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ichaj\Desktop\Mobility - kalkulačka\"/>
    </mc:Choice>
  </mc:AlternateContent>
  <workbookProtection workbookAlgorithmName="SHA-512" workbookHashValue="CJNFPTJQpyXnEAZlE8l+DuimHETAtUjVFxCOmU9NrQ5xAeMbwhlNMKF3ekvZmY7Sn7KvbxQcVIzImSYBRxPjyg==" workbookSaltValue="DWJzThfP5Bt19+LQ8K57pQ==" workbookSpinCount="100000" lockStructure="1"/>
  <bookViews>
    <workbookView xWindow="0" yWindow="0" windowWidth="15360" windowHeight="6435" tabRatio="878"/>
  </bookViews>
  <sheets>
    <sheet name="Úvod" sheetId="4" r:id="rId1"/>
    <sheet name="KA1_příjezdy post-doků" sheetId="6" r:id="rId2"/>
    <sheet name="KA2_příjezdy seniorů" sheetId="2" r:id="rId3"/>
    <sheet name="KA3_výjezdy juniorů" sheetId="7" r:id="rId4"/>
    <sheet name="KA4_výjezdy seniorů" sheetId="3" r:id="rId5"/>
    <sheet name="MPN" sheetId="11" r:id="rId6"/>
    <sheet name="data" sheetId="5" state="hidden" r:id="rId7"/>
  </sheets>
  <definedNames>
    <definedName name="korekcni_koef">data!$A$2:$A$161</definedName>
    <definedName name="rodina">data!$P$2:$P$3</definedName>
    <definedName name="sloucene">data!$F$2:$F$161</definedName>
    <definedName name="slouceny">data!$F$2:$F$161</definedName>
    <definedName name="zem">data!$A$2:$A$161</definedName>
    <definedName name="země">data!$F$2:$F$162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209" i="2" l="1"/>
  <c r="BU209" i="2"/>
  <c r="CQ209" i="2"/>
  <c r="DM209" i="2"/>
  <c r="EI209" i="2"/>
  <c r="FE209" i="2"/>
  <c r="GA209" i="2"/>
  <c r="GW209" i="2"/>
  <c r="HS209" i="2"/>
  <c r="HZ209" i="2"/>
  <c r="JP212" i="3"/>
  <c r="IL212" i="3"/>
  <c r="EZ212"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HH212" i="3" s="1"/>
  <c r="V192" i="3"/>
  <c r="V193" i="3"/>
  <c r="V194" i="3"/>
  <c r="V195" i="3"/>
  <c r="V196" i="3"/>
  <c r="V197" i="3"/>
  <c r="V198" i="3"/>
  <c r="V199" i="3"/>
  <c r="V200" i="3"/>
  <c r="V201" i="3"/>
  <c r="V202" i="3"/>
  <c r="V203" i="3"/>
  <c r="V204" i="3"/>
  <c r="V205" i="3"/>
  <c r="V7" i="3"/>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7" i="7"/>
  <c r="DV212" i="3" l="1"/>
  <c r="BN212" i="3"/>
  <c r="GD212" i="3"/>
  <c r="KT212" i="3"/>
  <c r="CR212" i="3"/>
  <c r="BM8" i="3"/>
  <c r="BM9" i="3"/>
  <c r="BM10" i="3"/>
  <c r="BM11" i="3"/>
  <c r="BM1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7" i="3"/>
  <c r="BK8" i="3"/>
  <c r="BK9" i="3"/>
  <c r="BK10" i="3"/>
  <c r="BK11" i="3"/>
  <c r="BK1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7" i="3"/>
  <c r="LL210" i="3" l="1"/>
  <c r="BO8" i="7"/>
  <c r="BO9" i="7"/>
  <c r="BO10" i="7"/>
  <c r="BO11" i="7"/>
  <c r="BO12" i="7"/>
  <c r="BO13" i="7"/>
  <c r="BO14" i="7"/>
  <c r="BO15" i="7"/>
  <c r="BO16" i="7"/>
  <c r="BO17" i="7"/>
  <c r="BO18" i="7"/>
  <c r="BO19" i="7"/>
  <c r="BO20" i="7"/>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BO79" i="7"/>
  <c r="BO80" i="7"/>
  <c r="BO81" i="7"/>
  <c r="BO82" i="7"/>
  <c r="BO83" i="7"/>
  <c r="BO84" i="7"/>
  <c r="BO85" i="7"/>
  <c r="BO86" i="7"/>
  <c r="BO87" i="7"/>
  <c r="BO88" i="7"/>
  <c r="BO89" i="7"/>
  <c r="BO90" i="7"/>
  <c r="BO91" i="7"/>
  <c r="BO92" i="7"/>
  <c r="BO93" i="7"/>
  <c r="BO94" i="7"/>
  <c r="BO95" i="7"/>
  <c r="BO96" i="7"/>
  <c r="BO97" i="7"/>
  <c r="BO98" i="7"/>
  <c r="BO99" i="7"/>
  <c r="BO100" i="7"/>
  <c r="BO101" i="7"/>
  <c r="BO102" i="7"/>
  <c r="BO103" i="7"/>
  <c r="BO104" i="7"/>
  <c r="BO105" i="7"/>
  <c r="BO106" i="7"/>
  <c r="BO107" i="7"/>
  <c r="BO108" i="7"/>
  <c r="BO109" i="7"/>
  <c r="BO110" i="7"/>
  <c r="BO111" i="7"/>
  <c r="BO112" i="7"/>
  <c r="BO113" i="7"/>
  <c r="BO114" i="7"/>
  <c r="BO115" i="7"/>
  <c r="BO116" i="7"/>
  <c r="BO117" i="7"/>
  <c r="BO118" i="7"/>
  <c r="BO119" i="7"/>
  <c r="BO120" i="7"/>
  <c r="BO121" i="7"/>
  <c r="BO122" i="7"/>
  <c r="BO123" i="7"/>
  <c r="BO124" i="7"/>
  <c r="BO125" i="7"/>
  <c r="BO126" i="7"/>
  <c r="BO127" i="7"/>
  <c r="BO128" i="7"/>
  <c r="BO129" i="7"/>
  <c r="BO130" i="7"/>
  <c r="BO131" i="7"/>
  <c r="BO132" i="7"/>
  <c r="BO133" i="7"/>
  <c r="BO134" i="7"/>
  <c r="BO135" i="7"/>
  <c r="BO136" i="7"/>
  <c r="BO137" i="7"/>
  <c r="BO138" i="7"/>
  <c r="BO139" i="7"/>
  <c r="BO140" i="7"/>
  <c r="BO141" i="7"/>
  <c r="BO142" i="7"/>
  <c r="BO143" i="7"/>
  <c r="BO144" i="7"/>
  <c r="BO145" i="7"/>
  <c r="BO146" i="7"/>
  <c r="BO147" i="7"/>
  <c r="BO148" i="7"/>
  <c r="BO149" i="7"/>
  <c r="BO150" i="7"/>
  <c r="BO151" i="7"/>
  <c r="BO152" i="7"/>
  <c r="BO153" i="7"/>
  <c r="BO154" i="7"/>
  <c r="BO155" i="7"/>
  <c r="BO156" i="7"/>
  <c r="BO157" i="7"/>
  <c r="BO158" i="7"/>
  <c r="BO159" i="7"/>
  <c r="BO160" i="7"/>
  <c r="BO161" i="7"/>
  <c r="BO162" i="7"/>
  <c r="BO163" i="7"/>
  <c r="BO164" i="7"/>
  <c r="BO165" i="7"/>
  <c r="BO166" i="7"/>
  <c r="BO167" i="7"/>
  <c r="BO168" i="7"/>
  <c r="BO169" i="7"/>
  <c r="BO170" i="7"/>
  <c r="BO171" i="7"/>
  <c r="BO172" i="7"/>
  <c r="BO173" i="7"/>
  <c r="BO174" i="7"/>
  <c r="BO175" i="7"/>
  <c r="BO176" i="7"/>
  <c r="BO177" i="7"/>
  <c r="BO178" i="7"/>
  <c r="BO179" i="7"/>
  <c r="BO180" i="7"/>
  <c r="BO181" i="7"/>
  <c r="BO182" i="7"/>
  <c r="BO183" i="7"/>
  <c r="BO184" i="7"/>
  <c r="BO185" i="7"/>
  <c r="BO186" i="7"/>
  <c r="BO187" i="7"/>
  <c r="BO188" i="7"/>
  <c r="BO189" i="7"/>
  <c r="BO190" i="7"/>
  <c r="BO191" i="7"/>
  <c r="BO192" i="7"/>
  <c r="BO193" i="7"/>
  <c r="BO194" i="7"/>
  <c r="BO195" i="7"/>
  <c r="BO196" i="7"/>
  <c r="BO197" i="7"/>
  <c r="BO198" i="7"/>
  <c r="BO199" i="7"/>
  <c r="BO200" i="7"/>
  <c r="BO201" i="7"/>
  <c r="BO202" i="7"/>
  <c r="BO203" i="7"/>
  <c r="BO204" i="7"/>
  <c r="BO205" i="7"/>
  <c r="BO7" i="7"/>
  <c r="BM8" i="7"/>
  <c r="BM9" i="7"/>
  <c r="BM10" i="7"/>
  <c r="BM11" i="7"/>
  <c r="BM12" i="7"/>
  <c r="BM13" i="7"/>
  <c r="BM14" i="7"/>
  <c r="BM15" i="7"/>
  <c r="BM16" i="7"/>
  <c r="BM17" i="7"/>
  <c r="BM18" i="7"/>
  <c r="BM19" i="7"/>
  <c r="BM20" i="7"/>
  <c r="BM21" i="7"/>
  <c r="BM22" i="7"/>
  <c r="BM23" i="7"/>
  <c r="BM24" i="7"/>
  <c r="BM25" i="7"/>
  <c r="BM26" i="7"/>
  <c r="BM27" i="7"/>
  <c r="BM28" i="7"/>
  <c r="BM29" i="7"/>
  <c r="BM30" i="7"/>
  <c r="BM31" i="7"/>
  <c r="BM32" i="7"/>
  <c r="BM33" i="7"/>
  <c r="BM34" i="7"/>
  <c r="BM35" i="7"/>
  <c r="BM36" i="7"/>
  <c r="BM37" i="7"/>
  <c r="BM38" i="7"/>
  <c r="BM39" i="7"/>
  <c r="BM40" i="7"/>
  <c r="BM41" i="7"/>
  <c r="BM42" i="7"/>
  <c r="BM43" i="7"/>
  <c r="BM44" i="7"/>
  <c r="BM45" i="7"/>
  <c r="BM46" i="7"/>
  <c r="BM47" i="7"/>
  <c r="BM48" i="7"/>
  <c r="BM49" i="7"/>
  <c r="BM50" i="7"/>
  <c r="BM51" i="7"/>
  <c r="BM52" i="7"/>
  <c r="BM53" i="7"/>
  <c r="BM54" i="7"/>
  <c r="BM55" i="7"/>
  <c r="BM56" i="7"/>
  <c r="BM57" i="7"/>
  <c r="BM58" i="7"/>
  <c r="BM59" i="7"/>
  <c r="BM60" i="7"/>
  <c r="BM61" i="7"/>
  <c r="BM62" i="7"/>
  <c r="BM63" i="7"/>
  <c r="BM64" i="7"/>
  <c r="BM65" i="7"/>
  <c r="BM66" i="7"/>
  <c r="BM67" i="7"/>
  <c r="BM68" i="7"/>
  <c r="BM69" i="7"/>
  <c r="BM70" i="7"/>
  <c r="BM71" i="7"/>
  <c r="BM72" i="7"/>
  <c r="BM73" i="7"/>
  <c r="BM74" i="7"/>
  <c r="BM75" i="7"/>
  <c r="BM76" i="7"/>
  <c r="BM77" i="7"/>
  <c r="BM78" i="7"/>
  <c r="BM79" i="7"/>
  <c r="BM80" i="7"/>
  <c r="BM81" i="7"/>
  <c r="BM82" i="7"/>
  <c r="BM83" i="7"/>
  <c r="BM84" i="7"/>
  <c r="BM85" i="7"/>
  <c r="BM86" i="7"/>
  <c r="BM87" i="7"/>
  <c r="BM88" i="7"/>
  <c r="BM89" i="7"/>
  <c r="BM90" i="7"/>
  <c r="BM91" i="7"/>
  <c r="BM92" i="7"/>
  <c r="BM93" i="7"/>
  <c r="BM94" i="7"/>
  <c r="BM95" i="7"/>
  <c r="BM96" i="7"/>
  <c r="BM97" i="7"/>
  <c r="BM98" i="7"/>
  <c r="BM99" i="7"/>
  <c r="BM100" i="7"/>
  <c r="BM101" i="7"/>
  <c r="BM102" i="7"/>
  <c r="BM103" i="7"/>
  <c r="BM104" i="7"/>
  <c r="BM105" i="7"/>
  <c r="BM106" i="7"/>
  <c r="BM107" i="7"/>
  <c r="BM108" i="7"/>
  <c r="BM109" i="7"/>
  <c r="BM110" i="7"/>
  <c r="BM111" i="7"/>
  <c r="BM112" i="7"/>
  <c r="BM113" i="7"/>
  <c r="BM114" i="7"/>
  <c r="BM115" i="7"/>
  <c r="BM116" i="7"/>
  <c r="BM117" i="7"/>
  <c r="BM118" i="7"/>
  <c r="BM119" i="7"/>
  <c r="BM120" i="7"/>
  <c r="BM121" i="7"/>
  <c r="BM122" i="7"/>
  <c r="BM123" i="7"/>
  <c r="BM124" i="7"/>
  <c r="BM125" i="7"/>
  <c r="BM126" i="7"/>
  <c r="BM127" i="7"/>
  <c r="BM128" i="7"/>
  <c r="BM129" i="7"/>
  <c r="BM130" i="7"/>
  <c r="BM131" i="7"/>
  <c r="BM132" i="7"/>
  <c r="BM133" i="7"/>
  <c r="BM134" i="7"/>
  <c r="BM135" i="7"/>
  <c r="BM136" i="7"/>
  <c r="BM137" i="7"/>
  <c r="BM138" i="7"/>
  <c r="BM139" i="7"/>
  <c r="BM140" i="7"/>
  <c r="BM141" i="7"/>
  <c r="BM142" i="7"/>
  <c r="BM143" i="7"/>
  <c r="BM144" i="7"/>
  <c r="BM145" i="7"/>
  <c r="BM146" i="7"/>
  <c r="BM147" i="7"/>
  <c r="BM148" i="7"/>
  <c r="BM149" i="7"/>
  <c r="BM150" i="7"/>
  <c r="BM151" i="7"/>
  <c r="BM152" i="7"/>
  <c r="BM153" i="7"/>
  <c r="BM154" i="7"/>
  <c r="BM155" i="7"/>
  <c r="BM156" i="7"/>
  <c r="BM157" i="7"/>
  <c r="BM158" i="7"/>
  <c r="BM159" i="7"/>
  <c r="BM160" i="7"/>
  <c r="BM161" i="7"/>
  <c r="BM162" i="7"/>
  <c r="BM163" i="7"/>
  <c r="BM164" i="7"/>
  <c r="BM165" i="7"/>
  <c r="BM166" i="7"/>
  <c r="BM167" i="7"/>
  <c r="BM168" i="7"/>
  <c r="BM169" i="7"/>
  <c r="BM170" i="7"/>
  <c r="BM171" i="7"/>
  <c r="BM172" i="7"/>
  <c r="BM173" i="7"/>
  <c r="BM174" i="7"/>
  <c r="BM175" i="7"/>
  <c r="BM176" i="7"/>
  <c r="BM177" i="7"/>
  <c r="BM178" i="7"/>
  <c r="BM179" i="7"/>
  <c r="BM180" i="7"/>
  <c r="BM181" i="7"/>
  <c r="BM182" i="7"/>
  <c r="BM183" i="7"/>
  <c r="BM184" i="7"/>
  <c r="BM185" i="7"/>
  <c r="BM186" i="7"/>
  <c r="BM187" i="7"/>
  <c r="BM188" i="7"/>
  <c r="BM189" i="7"/>
  <c r="BM190" i="7"/>
  <c r="BM191" i="7"/>
  <c r="BM192" i="7"/>
  <c r="BM193" i="7"/>
  <c r="BM194" i="7"/>
  <c r="BM195" i="7"/>
  <c r="BM196" i="7"/>
  <c r="BM197" i="7"/>
  <c r="BM198" i="7"/>
  <c r="BM199" i="7"/>
  <c r="BM200" i="7"/>
  <c r="BM201" i="7"/>
  <c r="BM202" i="7"/>
  <c r="BM203" i="7"/>
  <c r="BM204" i="7"/>
  <c r="BM205" i="7"/>
  <c r="BM7" i="7"/>
  <c r="AX8" i="2"/>
  <c r="AX9" i="2"/>
  <c r="AX10" i="2"/>
  <c r="AX11" i="2"/>
  <c r="AX12"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7" i="2"/>
  <c r="AV8" i="2"/>
  <c r="AV9" i="2"/>
  <c r="AV10" i="2"/>
  <c r="AV11" i="2"/>
  <c r="AV12" i="2"/>
  <c r="AV13" i="2"/>
  <c r="AV14" i="2"/>
  <c r="AV15" i="2"/>
  <c r="AV16" i="2"/>
  <c r="AV17" i="2"/>
  <c r="AV18" i="2"/>
  <c r="AV19" i="2"/>
  <c r="AV20" i="2"/>
  <c r="AV21" i="2"/>
  <c r="AV22" i="2"/>
  <c r="AV23" i="2"/>
  <c r="AV24" i="2"/>
  <c r="AV25" i="2"/>
  <c r="AV26" i="2"/>
  <c r="AV27" i="2"/>
  <c r="AV28" i="2"/>
  <c r="AV29" i="2"/>
  <c r="AV30" i="2"/>
  <c r="AV31" i="2"/>
  <c r="AV32" i="2"/>
  <c r="AV33" i="2"/>
  <c r="AV34" i="2"/>
  <c r="AV35" i="2"/>
  <c r="AV36" i="2"/>
  <c r="AV37" i="2"/>
  <c r="AV38" i="2"/>
  <c r="AV39" i="2"/>
  <c r="AV40" i="2"/>
  <c r="AV41" i="2"/>
  <c r="AV42" i="2"/>
  <c r="AV43" i="2"/>
  <c r="AV44" i="2"/>
  <c r="AV45" i="2"/>
  <c r="AV46" i="2"/>
  <c r="AV47" i="2"/>
  <c r="AV48" i="2"/>
  <c r="AV49" i="2"/>
  <c r="AV50" i="2"/>
  <c r="AV51" i="2"/>
  <c r="AV52" i="2"/>
  <c r="AV53" i="2"/>
  <c r="AV54" i="2"/>
  <c r="AV55" i="2"/>
  <c r="AV56" i="2"/>
  <c r="AV57" i="2"/>
  <c r="AV58" i="2"/>
  <c r="AV59" i="2"/>
  <c r="AV60" i="2"/>
  <c r="AV61" i="2"/>
  <c r="AV62" i="2"/>
  <c r="AV63" i="2"/>
  <c r="AV64" i="2"/>
  <c r="AV65" i="2"/>
  <c r="AV66" i="2"/>
  <c r="AV67" i="2"/>
  <c r="AV68" i="2"/>
  <c r="AV69" i="2"/>
  <c r="AV70" i="2"/>
  <c r="AV71" i="2"/>
  <c r="AV72" i="2"/>
  <c r="AV73" i="2"/>
  <c r="AV74" i="2"/>
  <c r="AV75" i="2"/>
  <c r="AV76" i="2"/>
  <c r="AV77" i="2"/>
  <c r="AV78" i="2"/>
  <c r="AV79" i="2"/>
  <c r="AV80" i="2"/>
  <c r="AV81" i="2"/>
  <c r="AV82" i="2"/>
  <c r="AV83" i="2"/>
  <c r="AV84" i="2"/>
  <c r="AV85" i="2"/>
  <c r="AV86" i="2"/>
  <c r="AV87" i="2"/>
  <c r="AV88" i="2"/>
  <c r="AV89" i="2"/>
  <c r="AV90" i="2"/>
  <c r="AV91" i="2"/>
  <c r="AV92" i="2"/>
  <c r="AV93" i="2"/>
  <c r="AV94" i="2"/>
  <c r="AV95" i="2"/>
  <c r="AV96" i="2"/>
  <c r="AV97" i="2"/>
  <c r="AV98" i="2"/>
  <c r="AV99" i="2"/>
  <c r="AV100" i="2"/>
  <c r="AV101" i="2"/>
  <c r="AV102" i="2"/>
  <c r="AV103" i="2"/>
  <c r="AV104" i="2"/>
  <c r="AV105" i="2"/>
  <c r="AV106" i="2"/>
  <c r="AV107" i="2"/>
  <c r="AV108" i="2"/>
  <c r="AV109" i="2"/>
  <c r="AV110" i="2"/>
  <c r="AV111" i="2"/>
  <c r="AV112" i="2"/>
  <c r="AV113" i="2"/>
  <c r="AV114" i="2"/>
  <c r="AV115" i="2"/>
  <c r="AV116" i="2"/>
  <c r="AV117" i="2"/>
  <c r="AV118" i="2"/>
  <c r="AV119" i="2"/>
  <c r="AV120" i="2"/>
  <c r="AV121" i="2"/>
  <c r="AV122" i="2"/>
  <c r="AV123" i="2"/>
  <c r="AV124" i="2"/>
  <c r="AV125" i="2"/>
  <c r="AV126" i="2"/>
  <c r="AV127" i="2"/>
  <c r="AV128" i="2"/>
  <c r="AV129" i="2"/>
  <c r="AV130" i="2"/>
  <c r="AV131" i="2"/>
  <c r="AV132" i="2"/>
  <c r="AV133" i="2"/>
  <c r="AV134" i="2"/>
  <c r="AV135" i="2"/>
  <c r="AV136" i="2"/>
  <c r="AV137" i="2"/>
  <c r="AV138" i="2"/>
  <c r="AV139" i="2"/>
  <c r="AV140" i="2"/>
  <c r="AV141" i="2"/>
  <c r="AV142" i="2"/>
  <c r="AV143" i="2"/>
  <c r="AV144" i="2"/>
  <c r="AV145" i="2"/>
  <c r="AV146" i="2"/>
  <c r="AV147" i="2"/>
  <c r="AV148" i="2"/>
  <c r="AV149" i="2"/>
  <c r="AV150" i="2"/>
  <c r="AV151" i="2"/>
  <c r="AV152" i="2"/>
  <c r="AV153" i="2"/>
  <c r="AV154" i="2"/>
  <c r="AV155" i="2"/>
  <c r="AV156" i="2"/>
  <c r="AV157" i="2"/>
  <c r="AV158" i="2"/>
  <c r="AV159" i="2"/>
  <c r="AV160" i="2"/>
  <c r="AV161" i="2"/>
  <c r="AV162" i="2"/>
  <c r="AV163" i="2"/>
  <c r="AV164" i="2"/>
  <c r="AV165" i="2"/>
  <c r="AV166" i="2"/>
  <c r="AV167" i="2"/>
  <c r="AV168" i="2"/>
  <c r="AV169" i="2"/>
  <c r="AV170" i="2"/>
  <c r="AV171" i="2"/>
  <c r="AV172" i="2"/>
  <c r="AV173" i="2"/>
  <c r="AV174" i="2"/>
  <c r="AV175" i="2"/>
  <c r="AV176" i="2"/>
  <c r="AV177" i="2"/>
  <c r="AV178" i="2"/>
  <c r="AV179" i="2"/>
  <c r="AV180" i="2"/>
  <c r="AV181" i="2"/>
  <c r="AV182" i="2"/>
  <c r="AV183" i="2"/>
  <c r="AV184" i="2"/>
  <c r="AV185" i="2"/>
  <c r="AV186" i="2"/>
  <c r="AV187" i="2"/>
  <c r="AV188" i="2"/>
  <c r="AV189" i="2"/>
  <c r="AV190" i="2"/>
  <c r="AV191" i="2"/>
  <c r="AV192" i="2"/>
  <c r="AV193" i="2"/>
  <c r="AV194" i="2"/>
  <c r="AV195" i="2"/>
  <c r="AV196" i="2"/>
  <c r="AV197" i="2"/>
  <c r="AV198" i="2"/>
  <c r="AV199" i="2"/>
  <c r="AV200" i="2"/>
  <c r="AV201" i="2"/>
  <c r="AV202" i="2"/>
  <c r="AV203" i="2"/>
  <c r="AV204" i="2"/>
  <c r="AV205" i="2"/>
  <c r="AV7" i="2"/>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111" i="6"/>
  <c r="AX112" i="6"/>
  <c r="AX113" i="6"/>
  <c r="AX114" i="6"/>
  <c r="AX115" i="6"/>
  <c r="AX116" i="6"/>
  <c r="AX117" i="6"/>
  <c r="AX118" i="6"/>
  <c r="AX119" i="6"/>
  <c r="AX120" i="6"/>
  <c r="AX121" i="6"/>
  <c r="AX122" i="6"/>
  <c r="AX123" i="6"/>
  <c r="AX124" i="6"/>
  <c r="AX125" i="6"/>
  <c r="AX126" i="6"/>
  <c r="AX127" i="6"/>
  <c r="AX128" i="6"/>
  <c r="AX129" i="6"/>
  <c r="AX130" i="6"/>
  <c r="AX131" i="6"/>
  <c r="AX132" i="6"/>
  <c r="AX133" i="6"/>
  <c r="AX134" i="6"/>
  <c r="AX135" i="6"/>
  <c r="AX136" i="6"/>
  <c r="AX137" i="6"/>
  <c r="AX138" i="6"/>
  <c r="AX139" i="6"/>
  <c r="AX140" i="6"/>
  <c r="AX141" i="6"/>
  <c r="AX142" i="6"/>
  <c r="AX143" i="6"/>
  <c r="AX144" i="6"/>
  <c r="AX145" i="6"/>
  <c r="AX146" i="6"/>
  <c r="AX147" i="6"/>
  <c r="AX148" i="6"/>
  <c r="AX149" i="6"/>
  <c r="AX150" i="6"/>
  <c r="AX151" i="6"/>
  <c r="AX152" i="6"/>
  <c r="AX153" i="6"/>
  <c r="AX154" i="6"/>
  <c r="AX155" i="6"/>
  <c r="AX156" i="6"/>
  <c r="AX157" i="6"/>
  <c r="AX158" i="6"/>
  <c r="AX159" i="6"/>
  <c r="AX160" i="6"/>
  <c r="AX161" i="6"/>
  <c r="AX162" i="6"/>
  <c r="AX163" i="6"/>
  <c r="AX164" i="6"/>
  <c r="AX165" i="6"/>
  <c r="AX166" i="6"/>
  <c r="AX167" i="6"/>
  <c r="AX168" i="6"/>
  <c r="AX169" i="6"/>
  <c r="AX170" i="6"/>
  <c r="AX171" i="6"/>
  <c r="AX172" i="6"/>
  <c r="AX173" i="6"/>
  <c r="AX174" i="6"/>
  <c r="AX175" i="6"/>
  <c r="AX176" i="6"/>
  <c r="AX177" i="6"/>
  <c r="AX178" i="6"/>
  <c r="AX179" i="6"/>
  <c r="AX180" i="6"/>
  <c r="AX181" i="6"/>
  <c r="AX182" i="6"/>
  <c r="AX183" i="6"/>
  <c r="AX184" i="6"/>
  <c r="AX185" i="6"/>
  <c r="AX186" i="6"/>
  <c r="AX187" i="6"/>
  <c r="AX188" i="6"/>
  <c r="AX189" i="6"/>
  <c r="AX190" i="6"/>
  <c r="AX191" i="6"/>
  <c r="AX192" i="6"/>
  <c r="AX193" i="6"/>
  <c r="AX194" i="6"/>
  <c r="AX195" i="6"/>
  <c r="AX196" i="6"/>
  <c r="AX197" i="6"/>
  <c r="AX198" i="6"/>
  <c r="AX199" i="6"/>
  <c r="AX200" i="6"/>
  <c r="AX201" i="6"/>
  <c r="AX202" i="6"/>
  <c r="AX203" i="6"/>
  <c r="AX204" i="6"/>
  <c r="AX205"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V174" i="6"/>
  <c r="AV175" i="6"/>
  <c r="AV176" i="6"/>
  <c r="AV177" i="6"/>
  <c r="AV178" i="6"/>
  <c r="AV179" i="6"/>
  <c r="AV180" i="6"/>
  <c r="AV181" i="6"/>
  <c r="AV182" i="6"/>
  <c r="AV183" i="6"/>
  <c r="AV184" i="6"/>
  <c r="AV185" i="6"/>
  <c r="AV186" i="6"/>
  <c r="AV187" i="6"/>
  <c r="AV188" i="6"/>
  <c r="AV189" i="6"/>
  <c r="AV190" i="6"/>
  <c r="AV191" i="6"/>
  <c r="AV192" i="6"/>
  <c r="AV193" i="6"/>
  <c r="AV194" i="6"/>
  <c r="AV195" i="6"/>
  <c r="AV196" i="6"/>
  <c r="AV197" i="6"/>
  <c r="AV198" i="6"/>
  <c r="AV199" i="6"/>
  <c r="AV200" i="6"/>
  <c r="AV201" i="6"/>
  <c r="AV202" i="6"/>
  <c r="AV203" i="6"/>
  <c r="AV204" i="6"/>
  <c r="AV205" i="6"/>
  <c r="AX7" i="6"/>
  <c r="AV7" i="6"/>
  <c r="I9" i="11" l="1"/>
  <c r="J9" i="11" s="1"/>
  <c r="I10" i="11"/>
  <c r="J10" i="11" s="1"/>
  <c r="I8" i="11"/>
  <c r="J8" i="11" s="1"/>
  <c r="I7" i="11"/>
  <c r="J7" i="11" s="1"/>
  <c r="L39" i="4" l="1"/>
  <c r="X50" i="4" l="1"/>
  <c r="P50" i="4"/>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7" i="2"/>
  <c r="JP207" i="3"/>
  <c r="JO207" i="3"/>
  <c r="JN207" i="3"/>
  <c r="JM207" i="3"/>
  <c r="IL207" i="3"/>
  <c r="IK207" i="3"/>
  <c r="IJ207" i="3"/>
  <c r="II207" i="3"/>
  <c r="HH207" i="3"/>
  <c r="HG207" i="3"/>
  <c r="HF207" i="3"/>
  <c r="HE207" i="3"/>
  <c r="GD207" i="3"/>
  <c r="GC207" i="3"/>
  <c r="GB207" i="3"/>
  <c r="GA207" i="3"/>
  <c r="EZ207" i="3"/>
  <c r="EY207" i="3"/>
  <c r="EX207" i="3"/>
  <c r="EW207" i="3"/>
  <c r="DV207" i="3"/>
  <c r="DU207" i="3"/>
  <c r="DT207" i="3"/>
  <c r="DS207" i="3"/>
  <c r="CR207" i="3"/>
  <c r="CQ207" i="3"/>
  <c r="CP207" i="3"/>
  <c r="CO207" i="3"/>
  <c r="BN207" i="3"/>
  <c r="BM207" i="3"/>
  <c r="BL207" i="3"/>
  <c r="BK207" i="3"/>
  <c r="KS8" i="3"/>
  <c r="KS9" i="3"/>
  <c r="KS10" i="3"/>
  <c r="KS11" i="3"/>
  <c r="KS12" i="3"/>
  <c r="KS13" i="3"/>
  <c r="KS14" i="3"/>
  <c r="KS15" i="3"/>
  <c r="KS16" i="3"/>
  <c r="KS17" i="3"/>
  <c r="KS18" i="3"/>
  <c r="KS19" i="3"/>
  <c r="KS20" i="3"/>
  <c r="KS21" i="3"/>
  <c r="KS22" i="3"/>
  <c r="KS23" i="3"/>
  <c r="KS24" i="3"/>
  <c r="KS25" i="3"/>
  <c r="KS26" i="3"/>
  <c r="KS27" i="3"/>
  <c r="KS28" i="3"/>
  <c r="KS29" i="3"/>
  <c r="KS30" i="3"/>
  <c r="KS31" i="3"/>
  <c r="KS32" i="3"/>
  <c r="KS33" i="3"/>
  <c r="KS34" i="3"/>
  <c r="KS35" i="3"/>
  <c r="KS36" i="3"/>
  <c r="KS37" i="3"/>
  <c r="KS38" i="3"/>
  <c r="KS39" i="3"/>
  <c r="KS40" i="3"/>
  <c r="KS41" i="3"/>
  <c r="KS42" i="3"/>
  <c r="KS43" i="3"/>
  <c r="KS44" i="3"/>
  <c r="KS46" i="3"/>
  <c r="KS47" i="3"/>
  <c r="KS48" i="3"/>
  <c r="KS49" i="3"/>
  <c r="KS50" i="3"/>
  <c r="KS51" i="3"/>
  <c r="KS52" i="3"/>
  <c r="KS53" i="3"/>
  <c r="KS54" i="3"/>
  <c r="KS55" i="3"/>
  <c r="KS56" i="3"/>
  <c r="KS57" i="3"/>
  <c r="KS58" i="3"/>
  <c r="KS59" i="3"/>
  <c r="KS60" i="3"/>
  <c r="KS61" i="3"/>
  <c r="KS62" i="3"/>
  <c r="KS63" i="3"/>
  <c r="KS64" i="3"/>
  <c r="KS65" i="3"/>
  <c r="KS66" i="3"/>
  <c r="KS67" i="3"/>
  <c r="KS68" i="3"/>
  <c r="KS69" i="3"/>
  <c r="KS70" i="3"/>
  <c r="KS71" i="3"/>
  <c r="KS72" i="3"/>
  <c r="KS73" i="3"/>
  <c r="KS74" i="3"/>
  <c r="KS75" i="3"/>
  <c r="KS76" i="3"/>
  <c r="KS77" i="3"/>
  <c r="KS78" i="3"/>
  <c r="KS79" i="3"/>
  <c r="KS80" i="3"/>
  <c r="KS81" i="3"/>
  <c r="KS82" i="3"/>
  <c r="KS83" i="3"/>
  <c r="KS84" i="3"/>
  <c r="KS85" i="3"/>
  <c r="KS86" i="3"/>
  <c r="KS87" i="3"/>
  <c r="KS88" i="3"/>
  <c r="KS89" i="3"/>
  <c r="KS90" i="3"/>
  <c r="KS91" i="3"/>
  <c r="KS92" i="3"/>
  <c r="KS93" i="3"/>
  <c r="KS94" i="3"/>
  <c r="KS95" i="3"/>
  <c r="KS96" i="3"/>
  <c r="KS97" i="3"/>
  <c r="KS98" i="3"/>
  <c r="KS99" i="3"/>
  <c r="KS100" i="3"/>
  <c r="KS101" i="3"/>
  <c r="KS102" i="3"/>
  <c r="KS103" i="3"/>
  <c r="KS104" i="3"/>
  <c r="KS105" i="3"/>
  <c r="KS106" i="3"/>
  <c r="KS107" i="3"/>
  <c r="KS108" i="3"/>
  <c r="KS109" i="3"/>
  <c r="KS110" i="3"/>
  <c r="KS111" i="3"/>
  <c r="KS112" i="3"/>
  <c r="KS113" i="3"/>
  <c r="KS114" i="3"/>
  <c r="KS115" i="3"/>
  <c r="KS116" i="3"/>
  <c r="KS117" i="3"/>
  <c r="KS118" i="3"/>
  <c r="KS119" i="3"/>
  <c r="KS120" i="3"/>
  <c r="KS121" i="3"/>
  <c r="KS122" i="3"/>
  <c r="KS123" i="3"/>
  <c r="KS124" i="3"/>
  <c r="KS126" i="3"/>
  <c r="KS127" i="3"/>
  <c r="KS128" i="3"/>
  <c r="KS129" i="3"/>
  <c r="KS130" i="3"/>
  <c r="KS131" i="3"/>
  <c r="KS132" i="3"/>
  <c r="KS133" i="3"/>
  <c r="KS134" i="3"/>
  <c r="KS135" i="3"/>
  <c r="KS136" i="3"/>
  <c r="KS137" i="3"/>
  <c r="KS138" i="3"/>
  <c r="KS139" i="3"/>
  <c r="KS140" i="3"/>
  <c r="KS141" i="3"/>
  <c r="KS142" i="3"/>
  <c r="KS143" i="3"/>
  <c r="KS144" i="3"/>
  <c r="KS145" i="3"/>
  <c r="KS146" i="3"/>
  <c r="KS147" i="3"/>
  <c r="KS148" i="3"/>
  <c r="KS149" i="3"/>
  <c r="KS150" i="3"/>
  <c r="KS151" i="3"/>
  <c r="KS152" i="3"/>
  <c r="KS153" i="3"/>
  <c r="KS154" i="3"/>
  <c r="KS155" i="3"/>
  <c r="KS156" i="3"/>
  <c r="KS157" i="3"/>
  <c r="KS158" i="3"/>
  <c r="KS159" i="3"/>
  <c r="KS160" i="3"/>
  <c r="KS161" i="3"/>
  <c r="KS162" i="3"/>
  <c r="KS163" i="3"/>
  <c r="KS164" i="3"/>
  <c r="KS165" i="3"/>
  <c r="KS166" i="3"/>
  <c r="KS167" i="3"/>
  <c r="KS168" i="3"/>
  <c r="KS169" i="3"/>
  <c r="KS170" i="3"/>
  <c r="KS171" i="3"/>
  <c r="KS172" i="3"/>
  <c r="KS173" i="3"/>
  <c r="KS174" i="3"/>
  <c r="KS175" i="3"/>
  <c r="KS176" i="3"/>
  <c r="KS177" i="3"/>
  <c r="KS178" i="3"/>
  <c r="KS179" i="3"/>
  <c r="KS180" i="3"/>
  <c r="KS181" i="3"/>
  <c r="KS182" i="3"/>
  <c r="KS183" i="3"/>
  <c r="KS184" i="3"/>
  <c r="KS185" i="3"/>
  <c r="KS186" i="3"/>
  <c r="KS187" i="3"/>
  <c r="KS188" i="3"/>
  <c r="KS189" i="3"/>
  <c r="KS190" i="3"/>
  <c r="KS192" i="3"/>
  <c r="KS193" i="3"/>
  <c r="KS194" i="3"/>
  <c r="KS195" i="3"/>
  <c r="KS196" i="3"/>
  <c r="KS197" i="3"/>
  <c r="KS198" i="3"/>
  <c r="KS199" i="3"/>
  <c r="KS200" i="3"/>
  <c r="KS201" i="3"/>
  <c r="KS202" i="3"/>
  <c r="KS203" i="3"/>
  <c r="KS204" i="3"/>
  <c r="KS205" i="3"/>
  <c r="KS7" i="3"/>
  <c r="JO8" i="3"/>
  <c r="JO9" i="3"/>
  <c r="JO10" i="3"/>
  <c r="JO11" i="3"/>
  <c r="JO12" i="3"/>
  <c r="JO13" i="3"/>
  <c r="JO14" i="3"/>
  <c r="JO15" i="3"/>
  <c r="JO16" i="3"/>
  <c r="JO17" i="3"/>
  <c r="JO18" i="3"/>
  <c r="JO19" i="3"/>
  <c r="JO20" i="3"/>
  <c r="JO21" i="3"/>
  <c r="JO22" i="3"/>
  <c r="JO23" i="3"/>
  <c r="JO24" i="3"/>
  <c r="JO25" i="3"/>
  <c r="JO26" i="3"/>
  <c r="JO27" i="3"/>
  <c r="JO28" i="3"/>
  <c r="JO29" i="3"/>
  <c r="JO30" i="3"/>
  <c r="JO31" i="3"/>
  <c r="JO32" i="3"/>
  <c r="JO33" i="3"/>
  <c r="JO34" i="3"/>
  <c r="JO35" i="3"/>
  <c r="JO36" i="3"/>
  <c r="JO37" i="3"/>
  <c r="JO38" i="3"/>
  <c r="JO39" i="3"/>
  <c r="JO40" i="3"/>
  <c r="JO41" i="3"/>
  <c r="JO42" i="3"/>
  <c r="JO43" i="3"/>
  <c r="JO44" i="3"/>
  <c r="JO46" i="3"/>
  <c r="JO47" i="3"/>
  <c r="JO48" i="3"/>
  <c r="JO49" i="3"/>
  <c r="JO50" i="3"/>
  <c r="JO51" i="3"/>
  <c r="JO52" i="3"/>
  <c r="JO53" i="3"/>
  <c r="JO54" i="3"/>
  <c r="JO55" i="3"/>
  <c r="JO56" i="3"/>
  <c r="JO57" i="3"/>
  <c r="JO58" i="3"/>
  <c r="JO59" i="3"/>
  <c r="JO60" i="3"/>
  <c r="JO61" i="3"/>
  <c r="JO62" i="3"/>
  <c r="JO63" i="3"/>
  <c r="JO64" i="3"/>
  <c r="JO65" i="3"/>
  <c r="JO66" i="3"/>
  <c r="JO67" i="3"/>
  <c r="JO68" i="3"/>
  <c r="JO69" i="3"/>
  <c r="JO70" i="3"/>
  <c r="JO71" i="3"/>
  <c r="JO72" i="3"/>
  <c r="JO73" i="3"/>
  <c r="JO74" i="3"/>
  <c r="JO75" i="3"/>
  <c r="JO76" i="3"/>
  <c r="JO77" i="3"/>
  <c r="JO78" i="3"/>
  <c r="JO79" i="3"/>
  <c r="JO80" i="3"/>
  <c r="JO81" i="3"/>
  <c r="JO82" i="3"/>
  <c r="JO83" i="3"/>
  <c r="JO84" i="3"/>
  <c r="JO85" i="3"/>
  <c r="JO86" i="3"/>
  <c r="JO87" i="3"/>
  <c r="JO88" i="3"/>
  <c r="JO89" i="3"/>
  <c r="JO90" i="3"/>
  <c r="JO91" i="3"/>
  <c r="JO92" i="3"/>
  <c r="JO93" i="3"/>
  <c r="JO94" i="3"/>
  <c r="JO95" i="3"/>
  <c r="JO96" i="3"/>
  <c r="JO97" i="3"/>
  <c r="JO98" i="3"/>
  <c r="JO99" i="3"/>
  <c r="JO100" i="3"/>
  <c r="JO101" i="3"/>
  <c r="JO102" i="3"/>
  <c r="JO103" i="3"/>
  <c r="JO104" i="3"/>
  <c r="JO105" i="3"/>
  <c r="JO106" i="3"/>
  <c r="JO107" i="3"/>
  <c r="JO108" i="3"/>
  <c r="JO109" i="3"/>
  <c r="JO110" i="3"/>
  <c r="JO111" i="3"/>
  <c r="JO112" i="3"/>
  <c r="JO113" i="3"/>
  <c r="JO114" i="3"/>
  <c r="JO115" i="3"/>
  <c r="JO116" i="3"/>
  <c r="JO117" i="3"/>
  <c r="JO118" i="3"/>
  <c r="JO119" i="3"/>
  <c r="JO120" i="3"/>
  <c r="JO121" i="3"/>
  <c r="JO122" i="3"/>
  <c r="JO123" i="3"/>
  <c r="JO124" i="3"/>
  <c r="JO126" i="3"/>
  <c r="JO127" i="3"/>
  <c r="JO128" i="3"/>
  <c r="JO129" i="3"/>
  <c r="JO130" i="3"/>
  <c r="JO131" i="3"/>
  <c r="JO132" i="3"/>
  <c r="JO133" i="3"/>
  <c r="JO134" i="3"/>
  <c r="JO135" i="3"/>
  <c r="JO136" i="3"/>
  <c r="JO137" i="3"/>
  <c r="JO138" i="3"/>
  <c r="JO139" i="3"/>
  <c r="JO140" i="3"/>
  <c r="JO141" i="3"/>
  <c r="JO142" i="3"/>
  <c r="JO143" i="3"/>
  <c r="JO144" i="3"/>
  <c r="JO145" i="3"/>
  <c r="JO146" i="3"/>
  <c r="JO147" i="3"/>
  <c r="JO148" i="3"/>
  <c r="JO149" i="3"/>
  <c r="JO150" i="3"/>
  <c r="JO151" i="3"/>
  <c r="JO152" i="3"/>
  <c r="JO153" i="3"/>
  <c r="JO154" i="3"/>
  <c r="JO155" i="3"/>
  <c r="JO156" i="3"/>
  <c r="JO157" i="3"/>
  <c r="JO158" i="3"/>
  <c r="JO159" i="3"/>
  <c r="JO160" i="3"/>
  <c r="JO161" i="3"/>
  <c r="JO162" i="3"/>
  <c r="JO163" i="3"/>
  <c r="JO164" i="3"/>
  <c r="JO165" i="3"/>
  <c r="JO166" i="3"/>
  <c r="JO167" i="3"/>
  <c r="JO168" i="3"/>
  <c r="JO169" i="3"/>
  <c r="JO170" i="3"/>
  <c r="JO171" i="3"/>
  <c r="JO172" i="3"/>
  <c r="JO173" i="3"/>
  <c r="JO174" i="3"/>
  <c r="JO175" i="3"/>
  <c r="JO176" i="3"/>
  <c r="JO177" i="3"/>
  <c r="JO178" i="3"/>
  <c r="JO179" i="3"/>
  <c r="JO180" i="3"/>
  <c r="JO181" i="3"/>
  <c r="JO182" i="3"/>
  <c r="JO183" i="3"/>
  <c r="JO184" i="3"/>
  <c r="JO185" i="3"/>
  <c r="JO186" i="3"/>
  <c r="JO187" i="3"/>
  <c r="JO188" i="3"/>
  <c r="JO189" i="3"/>
  <c r="JO190" i="3"/>
  <c r="JO192" i="3"/>
  <c r="JO193" i="3"/>
  <c r="JO194" i="3"/>
  <c r="JO195" i="3"/>
  <c r="JO196" i="3"/>
  <c r="JO197" i="3"/>
  <c r="JO198" i="3"/>
  <c r="JO199" i="3"/>
  <c r="JO200" i="3"/>
  <c r="JO201" i="3"/>
  <c r="JO202" i="3"/>
  <c r="JO203" i="3"/>
  <c r="JO204" i="3"/>
  <c r="JO205" i="3"/>
  <c r="JO7" i="3"/>
  <c r="IK8" i="3"/>
  <c r="IK9" i="3"/>
  <c r="IK10" i="3"/>
  <c r="IK11" i="3"/>
  <c r="IK12" i="3"/>
  <c r="IK13" i="3"/>
  <c r="IK14" i="3"/>
  <c r="IK15" i="3"/>
  <c r="IK16" i="3"/>
  <c r="IK17" i="3"/>
  <c r="IK18" i="3"/>
  <c r="IK19" i="3"/>
  <c r="IK20" i="3"/>
  <c r="IK21" i="3"/>
  <c r="IK22" i="3"/>
  <c r="IK23" i="3"/>
  <c r="IK24" i="3"/>
  <c r="IK25" i="3"/>
  <c r="IK26" i="3"/>
  <c r="IK27" i="3"/>
  <c r="IK28" i="3"/>
  <c r="IK29" i="3"/>
  <c r="IK30" i="3"/>
  <c r="IK31" i="3"/>
  <c r="IK32" i="3"/>
  <c r="IK33" i="3"/>
  <c r="IK34" i="3"/>
  <c r="IK35" i="3"/>
  <c r="IK36" i="3"/>
  <c r="IK37" i="3"/>
  <c r="IK38" i="3"/>
  <c r="IK39" i="3"/>
  <c r="IK40" i="3"/>
  <c r="IK41" i="3"/>
  <c r="IK42" i="3"/>
  <c r="IK43" i="3"/>
  <c r="IK44" i="3"/>
  <c r="IK46" i="3"/>
  <c r="IK47" i="3"/>
  <c r="IK48" i="3"/>
  <c r="IK49" i="3"/>
  <c r="IK50" i="3"/>
  <c r="IK51" i="3"/>
  <c r="IK52" i="3"/>
  <c r="IK53" i="3"/>
  <c r="IK54" i="3"/>
  <c r="IK55" i="3"/>
  <c r="IK56" i="3"/>
  <c r="IK57" i="3"/>
  <c r="IK58" i="3"/>
  <c r="IK59" i="3"/>
  <c r="IK60" i="3"/>
  <c r="IK61" i="3"/>
  <c r="IK62" i="3"/>
  <c r="IK63" i="3"/>
  <c r="IK64" i="3"/>
  <c r="IK65" i="3"/>
  <c r="IK66" i="3"/>
  <c r="IK67" i="3"/>
  <c r="IK68" i="3"/>
  <c r="IK69" i="3"/>
  <c r="IK70" i="3"/>
  <c r="IK71" i="3"/>
  <c r="IK72" i="3"/>
  <c r="IK73" i="3"/>
  <c r="IK74" i="3"/>
  <c r="IK75" i="3"/>
  <c r="IK76" i="3"/>
  <c r="IK77" i="3"/>
  <c r="IK78" i="3"/>
  <c r="IK79" i="3"/>
  <c r="IK80" i="3"/>
  <c r="IK81" i="3"/>
  <c r="IK82" i="3"/>
  <c r="IK83" i="3"/>
  <c r="IK84" i="3"/>
  <c r="IK85" i="3"/>
  <c r="IK86" i="3"/>
  <c r="IK87" i="3"/>
  <c r="IK88" i="3"/>
  <c r="IK89" i="3"/>
  <c r="IK90" i="3"/>
  <c r="IK91" i="3"/>
  <c r="IK92" i="3"/>
  <c r="IK93" i="3"/>
  <c r="IK94" i="3"/>
  <c r="IK95" i="3"/>
  <c r="IK96" i="3"/>
  <c r="IK97" i="3"/>
  <c r="IK98" i="3"/>
  <c r="IK99" i="3"/>
  <c r="IK100" i="3"/>
  <c r="IK101" i="3"/>
  <c r="IK102" i="3"/>
  <c r="IK103" i="3"/>
  <c r="IK104" i="3"/>
  <c r="IK105" i="3"/>
  <c r="IK106" i="3"/>
  <c r="IK107" i="3"/>
  <c r="IK108" i="3"/>
  <c r="IK109" i="3"/>
  <c r="IK110" i="3"/>
  <c r="IK111" i="3"/>
  <c r="IK112" i="3"/>
  <c r="IK113" i="3"/>
  <c r="IK114" i="3"/>
  <c r="IK115" i="3"/>
  <c r="IK116" i="3"/>
  <c r="IK117" i="3"/>
  <c r="IK118" i="3"/>
  <c r="IK119" i="3"/>
  <c r="IK120" i="3"/>
  <c r="IK121" i="3"/>
  <c r="IK122" i="3"/>
  <c r="IK123" i="3"/>
  <c r="IK124" i="3"/>
  <c r="IK126" i="3"/>
  <c r="IK127" i="3"/>
  <c r="IK128" i="3"/>
  <c r="IK129" i="3"/>
  <c r="IK130" i="3"/>
  <c r="IK131" i="3"/>
  <c r="IK132" i="3"/>
  <c r="IK133" i="3"/>
  <c r="IK134" i="3"/>
  <c r="IK135" i="3"/>
  <c r="IK136" i="3"/>
  <c r="IK137" i="3"/>
  <c r="IK138" i="3"/>
  <c r="IK139" i="3"/>
  <c r="IK140" i="3"/>
  <c r="IK141" i="3"/>
  <c r="IK142" i="3"/>
  <c r="IK143" i="3"/>
  <c r="IK144" i="3"/>
  <c r="IK145" i="3"/>
  <c r="IK146" i="3"/>
  <c r="IK147" i="3"/>
  <c r="IK148" i="3"/>
  <c r="IK149" i="3"/>
  <c r="IK150" i="3"/>
  <c r="IK151" i="3"/>
  <c r="IK152" i="3"/>
  <c r="IK153" i="3"/>
  <c r="IK154" i="3"/>
  <c r="IK155" i="3"/>
  <c r="IK156" i="3"/>
  <c r="IK157" i="3"/>
  <c r="IK158" i="3"/>
  <c r="IK159" i="3"/>
  <c r="IK160" i="3"/>
  <c r="IK161" i="3"/>
  <c r="IK162" i="3"/>
  <c r="IK163" i="3"/>
  <c r="IK164" i="3"/>
  <c r="IK165" i="3"/>
  <c r="IK166" i="3"/>
  <c r="IK167" i="3"/>
  <c r="IK168" i="3"/>
  <c r="IK169" i="3"/>
  <c r="IK170" i="3"/>
  <c r="IK171" i="3"/>
  <c r="IK172" i="3"/>
  <c r="IK173" i="3"/>
  <c r="IK174" i="3"/>
  <c r="IK175" i="3"/>
  <c r="IK176" i="3"/>
  <c r="IK177" i="3"/>
  <c r="IK178" i="3"/>
  <c r="IK179" i="3"/>
  <c r="IK180" i="3"/>
  <c r="IK181" i="3"/>
  <c r="IK182" i="3"/>
  <c r="IK183" i="3"/>
  <c r="IK184" i="3"/>
  <c r="IK185" i="3"/>
  <c r="IK186" i="3"/>
  <c r="IK187" i="3"/>
  <c r="IK188" i="3"/>
  <c r="IK189" i="3"/>
  <c r="IK190" i="3"/>
  <c r="IK192" i="3"/>
  <c r="IK193" i="3"/>
  <c r="IK194" i="3"/>
  <c r="IK195" i="3"/>
  <c r="IK196" i="3"/>
  <c r="IK197" i="3"/>
  <c r="IK198" i="3"/>
  <c r="IK199" i="3"/>
  <c r="IK200" i="3"/>
  <c r="IK201" i="3"/>
  <c r="IK202" i="3"/>
  <c r="IK203" i="3"/>
  <c r="IK204" i="3"/>
  <c r="IK205" i="3"/>
  <c r="IK7" i="3"/>
  <c r="HG8" i="3"/>
  <c r="HG9" i="3"/>
  <c r="HG10" i="3"/>
  <c r="HG11" i="3"/>
  <c r="HG12" i="3"/>
  <c r="HG13" i="3"/>
  <c r="HG14" i="3"/>
  <c r="HG15" i="3"/>
  <c r="HG16" i="3"/>
  <c r="HG17" i="3"/>
  <c r="HG18" i="3"/>
  <c r="HG19" i="3"/>
  <c r="HG20" i="3"/>
  <c r="HG21" i="3"/>
  <c r="HG22" i="3"/>
  <c r="HG23" i="3"/>
  <c r="HG24" i="3"/>
  <c r="HG25" i="3"/>
  <c r="HG26" i="3"/>
  <c r="HG27" i="3"/>
  <c r="HG28" i="3"/>
  <c r="HG29" i="3"/>
  <c r="HG30" i="3"/>
  <c r="HG31" i="3"/>
  <c r="HG32" i="3"/>
  <c r="HG33" i="3"/>
  <c r="HG34" i="3"/>
  <c r="HG35" i="3"/>
  <c r="HG36" i="3"/>
  <c r="HG37" i="3"/>
  <c r="HG38" i="3"/>
  <c r="HG39" i="3"/>
  <c r="HG40" i="3"/>
  <c r="HG41" i="3"/>
  <c r="HG42" i="3"/>
  <c r="HG43" i="3"/>
  <c r="HG44" i="3"/>
  <c r="HG46" i="3"/>
  <c r="HG47" i="3"/>
  <c r="HG48" i="3"/>
  <c r="HG49" i="3"/>
  <c r="HG50" i="3"/>
  <c r="HG51" i="3"/>
  <c r="HG52" i="3"/>
  <c r="HG53" i="3"/>
  <c r="HG54" i="3"/>
  <c r="HG55" i="3"/>
  <c r="HG56" i="3"/>
  <c r="HG57" i="3"/>
  <c r="HG58" i="3"/>
  <c r="HG59" i="3"/>
  <c r="HG60" i="3"/>
  <c r="HG61" i="3"/>
  <c r="HG62" i="3"/>
  <c r="HG63" i="3"/>
  <c r="HG64" i="3"/>
  <c r="HG65" i="3"/>
  <c r="HG66" i="3"/>
  <c r="HG67" i="3"/>
  <c r="HG68" i="3"/>
  <c r="HG69" i="3"/>
  <c r="HG70" i="3"/>
  <c r="HG71" i="3"/>
  <c r="HG72" i="3"/>
  <c r="HG73" i="3"/>
  <c r="HG74" i="3"/>
  <c r="HG75" i="3"/>
  <c r="HG76" i="3"/>
  <c r="HG77" i="3"/>
  <c r="HG78" i="3"/>
  <c r="HG79" i="3"/>
  <c r="HG80" i="3"/>
  <c r="HG81" i="3"/>
  <c r="HG82" i="3"/>
  <c r="HG83" i="3"/>
  <c r="HG84" i="3"/>
  <c r="HG85" i="3"/>
  <c r="HG86" i="3"/>
  <c r="HG87" i="3"/>
  <c r="HG88" i="3"/>
  <c r="HG89" i="3"/>
  <c r="HG90" i="3"/>
  <c r="HG91" i="3"/>
  <c r="HG92" i="3"/>
  <c r="HG93" i="3"/>
  <c r="HG94" i="3"/>
  <c r="HG95" i="3"/>
  <c r="HG96" i="3"/>
  <c r="HG97" i="3"/>
  <c r="HG98" i="3"/>
  <c r="HG99" i="3"/>
  <c r="HG100" i="3"/>
  <c r="HG101" i="3"/>
  <c r="HG102" i="3"/>
  <c r="HG103" i="3"/>
  <c r="HG104" i="3"/>
  <c r="HG105" i="3"/>
  <c r="HG106" i="3"/>
  <c r="HG107" i="3"/>
  <c r="HG108" i="3"/>
  <c r="HG109" i="3"/>
  <c r="HG110" i="3"/>
  <c r="HG111" i="3"/>
  <c r="HG112" i="3"/>
  <c r="HG113" i="3"/>
  <c r="HG114" i="3"/>
  <c r="HG115" i="3"/>
  <c r="HG116" i="3"/>
  <c r="HG117" i="3"/>
  <c r="HG118" i="3"/>
  <c r="HG119" i="3"/>
  <c r="HG120" i="3"/>
  <c r="HG121" i="3"/>
  <c r="HG122" i="3"/>
  <c r="HG123" i="3"/>
  <c r="HG124" i="3"/>
  <c r="HG126" i="3"/>
  <c r="HG127" i="3"/>
  <c r="HG128" i="3"/>
  <c r="HG129" i="3"/>
  <c r="HG130" i="3"/>
  <c r="HG131" i="3"/>
  <c r="HG132" i="3"/>
  <c r="HG133" i="3"/>
  <c r="HG134" i="3"/>
  <c r="HG135" i="3"/>
  <c r="HG136" i="3"/>
  <c r="HG137" i="3"/>
  <c r="HG138" i="3"/>
  <c r="HG139" i="3"/>
  <c r="HG140" i="3"/>
  <c r="HG141" i="3"/>
  <c r="HG142" i="3"/>
  <c r="HG143" i="3"/>
  <c r="HG144" i="3"/>
  <c r="HG145" i="3"/>
  <c r="HG146" i="3"/>
  <c r="HG147" i="3"/>
  <c r="HG148" i="3"/>
  <c r="HG149" i="3"/>
  <c r="HG150" i="3"/>
  <c r="HG151" i="3"/>
  <c r="HG152" i="3"/>
  <c r="HG153" i="3"/>
  <c r="HG154" i="3"/>
  <c r="HG155" i="3"/>
  <c r="HG156" i="3"/>
  <c r="HG157" i="3"/>
  <c r="HG158" i="3"/>
  <c r="HG159" i="3"/>
  <c r="HG160" i="3"/>
  <c r="HG161" i="3"/>
  <c r="HG162" i="3"/>
  <c r="HG163" i="3"/>
  <c r="HG164" i="3"/>
  <c r="HG165" i="3"/>
  <c r="HG166" i="3"/>
  <c r="HG167" i="3"/>
  <c r="HG168" i="3"/>
  <c r="HG169" i="3"/>
  <c r="HG170" i="3"/>
  <c r="HG171" i="3"/>
  <c r="HG172" i="3"/>
  <c r="HG173" i="3"/>
  <c r="HG174" i="3"/>
  <c r="HG175" i="3"/>
  <c r="HG176" i="3"/>
  <c r="HG177" i="3"/>
  <c r="HG178" i="3"/>
  <c r="HG179" i="3"/>
  <c r="HG180" i="3"/>
  <c r="HG181" i="3"/>
  <c r="HG182" i="3"/>
  <c r="HG183" i="3"/>
  <c r="HG184" i="3"/>
  <c r="HG185" i="3"/>
  <c r="HG186" i="3"/>
  <c r="HG187" i="3"/>
  <c r="HG188" i="3"/>
  <c r="HG189" i="3"/>
  <c r="HG190" i="3"/>
  <c r="HG192" i="3"/>
  <c r="HG193" i="3"/>
  <c r="HG194" i="3"/>
  <c r="HG195" i="3"/>
  <c r="HG196" i="3"/>
  <c r="HG197" i="3"/>
  <c r="HG198" i="3"/>
  <c r="HG199" i="3"/>
  <c r="HG200" i="3"/>
  <c r="HG201" i="3"/>
  <c r="HG202" i="3"/>
  <c r="HG203" i="3"/>
  <c r="HG204" i="3"/>
  <c r="HG205" i="3"/>
  <c r="HG7" i="3"/>
  <c r="GC8" i="3"/>
  <c r="GC9" i="3"/>
  <c r="GC10" i="3"/>
  <c r="GC11" i="3"/>
  <c r="GC12" i="3"/>
  <c r="GC13" i="3"/>
  <c r="GC14" i="3"/>
  <c r="GC15" i="3"/>
  <c r="GC16" i="3"/>
  <c r="GC17" i="3"/>
  <c r="GC18" i="3"/>
  <c r="GC19" i="3"/>
  <c r="GC20" i="3"/>
  <c r="GC21" i="3"/>
  <c r="GC22" i="3"/>
  <c r="GC23" i="3"/>
  <c r="GC24" i="3"/>
  <c r="GC25" i="3"/>
  <c r="GC26" i="3"/>
  <c r="GC27" i="3"/>
  <c r="GC28" i="3"/>
  <c r="GC29" i="3"/>
  <c r="GC30" i="3"/>
  <c r="GC31" i="3"/>
  <c r="GC32" i="3"/>
  <c r="GC33" i="3"/>
  <c r="GC34" i="3"/>
  <c r="GC35" i="3"/>
  <c r="GC36" i="3"/>
  <c r="GC37" i="3"/>
  <c r="GC38" i="3"/>
  <c r="GC39" i="3"/>
  <c r="GC40" i="3"/>
  <c r="GC41" i="3"/>
  <c r="GC42" i="3"/>
  <c r="GC43" i="3"/>
  <c r="GC44" i="3"/>
  <c r="GC46" i="3"/>
  <c r="GC47" i="3"/>
  <c r="GC48" i="3"/>
  <c r="GC49" i="3"/>
  <c r="GC50" i="3"/>
  <c r="GC51" i="3"/>
  <c r="GC52" i="3"/>
  <c r="GC53" i="3"/>
  <c r="GC54" i="3"/>
  <c r="GC55" i="3"/>
  <c r="GC56" i="3"/>
  <c r="GC57" i="3"/>
  <c r="GC58" i="3"/>
  <c r="GC59" i="3"/>
  <c r="GC60" i="3"/>
  <c r="GC61" i="3"/>
  <c r="GC62" i="3"/>
  <c r="GC63" i="3"/>
  <c r="GC64" i="3"/>
  <c r="GC65" i="3"/>
  <c r="GC66" i="3"/>
  <c r="GC67" i="3"/>
  <c r="GC68" i="3"/>
  <c r="GC69" i="3"/>
  <c r="GC70" i="3"/>
  <c r="GC71" i="3"/>
  <c r="GC72" i="3"/>
  <c r="GC73" i="3"/>
  <c r="GC74" i="3"/>
  <c r="GC75" i="3"/>
  <c r="GC76" i="3"/>
  <c r="GC77" i="3"/>
  <c r="GC78" i="3"/>
  <c r="GC79" i="3"/>
  <c r="GC80" i="3"/>
  <c r="GC81" i="3"/>
  <c r="GC82" i="3"/>
  <c r="GC83" i="3"/>
  <c r="GC84" i="3"/>
  <c r="GC85" i="3"/>
  <c r="GC86" i="3"/>
  <c r="GC87" i="3"/>
  <c r="GC88" i="3"/>
  <c r="GC89" i="3"/>
  <c r="GC90" i="3"/>
  <c r="GC91" i="3"/>
  <c r="GC92" i="3"/>
  <c r="GC93" i="3"/>
  <c r="GC94" i="3"/>
  <c r="GC95" i="3"/>
  <c r="GC96" i="3"/>
  <c r="GC97" i="3"/>
  <c r="GC98" i="3"/>
  <c r="GC99" i="3"/>
  <c r="GC100" i="3"/>
  <c r="GC101" i="3"/>
  <c r="GC102" i="3"/>
  <c r="GC103" i="3"/>
  <c r="GC104" i="3"/>
  <c r="GC105" i="3"/>
  <c r="GC106" i="3"/>
  <c r="GC107" i="3"/>
  <c r="GC108" i="3"/>
  <c r="GC109" i="3"/>
  <c r="GC110" i="3"/>
  <c r="GC111" i="3"/>
  <c r="GC112" i="3"/>
  <c r="GC113" i="3"/>
  <c r="GC114" i="3"/>
  <c r="GC115" i="3"/>
  <c r="GC116" i="3"/>
  <c r="GC117" i="3"/>
  <c r="GC118" i="3"/>
  <c r="GC119" i="3"/>
  <c r="GC120" i="3"/>
  <c r="GC121" i="3"/>
  <c r="GC122" i="3"/>
  <c r="GC123" i="3"/>
  <c r="GC124" i="3"/>
  <c r="GC126" i="3"/>
  <c r="GC127" i="3"/>
  <c r="GC128" i="3"/>
  <c r="GC129" i="3"/>
  <c r="GC130" i="3"/>
  <c r="GC131" i="3"/>
  <c r="GC132" i="3"/>
  <c r="GC133" i="3"/>
  <c r="GC134" i="3"/>
  <c r="GC135" i="3"/>
  <c r="GC136" i="3"/>
  <c r="GC137" i="3"/>
  <c r="GC138" i="3"/>
  <c r="GC139" i="3"/>
  <c r="GC140" i="3"/>
  <c r="GC141" i="3"/>
  <c r="GC142" i="3"/>
  <c r="GC143" i="3"/>
  <c r="GC144" i="3"/>
  <c r="GC145" i="3"/>
  <c r="GC146" i="3"/>
  <c r="GC147" i="3"/>
  <c r="GC148" i="3"/>
  <c r="GC149" i="3"/>
  <c r="GC150" i="3"/>
  <c r="GC151" i="3"/>
  <c r="GC152" i="3"/>
  <c r="GC153" i="3"/>
  <c r="GC154" i="3"/>
  <c r="GC155" i="3"/>
  <c r="GC156" i="3"/>
  <c r="GC157" i="3"/>
  <c r="GC158" i="3"/>
  <c r="GC159" i="3"/>
  <c r="GC160" i="3"/>
  <c r="GC161" i="3"/>
  <c r="GC162" i="3"/>
  <c r="GC163" i="3"/>
  <c r="GC164" i="3"/>
  <c r="GC165" i="3"/>
  <c r="GC166" i="3"/>
  <c r="GC167" i="3"/>
  <c r="GC168" i="3"/>
  <c r="GC169" i="3"/>
  <c r="GC170" i="3"/>
  <c r="GC171" i="3"/>
  <c r="GC172" i="3"/>
  <c r="GC173" i="3"/>
  <c r="GC174" i="3"/>
  <c r="GC175" i="3"/>
  <c r="GC176" i="3"/>
  <c r="GC177" i="3"/>
  <c r="GC178" i="3"/>
  <c r="GC179" i="3"/>
  <c r="GC180" i="3"/>
  <c r="GC181" i="3"/>
  <c r="GC182" i="3"/>
  <c r="GC183" i="3"/>
  <c r="GC184" i="3"/>
  <c r="GC185" i="3"/>
  <c r="GC186" i="3"/>
  <c r="GC187" i="3"/>
  <c r="GC188" i="3"/>
  <c r="GC189" i="3"/>
  <c r="GC190" i="3"/>
  <c r="GC192" i="3"/>
  <c r="GC193" i="3"/>
  <c r="GC194" i="3"/>
  <c r="GC195" i="3"/>
  <c r="GC196" i="3"/>
  <c r="GC197" i="3"/>
  <c r="GC198" i="3"/>
  <c r="GC199" i="3"/>
  <c r="GC200" i="3"/>
  <c r="GC201" i="3"/>
  <c r="GC202" i="3"/>
  <c r="GC203" i="3"/>
  <c r="GC204" i="3"/>
  <c r="GC205" i="3"/>
  <c r="GC7" i="3"/>
  <c r="EY8" i="3"/>
  <c r="EY9" i="3"/>
  <c r="EY10" i="3"/>
  <c r="EY11" i="3"/>
  <c r="EY12" i="3"/>
  <c r="EY13" i="3"/>
  <c r="EY14" i="3"/>
  <c r="EY15" i="3"/>
  <c r="EY16" i="3"/>
  <c r="EY17" i="3"/>
  <c r="EY18" i="3"/>
  <c r="EY19" i="3"/>
  <c r="EY20" i="3"/>
  <c r="EY21" i="3"/>
  <c r="EY22" i="3"/>
  <c r="EY23" i="3"/>
  <c r="EY24" i="3"/>
  <c r="EY25" i="3"/>
  <c r="EY26" i="3"/>
  <c r="EY27" i="3"/>
  <c r="EY28" i="3"/>
  <c r="EY29" i="3"/>
  <c r="EY30" i="3"/>
  <c r="EY31" i="3"/>
  <c r="EY32" i="3"/>
  <c r="EY33" i="3"/>
  <c r="EY34" i="3"/>
  <c r="EY35" i="3"/>
  <c r="EY36" i="3"/>
  <c r="EY37" i="3"/>
  <c r="EY38" i="3"/>
  <c r="EY39" i="3"/>
  <c r="EY40" i="3"/>
  <c r="EY41" i="3"/>
  <c r="EY42" i="3"/>
  <c r="EY43" i="3"/>
  <c r="EY44" i="3"/>
  <c r="EY46" i="3"/>
  <c r="EY47" i="3"/>
  <c r="EY48" i="3"/>
  <c r="EY49" i="3"/>
  <c r="EY50" i="3"/>
  <c r="EY51" i="3"/>
  <c r="EY52" i="3"/>
  <c r="EY53" i="3"/>
  <c r="EY54" i="3"/>
  <c r="EY55" i="3"/>
  <c r="EY56" i="3"/>
  <c r="EY57" i="3"/>
  <c r="EY58" i="3"/>
  <c r="EY59" i="3"/>
  <c r="EY60" i="3"/>
  <c r="EY61" i="3"/>
  <c r="EY62" i="3"/>
  <c r="EY63" i="3"/>
  <c r="EY64" i="3"/>
  <c r="EY65" i="3"/>
  <c r="EY66" i="3"/>
  <c r="EY67" i="3"/>
  <c r="EY68" i="3"/>
  <c r="EY69" i="3"/>
  <c r="EY70" i="3"/>
  <c r="EY71" i="3"/>
  <c r="EY72" i="3"/>
  <c r="EY73" i="3"/>
  <c r="EY74" i="3"/>
  <c r="EY75" i="3"/>
  <c r="EY76" i="3"/>
  <c r="EY77" i="3"/>
  <c r="EY78" i="3"/>
  <c r="EY79" i="3"/>
  <c r="EY80" i="3"/>
  <c r="EY81" i="3"/>
  <c r="EY82" i="3"/>
  <c r="EY83" i="3"/>
  <c r="EY84" i="3"/>
  <c r="EY85" i="3"/>
  <c r="EY86" i="3"/>
  <c r="EY87" i="3"/>
  <c r="EY88" i="3"/>
  <c r="EY89" i="3"/>
  <c r="EY90" i="3"/>
  <c r="EY91" i="3"/>
  <c r="EY92" i="3"/>
  <c r="EY93" i="3"/>
  <c r="EY94" i="3"/>
  <c r="EY95" i="3"/>
  <c r="EY96" i="3"/>
  <c r="EY97" i="3"/>
  <c r="EY98" i="3"/>
  <c r="EY99" i="3"/>
  <c r="EY100" i="3"/>
  <c r="EY101" i="3"/>
  <c r="EY102" i="3"/>
  <c r="EY103" i="3"/>
  <c r="EY104" i="3"/>
  <c r="EY105" i="3"/>
  <c r="EY106" i="3"/>
  <c r="EY107" i="3"/>
  <c r="EY108" i="3"/>
  <c r="EY109" i="3"/>
  <c r="EY110" i="3"/>
  <c r="EY111" i="3"/>
  <c r="EY112" i="3"/>
  <c r="EY113" i="3"/>
  <c r="EY114" i="3"/>
  <c r="EY115" i="3"/>
  <c r="EY116" i="3"/>
  <c r="EY117" i="3"/>
  <c r="EY118" i="3"/>
  <c r="EY119" i="3"/>
  <c r="EY120" i="3"/>
  <c r="EY121" i="3"/>
  <c r="EY122" i="3"/>
  <c r="EY123" i="3"/>
  <c r="EY124" i="3"/>
  <c r="EY126" i="3"/>
  <c r="EY127" i="3"/>
  <c r="EY128" i="3"/>
  <c r="EY129" i="3"/>
  <c r="EY130" i="3"/>
  <c r="EY131" i="3"/>
  <c r="EY132" i="3"/>
  <c r="EY133" i="3"/>
  <c r="EY134" i="3"/>
  <c r="EY135" i="3"/>
  <c r="EY136" i="3"/>
  <c r="EY137" i="3"/>
  <c r="EY138" i="3"/>
  <c r="EY139" i="3"/>
  <c r="EY140" i="3"/>
  <c r="EY141" i="3"/>
  <c r="EY142" i="3"/>
  <c r="EY143" i="3"/>
  <c r="EY144" i="3"/>
  <c r="EY145" i="3"/>
  <c r="EY146" i="3"/>
  <c r="EY147" i="3"/>
  <c r="EY148" i="3"/>
  <c r="EY149" i="3"/>
  <c r="EY150" i="3"/>
  <c r="EY151" i="3"/>
  <c r="EY152" i="3"/>
  <c r="EY153" i="3"/>
  <c r="EY154" i="3"/>
  <c r="EY155" i="3"/>
  <c r="EY156" i="3"/>
  <c r="EY157" i="3"/>
  <c r="EY158" i="3"/>
  <c r="EY159" i="3"/>
  <c r="EY160" i="3"/>
  <c r="EY161" i="3"/>
  <c r="EY162" i="3"/>
  <c r="EY163" i="3"/>
  <c r="EY164" i="3"/>
  <c r="EY165" i="3"/>
  <c r="EY166" i="3"/>
  <c r="EY167" i="3"/>
  <c r="EY168" i="3"/>
  <c r="EY169" i="3"/>
  <c r="EY170" i="3"/>
  <c r="EY171" i="3"/>
  <c r="EY172" i="3"/>
  <c r="EY173" i="3"/>
  <c r="EY174" i="3"/>
  <c r="EY175" i="3"/>
  <c r="EY176" i="3"/>
  <c r="EY177" i="3"/>
  <c r="EY178" i="3"/>
  <c r="EY179" i="3"/>
  <c r="EY180" i="3"/>
  <c r="EY181" i="3"/>
  <c r="EY182" i="3"/>
  <c r="EY183" i="3"/>
  <c r="EY184" i="3"/>
  <c r="EY185" i="3"/>
  <c r="EY186" i="3"/>
  <c r="EY187" i="3"/>
  <c r="EY188" i="3"/>
  <c r="EY189" i="3"/>
  <c r="EY190" i="3"/>
  <c r="EY192" i="3"/>
  <c r="EY193" i="3"/>
  <c r="EY194" i="3"/>
  <c r="EY195" i="3"/>
  <c r="EY196" i="3"/>
  <c r="EY197" i="3"/>
  <c r="EY198" i="3"/>
  <c r="EY199" i="3"/>
  <c r="EY200" i="3"/>
  <c r="EY201" i="3"/>
  <c r="EY202" i="3"/>
  <c r="EY203" i="3"/>
  <c r="EY204" i="3"/>
  <c r="EY205" i="3"/>
  <c r="EY7" i="3"/>
  <c r="DU8" i="3"/>
  <c r="DU9" i="3"/>
  <c r="DU10" i="3"/>
  <c r="DU11" i="3"/>
  <c r="DU12" i="3"/>
  <c r="DU13" i="3"/>
  <c r="DU14" i="3"/>
  <c r="DU15" i="3"/>
  <c r="DU16" i="3"/>
  <c r="DU17" i="3"/>
  <c r="DU18" i="3"/>
  <c r="DU19" i="3"/>
  <c r="DU20" i="3"/>
  <c r="DU21" i="3"/>
  <c r="DU22" i="3"/>
  <c r="DU23" i="3"/>
  <c r="DU24" i="3"/>
  <c r="DU25" i="3"/>
  <c r="DU26" i="3"/>
  <c r="DU27" i="3"/>
  <c r="DU28" i="3"/>
  <c r="DU29" i="3"/>
  <c r="DU30" i="3"/>
  <c r="DU31" i="3"/>
  <c r="DU32" i="3"/>
  <c r="DU33" i="3"/>
  <c r="DU34" i="3"/>
  <c r="DU35" i="3"/>
  <c r="DU36" i="3"/>
  <c r="DU37" i="3"/>
  <c r="DU38" i="3"/>
  <c r="DU39" i="3"/>
  <c r="DU40" i="3"/>
  <c r="DU41" i="3"/>
  <c r="DU42" i="3"/>
  <c r="DU43" i="3"/>
  <c r="DU44" i="3"/>
  <c r="DU46" i="3"/>
  <c r="DU47" i="3"/>
  <c r="DU48" i="3"/>
  <c r="DU49" i="3"/>
  <c r="DU50" i="3"/>
  <c r="DU51" i="3"/>
  <c r="DU52" i="3"/>
  <c r="DU53" i="3"/>
  <c r="DU54" i="3"/>
  <c r="DU55" i="3"/>
  <c r="DU56" i="3"/>
  <c r="DU57" i="3"/>
  <c r="DU58" i="3"/>
  <c r="DU59" i="3"/>
  <c r="DU60" i="3"/>
  <c r="DU61" i="3"/>
  <c r="DU62" i="3"/>
  <c r="DU63" i="3"/>
  <c r="DU64" i="3"/>
  <c r="DU65" i="3"/>
  <c r="DU66" i="3"/>
  <c r="DU67" i="3"/>
  <c r="DU68" i="3"/>
  <c r="DU69" i="3"/>
  <c r="DU70" i="3"/>
  <c r="DU71" i="3"/>
  <c r="DU72" i="3"/>
  <c r="DU73" i="3"/>
  <c r="DU74" i="3"/>
  <c r="DU75" i="3"/>
  <c r="DU76" i="3"/>
  <c r="DU77" i="3"/>
  <c r="DU78" i="3"/>
  <c r="DU79" i="3"/>
  <c r="DU80" i="3"/>
  <c r="DU81" i="3"/>
  <c r="DU82" i="3"/>
  <c r="DU83" i="3"/>
  <c r="DU84" i="3"/>
  <c r="DU85" i="3"/>
  <c r="DU86" i="3"/>
  <c r="DU87" i="3"/>
  <c r="DU88" i="3"/>
  <c r="DU89" i="3"/>
  <c r="DU90" i="3"/>
  <c r="DU91" i="3"/>
  <c r="DU92" i="3"/>
  <c r="DU93" i="3"/>
  <c r="DU94" i="3"/>
  <c r="DU95" i="3"/>
  <c r="DU96" i="3"/>
  <c r="DU97" i="3"/>
  <c r="DU98" i="3"/>
  <c r="DU99" i="3"/>
  <c r="DU100" i="3"/>
  <c r="DU101" i="3"/>
  <c r="DU102" i="3"/>
  <c r="DU103" i="3"/>
  <c r="DU104" i="3"/>
  <c r="DU105" i="3"/>
  <c r="DU106" i="3"/>
  <c r="DU107" i="3"/>
  <c r="DU108" i="3"/>
  <c r="DU109" i="3"/>
  <c r="DU110" i="3"/>
  <c r="DU111" i="3"/>
  <c r="DU112" i="3"/>
  <c r="DU113" i="3"/>
  <c r="DU114" i="3"/>
  <c r="DU115" i="3"/>
  <c r="DU116" i="3"/>
  <c r="DU117" i="3"/>
  <c r="DU118" i="3"/>
  <c r="DU119" i="3"/>
  <c r="DU120" i="3"/>
  <c r="DU121" i="3"/>
  <c r="DU122" i="3"/>
  <c r="DU123" i="3"/>
  <c r="DU124" i="3"/>
  <c r="DU126" i="3"/>
  <c r="DU127" i="3"/>
  <c r="DU128" i="3"/>
  <c r="DU129" i="3"/>
  <c r="DU130" i="3"/>
  <c r="DU131" i="3"/>
  <c r="DU132" i="3"/>
  <c r="DU133" i="3"/>
  <c r="DU134" i="3"/>
  <c r="DU135" i="3"/>
  <c r="DU136" i="3"/>
  <c r="DU137" i="3"/>
  <c r="DU138" i="3"/>
  <c r="DU139" i="3"/>
  <c r="DU140" i="3"/>
  <c r="DU141" i="3"/>
  <c r="DU142" i="3"/>
  <c r="DU143" i="3"/>
  <c r="DU144" i="3"/>
  <c r="DU145" i="3"/>
  <c r="DU146" i="3"/>
  <c r="DU147" i="3"/>
  <c r="DU148" i="3"/>
  <c r="DU149" i="3"/>
  <c r="DU150" i="3"/>
  <c r="DU151" i="3"/>
  <c r="DU152" i="3"/>
  <c r="DU153" i="3"/>
  <c r="DU154" i="3"/>
  <c r="DU155" i="3"/>
  <c r="DU156" i="3"/>
  <c r="DU157" i="3"/>
  <c r="DU158" i="3"/>
  <c r="DU159" i="3"/>
  <c r="DU160" i="3"/>
  <c r="DU161" i="3"/>
  <c r="DU162" i="3"/>
  <c r="DU163" i="3"/>
  <c r="DU164" i="3"/>
  <c r="DU165" i="3"/>
  <c r="DU166" i="3"/>
  <c r="DU167" i="3"/>
  <c r="DU168" i="3"/>
  <c r="DU169" i="3"/>
  <c r="DU170" i="3"/>
  <c r="DU171" i="3"/>
  <c r="DU172" i="3"/>
  <c r="DU173" i="3"/>
  <c r="DU174" i="3"/>
  <c r="DU175" i="3"/>
  <c r="DU176" i="3"/>
  <c r="DU177" i="3"/>
  <c r="DU178" i="3"/>
  <c r="DU179" i="3"/>
  <c r="DU180" i="3"/>
  <c r="DU181" i="3"/>
  <c r="DU182" i="3"/>
  <c r="DU183" i="3"/>
  <c r="DU184" i="3"/>
  <c r="DU185" i="3"/>
  <c r="DU186" i="3"/>
  <c r="DU187" i="3"/>
  <c r="DU188" i="3"/>
  <c r="DU189" i="3"/>
  <c r="DU190" i="3"/>
  <c r="DU192" i="3"/>
  <c r="DU193" i="3"/>
  <c r="DU194" i="3"/>
  <c r="DU195" i="3"/>
  <c r="DU196" i="3"/>
  <c r="DU197" i="3"/>
  <c r="DU198" i="3"/>
  <c r="DU199" i="3"/>
  <c r="DU200" i="3"/>
  <c r="DU201" i="3"/>
  <c r="DU202" i="3"/>
  <c r="DU203" i="3"/>
  <c r="DU204" i="3"/>
  <c r="DU205" i="3"/>
  <c r="DU7" i="3"/>
  <c r="CQ8" i="3"/>
  <c r="CQ9" i="3"/>
  <c r="CQ10" i="3"/>
  <c r="CQ11" i="3"/>
  <c r="CQ12" i="3"/>
  <c r="CQ13" i="3"/>
  <c r="CQ14" i="3"/>
  <c r="CQ15" i="3"/>
  <c r="CQ16" i="3"/>
  <c r="CQ17" i="3"/>
  <c r="CQ18" i="3"/>
  <c r="CQ19" i="3"/>
  <c r="CQ20" i="3"/>
  <c r="CQ21" i="3"/>
  <c r="CQ22" i="3"/>
  <c r="CQ23" i="3"/>
  <c r="CQ24" i="3"/>
  <c r="CQ25" i="3"/>
  <c r="CQ26" i="3"/>
  <c r="CQ27" i="3"/>
  <c r="CQ28" i="3"/>
  <c r="CQ29" i="3"/>
  <c r="CQ30" i="3"/>
  <c r="CQ31" i="3"/>
  <c r="CQ32" i="3"/>
  <c r="CQ33" i="3"/>
  <c r="CQ34" i="3"/>
  <c r="CQ35" i="3"/>
  <c r="CQ36" i="3"/>
  <c r="CQ37" i="3"/>
  <c r="CQ38" i="3"/>
  <c r="CQ39" i="3"/>
  <c r="CQ40" i="3"/>
  <c r="CQ41" i="3"/>
  <c r="CQ42" i="3"/>
  <c r="CQ43" i="3"/>
  <c r="CQ44" i="3"/>
  <c r="CQ45" i="3"/>
  <c r="DU45" i="3" s="1"/>
  <c r="CQ46" i="3"/>
  <c r="CQ47" i="3"/>
  <c r="CQ48" i="3"/>
  <c r="CQ49" i="3"/>
  <c r="CQ50" i="3"/>
  <c r="CQ51" i="3"/>
  <c r="CQ52" i="3"/>
  <c r="CQ53" i="3"/>
  <c r="CQ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4" i="3"/>
  <c r="CQ115" i="3"/>
  <c r="CQ116" i="3"/>
  <c r="CQ117" i="3"/>
  <c r="CQ118" i="3"/>
  <c r="CQ119" i="3"/>
  <c r="CQ120" i="3"/>
  <c r="CQ121" i="3"/>
  <c r="CQ122" i="3"/>
  <c r="CQ123" i="3"/>
  <c r="CQ124" i="3"/>
  <c r="CQ126" i="3"/>
  <c r="CQ127" i="3"/>
  <c r="CQ128" i="3"/>
  <c r="CQ129" i="3"/>
  <c r="CQ130" i="3"/>
  <c r="CQ131" i="3"/>
  <c r="CQ132" i="3"/>
  <c r="CQ133" i="3"/>
  <c r="CQ134" i="3"/>
  <c r="CQ135" i="3"/>
  <c r="CQ136" i="3"/>
  <c r="CQ137" i="3"/>
  <c r="CQ138" i="3"/>
  <c r="CQ139" i="3"/>
  <c r="CQ140" i="3"/>
  <c r="CQ141" i="3"/>
  <c r="CQ142" i="3"/>
  <c r="CQ143" i="3"/>
  <c r="CQ144" i="3"/>
  <c r="CQ145" i="3"/>
  <c r="CQ146" i="3"/>
  <c r="CQ147" i="3"/>
  <c r="CQ148" i="3"/>
  <c r="CQ149" i="3"/>
  <c r="CQ150" i="3"/>
  <c r="CQ151" i="3"/>
  <c r="CQ152"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79" i="3"/>
  <c r="CQ180" i="3"/>
  <c r="CQ181" i="3"/>
  <c r="CQ182" i="3"/>
  <c r="CQ183" i="3"/>
  <c r="CQ184" i="3"/>
  <c r="CQ185" i="3"/>
  <c r="CQ186" i="3"/>
  <c r="CQ187" i="3"/>
  <c r="CQ188" i="3"/>
  <c r="CQ189" i="3"/>
  <c r="CQ190" i="3"/>
  <c r="CQ191" i="3"/>
  <c r="DU191" i="3" s="1"/>
  <c r="EY191" i="3" s="1"/>
  <c r="CQ192" i="3"/>
  <c r="CQ193" i="3"/>
  <c r="CQ194" i="3"/>
  <c r="CQ195" i="3"/>
  <c r="CQ196" i="3"/>
  <c r="CQ197" i="3"/>
  <c r="CQ198" i="3"/>
  <c r="CQ199" i="3"/>
  <c r="CQ200" i="3"/>
  <c r="CQ201" i="3"/>
  <c r="CQ202" i="3"/>
  <c r="CQ203" i="3"/>
  <c r="CQ204" i="3"/>
  <c r="CQ205" i="3"/>
  <c r="CQ7" i="3"/>
  <c r="Q50" i="3"/>
  <c r="S50" i="3"/>
  <c r="Q52" i="3"/>
  <c r="S52" i="3"/>
  <c r="Q54" i="3"/>
  <c r="S54" i="3" s="1"/>
  <c r="Q56" i="3"/>
  <c r="S56" i="3" s="1"/>
  <c r="Q58" i="3"/>
  <c r="S58" i="3" s="1"/>
  <c r="Q60" i="3"/>
  <c r="S60" i="3"/>
  <c r="Q62" i="3"/>
  <c r="S62" i="3" s="1"/>
  <c r="Q64" i="3"/>
  <c r="S64" i="3"/>
  <c r="Q66" i="3"/>
  <c r="S66" i="3" s="1"/>
  <c r="Q68" i="3"/>
  <c r="S68" i="3" s="1"/>
  <c r="Q70" i="3"/>
  <c r="S70" i="3" s="1"/>
  <c r="Q72" i="3"/>
  <c r="S72" i="3"/>
  <c r="Q74" i="3"/>
  <c r="S74" i="3" s="1"/>
  <c r="Q76" i="3"/>
  <c r="S76" i="3"/>
  <c r="Q78" i="3"/>
  <c r="S78" i="3" s="1"/>
  <c r="Q80" i="3"/>
  <c r="S80" i="3" s="1"/>
  <c r="Q82" i="3"/>
  <c r="S82" i="3" s="1"/>
  <c r="Q84" i="3"/>
  <c r="S84" i="3" s="1"/>
  <c r="Q86" i="3"/>
  <c r="S86" i="3" s="1"/>
  <c r="Q88" i="3"/>
  <c r="S88" i="3" s="1"/>
  <c r="Q90" i="3"/>
  <c r="S90" i="3" s="1"/>
  <c r="Q92" i="3"/>
  <c r="S92" i="3" s="1"/>
  <c r="Q94" i="3"/>
  <c r="S94" i="3" s="1"/>
  <c r="Q96" i="3"/>
  <c r="S96" i="3"/>
  <c r="Q98" i="3"/>
  <c r="S98" i="3" s="1"/>
  <c r="Q100" i="3"/>
  <c r="S100" i="3"/>
  <c r="Q102" i="3"/>
  <c r="S102" i="3" s="1"/>
  <c r="Q104" i="3"/>
  <c r="S104" i="3" s="1"/>
  <c r="Q106" i="3"/>
  <c r="S106" i="3"/>
  <c r="Q108" i="3"/>
  <c r="S108" i="3" s="1"/>
  <c r="Q110" i="3"/>
  <c r="S110" i="3" s="1"/>
  <c r="Q112" i="3"/>
  <c r="S112" i="3" s="1"/>
  <c r="Q114" i="3"/>
  <c r="S114" i="3" s="1"/>
  <c r="N8" i="7"/>
  <c r="N10" i="7"/>
  <c r="N12" i="7"/>
  <c r="N14" i="7"/>
  <c r="N16" i="7"/>
  <c r="N18" i="7"/>
  <c r="N20" i="7"/>
  <c r="N22" i="7"/>
  <c r="N24" i="7"/>
  <c r="N26" i="7"/>
  <c r="N28" i="7"/>
  <c r="N30" i="7"/>
  <c r="N32" i="7"/>
  <c r="N34" i="7"/>
  <c r="N36" i="7"/>
  <c r="N38" i="7"/>
  <c r="N40" i="7"/>
  <c r="N42" i="7"/>
  <c r="N44" i="7"/>
  <c r="N46" i="7"/>
  <c r="N48" i="7"/>
  <c r="N50" i="7"/>
  <c r="N52" i="7"/>
  <c r="N54" i="7"/>
  <c r="N56" i="7"/>
  <c r="N58" i="7"/>
  <c r="N60" i="7"/>
  <c r="N62" i="7"/>
  <c r="N64" i="7"/>
  <c r="N66" i="7"/>
  <c r="N68" i="7"/>
  <c r="N70" i="7"/>
  <c r="N72" i="7"/>
  <c r="N74" i="7"/>
  <c r="N76" i="7"/>
  <c r="N78" i="7"/>
  <c r="N80" i="7"/>
  <c r="N82" i="7"/>
  <c r="N84" i="7"/>
  <c r="N86" i="7"/>
  <c r="N88" i="7"/>
  <c r="N90" i="7"/>
  <c r="N92" i="7"/>
  <c r="N94" i="7"/>
  <c r="N96" i="7"/>
  <c r="N98" i="7"/>
  <c r="N100" i="7"/>
  <c r="N102" i="7"/>
  <c r="N104" i="7"/>
  <c r="N106" i="7"/>
  <c r="N108" i="7"/>
  <c r="N110" i="7"/>
  <c r="N112" i="7"/>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J118" i="3"/>
  <c r="M118" i="3" s="1"/>
  <c r="N118" i="3" s="1"/>
  <c r="O118" i="3" s="1"/>
  <c r="J119" i="3"/>
  <c r="J120" i="3"/>
  <c r="M120" i="3" s="1"/>
  <c r="J121" i="3"/>
  <c r="M121" i="3" s="1"/>
  <c r="J122" i="3"/>
  <c r="M122" i="3" s="1"/>
  <c r="J123" i="3"/>
  <c r="J124" i="3"/>
  <c r="M124" i="3" s="1"/>
  <c r="J126" i="3"/>
  <c r="M126" i="3" s="1"/>
  <c r="J127" i="3"/>
  <c r="J128" i="3"/>
  <c r="M128" i="3" s="1"/>
  <c r="N128" i="3" s="1"/>
  <c r="O128" i="3" s="1"/>
  <c r="T128" i="3" s="1"/>
  <c r="J129" i="3"/>
  <c r="J130" i="3"/>
  <c r="M130" i="3" s="1"/>
  <c r="J131" i="3"/>
  <c r="J132" i="3"/>
  <c r="M132" i="3" s="1"/>
  <c r="GD132" i="3" s="1"/>
  <c r="J133" i="3"/>
  <c r="J134" i="3"/>
  <c r="M134" i="3" s="1"/>
  <c r="J135" i="3"/>
  <c r="J136" i="3"/>
  <c r="M136" i="3" s="1"/>
  <c r="N136" i="3" s="1"/>
  <c r="O136" i="3" s="1"/>
  <c r="T136" i="3" s="1"/>
  <c r="J137" i="3"/>
  <c r="J138" i="3"/>
  <c r="M138" i="3" s="1"/>
  <c r="J139" i="3"/>
  <c r="M139" i="3" s="1"/>
  <c r="N139" i="3" s="1"/>
  <c r="O139" i="3" s="1"/>
  <c r="T139" i="3" s="1"/>
  <c r="J140" i="3"/>
  <c r="M140" i="3" s="1"/>
  <c r="N140" i="3" s="1"/>
  <c r="O140" i="3" s="1"/>
  <c r="T140" i="3" s="1"/>
  <c r="J141" i="3"/>
  <c r="J142" i="3"/>
  <c r="M142" i="3" s="1"/>
  <c r="J143" i="3"/>
  <c r="M143" i="3" s="1"/>
  <c r="N143" i="3" s="1"/>
  <c r="O143" i="3" s="1"/>
  <c r="T143" i="3" s="1"/>
  <c r="J144" i="3"/>
  <c r="M144" i="3" s="1"/>
  <c r="IL144" i="3" s="1"/>
  <c r="J145" i="3"/>
  <c r="J146" i="3"/>
  <c r="M146" i="3" s="1"/>
  <c r="J147" i="3"/>
  <c r="M147" i="3" s="1"/>
  <c r="N147" i="3" s="1"/>
  <c r="J148" i="3"/>
  <c r="M148" i="3" s="1"/>
  <c r="J149" i="3"/>
  <c r="J150" i="3"/>
  <c r="M150" i="3" s="1"/>
  <c r="J151" i="3"/>
  <c r="J152" i="3"/>
  <c r="M152" i="3" s="1"/>
  <c r="N152" i="3" s="1"/>
  <c r="O152" i="3" s="1"/>
  <c r="T152" i="3" s="1"/>
  <c r="J153" i="3"/>
  <c r="J154" i="3"/>
  <c r="M154" i="3" s="1"/>
  <c r="J155" i="3"/>
  <c r="J156" i="3"/>
  <c r="M156" i="3" s="1"/>
  <c r="N156" i="3" s="1"/>
  <c r="O156" i="3" s="1"/>
  <c r="T156" i="3" s="1"/>
  <c r="J157" i="3"/>
  <c r="J158" i="3"/>
  <c r="M158" i="3" s="1"/>
  <c r="J159" i="3"/>
  <c r="J160" i="3"/>
  <c r="M160" i="3" s="1"/>
  <c r="N160" i="3" s="1"/>
  <c r="O160" i="3" s="1"/>
  <c r="T160" i="3" s="1"/>
  <c r="J161" i="3"/>
  <c r="J162" i="3"/>
  <c r="M162" i="3" s="1"/>
  <c r="J163" i="3"/>
  <c r="M163" i="3" s="1"/>
  <c r="N163" i="3" s="1"/>
  <c r="J164" i="3"/>
  <c r="M164" i="3" s="1"/>
  <c r="N164" i="3" s="1"/>
  <c r="J165" i="3"/>
  <c r="M165" i="3" s="1"/>
  <c r="J166" i="3"/>
  <c r="M166" i="3" s="1"/>
  <c r="J167" i="3"/>
  <c r="J168" i="3"/>
  <c r="M168" i="3" s="1"/>
  <c r="N168" i="3" s="1"/>
  <c r="O168" i="3" s="1"/>
  <c r="J169" i="3"/>
  <c r="J170" i="3"/>
  <c r="M170" i="3" s="1"/>
  <c r="J171" i="3"/>
  <c r="J172" i="3"/>
  <c r="M172" i="3" s="1"/>
  <c r="IL172" i="3" s="1"/>
  <c r="J173" i="3"/>
  <c r="J174" i="3"/>
  <c r="M174" i="3" s="1"/>
  <c r="J175" i="3"/>
  <c r="M175" i="3" s="1"/>
  <c r="J176" i="3"/>
  <c r="M176" i="3" s="1"/>
  <c r="J177" i="3"/>
  <c r="M177" i="3" s="1"/>
  <c r="J178" i="3"/>
  <c r="M178" i="3" s="1"/>
  <c r="J179" i="3"/>
  <c r="M179" i="3" s="1"/>
  <c r="N179" i="3" s="1"/>
  <c r="J180" i="3"/>
  <c r="M180" i="3" s="1"/>
  <c r="J181" i="3"/>
  <c r="J182" i="3"/>
  <c r="M182" i="3" s="1"/>
  <c r="J183" i="3"/>
  <c r="J184" i="3"/>
  <c r="M184" i="3" s="1"/>
  <c r="N184" i="3" s="1"/>
  <c r="O184" i="3" s="1"/>
  <c r="T184" i="3" s="1"/>
  <c r="J185" i="3"/>
  <c r="J186" i="3"/>
  <c r="M186" i="3" s="1"/>
  <c r="J187" i="3"/>
  <c r="J188" i="3"/>
  <c r="M188" i="3" s="1"/>
  <c r="N188" i="3" s="1"/>
  <c r="O188" i="3" s="1"/>
  <c r="T188" i="3" s="1"/>
  <c r="J189" i="3"/>
  <c r="J190" i="3"/>
  <c r="M190" i="3" s="1"/>
  <c r="J192" i="3"/>
  <c r="M192" i="3" s="1"/>
  <c r="J193" i="3"/>
  <c r="J194" i="3"/>
  <c r="M194" i="3" s="1"/>
  <c r="J195" i="3"/>
  <c r="J196" i="3"/>
  <c r="M196" i="3" s="1"/>
  <c r="N196" i="3" s="1"/>
  <c r="O196" i="3" s="1"/>
  <c r="T196" i="3" s="1"/>
  <c r="J197" i="3"/>
  <c r="M197" i="3" s="1"/>
  <c r="KT197" i="3" s="1"/>
  <c r="J198" i="3"/>
  <c r="M198" i="3" s="1"/>
  <c r="J199" i="3"/>
  <c r="J200" i="3"/>
  <c r="M200" i="3" s="1"/>
  <c r="BN200" i="3" s="1"/>
  <c r="J201" i="3"/>
  <c r="M201" i="3" s="1"/>
  <c r="IL201" i="3" s="1"/>
  <c r="J202" i="3"/>
  <c r="M202" i="3" s="1"/>
  <c r="J204" i="3"/>
  <c r="M204" i="3" s="1"/>
  <c r="N204" i="3" s="1"/>
  <c r="O204" i="3" s="1"/>
  <c r="T204" i="3" s="1"/>
  <c r="J205" i="3"/>
  <c r="LC176" i="3"/>
  <c r="LA176" i="3"/>
  <c r="KQ176" i="3"/>
  <c r="JM176" i="3"/>
  <c r="II176" i="3"/>
  <c r="HE176" i="3"/>
  <c r="GA176" i="3"/>
  <c r="EW176" i="3"/>
  <c r="DS176" i="3"/>
  <c r="CO176" i="3"/>
  <c r="I176" i="3"/>
  <c r="LC175" i="3"/>
  <c r="LA175" i="3"/>
  <c r="KQ175" i="3"/>
  <c r="JM175" i="3"/>
  <c r="II175" i="3"/>
  <c r="HE175" i="3"/>
  <c r="GA175" i="3"/>
  <c r="EW175" i="3"/>
  <c r="DS175" i="3"/>
  <c r="CO175" i="3"/>
  <c r="I175" i="3"/>
  <c r="LC174" i="3"/>
  <c r="LA174" i="3"/>
  <c r="KQ174" i="3"/>
  <c r="JM174" i="3"/>
  <c r="II174" i="3"/>
  <c r="HE174" i="3"/>
  <c r="GA174" i="3"/>
  <c r="EW174" i="3"/>
  <c r="DS174" i="3"/>
  <c r="CO174" i="3"/>
  <c r="I174" i="3"/>
  <c r="LC173" i="3"/>
  <c r="LA173" i="3"/>
  <c r="KQ173" i="3"/>
  <c r="JM173" i="3"/>
  <c r="II173" i="3"/>
  <c r="HE173" i="3"/>
  <c r="GA173" i="3"/>
  <c r="EW173" i="3"/>
  <c r="DS173" i="3"/>
  <c r="CO173" i="3"/>
  <c r="I173" i="3"/>
  <c r="LC172" i="3"/>
  <c r="LA172" i="3"/>
  <c r="KQ172" i="3"/>
  <c r="JM172" i="3"/>
  <c r="II172" i="3"/>
  <c r="HE172" i="3"/>
  <c r="GA172" i="3"/>
  <c r="EW172" i="3"/>
  <c r="DS172" i="3"/>
  <c r="CO172" i="3"/>
  <c r="I172" i="3"/>
  <c r="JN172" i="3" s="1"/>
  <c r="LC171" i="3"/>
  <c r="LA171" i="3"/>
  <c r="KQ171" i="3"/>
  <c r="JM171" i="3"/>
  <c r="II171" i="3"/>
  <c r="HE171" i="3"/>
  <c r="GA171" i="3"/>
  <c r="EW171" i="3"/>
  <c r="DS171" i="3"/>
  <c r="CO171" i="3"/>
  <c r="I171" i="3"/>
  <c r="GB171" i="3" s="1"/>
  <c r="LC170" i="3"/>
  <c r="LA170" i="3"/>
  <c r="KQ170" i="3"/>
  <c r="JM170" i="3"/>
  <c r="II170" i="3"/>
  <c r="HE170" i="3"/>
  <c r="GA170" i="3"/>
  <c r="EW170" i="3"/>
  <c r="DS170" i="3"/>
  <c r="CO170" i="3"/>
  <c r="I170" i="3"/>
  <c r="LC169" i="3"/>
  <c r="LA169" i="3"/>
  <c r="KQ169" i="3"/>
  <c r="JM169" i="3"/>
  <c r="II169" i="3"/>
  <c r="HE169" i="3"/>
  <c r="GA169" i="3"/>
  <c r="EW169" i="3"/>
  <c r="DS169" i="3"/>
  <c r="CO169" i="3"/>
  <c r="I169" i="3"/>
  <c r="LC166" i="3"/>
  <c r="LA166" i="3"/>
  <c r="KQ166" i="3"/>
  <c r="JM166" i="3"/>
  <c r="II166" i="3"/>
  <c r="HE166" i="3"/>
  <c r="GA166" i="3"/>
  <c r="EW166" i="3"/>
  <c r="DS166" i="3"/>
  <c r="CO166" i="3"/>
  <c r="I166" i="3"/>
  <c r="LC165" i="3"/>
  <c r="LA165" i="3"/>
  <c r="KQ165" i="3"/>
  <c r="JM165" i="3"/>
  <c r="II165" i="3"/>
  <c r="HE165" i="3"/>
  <c r="GA165" i="3"/>
  <c r="EW165" i="3"/>
  <c r="DS165" i="3"/>
  <c r="CO165" i="3"/>
  <c r="I165" i="3"/>
  <c r="LC164" i="3"/>
  <c r="LA164" i="3"/>
  <c r="KQ164" i="3"/>
  <c r="JM164" i="3"/>
  <c r="II164" i="3"/>
  <c r="HE164" i="3"/>
  <c r="GA164" i="3"/>
  <c r="EW164" i="3"/>
  <c r="DS164" i="3"/>
  <c r="CO164" i="3"/>
  <c r="I164" i="3"/>
  <c r="LC163" i="3"/>
  <c r="LA163" i="3"/>
  <c r="KQ163" i="3"/>
  <c r="JM163" i="3"/>
  <c r="II163" i="3"/>
  <c r="HE163" i="3"/>
  <c r="GA163" i="3"/>
  <c r="EW163" i="3"/>
  <c r="DS163" i="3"/>
  <c r="CO163" i="3"/>
  <c r="I163" i="3"/>
  <c r="LC162" i="3"/>
  <c r="LA162" i="3"/>
  <c r="KQ162" i="3"/>
  <c r="JM162" i="3"/>
  <c r="II162" i="3"/>
  <c r="HE162" i="3"/>
  <c r="GA162" i="3"/>
  <c r="EW162" i="3"/>
  <c r="DS162" i="3"/>
  <c r="CO162" i="3"/>
  <c r="I162" i="3"/>
  <c r="LC161" i="3"/>
  <c r="LA161" i="3"/>
  <c r="KQ161" i="3"/>
  <c r="JM161" i="3"/>
  <c r="II161" i="3"/>
  <c r="HE161" i="3"/>
  <c r="GA161" i="3"/>
  <c r="EW161" i="3"/>
  <c r="DS161" i="3"/>
  <c r="CO161" i="3"/>
  <c r="I161" i="3"/>
  <c r="LC160" i="3"/>
  <c r="LA160" i="3"/>
  <c r="KQ160" i="3"/>
  <c r="JM160" i="3"/>
  <c r="II160" i="3"/>
  <c r="HE160" i="3"/>
  <c r="GA160" i="3"/>
  <c r="EW160" i="3"/>
  <c r="DS160" i="3"/>
  <c r="CO160" i="3"/>
  <c r="I160" i="3"/>
  <c r="LC159" i="3"/>
  <c r="LA159" i="3"/>
  <c r="KQ159" i="3"/>
  <c r="JM159" i="3"/>
  <c r="II159" i="3"/>
  <c r="HE159" i="3"/>
  <c r="GA159" i="3"/>
  <c r="EW159" i="3"/>
  <c r="DS159" i="3"/>
  <c r="CO159" i="3"/>
  <c r="I159" i="3"/>
  <c r="LC186" i="3"/>
  <c r="LA186" i="3"/>
  <c r="KQ186" i="3"/>
  <c r="JM186" i="3"/>
  <c r="II186" i="3"/>
  <c r="HE186" i="3"/>
  <c r="GA186" i="3"/>
  <c r="EW186" i="3"/>
  <c r="DS186" i="3"/>
  <c r="CO186" i="3"/>
  <c r="I186" i="3"/>
  <c r="LC185" i="3"/>
  <c r="LA185" i="3"/>
  <c r="KQ185" i="3"/>
  <c r="JM185" i="3"/>
  <c r="II185" i="3"/>
  <c r="HE185" i="3"/>
  <c r="GA185" i="3"/>
  <c r="EW185" i="3"/>
  <c r="DS185" i="3"/>
  <c r="CO185" i="3"/>
  <c r="I185" i="3"/>
  <c r="LC184" i="3"/>
  <c r="LA184" i="3"/>
  <c r="KQ184" i="3"/>
  <c r="JM184" i="3"/>
  <c r="II184" i="3"/>
  <c r="HE184" i="3"/>
  <c r="GA184" i="3"/>
  <c r="EW184" i="3"/>
  <c r="DS184" i="3"/>
  <c r="CO184" i="3"/>
  <c r="I184" i="3"/>
  <c r="LC183" i="3"/>
  <c r="LA183" i="3"/>
  <c r="KQ183" i="3"/>
  <c r="JM183" i="3"/>
  <c r="II183" i="3"/>
  <c r="HE183" i="3"/>
  <c r="GA183" i="3"/>
  <c r="EW183" i="3"/>
  <c r="DS183" i="3"/>
  <c r="CO183" i="3"/>
  <c r="I183" i="3"/>
  <c r="LC182" i="3"/>
  <c r="LA182" i="3"/>
  <c r="KQ182" i="3"/>
  <c r="JM182" i="3"/>
  <c r="II182" i="3"/>
  <c r="HE182" i="3"/>
  <c r="GA182" i="3"/>
  <c r="EW182" i="3"/>
  <c r="DS182" i="3"/>
  <c r="CO182" i="3"/>
  <c r="I182" i="3"/>
  <c r="LC181" i="3"/>
  <c r="LA181" i="3"/>
  <c r="KQ181" i="3"/>
  <c r="JM181" i="3"/>
  <c r="II181" i="3"/>
  <c r="HE181" i="3"/>
  <c r="GA181" i="3"/>
  <c r="EW181" i="3"/>
  <c r="DS181" i="3"/>
  <c r="CO181" i="3"/>
  <c r="LH181" i="3"/>
  <c r="LJ181" i="3" s="1"/>
  <c r="I181" i="3"/>
  <c r="LC180" i="3"/>
  <c r="LA180" i="3"/>
  <c r="KQ180" i="3"/>
  <c r="JM180" i="3"/>
  <c r="II180" i="3"/>
  <c r="HE180" i="3"/>
  <c r="GA180" i="3"/>
  <c r="EW180" i="3"/>
  <c r="DS180" i="3"/>
  <c r="CO180" i="3"/>
  <c r="I180" i="3"/>
  <c r="LC179" i="3"/>
  <c r="LA179" i="3"/>
  <c r="KQ179" i="3"/>
  <c r="JM179" i="3"/>
  <c r="II179" i="3"/>
  <c r="HE179" i="3"/>
  <c r="GA179" i="3"/>
  <c r="EW179" i="3"/>
  <c r="DS179" i="3"/>
  <c r="CO179" i="3"/>
  <c r="I179" i="3"/>
  <c r="LC156" i="3"/>
  <c r="LA156" i="3"/>
  <c r="KQ156" i="3"/>
  <c r="JM156" i="3"/>
  <c r="II156" i="3"/>
  <c r="HE156" i="3"/>
  <c r="GA156" i="3"/>
  <c r="EW156" i="3"/>
  <c r="DS156" i="3"/>
  <c r="CO156" i="3"/>
  <c r="I156" i="3"/>
  <c r="LC155" i="3"/>
  <c r="LA155" i="3"/>
  <c r="KQ155" i="3"/>
  <c r="JM155" i="3"/>
  <c r="II155" i="3"/>
  <c r="HE155" i="3"/>
  <c r="GA155" i="3"/>
  <c r="EW155" i="3"/>
  <c r="DS155" i="3"/>
  <c r="CO155" i="3"/>
  <c r="I155" i="3"/>
  <c r="LC154" i="3"/>
  <c r="LA154" i="3"/>
  <c r="KQ154" i="3"/>
  <c r="JM154" i="3"/>
  <c r="II154" i="3"/>
  <c r="HE154" i="3"/>
  <c r="GA154" i="3"/>
  <c r="EW154" i="3"/>
  <c r="DS154" i="3"/>
  <c r="CO154" i="3"/>
  <c r="I154" i="3"/>
  <c r="LC153" i="3"/>
  <c r="LA153" i="3"/>
  <c r="KQ153" i="3"/>
  <c r="JM153" i="3"/>
  <c r="II153" i="3"/>
  <c r="HE153" i="3"/>
  <c r="GA153" i="3"/>
  <c r="EW153" i="3"/>
  <c r="DS153" i="3"/>
  <c r="CO153" i="3"/>
  <c r="I153" i="3"/>
  <c r="LC152" i="3"/>
  <c r="LA152" i="3"/>
  <c r="KQ152" i="3"/>
  <c r="JM152" i="3"/>
  <c r="II152" i="3"/>
  <c r="HE152" i="3"/>
  <c r="GA152" i="3"/>
  <c r="EW152" i="3"/>
  <c r="DS152" i="3"/>
  <c r="CO152" i="3"/>
  <c r="I152" i="3"/>
  <c r="LC151" i="3"/>
  <c r="LA151" i="3"/>
  <c r="KQ151" i="3"/>
  <c r="JM151" i="3"/>
  <c r="II151" i="3"/>
  <c r="HE151" i="3"/>
  <c r="GA151" i="3"/>
  <c r="EW151" i="3"/>
  <c r="DS151" i="3"/>
  <c r="CO151" i="3"/>
  <c r="I151" i="3"/>
  <c r="LC150" i="3"/>
  <c r="LA150" i="3"/>
  <c r="KQ150" i="3"/>
  <c r="JM150" i="3"/>
  <c r="II150" i="3"/>
  <c r="HE150" i="3"/>
  <c r="GA150" i="3"/>
  <c r="EW150" i="3"/>
  <c r="DS150" i="3"/>
  <c r="CO150" i="3"/>
  <c r="I150" i="3"/>
  <c r="LC149" i="3"/>
  <c r="LA149" i="3"/>
  <c r="KQ149" i="3"/>
  <c r="JM149" i="3"/>
  <c r="II149" i="3"/>
  <c r="HE149" i="3"/>
  <c r="GA149" i="3"/>
  <c r="EW149" i="3"/>
  <c r="DS149" i="3"/>
  <c r="CO149" i="3"/>
  <c r="I149" i="3"/>
  <c r="LC146" i="3"/>
  <c r="LA146" i="3"/>
  <c r="KQ146" i="3"/>
  <c r="JM146" i="3"/>
  <c r="II146" i="3"/>
  <c r="HE146" i="3"/>
  <c r="GA146" i="3"/>
  <c r="EW146" i="3"/>
  <c r="DS146" i="3"/>
  <c r="CO146" i="3"/>
  <c r="I146" i="3"/>
  <c r="LC145" i="3"/>
  <c r="LA145" i="3"/>
  <c r="KQ145" i="3"/>
  <c r="JM145" i="3"/>
  <c r="II145" i="3"/>
  <c r="HE145" i="3"/>
  <c r="GA145" i="3"/>
  <c r="EW145" i="3"/>
  <c r="DS145" i="3"/>
  <c r="CO145" i="3"/>
  <c r="I145" i="3"/>
  <c r="LC144" i="3"/>
  <c r="LA144" i="3"/>
  <c r="KQ144" i="3"/>
  <c r="JM144" i="3"/>
  <c r="II144" i="3"/>
  <c r="HE144" i="3"/>
  <c r="GA144" i="3"/>
  <c r="EW144" i="3"/>
  <c r="DS144" i="3"/>
  <c r="CO144" i="3"/>
  <c r="I144" i="3"/>
  <c r="LC143" i="3"/>
  <c r="LA143" i="3"/>
  <c r="KQ143" i="3"/>
  <c r="JM143" i="3"/>
  <c r="II143" i="3"/>
  <c r="HE143" i="3"/>
  <c r="GA143" i="3"/>
  <c r="EW143" i="3"/>
  <c r="DS143" i="3"/>
  <c r="CO143" i="3"/>
  <c r="I143" i="3"/>
  <c r="LC142" i="3"/>
  <c r="LA142" i="3"/>
  <c r="KQ142" i="3"/>
  <c r="JM142" i="3"/>
  <c r="II142" i="3"/>
  <c r="HE142" i="3"/>
  <c r="GA142" i="3"/>
  <c r="EW142" i="3"/>
  <c r="DS142" i="3"/>
  <c r="CO142" i="3"/>
  <c r="I142" i="3"/>
  <c r="LC141" i="3"/>
  <c r="LA141" i="3"/>
  <c r="KQ141" i="3"/>
  <c r="JM141" i="3"/>
  <c r="II141" i="3"/>
  <c r="HE141" i="3"/>
  <c r="GA141" i="3"/>
  <c r="EW141" i="3"/>
  <c r="DS141" i="3"/>
  <c r="CO141" i="3"/>
  <c r="I141" i="3"/>
  <c r="LC140" i="3"/>
  <c r="LA140" i="3"/>
  <c r="KQ140" i="3"/>
  <c r="JM140" i="3"/>
  <c r="II140" i="3"/>
  <c r="HE140" i="3"/>
  <c r="GA140" i="3"/>
  <c r="EW140" i="3"/>
  <c r="DS140" i="3"/>
  <c r="CO140" i="3"/>
  <c r="I140" i="3"/>
  <c r="LC139" i="3"/>
  <c r="LA139" i="3"/>
  <c r="KQ139" i="3"/>
  <c r="JM139" i="3"/>
  <c r="II139" i="3"/>
  <c r="HE139" i="3"/>
  <c r="GA139" i="3"/>
  <c r="EW139" i="3"/>
  <c r="DS139" i="3"/>
  <c r="CO139" i="3"/>
  <c r="I139" i="3"/>
  <c r="LC188" i="3"/>
  <c r="LA188" i="3"/>
  <c r="KQ188" i="3"/>
  <c r="JM188" i="3"/>
  <c r="II188" i="3"/>
  <c r="HE188" i="3"/>
  <c r="GA188" i="3"/>
  <c r="EW188" i="3"/>
  <c r="DS188" i="3"/>
  <c r="CO188" i="3"/>
  <c r="I188" i="3"/>
  <c r="LC187" i="3"/>
  <c r="LA187" i="3"/>
  <c r="KQ187" i="3"/>
  <c r="JM187" i="3"/>
  <c r="II187" i="3"/>
  <c r="HE187" i="3"/>
  <c r="GA187" i="3"/>
  <c r="EW187" i="3"/>
  <c r="DS187" i="3"/>
  <c r="CO187" i="3"/>
  <c r="I187" i="3"/>
  <c r="LC178" i="3"/>
  <c r="LA178" i="3"/>
  <c r="KQ178" i="3"/>
  <c r="JM178" i="3"/>
  <c r="II178" i="3"/>
  <c r="HE178" i="3"/>
  <c r="GA178" i="3"/>
  <c r="EW178" i="3"/>
  <c r="DS178" i="3"/>
  <c r="CO178" i="3"/>
  <c r="I178" i="3"/>
  <c r="LC177" i="3"/>
  <c r="LA177" i="3"/>
  <c r="KQ177" i="3"/>
  <c r="JM177" i="3"/>
  <c r="II177" i="3"/>
  <c r="HE177" i="3"/>
  <c r="GA177" i="3"/>
  <c r="EW177" i="3"/>
  <c r="DS177" i="3"/>
  <c r="CO177" i="3"/>
  <c r="I177" i="3"/>
  <c r="LC168" i="3"/>
  <c r="LA168" i="3"/>
  <c r="KQ168" i="3"/>
  <c r="JM168" i="3"/>
  <c r="II168" i="3"/>
  <c r="HE168" i="3"/>
  <c r="GA168" i="3"/>
  <c r="EW168" i="3"/>
  <c r="DS168" i="3"/>
  <c r="CO168" i="3"/>
  <c r="I168" i="3"/>
  <c r="LC167" i="3"/>
  <c r="LA167" i="3"/>
  <c r="KQ167" i="3"/>
  <c r="JM167" i="3"/>
  <c r="II167" i="3"/>
  <c r="HE167" i="3"/>
  <c r="GA167" i="3"/>
  <c r="EW167" i="3"/>
  <c r="DS167" i="3"/>
  <c r="CO167" i="3"/>
  <c r="I167" i="3"/>
  <c r="LC158" i="3"/>
  <c r="LA158" i="3"/>
  <c r="KQ158" i="3"/>
  <c r="JM158" i="3"/>
  <c r="II158" i="3"/>
  <c r="HE158" i="3"/>
  <c r="GA158" i="3"/>
  <c r="EW158" i="3"/>
  <c r="DS158" i="3"/>
  <c r="CO158" i="3"/>
  <c r="I158" i="3"/>
  <c r="LC157" i="3"/>
  <c r="LA157" i="3"/>
  <c r="KQ157" i="3"/>
  <c r="JM157" i="3"/>
  <c r="II157" i="3"/>
  <c r="HE157" i="3"/>
  <c r="GA157" i="3"/>
  <c r="EW157" i="3"/>
  <c r="DS157" i="3"/>
  <c r="CO157" i="3"/>
  <c r="I157" i="3"/>
  <c r="LC136" i="3"/>
  <c r="LA136" i="3"/>
  <c r="KQ136" i="3"/>
  <c r="JM136" i="3"/>
  <c r="II136" i="3"/>
  <c r="HE136" i="3"/>
  <c r="GA136" i="3"/>
  <c r="EW136" i="3"/>
  <c r="DS136" i="3"/>
  <c r="CO136" i="3"/>
  <c r="I136" i="3"/>
  <c r="LC135" i="3"/>
  <c r="LA135" i="3"/>
  <c r="KQ135" i="3"/>
  <c r="JM135" i="3"/>
  <c r="II135" i="3"/>
  <c r="HE135" i="3"/>
  <c r="GA135" i="3"/>
  <c r="EW135" i="3"/>
  <c r="DS135" i="3"/>
  <c r="CO135" i="3"/>
  <c r="M135" i="3"/>
  <c r="N135" i="3" s="1"/>
  <c r="O135" i="3" s="1"/>
  <c r="T135" i="3" s="1"/>
  <c r="I135" i="3"/>
  <c r="LC134" i="3"/>
  <c r="LA134" i="3"/>
  <c r="KQ134" i="3"/>
  <c r="JM134" i="3"/>
  <c r="II134" i="3"/>
  <c r="HE134" i="3"/>
  <c r="GA134" i="3"/>
  <c r="EW134" i="3"/>
  <c r="DS134" i="3"/>
  <c r="CO134" i="3"/>
  <c r="I134" i="3"/>
  <c r="LC133" i="3"/>
  <c r="LA133" i="3"/>
  <c r="KQ133" i="3"/>
  <c r="JM133" i="3"/>
  <c r="II133" i="3"/>
  <c r="HE133" i="3"/>
  <c r="GA133" i="3"/>
  <c r="EW133" i="3"/>
  <c r="DS133" i="3"/>
  <c r="CO133" i="3"/>
  <c r="I133" i="3"/>
  <c r="LC132" i="3"/>
  <c r="LA132" i="3"/>
  <c r="KQ132" i="3"/>
  <c r="JM132" i="3"/>
  <c r="II132" i="3"/>
  <c r="HE132" i="3"/>
  <c r="GA132" i="3"/>
  <c r="EW132" i="3"/>
  <c r="DS132" i="3"/>
  <c r="CO132" i="3"/>
  <c r="I132" i="3"/>
  <c r="LC131" i="3"/>
  <c r="LA131" i="3"/>
  <c r="KQ131" i="3"/>
  <c r="JM131" i="3"/>
  <c r="II131" i="3"/>
  <c r="HE131" i="3"/>
  <c r="GA131" i="3"/>
  <c r="EW131" i="3"/>
  <c r="DS131" i="3"/>
  <c r="CO131" i="3"/>
  <c r="I131" i="3"/>
  <c r="LC130" i="3"/>
  <c r="LA130" i="3"/>
  <c r="KQ130" i="3"/>
  <c r="JM130" i="3"/>
  <c r="II130" i="3"/>
  <c r="HE130" i="3"/>
  <c r="GA130" i="3"/>
  <c r="EW130" i="3"/>
  <c r="DS130" i="3"/>
  <c r="CO130" i="3"/>
  <c r="I130" i="3"/>
  <c r="LC129" i="3"/>
  <c r="LA129" i="3"/>
  <c r="KQ129" i="3"/>
  <c r="JM129" i="3"/>
  <c r="II129" i="3"/>
  <c r="HE129" i="3"/>
  <c r="GA129" i="3"/>
  <c r="EW129" i="3"/>
  <c r="DS129" i="3"/>
  <c r="CO129" i="3"/>
  <c r="I129" i="3"/>
  <c r="LC194" i="3"/>
  <c r="LA194" i="3"/>
  <c r="KQ194" i="3"/>
  <c r="JM194" i="3"/>
  <c r="II194" i="3"/>
  <c r="HE194" i="3"/>
  <c r="GA194" i="3"/>
  <c r="EW194" i="3"/>
  <c r="DS194" i="3"/>
  <c r="CO194" i="3"/>
  <c r="I194" i="3"/>
  <c r="LB194" i="3" s="1"/>
  <c r="LC193" i="3"/>
  <c r="LA193" i="3"/>
  <c r="KQ193" i="3"/>
  <c r="JM193" i="3"/>
  <c r="II193" i="3"/>
  <c r="HE193" i="3"/>
  <c r="GA193" i="3"/>
  <c r="EW193" i="3"/>
  <c r="DS193" i="3"/>
  <c r="CO193" i="3"/>
  <c r="I193" i="3"/>
  <c r="LC192" i="3"/>
  <c r="LA192" i="3"/>
  <c r="KQ192" i="3"/>
  <c r="JM192" i="3"/>
  <c r="II192" i="3"/>
  <c r="HE192" i="3"/>
  <c r="GA192" i="3"/>
  <c r="EW192" i="3"/>
  <c r="DS192" i="3"/>
  <c r="CO192" i="3"/>
  <c r="I192" i="3"/>
  <c r="LC191" i="3"/>
  <c r="LA191" i="3"/>
  <c r="CO191" i="3"/>
  <c r="I191" i="3"/>
  <c r="J191" i="3" s="1"/>
  <c r="M191" i="3" s="1"/>
  <c r="LC190" i="3"/>
  <c r="LA190" i="3"/>
  <c r="KQ190" i="3"/>
  <c r="JM190" i="3"/>
  <c r="II190" i="3"/>
  <c r="HE190" i="3"/>
  <c r="GA190" i="3"/>
  <c r="EW190" i="3"/>
  <c r="DS190" i="3"/>
  <c r="CO190" i="3"/>
  <c r="I190" i="3"/>
  <c r="LC189" i="3"/>
  <c r="LA189" i="3"/>
  <c r="KQ189" i="3"/>
  <c r="JM189" i="3"/>
  <c r="II189" i="3"/>
  <c r="HE189" i="3"/>
  <c r="GA189" i="3"/>
  <c r="EW189" i="3"/>
  <c r="DS189" i="3"/>
  <c r="CO189" i="3"/>
  <c r="I189" i="3"/>
  <c r="LC148" i="3"/>
  <c r="LA148" i="3"/>
  <c r="KQ148" i="3"/>
  <c r="JM148" i="3"/>
  <c r="II148" i="3"/>
  <c r="HE148" i="3"/>
  <c r="GA148" i="3"/>
  <c r="EW148" i="3"/>
  <c r="DS148" i="3"/>
  <c r="CO148" i="3"/>
  <c r="I148" i="3"/>
  <c r="LC147" i="3"/>
  <c r="LA147" i="3"/>
  <c r="KQ147" i="3"/>
  <c r="JM147" i="3"/>
  <c r="II147" i="3"/>
  <c r="HE147" i="3"/>
  <c r="GA147" i="3"/>
  <c r="EW147" i="3"/>
  <c r="DS147" i="3"/>
  <c r="CO147" i="3"/>
  <c r="I147" i="3"/>
  <c r="LC128" i="3"/>
  <c r="LA128" i="3"/>
  <c r="KQ128" i="3"/>
  <c r="JM128" i="3"/>
  <c r="II128" i="3"/>
  <c r="HE128" i="3"/>
  <c r="GA128" i="3"/>
  <c r="EW128" i="3"/>
  <c r="DS128" i="3"/>
  <c r="CO128" i="3"/>
  <c r="I128" i="3"/>
  <c r="LC127" i="3"/>
  <c r="LA127" i="3"/>
  <c r="KQ127" i="3"/>
  <c r="JM127" i="3"/>
  <c r="II127" i="3"/>
  <c r="HE127" i="3"/>
  <c r="GA127" i="3"/>
  <c r="EW127" i="3"/>
  <c r="DS127" i="3"/>
  <c r="CO127" i="3"/>
  <c r="M127" i="3"/>
  <c r="I127" i="3"/>
  <c r="LC126" i="3"/>
  <c r="LA126" i="3"/>
  <c r="KQ126" i="3"/>
  <c r="JM126" i="3"/>
  <c r="II126" i="3"/>
  <c r="HE126" i="3"/>
  <c r="GA126" i="3"/>
  <c r="EW126" i="3"/>
  <c r="DS126" i="3"/>
  <c r="CO126" i="3"/>
  <c r="I126" i="3"/>
  <c r="LC125" i="3"/>
  <c r="KS207" i="3" s="1"/>
  <c r="LA125" i="3"/>
  <c r="KQ207" i="3" s="1"/>
  <c r="CO125" i="3"/>
  <c r="I125" i="3"/>
  <c r="J125" i="3" s="1"/>
  <c r="LC124" i="3"/>
  <c r="LA124" i="3"/>
  <c r="KQ124" i="3"/>
  <c r="JM124" i="3"/>
  <c r="II124" i="3"/>
  <c r="HE124" i="3"/>
  <c r="GA124" i="3"/>
  <c r="EW124" i="3"/>
  <c r="DS124" i="3"/>
  <c r="CO124" i="3"/>
  <c r="I124" i="3"/>
  <c r="LC123" i="3"/>
  <c r="LA123" i="3"/>
  <c r="KQ123" i="3"/>
  <c r="JM123" i="3"/>
  <c r="II123" i="3"/>
  <c r="HE123" i="3"/>
  <c r="GA123" i="3"/>
  <c r="EW123" i="3"/>
  <c r="DS123" i="3"/>
  <c r="CO123" i="3"/>
  <c r="I123" i="3"/>
  <c r="LC122" i="3"/>
  <c r="LA122" i="3"/>
  <c r="KQ122" i="3"/>
  <c r="JM122" i="3"/>
  <c r="II122" i="3"/>
  <c r="HE122" i="3"/>
  <c r="GA122" i="3"/>
  <c r="EW122" i="3"/>
  <c r="DS122" i="3"/>
  <c r="CO122" i="3"/>
  <c r="I122" i="3"/>
  <c r="LC121" i="3"/>
  <c r="LA121" i="3"/>
  <c r="KQ121" i="3"/>
  <c r="JM121" i="3"/>
  <c r="II121" i="3"/>
  <c r="HE121" i="3"/>
  <c r="GA121" i="3"/>
  <c r="EW121" i="3"/>
  <c r="DS121" i="3"/>
  <c r="CO121" i="3"/>
  <c r="I121" i="3"/>
  <c r="LC204" i="3"/>
  <c r="LA204" i="3"/>
  <c r="KQ204" i="3"/>
  <c r="JM204" i="3"/>
  <c r="II204" i="3"/>
  <c r="HE204" i="3"/>
  <c r="GA204" i="3"/>
  <c r="EW204" i="3"/>
  <c r="DS204" i="3"/>
  <c r="CO204" i="3"/>
  <c r="I204" i="3"/>
  <c r="LC203" i="3"/>
  <c r="LA203" i="3"/>
  <c r="KQ203" i="3"/>
  <c r="JM203" i="3"/>
  <c r="II203" i="3"/>
  <c r="HE203" i="3"/>
  <c r="GA203" i="3"/>
  <c r="EW203" i="3"/>
  <c r="DS203" i="3"/>
  <c r="CO203" i="3"/>
  <c r="I203" i="3"/>
  <c r="J203" i="3" s="1"/>
  <c r="M203" i="3" s="1"/>
  <c r="LC202" i="3"/>
  <c r="LA202" i="3"/>
  <c r="CO202" i="3"/>
  <c r="I202" i="3"/>
  <c r="LC201" i="3"/>
  <c r="LA201" i="3"/>
  <c r="KQ201" i="3"/>
  <c r="JM201" i="3"/>
  <c r="II201" i="3"/>
  <c r="HE201" i="3"/>
  <c r="GA201" i="3"/>
  <c r="EW201" i="3"/>
  <c r="LH201" i="3" s="1"/>
  <c r="LJ201" i="3" s="1"/>
  <c r="DS201" i="3"/>
  <c r="CO201" i="3"/>
  <c r="I201" i="3"/>
  <c r="LC200" i="3"/>
  <c r="LA200" i="3"/>
  <c r="KQ200" i="3"/>
  <c r="JM200" i="3"/>
  <c r="II200" i="3"/>
  <c r="HE200" i="3"/>
  <c r="GA200" i="3"/>
  <c r="EW200" i="3"/>
  <c r="DS200" i="3"/>
  <c r="CO200" i="3"/>
  <c r="I200" i="3"/>
  <c r="LC199" i="3"/>
  <c r="LA199" i="3"/>
  <c r="KQ199" i="3"/>
  <c r="JM199" i="3"/>
  <c r="II199" i="3"/>
  <c r="HE199" i="3"/>
  <c r="GA199" i="3"/>
  <c r="EW199" i="3"/>
  <c r="DS199" i="3"/>
  <c r="CO199" i="3"/>
  <c r="LH199" i="3" s="1"/>
  <c r="LJ199" i="3" s="1"/>
  <c r="I199" i="3"/>
  <c r="LC198" i="3"/>
  <c r="LA198" i="3"/>
  <c r="KQ198" i="3"/>
  <c r="JM198" i="3"/>
  <c r="II198" i="3"/>
  <c r="HE198" i="3"/>
  <c r="GA198" i="3"/>
  <c r="EW198" i="3"/>
  <c r="DS198" i="3"/>
  <c r="CO198" i="3"/>
  <c r="I198" i="3"/>
  <c r="LC197" i="3"/>
  <c r="LA197" i="3"/>
  <c r="KQ197" i="3"/>
  <c r="JM197" i="3"/>
  <c r="II197" i="3"/>
  <c r="HE197" i="3"/>
  <c r="GA197" i="3"/>
  <c r="EW197" i="3"/>
  <c r="DS197" i="3"/>
  <c r="CO197" i="3"/>
  <c r="I197" i="3"/>
  <c r="M8" i="3"/>
  <c r="JP8" i="3" s="1"/>
  <c r="M10" i="3"/>
  <c r="M12" i="3"/>
  <c r="M14" i="3"/>
  <c r="M16" i="3"/>
  <c r="EZ16" i="3" s="1"/>
  <c r="M18" i="3"/>
  <c r="M20" i="3"/>
  <c r="M22" i="3"/>
  <c r="M24" i="3"/>
  <c r="M26" i="3"/>
  <c r="M28" i="3"/>
  <c r="M30" i="3"/>
  <c r="HH30" i="3" s="1"/>
  <c r="M32" i="3"/>
  <c r="M34" i="3"/>
  <c r="M36" i="3"/>
  <c r="M38" i="3"/>
  <c r="M40" i="3"/>
  <c r="M42" i="3"/>
  <c r="BN42" i="3" s="1"/>
  <c r="M44" i="3"/>
  <c r="M46" i="3"/>
  <c r="M48" i="3"/>
  <c r="EZ48" i="3" s="1"/>
  <c r="M50" i="3"/>
  <c r="M52" i="3"/>
  <c r="M54" i="3"/>
  <c r="M56" i="3"/>
  <c r="JP56" i="3" s="1"/>
  <c r="M58" i="3"/>
  <c r="BN58" i="3" s="1"/>
  <c r="M60" i="3"/>
  <c r="M62" i="3"/>
  <c r="BN62" i="3" s="1"/>
  <c r="M64" i="3"/>
  <c r="M66" i="3"/>
  <c r="M68" i="3"/>
  <c r="M70" i="3"/>
  <c r="M72" i="3"/>
  <c r="EZ72" i="3" s="1"/>
  <c r="M74" i="3"/>
  <c r="M76" i="3"/>
  <c r="M78" i="3"/>
  <c r="M80" i="3"/>
  <c r="EZ80" i="3" s="1"/>
  <c r="M82" i="3"/>
  <c r="M84" i="3"/>
  <c r="M86" i="3"/>
  <c r="M88" i="3"/>
  <c r="M90" i="3"/>
  <c r="BN90" i="3" s="1"/>
  <c r="M92" i="3"/>
  <c r="M94" i="3"/>
  <c r="BN94" i="3" s="1"/>
  <c r="M96" i="3"/>
  <c r="EZ96" i="3" s="1"/>
  <c r="M98" i="3"/>
  <c r="M100" i="3"/>
  <c r="M102" i="3"/>
  <c r="M104" i="3"/>
  <c r="M106" i="3"/>
  <c r="M108" i="3"/>
  <c r="M110" i="3"/>
  <c r="M112" i="3"/>
  <c r="EZ112" i="3" s="1"/>
  <c r="M114" i="3"/>
  <c r="M116"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37" i="3"/>
  <c r="I138" i="3"/>
  <c r="I195" i="3"/>
  <c r="I196" i="3"/>
  <c r="I205" i="3"/>
  <c r="I7" i="3"/>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7" i="2"/>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BN122" i="7" s="1"/>
  <c r="I123" i="7"/>
  <c r="I124" i="7"/>
  <c r="I125" i="7"/>
  <c r="J125" i="7" s="1"/>
  <c r="N125" i="7" s="1"/>
  <c r="I126" i="7"/>
  <c r="I127" i="7"/>
  <c r="I128" i="7"/>
  <c r="I129" i="7"/>
  <c r="I130" i="7"/>
  <c r="BN130" i="7" s="1"/>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BN158" i="7" s="1"/>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J185" i="7" s="1"/>
  <c r="I186" i="7"/>
  <c r="I187" i="7"/>
  <c r="I188" i="7"/>
  <c r="I189" i="7"/>
  <c r="I190" i="7"/>
  <c r="I191" i="7"/>
  <c r="I192" i="7"/>
  <c r="I193" i="7"/>
  <c r="I194" i="7"/>
  <c r="I195" i="7"/>
  <c r="I196" i="7"/>
  <c r="I197" i="7"/>
  <c r="I198" i="7"/>
  <c r="I199" i="7"/>
  <c r="I200" i="7"/>
  <c r="I201" i="7"/>
  <c r="J201" i="7" s="1"/>
  <c r="I202" i="7"/>
  <c r="BN202" i="7" s="1"/>
  <c r="I203" i="7"/>
  <c r="J203" i="7" s="1"/>
  <c r="N203" i="7" s="1"/>
  <c r="I204" i="7"/>
  <c r="I205" i="7"/>
  <c r="J205" i="7" s="1"/>
  <c r="I7" i="7"/>
  <c r="K11" i="5"/>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T102" i="2"/>
  <c r="T104" i="2"/>
  <c r="T106" i="2"/>
  <c r="T108" i="2"/>
  <c r="T110" i="2"/>
  <c r="T112" i="2"/>
  <c r="T114" i="2"/>
  <c r="T116" i="2"/>
  <c r="T118" i="2"/>
  <c r="T120" i="2"/>
  <c r="T122" i="2"/>
  <c r="T124" i="2"/>
  <c r="T126" i="2"/>
  <c r="T128" i="2"/>
  <c r="T130" i="2"/>
  <c r="T132" i="2"/>
  <c r="T134" i="2"/>
  <c r="T136" i="2"/>
  <c r="T138" i="2"/>
  <c r="T140" i="2"/>
  <c r="T142" i="2"/>
  <c r="T144" i="2"/>
  <c r="T146" i="2"/>
  <c r="T148" i="2"/>
  <c r="T150" i="2"/>
  <c r="T152" i="2"/>
  <c r="T154" i="2"/>
  <c r="T156" i="2"/>
  <c r="T158" i="2"/>
  <c r="T160" i="2"/>
  <c r="T162" i="2"/>
  <c r="T164" i="2"/>
  <c r="T166" i="2"/>
  <c r="T168" i="2"/>
  <c r="T170" i="2"/>
  <c r="T172" i="2"/>
  <c r="T174" i="2"/>
  <c r="T176" i="2"/>
  <c r="T178" i="2"/>
  <c r="T180" i="2"/>
  <c r="T182" i="2"/>
  <c r="T184" i="2"/>
  <c r="T186" i="2"/>
  <c r="T188" i="2"/>
  <c r="T190" i="2"/>
  <c r="T192" i="2"/>
  <c r="T194" i="2"/>
  <c r="T196" i="2"/>
  <c r="T198" i="2"/>
  <c r="T200" i="2"/>
  <c r="T202" i="2"/>
  <c r="T204" i="2"/>
  <c r="T206" i="2"/>
  <c r="V100" i="7"/>
  <c r="V102" i="7"/>
  <c r="V104" i="7"/>
  <c r="V106" i="7"/>
  <c r="V108" i="7"/>
  <c r="V110" i="7"/>
  <c r="V112" i="7"/>
  <c r="S114" i="7"/>
  <c r="S115" i="7"/>
  <c r="S116" i="7"/>
  <c r="S117" i="7"/>
  <c r="S118" i="7"/>
  <c r="S119" i="7"/>
  <c r="S120" i="7"/>
  <c r="S121" i="7"/>
  <c r="LU121" i="7" s="1"/>
  <c r="S122" i="7"/>
  <c r="S123" i="7"/>
  <c r="LT123" i="7" s="1"/>
  <c r="S124" i="7"/>
  <c r="LU124" i="7" s="1"/>
  <c r="S126" i="7"/>
  <c r="S127" i="7"/>
  <c r="LU127" i="7" s="1"/>
  <c r="S128" i="7"/>
  <c r="LT128" i="7" s="1"/>
  <c r="S129" i="7"/>
  <c r="LT129" i="7" s="1"/>
  <c r="S130" i="7"/>
  <c r="LU130" i="7" s="1"/>
  <c r="S131" i="7"/>
  <c r="S132" i="7"/>
  <c r="S133" i="7"/>
  <c r="LU133" i="7" s="1"/>
  <c r="S134" i="7"/>
  <c r="LU134" i="7" s="1"/>
  <c r="S135" i="7"/>
  <c r="LT135" i="7" s="1"/>
  <c r="S136" i="7"/>
  <c r="LT136" i="7" s="1"/>
  <c r="S137" i="7"/>
  <c r="S138" i="7"/>
  <c r="S139" i="7"/>
  <c r="LU139" i="7" s="1"/>
  <c r="S140" i="7"/>
  <c r="S141" i="7"/>
  <c r="S142" i="7"/>
  <c r="LT142" i="7" s="1"/>
  <c r="S143" i="7"/>
  <c r="S144" i="7"/>
  <c r="LU144" i="7" s="1"/>
  <c r="S145" i="7"/>
  <c r="LT145" i="7" s="1"/>
  <c r="S146" i="7"/>
  <c r="LU146" i="7" s="1"/>
  <c r="S147" i="7"/>
  <c r="LU147" i="7" s="1"/>
  <c r="S148" i="7"/>
  <c r="LU148" i="7" s="1"/>
  <c r="S149" i="7"/>
  <c r="LU149" i="7" s="1"/>
  <c r="S150" i="7"/>
  <c r="S151" i="7"/>
  <c r="S152" i="7"/>
  <c r="S153" i="7"/>
  <c r="S154" i="7"/>
  <c r="LU154" i="7" s="1"/>
  <c r="S155" i="7"/>
  <c r="S156" i="7"/>
  <c r="LT156" i="7" s="1"/>
  <c r="S157" i="7"/>
  <c r="LU157" i="7" s="1"/>
  <c r="S158" i="7"/>
  <c r="LU158" i="7" s="1"/>
  <c r="S159" i="7"/>
  <c r="LT159" i="7" s="1"/>
  <c r="S160" i="7"/>
  <c r="LU160" i="7" s="1"/>
  <c r="S161" i="7"/>
  <c r="LT161" i="7" s="1"/>
  <c r="S162" i="7"/>
  <c r="LU162" i="7" s="1"/>
  <c r="S163" i="7"/>
  <c r="S164" i="7"/>
  <c r="S165" i="7"/>
  <c r="LU165" i="7" s="1"/>
  <c r="S166" i="7"/>
  <c r="S167" i="7"/>
  <c r="S168" i="7"/>
  <c r="S169" i="7"/>
  <c r="S170" i="7"/>
  <c r="S171" i="7"/>
  <c r="S172" i="7"/>
  <c r="LU172" i="7" s="1"/>
  <c r="S173" i="7"/>
  <c r="LU173" i="7" s="1"/>
  <c r="S174" i="7"/>
  <c r="S175" i="7"/>
  <c r="S176" i="7"/>
  <c r="LT176" i="7" s="1"/>
  <c r="S177" i="7"/>
  <c r="LU177" i="7" s="1"/>
  <c r="S178" i="7"/>
  <c r="LU178" i="7" s="1"/>
  <c r="S179" i="7"/>
  <c r="S180" i="7"/>
  <c r="S181" i="7"/>
  <c r="LU181" i="7" s="1"/>
  <c r="S182" i="7"/>
  <c r="S183" i="7"/>
  <c r="LU183" i="7" s="1"/>
  <c r="S184" i="7"/>
  <c r="S185" i="7"/>
  <c r="LU185" i="7" s="1"/>
  <c r="S186" i="7"/>
  <c r="S187" i="7"/>
  <c r="LU187" i="7" s="1"/>
  <c r="S188" i="7"/>
  <c r="LT188" i="7" s="1"/>
  <c r="S189" i="7"/>
  <c r="S190" i="7"/>
  <c r="LU190" i="7" s="1"/>
  <c r="S191" i="7"/>
  <c r="LT191" i="7" s="1"/>
  <c r="S192" i="7"/>
  <c r="LU192" i="7" s="1"/>
  <c r="S193" i="7"/>
  <c r="S194" i="7"/>
  <c r="LU194" i="7" s="1"/>
  <c r="S195" i="7"/>
  <c r="S196" i="7"/>
  <c r="S197" i="7"/>
  <c r="LU197" i="7" s="1"/>
  <c r="S198" i="7"/>
  <c r="LU198" i="7" s="1"/>
  <c r="S199" i="7"/>
  <c r="LU199" i="7" s="1"/>
  <c r="S200" i="7"/>
  <c r="LT200" i="7" s="1"/>
  <c r="S201" i="7"/>
  <c r="S202" i="7"/>
  <c r="LU202" i="7" s="1"/>
  <c r="S203" i="7"/>
  <c r="S204" i="7"/>
  <c r="S205" i="7"/>
  <c r="J114" i="7"/>
  <c r="N114" i="7" s="1"/>
  <c r="O114" i="7" s="1"/>
  <c r="J115" i="7"/>
  <c r="N115" i="7" s="1"/>
  <c r="J116" i="7"/>
  <c r="J117" i="7"/>
  <c r="N117" i="7" s="1"/>
  <c r="O117" i="7" s="1"/>
  <c r="P117" i="7" s="1"/>
  <c r="J118" i="7"/>
  <c r="J119" i="7"/>
  <c r="J120" i="7"/>
  <c r="J121" i="7"/>
  <c r="J122" i="7"/>
  <c r="N122" i="7" s="1"/>
  <c r="J123" i="7"/>
  <c r="N123" i="7" s="1"/>
  <c r="J124" i="7"/>
  <c r="N124" i="7" s="1"/>
  <c r="O124" i="7" s="1"/>
  <c r="J126" i="7"/>
  <c r="J127" i="7"/>
  <c r="N127" i="7" s="1"/>
  <c r="J128" i="7"/>
  <c r="N128" i="7" s="1"/>
  <c r="J129" i="7"/>
  <c r="J130" i="7"/>
  <c r="N130" i="7" s="1"/>
  <c r="J131" i="7"/>
  <c r="N131" i="7" s="1"/>
  <c r="J132" i="7"/>
  <c r="N132" i="7" s="1"/>
  <c r="J133" i="7"/>
  <c r="J134" i="7"/>
  <c r="J135" i="7"/>
  <c r="N135" i="7" s="1"/>
  <c r="J136" i="7"/>
  <c r="N136" i="7" s="1"/>
  <c r="J137" i="7"/>
  <c r="J138" i="7"/>
  <c r="N138" i="7" s="1"/>
  <c r="J139" i="7"/>
  <c r="N139" i="7" s="1"/>
  <c r="J140" i="7"/>
  <c r="N140" i="7" s="1"/>
  <c r="J141" i="7"/>
  <c r="J142" i="7"/>
  <c r="J143" i="7"/>
  <c r="N143" i="7" s="1"/>
  <c r="J144" i="7"/>
  <c r="N144" i="7" s="1"/>
  <c r="J145" i="7"/>
  <c r="N145" i="7" s="1"/>
  <c r="O145" i="7" s="1"/>
  <c r="P145" i="7" s="1"/>
  <c r="J146" i="7"/>
  <c r="N146" i="7" s="1"/>
  <c r="J147" i="7"/>
  <c r="N147" i="7" s="1"/>
  <c r="J148" i="7"/>
  <c r="N148" i="7" s="1"/>
  <c r="J149" i="7"/>
  <c r="J150" i="7"/>
  <c r="N150" i="7" s="1"/>
  <c r="J151" i="7"/>
  <c r="N151" i="7" s="1"/>
  <c r="J152" i="7"/>
  <c r="N152" i="7" s="1"/>
  <c r="J153" i="7"/>
  <c r="J154" i="7"/>
  <c r="N154" i="7" s="1"/>
  <c r="J155" i="7"/>
  <c r="N155" i="7" s="1"/>
  <c r="J156" i="7"/>
  <c r="N156" i="7" s="1"/>
  <c r="J157" i="7"/>
  <c r="N157" i="7" s="1"/>
  <c r="J158" i="7"/>
  <c r="N158" i="7" s="1"/>
  <c r="J159" i="7"/>
  <c r="N159" i="7" s="1"/>
  <c r="J160" i="7"/>
  <c r="J161" i="7"/>
  <c r="N161" i="7" s="1"/>
  <c r="J162" i="7"/>
  <c r="N162" i="7" s="1"/>
  <c r="J163" i="7"/>
  <c r="N163" i="7" s="1"/>
  <c r="J164" i="7"/>
  <c r="N164" i="7" s="1"/>
  <c r="J165" i="7"/>
  <c r="N165" i="7" s="1"/>
  <c r="J166" i="7"/>
  <c r="N166" i="7" s="1"/>
  <c r="J167" i="7"/>
  <c r="N167" i="7" s="1"/>
  <c r="J168" i="7"/>
  <c r="N168" i="7" s="1"/>
  <c r="J169" i="7"/>
  <c r="N169" i="7" s="1"/>
  <c r="O169" i="7" s="1"/>
  <c r="P169" i="7" s="1"/>
  <c r="J170" i="7"/>
  <c r="N170" i="7" s="1"/>
  <c r="J171" i="7"/>
  <c r="J172" i="7"/>
  <c r="J173" i="7"/>
  <c r="J174" i="7"/>
  <c r="N174" i="7" s="1"/>
  <c r="J175" i="7"/>
  <c r="N175" i="7" s="1"/>
  <c r="J176" i="7"/>
  <c r="J177" i="7"/>
  <c r="J178" i="7"/>
  <c r="N178" i="7" s="1"/>
  <c r="J179" i="7"/>
  <c r="N179" i="7" s="1"/>
  <c r="J180" i="7"/>
  <c r="N180" i="7" s="1"/>
  <c r="J181" i="7"/>
  <c r="N181" i="7" s="1"/>
  <c r="O181" i="7" s="1"/>
  <c r="P181" i="7" s="1"/>
  <c r="J182" i="7"/>
  <c r="J183" i="7"/>
  <c r="N183" i="7" s="1"/>
  <c r="J184" i="7"/>
  <c r="N184" i="7" s="1"/>
  <c r="J186" i="7"/>
  <c r="N186" i="7" s="1"/>
  <c r="J187" i="7"/>
  <c r="N187" i="7" s="1"/>
  <c r="J188" i="7"/>
  <c r="N188" i="7" s="1"/>
  <c r="J189" i="7"/>
  <c r="J190" i="7"/>
  <c r="N190" i="7" s="1"/>
  <c r="J191" i="7"/>
  <c r="N191" i="7" s="1"/>
  <c r="J192" i="7"/>
  <c r="J193" i="7"/>
  <c r="N193" i="7" s="1"/>
  <c r="J194" i="7"/>
  <c r="N194" i="7" s="1"/>
  <c r="J195" i="7"/>
  <c r="N195" i="7" s="1"/>
  <c r="J196" i="7"/>
  <c r="N196" i="7" s="1"/>
  <c r="J197" i="7"/>
  <c r="J198" i="7"/>
  <c r="N198" i="7" s="1"/>
  <c r="O198" i="7" s="1"/>
  <c r="J199" i="7"/>
  <c r="N199" i="7" s="1"/>
  <c r="J200" i="7"/>
  <c r="N200" i="7" s="1"/>
  <c r="J202" i="7"/>
  <c r="N202" i="7" s="1"/>
  <c r="J204" i="7"/>
  <c r="N204" i="7" s="1"/>
  <c r="LE172" i="7"/>
  <c r="LC172" i="7"/>
  <c r="KU172" i="7"/>
  <c r="KS172" i="7"/>
  <c r="JQ172" i="7"/>
  <c r="JO172" i="7"/>
  <c r="IM172" i="7"/>
  <c r="IK172" i="7"/>
  <c r="HI172" i="7"/>
  <c r="HG172" i="7"/>
  <c r="GE172" i="7"/>
  <c r="GC172" i="7"/>
  <c r="FA172" i="7"/>
  <c r="EY172" i="7"/>
  <c r="DW172" i="7"/>
  <c r="DU172" i="7"/>
  <c r="CS172" i="7"/>
  <c r="CQ172" i="7"/>
  <c r="LE171" i="7"/>
  <c r="LC171" i="7"/>
  <c r="KU171" i="7"/>
  <c r="JQ171" i="7"/>
  <c r="IM171" i="7"/>
  <c r="HI171" i="7"/>
  <c r="GE171" i="7"/>
  <c r="FA171" i="7"/>
  <c r="DW171" i="7"/>
  <c r="CS171" i="7"/>
  <c r="CQ171" i="7"/>
  <c r="LE170" i="7"/>
  <c r="LC170" i="7"/>
  <c r="KU170" i="7"/>
  <c r="JQ170" i="7"/>
  <c r="IM170" i="7"/>
  <c r="HI170" i="7"/>
  <c r="GE170" i="7"/>
  <c r="FA170" i="7"/>
  <c r="DW170" i="7"/>
  <c r="CS170" i="7"/>
  <c r="CQ170" i="7"/>
  <c r="LE169" i="7"/>
  <c r="LC169" i="7"/>
  <c r="KU169" i="7"/>
  <c r="JQ169" i="7"/>
  <c r="IM169" i="7"/>
  <c r="HI169" i="7"/>
  <c r="GE169" i="7"/>
  <c r="FA169" i="7"/>
  <c r="DW169" i="7"/>
  <c r="CS169" i="7"/>
  <c r="LE168" i="7"/>
  <c r="LC168" i="7"/>
  <c r="KU168" i="7"/>
  <c r="JQ168" i="7"/>
  <c r="IM168" i="7"/>
  <c r="HI168" i="7"/>
  <c r="GE168" i="7"/>
  <c r="FA168" i="7"/>
  <c r="DW168" i="7"/>
  <c r="CS168" i="7"/>
  <c r="CQ168" i="7"/>
  <c r="LE167" i="7"/>
  <c r="LC167" i="7"/>
  <c r="KU167" i="7"/>
  <c r="JQ167" i="7"/>
  <c r="IM167" i="7"/>
  <c r="HI167" i="7"/>
  <c r="GE167" i="7"/>
  <c r="FA167" i="7"/>
  <c r="DW167" i="7"/>
  <c r="CS167" i="7"/>
  <c r="LE174" i="7"/>
  <c r="LC174" i="7"/>
  <c r="KU174" i="7"/>
  <c r="JQ174" i="7"/>
  <c r="IM174" i="7"/>
  <c r="HI174" i="7"/>
  <c r="GE174" i="7"/>
  <c r="FA174" i="7"/>
  <c r="DW174" i="7"/>
  <c r="CS174" i="7"/>
  <c r="LE173" i="7"/>
  <c r="LC173" i="7"/>
  <c r="KU173" i="7"/>
  <c r="JQ173" i="7"/>
  <c r="IM173" i="7"/>
  <c r="HI173" i="7"/>
  <c r="GE173" i="7"/>
  <c r="FA173" i="7"/>
  <c r="DW173" i="7"/>
  <c r="CS173" i="7"/>
  <c r="LE166" i="7"/>
  <c r="LC166" i="7"/>
  <c r="KU166" i="7"/>
  <c r="JQ166" i="7"/>
  <c r="IM166" i="7"/>
  <c r="HI166" i="7"/>
  <c r="GE166" i="7"/>
  <c r="FA166" i="7"/>
  <c r="DW166" i="7"/>
  <c r="CS166" i="7"/>
  <c r="LE165" i="7"/>
  <c r="LC165" i="7"/>
  <c r="KU165" i="7"/>
  <c r="KS165" i="7"/>
  <c r="JQ165" i="7"/>
  <c r="JO165" i="7"/>
  <c r="IM165" i="7"/>
  <c r="IK165" i="7"/>
  <c r="HI165" i="7"/>
  <c r="HG165" i="7"/>
  <c r="GE165" i="7"/>
  <c r="GC165" i="7"/>
  <c r="FA165" i="7"/>
  <c r="EY165" i="7"/>
  <c r="DW165" i="7"/>
  <c r="DU165" i="7"/>
  <c r="CS165" i="7"/>
  <c r="CQ165" i="7"/>
  <c r="LE164" i="7"/>
  <c r="LC164" i="7"/>
  <c r="KU164" i="7"/>
  <c r="JQ164" i="7"/>
  <c r="IM164" i="7"/>
  <c r="HI164" i="7"/>
  <c r="GE164" i="7"/>
  <c r="FA164" i="7"/>
  <c r="DW164" i="7"/>
  <c r="CS164" i="7"/>
  <c r="LE163" i="7"/>
  <c r="LC163" i="7"/>
  <c r="KU163" i="7"/>
  <c r="JQ163" i="7"/>
  <c r="IM163" i="7"/>
  <c r="HI163" i="7"/>
  <c r="GE163" i="7"/>
  <c r="FA163" i="7"/>
  <c r="DW163" i="7"/>
  <c r="CS163" i="7"/>
  <c r="LE162" i="7"/>
  <c r="LC162" i="7"/>
  <c r="KU162" i="7"/>
  <c r="JQ162" i="7"/>
  <c r="IM162" i="7"/>
  <c r="HI162" i="7"/>
  <c r="GE162" i="7"/>
  <c r="FA162" i="7"/>
  <c r="DW162" i="7"/>
  <c r="CS162" i="7"/>
  <c r="LE161" i="7"/>
  <c r="LC161" i="7"/>
  <c r="KU161" i="7"/>
  <c r="JQ161" i="7"/>
  <c r="IM161" i="7"/>
  <c r="HI161" i="7"/>
  <c r="GE161" i="7"/>
  <c r="FA161" i="7"/>
  <c r="DW161" i="7"/>
  <c r="CS161" i="7"/>
  <c r="CQ161" i="7"/>
  <c r="LE160" i="7"/>
  <c r="LC160" i="7"/>
  <c r="KU160" i="7"/>
  <c r="JQ160" i="7"/>
  <c r="IM160" i="7"/>
  <c r="HI160" i="7"/>
  <c r="GE160" i="7"/>
  <c r="FA160" i="7"/>
  <c r="DW160" i="7"/>
  <c r="CS160" i="7"/>
  <c r="LE159" i="7"/>
  <c r="LC159" i="7"/>
  <c r="KU159" i="7"/>
  <c r="JQ159" i="7"/>
  <c r="IM159" i="7"/>
  <c r="HI159" i="7"/>
  <c r="GE159" i="7"/>
  <c r="FA159" i="7"/>
  <c r="DW159" i="7"/>
  <c r="CS159" i="7"/>
  <c r="LE158" i="7"/>
  <c r="LC158" i="7"/>
  <c r="KU158" i="7"/>
  <c r="KS158" i="7"/>
  <c r="JQ158" i="7"/>
  <c r="JO158" i="7"/>
  <c r="IM158" i="7"/>
  <c r="IK158" i="7"/>
  <c r="HI158" i="7"/>
  <c r="HG158" i="7"/>
  <c r="GE158" i="7"/>
  <c r="GC158" i="7"/>
  <c r="FA158" i="7"/>
  <c r="EY158" i="7"/>
  <c r="DW158" i="7"/>
  <c r="DU158" i="7"/>
  <c r="CS158" i="7"/>
  <c r="CQ158" i="7"/>
  <c r="LE157" i="7"/>
  <c r="LC157" i="7"/>
  <c r="KU157" i="7"/>
  <c r="JQ157" i="7"/>
  <c r="IM157" i="7"/>
  <c r="HI157" i="7"/>
  <c r="GE157" i="7"/>
  <c r="FA157" i="7"/>
  <c r="DW157" i="7"/>
  <c r="CS157" i="7"/>
  <c r="CQ157" i="7"/>
  <c r="LE156" i="7"/>
  <c r="LC156" i="7"/>
  <c r="KU156" i="7"/>
  <c r="JQ156" i="7"/>
  <c r="IM156" i="7"/>
  <c r="HI156" i="7"/>
  <c r="GE156" i="7"/>
  <c r="FA156" i="7"/>
  <c r="DW156" i="7"/>
  <c r="CS156" i="7"/>
  <c r="LE155" i="7"/>
  <c r="LC155" i="7"/>
  <c r="KU155" i="7"/>
  <c r="JQ155" i="7"/>
  <c r="IM155" i="7"/>
  <c r="HI155" i="7"/>
  <c r="GE155" i="7"/>
  <c r="FA155" i="7"/>
  <c r="DW155" i="7"/>
  <c r="CS155" i="7"/>
  <c r="CQ155" i="7"/>
  <c r="LE154" i="7"/>
  <c r="LC154" i="7"/>
  <c r="KU154" i="7"/>
  <c r="JQ154" i="7"/>
  <c r="IM154" i="7"/>
  <c r="HI154" i="7"/>
  <c r="GE154" i="7"/>
  <c r="FA154" i="7"/>
  <c r="DW154" i="7"/>
  <c r="CS154" i="7"/>
  <c r="CQ154" i="7"/>
  <c r="LE153" i="7"/>
  <c r="LC153" i="7"/>
  <c r="KU153" i="7"/>
  <c r="JQ153" i="7"/>
  <c r="IM153" i="7"/>
  <c r="HI153" i="7"/>
  <c r="GE153" i="7"/>
  <c r="FA153" i="7"/>
  <c r="DW153" i="7"/>
  <c r="CS153" i="7"/>
  <c r="LE152" i="7"/>
  <c r="LC152" i="7"/>
  <c r="KU152" i="7"/>
  <c r="JQ152" i="7"/>
  <c r="IM152" i="7"/>
  <c r="HI152" i="7"/>
  <c r="GE152" i="7"/>
  <c r="FA152" i="7"/>
  <c r="DW152" i="7"/>
  <c r="CS152" i="7"/>
  <c r="CQ152" i="7"/>
  <c r="LE151" i="7"/>
  <c r="LC151" i="7"/>
  <c r="KU151" i="7"/>
  <c r="KS151" i="7"/>
  <c r="JQ151" i="7"/>
  <c r="JO151" i="7"/>
  <c r="IM151" i="7"/>
  <c r="IK151" i="7"/>
  <c r="HI151" i="7"/>
  <c r="HG151" i="7"/>
  <c r="GE151" i="7"/>
  <c r="GC151" i="7"/>
  <c r="FA151" i="7"/>
  <c r="EY151" i="7"/>
  <c r="DW151" i="7"/>
  <c r="DU151" i="7"/>
  <c r="CS151" i="7"/>
  <c r="CQ151" i="7"/>
  <c r="LE150" i="7"/>
  <c r="LC150" i="7"/>
  <c r="KU150" i="7"/>
  <c r="JQ150" i="7"/>
  <c r="IM150" i="7"/>
  <c r="HI150" i="7"/>
  <c r="GE150" i="7"/>
  <c r="FA150" i="7"/>
  <c r="DW150" i="7"/>
  <c r="CS150" i="7"/>
  <c r="CQ150" i="7"/>
  <c r="LE149" i="7"/>
  <c r="LC149" i="7"/>
  <c r="KU149" i="7"/>
  <c r="JQ149" i="7"/>
  <c r="IM149" i="7"/>
  <c r="HI149" i="7"/>
  <c r="GE149" i="7"/>
  <c r="FA149" i="7"/>
  <c r="DW149" i="7"/>
  <c r="CS149" i="7"/>
  <c r="LE144" i="7"/>
  <c r="LC144" i="7"/>
  <c r="KU144" i="7"/>
  <c r="KS144" i="7"/>
  <c r="JQ144" i="7"/>
  <c r="JO144" i="7"/>
  <c r="IM144" i="7"/>
  <c r="IK144" i="7"/>
  <c r="HI144" i="7"/>
  <c r="HG144" i="7"/>
  <c r="GE144" i="7"/>
  <c r="GC144" i="7"/>
  <c r="FA144" i="7"/>
  <c r="EY144" i="7"/>
  <c r="DW144" i="7"/>
  <c r="DU144" i="7"/>
  <c r="CS144" i="7"/>
  <c r="CQ144" i="7"/>
  <c r="LE143" i="7"/>
  <c r="LC143" i="7"/>
  <c r="KU143" i="7"/>
  <c r="JQ143" i="7"/>
  <c r="IM143" i="7"/>
  <c r="HI143" i="7"/>
  <c r="GE143" i="7"/>
  <c r="FA143" i="7"/>
  <c r="DW143" i="7"/>
  <c r="CS143" i="7"/>
  <c r="CQ143" i="7"/>
  <c r="LE142" i="7"/>
  <c r="LC142" i="7"/>
  <c r="KU142" i="7"/>
  <c r="JQ142" i="7"/>
  <c r="IM142" i="7"/>
  <c r="HI142" i="7"/>
  <c r="GE142" i="7"/>
  <c r="FA142" i="7"/>
  <c r="DW142" i="7"/>
  <c r="CS142" i="7"/>
  <c r="LE141" i="7"/>
  <c r="LC141" i="7"/>
  <c r="KU141" i="7"/>
  <c r="JQ141" i="7"/>
  <c r="IM141" i="7"/>
  <c r="HI141" i="7"/>
  <c r="GE141" i="7"/>
  <c r="FA141" i="7"/>
  <c r="DW141" i="7"/>
  <c r="CS141" i="7"/>
  <c r="CQ141" i="7"/>
  <c r="LE140" i="7"/>
  <c r="LC140" i="7"/>
  <c r="KU140" i="7"/>
  <c r="JQ140" i="7"/>
  <c r="IM140" i="7"/>
  <c r="HI140" i="7"/>
  <c r="GE140" i="7"/>
  <c r="FA140" i="7"/>
  <c r="DW140" i="7"/>
  <c r="CS140" i="7"/>
  <c r="CQ140" i="7"/>
  <c r="LE139" i="7"/>
  <c r="LC139" i="7"/>
  <c r="KU139" i="7"/>
  <c r="JQ139" i="7"/>
  <c r="IM139" i="7"/>
  <c r="HI139" i="7"/>
  <c r="GE139" i="7"/>
  <c r="FA139" i="7"/>
  <c r="DW139" i="7"/>
  <c r="CS139" i="7"/>
  <c r="LE138" i="7"/>
  <c r="LC138" i="7"/>
  <c r="KU138" i="7"/>
  <c r="JQ138" i="7"/>
  <c r="IM138" i="7"/>
  <c r="HI138" i="7"/>
  <c r="GE138" i="7"/>
  <c r="FA138" i="7"/>
  <c r="DW138" i="7"/>
  <c r="CS138" i="7"/>
  <c r="LE137" i="7"/>
  <c r="LC137" i="7"/>
  <c r="KU137" i="7"/>
  <c r="KS137" i="7"/>
  <c r="JQ137" i="7"/>
  <c r="JO137" i="7"/>
  <c r="IM137" i="7"/>
  <c r="IK137" i="7"/>
  <c r="HI137" i="7"/>
  <c r="HG137" i="7"/>
  <c r="GE137" i="7"/>
  <c r="GC137" i="7"/>
  <c r="FA137" i="7"/>
  <c r="EY137" i="7"/>
  <c r="DW137" i="7"/>
  <c r="DU137" i="7"/>
  <c r="CS137" i="7"/>
  <c r="CQ137" i="7"/>
  <c r="LE136" i="7"/>
  <c r="LC136" i="7"/>
  <c r="KU136" i="7"/>
  <c r="JQ136" i="7"/>
  <c r="IM136" i="7"/>
  <c r="HI136" i="7"/>
  <c r="GE136" i="7"/>
  <c r="FA136" i="7"/>
  <c r="DW136" i="7"/>
  <c r="CS136" i="7"/>
  <c r="CQ136" i="7"/>
  <c r="LE135" i="7"/>
  <c r="LC135" i="7"/>
  <c r="KU135" i="7"/>
  <c r="JQ135" i="7"/>
  <c r="IM135" i="7"/>
  <c r="HI135" i="7"/>
  <c r="GE135" i="7"/>
  <c r="FA135" i="7"/>
  <c r="DW135" i="7"/>
  <c r="CS135" i="7"/>
  <c r="LE134" i="7"/>
  <c r="LC134" i="7"/>
  <c r="KU134" i="7"/>
  <c r="JQ134" i="7"/>
  <c r="IM134" i="7"/>
  <c r="HI134" i="7"/>
  <c r="GE134" i="7"/>
  <c r="FA134" i="7"/>
  <c r="DW134" i="7"/>
  <c r="CS134" i="7"/>
  <c r="LE133" i="7"/>
  <c r="LC133" i="7"/>
  <c r="KU133" i="7"/>
  <c r="JQ133" i="7"/>
  <c r="IM133" i="7"/>
  <c r="HI133" i="7"/>
  <c r="GE133" i="7"/>
  <c r="FA133" i="7"/>
  <c r="DW133" i="7"/>
  <c r="CS133" i="7"/>
  <c r="CQ133" i="7"/>
  <c r="LE130" i="7"/>
  <c r="LC130" i="7"/>
  <c r="KU130" i="7"/>
  <c r="KS130" i="7"/>
  <c r="JQ130" i="7"/>
  <c r="JO130" i="7"/>
  <c r="IM130" i="7"/>
  <c r="IK130" i="7"/>
  <c r="HI130" i="7"/>
  <c r="HG130" i="7"/>
  <c r="GE130" i="7"/>
  <c r="GC130" i="7"/>
  <c r="FA130" i="7"/>
  <c r="EY130" i="7"/>
  <c r="DW130" i="7"/>
  <c r="DU130" i="7"/>
  <c r="CS130" i="7"/>
  <c r="CQ130" i="7"/>
  <c r="LE129" i="7"/>
  <c r="LC129" i="7"/>
  <c r="KU129" i="7"/>
  <c r="JQ129" i="7"/>
  <c r="IM129" i="7"/>
  <c r="HI129" i="7"/>
  <c r="GE129" i="7"/>
  <c r="FA129" i="7"/>
  <c r="DW129" i="7"/>
  <c r="CS129" i="7"/>
  <c r="CQ129" i="7"/>
  <c r="LE128" i="7"/>
  <c r="LC128" i="7"/>
  <c r="KU128" i="7"/>
  <c r="JQ128" i="7"/>
  <c r="IM128" i="7"/>
  <c r="HI128" i="7"/>
  <c r="GE128" i="7"/>
  <c r="FA128" i="7"/>
  <c r="DW128" i="7"/>
  <c r="CS128" i="7"/>
  <c r="CQ128" i="7"/>
  <c r="LE127" i="7"/>
  <c r="LC127" i="7"/>
  <c r="KU127" i="7"/>
  <c r="JQ127" i="7"/>
  <c r="IM127" i="7"/>
  <c r="HI127" i="7"/>
  <c r="GE127" i="7"/>
  <c r="FA127" i="7"/>
  <c r="DW127" i="7"/>
  <c r="CS127" i="7"/>
  <c r="LE126" i="7"/>
  <c r="LC126" i="7"/>
  <c r="KU126" i="7"/>
  <c r="JQ126" i="7"/>
  <c r="IM126" i="7"/>
  <c r="HI126" i="7"/>
  <c r="GE126" i="7"/>
  <c r="FA126" i="7"/>
  <c r="DW126" i="7"/>
  <c r="CS126" i="7"/>
  <c r="LE125" i="7"/>
  <c r="LC125" i="7"/>
  <c r="LE178" i="7"/>
  <c r="LC178" i="7"/>
  <c r="KU178" i="7"/>
  <c r="JQ178" i="7"/>
  <c r="IM178" i="7"/>
  <c r="HI178" i="7"/>
  <c r="GE178" i="7"/>
  <c r="FA178" i="7"/>
  <c r="DW178" i="7"/>
  <c r="CS178" i="7"/>
  <c r="LE177" i="7"/>
  <c r="LC177" i="7"/>
  <c r="KU177" i="7"/>
  <c r="JQ177" i="7"/>
  <c r="IM177" i="7"/>
  <c r="HI177" i="7"/>
  <c r="GE177" i="7"/>
  <c r="FA177" i="7"/>
  <c r="DW177" i="7"/>
  <c r="CS177" i="7"/>
  <c r="CQ177" i="7"/>
  <c r="LE176" i="7"/>
  <c r="LC176" i="7"/>
  <c r="KU176" i="7"/>
  <c r="JQ176" i="7"/>
  <c r="IM176" i="7"/>
  <c r="HI176" i="7"/>
  <c r="GE176" i="7"/>
  <c r="FA176" i="7"/>
  <c r="DW176" i="7"/>
  <c r="CS176" i="7"/>
  <c r="LE175" i="7"/>
  <c r="LC175" i="7"/>
  <c r="KU175" i="7"/>
  <c r="JQ175" i="7"/>
  <c r="IM175" i="7"/>
  <c r="HI175" i="7"/>
  <c r="GE175" i="7"/>
  <c r="FA175" i="7"/>
  <c r="DW175" i="7"/>
  <c r="CS175" i="7"/>
  <c r="LE148" i="7"/>
  <c r="LC148" i="7"/>
  <c r="KU148" i="7"/>
  <c r="JQ148" i="7"/>
  <c r="IM148" i="7"/>
  <c r="HI148" i="7"/>
  <c r="GE148" i="7"/>
  <c r="FA148" i="7"/>
  <c r="DW148" i="7"/>
  <c r="CS148" i="7"/>
  <c r="LE147" i="7"/>
  <c r="LC147" i="7"/>
  <c r="KU147" i="7"/>
  <c r="JQ147" i="7"/>
  <c r="IM147" i="7"/>
  <c r="HI147" i="7"/>
  <c r="GE147" i="7"/>
  <c r="FA147" i="7"/>
  <c r="DW147" i="7"/>
  <c r="CS147" i="7"/>
  <c r="CQ147" i="7"/>
  <c r="LE190" i="7"/>
  <c r="LC190" i="7"/>
  <c r="KU190" i="7"/>
  <c r="JQ190" i="7"/>
  <c r="IM190" i="7"/>
  <c r="HI190" i="7"/>
  <c r="GE190" i="7"/>
  <c r="FA190" i="7"/>
  <c r="DW190" i="7"/>
  <c r="CS190" i="7"/>
  <c r="CQ190" i="7"/>
  <c r="LE189" i="7"/>
  <c r="LC189" i="7"/>
  <c r="KU189" i="7"/>
  <c r="JQ189" i="7"/>
  <c r="IM189" i="7"/>
  <c r="HI189" i="7"/>
  <c r="GE189" i="7"/>
  <c r="FA189" i="7"/>
  <c r="DW189" i="7"/>
  <c r="CS189" i="7"/>
  <c r="LE188" i="7"/>
  <c r="LC188" i="7"/>
  <c r="KU188" i="7"/>
  <c r="JQ188" i="7"/>
  <c r="IM188" i="7"/>
  <c r="HI188" i="7"/>
  <c r="GE188" i="7"/>
  <c r="FA188" i="7"/>
  <c r="DW188" i="7"/>
  <c r="CS188" i="7"/>
  <c r="LE187" i="7"/>
  <c r="LC187" i="7"/>
  <c r="KU187" i="7"/>
  <c r="JQ187" i="7"/>
  <c r="IM187" i="7"/>
  <c r="HI187" i="7"/>
  <c r="GE187" i="7"/>
  <c r="FA187" i="7"/>
  <c r="DW187" i="7"/>
  <c r="CS187" i="7"/>
  <c r="CQ187" i="7"/>
  <c r="LE186" i="7"/>
  <c r="LC186" i="7"/>
  <c r="KU186" i="7"/>
  <c r="KS186" i="7"/>
  <c r="JQ186" i="7"/>
  <c r="JO186" i="7"/>
  <c r="IM186" i="7"/>
  <c r="IK186" i="7"/>
  <c r="HI186" i="7"/>
  <c r="HG186" i="7"/>
  <c r="GE186" i="7"/>
  <c r="GC186" i="7"/>
  <c r="FA186" i="7"/>
  <c r="EY186" i="7"/>
  <c r="DW186" i="7"/>
  <c r="DU186" i="7"/>
  <c r="CS186" i="7"/>
  <c r="CQ186" i="7"/>
  <c r="LE185" i="7"/>
  <c r="LC185" i="7"/>
  <c r="CS185" i="7"/>
  <c r="LE182" i="7"/>
  <c r="LC182" i="7"/>
  <c r="KU182" i="7"/>
  <c r="JQ182" i="7"/>
  <c r="IM182" i="7"/>
  <c r="HI182" i="7"/>
  <c r="GE182" i="7"/>
  <c r="FA182" i="7"/>
  <c r="DW182" i="7"/>
  <c r="CS182" i="7"/>
  <c r="CQ182" i="7"/>
  <c r="LE181" i="7"/>
  <c r="LC181" i="7"/>
  <c r="KU181" i="7"/>
  <c r="JQ181" i="7"/>
  <c r="IM181" i="7"/>
  <c r="HI181" i="7"/>
  <c r="GE181" i="7"/>
  <c r="FA181" i="7"/>
  <c r="DW181" i="7"/>
  <c r="CS181" i="7"/>
  <c r="CQ181" i="7"/>
  <c r="LE180" i="7"/>
  <c r="LC180" i="7"/>
  <c r="KU180" i="7"/>
  <c r="JQ180" i="7"/>
  <c r="IM180" i="7"/>
  <c r="HI180" i="7"/>
  <c r="GE180" i="7"/>
  <c r="FA180" i="7"/>
  <c r="DW180" i="7"/>
  <c r="CS180" i="7"/>
  <c r="LE179" i="7"/>
  <c r="LC179" i="7"/>
  <c r="KU179" i="7"/>
  <c r="KS179" i="7"/>
  <c r="JQ179" i="7"/>
  <c r="JO179" i="7"/>
  <c r="IM179" i="7"/>
  <c r="IK179" i="7"/>
  <c r="HI179" i="7"/>
  <c r="HG179" i="7"/>
  <c r="GE179" i="7"/>
  <c r="GC179" i="7"/>
  <c r="FA179" i="7"/>
  <c r="EY179" i="7"/>
  <c r="DW179" i="7"/>
  <c r="DU179" i="7"/>
  <c r="CS179" i="7"/>
  <c r="CQ179" i="7"/>
  <c r="LE146" i="7"/>
  <c r="LC146" i="7"/>
  <c r="KU146" i="7"/>
  <c r="JQ146" i="7"/>
  <c r="IM146" i="7"/>
  <c r="HI146" i="7"/>
  <c r="GE146" i="7"/>
  <c r="FA146" i="7"/>
  <c r="DW146" i="7"/>
  <c r="CS146" i="7"/>
  <c r="LE145" i="7"/>
  <c r="LC145" i="7"/>
  <c r="KU145" i="7"/>
  <c r="JQ145" i="7"/>
  <c r="IM145" i="7"/>
  <c r="HI145" i="7"/>
  <c r="GE145" i="7"/>
  <c r="FA145" i="7"/>
  <c r="DW145" i="7"/>
  <c r="CS145" i="7"/>
  <c r="CQ145" i="7"/>
  <c r="LE124" i="7"/>
  <c r="LC124" i="7"/>
  <c r="KU124" i="7"/>
  <c r="JQ124" i="7"/>
  <c r="IM124" i="7"/>
  <c r="HI124" i="7"/>
  <c r="GE124" i="7"/>
  <c r="FA124" i="7"/>
  <c r="DW124" i="7"/>
  <c r="CS124" i="7"/>
  <c r="LE123" i="7"/>
  <c r="LC123" i="7"/>
  <c r="KU123" i="7"/>
  <c r="KS123" i="7"/>
  <c r="JQ123" i="7"/>
  <c r="JO123" i="7"/>
  <c r="IM123" i="7"/>
  <c r="IK123" i="7"/>
  <c r="HI123" i="7"/>
  <c r="HG123" i="7"/>
  <c r="GE123" i="7"/>
  <c r="GC123" i="7"/>
  <c r="FA123" i="7"/>
  <c r="EY123" i="7"/>
  <c r="DW123" i="7"/>
  <c r="DU123" i="7"/>
  <c r="CS123" i="7"/>
  <c r="CQ123" i="7"/>
  <c r="LE122" i="7"/>
  <c r="LC122" i="7"/>
  <c r="KU122" i="7"/>
  <c r="JQ122" i="7"/>
  <c r="IM122" i="7"/>
  <c r="HI122" i="7"/>
  <c r="GE122" i="7"/>
  <c r="FA122" i="7"/>
  <c r="DW122" i="7"/>
  <c r="CS122" i="7"/>
  <c r="CQ122" i="7"/>
  <c r="LE121" i="7"/>
  <c r="LC121" i="7"/>
  <c r="KU121" i="7"/>
  <c r="JQ121" i="7"/>
  <c r="IM121" i="7"/>
  <c r="HI121" i="7"/>
  <c r="GE121" i="7"/>
  <c r="FA121" i="7"/>
  <c r="DW121" i="7"/>
  <c r="CS121" i="7"/>
  <c r="CQ121" i="7"/>
  <c r="LE120" i="7"/>
  <c r="LC120" i="7"/>
  <c r="KU120" i="7"/>
  <c r="JQ120" i="7"/>
  <c r="IM120" i="7"/>
  <c r="HI120" i="7"/>
  <c r="GE120" i="7"/>
  <c r="FA120" i="7"/>
  <c r="DW120" i="7"/>
  <c r="CS120" i="7"/>
  <c r="LE119" i="7"/>
  <c r="LC119" i="7"/>
  <c r="KU119" i="7"/>
  <c r="JQ119" i="7"/>
  <c r="IM119" i="7"/>
  <c r="HI119" i="7"/>
  <c r="GE119" i="7"/>
  <c r="FA119" i="7"/>
  <c r="DW119" i="7"/>
  <c r="CS119" i="7"/>
  <c r="LE194" i="7"/>
  <c r="LC194" i="7"/>
  <c r="KU194" i="7"/>
  <c r="JQ194" i="7"/>
  <c r="IM194" i="7"/>
  <c r="HI194" i="7"/>
  <c r="GE194" i="7"/>
  <c r="FA194" i="7"/>
  <c r="DW194" i="7"/>
  <c r="CS194" i="7"/>
  <c r="LE193" i="7"/>
  <c r="LC193" i="7"/>
  <c r="KU193" i="7"/>
  <c r="KS193" i="7"/>
  <c r="JQ193" i="7"/>
  <c r="JO193" i="7"/>
  <c r="IM193" i="7"/>
  <c r="IK193" i="7"/>
  <c r="HI193" i="7"/>
  <c r="HG193" i="7"/>
  <c r="GE193" i="7"/>
  <c r="GC193" i="7"/>
  <c r="FA193" i="7"/>
  <c r="EY193" i="7"/>
  <c r="DW193" i="7"/>
  <c r="DU193" i="7"/>
  <c r="CS193" i="7"/>
  <c r="CQ193" i="7"/>
  <c r="LE192" i="7"/>
  <c r="LC192" i="7"/>
  <c r="KU192" i="7"/>
  <c r="JQ192" i="7"/>
  <c r="IM192" i="7"/>
  <c r="HI192" i="7"/>
  <c r="GE192" i="7"/>
  <c r="FA192" i="7"/>
  <c r="DW192" i="7"/>
  <c r="CS192" i="7"/>
  <c r="CQ192" i="7"/>
  <c r="LE191" i="7"/>
  <c r="LC191" i="7"/>
  <c r="KU191" i="7"/>
  <c r="JQ191" i="7"/>
  <c r="IM191" i="7"/>
  <c r="HI191" i="7"/>
  <c r="GE191" i="7"/>
  <c r="FA191" i="7"/>
  <c r="DW191" i="7"/>
  <c r="CS191" i="7"/>
  <c r="LE184" i="7"/>
  <c r="LC184" i="7"/>
  <c r="KU184" i="7"/>
  <c r="JQ184" i="7"/>
  <c r="IM184" i="7"/>
  <c r="HI184" i="7"/>
  <c r="GE184" i="7"/>
  <c r="FA184" i="7"/>
  <c r="DW184" i="7"/>
  <c r="CS184" i="7"/>
  <c r="LE183" i="7"/>
  <c r="LC183" i="7"/>
  <c r="KU183" i="7"/>
  <c r="JQ183" i="7"/>
  <c r="IM183" i="7"/>
  <c r="HI183" i="7"/>
  <c r="GE183" i="7"/>
  <c r="FA183" i="7"/>
  <c r="DW183" i="7"/>
  <c r="CS183" i="7"/>
  <c r="CQ183" i="7"/>
  <c r="LE202" i="7"/>
  <c r="LC202" i="7"/>
  <c r="KU202" i="7"/>
  <c r="JQ202" i="7"/>
  <c r="IM202" i="7"/>
  <c r="HI202" i="7"/>
  <c r="GE202" i="7"/>
  <c r="FA202" i="7"/>
  <c r="DW202" i="7"/>
  <c r="CS202" i="7"/>
  <c r="CQ202" i="7"/>
  <c r="LE201" i="7"/>
  <c r="LC201" i="7"/>
  <c r="CS201" i="7"/>
  <c r="LE200" i="7"/>
  <c r="LC200" i="7"/>
  <c r="KU200" i="7"/>
  <c r="KS200" i="7"/>
  <c r="JQ200" i="7"/>
  <c r="JO200" i="7"/>
  <c r="IM200" i="7"/>
  <c r="IK200" i="7"/>
  <c r="HI200" i="7"/>
  <c r="HG200" i="7"/>
  <c r="GE200" i="7"/>
  <c r="GC200" i="7"/>
  <c r="FA200" i="7"/>
  <c r="EY200" i="7"/>
  <c r="DW200" i="7"/>
  <c r="DU200" i="7"/>
  <c r="CS200" i="7"/>
  <c r="CQ200" i="7"/>
  <c r="LE199" i="7"/>
  <c r="LC199" i="7"/>
  <c r="KU199" i="7"/>
  <c r="JQ199" i="7"/>
  <c r="IM199" i="7"/>
  <c r="HI199" i="7"/>
  <c r="GE199" i="7"/>
  <c r="FA199" i="7"/>
  <c r="DW199" i="7"/>
  <c r="CS199" i="7"/>
  <c r="LE198" i="7"/>
  <c r="LC198" i="7"/>
  <c r="KU198" i="7"/>
  <c r="JQ198" i="7"/>
  <c r="IM198" i="7"/>
  <c r="HI198" i="7"/>
  <c r="GE198" i="7"/>
  <c r="FA198" i="7"/>
  <c r="DW198" i="7"/>
  <c r="CS198" i="7"/>
  <c r="CQ198" i="7"/>
  <c r="LE197" i="7"/>
  <c r="LC197" i="7"/>
  <c r="KU197" i="7"/>
  <c r="JQ197" i="7"/>
  <c r="IM197" i="7"/>
  <c r="HI197" i="7"/>
  <c r="GE197" i="7"/>
  <c r="FA197" i="7"/>
  <c r="DW197" i="7"/>
  <c r="CS197" i="7"/>
  <c r="DS191" i="3" l="1"/>
  <c r="EW191" i="3" s="1"/>
  <c r="GC191" i="3"/>
  <c r="HG191" i="3" s="1"/>
  <c r="LD154" i="7"/>
  <c r="LD199" i="7"/>
  <c r="DW201" i="7"/>
  <c r="EY45" i="3"/>
  <c r="GC45" i="3" s="1"/>
  <c r="DV102" i="3"/>
  <c r="CR165" i="3"/>
  <c r="EZ124" i="3"/>
  <c r="CR68" i="3"/>
  <c r="EZ180" i="3"/>
  <c r="DV114" i="3"/>
  <c r="DV82" i="3"/>
  <c r="GD66" i="3"/>
  <c r="DV18" i="3"/>
  <c r="CP159" i="3"/>
  <c r="DT173" i="3"/>
  <c r="DV200" i="3"/>
  <c r="BN192" i="3"/>
  <c r="BN184" i="3"/>
  <c r="BN176" i="3"/>
  <c r="BN172" i="3"/>
  <c r="BN152" i="3"/>
  <c r="BN148" i="3"/>
  <c r="BN144" i="3"/>
  <c r="BN140" i="3"/>
  <c r="BN128" i="3"/>
  <c r="BN112" i="3"/>
  <c r="BN88" i="3"/>
  <c r="BN32" i="3"/>
  <c r="BN24" i="3"/>
  <c r="BN8" i="3"/>
  <c r="DV112" i="3"/>
  <c r="DV32" i="3"/>
  <c r="DV24" i="3"/>
  <c r="DV8" i="3"/>
  <c r="GD112" i="3"/>
  <c r="GD32" i="3"/>
  <c r="GD24" i="3"/>
  <c r="GD8" i="3"/>
  <c r="IL112" i="3"/>
  <c r="IL88" i="3"/>
  <c r="IL32" i="3"/>
  <c r="IL8" i="3"/>
  <c r="KT112" i="3"/>
  <c r="KT32" i="3"/>
  <c r="KT8" i="3"/>
  <c r="N175" i="3"/>
  <c r="O175" i="3" s="1"/>
  <c r="T175" i="3" s="1"/>
  <c r="KT175" i="3"/>
  <c r="BN204" i="3"/>
  <c r="CR179" i="3"/>
  <c r="CR175" i="3"/>
  <c r="CR163" i="3"/>
  <c r="CR147" i="3"/>
  <c r="CR143" i="3"/>
  <c r="CR139" i="3"/>
  <c r="CR114" i="3"/>
  <c r="CR90" i="3"/>
  <c r="CR34" i="3"/>
  <c r="EZ179" i="3"/>
  <c r="EZ175" i="3"/>
  <c r="EZ163" i="3"/>
  <c r="EZ147" i="3"/>
  <c r="EZ143" i="3"/>
  <c r="EZ139" i="3"/>
  <c r="EZ114" i="3"/>
  <c r="EZ90" i="3"/>
  <c r="EZ34" i="3"/>
  <c r="HH179" i="3"/>
  <c r="HH163" i="3"/>
  <c r="HH143" i="3"/>
  <c r="HH139" i="3"/>
  <c r="HH114" i="3"/>
  <c r="HH90" i="3"/>
  <c r="HH74" i="3"/>
  <c r="HH34" i="3"/>
  <c r="JP179" i="3"/>
  <c r="JP175" i="3"/>
  <c r="JP163" i="3"/>
  <c r="JP147" i="3"/>
  <c r="JP143" i="3"/>
  <c r="JP139" i="3"/>
  <c r="JP114" i="3"/>
  <c r="JP90" i="3"/>
  <c r="JP34" i="3"/>
  <c r="JP26" i="3"/>
  <c r="GD147" i="3"/>
  <c r="BN143" i="3"/>
  <c r="DV204" i="3"/>
  <c r="BN147" i="3"/>
  <c r="GD118" i="3"/>
  <c r="CR204" i="3"/>
  <c r="DV147" i="3"/>
  <c r="BL185" i="3"/>
  <c r="CR135" i="3"/>
  <c r="EZ135" i="3"/>
  <c r="HH135" i="3"/>
  <c r="HH46" i="3"/>
  <c r="JP135" i="3"/>
  <c r="JP22" i="3"/>
  <c r="HH58" i="3"/>
  <c r="EZ8" i="3"/>
  <c r="IL72" i="3"/>
  <c r="EX185" i="3"/>
  <c r="IJ170" i="3"/>
  <c r="N201" i="3"/>
  <c r="Q135" i="3"/>
  <c r="S135" i="3" s="1"/>
  <c r="BN201" i="3"/>
  <c r="BN197" i="3"/>
  <c r="BN177" i="3"/>
  <c r="BN165" i="3"/>
  <c r="CR176" i="3"/>
  <c r="CR172" i="3"/>
  <c r="CR160" i="3"/>
  <c r="CR152" i="3"/>
  <c r="CR132" i="3"/>
  <c r="EZ204" i="3"/>
  <c r="EZ176" i="3"/>
  <c r="EZ172" i="3"/>
  <c r="EZ160" i="3"/>
  <c r="EZ132" i="3"/>
  <c r="GD174" i="3"/>
  <c r="GD121" i="3"/>
  <c r="HH204" i="3"/>
  <c r="HH176" i="3"/>
  <c r="HH172" i="3"/>
  <c r="HH160" i="3"/>
  <c r="HH132" i="3"/>
  <c r="JP204" i="3"/>
  <c r="JP176" i="3"/>
  <c r="JP172" i="3"/>
  <c r="JP160" i="3"/>
  <c r="JP132" i="3"/>
  <c r="BN163" i="3"/>
  <c r="BN118" i="3"/>
  <c r="CR48" i="3"/>
  <c r="DV163" i="3"/>
  <c r="GD163" i="3"/>
  <c r="HH147" i="3"/>
  <c r="Q175" i="3"/>
  <c r="S175" i="3" s="1"/>
  <c r="BN175" i="3"/>
  <c r="DV184" i="3"/>
  <c r="DV168" i="3"/>
  <c r="DV152" i="3"/>
  <c r="DV140" i="3"/>
  <c r="GD184" i="3"/>
  <c r="GD180" i="3"/>
  <c r="GD168" i="3"/>
  <c r="GD152" i="3"/>
  <c r="GD148" i="3"/>
  <c r="HH190" i="3"/>
  <c r="IL196" i="3"/>
  <c r="IL160" i="3"/>
  <c r="IL132" i="3"/>
  <c r="BN139" i="3"/>
  <c r="DV179" i="3"/>
  <c r="DV139" i="3"/>
  <c r="EZ201" i="3"/>
  <c r="GD179" i="3"/>
  <c r="GD143" i="3"/>
  <c r="GD94" i="3"/>
  <c r="HH18" i="3"/>
  <c r="KT135" i="3"/>
  <c r="Q143" i="3"/>
  <c r="S143" i="3" s="1"/>
  <c r="BN186" i="3"/>
  <c r="BN170" i="3"/>
  <c r="BN166" i="3"/>
  <c r="BN154" i="3"/>
  <c r="BN150" i="3"/>
  <c r="BN110" i="3"/>
  <c r="BN106" i="3"/>
  <c r="BN86" i="3"/>
  <c r="BN74" i="3"/>
  <c r="BN46" i="3"/>
  <c r="BN26" i="3"/>
  <c r="BN22" i="3"/>
  <c r="BN10" i="3"/>
  <c r="CR201" i="3"/>
  <c r="CR112" i="3"/>
  <c r="CR88" i="3"/>
  <c r="CR16" i="3"/>
  <c r="DV191" i="3"/>
  <c r="DV175" i="3"/>
  <c r="DV143" i="3"/>
  <c r="DV127" i="3"/>
  <c r="DV118" i="3"/>
  <c r="DV106" i="3"/>
  <c r="DV98" i="3"/>
  <c r="DV90" i="3"/>
  <c r="DV74" i="3"/>
  <c r="DV66" i="3"/>
  <c r="DV58" i="3"/>
  <c r="DV50" i="3"/>
  <c r="DV46" i="3"/>
  <c r="DV38" i="3"/>
  <c r="DV34" i="3"/>
  <c r="DV30" i="3"/>
  <c r="DV26" i="3"/>
  <c r="DV22" i="3"/>
  <c r="DV10" i="3"/>
  <c r="EZ197" i="3"/>
  <c r="EZ165" i="3"/>
  <c r="EZ104" i="3"/>
  <c r="EZ88" i="3"/>
  <c r="EZ56" i="3"/>
  <c r="EZ40" i="3"/>
  <c r="EZ24" i="3"/>
  <c r="GD203" i="3"/>
  <c r="GD139" i="3"/>
  <c r="GD114" i="3"/>
  <c r="GD98" i="3"/>
  <c r="GD82" i="3"/>
  <c r="IL30" i="3"/>
  <c r="IL22" i="3"/>
  <c r="IL10" i="3"/>
  <c r="JP165" i="3"/>
  <c r="JP72" i="3"/>
  <c r="JP64" i="3"/>
  <c r="KT203" i="3"/>
  <c r="KT139" i="3"/>
  <c r="KT127" i="3"/>
  <c r="KT118" i="3"/>
  <c r="KT106" i="3"/>
  <c r="KT90" i="3"/>
  <c r="KT54" i="3"/>
  <c r="KT46" i="3"/>
  <c r="KT42" i="3"/>
  <c r="KT26" i="3"/>
  <c r="BN179" i="3"/>
  <c r="BN135" i="3"/>
  <c r="CR80" i="3"/>
  <c r="DV172" i="3"/>
  <c r="DV135" i="3"/>
  <c r="GD175" i="3"/>
  <c r="GD135" i="3"/>
  <c r="HH175" i="3"/>
  <c r="JP112" i="3"/>
  <c r="DW185" i="7"/>
  <c r="LD134" i="7"/>
  <c r="LD174" i="7"/>
  <c r="LD190" i="7"/>
  <c r="EZ158" i="7"/>
  <c r="BN171" i="7"/>
  <c r="LD140" i="7"/>
  <c r="CR128" i="7"/>
  <c r="LD192" i="7"/>
  <c r="LD120" i="7"/>
  <c r="FB124" i="7"/>
  <c r="JR124" i="7"/>
  <c r="IN136" i="7"/>
  <c r="CR140" i="7"/>
  <c r="DV172" i="7"/>
  <c r="GD172" i="7"/>
  <c r="IL172" i="7"/>
  <c r="KT172" i="7"/>
  <c r="GD204" i="3"/>
  <c r="IL204" i="3"/>
  <c r="KT204" i="3"/>
  <c r="GD200" i="3"/>
  <c r="CR200" i="3"/>
  <c r="EZ200" i="3"/>
  <c r="HH200" i="3"/>
  <c r="JP200" i="3"/>
  <c r="BN198" i="3"/>
  <c r="Q196" i="3"/>
  <c r="S196" i="3" s="1"/>
  <c r="BN196" i="3"/>
  <c r="CR196" i="3"/>
  <c r="EZ196" i="3"/>
  <c r="HH196" i="3"/>
  <c r="JP196" i="3"/>
  <c r="GD196" i="3"/>
  <c r="BN194" i="3"/>
  <c r="CR192" i="3"/>
  <c r="EZ192" i="3"/>
  <c r="HH192" i="3"/>
  <c r="JP192" i="3"/>
  <c r="BN190" i="3"/>
  <c r="EZ188" i="3"/>
  <c r="JP188" i="3"/>
  <c r="DV188" i="3"/>
  <c r="CR188" i="3"/>
  <c r="HH188" i="3"/>
  <c r="IL188" i="3"/>
  <c r="BN188" i="3"/>
  <c r="CR184" i="3"/>
  <c r="EZ184" i="3"/>
  <c r="HH184" i="3"/>
  <c r="JP184" i="3"/>
  <c r="BN182" i="3"/>
  <c r="CR180" i="3"/>
  <c r="HH180" i="3"/>
  <c r="JP180" i="3"/>
  <c r="BN180" i="3"/>
  <c r="LH180" i="3"/>
  <c r="LJ180" i="3" s="1"/>
  <c r="IL180" i="3"/>
  <c r="BN178" i="3"/>
  <c r="DV174" i="3"/>
  <c r="BN174" i="3"/>
  <c r="BN168" i="3"/>
  <c r="CR168" i="3"/>
  <c r="EZ168" i="3"/>
  <c r="HH168" i="3"/>
  <c r="JP168" i="3"/>
  <c r="JP164" i="3"/>
  <c r="GD164" i="3"/>
  <c r="BN164" i="3"/>
  <c r="CR164" i="3"/>
  <c r="EZ164" i="3"/>
  <c r="HH164" i="3"/>
  <c r="DV162" i="3"/>
  <c r="BN162" i="3"/>
  <c r="Q160" i="3"/>
  <c r="LP160" i="3" s="1"/>
  <c r="BN160" i="3"/>
  <c r="BN158" i="3"/>
  <c r="DV156" i="3"/>
  <c r="CR156" i="3"/>
  <c r="EZ156" i="3"/>
  <c r="HH156" i="3"/>
  <c r="JP156" i="3"/>
  <c r="BN156" i="3"/>
  <c r="EZ152" i="3"/>
  <c r="HH152" i="3"/>
  <c r="JP152" i="3"/>
  <c r="CR148" i="3"/>
  <c r="EZ148" i="3"/>
  <c r="HH148" i="3"/>
  <c r="JP148" i="3"/>
  <c r="BN146" i="3"/>
  <c r="CR144" i="3"/>
  <c r="EZ144" i="3"/>
  <c r="HH144" i="3"/>
  <c r="JP144" i="3"/>
  <c r="BN142" i="3"/>
  <c r="GD142" i="3"/>
  <c r="CR140" i="3"/>
  <c r="EZ140" i="3"/>
  <c r="HH140" i="3"/>
  <c r="JP140" i="3"/>
  <c r="BN138" i="3"/>
  <c r="DV136" i="3"/>
  <c r="BN136" i="3"/>
  <c r="GD136" i="3"/>
  <c r="CR136" i="3"/>
  <c r="EZ136" i="3"/>
  <c r="HH136" i="3"/>
  <c r="JP136" i="3"/>
  <c r="BN134" i="3"/>
  <c r="BN132" i="3"/>
  <c r="CR128" i="3"/>
  <c r="EZ128" i="3"/>
  <c r="HH128" i="3"/>
  <c r="JP128" i="3"/>
  <c r="BN126" i="3"/>
  <c r="CR120" i="3"/>
  <c r="CR118" i="3"/>
  <c r="EZ118" i="3"/>
  <c r="HH118" i="3"/>
  <c r="JP118" i="3"/>
  <c r="BN114" i="3"/>
  <c r="DV110" i="3"/>
  <c r="GD106" i="3"/>
  <c r="CR106" i="3"/>
  <c r="EZ106" i="3"/>
  <c r="HH106" i="3"/>
  <c r="JP106" i="3"/>
  <c r="IL104" i="3"/>
  <c r="KT104" i="3"/>
  <c r="GD104" i="3"/>
  <c r="BN104" i="3"/>
  <c r="DV104" i="3"/>
  <c r="CR104" i="3"/>
  <c r="JP104" i="3"/>
  <c r="IL100" i="3"/>
  <c r="BN98" i="3"/>
  <c r="CR98" i="3"/>
  <c r="EZ98" i="3"/>
  <c r="HH98" i="3"/>
  <c r="JP98" i="3"/>
  <c r="BN96" i="3"/>
  <c r="DV96" i="3"/>
  <c r="GD96" i="3"/>
  <c r="IL96" i="3"/>
  <c r="KT96" i="3"/>
  <c r="DV94" i="3"/>
  <c r="GD90" i="3"/>
  <c r="DV88" i="3"/>
  <c r="GD88" i="3"/>
  <c r="KT88" i="3"/>
  <c r="CR82" i="3"/>
  <c r="EZ82" i="3"/>
  <c r="HH82" i="3"/>
  <c r="JP82" i="3"/>
  <c r="BN82" i="3"/>
  <c r="BN80" i="3"/>
  <c r="DV80" i="3"/>
  <c r="GD80" i="3"/>
  <c r="IL80" i="3"/>
  <c r="KT80" i="3"/>
  <c r="DV78" i="3"/>
  <c r="CR74" i="3"/>
  <c r="EZ74" i="3"/>
  <c r="JP74" i="3"/>
  <c r="GD74" i="3"/>
  <c r="KT74" i="3"/>
  <c r="BN72" i="3"/>
  <c r="DV72" i="3"/>
  <c r="GD72" i="3"/>
  <c r="KT72" i="3"/>
  <c r="CR72" i="3"/>
  <c r="BN66" i="3"/>
  <c r="CR66" i="3"/>
  <c r="EZ66" i="3"/>
  <c r="HH66" i="3"/>
  <c r="JP66" i="3"/>
  <c r="EZ64" i="3"/>
  <c r="BN64" i="3"/>
  <c r="DV64" i="3"/>
  <c r="GD64" i="3"/>
  <c r="IL64" i="3"/>
  <c r="KT64" i="3"/>
  <c r="DV62" i="3"/>
  <c r="KT62" i="3"/>
  <c r="CR58" i="3"/>
  <c r="EZ58" i="3"/>
  <c r="JP58" i="3"/>
  <c r="BN56" i="3"/>
  <c r="DV56" i="3"/>
  <c r="GD56" i="3"/>
  <c r="IL56" i="3"/>
  <c r="KT56" i="3"/>
  <c r="CR56" i="3"/>
  <c r="CR52" i="3"/>
  <c r="BN50" i="3"/>
  <c r="CR50" i="3"/>
  <c r="EZ50" i="3"/>
  <c r="HH50" i="3"/>
  <c r="JP50" i="3"/>
  <c r="BN48" i="3"/>
  <c r="DV48" i="3"/>
  <c r="GD48" i="3"/>
  <c r="IL48" i="3"/>
  <c r="KT48" i="3"/>
  <c r="DV42" i="3"/>
  <c r="CR42" i="3"/>
  <c r="EZ42" i="3"/>
  <c r="HH42" i="3"/>
  <c r="JP42" i="3"/>
  <c r="CR40" i="3"/>
  <c r="BN40" i="3"/>
  <c r="DV40" i="3"/>
  <c r="GD40" i="3"/>
  <c r="IL40" i="3"/>
  <c r="KT40" i="3"/>
  <c r="BN38" i="3"/>
  <c r="BN34" i="3"/>
  <c r="CR26" i="3"/>
  <c r="EZ26" i="3"/>
  <c r="HH26" i="3"/>
  <c r="CR24" i="3"/>
  <c r="IL24" i="3"/>
  <c r="KT24" i="3"/>
  <c r="CR20" i="3"/>
  <c r="BN18" i="3"/>
  <c r="CR18" i="3"/>
  <c r="EZ18" i="3"/>
  <c r="JP18" i="3"/>
  <c r="BN16" i="3"/>
  <c r="DV16" i="3"/>
  <c r="GD16" i="3"/>
  <c r="IL16" i="3"/>
  <c r="KT16" i="3"/>
  <c r="DV14" i="3"/>
  <c r="IL14" i="3"/>
  <c r="CR10" i="3"/>
  <c r="EZ10" i="3"/>
  <c r="HH10" i="3"/>
  <c r="JP10" i="3"/>
  <c r="CR8" i="3"/>
  <c r="HH202" i="3"/>
  <c r="CR202" i="3"/>
  <c r="N130" i="3"/>
  <c r="O130" i="3" s="1"/>
  <c r="CR130" i="3"/>
  <c r="N116" i="3"/>
  <c r="O116" i="3" s="1"/>
  <c r="IL116" i="3"/>
  <c r="EZ108" i="3"/>
  <c r="CR108" i="3"/>
  <c r="EZ92" i="3"/>
  <c r="KT92" i="3"/>
  <c r="CR92" i="3"/>
  <c r="CR84" i="3"/>
  <c r="JP84" i="3"/>
  <c r="EZ76" i="3"/>
  <c r="CR76" i="3"/>
  <c r="CR60" i="3"/>
  <c r="GD60" i="3"/>
  <c r="EZ44" i="3"/>
  <c r="CR44" i="3"/>
  <c r="CR36" i="3"/>
  <c r="JP36" i="3"/>
  <c r="CR28" i="3"/>
  <c r="EZ28" i="3"/>
  <c r="EZ12" i="3"/>
  <c r="CR12" i="3"/>
  <c r="N122" i="3"/>
  <c r="O122" i="3" s="1"/>
  <c r="T122" i="3" s="1"/>
  <c r="DV122" i="3"/>
  <c r="JP122" i="3"/>
  <c r="BN122" i="3"/>
  <c r="JP100" i="3"/>
  <c r="DT166" i="3"/>
  <c r="BN202" i="3"/>
  <c r="BN130" i="3"/>
  <c r="EZ116" i="3"/>
  <c r="EZ100" i="3"/>
  <c r="EZ84" i="3"/>
  <c r="EZ68" i="3"/>
  <c r="EZ52" i="3"/>
  <c r="EZ36" i="3"/>
  <c r="EZ20" i="3"/>
  <c r="GD122" i="3"/>
  <c r="CR100" i="3"/>
  <c r="EZ60" i="3"/>
  <c r="LH161" i="3"/>
  <c r="LJ161" i="3" s="1"/>
  <c r="GB161" i="3"/>
  <c r="KR161" i="3"/>
  <c r="N166" i="3"/>
  <c r="O166" i="3" s="1"/>
  <c r="T166" i="3" s="1"/>
  <c r="CR166" i="3"/>
  <c r="N198" i="3"/>
  <c r="O198" i="3" s="1"/>
  <c r="T198" i="3" s="1"/>
  <c r="CR198" i="3"/>
  <c r="N194" i="3"/>
  <c r="O194" i="3" s="1"/>
  <c r="Q194" i="3" s="1"/>
  <c r="CR194" i="3"/>
  <c r="N190" i="3"/>
  <c r="O190" i="3" s="1"/>
  <c r="T190" i="3" s="1"/>
  <c r="EZ190" i="3"/>
  <c r="N186" i="3"/>
  <c r="O186" i="3" s="1"/>
  <c r="T186" i="3" s="1"/>
  <c r="CR186" i="3"/>
  <c r="N182" i="3"/>
  <c r="O182" i="3" s="1"/>
  <c r="T182" i="3" s="1"/>
  <c r="HH182" i="3"/>
  <c r="CR178" i="3"/>
  <c r="N178" i="3"/>
  <c r="O178" i="3" s="1"/>
  <c r="T178" i="3" s="1"/>
  <c r="EZ178" i="3"/>
  <c r="N174" i="3"/>
  <c r="O174" i="3" s="1"/>
  <c r="EZ174" i="3"/>
  <c r="HH174" i="3"/>
  <c r="N170" i="3"/>
  <c r="O170" i="3" s="1"/>
  <c r="CR170" i="3"/>
  <c r="JP170" i="3"/>
  <c r="N162" i="3"/>
  <c r="O162" i="3" s="1"/>
  <c r="T162" i="3" s="1"/>
  <c r="JP162" i="3"/>
  <c r="CR162" i="3"/>
  <c r="N158" i="3"/>
  <c r="O158" i="3" s="1"/>
  <c r="Q158" i="3" s="1"/>
  <c r="EZ158" i="3"/>
  <c r="LD154" i="3"/>
  <c r="HH154" i="3"/>
  <c r="N150" i="3"/>
  <c r="O150" i="3" s="1"/>
  <c r="T150" i="3" s="1"/>
  <c r="CR150" i="3"/>
  <c r="N146" i="3"/>
  <c r="O146" i="3" s="1"/>
  <c r="T146" i="3" s="1"/>
  <c r="EZ146" i="3"/>
  <c r="N142" i="3"/>
  <c r="O142" i="3" s="1"/>
  <c r="T142" i="3" s="1"/>
  <c r="EZ142" i="3"/>
  <c r="N138" i="3"/>
  <c r="O138" i="3" s="1"/>
  <c r="T138" i="3" s="1"/>
  <c r="CR138" i="3"/>
  <c r="N134" i="3"/>
  <c r="O134" i="3" s="1"/>
  <c r="T134" i="3" s="1"/>
  <c r="CR134" i="3"/>
  <c r="N126" i="3"/>
  <c r="O126" i="3" s="1"/>
  <c r="T126" i="3" s="1"/>
  <c r="HH126" i="3"/>
  <c r="EZ126" i="3"/>
  <c r="N121" i="3"/>
  <c r="O121" i="3" s="1"/>
  <c r="CR121" i="3"/>
  <c r="BN121" i="3"/>
  <c r="DV202" i="3"/>
  <c r="DV198" i="3"/>
  <c r="DV194" i="3"/>
  <c r="DV190" i="3"/>
  <c r="DV186" i="3"/>
  <c r="DV182" i="3"/>
  <c r="DV178" i="3"/>
  <c r="DV170" i="3"/>
  <c r="DV166" i="3"/>
  <c r="DV158" i="3"/>
  <c r="DV154" i="3"/>
  <c r="DV150" i="3"/>
  <c r="DV146" i="3"/>
  <c r="DV142" i="3"/>
  <c r="DV138" i="3"/>
  <c r="DV134" i="3"/>
  <c r="DV130" i="3"/>
  <c r="DV126" i="3"/>
  <c r="DV121" i="3"/>
  <c r="GD202" i="3"/>
  <c r="GD198" i="3"/>
  <c r="GD194" i="3"/>
  <c r="GD190" i="3"/>
  <c r="GD186" i="3"/>
  <c r="GD182" i="3"/>
  <c r="GD178" i="3"/>
  <c r="GD170" i="3"/>
  <c r="GD166" i="3"/>
  <c r="GD162" i="3"/>
  <c r="GD158" i="3"/>
  <c r="GD154" i="3"/>
  <c r="GD150" i="3"/>
  <c r="GD146" i="3"/>
  <c r="GD138" i="3"/>
  <c r="GD134" i="3"/>
  <c r="GD130" i="3"/>
  <c r="GD126" i="3"/>
  <c r="IL174" i="3"/>
  <c r="KT198" i="3"/>
  <c r="KT170" i="3"/>
  <c r="KT121" i="3"/>
  <c r="N203" i="3"/>
  <c r="DV203" i="3"/>
  <c r="BN203" i="3"/>
  <c r="HH203" i="3"/>
  <c r="CR116" i="3"/>
  <c r="KT146" i="3"/>
  <c r="IL202" i="3"/>
  <c r="IL198" i="3"/>
  <c r="IL194" i="3"/>
  <c r="IL190" i="3"/>
  <c r="IL186" i="3"/>
  <c r="IL182" i="3"/>
  <c r="IL178" i="3"/>
  <c r="IL170" i="3"/>
  <c r="IL166" i="3"/>
  <c r="IL162" i="3"/>
  <c r="IL158" i="3"/>
  <c r="IL154" i="3"/>
  <c r="IL150" i="3"/>
  <c r="IL146" i="3"/>
  <c r="IL142" i="3"/>
  <c r="IL138" i="3"/>
  <c r="IL134" i="3"/>
  <c r="IL130" i="3"/>
  <c r="IL126" i="3"/>
  <c r="IL121" i="3"/>
  <c r="KT202" i="3"/>
  <c r="KT194" i="3"/>
  <c r="KT190" i="3"/>
  <c r="KT186" i="3"/>
  <c r="KT182" i="3"/>
  <c r="KT178" i="3"/>
  <c r="KT174" i="3"/>
  <c r="KT166" i="3"/>
  <c r="KT162" i="3"/>
  <c r="KT158" i="3"/>
  <c r="KT154" i="3"/>
  <c r="KT150" i="3"/>
  <c r="KT142" i="3"/>
  <c r="KT138" i="3"/>
  <c r="KT134" i="3"/>
  <c r="KT130" i="3"/>
  <c r="KT126" i="3"/>
  <c r="N127" i="3"/>
  <c r="O127" i="3" s="1"/>
  <c r="GD127" i="3"/>
  <c r="DT142" i="3"/>
  <c r="LB161" i="3"/>
  <c r="BL166" i="3"/>
  <c r="KR170" i="3"/>
  <c r="N197" i="3"/>
  <c r="O197" i="3" s="1"/>
  <c r="CR197" i="3"/>
  <c r="N177" i="3"/>
  <c r="O177" i="3" s="1"/>
  <c r="JP177" i="3"/>
  <c r="EZ177" i="3"/>
  <c r="CR177" i="3"/>
  <c r="N124" i="3"/>
  <c r="O124" i="3" s="1"/>
  <c r="T124" i="3" s="1"/>
  <c r="CR124" i="3"/>
  <c r="N120" i="3"/>
  <c r="O120" i="3" s="1"/>
  <c r="T120" i="3" s="1"/>
  <c r="JP120" i="3"/>
  <c r="EZ120" i="3"/>
  <c r="KT110" i="3"/>
  <c r="GD110" i="3"/>
  <c r="KT102" i="3"/>
  <c r="GD102" i="3"/>
  <c r="BN102" i="3"/>
  <c r="GD86" i="3"/>
  <c r="DV86" i="3"/>
  <c r="KT78" i="3"/>
  <c r="GD78" i="3"/>
  <c r="BN78" i="3"/>
  <c r="GD70" i="3"/>
  <c r="DV70" i="3"/>
  <c r="BN70" i="3"/>
  <c r="KT70" i="3"/>
  <c r="BN54" i="3"/>
  <c r="DV54" i="3"/>
  <c r="KT14" i="3"/>
  <c r="BN14" i="3"/>
  <c r="LH197" i="3"/>
  <c r="LJ197" i="3" s="1"/>
  <c r="N191" i="3"/>
  <c r="O191" i="3" s="1"/>
  <c r="BN191" i="3"/>
  <c r="BN127" i="3"/>
  <c r="CR182" i="3"/>
  <c r="CR154" i="3"/>
  <c r="CR146" i="3"/>
  <c r="EZ194" i="3"/>
  <c r="EZ162" i="3"/>
  <c r="EZ130" i="3"/>
  <c r="HH166" i="3"/>
  <c r="HH138" i="3"/>
  <c r="JP198" i="3"/>
  <c r="JP178" i="3"/>
  <c r="BN30" i="3"/>
  <c r="BN124" i="3"/>
  <c r="BN120" i="3"/>
  <c r="BN116" i="3"/>
  <c r="BN108" i="3"/>
  <c r="BN100" i="3"/>
  <c r="BN92" i="3"/>
  <c r="BN84" i="3"/>
  <c r="BN76" i="3"/>
  <c r="BN68" i="3"/>
  <c r="BN60" i="3"/>
  <c r="BN52" i="3"/>
  <c r="BN44" i="3"/>
  <c r="BN36" i="3"/>
  <c r="BN28" i="3"/>
  <c r="BN20" i="3"/>
  <c r="BN12" i="3"/>
  <c r="CR203" i="3"/>
  <c r="CR191" i="3"/>
  <c r="CR127" i="3"/>
  <c r="CR122" i="3"/>
  <c r="CR110" i="3"/>
  <c r="CR102" i="3"/>
  <c r="CR94" i="3"/>
  <c r="CR86" i="3"/>
  <c r="CR78" i="3"/>
  <c r="CR70" i="3"/>
  <c r="CR62" i="3"/>
  <c r="CR54" i="3"/>
  <c r="CR46" i="3"/>
  <c r="CR38" i="3"/>
  <c r="CR30" i="3"/>
  <c r="CR22" i="3"/>
  <c r="CR14" i="3"/>
  <c r="DV201" i="3"/>
  <c r="DV197" i="3"/>
  <c r="DV189" i="3"/>
  <c r="DV177" i="3"/>
  <c r="DV165" i="3"/>
  <c r="DV124" i="3"/>
  <c r="DV120" i="3"/>
  <c r="DV116" i="3"/>
  <c r="DV108" i="3"/>
  <c r="DV100" i="3"/>
  <c r="DV92" i="3"/>
  <c r="DV84" i="3"/>
  <c r="GD52" i="3"/>
  <c r="GD12" i="3"/>
  <c r="HH122" i="3"/>
  <c r="HH110" i="3"/>
  <c r="HH94" i="3"/>
  <c r="HH14" i="3"/>
  <c r="IL165" i="3"/>
  <c r="IL52" i="3"/>
  <c r="IL36" i="3"/>
  <c r="IL20" i="3"/>
  <c r="JP62" i="3"/>
  <c r="JP14" i="3"/>
  <c r="KT84" i="3"/>
  <c r="KT60" i="3"/>
  <c r="DV76" i="3"/>
  <c r="DV68" i="3"/>
  <c r="DV60" i="3"/>
  <c r="DV52" i="3"/>
  <c r="DV44" i="3"/>
  <c r="DV36" i="3"/>
  <c r="DV28" i="3"/>
  <c r="DV20" i="3"/>
  <c r="DV12" i="3"/>
  <c r="EZ203" i="3"/>
  <c r="EZ191" i="3"/>
  <c r="EZ127" i="3"/>
  <c r="EZ122" i="3"/>
  <c r="EZ110" i="3"/>
  <c r="EZ102" i="3"/>
  <c r="EZ94" i="3"/>
  <c r="EZ86" i="3"/>
  <c r="EZ78" i="3"/>
  <c r="EZ70" i="3"/>
  <c r="EZ62" i="3"/>
  <c r="EZ54" i="3"/>
  <c r="EZ46" i="3"/>
  <c r="EZ38" i="3"/>
  <c r="EZ30" i="3"/>
  <c r="EZ22" i="3"/>
  <c r="EZ14" i="3"/>
  <c r="GD201" i="3"/>
  <c r="GD197" i="3"/>
  <c r="GD177" i="3"/>
  <c r="GD165" i="3"/>
  <c r="GD124" i="3"/>
  <c r="GD120" i="3"/>
  <c r="GD116" i="3"/>
  <c r="GD108" i="3"/>
  <c r="GD100" i="3"/>
  <c r="GD92" i="3"/>
  <c r="GD84" i="3"/>
  <c r="GD76" i="3"/>
  <c r="GD68" i="3"/>
  <c r="GD44" i="3"/>
  <c r="GD36" i="3"/>
  <c r="GD28" i="3"/>
  <c r="GD20" i="3"/>
  <c r="HH127" i="3"/>
  <c r="HH102" i="3"/>
  <c r="HH86" i="3"/>
  <c r="HH78" i="3"/>
  <c r="HH70" i="3"/>
  <c r="HH62" i="3"/>
  <c r="HH54" i="3"/>
  <c r="HH38" i="3"/>
  <c r="HH22" i="3"/>
  <c r="IL197" i="3"/>
  <c r="IL177" i="3"/>
  <c r="IL124" i="3"/>
  <c r="IL120" i="3"/>
  <c r="IL108" i="3"/>
  <c r="IL92" i="3"/>
  <c r="IL84" i="3"/>
  <c r="IL76" i="3"/>
  <c r="IL68" i="3"/>
  <c r="IL60" i="3"/>
  <c r="IL44" i="3"/>
  <c r="IL28" i="3"/>
  <c r="IL12" i="3"/>
  <c r="JP203" i="3"/>
  <c r="JP127" i="3"/>
  <c r="JP110" i="3"/>
  <c r="JP102" i="3"/>
  <c r="JP94" i="3"/>
  <c r="JP86" i="3"/>
  <c r="JP78" i="3"/>
  <c r="JP70" i="3"/>
  <c r="JP54" i="3"/>
  <c r="JP46" i="3"/>
  <c r="JP38" i="3"/>
  <c r="JP30" i="3"/>
  <c r="KT201" i="3"/>
  <c r="KT177" i="3"/>
  <c r="KT165" i="3"/>
  <c r="KT124" i="3"/>
  <c r="KT120" i="3"/>
  <c r="KT116" i="3"/>
  <c r="KT108" i="3"/>
  <c r="KT100" i="3"/>
  <c r="KT76" i="3"/>
  <c r="KT68" i="3"/>
  <c r="KT52" i="3"/>
  <c r="KT44" i="3"/>
  <c r="KT36" i="3"/>
  <c r="KT28" i="3"/>
  <c r="KT20" i="3"/>
  <c r="KT12" i="3"/>
  <c r="JP32" i="3"/>
  <c r="EZ32" i="3"/>
  <c r="BL142" i="3"/>
  <c r="LB156" i="3"/>
  <c r="EX176" i="3"/>
  <c r="LD176" i="3"/>
  <c r="T168" i="3"/>
  <c r="Q168" i="3"/>
  <c r="S168" i="3" s="1"/>
  <c r="LT168" i="3" s="1"/>
  <c r="LD148" i="3"/>
  <c r="CR190" i="3"/>
  <c r="CR174" i="3"/>
  <c r="CR158" i="3"/>
  <c r="CR142" i="3"/>
  <c r="CR126" i="3"/>
  <c r="DV196" i="3"/>
  <c r="DV192" i="3"/>
  <c r="DV180" i="3"/>
  <c r="DV176" i="3"/>
  <c r="DV164" i="3"/>
  <c r="DV160" i="3"/>
  <c r="DV148" i="3"/>
  <c r="DV144" i="3"/>
  <c r="DV132" i="3"/>
  <c r="DV128" i="3"/>
  <c r="EZ202" i="3"/>
  <c r="EZ198" i="3"/>
  <c r="EZ186" i="3"/>
  <c r="EZ182" i="3"/>
  <c r="EZ170" i="3"/>
  <c r="EZ166" i="3"/>
  <c r="EZ154" i="3"/>
  <c r="EZ150" i="3"/>
  <c r="EZ138" i="3"/>
  <c r="EZ134" i="3"/>
  <c r="EZ121" i="3"/>
  <c r="GD192" i="3"/>
  <c r="GD188" i="3"/>
  <c r="GD176" i="3"/>
  <c r="GD172" i="3"/>
  <c r="GD160" i="3"/>
  <c r="GD156" i="3"/>
  <c r="GD144" i="3"/>
  <c r="GD140" i="3"/>
  <c r="GD128" i="3"/>
  <c r="HH198" i="3"/>
  <c r="HH194" i="3"/>
  <c r="HH186" i="3"/>
  <c r="HH178" i="3"/>
  <c r="HH170" i="3"/>
  <c r="HH162" i="3"/>
  <c r="HH158" i="3"/>
  <c r="HH150" i="3"/>
  <c r="HH146" i="3"/>
  <c r="HH142" i="3"/>
  <c r="HH134" i="3"/>
  <c r="HH130" i="3"/>
  <c r="HH121" i="3"/>
  <c r="IL200" i="3"/>
  <c r="IL192" i="3"/>
  <c r="IL184" i="3"/>
  <c r="IL176" i="3"/>
  <c r="IL168" i="3"/>
  <c r="IL164" i="3"/>
  <c r="IL156" i="3"/>
  <c r="IL152" i="3"/>
  <c r="IL148" i="3"/>
  <c r="IL140" i="3"/>
  <c r="IL136" i="3"/>
  <c r="IL128" i="3"/>
  <c r="JP202" i="3"/>
  <c r="JP194" i="3"/>
  <c r="JP190" i="3"/>
  <c r="JP186" i="3"/>
  <c r="JP182" i="3"/>
  <c r="JP174" i="3"/>
  <c r="JP166" i="3"/>
  <c r="JP158" i="3"/>
  <c r="JP154" i="3"/>
  <c r="JP150" i="3"/>
  <c r="JP146" i="3"/>
  <c r="JP142" i="3"/>
  <c r="JP138" i="3"/>
  <c r="JP134" i="3"/>
  <c r="JP130" i="3"/>
  <c r="JP126" i="3"/>
  <c r="JP121" i="3"/>
  <c r="KT200" i="3"/>
  <c r="KT196" i="3"/>
  <c r="KT192" i="3"/>
  <c r="KT188" i="3"/>
  <c r="KT184" i="3"/>
  <c r="KT180" i="3"/>
  <c r="KT176" i="3"/>
  <c r="KT172" i="3"/>
  <c r="KT168" i="3"/>
  <c r="KT164" i="3"/>
  <c r="KT160" i="3"/>
  <c r="KT156" i="3"/>
  <c r="KT152" i="3"/>
  <c r="KT148" i="3"/>
  <c r="KT144" i="3"/>
  <c r="KT140" i="3"/>
  <c r="KT136" i="3"/>
  <c r="KT132" i="3"/>
  <c r="KT128" i="3"/>
  <c r="CR96" i="3"/>
  <c r="CR64" i="3"/>
  <c r="CR32" i="3"/>
  <c r="CP122" i="3"/>
  <c r="DT178" i="3"/>
  <c r="KR184" i="3"/>
  <c r="IJ161" i="3"/>
  <c r="GB166" i="3"/>
  <c r="HF173" i="3"/>
  <c r="BL176" i="3"/>
  <c r="Q139" i="3"/>
  <c r="S139" i="3" s="1"/>
  <c r="GD62" i="3"/>
  <c r="GD58" i="3"/>
  <c r="GD54" i="3"/>
  <c r="GD50" i="3"/>
  <c r="GD46" i="3"/>
  <c r="GD42" i="3"/>
  <c r="GD38" i="3"/>
  <c r="GD34" i="3"/>
  <c r="GD30" i="3"/>
  <c r="GD26" i="3"/>
  <c r="GD22" i="3"/>
  <c r="GD18" i="3"/>
  <c r="GD14" i="3"/>
  <c r="GD10" i="3"/>
  <c r="HH201" i="3"/>
  <c r="HH197" i="3"/>
  <c r="HH177" i="3"/>
  <c r="HH165" i="3"/>
  <c r="HH124" i="3"/>
  <c r="HH120" i="3"/>
  <c r="HH116" i="3"/>
  <c r="HH112" i="3"/>
  <c r="HH108" i="3"/>
  <c r="HH104" i="3"/>
  <c r="HH100" i="3"/>
  <c r="HH96" i="3"/>
  <c r="HH92" i="3"/>
  <c r="HH88" i="3"/>
  <c r="HH84" i="3"/>
  <c r="HH80" i="3"/>
  <c r="HH76" i="3"/>
  <c r="HH72" i="3"/>
  <c r="HH68" i="3"/>
  <c r="HH64" i="3"/>
  <c r="HH60" i="3"/>
  <c r="HH56" i="3"/>
  <c r="HH52" i="3"/>
  <c r="HH48" i="3"/>
  <c r="HH44" i="3"/>
  <c r="HH40" i="3"/>
  <c r="HH36" i="3"/>
  <c r="HH32" i="3"/>
  <c r="HH28" i="3"/>
  <c r="HH24" i="3"/>
  <c r="HH20" i="3"/>
  <c r="HH16" i="3"/>
  <c r="HH12" i="3"/>
  <c r="HH8" i="3"/>
  <c r="IL203" i="3"/>
  <c r="IL179" i="3"/>
  <c r="IL175" i="3"/>
  <c r="IL163" i="3"/>
  <c r="IL147" i="3"/>
  <c r="IL143" i="3"/>
  <c r="IL139" i="3"/>
  <c r="IL135" i="3"/>
  <c r="IL127" i="3"/>
  <c r="IL122" i="3"/>
  <c r="IL118" i="3"/>
  <c r="IL114" i="3"/>
  <c r="IL110" i="3"/>
  <c r="IL106" i="3"/>
  <c r="IL102" i="3"/>
  <c r="IL98" i="3"/>
  <c r="IL94" i="3"/>
  <c r="IL90" i="3"/>
  <c r="IL86" i="3"/>
  <c r="IL82" i="3"/>
  <c r="IL78" i="3"/>
  <c r="IL74" i="3"/>
  <c r="IL70" i="3"/>
  <c r="IL66" i="3"/>
  <c r="IL62" i="3"/>
  <c r="IL58" i="3"/>
  <c r="IL54" i="3"/>
  <c r="IL50" i="3"/>
  <c r="IL46" i="3"/>
  <c r="IL42" i="3"/>
  <c r="IL38" i="3"/>
  <c r="IL34" i="3"/>
  <c r="IL26" i="3"/>
  <c r="IL18" i="3"/>
  <c r="JP201" i="3"/>
  <c r="JP197" i="3"/>
  <c r="JP124" i="3"/>
  <c r="JP116" i="3"/>
  <c r="JP108" i="3"/>
  <c r="JP96" i="3"/>
  <c r="JP92" i="3"/>
  <c r="JP88" i="3"/>
  <c r="JP80" i="3"/>
  <c r="JP76" i="3"/>
  <c r="JP68" i="3"/>
  <c r="JP60" i="3"/>
  <c r="JP52" i="3"/>
  <c r="JP48" i="3"/>
  <c r="JP44" i="3"/>
  <c r="JP40" i="3"/>
  <c r="JP28" i="3"/>
  <c r="JP24" i="3"/>
  <c r="JP20" i="3"/>
  <c r="JP16" i="3"/>
  <c r="JP12" i="3"/>
  <c r="KT179" i="3"/>
  <c r="KT163" i="3"/>
  <c r="KT147" i="3"/>
  <c r="KT143" i="3"/>
  <c r="KT122" i="3"/>
  <c r="KT114" i="3"/>
  <c r="KT98" i="3"/>
  <c r="KT94" i="3"/>
  <c r="KT86" i="3"/>
  <c r="KT82" i="3"/>
  <c r="KT66" i="3"/>
  <c r="KT58" i="3"/>
  <c r="KT50" i="3"/>
  <c r="KT38" i="3"/>
  <c r="KT34" i="3"/>
  <c r="KT30" i="3"/>
  <c r="KT22" i="3"/>
  <c r="KT18" i="3"/>
  <c r="KT10" i="3"/>
  <c r="DV200" i="7"/>
  <c r="GD200" i="7"/>
  <c r="IL200" i="7"/>
  <c r="KT200" i="7"/>
  <c r="CR200" i="7"/>
  <c r="EZ200" i="7"/>
  <c r="HH200" i="7"/>
  <c r="JP200" i="7"/>
  <c r="LD200" i="7"/>
  <c r="BN172" i="7"/>
  <c r="LD152" i="7"/>
  <c r="CR150" i="7"/>
  <c r="GF140" i="7"/>
  <c r="KV140" i="7"/>
  <c r="IN140" i="7"/>
  <c r="LF140" i="7"/>
  <c r="BP124" i="7"/>
  <c r="GF124" i="7"/>
  <c r="KV124" i="7"/>
  <c r="CT124" i="7"/>
  <c r="HJ124" i="7"/>
  <c r="N177" i="7"/>
  <c r="O177" i="7" s="1"/>
  <c r="P177" i="7" s="1"/>
  <c r="N173" i="7"/>
  <c r="O173" i="7" s="1"/>
  <c r="P173" i="7" s="1"/>
  <c r="V173" i="7" s="1"/>
  <c r="N116" i="7"/>
  <c r="O116" i="7" s="1"/>
  <c r="P116" i="7" s="1"/>
  <c r="N119" i="7"/>
  <c r="O119" i="7" s="1"/>
  <c r="P119" i="7" s="1"/>
  <c r="CT148" i="7"/>
  <c r="HJ148" i="7"/>
  <c r="O196" i="7"/>
  <c r="P196" i="7" s="1"/>
  <c r="O180" i="7"/>
  <c r="P180" i="7" s="1"/>
  <c r="N153" i="7"/>
  <c r="JR153" i="7" s="1"/>
  <c r="N149" i="7"/>
  <c r="O149" i="7" s="1"/>
  <c r="P149" i="7" s="1"/>
  <c r="N142" i="7"/>
  <c r="GF142" i="7" s="1"/>
  <c r="N126" i="7"/>
  <c r="KV126" i="7" s="1"/>
  <c r="N118" i="7"/>
  <c r="O118" i="7" s="1"/>
  <c r="P118" i="7" s="1"/>
  <c r="LD178" i="7"/>
  <c r="CR130" i="7"/>
  <c r="EZ130" i="7"/>
  <c r="HH130" i="7"/>
  <c r="JP130" i="7"/>
  <c r="LD130" i="7"/>
  <c r="BP136" i="7"/>
  <c r="LD138" i="7"/>
  <c r="CR158" i="7"/>
  <c r="HH158" i="7"/>
  <c r="JP158" i="7"/>
  <c r="LD158" i="7"/>
  <c r="O175" i="7"/>
  <c r="P175" i="7" s="1"/>
  <c r="O168" i="7"/>
  <c r="P168" i="7" s="1"/>
  <c r="V168" i="7" s="1"/>
  <c r="O164" i="7"/>
  <c r="P164" i="7" s="1"/>
  <c r="R164" i="7" s="1"/>
  <c r="U164" i="7" s="1"/>
  <c r="O152" i="7"/>
  <c r="P152" i="7" s="1"/>
  <c r="R152" i="7" s="1"/>
  <c r="U152" i="7" s="1"/>
  <c r="O148" i="7"/>
  <c r="P148" i="7" s="1"/>
  <c r="R148" i="7" s="1"/>
  <c r="N141" i="7"/>
  <c r="JR141" i="7" s="1"/>
  <c r="N137" i="7"/>
  <c r="O137" i="7" s="1"/>
  <c r="P137" i="7" s="1"/>
  <c r="N133" i="7"/>
  <c r="O133" i="7" s="1"/>
  <c r="P133" i="7" s="1"/>
  <c r="N129" i="7"/>
  <c r="BP129" i="7" s="1"/>
  <c r="N121" i="7"/>
  <c r="JR121" i="7" s="1"/>
  <c r="N205" i="7"/>
  <c r="O205" i="7" s="1"/>
  <c r="P205" i="7" s="1"/>
  <c r="N172" i="7"/>
  <c r="O172" i="7" s="1"/>
  <c r="P172" i="7" s="1"/>
  <c r="FB148" i="7"/>
  <c r="JR148" i="7"/>
  <c r="GF136" i="7"/>
  <c r="KV136" i="7"/>
  <c r="LD157" i="7"/>
  <c r="O194" i="7"/>
  <c r="P194" i="7" s="1"/>
  <c r="N192" i="7"/>
  <c r="O192" i="7" s="1"/>
  <c r="P192" i="7" s="1"/>
  <c r="V192" i="7" s="1"/>
  <c r="N182" i="7"/>
  <c r="O182" i="7" s="1"/>
  <c r="P182" i="7" s="1"/>
  <c r="N176" i="7"/>
  <c r="GF176" i="7" s="1"/>
  <c r="N171" i="7"/>
  <c r="KV171" i="7" s="1"/>
  <c r="N160" i="7"/>
  <c r="O160" i="7" s="1"/>
  <c r="P160" i="7" s="1"/>
  <c r="N134" i="7"/>
  <c r="DX134" i="7" s="1"/>
  <c r="DX124" i="7"/>
  <c r="IN124" i="7"/>
  <c r="LF124" i="7"/>
  <c r="CR190" i="7"/>
  <c r="DV130" i="7"/>
  <c r="GD130" i="7"/>
  <c r="IL130" i="7"/>
  <c r="KT130" i="7"/>
  <c r="LD149" i="7"/>
  <c r="DV158" i="7"/>
  <c r="GD158" i="7"/>
  <c r="IL158" i="7"/>
  <c r="KT158" i="7"/>
  <c r="GF164" i="7"/>
  <c r="KV164" i="7"/>
  <c r="LD167" i="7"/>
  <c r="O174" i="7"/>
  <c r="P174" i="7" s="1"/>
  <c r="O144" i="7"/>
  <c r="P144" i="7" s="1"/>
  <c r="V144" i="7" s="1"/>
  <c r="O140" i="7"/>
  <c r="P140" i="7" s="1"/>
  <c r="R140" i="7" s="1"/>
  <c r="U140" i="7" s="1"/>
  <c r="LX140" i="7" s="1"/>
  <c r="O132" i="7"/>
  <c r="P132" i="7" s="1"/>
  <c r="O128" i="7"/>
  <c r="P128" i="7" s="1"/>
  <c r="R128" i="7" s="1"/>
  <c r="U128" i="7" s="1"/>
  <c r="N201" i="7"/>
  <c r="O201" i="7" s="1"/>
  <c r="P201" i="7" s="1"/>
  <c r="V201" i="7" s="1"/>
  <c r="N197" i="7"/>
  <c r="O197" i="7" s="1"/>
  <c r="P197" i="7" s="1"/>
  <c r="N189" i="7"/>
  <c r="FB189" i="7" s="1"/>
  <c r="N185" i="7"/>
  <c r="N120" i="7"/>
  <c r="O120" i="7" s="1"/>
  <c r="P120" i="7" s="1"/>
  <c r="CQ125" i="3"/>
  <c r="CS125" i="7"/>
  <c r="O125" i="7"/>
  <c r="P125" i="7" s="1"/>
  <c r="DS125" i="3"/>
  <c r="DT125" i="3" s="1"/>
  <c r="T118" i="3"/>
  <c r="Q118" i="3"/>
  <c r="S118" i="3" s="1"/>
  <c r="Q128" i="3"/>
  <c r="S128" i="3" s="1"/>
  <c r="Q136" i="3"/>
  <c r="S136" i="3" s="1"/>
  <c r="LU136" i="3" s="1"/>
  <c r="Q140" i="3"/>
  <c r="Q146" i="3"/>
  <c r="Q152" i="3"/>
  <c r="S152" i="3" s="1"/>
  <c r="T158" i="3"/>
  <c r="Q156" i="3"/>
  <c r="CP164" i="3"/>
  <c r="EX164" i="3"/>
  <c r="HF164" i="3"/>
  <c r="JN164" i="3"/>
  <c r="LB164" i="3"/>
  <c r="EX166" i="3"/>
  <c r="Q188" i="3"/>
  <c r="Q184" i="3"/>
  <c r="S184" i="3" s="1"/>
  <c r="LD180" i="3"/>
  <c r="N180" i="3"/>
  <c r="O180" i="3" s="1"/>
  <c r="HF172" i="3"/>
  <c r="GB172" i="3"/>
  <c r="DT172" i="3"/>
  <c r="KR172" i="3"/>
  <c r="GB176" i="3"/>
  <c r="KR176" i="3"/>
  <c r="CP176" i="3"/>
  <c r="HF176" i="3"/>
  <c r="JN176" i="3"/>
  <c r="LB176" i="3"/>
  <c r="LH198" i="3"/>
  <c r="LJ198" i="3" s="1"/>
  <c r="LD200" i="3"/>
  <c r="Q204" i="3"/>
  <c r="EW202" i="3"/>
  <c r="EX202" i="3" s="1"/>
  <c r="DS202" i="3"/>
  <c r="LU168" i="3"/>
  <c r="O167" i="7"/>
  <c r="P167" i="7" s="1"/>
  <c r="O163" i="7"/>
  <c r="P163" i="7" s="1"/>
  <c r="O159" i="7"/>
  <c r="P159" i="7" s="1"/>
  <c r="GF155" i="7"/>
  <c r="KV155" i="7"/>
  <c r="O166" i="7"/>
  <c r="P166" i="7" s="1"/>
  <c r="O158" i="7"/>
  <c r="P158" i="7" s="1"/>
  <c r="O155" i="7"/>
  <c r="P155" i="7" s="1"/>
  <c r="V155" i="7" s="1"/>
  <c r="O151" i="7"/>
  <c r="P151" i="7" s="1"/>
  <c r="CT155" i="7"/>
  <c r="O165" i="7"/>
  <c r="P165" i="7" s="1"/>
  <c r="V165" i="7" s="1"/>
  <c r="O161" i="7"/>
  <c r="P161" i="7" s="1"/>
  <c r="R161" i="7" s="1"/>
  <c r="U161" i="7" s="1"/>
  <c r="O157" i="7"/>
  <c r="P157" i="7" s="1"/>
  <c r="V157" i="7" s="1"/>
  <c r="O150" i="7"/>
  <c r="P150" i="7" s="1"/>
  <c r="O143" i="7"/>
  <c r="P143" i="7" s="1"/>
  <c r="O139" i="7"/>
  <c r="P139" i="7" s="1"/>
  <c r="O135" i="7"/>
  <c r="P135" i="7" s="1"/>
  <c r="O131" i="7"/>
  <c r="P131" i="7" s="1"/>
  <c r="O127" i="7"/>
  <c r="P127" i="7" s="1"/>
  <c r="LD172" i="3"/>
  <c r="N172" i="3"/>
  <c r="O172" i="3" s="1"/>
  <c r="LB155" i="3"/>
  <c r="LB179" i="3"/>
  <c r="DT181" i="3"/>
  <c r="GB181" i="3"/>
  <c r="IJ181" i="3"/>
  <c r="KR181" i="3"/>
  <c r="LD192" i="3"/>
  <c r="N192" i="3"/>
  <c r="O192" i="3" s="1"/>
  <c r="N200" i="3"/>
  <c r="O200" i="3" s="1"/>
  <c r="N154" i="3"/>
  <c r="O154" i="3" s="1"/>
  <c r="JN166" i="3"/>
  <c r="CP172" i="3"/>
  <c r="N148" i="3"/>
  <c r="O148" i="3" s="1"/>
  <c r="BL199" i="3"/>
  <c r="LB125" i="3"/>
  <c r="KR207" i="3" s="1"/>
  <c r="CP133" i="3"/>
  <c r="CP169" i="3"/>
  <c r="EX169" i="3"/>
  <c r="HF169" i="3"/>
  <c r="JN169" i="3"/>
  <c r="LB169" i="3"/>
  <c r="IJ172" i="3"/>
  <c r="LB172" i="3"/>
  <c r="O147" i="3"/>
  <c r="HF149" i="3"/>
  <c r="EX151" i="3"/>
  <c r="LH184" i="3"/>
  <c r="LJ184" i="3" s="1"/>
  <c r="GB185" i="3"/>
  <c r="BL169" i="3"/>
  <c r="DT169" i="3"/>
  <c r="GB169" i="3"/>
  <c r="IJ169" i="3"/>
  <c r="KR169" i="3"/>
  <c r="LH172" i="3"/>
  <c r="LJ172" i="3" s="1"/>
  <c r="IJ176" i="3"/>
  <c r="GB151" i="3"/>
  <c r="IJ151" i="3"/>
  <c r="LH185" i="3"/>
  <c r="LJ185" i="3" s="1"/>
  <c r="HF161" i="3"/>
  <c r="BL164" i="3"/>
  <c r="GB164" i="3"/>
  <c r="KR164" i="3"/>
  <c r="LB166" i="3"/>
  <c r="LL169" i="3"/>
  <c r="LN169" i="3" s="1"/>
  <c r="DT170" i="3"/>
  <c r="BL172" i="3"/>
  <c r="LH173" i="3"/>
  <c r="LJ173" i="3" s="1"/>
  <c r="DT174" i="3"/>
  <c r="LH176" i="3"/>
  <c r="LJ176" i="3" s="1"/>
  <c r="N165" i="3"/>
  <c r="O165" i="3" s="1"/>
  <c r="CP175" i="3"/>
  <c r="HF175" i="3"/>
  <c r="LB175" i="3"/>
  <c r="M193" i="3"/>
  <c r="DV193" i="3" s="1"/>
  <c r="M181" i="3"/>
  <c r="EZ181" i="3" s="1"/>
  <c r="M161" i="3"/>
  <c r="M153" i="3"/>
  <c r="KT153" i="3" s="1"/>
  <c r="M149" i="3"/>
  <c r="BN149" i="3" s="1"/>
  <c r="M125" i="3"/>
  <c r="N125" i="3" s="1"/>
  <c r="CP170" i="3"/>
  <c r="EX170" i="3"/>
  <c r="HF170" i="3"/>
  <c r="KR173" i="3"/>
  <c r="GB173" i="3"/>
  <c r="BL173" i="3"/>
  <c r="LB173" i="3"/>
  <c r="IJ173" i="3"/>
  <c r="EX173" i="3"/>
  <c r="JN173" i="3"/>
  <c r="CP173" i="3"/>
  <c r="LD175" i="3"/>
  <c r="LD202" i="3"/>
  <c r="N202" i="3"/>
  <c r="O202" i="3" s="1"/>
  <c r="LD144" i="3"/>
  <c r="N144" i="3"/>
  <c r="O144" i="3" s="1"/>
  <c r="BL163" i="3"/>
  <c r="DT163" i="3"/>
  <c r="O201" i="3"/>
  <c r="LB160" i="3"/>
  <c r="GB160" i="3"/>
  <c r="BL175" i="3"/>
  <c r="GB175" i="3"/>
  <c r="KR175" i="3"/>
  <c r="LL176" i="3"/>
  <c r="LN176" i="3" s="1"/>
  <c r="O203" i="3"/>
  <c r="LD132" i="3"/>
  <c r="N132" i="3"/>
  <c r="O132" i="3" s="1"/>
  <c r="M155" i="3"/>
  <c r="EZ155" i="3" s="1"/>
  <c r="LB159" i="3"/>
  <c r="HF163" i="3"/>
  <c r="JN163" i="3"/>
  <c r="LB163" i="3"/>
  <c r="GB170" i="3"/>
  <c r="LD170" i="3"/>
  <c r="JN171" i="3"/>
  <c r="O179" i="3"/>
  <c r="O163" i="3"/>
  <c r="KR185" i="3"/>
  <c r="GB159" i="3"/>
  <c r="KR160" i="3"/>
  <c r="CP161" i="3"/>
  <c r="EX161" i="3"/>
  <c r="CP162" i="3"/>
  <c r="LB162" i="3"/>
  <c r="JN170" i="3"/>
  <c r="LB170" i="3"/>
  <c r="LL172" i="3"/>
  <c r="LN172" i="3" s="1"/>
  <c r="EX172" i="3"/>
  <c r="DT176" i="3"/>
  <c r="N176" i="3"/>
  <c r="O176" i="3" s="1"/>
  <c r="O164" i="3"/>
  <c r="LQ175" i="3"/>
  <c r="LD160" i="3"/>
  <c r="LL181" i="3"/>
  <c r="LN181" i="3" s="1"/>
  <c r="LL165" i="3"/>
  <c r="LN165" i="3" s="1"/>
  <c r="LD184" i="3"/>
  <c r="LD174" i="3"/>
  <c r="EX167" i="3"/>
  <c r="HF141" i="3"/>
  <c r="LH169" i="3"/>
  <c r="LJ169" i="3" s="1"/>
  <c r="LH170" i="3"/>
  <c r="LJ170" i="3" s="1"/>
  <c r="BL170" i="3"/>
  <c r="EX171" i="3"/>
  <c r="LL159" i="3"/>
  <c r="LN159" i="3" s="1"/>
  <c r="BL161" i="3"/>
  <c r="BL171" i="3"/>
  <c r="DT171" i="3"/>
  <c r="LH171" i="3"/>
  <c r="LJ171" i="3" s="1"/>
  <c r="HF171" i="3"/>
  <c r="KR171" i="3"/>
  <c r="LL171" i="3"/>
  <c r="LN171" i="3" s="1"/>
  <c r="LL174" i="3"/>
  <c r="LN174" i="3" s="1"/>
  <c r="LB140" i="3"/>
  <c r="DT161" i="3"/>
  <c r="JN161" i="3"/>
  <c r="LD163" i="3"/>
  <c r="LD164" i="3"/>
  <c r="LL166" i="3"/>
  <c r="LN166" i="3" s="1"/>
  <c r="M173" i="3"/>
  <c r="DV173" i="3" s="1"/>
  <c r="LL173" i="3"/>
  <c r="LN173" i="3" s="1"/>
  <c r="IJ174" i="3"/>
  <c r="EX165" i="3"/>
  <c r="JN165" i="3"/>
  <c r="M169" i="3"/>
  <c r="GD169" i="3" s="1"/>
  <c r="CP171" i="3"/>
  <c r="IJ171" i="3"/>
  <c r="LB171" i="3"/>
  <c r="LH174" i="3"/>
  <c r="LJ174" i="3" s="1"/>
  <c r="CP174" i="3"/>
  <c r="HF174" i="3"/>
  <c r="LB174" i="3"/>
  <c r="LB167" i="3"/>
  <c r="IJ141" i="3"/>
  <c r="KR141" i="3"/>
  <c r="LL183" i="3"/>
  <c r="LN183" i="3" s="1"/>
  <c r="GB184" i="3"/>
  <c r="LH160" i="3"/>
  <c r="LJ160" i="3" s="1"/>
  <c r="BL162" i="3"/>
  <c r="KR162" i="3"/>
  <c r="GB163" i="3"/>
  <c r="IJ163" i="3"/>
  <c r="KR163" i="3"/>
  <c r="LL164" i="3"/>
  <c r="LN164" i="3" s="1"/>
  <c r="LD165" i="3"/>
  <c r="KR166" i="3"/>
  <c r="LL170" i="3"/>
  <c r="LN170" i="3" s="1"/>
  <c r="BL174" i="3"/>
  <c r="GB174" i="3"/>
  <c r="KR174" i="3"/>
  <c r="EX175" i="3"/>
  <c r="JN175" i="3"/>
  <c r="LL175" i="3"/>
  <c r="LN175" i="3" s="1"/>
  <c r="EX132" i="3"/>
  <c r="LL187" i="3"/>
  <c r="LN187" i="3" s="1"/>
  <c r="IJ140" i="3"/>
  <c r="HF154" i="3"/>
  <c r="LB154" i="3"/>
  <c r="BL182" i="3"/>
  <c r="DT182" i="3"/>
  <c r="GB182" i="3"/>
  <c r="IJ182" i="3"/>
  <c r="KR182" i="3"/>
  <c r="EX184" i="3"/>
  <c r="BL160" i="3"/>
  <c r="HF162" i="3"/>
  <c r="HF166" i="3"/>
  <c r="M171" i="3"/>
  <c r="IL171" i="3" s="1"/>
  <c r="EX174" i="3"/>
  <c r="JN174" i="3"/>
  <c r="DT175" i="3"/>
  <c r="IJ175" i="3"/>
  <c r="LH175" i="3"/>
  <c r="LJ175" i="3" s="1"/>
  <c r="GB162" i="3"/>
  <c r="CP163" i="3"/>
  <c r="EX163" i="3"/>
  <c r="DT164" i="3"/>
  <c r="IJ164" i="3"/>
  <c r="BL165" i="3"/>
  <c r="DT165" i="3"/>
  <c r="GB165" i="3"/>
  <c r="IJ165" i="3"/>
  <c r="CP166" i="3"/>
  <c r="IJ166" i="3"/>
  <c r="LD166" i="3"/>
  <c r="LB158" i="3"/>
  <c r="LL161" i="3"/>
  <c r="LN161" i="3" s="1"/>
  <c r="CP149" i="3"/>
  <c r="LB149" i="3"/>
  <c r="LB153" i="3"/>
  <c r="CP183" i="3"/>
  <c r="EX183" i="3"/>
  <c r="HF183" i="3"/>
  <c r="LB183" i="3"/>
  <c r="KR159" i="3"/>
  <c r="CP180" i="3"/>
  <c r="LL182" i="3"/>
  <c r="LN182" i="3" s="1"/>
  <c r="EX159" i="3"/>
  <c r="LD162" i="3"/>
  <c r="DT144" i="3"/>
  <c r="CP153" i="3"/>
  <c r="HF153" i="3"/>
  <c r="JN183" i="3"/>
  <c r="IJ159" i="3"/>
  <c r="DT159" i="3"/>
  <c r="IJ144" i="3"/>
  <c r="KR180" i="3"/>
  <c r="LL180" i="3"/>
  <c r="LN180" i="3" s="1"/>
  <c r="BL159" i="3"/>
  <c r="LH159" i="3"/>
  <c r="LJ159" i="3" s="1"/>
  <c r="HF159" i="3"/>
  <c r="JN159" i="3"/>
  <c r="LH166" i="3"/>
  <c r="LJ166" i="3" s="1"/>
  <c r="EX141" i="3"/>
  <c r="CP144" i="3"/>
  <c r="GB180" i="3"/>
  <c r="JN180" i="3"/>
  <c r="M159" i="3"/>
  <c r="KT159" i="3" s="1"/>
  <c r="EX160" i="3"/>
  <c r="GB135" i="3"/>
  <c r="IJ158" i="3"/>
  <c r="LH144" i="3"/>
  <c r="LJ144" i="3" s="1"/>
  <c r="GB144" i="3"/>
  <c r="KR144" i="3"/>
  <c r="DT149" i="3"/>
  <c r="GB149" i="3"/>
  <c r="KR149" i="3"/>
  <c r="LD152" i="3"/>
  <c r="BL153" i="3"/>
  <c r="GB154" i="3"/>
  <c r="LL155" i="3"/>
  <c r="LN155" i="3" s="1"/>
  <c r="LD179" i="3"/>
  <c r="EX180" i="3"/>
  <c r="BL184" i="3"/>
  <c r="LB185" i="3"/>
  <c r="HF185" i="3"/>
  <c r="CP185" i="3"/>
  <c r="IJ185" i="3"/>
  <c r="DT185" i="3"/>
  <c r="LL185" i="3"/>
  <c r="LN185" i="3" s="1"/>
  <c r="JN185" i="3"/>
  <c r="DT160" i="3"/>
  <c r="IJ160" i="3"/>
  <c r="LL162" i="3"/>
  <c r="LN162" i="3" s="1"/>
  <c r="EX162" i="3"/>
  <c r="JN162" i="3"/>
  <c r="LL163" i="3"/>
  <c r="LN163" i="3" s="1"/>
  <c r="LH164" i="3"/>
  <c r="LJ164" i="3" s="1"/>
  <c r="CP165" i="3"/>
  <c r="HF165" i="3"/>
  <c r="LB165" i="3"/>
  <c r="HF144" i="3"/>
  <c r="LB144" i="3"/>
  <c r="CP179" i="3"/>
  <c r="EX179" i="3"/>
  <c r="LL160" i="3"/>
  <c r="LN160" i="3" s="1"/>
  <c r="JN160" i="3"/>
  <c r="LH165" i="3"/>
  <c r="LJ165" i="3" s="1"/>
  <c r="IJ132" i="3"/>
  <c r="KR136" i="3"/>
  <c r="HF136" i="3"/>
  <c r="DT141" i="3"/>
  <c r="GB141" i="3"/>
  <c r="JN141" i="3"/>
  <c r="LL144" i="3"/>
  <c r="LN144" i="3" s="1"/>
  <c r="EX144" i="3"/>
  <c r="JN144" i="3"/>
  <c r="EX145" i="3"/>
  <c r="JN145" i="3"/>
  <c r="CP154" i="3"/>
  <c r="BL179" i="3"/>
  <c r="DT179" i="3"/>
  <c r="GB179" i="3"/>
  <c r="HF180" i="3"/>
  <c r="LB184" i="3"/>
  <c r="HF184" i="3"/>
  <c r="CP184" i="3"/>
  <c r="IJ184" i="3"/>
  <c r="DT184" i="3"/>
  <c r="LL184" i="3"/>
  <c r="LN184" i="3" s="1"/>
  <c r="JN184" i="3"/>
  <c r="CP160" i="3"/>
  <c r="HF160" i="3"/>
  <c r="DT162" i="3"/>
  <c r="IJ162" i="3"/>
  <c r="KR165" i="3"/>
  <c r="DT180" i="3"/>
  <c r="IJ180" i="3"/>
  <c r="CP181" i="3"/>
  <c r="EX181" i="3"/>
  <c r="HF181" i="3"/>
  <c r="JN181" i="3"/>
  <c r="LB181" i="3"/>
  <c r="CP182" i="3"/>
  <c r="EX182" i="3"/>
  <c r="HF182" i="3"/>
  <c r="JN182" i="3"/>
  <c r="LB182" i="3"/>
  <c r="LH162" i="3"/>
  <c r="LJ162" i="3" s="1"/>
  <c r="LH163" i="3"/>
  <c r="LJ163" i="3" s="1"/>
  <c r="LB180" i="3"/>
  <c r="LD182" i="3"/>
  <c r="BL183" i="3"/>
  <c r="DT183" i="3"/>
  <c r="GB183" i="3"/>
  <c r="IJ183" i="3"/>
  <c r="KR183" i="3"/>
  <c r="LD186" i="3"/>
  <c r="M185" i="3"/>
  <c r="EZ185" i="3" s="1"/>
  <c r="CP186" i="3"/>
  <c r="LB186" i="3"/>
  <c r="IJ130" i="3"/>
  <c r="BL131" i="3"/>
  <c r="GB131" i="3"/>
  <c r="IJ131" i="3"/>
  <c r="KR131" i="3"/>
  <c r="LL132" i="3"/>
  <c r="LN132" i="3" s="1"/>
  <c r="JN136" i="3"/>
  <c r="DT158" i="3"/>
  <c r="GB158" i="3"/>
  <c r="LH167" i="3"/>
  <c r="LJ167" i="3" s="1"/>
  <c r="KR140" i="3"/>
  <c r="HF145" i="3"/>
  <c r="IJ149" i="3"/>
  <c r="LH151" i="3"/>
  <c r="LJ151" i="3" s="1"/>
  <c r="CP151" i="3"/>
  <c r="KR151" i="3"/>
  <c r="CP155" i="3"/>
  <c r="HF155" i="3"/>
  <c r="CP156" i="3"/>
  <c r="HF156" i="3"/>
  <c r="LL179" i="3"/>
  <c r="LN179" i="3" s="1"/>
  <c r="LH183" i="3"/>
  <c r="LJ183" i="3" s="1"/>
  <c r="LH182" i="3"/>
  <c r="LJ182" i="3" s="1"/>
  <c r="HF186" i="3"/>
  <c r="DT136" i="3"/>
  <c r="GB136" i="3"/>
  <c r="KR158" i="3"/>
  <c r="IJ167" i="3"/>
  <c r="LD140" i="3"/>
  <c r="EX140" i="3"/>
  <c r="HF140" i="3"/>
  <c r="CP141" i="3"/>
  <c r="LB141" i="3"/>
  <c r="BL144" i="3"/>
  <c r="DT145" i="3"/>
  <c r="LB145" i="3"/>
  <c r="EX149" i="3"/>
  <c r="LH150" i="3"/>
  <c r="LJ150" i="3" s="1"/>
  <c r="LD150" i="3"/>
  <c r="BL151" i="3"/>
  <c r="BL186" i="3"/>
  <c r="DT186" i="3"/>
  <c r="GB186" i="3"/>
  <c r="IJ186" i="3"/>
  <c r="KR186" i="3"/>
  <c r="CP145" i="3"/>
  <c r="EX186" i="3"/>
  <c r="JN186" i="3"/>
  <c r="IJ136" i="3"/>
  <c r="JN158" i="3"/>
  <c r="HF158" i="3"/>
  <c r="GB142" i="3"/>
  <c r="IJ142" i="3"/>
  <c r="KR142" i="3"/>
  <c r="LL145" i="3"/>
  <c r="LN145" i="3" s="1"/>
  <c r="IJ145" i="3"/>
  <c r="BL149" i="3"/>
  <c r="JN149" i="3"/>
  <c r="LB151" i="3"/>
  <c r="HF151" i="3"/>
  <c r="DT151" i="3"/>
  <c r="JN151" i="3"/>
  <c r="DT155" i="3"/>
  <c r="GB155" i="3"/>
  <c r="BL156" i="3"/>
  <c r="DT156" i="3"/>
  <c r="GB156" i="3"/>
  <c r="LL186" i="3"/>
  <c r="LN186" i="3" s="1"/>
  <c r="IJ152" i="3"/>
  <c r="DT153" i="3"/>
  <c r="GB153" i="3"/>
  <c r="IJ153" i="3"/>
  <c r="KR153" i="3"/>
  <c r="EX154" i="3"/>
  <c r="JN154" i="3"/>
  <c r="LL154" i="3"/>
  <c r="LN154" i="3" s="1"/>
  <c r="EX155" i="3"/>
  <c r="EX156" i="3"/>
  <c r="LH179" i="3"/>
  <c r="LJ179" i="3" s="1"/>
  <c r="BL180" i="3"/>
  <c r="BL181" i="3"/>
  <c r="M183" i="3"/>
  <c r="CR183" i="3" s="1"/>
  <c r="LH186" i="3"/>
  <c r="LJ186" i="3" s="1"/>
  <c r="EX152" i="3"/>
  <c r="LL153" i="3"/>
  <c r="LN153" i="3" s="1"/>
  <c r="DT154" i="3"/>
  <c r="IJ154" i="3"/>
  <c r="LH155" i="3"/>
  <c r="LJ155" i="3" s="1"/>
  <c r="JN155" i="3"/>
  <c r="JN156" i="3"/>
  <c r="HF179" i="3"/>
  <c r="IJ179" i="3"/>
  <c r="JN179" i="3"/>
  <c r="KR179" i="3"/>
  <c r="LH154" i="3"/>
  <c r="LJ154" i="3" s="1"/>
  <c r="KR154" i="3"/>
  <c r="IJ155" i="3"/>
  <c r="KR155" i="3"/>
  <c r="IJ156" i="3"/>
  <c r="KR156" i="3"/>
  <c r="LD156" i="3"/>
  <c r="LL178" i="3"/>
  <c r="LN178" i="3" s="1"/>
  <c r="LH141" i="3"/>
  <c r="LJ141" i="3" s="1"/>
  <c r="BL141" i="3"/>
  <c r="LH145" i="3"/>
  <c r="LJ145" i="3" s="1"/>
  <c r="BL145" i="3"/>
  <c r="LL152" i="3"/>
  <c r="LN152" i="3" s="1"/>
  <c r="LH153" i="3"/>
  <c r="LJ153" i="3" s="1"/>
  <c r="LL156" i="3"/>
  <c r="LN156" i="3" s="1"/>
  <c r="LL140" i="3"/>
  <c r="LN140" i="3" s="1"/>
  <c r="LL150" i="3"/>
  <c r="LN150" i="3" s="1"/>
  <c r="M151" i="3"/>
  <c r="IL151" i="3" s="1"/>
  <c r="BL154" i="3"/>
  <c r="BL155" i="3"/>
  <c r="DT132" i="3"/>
  <c r="JN132" i="3"/>
  <c r="IJ157" i="3"/>
  <c r="DT140" i="3"/>
  <c r="LD146" i="3"/>
  <c r="LL149" i="3"/>
  <c r="LN149" i="3" s="1"/>
  <c r="LB150" i="3"/>
  <c r="KR150" i="3"/>
  <c r="JN150" i="3"/>
  <c r="IJ150" i="3"/>
  <c r="HF150" i="3"/>
  <c r="GB150" i="3"/>
  <c r="EX150" i="3"/>
  <c r="DT150" i="3"/>
  <c r="CP150" i="3"/>
  <c r="BL150" i="3"/>
  <c r="LL151" i="3"/>
  <c r="LN151" i="3" s="1"/>
  <c r="CP158" i="3"/>
  <c r="LH178" i="3"/>
  <c r="LJ178" i="3" s="1"/>
  <c r="CP140" i="3"/>
  <c r="GB140" i="3"/>
  <c r="JN140" i="3"/>
  <c r="LH149" i="3"/>
  <c r="LJ149" i="3" s="1"/>
  <c r="DT152" i="3"/>
  <c r="JN152" i="3"/>
  <c r="LH152" i="3"/>
  <c r="LJ152" i="3" s="1"/>
  <c r="LH156" i="3"/>
  <c r="LJ156" i="3" s="1"/>
  <c r="LD126" i="3"/>
  <c r="HF131" i="3"/>
  <c r="JN131" i="3"/>
  <c r="CP132" i="3"/>
  <c r="HF132" i="3"/>
  <c r="LB132" i="3"/>
  <c r="DT134" i="3"/>
  <c r="LH158" i="3"/>
  <c r="LJ158" i="3" s="1"/>
  <c r="EX168" i="3"/>
  <c r="LD139" i="3"/>
  <c r="LH140" i="3"/>
  <c r="LJ140" i="3" s="1"/>
  <c r="KR145" i="3"/>
  <c r="CP152" i="3"/>
  <c r="HF152" i="3"/>
  <c r="LB152" i="3"/>
  <c r="GB126" i="3"/>
  <c r="GB132" i="3"/>
  <c r="KR132" i="3"/>
  <c r="EX136" i="3"/>
  <c r="KR157" i="3"/>
  <c r="BL158" i="3"/>
  <c r="JN168" i="3"/>
  <c r="LD178" i="3"/>
  <c r="LH188" i="3"/>
  <c r="LJ188" i="3" s="1"/>
  <c r="BL140" i="3"/>
  <c r="LD142" i="3"/>
  <c r="LD143" i="3"/>
  <c r="GB145" i="3"/>
  <c r="BL152" i="3"/>
  <c r="GB152" i="3"/>
  <c r="KR152" i="3"/>
  <c r="EX153" i="3"/>
  <c r="JN153" i="3"/>
  <c r="LL141" i="3"/>
  <c r="LN141" i="3" s="1"/>
  <c r="BL146" i="3"/>
  <c r="DT146" i="3"/>
  <c r="GB146" i="3"/>
  <c r="IJ146" i="3"/>
  <c r="KR146" i="3"/>
  <c r="LH146" i="3"/>
  <c r="LJ146" i="3" s="1"/>
  <c r="LH132" i="3"/>
  <c r="LJ132" i="3" s="1"/>
  <c r="BL132" i="3"/>
  <c r="KR192" i="3"/>
  <c r="LB157" i="3"/>
  <c r="DT157" i="3"/>
  <c r="CP157" i="3"/>
  <c r="CP192" i="3"/>
  <c r="EX192" i="3"/>
  <c r="EX133" i="3"/>
  <c r="JN133" i="3"/>
  <c r="CP187" i="3"/>
  <c r="GB188" i="3"/>
  <c r="CP188" i="3"/>
  <c r="IJ188" i="3"/>
  <c r="LH142" i="3"/>
  <c r="LJ142" i="3" s="1"/>
  <c r="CP124" i="3"/>
  <c r="HF192" i="3"/>
  <c r="JN192" i="3"/>
  <c r="LL131" i="3"/>
  <c r="LN131" i="3" s="1"/>
  <c r="EX157" i="3"/>
  <c r="HF157" i="3"/>
  <c r="KR167" i="3"/>
  <c r="GB167" i="3"/>
  <c r="BL167" i="3"/>
  <c r="DT167" i="3"/>
  <c r="HF167" i="3"/>
  <c r="GB178" i="3"/>
  <c r="EX188" i="3"/>
  <c r="BL139" i="3"/>
  <c r="DT139" i="3"/>
  <c r="GB139" i="3"/>
  <c r="IJ139" i="3"/>
  <c r="KR139" i="3"/>
  <c r="LH139" i="3"/>
  <c r="LJ139" i="3" s="1"/>
  <c r="BL143" i="3"/>
  <c r="DT143" i="3"/>
  <c r="GB143" i="3"/>
  <c r="IJ143" i="3"/>
  <c r="KR143" i="3"/>
  <c r="LH143" i="3"/>
  <c r="LJ143" i="3" s="1"/>
  <c r="HF187" i="3"/>
  <c r="JN187" i="3"/>
  <c r="LB187" i="3"/>
  <c r="JN123" i="3"/>
  <c r="LD128" i="3"/>
  <c r="BL192" i="3"/>
  <c r="LB192" i="3"/>
  <c r="LL129" i="3"/>
  <c r="LN129" i="3" s="1"/>
  <c r="GB133" i="3"/>
  <c r="IJ133" i="3"/>
  <c r="CP136" i="3"/>
  <c r="LB136" i="3"/>
  <c r="CP167" i="3"/>
  <c r="LL168" i="3"/>
  <c r="LN168" i="3" s="1"/>
  <c r="IJ178" i="3"/>
  <c r="BL187" i="3"/>
  <c r="DT187" i="3"/>
  <c r="GB187" i="3"/>
  <c r="IJ187" i="3"/>
  <c r="KR187" i="3"/>
  <c r="JN188" i="3"/>
  <c r="LB188" i="3"/>
  <c r="CP142" i="3"/>
  <c r="EX142" i="3"/>
  <c r="HF142" i="3"/>
  <c r="JN142" i="3"/>
  <c r="LB142" i="3"/>
  <c r="LL142" i="3"/>
  <c r="LN142" i="3" s="1"/>
  <c r="CP146" i="3"/>
  <c r="EX146" i="3"/>
  <c r="HF146" i="3"/>
  <c r="JN146" i="3"/>
  <c r="LB146" i="3"/>
  <c r="LL146" i="3"/>
  <c r="LN146" i="3" s="1"/>
  <c r="EX187" i="3"/>
  <c r="KR188" i="3"/>
  <c r="BL202" i="3"/>
  <c r="GB127" i="3"/>
  <c r="IJ127" i="3"/>
  <c r="LL192" i="3"/>
  <c r="LN192" i="3" s="1"/>
  <c r="GB192" i="3"/>
  <c r="CP194" i="3"/>
  <c r="HF194" i="3"/>
  <c r="GB157" i="3"/>
  <c r="LD158" i="3"/>
  <c r="JN167" i="3"/>
  <c r="LD168" i="3"/>
  <c r="LD177" i="3"/>
  <c r="KR178" i="3"/>
  <c r="DT188" i="3"/>
  <c r="CP139" i="3"/>
  <c r="EX139" i="3"/>
  <c r="HF139" i="3"/>
  <c r="JN139" i="3"/>
  <c r="LB139" i="3"/>
  <c r="LL139" i="3"/>
  <c r="LN139" i="3" s="1"/>
  <c r="M141" i="3"/>
  <c r="DV141" i="3" s="1"/>
  <c r="CP143" i="3"/>
  <c r="EX143" i="3"/>
  <c r="HF143" i="3"/>
  <c r="JN143" i="3"/>
  <c r="LB143" i="3"/>
  <c r="LL143" i="3"/>
  <c r="LN143" i="3" s="1"/>
  <c r="M145" i="3"/>
  <c r="JP145" i="3" s="1"/>
  <c r="IJ168" i="3"/>
  <c r="EX178" i="3"/>
  <c r="JN178" i="3"/>
  <c r="HF188" i="3"/>
  <c r="JN157" i="3"/>
  <c r="LL158" i="3"/>
  <c r="LN158" i="3" s="1"/>
  <c r="EX158" i="3"/>
  <c r="BL168" i="3"/>
  <c r="CP178" i="3"/>
  <c r="HF178" i="3"/>
  <c r="LB178" i="3"/>
  <c r="LD188" i="3"/>
  <c r="LB189" i="3"/>
  <c r="CP129" i="3"/>
  <c r="HF129" i="3"/>
  <c r="LB129" i="3"/>
  <c r="CP130" i="3"/>
  <c r="EX130" i="3"/>
  <c r="M167" i="3"/>
  <c r="EZ167" i="3" s="1"/>
  <c r="LH168" i="3"/>
  <c r="LJ168" i="3" s="1"/>
  <c r="HF177" i="3"/>
  <c r="LL177" i="3"/>
  <c r="LN177" i="3" s="1"/>
  <c r="HF124" i="3"/>
  <c r="LB124" i="3"/>
  <c r="LD191" i="3"/>
  <c r="CP193" i="3"/>
  <c r="EX193" i="3"/>
  <c r="HF193" i="3"/>
  <c r="JN193" i="3"/>
  <c r="LB193" i="3"/>
  <c r="EX194" i="3"/>
  <c r="JN130" i="3"/>
  <c r="LB130" i="3"/>
  <c r="KR133" i="3"/>
  <c r="LD135" i="3"/>
  <c r="LH136" i="3"/>
  <c r="LJ136" i="3" s="1"/>
  <c r="CP177" i="3"/>
  <c r="JN177" i="3"/>
  <c r="BL178" i="3"/>
  <c r="BL188" i="3"/>
  <c r="EX129" i="3"/>
  <c r="JN129" i="3"/>
  <c r="HF130" i="3"/>
  <c r="DT133" i="3"/>
  <c r="LL157" i="3"/>
  <c r="LN157" i="3" s="1"/>
  <c r="DT177" i="3"/>
  <c r="EX122" i="3"/>
  <c r="BL123" i="3"/>
  <c r="DT123" i="3"/>
  <c r="IJ123" i="3"/>
  <c r="LH189" i="3"/>
  <c r="LJ189" i="3" s="1"/>
  <c r="LD190" i="3"/>
  <c r="LH192" i="3"/>
  <c r="LJ192" i="3" s="1"/>
  <c r="LL193" i="3"/>
  <c r="LN193" i="3" s="1"/>
  <c r="JN194" i="3"/>
  <c r="BL129" i="3"/>
  <c r="DT129" i="3"/>
  <c r="GB129" i="3"/>
  <c r="IJ129" i="3"/>
  <c r="KR129" i="3"/>
  <c r="DT130" i="3"/>
  <c r="LH133" i="3"/>
  <c r="LJ133" i="3" s="1"/>
  <c r="LL134" i="3"/>
  <c r="LN134" i="3" s="1"/>
  <c r="KR135" i="3"/>
  <c r="BL136" i="3"/>
  <c r="LH157" i="3"/>
  <c r="LJ157" i="3" s="1"/>
  <c r="LL167" i="3"/>
  <c r="LN167" i="3" s="1"/>
  <c r="DT168" i="3"/>
  <c r="KR168" i="3"/>
  <c r="EX177" i="3"/>
  <c r="LH177" i="3"/>
  <c r="LJ177" i="3" s="1"/>
  <c r="M187" i="3"/>
  <c r="EZ187" i="3" s="1"/>
  <c r="LH187" i="3"/>
  <c r="LJ187" i="3" s="1"/>
  <c r="LL188" i="3"/>
  <c r="LN188" i="3" s="1"/>
  <c r="CP121" i="3"/>
  <c r="EX121" i="3"/>
  <c r="HF121" i="3"/>
  <c r="JN121" i="3"/>
  <c r="GB124" i="3"/>
  <c r="CP125" i="3"/>
  <c r="LH148" i="3"/>
  <c r="LJ148" i="3" s="1"/>
  <c r="DT192" i="3"/>
  <c r="IJ192" i="3"/>
  <c r="KR130" i="3"/>
  <c r="CP131" i="3"/>
  <c r="EX131" i="3"/>
  <c r="BL133" i="3"/>
  <c r="LB133" i="3"/>
  <c r="M157" i="3"/>
  <c r="IL157" i="3" s="1"/>
  <c r="BL157" i="3"/>
  <c r="GB168" i="3"/>
  <c r="IJ177" i="3"/>
  <c r="LB177" i="3"/>
  <c r="CP147" i="3"/>
  <c r="DT191" i="3"/>
  <c r="BL193" i="3"/>
  <c r="DT193" i="3"/>
  <c r="GB193" i="3"/>
  <c r="IJ193" i="3"/>
  <c r="KR193" i="3"/>
  <c r="GB130" i="3"/>
  <c r="LD130" i="3"/>
  <c r="DT131" i="3"/>
  <c r="LB131" i="3"/>
  <c r="HF133" i="3"/>
  <c r="CP135" i="3"/>
  <c r="HF135" i="3"/>
  <c r="LL136" i="3"/>
  <c r="LN136" i="3" s="1"/>
  <c r="CP168" i="3"/>
  <c r="HF168" i="3"/>
  <c r="LB168" i="3"/>
  <c r="BL177" i="3"/>
  <c r="GB177" i="3"/>
  <c r="KR177" i="3"/>
  <c r="LD134" i="3"/>
  <c r="BL135" i="3"/>
  <c r="LB135" i="3"/>
  <c r="LD136" i="3"/>
  <c r="HF197" i="3"/>
  <c r="CP197" i="3"/>
  <c r="CP128" i="3"/>
  <c r="EX128" i="3"/>
  <c r="KR128" i="3"/>
  <c r="EX190" i="3"/>
  <c r="IJ190" i="3"/>
  <c r="LB197" i="3"/>
  <c r="IJ189" i="3"/>
  <c r="DT189" i="3"/>
  <c r="EX189" i="3"/>
  <c r="BL189" i="3"/>
  <c r="JN189" i="3"/>
  <c r="GB189" i="3"/>
  <c r="CP189" i="3"/>
  <c r="KR189" i="3"/>
  <c r="M129" i="3"/>
  <c r="M133" i="3"/>
  <c r="EZ133" i="3" s="1"/>
  <c r="LL133" i="3"/>
  <c r="LN133" i="3" s="1"/>
  <c r="IJ134" i="3"/>
  <c r="JN199" i="3"/>
  <c r="EX199" i="3"/>
  <c r="IJ199" i="3"/>
  <c r="HF147" i="3"/>
  <c r="JN147" i="3"/>
  <c r="HF189" i="3"/>
  <c r="LH130" i="3"/>
  <c r="LJ130" i="3" s="1"/>
  <c r="LH134" i="3"/>
  <c r="LJ134" i="3" s="1"/>
  <c r="JN200" i="3"/>
  <c r="LL121" i="3"/>
  <c r="LN121" i="3" s="1"/>
  <c r="JN122" i="3"/>
  <c r="GB128" i="3"/>
  <c r="DT147" i="3"/>
  <c r="GB147" i="3"/>
  <c r="LB147" i="3"/>
  <c r="LH129" i="3"/>
  <c r="LJ129" i="3" s="1"/>
  <c r="LH131" i="3"/>
  <c r="LJ131" i="3" s="1"/>
  <c r="CP134" i="3"/>
  <c r="HF134" i="3"/>
  <c r="LB134" i="3"/>
  <c r="LL203" i="3"/>
  <c r="LN203" i="3" s="1"/>
  <c r="LH122" i="3"/>
  <c r="LJ122" i="3" s="1"/>
  <c r="LD122" i="3"/>
  <c r="CP191" i="3"/>
  <c r="LD194" i="3"/>
  <c r="BL130" i="3"/>
  <c r="LL130" i="3"/>
  <c r="LN130" i="3" s="1"/>
  <c r="BL134" i="3"/>
  <c r="GB134" i="3"/>
  <c r="KR134" i="3"/>
  <c r="EX135" i="3"/>
  <c r="JN135" i="3"/>
  <c r="LL135" i="3"/>
  <c r="LN135" i="3" s="1"/>
  <c r="EX197" i="3"/>
  <c r="LB202" i="3"/>
  <c r="LD121" i="3"/>
  <c r="KR121" i="3"/>
  <c r="EX123" i="3"/>
  <c r="JN124" i="3"/>
  <c r="IJ124" i="3"/>
  <c r="KR124" i="3"/>
  <c r="BL128" i="3"/>
  <c r="LB128" i="3"/>
  <c r="EX147" i="3"/>
  <c r="LL148" i="3"/>
  <c r="LN148" i="3" s="1"/>
  <c r="LB191" i="3"/>
  <c r="IJ194" i="3"/>
  <c r="KR194" i="3"/>
  <c r="M131" i="3"/>
  <c r="CR131" i="3" s="1"/>
  <c r="EX134" i="3"/>
  <c r="JN134" i="3"/>
  <c r="DT135" i="3"/>
  <c r="IJ135" i="3"/>
  <c r="LH135" i="3"/>
  <c r="LJ135" i="3" s="1"/>
  <c r="EX127" i="3"/>
  <c r="HF128" i="3"/>
  <c r="JN128" i="3"/>
  <c r="IJ147" i="3"/>
  <c r="KR147" i="3"/>
  <c r="LL190" i="3"/>
  <c r="LN190" i="3" s="1"/>
  <c r="BL191" i="3"/>
  <c r="DT194" i="3"/>
  <c r="GB194" i="3"/>
  <c r="CP203" i="3"/>
  <c r="EX203" i="3"/>
  <c r="HF203" i="3"/>
  <c r="JN203" i="3"/>
  <c r="LB203" i="3"/>
  <c r="LD204" i="3"/>
  <c r="BL125" i="3"/>
  <c r="M189" i="3"/>
  <c r="KT189" i="3" s="1"/>
  <c r="LH194" i="3"/>
  <c r="LJ194" i="3" s="1"/>
  <c r="BL194" i="3"/>
  <c r="LL147" i="3"/>
  <c r="LN147" i="3" s="1"/>
  <c r="LB148" i="3"/>
  <c r="KR148" i="3"/>
  <c r="JN148" i="3"/>
  <c r="IJ148" i="3"/>
  <c r="HF148" i="3"/>
  <c r="GB148" i="3"/>
  <c r="EX148" i="3"/>
  <c r="DT148" i="3"/>
  <c r="CP148" i="3"/>
  <c r="BL148" i="3"/>
  <c r="LL189" i="3"/>
  <c r="LN189" i="3" s="1"/>
  <c r="LH193" i="3"/>
  <c r="LJ193" i="3" s="1"/>
  <c r="LH124" i="3"/>
  <c r="LJ124" i="3" s="1"/>
  <c r="BL124" i="3"/>
  <c r="LD127" i="3"/>
  <c r="LH147" i="3"/>
  <c r="LJ147" i="3" s="1"/>
  <c r="DT190" i="3"/>
  <c r="JN190" i="3"/>
  <c r="LH190" i="3"/>
  <c r="LJ190" i="3" s="1"/>
  <c r="BL122" i="3"/>
  <c r="CP126" i="3"/>
  <c r="LL128" i="3"/>
  <c r="LN128" i="3" s="1"/>
  <c r="BL147" i="3"/>
  <c r="LD147" i="3"/>
  <c r="LL194" i="3"/>
  <c r="LN194" i="3" s="1"/>
  <c r="BL203" i="3"/>
  <c r="DT203" i="3"/>
  <c r="GB203" i="3"/>
  <c r="IJ203" i="3"/>
  <c r="KR203" i="3"/>
  <c r="IJ204" i="3"/>
  <c r="KR204" i="3"/>
  <c r="BL121" i="3"/>
  <c r="DT121" i="3"/>
  <c r="LB121" i="3"/>
  <c r="GB122" i="3"/>
  <c r="IJ122" i="3"/>
  <c r="KR122" i="3"/>
  <c r="CP123" i="3"/>
  <c r="KR123" i="3"/>
  <c r="HF126" i="3"/>
  <c r="JN126" i="3"/>
  <c r="CP190" i="3"/>
  <c r="HF190" i="3"/>
  <c r="LB190" i="3"/>
  <c r="GB199" i="3"/>
  <c r="EX200" i="3"/>
  <c r="CP202" i="3"/>
  <c r="GB121" i="3"/>
  <c r="IJ121" i="3"/>
  <c r="HF123" i="3"/>
  <c r="DT124" i="3"/>
  <c r="LB126" i="3"/>
  <c r="BL190" i="3"/>
  <c r="GB190" i="3"/>
  <c r="KR190" i="3"/>
  <c r="EX191" i="3"/>
  <c r="LB123" i="3"/>
  <c r="LD124" i="3"/>
  <c r="EX126" i="3"/>
  <c r="KR126" i="3"/>
  <c r="JN127" i="3"/>
  <c r="DT128" i="3"/>
  <c r="IJ128" i="3"/>
  <c r="CP201" i="3"/>
  <c r="LH121" i="3"/>
  <c r="LJ121" i="3" s="1"/>
  <c r="BL126" i="3"/>
  <c r="LH126" i="3"/>
  <c r="LJ126" i="3" s="1"/>
  <c r="LL202" i="3"/>
  <c r="LN202" i="3" s="1"/>
  <c r="DT122" i="3"/>
  <c r="LB122" i="3"/>
  <c r="LL122" i="3"/>
  <c r="LN122" i="3" s="1"/>
  <c r="M123" i="3"/>
  <c r="GD123" i="3" s="1"/>
  <c r="LL123" i="3"/>
  <c r="LN123" i="3" s="1"/>
  <c r="LL126" i="3"/>
  <c r="LN126" i="3" s="1"/>
  <c r="BL127" i="3"/>
  <c r="LH127" i="3"/>
  <c r="LJ127" i="3" s="1"/>
  <c r="DT197" i="3"/>
  <c r="GB197" i="3"/>
  <c r="IJ197" i="3"/>
  <c r="KR197" i="3"/>
  <c r="LD197" i="3"/>
  <c r="LD201" i="3"/>
  <c r="LB204" i="3"/>
  <c r="CP204" i="3"/>
  <c r="HF122" i="3"/>
  <c r="LL127" i="3"/>
  <c r="LN127" i="3" s="1"/>
  <c r="LB199" i="3"/>
  <c r="HF199" i="3"/>
  <c r="CP199" i="3"/>
  <c r="KR199" i="3"/>
  <c r="LL199" i="3"/>
  <c r="LN199" i="3" s="1"/>
  <c r="DT199" i="3"/>
  <c r="IJ201" i="3"/>
  <c r="KR201" i="3"/>
  <c r="LD203" i="3"/>
  <c r="HF204" i="3"/>
  <c r="JN204" i="3"/>
  <c r="GB123" i="3"/>
  <c r="LH123" i="3"/>
  <c r="LJ123" i="3" s="1"/>
  <c r="LL124" i="3"/>
  <c r="LN124" i="3" s="1"/>
  <c r="EX124" i="3"/>
  <c r="DT127" i="3"/>
  <c r="KR127" i="3"/>
  <c r="LH128" i="3"/>
  <c r="LJ128" i="3" s="1"/>
  <c r="JN197" i="3"/>
  <c r="HF201" i="3"/>
  <c r="EX204" i="3"/>
  <c r="DT126" i="3"/>
  <c r="IJ126" i="3"/>
  <c r="CP127" i="3"/>
  <c r="HF127" i="3"/>
  <c r="LB127" i="3"/>
  <c r="BL201" i="3"/>
  <c r="DT201" i="3"/>
  <c r="GB201" i="3"/>
  <c r="LB201" i="3"/>
  <c r="DT204" i="3"/>
  <c r="GB204" i="3"/>
  <c r="LL200" i="3"/>
  <c r="LN200" i="3" s="1"/>
  <c r="LH204" i="3"/>
  <c r="LJ204" i="3" s="1"/>
  <c r="BL204" i="3"/>
  <c r="BL197" i="3"/>
  <c r="LD198" i="3"/>
  <c r="LH203" i="3"/>
  <c r="LJ203" i="3" s="1"/>
  <c r="LL198" i="3"/>
  <c r="LN198" i="3" s="1"/>
  <c r="LL201" i="3"/>
  <c r="LN201" i="3" s="1"/>
  <c r="LL197" i="3"/>
  <c r="LN197" i="3" s="1"/>
  <c r="LB198" i="3"/>
  <c r="KR198" i="3"/>
  <c r="JN198" i="3"/>
  <c r="IJ198" i="3"/>
  <c r="HF198" i="3"/>
  <c r="GB198" i="3"/>
  <c r="EX198" i="3"/>
  <c r="DT198" i="3"/>
  <c r="CP198" i="3"/>
  <c r="BL198" i="3"/>
  <c r="DT200" i="3"/>
  <c r="IJ200" i="3"/>
  <c r="LH200" i="3"/>
  <c r="LJ200" i="3" s="1"/>
  <c r="LL204" i="3"/>
  <c r="LN204" i="3" s="1"/>
  <c r="M199" i="3"/>
  <c r="HH199" i="3" s="1"/>
  <c r="CP200" i="3"/>
  <c r="HF200" i="3"/>
  <c r="LB200" i="3"/>
  <c r="BL200" i="3"/>
  <c r="GB200" i="3"/>
  <c r="KR200" i="3"/>
  <c r="EX201" i="3"/>
  <c r="JN201" i="3"/>
  <c r="BP180" i="7"/>
  <c r="GF180" i="7"/>
  <c r="KV180" i="7"/>
  <c r="LD185" i="7"/>
  <c r="BN169" i="7"/>
  <c r="LD171" i="7"/>
  <c r="DX180" i="7"/>
  <c r="IN180" i="7"/>
  <c r="CR151" i="7"/>
  <c r="HH151" i="7"/>
  <c r="CT169" i="7"/>
  <c r="HJ169" i="7"/>
  <c r="LD169" i="7"/>
  <c r="LD146" i="7"/>
  <c r="LD142" i="7"/>
  <c r="GF128" i="7"/>
  <c r="KV128" i="7"/>
  <c r="LD128" i="7"/>
  <c r="CR122" i="7"/>
  <c r="BN178" i="7"/>
  <c r="CR172" i="7"/>
  <c r="EZ172" i="7"/>
  <c r="HH172" i="7"/>
  <c r="JP172" i="7"/>
  <c r="LD172" i="7"/>
  <c r="LD164" i="7"/>
  <c r="LD156" i="7"/>
  <c r="LD184" i="7"/>
  <c r="LD180" i="7"/>
  <c r="BN180" i="7"/>
  <c r="GF194" i="7"/>
  <c r="KV194" i="7"/>
  <c r="CT198" i="7"/>
  <c r="HJ198" i="7"/>
  <c r="CR202" i="7"/>
  <c r="LD202" i="7"/>
  <c r="JR150" i="7"/>
  <c r="CT161" i="7"/>
  <c r="IN198" i="7"/>
  <c r="LF198" i="7"/>
  <c r="LD122" i="7"/>
  <c r="CR186" i="7"/>
  <c r="EZ186" i="7"/>
  <c r="HH186" i="7"/>
  <c r="JP186" i="7"/>
  <c r="LD186" i="7"/>
  <c r="BP148" i="7"/>
  <c r="GF148" i="7"/>
  <c r="KV148" i="7"/>
  <c r="BN154" i="7"/>
  <c r="LN159" i="7"/>
  <c r="LP159" i="7" s="1"/>
  <c r="BN161" i="7"/>
  <c r="FB164" i="7"/>
  <c r="JR164" i="7"/>
  <c r="LD166" i="7"/>
  <c r="DX169" i="7"/>
  <c r="IN169" i="7"/>
  <c r="KV198" i="7"/>
  <c r="LD124" i="7"/>
  <c r="DV186" i="7"/>
  <c r="GD186" i="7"/>
  <c r="IL186" i="7"/>
  <c r="KT186" i="7"/>
  <c r="DX148" i="7"/>
  <c r="IN148" i="7"/>
  <c r="LF148" i="7"/>
  <c r="LD126" i="7"/>
  <c r="EZ137" i="7"/>
  <c r="HJ140" i="7"/>
  <c r="O195" i="7"/>
  <c r="P195" i="7" s="1"/>
  <c r="LD141" i="7"/>
  <c r="LU169" i="7"/>
  <c r="LT169" i="7"/>
  <c r="CR198" i="7"/>
  <c r="HJ166" i="7"/>
  <c r="O156" i="7"/>
  <c r="P156" i="7" s="1"/>
  <c r="V117" i="7"/>
  <c r="R117" i="7"/>
  <c r="U117" i="7" s="1"/>
  <c r="LD198" i="7"/>
  <c r="CR182" i="7"/>
  <c r="BN165" i="7"/>
  <c r="DV165" i="7"/>
  <c r="GD165" i="7"/>
  <c r="IL165" i="7"/>
  <c r="KT165" i="7"/>
  <c r="DX166" i="7"/>
  <c r="LF166" i="7"/>
  <c r="V181" i="7"/>
  <c r="R181" i="7"/>
  <c r="U181" i="7" s="1"/>
  <c r="V169" i="7"/>
  <c r="R169" i="7"/>
  <c r="U169" i="7" s="1"/>
  <c r="LD194" i="7"/>
  <c r="LD182" i="7"/>
  <c r="JR156" i="7"/>
  <c r="CT164" i="7"/>
  <c r="HJ164" i="7"/>
  <c r="JR166" i="7"/>
  <c r="FB169" i="7"/>
  <c r="JR169" i="7"/>
  <c r="LF169" i="7"/>
  <c r="O193" i="7"/>
  <c r="P193" i="7" s="1"/>
  <c r="O147" i="7"/>
  <c r="P147" i="7" s="1"/>
  <c r="V145" i="7"/>
  <c r="R145" i="7"/>
  <c r="U145" i="7" s="1"/>
  <c r="BP198" i="7"/>
  <c r="FB198" i="7"/>
  <c r="JR198" i="7"/>
  <c r="CR192" i="7"/>
  <c r="DX194" i="7"/>
  <c r="IN194" i="7"/>
  <c r="BN182" i="7"/>
  <c r="DX128" i="7"/>
  <c r="IN128" i="7"/>
  <c r="BP140" i="7"/>
  <c r="JR140" i="7"/>
  <c r="JP144" i="7"/>
  <c r="LD144" i="7"/>
  <c r="CR154" i="7"/>
  <c r="GF156" i="7"/>
  <c r="O191" i="7"/>
  <c r="P191" i="7" s="1"/>
  <c r="O179" i="7"/>
  <c r="P179" i="7" s="1"/>
  <c r="O123" i="7"/>
  <c r="P123" i="7" s="1"/>
  <c r="O115" i="7"/>
  <c r="P115" i="7" s="1"/>
  <c r="DX164" i="7"/>
  <c r="IN164" i="7"/>
  <c r="LF164" i="7"/>
  <c r="CR165" i="7"/>
  <c r="EZ165" i="7"/>
  <c r="HH165" i="7"/>
  <c r="JP165" i="7"/>
  <c r="LD165" i="7"/>
  <c r="BP166" i="7"/>
  <c r="GF169" i="7"/>
  <c r="KV169" i="7"/>
  <c r="P124" i="7"/>
  <c r="CQ201" i="7"/>
  <c r="DU167" i="7"/>
  <c r="EY167" i="7" s="1"/>
  <c r="EZ167" i="7" s="1"/>
  <c r="LN199" i="7"/>
  <c r="LP199" i="7" s="1"/>
  <c r="CQ120" i="7"/>
  <c r="CQ176" i="7"/>
  <c r="CR176" i="7" s="1"/>
  <c r="BN126" i="7"/>
  <c r="CQ126" i="7"/>
  <c r="CQ127" i="7"/>
  <c r="CR127" i="7" s="1"/>
  <c r="BN134" i="7"/>
  <c r="CQ134" i="7"/>
  <c r="BN139" i="7"/>
  <c r="EY157" i="7"/>
  <c r="EZ157" i="7" s="1"/>
  <c r="CR161" i="7"/>
  <c r="CQ163" i="7"/>
  <c r="DU163" i="7" s="1"/>
  <c r="CQ173" i="7"/>
  <c r="CR173" i="7" s="1"/>
  <c r="DU173" i="7"/>
  <c r="DV173" i="7" s="1"/>
  <c r="HG170" i="7"/>
  <c r="DU202" i="7"/>
  <c r="DV202" i="7" s="1"/>
  <c r="DU183" i="7"/>
  <c r="EY183" i="7" s="1"/>
  <c r="EZ183" i="7" s="1"/>
  <c r="DU122" i="7"/>
  <c r="CQ124" i="7"/>
  <c r="CQ180" i="7"/>
  <c r="DU182" i="7"/>
  <c r="CQ185" i="7"/>
  <c r="DU147" i="7"/>
  <c r="CQ148" i="7"/>
  <c r="CR148" i="7" s="1"/>
  <c r="CQ175" i="7"/>
  <c r="CR175" i="7" s="1"/>
  <c r="EY175" i="7"/>
  <c r="EZ175" i="7" s="1"/>
  <c r="HG175" i="7"/>
  <c r="HH175" i="7" s="1"/>
  <c r="DU177" i="7"/>
  <c r="CQ178" i="7"/>
  <c r="CR178" i="7" s="1"/>
  <c r="CQ125" i="7"/>
  <c r="CR125" i="7" s="1"/>
  <c r="DU128" i="7"/>
  <c r="DV128" i="7" s="1"/>
  <c r="CQ142" i="7"/>
  <c r="CR152" i="7"/>
  <c r="CQ156" i="7"/>
  <c r="BN160" i="7"/>
  <c r="CQ160" i="7"/>
  <c r="CQ197" i="7"/>
  <c r="CQ199" i="7"/>
  <c r="CR199" i="7" s="1"/>
  <c r="BN184" i="7"/>
  <c r="CQ184" i="7"/>
  <c r="CQ191" i="7"/>
  <c r="CR191" i="7" s="1"/>
  <c r="CQ194" i="7"/>
  <c r="CQ119" i="7"/>
  <c r="CR119" i="7" s="1"/>
  <c r="BN146" i="7"/>
  <c r="CQ146" i="7"/>
  <c r="CQ188" i="7"/>
  <c r="CR188" i="7" s="1"/>
  <c r="CQ189" i="7"/>
  <c r="CR189" i="7" s="1"/>
  <c r="CQ139" i="7"/>
  <c r="CQ153" i="7"/>
  <c r="CR153" i="7" s="1"/>
  <c r="CQ159" i="7"/>
  <c r="DU159" i="7"/>
  <c r="CQ162" i="7"/>
  <c r="CR162" i="7" s="1"/>
  <c r="DU162" i="7"/>
  <c r="BN166" i="7"/>
  <c r="CQ166" i="7"/>
  <c r="DU166" i="7"/>
  <c r="CR171" i="7"/>
  <c r="DU148" i="7"/>
  <c r="DU175" i="7"/>
  <c r="DV175" i="7" s="1"/>
  <c r="GC175" i="7"/>
  <c r="GD175" i="7" s="1"/>
  <c r="IK175" i="7"/>
  <c r="IL175" i="7" s="1"/>
  <c r="DU178" i="7"/>
  <c r="CQ135" i="7"/>
  <c r="CQ149" i="7"/>
  <c r="BN164" i="7"/>
  <c r="CQ164" i="7"/>
  <c r="CR164" i="7" s="1"/>
  <c r="BN174" i="7"/>
  <c r="CQ174" i="7"/>
  <c r="CR174" i="7" s="1"/>
  <c r="CQ167" i="7"/>
  <c r="CR167" i="7" s="1"/>
  <c r="DU141" i="7"/>
  <c r="DU150" i="7"/>
  <c r="DU154" i="7"/>
  <c r="DU198" i="7"/>
  <c r="DU192" i="7"/>
  <c r="DU121" i="7"/>
  <c r="DV121" i="7" s="1"/>
  <c r="DU145" i="7"/>
  <c r="DV145" i="7" s="1"/>
  <c r="DU181" i="7"/>
  <c r="DV181" i="7" s="1"/>
  <c r="DU187" i="7"/>
  <c r="DV187" i="7" s="1"/>
  <c r="DU190" i="7"/>
  <c r="DU129" i="7"/>
  <c r="EY129" i="7" s="1"/>
  <c r="EZ129" i="7" s="1"/>
  <c r="GC129" i="7"/>
  <c r="DU133" i="7"/>
  <c r="EY133" i="7" s="1"/>
  <c r="EZ133" i="7" s="1"/>
  <c r="GC133" i="7"/>
  <c r="CQ138" i="7"/>
  <c r="CQ169" i="7"/>
  <c r="DU136" i="7"/>
  <c r="DU140" i="7"/>
  <c r="DU143" i="7"/>
  <c r="EY143" i="7" s="1"/>
  <c r="EZ143" i="7" s="1"/>
  <c r="GC143" i="7"/>
  <c r="DU152" i="7"/>
  <c r="DV152" i="7" s="1"/>
  <c r="DU155" i="7"/>
  <c r="DU157" i="7"/>
  <c r="DU161" i="7"/>
  <c r="DV161" i="7" s="1"/>
  <c r="LN167" i="7"/>
  <c r="LP167" i="7" s="1"/>
  <c r="DU168" i="7"/>
  <c r="DU170" i="7"/>
  <c r="EY170" i="7" s="1"/>
  <c r="EZ170" i="7" s="1"/>
  <c r="GC170" i="7"/>
  <c r="GD170" i="7" s="1"/>
  <c r="DU171" i="7"/>
  <c r="LN186" i="7"/>
  <c r="LP186" i="7" s="1"/>
  <c r="CT174" i="7"/>
  <c r="FB174" i="7"/>
  <c r="HJ174" i="7"/>
  <c r="JR174" i="7"/>
  <c r="LF174" i="7"/>
  <c r="CR168" i="7"/>
  <c r="LD168" i="7"/>
  <c r="O178" i="7"/>
  <c r="P178" i="7" s="1"/>
  <c r="O146" i="7"/>
  <c r="P146" i="7" s="1"/>
  <c r="O136" i="7"/>
  <c r="P136" i="7" s="1"/>
  <c r="LF136" i="7"/>
  <c r="LU200" i="7"/>
  <c r="LN202" i="7"/>
  <c r="LP202" i="7" s="1"/>
  <c r="O203" i="7"/>
  <c r="P203" i="7" s="1"/>
  <c r="GF200" i="7"/>
  <c r="O187" i="7"/>
  <c r="P187" i="7" s="1"/>
  <c r="O184" i="7"/>
  <c r="P184" i="7" s="1"/>
  <c r="O154" i="7"/>
  <c r="P154" i="7" s="1"/>
  <c r="O122" i="7"/>
  <c r="P122" i="7" s="1"/>
  <c r="CT144" i="7"/>
  <c r="FB144" i="7"/>
  <c r="HJ144" i="7"/>
  <c r="JR144" i="7"/>
  <c r="LF144" i="7"/>
  <c r="O162" i="7"/>
  <c r="P162" i="7" s="1"/>
  <c r="O130" i="7"/>
  <c r="P130" i="7" s="1"/>
  <c r="P114" i="7"/>
  <c r="LJ186" i="7"/>
  <c r="LL186" i="7" s="1"/>
  <c r="BN176" i="7"/>
  <c r="CR136" i="7"/>
  <c r="LD136" i="7"/>
  <c r="LU142" i="7"/>
  <c r="DV144" i="7"/>
  <c r="GD144" i="7"/>
  <c r="IL144" i="7"/>
  <c r="IL151" i="7"/>
  <c r="KT151" i="7"/>
  <c r="LT155" i="7"/>
  <c r="LU155" i="7"/>
  <c r="GF166" i="7"/>
  <c r="O204" i="7"/>
  <c r="P204" i="7" s="1"/>
  <c r="DX202" i="7"/>
  <c r="O199" i="7"/>
  <c r="P199" i="7" s="1"/>
  <c r="P198" i="7"/>
  <c r="O188" i="7"/>
  <c r="P188" i="7" s="1"/>
  <c r="KV186" i="7"/>
  <c r="O183" i="7"/>
  <c r="P183" i="7" s="1"/>
  <c r="BP170" i="7"/>
  <c r="O138" i="7"/>
  <c r="P138" i="7" s="1"/>
  <c r="BN128" i="7"/>
  <c r="BN136" i="7"/>
  <c r="CR144" i="7"/>
  <c r="EZ144" i="7"/>
  <c r="HH144" i="7"/>
  <c r="IN144" i="7"/>
  <c r="KV144" i="7"/>
  <c r="KV150" i="7"/>
  <c r="FB166" i="7"/>
  <c r="DX168" i="7"/>
  <c r="GF168" i="7"/>
  <c r="IN168" i="7"/>
  <c r="KV168" i="7"/>
  <c r="CT194" i="7"/>
  <c r="FB194" i="7"/>
  <c r="HJ194" i="7"/>
  <c r="JR194" i="7"/>
  <c r="LF194" i="7"/>
  <c r="BN120" i="7"/>
  <c r="GF122" i="7"/>
  <c r="KV146" i="7"/>
  <c r="BN188" i="7"/>
  <c r="LN189" i="7"/>
  <c r="LP189" i="7" s="1"/>
  <c r="LD176" i="7"/>
  <c r="CT128" i="7"/>
  <c r="FB128" i="7"/>
  <c r="HJ128" i="7"/>
  <c r="JR128" i="7"/>
  <c r="LF128" i="7"/>
  <c r="CT136" i="7"/>
  <c r="FB136" i="7"/>
  <c r="HJ136" i="7"/>
  <c r="JR136" i="7"/>
  <c r="DX144" i="7"/>
  <c r="GF144" i="7"/>
  <c r="KT144" i="7"/>
  <c r="JP151" i="7"/>
  <c r="LD151" i="7"/>
  <c r="FB154" i="7"/>
  <c r="IN155" i="7"/>
  <c r="CT166" i="7"/>
  <c r="IN166" i="7"/>
  <c r="KV166" i="7"/>
  <c r="DX174" i="7"/>
  <c r="GF174" i="7"/>
  <c r="IN174" i="7"/>
  <c r="KV174" i="7"/>
  <c r="LN169" i="7"/>
  <c r="LP169" i="7" s="1"/>
  <c r="BP169" i="7"/>
  <c r="LN170" i="7"/>
  <c r="LP170" i="7" s="1"/>
  <c r="O190" i="7"/>
  <c r="P190" i="7" s="1"/>
  <c r="LU143" i="7"/>
  <c r="LT143" i="7"/>
  <c r="LD170" i="7"/>
  <c r="CR170" i="7"/>
  <c r="BN170" i="7"/>
  <c r="LT151" i="7"/>
  <c r="LU151" i="7"/>
  <c r="GF158" i="7"/>
  <c r="LN200" i="7"/>
  <c r="LP200" i="7" s="1"/>
  <c r="LT186" i="7"/>
  <c r="LU186" i="7"/>
  <c r="LF152" i="7"/>
  <c r="CT158" i="7"/>
  <c r="FB158" i="7"/>
  <c r="DX152" i="7"/>
  <c r="LT170" i="7"/>
  <c r="LU170" i="7"/>
  <c r="LJ200" i="7"/>
  <c r="LL200" i="7" s="1"/>
  <c r="LN188" i="7"/>
  <c r="LP188" i="7" s="1"/>
  <c r="HJ188" i="7"/>
  <c r="LD188" i="7"/>
  <c r="LU138" i="7"/>
  <c r="LT138" i="7"/>
  <c r="BN143" i="7"/>
  <c r="LU150" i="7"/>
  <c r="LT150" i="7"/>
  <c r="GF152" i="7"/>
  <c r="IN152" i="7"/>
  <c r="KV152" i="7"/>
  <c r="LT153" i="7"/>
  <c r="LU153" i="7"/>
  <c r="CT153" i="7"/>
  <c r="FB153" i="7"/>
  <c r="LN197" i="7"/>
  <c r="LP197" i="7" s="1"/>
  <c r="DX198" i="7"/>
  <c r="GF198" i="7"/>
  <c r="CT180" i="7"/>
  <c r="FB180" i="7"/>
  <c r="HJ180" i="7"/>
  <c r="JR180" i="7"/>
  <c r="LF180" i="7"/>
  <c r="BN186" i="7"/>
  <c r="BN190" i="7"/>
  <c r="CT190" i="7"/>
  <c r="DX140" i="7"/>
  <c r="CT150" i="7"/>
  <c r="FB150" i="7"/>
  <c r="HJ150" i="7"/>
  <c r="LD150" i="7"/>
  <c r="CT152" i="7"/>
  <c r="BP155" i="7"/>
  <c r="DX155" i="7"/>
  <c r="LU164" i="7"/>
  <c r="LT164" i="7"/>
  <c r="CT165" i="7"/>
  <c r="FB165" i="7"/>
  <c r="LU167" i="7"/>
  <c r="LT167" i="7"/>
  <c r="DX130" i="7"/>
  <c r="LF150" i="7"/>
  <c r="HJ152" i="7"/>
  <c r="JR152" i="7"/>
  <c r="BP153" i="7"/>
  <c r="DX153" i="7"/>
  <c r="IN158" i="7"/>
  <c r="KV158" i="7"/>
  <c r="BP168" i="7"/>
  <c r="LN168" i="7"/>
  <c r="LP168" i="7" s="1"/>
  <c r="LU171" i="7"/>
  <c r="LT171" i="7"/>
  <c r="LD148" i="7"/>
  <c r="LF130" i="7"/>
  <c r="BN140" i="7"/>
  <c r="CT140" i="7"/>
  <c r="BP150" i="7"/>
  <c r="DX150" i="7"/>
  <c r="GF150" i="7"/>
  <c r="IN150" i="7"/>
  <c r="FB152" i="7"/>
  <c r="HJ155" i="7"/>
  <c r="JR155" i="7"/>
  <c r="HJ158" i="7"/>
  <c r="JR158" i="7"/>
  <c r="LF158" i="7"/>
  <c r="LD160" i="7"/>
  <c r="BN168" i="7"/>
  <c r="LF155" i="7"/>
  <c r="BP158" i="7"/>
  <c r="DX158" i="7"/>
  <c r="LD162" i="7"/>
  <c r="LN163" i="7"/>
  <c r="LP163" i="7" s="1"/>
  <c r="BN173" i="7"/>
  <c r="BN167" i="7"/>
  <c r="CT168" i="7"/>
  <c r="FB168" i="7"/>
  <c r="HJ168" i="7"/>
  <c r="JR168" i="7"/>
  <c r="LF168" i="7"/>
  <c r="KV175" i="7"/>
  <c r="LN140" i="7"/>
  <c r="LP140" i="7" s="1"/>
  <c r="DX159" i="7"/>
  <c r="IN159" i="7"/>
  <c r="LN166" i="7"/>
  <c r="LP166" i="7" s="1"/>
  <c r="LN172" i="7"/>
  <c r="LP172" i="7" s="1"/>
  <c r="LT139" i="7"/>
  <c r="LN156" i="7"/>
  <c r="LP156" i="7" s="1"/>
  <c r="LD139" i="7"/>
  <c r="BN142" i="7"/>
  <c r="LJ151" i="7"/>
  <c r="LL151" i="7" s="1"/>
  <c r="FB155" i="7"/>
  <c r="DX157" i="7"/>
  <c r="LD159" i="7"/>
  <c r="BN162" i="7"/>
  <c r="LT163" i="7"/>
  <c r="LU163" i="7"/>
  <c r="HH137" i="7"/>
  <c r="LN151" i="7"/>
  <c r="LP151" i="7" s="1"/>
  <c r="BN152" i="7"/>
  <c r="BN156" i="7"/>
  <c r="CR157" i="7"/>
  <c r="BN159" i="7"/>
  <c r="LN161" i="7"/>
  <c r="LP161" i="7" s="1"/>
  <c r="LN162" i="7"/>
  <c r="LP162" i="7" s="1"/>
  <c r="LT162" i="7"/>
  <c r="LT166" i="7"/>
  <c r="LU166" i="7"/>
  <c r="LN171" i="7"/>
  <c r="LP171" i="7" s="1"/>
  <c r="IN171" i="7"/>
  <c r="LT172" i="7"/>
  <c r="DV151" i="7"/>
  <c r="GD151" i="7"/>
  <c r="LT154" i="7"/>
  <c r="LN155" i="7"/>
  <c r="LP155" i="7" s="1"/>
  <c r="JR157" i="7"/>
  <c r="LU159" i="7"/>
  <c r="LD161" i="7"/>
  <c r="LU168" i="7"/>
  <c r="LJ172" i="7"/>
  <c r="LL172" i="7" s="1"/>
  <c r="LN143" i="7"/>
  <c r="LP143" i="7" s="1"/>
  <c r="EZ151" i="7"/>
  <c r="HJ153" i="7"/>
  <c r="LU156" i="7"/>
  <c r="LN160" i="7"/>
  <c r="LP160" i="7" s="1"/>
  <c r="HJ165" i="7"/>
  <c r="FB167" i="7"/>
  <c r="LT168" i="7"/>
  <c r="LD163" i="7"/>
  <c r="LJ165" i="7"/>
  <c r="LL165" i="7" s="1"/>
  <c r="DX165" i="7"/>
  <c r="LT173" i="7"/>
  <c r="GF165" i="7"/>
  <c r="KV165" i="7"/>
  <c r="LD173" i="7"/>
  <c r="LF151" i="7"/>
  <c r="KV151" i="7"/>
  <c r="JR151" i="7"/>
  <c r="IN151" i="7"/>
  <c r="HJ151" i="7"/>
  <c r="GF151" i="7"/>
  <c r="FB151" i="7"/>
  <c r="DX151" i="7"/>
  <c r="CT151" i="7"/>
  <c r="BP151" i="7"/>
  <c r="BN141" i="7"/>
  <c r="HJ139" i="7"/>
  <c r="KV139" i="7"/>
  <c r="LN141" i="7"/>
  <c r="LP141" i="7" s="1"/>
  <c r="LN149" i="7"/>
  <c r="LP149" i="7" s="1"/>
  <c r="BN150" i="7"/>
  <c r="BN151" i="7"/>
  <c r="BN153" i="7"/>
  <c r="LN158" i="7"/>
  <c r="LP158" i="7" s="1"/>
  <c r="CT159" i="7"/>
  <c r="HJ159" i="7"/>
  <c r="LF159" i="7"/>
  <c r="IN161" i="7"/>
  <c r="DX161" i="7"/>
  <c r="JR161" i="7"/>
  <c r="FB161" i="7"/>
  <c r="KV161" i="7"/>
  <c r="GF161" i="7"/>
  <c r="BP161" i="7"/>
  <c r="HJ161" i="7"/>
  <c r="BP164" i="7"/>
  <c r="LN164" i="7"/>
  <c r="LP164" i="7" s="1"/>
  <c r="LN165" i="7"/>
  <c r="LP165" i="7" s="1"/>
  <c r="BP165" i="7"/>
  <c r="LN174" i="7"/>
  <c r="LP174" i="7" s="1"/>
  <c r="LT126" i="7"/>
  <c r="LU126" i="7"/>
  <c r="FB140" i="7"/>
  <c r="LN142" i="7"/>
  <c r="LP142" i="7" s="1"/>
  <c r="LR152" i="7"/>
  <c r="LN152" i="7"/>
  <c r="LP152" i="7" s="1"/>
  <c r="BP152" i="7"/>
  <c r="LN154" i="7"/>
  <c r="LP154" i="7" s="1"/>
  <c r="BN157" i="7"/>
  <c r="BP159" i="7"/>
  <c r="GF159" i="7"/>
  <c r="KV159" i="7"/>
  <c r="LF161" i="7"/>
  <c r="LT133" i="7"/>
  <c r="FB135" i="7"/>
  <c r="JR135" i="7"/>
  <c r="CT139" i="7"/>
  <c r="GF139" i="7"/>
  <c r="LF139" i="7"/>
  <c r="LT140" i="7"/>
  <c r="LU140" i="7"/>
  <c r="CR141" i="7"/>
  <c r="LJ144" i="7"/>
  <c r="LL144" i="7" s="1"/>
  <c r="BN144" i="7"/>
  <c r="BN149" i="7"/>
  <c r="LU152" i="7"/>
  <c r="LT152" i="7"/>
  <c r="LD153" i="7"/>
  <c r="LD155" i="7"/>
  <c r="CR155" i="7"/>
  <c r="BN155" i="7"/>
  <c r="FB157" i="7"/>
  <c r="IN157" i="7"/>
  <c r="LT158" i="7"/>
  <c r="LJ158" i="7"/>
  <c r="LL158" i="7" s="1"/>
  <c r="FB159" i="7"/>
  <c r="JR159" i="7"/>
  <c r="LN173" i="7"/>
  <c r="LP173" i="7" s="1"/>
  <c r="LU174" i="7"/>
  <c r="LT174" i="7"/>
  <c r="LD147" i="7"/>
  <c r="LD127" i="7"/>
  <c r="CR129" i="7"/>
  <c r="LN133" i="7"/>
  <c r="LP133" i="7" s="1"/>
  <c r="FB139" i="7"/>
  <c r="JR139" i="7"/>
  <c r="CR143" i="7"/>
  <c r="LD143" i="7"/>
  <c r="LT149" i="7"/>
  <c r="LN150" i="7"/>
  <c r="LP150" i="7" s="1"/>
  <c r="LN153" i="7"/>
  <c r="LP153" i="7" s="1"/>
  <c r="CT157" i="7"/>
  <c r="HJ157" i="7"/>
  <c r="LF157" i="7"/>
  <c r="LN157" i="7"/>
  <c r="LP157" i="7" s="1"/>
  <c r="LT160" i="7"/>
  <c r="GF163" i="7"/>
  <c r="DX139" i="7"/>
  <c r="IN139" i="7"/>
  <c r="BP157" i="7"/>
  <c r="GF157" i="7"/>
  <c r="KV157" i="7"/>
  <c r="LT157" i="7"/>
  <c r="LU161" i="7"/>
  <c r="LT165" i="7"/>
  <c r="BP174" i="7"/>
  <c r="BN163" i="7"/>
  <c r="LD189" i="7"/>
  <c r="CR137" i="7"/>
  <c r="LD137" i="7"/>
  <c r="BN137" i="7"/>
  <c r="LN144" i="7"/>
  <c r="LP144" i="7" s="1"/>
  <c r="BP144" i="7"/>
  <c r="EZ179" i="7"/>
  <c r="LN126" i="7"/>
  <c r="LP126" i="7" s="1"/>
  <c r="LN139" i="7"/>
  <c r="LP139" i="7" s="1"/>
  <c r="BP139" i="7"/>
  <c r="GF175" i="7"/>
  <c r="LN136" i="7"/>
  <c r="LP136" i="7" s="1"/>
  <c r="DX136" i="7"/>
  <c r="LU141" i="7"/>
  <c r="LT141" i="7"/>
  <c r="LT144" i="7"/>
  <c r="LN176" i="7"/>
  <c r="LP176" i="7" s="1"/>
  <c r="GF135" i="7"/>
  <c r="KV135" i="7"/>
  <c r="DV137" i="7"/>
  <c r="JP137" i="7"/>
  <c r="FB175" i="7"/>
  <c r="HJ175" i="7"/>
  <c r="JR175" i="7"/>
  <c r="LD177" i="7"/>
  <c r="LU136" i="7"/>
  <c r="GD137" i="7"/>
  <c r="IL137" i="7"/>
  <c r="KT137" i="7"/>
  <c r="LF125" i="7"/>
  <c r="LU175" i="7"/>
  <c r="LT175" i="7"/>
  <c r="LN135" i="7"/>
  <c r="LP135" i="7" s="1"/>
  <c r="BP135" i="7"/>
  <c r="LD125" i="7"/>
  <c r="LT147" i="7"/>
  <c r="BP125" i="7"/>
  <c r="LN128" i="7"/>
  <c r="LP128" i="7" s="1"/>
  <c r="LN134" i="7"/>
  <c r="LP134" i="7" s="1"/>
  <c r="LT134" i="7"/>
  <c r="DX135" i="7"/>
  <c r="IN135" i="7"/>
  <c r="LD135" i="7"/>
  <c r="LU135" i="7"/>
  <c r="LU137" i="7"/>
  <c r="LT137" i="7"/>
  <c r="LF175" i="7"/>
  <c r="BP128" i="7"/>
  <c r="BN133" i="7"/>
  <c r="BN135" i="7"/>
  <c r="CT135" i="7"/>
  <c r="HJ135" i="7"/>
  <c r="LF135" i="7"/>
  <c r="LJ137" i="7"/>
  <c r="LL137" i="7" s="1"/>
  <c r="LN137" i="7"/>
  <c r="LP137" i="7" s="1"/>
  <c r="BN138" i="7"/>
  <c r="LN138" i="7"/>
  <c r="LP138" i="7" s="1"/>
  <c r="KT179" i="7"/>
  <c r="LN129" i="7"/>
  <c r="LP129" i="7" s="1"/>
  <c r="CR133" i="7"/>
  <c r="LD133" i="7"/>
  <c r="LJ130" i="7"/>
  <c r="LL130" i="7" s="1"/>
  <c r="FB127" i="7"/>
  <c r="JR127" i="7"/>
  <c r="LU128" i="7"/>
  <c r="LT148" i="7"/>
  <c r="LN175" i="7"/>
  <c r="LP175" i="7" s="1"/>
  <c r="CT175" i="7"/>
  <c r="LU176" i="7"/>
  <c r="DX127" i="7"/>
  <c r="IN127" i="7"/>
  <c r="CR147" i="7"/>
  <c r="BP175" i="7"/>
  <c r="IN175" i="7"/>
  <c r="BN125" i="7"/>
  <c r="BN127" i="7"/>
  <c r="CT127" i="7"/>
  <c r="HJ127" i="7"/>
  <c r="LF127" i="7"/>
  <c r="LN127" i="7"/>
  <c r="LP127" i="7" s="1"/>
  <c r="BN129" i="7"/>
  <c r="LN130" i="7"/>
  <c r="LP130" i="7" s="1"/>
  <c r="BN181" i="7"/>
  <c r="LN181" i="7"/>
  <c r="LP181" i="7" s="1"/>
  <c r="LD175" i="7"/>
  <c r="DX175" i="7"/>
  <c r="BP127" i="7"/>
  <c r="GF127" i="7"/>
  <c r="KV127" i="7"/>
  <c r="LT127" i="7"/>
  <c r="LD129" i="7"/>
  <c r="LU129" i="7"/>
  <c r="LT130" i="7"/>
  <c r="CT147" i="7"/>
  <c r="CR177" i="7"/>
  <c r="LT119" i="7"/>
  <c r="LU119" i="7"/>
  <c r="CR145" i="7"/>
  <c r="LD145" i="7"/>
  <c r="CR181" i="7"/>
  <c r="BN147" i="7"/>
  <c r="BN148" i="7"/>
  <c r="LN148" i="7"/>
  <c r="LP148" i="7" s="1"/>
  <c r="DX177" i="7"/>
  <c r="LN119" i="7"/>
  <c r="LP119" i="7" s="1"/>
  <c r="LD121" i="7"/>
  <c r="LJ179" i="7"/>
  <c r="LL179" i="7" s="1"/>
  <c r="LT185" i="7"/>
  <c r="LD187" i="7"/>
  <c r="LT189" i="7"/>
  <c r="LU189" i="7"/>
  <c r="LN147" i="7"/>
  <c r="LP147" i="7" s="1"/>
  <c r="BN175" i="7"/>
  <c r="BN177" i="7"/>
  <c r="LF177" i="7"/>
  <c r="LN177" i="7"/>
  <c r="LP177" i="7" s="1"/>
  <c r="LT178" i="7"/>
  <c r="BN183" i="7"/>
  <c r="BN193" i="7"/>
  <c r="LT120" i="7"/>
  <c r="LU120" i="7"/>
  <c r="BN189" i="7"/>
  <c r="KV177" i="7"/>
  <c r="LT177" i="7"/>
  <c r="LN178" i="7"/>
  <c r="LP178" i="7" s="1"/>
  <c r="LD193" i="7"/>
  <c r="BN121" i="7"/>
  <c r="HH179" i="7"/>
  <c r="CR187" i="7"/>
  <c r="CR179" i="7"/>
  <c r="GD179" i="7"/>
  <c r="JP179" i="7"/>
  <c r="LT182" i="7"/>
  <c r="FB187" i="7"/>
  <c r="LU188" i="7"/>
  <c r="FB193" i="7"/>
  <c r="HJ193" i="7"/>
  <c r="JR193" i="7"/>
  <c r="LF193" i="7"/>
  <c r="BN179" i="7"/>
  <c r="GF179" i="7"/>
  <c r="IL179" i="7"/>
  <c r="LN180" i="7"/>
  <c r="LP180" i="7" s="1"/>
  <c r="IN187" i="7"/>
  <c r="LN191" i="7"/>
  <c r="LP191" i="7" s="1"/>
  <c r="LU145" i="7"/>
  <c r="LN179" i="7"/>
  <c r="LP179" i="7" s="1"/>
  <c r="DV179" i="7"/>
  <c r="LD179" i="7"/>
  <c r="BN185" i="7"/>
  <c r="BN187" i="7"/>
  <c r="HJ187" i="7"/>
  <c r="LN187" i="7"/>
  <c r="LP187" i="7" s="1"/>
  <c r="LN190" i="7"/>
  <c r="LP190" i="7" s="1"/>
  <c r="LF179" i="7"/>
  <c r="LT180" i="7"/>
  <c r="LU180" i="7"/>
  <c r="LD181" i="7"/>
  <c r="BP187" i="7"/>
  <c r="LT187" i="7"/>
  <c r="LT190" i="7"/>
  <c r="LD183" i="7"/>
  <c r="BN191" i="7"/>
  <c r="DX193" i="7"/>
  <c r="LN123" i="7"/>
  <c r="LP123" i="7" s="1"/>
  <c r="LT146" i="7"/>
  <c r="LN145" i="7"/>
  <c r="LP145" i="7" s="1"/>
  <c r="LU179" i="7"/>
  <c r="LT179" i="7"/>
  <c r="LT193" i="7"/>
  <c r="LU193" i="7"/>
  <c r="LN120" i="7"/>
  <c r="LP120" i="7" s="1"/>
  <c r="LU122" i="7"/>
  <c r="LT122" i="7"/>
  <c r="GF145" i="7"/>
  <c r="LN146" i="7"/>
  <c r="LP146" i="7" s="1"/>
  <c r="LT192" i="7"/>
  <c r="CR123" i="7"/>
  <c r="EZ123" i="7"/>
  <c r="HH123" i="7"/>
  <c r="JP123" i="7"/>
  <c r="LD123" i="7"/>
  <c r="LT181" i="7"/>
  <c r="LN182" i="7"/>
  <c r="LP182" i="7" s="1"/>
  <c r="LT197" i="7"/>
  <c r="CR121" i="7"/>
  <c r="BP179" i="7"/>
  <c r="LU182" i="7"/>
  <c r="LD119" i="7"/>
  <c r="BN124" i="7"/>
  <c r="BN145" i="7"/>
  <c r="BN123" i="7"/>
  <c r="DV123" i="7"/>
  <c r="GD123" i="7"/>
  <c r="IL123" i="7"/>
  <c r="KT123" i="7"/>
  <c r="LN122" i="7"/>
  <c r="LP122" i="7" s="1"/>
  <c r="LJ123" i="7"/>
  <c r="LL123" i="7" s="1"/>
  <c r="LU123" i="7"/>
  <c r="LT184" i="7"/>
  <c r="LT121" i="7"/>
  <c r="BN192" i="7"/>
  <c r="GD193" i="7"/>
  <c r="LN192" i="7"/>
  <c r="LP192" i="7" s="1"/>
  <c r="LD197" i="7"/>
  <c r="CR183" i="7"/>
  <c r="CT193" i="7"/>
  <c r="HH193" i="7"/>
  <c r="KV193" i="7"/>
  <c r="BP194" i="7"/>
  <c r="LN194" i="7"/>
  <c r="LP194" i="7" s="1"/>
  <c r="BN119" i="7"/>
  <c r="LN121" i="7"/>
  <c r="LP121" i="7" s="1"/>
  <c r="LN124" i="7"/>
  <c r="LP124" i="7" s="1"/>
  <c r="LT124" i="7"/>
  <c r="LD201" i="7"/>
  <c r="LD191" i="7"/>
  <c r="CR193" i="7"/>
  <c r="GF193" i="7"/>
  <c r="IN193" i="7"/>
  <c r="KT193" i="7"/>
  <c r="LT183" i="7"/>
  <c r="LN184" i="7"/>
  <c r="LP184" i="7" s="1"/>
  <c r="LU184" i="7"/>
  <c r="BN194" i="7"/>
  <c r="LT199" i="7"/>
  <c r="LU191" i="7"/>
  <c r="LN193" i="7"/>
  <c r="LP193" i="7" s="1"/>
  <c r="EZ193" i="7"/>
  <c r="JP193" i="7"/>
  <c r="GF199" i="7"/>
  <c r="LN183" i="7"/>
  <c r="LP183" i="7" s="1"/>
  <c r="BP193" i="7"/>
  <c r="DV193" i="7"/>
  <c r="IL193" i="7"/>
  <c r="LJ193" i="7"/>
  <c r="LL193" i="7" s="1"/>
  <c r="LT194" i="7"/>
  <c r="LU201" i="7"/>
  <c r="LT201" i="7"/>
  <c r="BP199" i="7"/>
  <c r="BN200" i="7"/>
  <c r="BN197" i="7"/>
  <c r="BN198" i="7"/>
  <c r="LN198" i="7"/>
  <c r="LP198" i="7" s="1"/>
  <c r="BN201" i="7"/>
  <c r="LT202" i="7"/>
  <c r="LT198" i="7"/>
  <c r="BN199" i="7"/>
  <c r="ID114" i="2"/>
  <c r="IE114" i="2"/>
  <c r="ID116" i="2"/>
  <c r="IE116" i="2"/>
  <c r="ID118" i="2"/>
  <c r="IE118" i="2"/>
  <c r="ID120" i="2"/>
  <c r="IE120" i="2"/>
  <c r="ID122" i="2"/>
  <c r="IE122" i="2"/>
  <c r="ID124" i="2"/>
  <c r="IE124" i="2"/>
  <c r="ID126" i="2"/>
  <c r="IE126" i="2"/>
  <c r="ID128" i="2"/>
  <c r="IE128" i="2"/>
  <c r="ID130" i="2"/>
  <c r="IE130" i="2"/>
  <c r="ID132" i="2"/>
  <c r="IE132" i="2"/>
  <c r="ID134" i="2"/>
  <c r="IE134" i="2"/>
  <c r="ID136" i="2"/>
  <c r="IE136" i="2"/>
  <c r="ID138" i="2"/>
  <c r="IE138" i="2"/>
  <c r="ID140" i="2"/>
  <c r="IE140" i="2"/>
  <c r="ID142" i="2"/>
  <c r="IE142" i="2"/>
  <c r="ID144" i="2"/>
  <c r="IE144" i="2"/>
  <c r="ID146" i="2"/>
  <c r="IE146" i="2"/>
  <c r="ID148" i="2"/>
  <c r="IE148" i="2"/>
  <c r="ID150" i="2"/>
  <c r="IE150" i="2"/>
  <c r="ID152" i="2"/>
  <c r="IE152" i="2"/>
  <c r="ID154" i="2"/>
  <c r="IE154" i="2"/>
  <c r="ID156" i="2"/>
  <c r="IE156" i="2"/>
  <c r="ID158" i="2"/>
  <c r="IE158" i="2"/>
  <c r="ID160" i="2"/>
  <c r="IE160" i="2"/>
  <c r="ID162" i="2"/>
  <c r="IE162" i="2"/>
  <c r="ID164" i="2"/>
  <c r="IE164" i="2"/>
  <c r="ID166" i="2"/>
  <c r="IE166" i="2"/>
  <c r="ID168" i="2"/>
  <c r="IE168" i="2"/>
  <c r="ID170" i="2"/>
  <c r="IE170" i="2"/>
  <c r="ID172" i="2"/>
  <c r="IE172" i="2"/>
  <c r="ID174" i="2"/>
  <c r="IE174" i="2"/>
  <c r="ID176" i="2"/>
  <c r="IE176" i="2"/>
  <c r="ID178" i="2"/>
  <c r="IE178" i="2"/>
  <c r="ID180" i="2"/>
  <c r="IE180" i="2"/>
  <c r="ID182" i="2"/>
  <c r="IE182" i="2"/>
  <c r="ID184" i="2"/>
  <c r="IE184" i="2"/>
  <c r="ID186" i="2"/>
  <c r="IE186" i="2"/>
  <c r="ID188" i="2"/>
  <c r="IE188" i="2"/>
  <c r="ID190" i="2"/>
  <c r="IE190" i="2"/>
  <c r="ID192" i="2"/>
  <c r="IE192" i="2"/>
  <c r="ID194" i="2"/>
  <c r="IE194" i="2"/>
  <c r="ID196" i="2"/>
  <c r="IE196" i="2"/>
  <c r="ID198" i="2"/>
  <c r="IE198" i="2"/>
  <c r="ID200" i="2"/>
  <c r="IE200" i="2"/>
  <c r="ID202" i="2"/>
  <c r="IE202" i="2"/>
  <c r="ID204" i="2"/>
  <c r="IE204" i="2"/>
  <c r="ID206" i="2"/>
  <c r="IE206" i="2"/>
  <c r="HP114" i="2"/>
  <c r="HQ114" i="2" s="1"/>
  <c r="HR114" i="2"/>
  <c r="HS114" i="2" s="1"/>
  <c r="HP115" i="2"/>
  <c r="HR115" i="2"/>
  <c r="HP116" i="2"/>
  <c r="HQ116" i="2" s="1"/>
  <c r="HR116" i="2"/>
  <c r="HS116" i="2" s="1"/>
  <c r="HP117" i="2"/>
  <c r="HQ117" i="2" s="1"/>
  <c r="HR117" i="2"/>
  <c r="HP118" i="2"/>
  <c r="HQ118" i="2" s="1"/>
  <c r="HR118" i="2"/>
  <c r="HS118" i="2" s="1"/>
  <c r="HP119" i="2"/>
  <c r="HR119" i="2"/>
  <c r="HP120" i="2"/>
  <c r="HQ120" i="2" s="1"/>
  <c r="HR120" i="2"/>
  <c r="HS120" i="2" s="1"/>
  <c r="HP121" i="2"/>
  <c r="HR121" i="2"/>
  <c r="HP122" i="2"/>
  <c r="HQ122" i="2" s="1"/>
  <c r="HR122" i="2"/>
  <c r="HS122" i="2" s="1"/>
  <c r="HP123" i="2"/>
  <c r="HR123" i="2"/>
  <c r="HP124" i="2"/>
  <c r="HQ124" i="2" s="1"/>
  <c r="HR124" i="2"/>
  <c r="HS124" i="2" s="1"/>
  <c r="HP126" i="2"/>
  <c r="HQ126" i="2" s="1"/>
  <c r="HR126" i="2"/>
  <c r="HS126" i="2" s="1"/>
  <c r="HP127" i="2"/>
  <c r="HR127" i="2"/>
  <c r="HP128" i="2"/>
  <c r="HQ128" i="2" s="1"/>
  <c r="HR128" i="2"/>
  <c r="HS128" i="2" s="1"/>
  <c r="HP129" i="2"/>
  <c r="HR129" i="2"/>
  <c r="HP130" i="2"/>
  <c r="HQ130" i="2" s="1"/>
  <c r="HR130" i="2"/>
  <c r="HS130" i="2" s="1"/>
  <c r="HP131" i="2"/>
  <c r="HR131" i="2"/>
  <c r="HP132" i="2"/>
  <c r="HQ132" i="2" s="1"/>
  <c r="HR132" i="2"/>
  <c r="HS132" i="2" s="1"/>
  <c r="HP133" i="2"/>
  <c r="HR133" i="2"/>
  <c r="HP134" i="2"/>
  <c r="HQ134" i="2" s="1"/>
  <c r="HR134" i="2"/>
  <c r="HS134" i="2" s="1"/>
  <c r="HP135" i="2"/>
  <c r="HR135" i="2"/>
  <c r="HP136" i="2"/>
  <c r="HQ136" i="2" s="1"/>
  <c r="HR136" i="2"/>
  <c r="HS136" i="2" s="1"/>
  <c r="HP137" i="2"/>
  <c r="HR137" i="2"/>
  <c r="HP138" i="2"/>
  <c r="HQ138" i="2" s="1"/>
  <c r="HR138" i="2"/>
  <c r="HS138" i="2" s="1"/>
  <c r="HP139" i="2"/>
  <c r="HR139" i="2"/>
  <c r="HP140" i="2"/>
  <c r="HQ140" i="2" s="1"/>
  <c r="HR140" i="2"/>
  <c r="HS140" i="2" s="1"/>
  <c r="HP141" i="2"/>
  <c r="HR141" i="2"/>
  <c r="HP142" i="2"/>
  <c r="HQ142" i="2" s="1"/>
  <c r="HR142" i="2"/>
  <c r="HS142" i="2" s="1"/>
  <c r="HP143" i="2"/>
  <c r="HR143" i="2"/>
  <c r="HP144" i="2"/>
  <c r="HQ144" i="2" s="1"/>
  <c r="HR144" i="2"/>
  <c r="HS144" i="2" s="1"/>
  <c r="HP145" i="2"/>
  <c r="HQ145" i="2"/>
  <c r="HR145" i="2"/>
  <c r="HP146" i="2"/>
  <c r="HQ146" i="2" s="1"/>
  <c r="HR146" i="2"/>
  <c r="HS146" i="2" s="1"/>
  <c r="HP147" i="2"/>
  <c r="HR147" i="2"/>
  <c r="HP148" i="2"/>
  <c r="HQ148" i="2" s="1"/>
  <c r="HR148" i="2"/>
  <c r="HS148" i="2" s="1"/>
  <c r="HP149" i="2"/>
  <c r="HR149" i="2"/>
  <c r="HP150" i="2"/>
  <c r="HQ150" i="2" s="1"/>
  <c r="HR150" i="2"/>
  <c r="HS150" i="2" s="1"/>
  <c r="HP151" i="2"/>
  <c r="HR151" i="2"/>
  <c r="HP152" i="2"/>
  <c r="HQ152" i="2" s="1"/>
  <c r="HR152" i="2"/>
  <c r="HS152" i="2" s="1"/>
  <c r="HP153" i="2"/>
  <c r="HR153" i="2"/>
  <c r="HP154" i="2"/>
  <c r="HQ154" i="2" s="1"/>
  <c r="HR154" i="2"/>
  <c r="HS154" i="2" s="1"/>
  <c r="HP155" i="2"/>
  <c r="HR155" i="2"/>
  <c r="HP156" i="2"/>
  <c r="HQ156" i="2" s="1"/>
  <c r="HR156" i="2"/>
  <c r="HS156" i="2" s="1"/>
  <c r="HP157" i="2"/>
  <c r="HR157" i="2"/>
  <c r="HP158" i="2"/>
  <c r="HQ158" i="2" s="1"/>
  <c r="HR158" i="2"/>
  <c r="HS158" i="2" s="1"/>
  <c r="HP159" i="2"/>
  <c r="HQ159" i="2"/>
  <c r="HR159" i="2"/>
  <c r="HP160" i="2"/>
  <c r="HQ160" i="2" s="1"/>
  <c r="HR160" i="2"/>
  <c r="HS160" i="2" s="1"/>
  <c r="HP161" i="2"/>
  <c r="HR161" i="2"/>
  <c r="HP162" i="2"/>
  <c r="HQ162" i="2" s="1"/>
  <c r="HR162" i="2"/>
  <c r="HS162" i="2" s="1"/>
  <c r="HP163" i="2"/>
  <c r="HQ163" i="2" s="1"/>
  <c r="HR163" i="2"/>
  <c r="HP164" i="2"/>
  <c r="HQ164" i="2" s="1"/>
  <c r="HR164" i="2"/>
  <c r="HS164" i="2" s="1"/>
  <c r="HP165" i="2"/>
  <c r="HR165" i="2"/>
  <c r="HP166" i="2"/>
  <c r="HQ166" i="2" s="1"/>
  <c r="HR166" i="2"/>
  <c r="HS166" i="2" s="1"/>
  <c r="HP167" i="2"/>
  <c r="HR167" i="2"/>
  <c r="HP168" i="2"/>
  <c r="HQ168" i="2" s="1"/>
  <c r="HR168" i="2"/>
  <c r="HS168" i="2" s="1"/>
  <c r="HP169" i="2"/>
  <c r="HR169" i="2"/>
  <c r="HP170" i="2"/>
  <c r="HQ170" i="2" s="1"/>
  <c r="HR170" i="2"/>
  <c r="HS170" i="2" s="1"/>
  <c r="HP171" i="2"/>
  <c r="HQ171" i="2" s="1"/>
  <c r="HR171" i="2"/>
  <c r="HP172" i="2"/>
  <c r="HQ172" i="2" s="1"/>
  <c r="HR172" i="2"/>
  <c r="HS172" i="2" s="1"/>
  <c r="HP173" i="2"/>
  <c r="HR173" i="2"/>
  <c r="HP174" i="2"/>
  <c r="HQ174" i="2" s="1"/>
  <c r="HR174" i="2"/>
  <c r="HS174" i="2" s="1"/>
  <c r="HP175" i="2"/>
  <c r="HQ175" i="2" s="1"/>
  <c r="HR175" i="2"/>
  <c r="HP176" i="2"/>
  <c r="HQ176" i="2" s="1"/>
  <c r="HR176" i="2"/>
  <c r="HS176" i="2" s="1"/>
  <c r="HP177" i="2"/>
  <c r="HR177" i="2"/>
  <c r="HP178" i="2"/>
  <c r="HQ178" i="2" s="1"/>
  <c r="HR178" i="2"/>
  <c r="HS178" i="2" s="1"/>
  <c r="HP179" i="2"/>
  <c r="HR179" i="2"/>
  <c r="HP180" i="2"/>
  <c r="HQ180" i="2" s="1"/>
  <c r="HR180" i="2"/>
  <c r="HS180" i="2" s="1"/>
  <c r="HP181" i="2"/>
  <c r="HR181" i="2"/>
  <c r="HP182" i="2"/>
  <c r="HQ182" i="2" s="1"/>
  <c r="HR182" i="2"/>
  <c r="HS182" i="2" s="1"/>
  <c r="HP183" i="2"/>
  <c r="HR183" i="2"/>
  <c r="HP184" i="2"/>
  <c r="HQ184" i="2" s="1"/>
  <c r="HR184" i="2"/>
  <c r="HS184" i="2"/>
  <c r="HP185" i="2"/>
  <c r="HR185" i="2"/>
  <c r="HP186" i="2"/>
  <c r="HQ186" i="2" s="1"/>
  <c r="HR186" i="2"/>
  <c r="HS186" i="2" s="1"/>
  <c r="HP187" i="2"/>
  <c r="HR187" i="2"/>
  <c r="HP188" i="2"/>
  <c r="HQ188" i="2" s="1"/>
  <c r="HR188" i="2"/>
  <c r="HS188" i="2" s="1"/>
  <c r="HP189" i="2"/>
  <c r="HR189" i="2"/>
  <c r="HP190" i="2"/>
  <c r="HQ190" i="2" s="1"/>
  <c r="HR190" i="2"/>
  <c r="HS190" i="2" s="1"/>
  <c r="HP191" i="2"/>
  <c r="HR191" i="2"/>
  <c r="HP192" i="2"/>
  <c r="HQ192" i="2" s="1"/>
  <c r="HR192" i="2"/>
  <c r="HS192" i="2" s="1"/>
  <c r="HP193" i="2"/>
  <c r="HQ193" i="2" s="1"/>
  <c r="HR193" i="2"/>
  <c r="HP194" i="2"/>
  <c r="HQ194" i="2" s="1"/>
  <c r="HR194" i="2"/>
  <c r="HS194" i="2" s="1"/>
  <c r="HP195" i="2"/>
  <c r="HR195" i="2"/>
  <c r="HP196" i="2"/>
  <c r="HQ196" i="2" s="1"/>
  <c r="HR196" i="2"/>
  <c r="HS196" i="2" s="1"/>
  <c r="HP197" i="2"/>
  <c r="HR197" i="2"/>
  <c r="HP198" i="2"/>
  <c r="HQ198" i="2" s="1"/>
  <c r="HR198" i="2"/>
  <c r="HS198" i="2" s="1"/>
  <c r="HP199" i="2"/>
  <c r="HR199" i="2"/>
  <c r="HP200" i="2"/>
  <c r="HQ200" i="2" s="1"/>
  <c r="HR200" i="2"/>
  <c r="HS200" i="2" s="1"/>
  <c r="HP201" i="2"/>
  <c r="HR201" i="2"/>
  <c r="HP202" i="2"/>
  <c r="HQ202" i="2" s="1"/>
  <c r="HR202" i="2"/>
  <c r="HS202" i="2" s="1"/>
  <c r="HP203" i="2"/>
  <c r="HR203" i="2"/>
  <c r="HP204" i="2"/>
  <c r="HQ204" i="2" s="1"/>
  <c r="HR204" i="2"/>
  <c r="HS204" i="2" s="1"/>
  <c r="HR205" i="2"/>
  <c r="HR206" i="2"/>
  <c r="HS206" i="2" s="1"/>
  <c r="GT114" i="2"/>
  <c r="GU114" i="2" s="1"/>
  <c r="GV114" i="2"/>
  <c r="GW114" i="2" s="1"/>
  <c r="GT115" i="2"/>
  <c r="GV115" i="2"/>
  <c r="GT116" i="2"/>
  <c r="GU116" i="2" s="1"/>
  <c r="GV116" i="2"/>
  <c r="GW116" i="2" s="1"/>
  <c r="GT117" i="2"/>
  <c r="GV117" i="2"/>
  <c r="GT118" i="2"/>
  <c r="GU118" i="2" s="1"/>
  <c r="GV118" i="2"/>
  <c r="GW118" i="2" s="1"/>
  <c r="GT119" i="2"/>
  <c r="GV119" i="2"/>
  <c r="GT120" i="2"/>
  <c r="GU120" i="2" s="1"/>
  <c r="GV120" i="2"/>
  <c r="GW120" i="2" s="1"/>
  <c r="GT121" i="2"/>
  <c r="GV121" i="2"/>
  <c r="GT122" i="2"/>
  <c r="GU122" i="2" s="1"/>
  <c r="GV122" i="2"/>
  <c r="GW122" i="2" s="1"/>
  <c r="GT123" i="2"/>
  <c r="GV123" i="2"/>
  <c r="GT124" i="2"/>
  <c r="GU124" i="2" s="1"/>
  <c r="GV124" i="2"/>
  <c r="GW124" i="2" s="1"/>
  <c r="GT126" i="2"/>
  <c r="GU126" i="2" s="1"/>
  <c r="GV126" i="2"/>
  <c r="GW126" i="2" s="1"/>
  <c r="GT127" i="2"/>
  <c r="GV127" i="2"/>
  <c r="GT128" i="2"/>
  <c r="GU128" i="2" s="1"/>
  <c r="GV128" i="2"/>
  <c r="GW128" i="2" s="1"/>
  <c r="GT129" i="2"/>
  <c r="GV129" i="2"/>
  <c r="GT130" i="2"/>
  <c r="GU130" i="2" s="1"/>
  <c r="GV130" i="2"/>
  <c r="GW130" i="2"/>
  <c r="GT131" i="2"/>
  <c r="GV131" i="2"/>
  <c r="GT132" i="2"/>
  <c r="GU132" i="2" s="1"/>
  <c r="GV132" i="2"/>
  <c r="GW132" i="2" s="1"/>
  <c r="GT133" i="2"/>
  <c r="GV133" i="2"/>
  <c r="GT134" i="2"/>
  <c r="GU134" i="2" s="1"/>
  <c r="GV134" i="2"/>
  <c r="GW134" i="2" s="1"/>
  <c r="GT135" i="2"/>
  <c r="GV135" i="2"/>
  <c r="GT136" i="2"/>
  <c r="GU136" i="2" s="1"/>
  <c r="GV136" i="2"/>
  <c r="GW136" i="2" s="1"/>
  <c r="GT137" i="2"/>
  <c r="GV137" i="2"/>
  <c r="GT138" i="2"/>
  <c r="GU138" i="2" s="1"/>
  <c r="GV138" i="2"/>
  <c r="GW138" i="2" s="1"/>
  <c r="GT139" i="2"/>
  <c r="GV139" i="2"/>
  <c r="GT140" i="2"/>
  <c r="GU140" i="2" s="1"/>
  <c r="GV140" i="2"/>
  <c r="GW140" i="2" s="1"/>
  <c r="GT141" i="2"/>
  <c r="GV141" i="2"/>
  <c r="GT142" i="2"/>
  <c r="GU142" i="2" s="1"/>
  <c r="GV142" i="2"/>
  <c r="GW142" i="2" s="1"/>
  <c r="GT143" i="2"/>
  <c r="GV143" i="2"/>
  <c r="GT144" i="2"/>
  <c r="GU144" i="2" s="1"/>
  <c r="GV144" i="2"/>
  <c r="GW144" i="2" s="1"/>
  <c r="GT145" i="2"/>
  <c r="GU145" i="2" s="1"/>
  <c r="GV145" i="2"/>
  <c r="GT146" i="2"/>
  <c r="GU146" i="2" s="1"/>
  <c r="GV146" i="2"/>
  <c r="GW146" i="2" s="1"/>
  <c r="GT147" i="2"/>
  <c r="GV147" i="2"/>
  <c r="GT148" i="2"/>
  <c r="GU148" i="2" s="1"/>
  <c r="GV148" i="2"/>
  <c r="GW148" i="2" s="1"/>
  <c r="GT149" i="2"/>
  <c r="GV149" i="2"/>
  <c r="GT150" i="2"/>
  <c r="GU150" i="2" s="1"/>
  <c r="GV150" i="2"/>
  <c r="GW150" i="2" s="1"/>
  <c r="GT151" i="2"/>
  <c r="GV151" i="2"/>
  <c r="GT152" i="2"/>
  <c r="GU152" i="2" s="1"/>
  <c r="GV152" i="2"/>
  <c r="GW152" i="2" s="1"/>
  <c r="GT153" i="2"/>
  <c r="GV153" i="2"/>
  <c r="GW153" i="2"/>
  <c r="GT154" i="2"/>
  <c r="GU154" i="2" s="1"/>
  <c r="GV154" i="2"/>
  <c r="GW154" i="2" s="1"/>
  <c r="GT155" i="2"/>
  <c r="GV155" i="2"/>
  <c r="GT156" i="2"/>
  <c r="GU156" i="2" s="1"/>
  <c r="GV156" i="2"/>
  <c r="GW156" i="2" s="1"/>
  <c r="GT157" i="2"/>
  <c r="GV157" i="2"/>
  <c r="GT158" i="2"/>
  <c r="GU158" i="2" s="1"/>
  <c r="GV158" i="2"/>
  <c r="GW158" i="2" s="1"/>
  <c r="GT159" i="2"/>
  <c r="GV159" i="2"/>
  <c r="GT160" i="2"/>
  <c r="GU160" i="2" s="1"/>
  <c r="GV160" i="2"/>
  <c r="GW160" i="2" s="1"/>
  <c r="GT161" i="2"/>
  <c r="GV161" i="2"/>
  <c r="GT162" i="2"/>
  <c r="GU162" i="2" s="1"/>
  <c r="GV162" i="2"/>
  <c r="GW162" i="2" s="1"/>
  <c r="GT163" i="2"/>
  <c r="GV163" i="2"/>
  <c r="GT164" i="2"/>
  <c r="GU164" i="2" s="1"/>
  <c r="GV164" i="2"/>
  <c r="GW164" i="2" s="1"/>
  <c r="GT165" i="2"/>
  <c r="GV165" i="2"/>
  <c r="GT166" i="2"/>
  <c r="GU166" i="2" s="1"/>
  <c r="GV166" i="2"/>
  <c r="GW166" i="2" s="1"/>
  <c r="GT167" i="2"/>
  <c r="GU167" i="2" s="1"/>
  <c r="GV167" i="2"/>
  <c r="GT168" i="2"/>
  <c r="GU168" i="2" s="1"/>
  <c r="GV168" i="2"/>
  <c r="GW168" i="2" s="1"/>
  <c r="GT169" i="2"/>
  <c r="GV169" i="2"/>
  <c r="GT170" i="2"/>
  <c r="GU170" i="2" s="1"/>
  <c r="GV170" i="2"/>
  <c r="GW170" i="2" s="1"/>
  <c r="GT171" i="2"/>
  <c r="GV171" i="2"/>
  <c r="GT172" i="2"/>
  <c r="GU172" i="2" s="1"/>
  <c r="GV172" i="2"/>
  <c r="GW172" i="2" s="1"/>
  <c r="GT173" i="2"/>
  <c r="GV173" i="2"/>
  <c r="GT174" i="2"/>
  <c r="GU174" i="2" s="1"/>
  <c r="GV174" i="2"/>
  <c r="GW174" i="2" s="1"/>
  <c r="GT175" i="2"/>
  <c r="GV175" i="2"/>
  <c r="GT176" i="2"/>
  <c r="GU176" i="2" s="1"/>
  <c r="GV176" i="2"/>
  <c r="GW176" i="2" s="1"/>
  <c r="GT177" i="2"/>
  <c r="GV177" i="2"/>
  <c r="GT178" i="2"/>
  <c r="GU178" i="2" s="1"/>
  <c r="GV178" i="2"/>
  <c r="GW178" i="2" s="1"/>
  <c r="GT179" i="2"/>
  <c r="GV179" i="2"/>
  <c r="GT180" i="2"/>
  <c r="GU180" i="2" s="1"/>
  <c r="GV180" i="2"/>
  <c r="GW180" i="2" s="1"/>
  <c r="GT181" i="2"/>
  <c r="GU181" i="2" s="1"/>
  <c r="GV181" i="2"/>
  <c r="GT182" i="2"/>
  <c r="GU182" i="2" s="1"/>
  <c r="GV182" i="2"/>
  <c r="GW182" i="2" s="1"/>
  <c r="GT183" i="2"/>
  <c r="GV183" i="2"/>
  <c r="GT184" i="2"/>
  <c r="GU184" i="2" s="1"/>
  <c r="GV184" i="2"/>
  <c r="GW184" i="2" s="1"/>
  <c r="GT185" i="2"/>
  <c r="GV185" i="2"/>
  <c r="GT186" i="2"/>
  <c r="GU186" i="2" s="1"/>
  <c r="GV186" i="2"/>
  <c r="GW186" i="2" s="1"/>
  <c r="GT187" i="2"/>
  <c r="GV187" i="2"/>
  <c r="GT188" i="2"/>
  <c r="GU188" i="2" s="1"/>
  <c r="GV188" i="2"/>
  <c r="GW188" i="2" s="1"/>
  <c r="GT189" i="2"/>
  <c r="GV189" i="2"/>
  <c r="GT190" i="2"/>
  <c r="GU190" i="2" s="1"/>
  <c r="GV190" i="2"/>
  <c r="GW190" i="2" s="1"/>
  <c r="GT191" i="2"/>
  <c r="GV191" i="2"/>
  <c r="GT192" i="2"/>
  <c r="GU192" i="2" s="1"/>
  <c r="GV192" i="2"/>
  <c r="GW192" i="2" s="1"/>
  <c r="GT193" i="2"/>
  <c r="GV193" i="2"/>
  <c r="GT194" i="2"/>
  <c r="GU194" i="2" s="1"/>
  <c r="GV194" i="2"/>
  <c r="GW194" i="2" s="1"/>
  <c r="GT195" i="2"/>
  <c r="GV195" i="2"/>
  <c r="GT196" i="2"/>
  <c r="GU196" i="2" s="1"/>
  <c r="GV196" i="2"/>
  <c r="GW196" i="2" s="1"/>
  <c r="GT197" i="2"/>
  <c r="GV197" i="2"/>
  <c r="GT198" i="2"/>
  <c r="GU198" i="2" s="1"/>
  <c r="GV198" i="2"/>
  <c r="GW198" i="2" s="1"/>
  <c r="GT199" i="2"/>
  <c r="GV199" i="2"/>
  <c r="GT200" i="2"/>
  <c r="GU200" i="2" s="1"/>
  <c r="GV200" i="2"/>
  <c r="GW200" i="2" s="1"/>
  <c r="GT201" i="2"/>
  <c r="GV201" i="2"/>
  <c r="GW201" i="2" s="1"/>
  <c r="GT202" i="2"/>
  <c r="GU202" i="2" s="1"/>
  <c r="GV202" i="2"/>
  <c r="GW202" i="2" s="1"/>
  <c r="GT203" i="2"/>
  <c r="GV203" i="2"/>
  <c r="GT204" i="2"/>
  <c r="GU204" i="2" s="1"/>
  <c r="GV204" i="2"/>
  <c r="GW204" i="2" s="1"/>
  <c r="GV205" i="2"/>
  <c r="GV206" i="2"/>
  <c r="GW206" i="2" s="1"/>
  <c r="FX114" i="2"/>
  <c r="FY114" i="2" s="1"/>
  <c r="FZ114" i="2"/>
  <c r="GA114" i="2" s="1"/>
  <c r="FX115" i="2"/>
  <c r="FZ115" i="2"/>
  <c r="FX116" i="2"/>
  <c r="FY116" i="2" s="1"/>
  <c r="FZ116" i="2"/>
  <c r="GA116" i="2" s="1"/>
  <c r="FX117" i="2"/>
  <c r="FZ117" i="2"/>
  <c r="FX118" i="2"/>
  <c r="FY118" i="2" s="1"/>
  <c r="FZ118" i="2"/>
  <c r="GA118" i="2" s="1"/>
  <c r="FX119" i="2"/>
  <c r="FY119" i="2" s="1"/>
  <c r="FZ119" i="2"/>
  <c r="FX120" i="2"/>
  <c r="FY120" i="2" s="1"/>
  <c r="FZ120" i="2"/>
  <c r="GA120" i="2" s="1"/>
  <c r="FX121" i="2"/>
  <c r="FZ121" i="2"/>
  <c r="FX122" i="2"/>
  <c r="FY122" i="2" s="1"/>
  <c r="FZ122" i="2"/>
  <c r="GA122" i="2" s="1"/>
  <c r="FX123" i="2"/>
  <c r="FZ123" i="2"/>
  <c r="FX124" i="2"/>
  <c r="FY124" i="2" s="1"/>
  <c r="FZ124" i="2"/>
  <c r="GA124" i="2" s="1"/>
  <c r="FX126" i="2"/>
  <c r="FY126" i="2" s="1"/>
  <c r="FZ126" i="2"/>
  <c r="GA126" i="2" s="1"/>
  <c r="FX127" i="2"/>
  <c r="FY127" i="2" s="1"/>
  <c r="FZ127" i="2"/>
  <c r="FX128" i="2"/>
  <c r="FY128" i="2" s="1"/>
  <c r="FZ128" i="2"/>
  <c r="GA128" i="2" s="1"/>
  <c r="FX129" i="2"/>
  <c r="FZ129" i="2"/>
  <c r="FX130" i="2"/>
  <c r="FY130" i="2" s="1"/>
  <c r="FZ130" i="2"/>
  <c r="GA130" i="2"/>
  <c r="FX131" i="2"/>
  <c r="FZ131" i="2"/>
  <c r="FX132" i="2"/>
  <c r="FY132" i="2" s="1"/>
  <c r="FZ132" i="2"/>
  <c r="GA132" i="2" s="1"/>
  <c r="FX133" i="2"/>
  <c r="FZ133" i="2"/>
  <c r="FX134" i="2"/>
  <c r="FY134" i="2" s="1"/>
  <c r="FZ134" i="2"/>
  <c r="GA134" i="2" s="1"/>
  <c r="FX135" i="2"/>
  <c r="FZ135" i="2"/>
  <c r="FX136" i="2"/>
  <c r="FY136" i="2" s="1"/>
  <c r="FZ136" i="2"/>
  <c r="GA136" i="2" s="1"/>
  <c r="FX137" i="2"/>
  <c r="FZ137" i="2"/>
  <c r="FX138" i="2"/>
  <c r="FY138" i="2" s="1"/>
  <c r="FZ138" i="2"/>
  <c r="GA138" i="2" s="1"/>
  <c r="FX139" i="2"/>
  <c r="FZ139" i="2"/>
  <c r="FX140" i="2"/>
  <c r="FY140" i="2" s="1"/>
  <c r="FZ140" i="2"/>
  <c r="GA140" i="2" s="1"/>
  <c r="FX141" i="2"/>
  <c r="FZ141" i="2"/>
  <c r="FX142" i="2"/>
  <c r="FY142" i="2" s="1"/>
  <c r="FZ142" i="2"/>
  <c r="GA142" i="2" s="1"/>
  <c r="FX143" i="2"/>
  <c r="FY143" i="2" s="1"/>
  <c r="FZ143" i="2"/>
  <c r="FX144" i="2"/>
  <c r="FY144" i="2" s="1"/>
  <c r="FZ144" i="2"/>
  <c r="GA144" i="2" s="1"/>
  <c r="FX145" i="2"/>
  <c r="FZ145" i="2"/>
  <c r="FX146" i="2"/>
  <c r="FY146" i="2" s="1"/>
  <c r="FZ146" i="2"/>
  <c r="GA146" i="2" s="1"/>
  <c r="FX147" i="2"/>
  <c r="FZ147" i="2"/>
  <c r="FX148" i="2"/>
  <c r="FY148" i="2" s="1"/>
  <c r="FZ148" i="2"/>
  <c r="GA148" i="2" s="1"/>
  <c r="FX149" i="2"/>
  <c r="FZ149" i="2"/>
  <c r="FX150" i="2"/>
  <c r="FY150" i="2" s="1"/>
  <c r="FZ150" i="2"/>
  <c r="GA150" i="2" s="1"/>
  <c r="FX151" i="2"/>
  <c r="FY151" i="2" s="1"/>
  <c r="FZ151" i="2"/>
  <c r="FX152" i="2"/>
  <c r="FY152" i="2" s="1"/>
  <c r="FZ152" i="2"/>
  <c r="GA152" i="2" s="1"/>
  <c r="FX153" i="2"/>
  <c r="FY153" i="2" s="1"/>
  <c r="FZ153" i="2"/>
  <c r="FX154" i="2"/>
  <c r="FY154" i="2" s="1"/>
  <c r="FZ154" i="2"/>
  <c r="GA154" i="2" s="1"/>
  <c r="FX155" i="2"/>
  <c r="FZ155" i="2"/>
  <c r="FX156" i="2"/>
  <c r="FY156" i="2" s="1"/>
  <c r="FZ156" i="2"/>
  <c r="GA156" i="2" s="1"/>
  <c r="FX157" i="2"/>
  <c r="FZ157" i="2"/>
  <c r="FX158" i="2"/>
  <c r="FY158" i="2" s="1"/>
  <c r="FZ158" i="2"/>
  <c r="GA158" i="2" s="1"/>
  <c r="FX159" i="2"/>
  <c r="FZ159" i="2"/>
  <c r="FX160" i="2"/>
  <c r="FY160" i="2" s="1"/>
  <c r="FZ160" i="2"/>
  <c r="GA160" i="2" s="1"/>
  <c r="FX161" i="2"/>
  <c r="FZ161" i="2"/>
  <c r="FX162" i="2"/>
  <c r="FY162" i="2" s="1"/>
  <c r="FZ162" i="2"/>
  <c r="GA162" i="2" s="1"/>
  <c r="FX163" i="2"/>
  <c r="FZ163" i="2"/>
  <c r="FX164" i="2"/>
  <c r="FY164" i="2" s="1"/>
  <c r="FZ164" i="2"/>
  <c r="GA164" i="2" s="1"/>
  <c r="FX165" i="2"/>
  <c r="FY165" i="2"/>
  <c r="FZ165" i="2"/>
  <c r="FX166" i="2"/>
  <c r="FY166" i="2" s="1"/>
  <c r="FZ166" i="2"/>
  <c r="GA166" i="2" s="1"/>
  <c r="FX167" i="2"/>
  <c r="FZ167" i="2"/>
  <c r="FX168" i="2"/>
  <c r="FY168" i="2" s="1"/>
  <c r="FZ168" i="2"/>
  <c r="GA168" i="2" s="1"/>
  <c r="FX169" i="2"/>
  <c r="FZ169" i="2"/>
  <c r="GA169" i="2"/>
  <c r="FX170" i="2"/>
  <c r="FY170" i="2" s="1"/>
  <c r="FZ170" i="2"/>
  <c r="GA170" i="2" s="1"/>
  <c r="FX171" i="2"/>
  <c r="FZ171" i="2"/>
  <c r="FX172" i="2"/>
  <c r="FY172" i="2" s="1"/>
  <c r="FZ172" i="2"/>
  <c r="GA172" i="2" s="1"/>
  <c r="FX173" i="2"/>
  <c r="FZ173" i="2"/>
  <c r="FX174" i="2"/>
  <c r="FY174" i="2" s="1"/>
  <c r="FZ174" i="2"/>
  <c r="GA174" i="2" s="1"/>
  <c r="FX175" i="2"/>
  <c r="FZ175" i="2"/>
  <c r="FX176" i="2"/>
  <c r="FY176" i="2" s="1"/>
  <c r="FZ176" i="2"/>
  <c r="GA176" i="2" s="1"/>
  <c r="FX177" i="2"/>
  <c r="FY177" i="2" s="1"/>
  <c r="FZ177" i="2"/>
  <c r="FX178" i="2"/>
  <c r="FY178" i="2" s="1"/>
  <c r="FZ178" i="2"/>
  <c r="GA178" i="2" s="1"/>
  <c r="FX179" i="2"/>
  <c r="FZ179" i="2"/>
  <c r="FX180" i="2"/>
  <c r="FY180" i="2" s="1"/>
  <c r="FZ180" i="2"/>
  <c r="GA180" i="2" s="1"/>
  <c r="FX181" i="2"/>
  <c r="FZ181" i="2"/>
  <c r="FX182" i="2"/>
  <c r="FY182" i="2" s="1"/>
  <c r="FZ182" i="2"/>
  <c r="GA182" i="2" s="1"/>
  <c r="FX183" i="2"/>
  <c r="FZ183" i="2"/>
  <c r="FX184" i="2"/>
  <c r="FY184" i="2"/>
  <c r="FZ184" i="2"/>
  <c r="GA184" i="2" s="1"/>
  <c r="FX185" i="2"/>
  <c r="FZ185" i="2"/>
  <c r="FX186" i="2"/>
  <c r="FY186" i="2" s="1"/>
  <c r="FZ186" i="2"/>
  <c r="GA186" i="2" s="1"/>
  <c r="FX187" i="2"/>
  <c r="FZ187" i="2"/>
  <c r="FX188" i="2"/>
  <c r="FY188" i="2" s="1"/>
  <c r="FZ188" i="2"/>
  <c r="GA188" i="2" s="1"/>
  <c r="FX189" i="2"/>
  <c r="FZ189" i="2"/>
  <c r="FX190" i="2"/>
  <c r="FY190" i="2" s="1"/>
  <c r="FZ190" i="2"/>
  <c r="GA190" i="2" s="1"/>
  <c r="FX191" i="2"/>
  <c r="FZ191" i="2"/>
  <c r="FX192" i="2"/>
  <c r="FY192" i="2" s="1"/>
  <c r="FZ192" i="2"/>
  <c r="GA192" i="2" s="1"/>
  <c r="FX193" i="2"/>
  <c r="FZ193" i="2"/>
  <c r="FX194" i="2"/>
  <c r="FY194" i="2" s="1"/>
  <c r="FZ194" i="2"/>
  <c r="GA194" i="2"/>
  <c r="FX195" i="2"/>
  <c r="FZ195" i="2"/>
  <c r="FX196" i="2"/>
  <c r="FY196" i="2" s="1"/>
  <c r="FZ196" i="2"/>
  <c r="GA196" i="2" s="1"/>
  <c r="FX197" i="2"/>
  <c r="FZ197" i="2"/>
  <c r="FX198" i="2"/>
  <c r="FY198" i="2" s="1"/>
  <c r="FZ198" i="2"/>
  <c r="GA198" i="2" s="1"/>
  <c r="FX199" i="2"/>
  <c r="FY199" i="2"/>
  <c r="FZ199" i="2"/>
  <c r="FX200" i="2"/>
  <c r="FY200" i="2" s="1"/>
  <c r="FZ200" i="2"/>
  <c r="GA200" i="2" s="1"/>
  <c r="FX201" i="2"/>
  <c r="FZ201" i="2"/>
  <c r="FX202" i="2"/>
  <c r="FY202" i="2" s="1"/>
  <c r="FZ202" i="2"/>
  <c r="GA202" i="2" s="1"/>
  <c r="FX203" i="2"/>
  <c r="FZ203" i="2"/>
  <c r="FX204" i="2"/>
  <c r="FY204" i="2" s="1"/>
  <c r="FZ204" i="2"/>
  <c r="GA204" i="2" s="1"/>
  <c r="FZ205" i="2"/>
  <c r="FZ206" i="2"/>
  <c r="GA206" i="2" s="1"/>
  <c r="FB113" i="2"/>
  <c r="FD113" i="2"/>
  <c r="FB114" i="2"/>
  <c r="FC114" i="2" s="1"/>
  <c r="FD114" i="2"/>
  <c r="FE114" i="2" s="1"/>
  <c r="FB115" i="2"/>
  <c r="FD115" i="2"/>
  <c r="FB116" i="2"/>
  <c r="FC116" i="2" s="1"/>
  <c r="FD116" i="2"/>
  <c r="FE116" i="2" s="1"/>
  <c r="FB117" i="2"/>
  <c r="FD117" i="2"/>
  <c r="FB118" i="2"/>
  <c r="FC118" i="2" s="1"/>
  <c r="FD118" i="2"/>
  <c r="FE118" i="2" s="1"/>
  <c r="FB119" i="2"/>
  <c r="FD119" i="2"/>
  <c r="FB120" i="2"/>
  <c r="FC120" i="2" s="1"/>
  <c r="FD120" i="2"/>
  <c r="FE120" i="2" s="1"/>
  <c r="FB121" i="2"/>
  <c r="FD121" i="2"/>
  <c r="FB122" i="2"/>
  <c r="FC122" i="2" s="1"/>
  <c r="FD122" i="2"/>
  <c r="FE122" i="2" s="1"/>
  <c r="FB123" i="2"/>
  <c r="FD123" i="2"/>
  <c r="FB124" i="2"/>
  <c r="FC124" i="2" s="1"/>
  <c r="FD124" i="2"/>
  <c r="FE124" i="2" s="1"/>
  <c r="FB126" i="2"/>
  <c r="FC126" i="2" s="1"/>
  <c r="FD126" i="2"/>
  <c r="FE126" i="2" s="1"/>
  <c r="FB127" i="2"/>
  <c r="FD127" i="2"/>
  <c r="FB128" i="2"/>
  <c r="FC128" i="2" s="1"/>
  <c r="FD128" i="2"/>
  <c r="FE128" i="2" s="1"/>
  <c r="FB129" i="2"/>
  <c r="FD129" i="2"/>
  <c r="FB130" i="2"/>
  <c r="FC130" i="2"/>
  <c r="FD130" i="2"/>
  <c r="FE130" i="2" s="1"/>
  <c r="FB131" i="2"/>
  <c r="FD131" i="2"/>
  <c r="FB132" i="2"/>
  <c r="FC132" i="2" s="1"/>
  <c r="FD132" i="2"/>
  <c r="FE132" i="2" s="1"/>
  <c r="FB133" i="2"/>
  <c r="FD133" i="2"/>
  <c r="FB134" i="2"/>
  <c r="FC134" i="2" s="1"/>
  <c r="FD134" i="2"/>
  <c r="FE134" i="2" s="1"/>
  <c r="FB135" i="2"/>
  <c r="FD135" i="2"/>
  <c r="FB136" i="2"/>
  <c r="FC136" i="2" s="1"/>
  <c r="FD136" i="2"/>
  <c r="FE136" i="2" s="1"/>
  <c r="FB137" i="2"/>
  <c r="FD137" i="2"/>
  <c r="FE137" i="2" s="1"/>
  <c r="FB138" i="2"/>
  <c r="FC138" i="2" s="1"/>
  <c r="FD138" i="2"/>
  <c r="FE138" i="2" s="1"/>
  <c r="FB139" i="2"/>
  <c r="FD139" i="2"/>
  <c r="FB140" i="2"/>
  <c r="FC140" i="2" s="1"/>
  <c r="FD140" i="2"/>
  <c r="FE140" i="2" s="1"/>
  <c r="FB141" i="2"/>
  <c r="FC141" i="2" s="1"/>
  <c r="FD141" i="2"/>
  <c r="FB142" i="2"/>
  <c r="FC142" i="2" s="1"/>
  <c r="FD142" i="2"/>
  <c r="FE142" i="2" s="1"/>
  <c r="FB143" i="2"/>
  <c r="FC143" i="2" s="1"/>
  <c r="FD143" i="2"/>
  <c r="FB144" i="2"/>
  <c r="FC144" i="2" s="1"/>
  <c r="FD144" i="2"/>
  <c r="FE144" i="2" s="1"/>
  <c r="FB145" i="2"/>
  <c r="FC145" i="2" s="1"/>
  <c r="FD145" i="2"/>
  <c r="FB146" i="2"/>
  <c r="FC146" i="2" s="1"/>
  <c r="FD146" i="2"/>
  <c r="FE146" i="2" s="1"/>
  <c r="FB147" i="2"/>
  <c r="FD147" i="2"/>
  <c r="FB148" i="2"/>
  <c r="FC148" i="2" s="1"/>
  <c r="FD148" i="2"/>
  <c r="FE148" i="2" s="1"/>
  <c r="FB149" i="2"/>
  <c r="FD149" i="2"/>
  <c r="FB150" i="2"/>
  <c r="FC150" i="2" s="1"/>
  <c r="FD150" i="2"/>
  <c r="FE150" i="2" s="1"/>
  <c r="FB151" i="2"/>
  <c r="FC151" i="2"/>
  <c r="FD151" i="2"/>
  <c r="FB152" i="2"/>
  <c r="FC152" i="2" s="1"/>
  <c r="FD152" i="2"/>
  <c r="FE152" i="2" s="1"/>
  <c r="FB153" i="2"/>
  <c r="FD153" i="2"/>
  <c r="FE153" i="2" s="1"/>
  <c r="FB154" i="2"/>
  <c r="FC154" i="2" s="1"/>
  <c r="FD154" i="2"/>
  <c r="FE154" i="2" s="1"/>
  <c r="FB155" i="2"/>
  <c r="FD155" i="2"/>
  <c r="FB156" i="2"/>
  <c r="FC156" i="2" s="1"/>
  <c r="FD156" i="2"/>
  <c r="FE156" i="2" s="1"/>
  <c r="FB157" i="2"/>
  <c r="FD157" i="2"/>
  <c r="FB158" i="2"/>
  <c r="FC158" i="2" s="1"/>
  <c r="FD158" i="2"/>
  <c r="FE158" i="2" s="1"/>
  <c r="FB159" i="2"/>
  <c r="FC159" i="2" s="1"/>
  <c r="FD159" i="2"/>
  <c r="FB160" i="2"/>
  <c r="FC160" i="2" s="1"/>
  <c r="FD160" i="2"/>
  <c r="FE160" i="2" s="1"/>
  <c r="FB161" i="2"/>
  <c r="FC161" i="2" s="1"/>
  <c r="FD161" i="2"/>
  <c r="FB162" i="2"/>
  <c r="FC162" i="2" s="1"/>
  <c r="FD162" i="2"/>
  <c r="FE162" i="2" s="1"/>
  <c r="FB163" i="2"/>
  <c r="FD163" i="2"/>
  <c r="FB164" i="2"/>
  <c r="FC164" i="2" s="1"/>
  <c r="FD164" i="2"/>
  <c r="FE164" i="2" s="1"/>
  <c r="FB165" i="2"/>
  <c r="FD165" i="2"/>
  <c r="FB166" i="2"/>
  <c r="FC166" i="2" s="1"/>
  <c r="FD166" i="2"/>
  <c r="FE166" i="2" s="1"/>
  <c r="FB167" i="2"/>
  <c r="FD167" i="2"/>
  <c r="FB168" i="2"/>
  <c r="FC168" i="2" s="1"/>
  <c r="FD168" i="2"/>
  <c r="FE168" i="2" s="1"/>
  <c r="FB169" i="2"/>
  <c r="FD169" i="2"/>
  <c r="FB170" i="2"/>
  <c r="FC170" i="2" s="1"/>
  <c r="FD170" i="2"/>
  <c r="FE170" i="2" s="1"/>
  <c r="FB171" i="2"/>
  <c r="FD171" i="2"/>
  <c r="FB172" i="2"/>
  <c r="FC172" i="2" s="1"/>
  <c r="FD172" i="2"/>
  <c r="FE172" i="2" s="1"/>
  <c r="FB173" i="2"/>
  <c r="FD173" i="2"/>
  <c r="FB174" i="2"/>
  <c r="FC174" i="2" s="1"/>
  <c r="FD174" i="2"/>
  <c r="FE174" i="2" s="1"/>
  <c r="FB175" i="2"/>
  <c r="FD175" i="2"/>
  <c r="FB176" i="2"/>
  <c r="FC176" i="2" s="1"/>
  <c r="FD176" i="2"/>
  <c r="FE176" i="2" s="1"/>
  <c r="FB177" i="2"/>
  <c r="FC177" i="2" s="1"/>
  <c r="FD177" i="2"/>
  <c r="FB178" i="2"/>
  <c r="FC178" i="2" s="1"/>
  <c r="FD178" i="2"/>
  <c r="FE178" i="2" s="1"/>
  <c r="FB179" i="2"/>
  <c r="FD179" i="2"/>
  <c r="FB180" i="2"/>
  <c r="FC180" i="2" s="1"/>
  <c r="FD180" i="2"/>
  <c r="FE180" i="2" s="1"/>
  <c r="FB181" i="2"/>
  <c r="FD181" i="2"/>
  <c r="FB182" i="2"/>
  <c r="FC182" i="2" s="1"/>
  <c r="FD182" i="2"/>
  <c r="FE182" i="2" s="1"/>
  <c r="FB183" i="2"/>
  <c r="FC183" i="2" s="1"/>
  <c r="FD183" i="2"/>
  <c r="FB184" i="2"/>
  <c r="FC184" i="2" s="1"/>
  <c r="FD184" i="2"/>
  <c r="FE184" i="2" s="1"/>
  <c r="FB185" i="2"/>
  <c r="FD185" i="2"/>
  <c r="FB186" i="2"/>
  <c r="FC186" i="2" s="1"/>
  <c r="FD186" i="2"/>
  <c r="FE186" i="2" s="1"/>
  <c r="FB187" i="2"/>
  <c r="FD187" i="2"/>
  <c r="FB188" i="2"/>
  <c r="FC188" i="2" s="1"/>
  <c r="FD188" i="2"/>
  <c r="FE188" i="2" s="1"/>
  <c r="FB189" i="2"/>
  <c r="FD189" i="2"/>
  <c r="FB190" i="2"/>
  <c r="FC190" i="2" s="1"/>
  <c r="FD190" i="2"/>
  <c r="FE190" i="2" s="1"/>
  <c r="FB191" i="2"/>
  <c r="FD191" i="2"/>
  <c r="FB192" i="2"/>
  <c r="FC192" i="2" s="1"/>
  <c r="FD192" i="2"/>
  <c r="FE192" i="2" s="1"/>
  <c r="FB193" i="2"/>
  <c r="FC193" i="2" s="1"/>
  <c r="FD193" i="2"/>
  <c r="FB194" i="2"/>
  <c r="FC194" i="2" s="1"/>
  <c r="FD194" i="2"/>
  <c r="FE194" i="2" s="1"/>
  <c r="FB195" i="2"/>
  <c r="FD195" i="2"/>
  <c r="FB196" i="2"/>
  <c r="FC196" i="2" s="1"/>
  <c r="FD196" i="2"/>
  <c r="FE196" i="2" s="1"/>
  <c r="FB197" i="2"/>
  <c r="FD197" i="2"/>
  <c r="FB198" i="2"/>
  <c r="FC198" i="2" s="1"/>
  <c r="FD198" i="2"/>
  <c r="FE198" i="2" s="1"/>
  <c r="FB199" i="2"/>
  <c r="FD199" i="2"/>
  <c r="FB200" i="2"/>
  <c r="FC200" i="2"/>
  <c r="FD200" i="2"/>
  <c r="FE200" i="2" s="1"/>
  <c r="FB201" i="2"/>
  <c r="FD201" i="2"/>
  <c r="FB202" i="2"/>
  <c r="FC202" i="2" s="1"/>
  <c r="FD202" i="2"/>
  <c r="FE202" i="2" s="1"/>
  <c r="FB203" i="2"/>
  <c r="FD203" i="2"/>
  <c r="FB204" i="2"/>
  <c r="FC204" i="2" s="1"/>
  <c r="FD204" i="2"/>
  <c r="FE204" i="2" s="1"/>
  <c r="FD205" i="2"/>
  <c r="FD206" i="2"/>
  <c r="FE206" i="2" s="1"/>
  <c r="EF113" i="2"/>
  <c r="EH113" i="2"/>
  <c r="EF114" i="2"/>
  <c r="EG114" i="2" s="1"/>
  <c r="EH114" i="2"/>
  <c r="EI114" i="2" s="1"/>
  <c r="EF115" i="2"/>
  <c r="EH115" i="2"/>
  <c r="EF116" i="2"/>
  <c r="EG116" i="2" s="1"/>
  <c r="EH116" i="2"/>
  <c r="EI116" i="2" s="1"/>
  <c r="EF117" i="2"/>
  <c r="EH117" i="2"/>
  <c r="EF118" i="2"/>
  <c r="EG118" i="2" s="1"/>
  <c r="EH118" i="2"/>
  <c r="EI118" i="2" s="1"/>
  <c r="EF119" i="2"/>
  <c r="EH119" i="2"/>
  <c r="EF120" i="2"/>
  <c r="EG120" i="2" s="1"/>
  <c r="EH120" i="2"/>
  <c r="EI120" i="2" s="1"/>
  <c r="EF121" i="2"/>
  <c r="EH121" i="2"/>
  <c r="EF122" i="2"/>
  <c r="EG122" i="2" s="1"/>
  <c r="EH122" i="2"/>
  <c r="EI122" i="2" s="1"/>
  <c r="EF123" i="2"/>
  <c r="EH123" i="2"/>
  <c r="EF124" i="2"/>
  <c r="EG124" i="2" s="1"/>
  <c r="EH124" i="2"/>
  <c r="EI124" i="2" s="1"/>
  <c r="EF126" i="2"/>
  <c r="EG126" i="2"/>
  <c r="EH126" i="2"/>
  <c r="EI126" i="2" s="1"/>
  <c r="EF127" i="2"/>
  <c r="EH127" i="2"/>
  <c r="EF128" i="2"/>
  <c r="EG128" i="2" s="1"/>
  <c r="EH128" i="2"/>
  <c r="EI128" i="2" s="1"/>
  <c r="EF129" i="2"/>
  <c r="EH129" i="2"/>
  <c r="EF130" i="2"/>
  <c r="EG130" i="2" s="1"/>
  <c r="EH130" i="2"/>
  <c r="EI130" i="2" s="1"/>
  <c r="EF131" i="2"/>
  <c r="EH131" i="2"/>
  <c r="EF132" i="2"/>
  <c r="EG132" i="2" s="1"/>
  <c r="EH132" i="2"/>
  <c r="EI132" i="2" s="1"/>
  <c r="EF133" i="2"/>
  <c r="EH133" i="2"/>
  <c r="EF134" i="2"/>
  <c r="EG134" i="2" s="1"/>
  <c r="EH134" i="2"/>
  <c r="EI134" i="2" s="1"/>
  <c r="EF135" i="2"/>
  <c r="EG135" i="2"/>
  <c r="EH135" i="2"/>
  <c r="EF136" i="2"/>
  <c r="EG136" i="2" s="1"/>
  <c r="EH136" i="2"/>
  <c r="EI136" i="2" s="1"/>
  <c r="EF137" i="2"/>
  <c r="EH137" i="2"/>
  <c r="EI137" i="2" s="1"/>
  <c r="EF138" i="2"/>
  <c r="EG138" i="2" s="1"/>
  <c r="EH138" i="2"/>
  <c r="EI138" i="2" s="1"/>
  <c r="EF139" i="2"/>
  <c r="EG139" i="2" s="1"/>
  <c r="EH139" i="2"/>
  <c r="EF140" i="2"/>
  <c r="EG140" i="2" s="1"/>
  <c r="EH140" i="2"/>
  <c r="EI140" i="2" s="1"/>
  <c r="EF141" i="2"/>
  <c r="EH141" i="2"/>
  <c r="EF142" i="2"/>
  <c r="EG142" i="2" s="1"/>
  <c r="EH142" i="2"/>
  <c r="EI142" i="2" s="1"/>
  <c r="EF143" i="2"/>
  <c r="EH143" i="2"/>
  <c r="EF144" i="2"/>
  <c r="EG144" i="2" s="1"/>
  <c r="EH144" i="2"/>
  <c r="EI144" i="2" s="1"/>
  <c r="EF145" i="2"/>
  <c r="EG145" i="2"/>
  <c r="EH145" i="2"/>
  <c r="EF146" i="2"/>
  <c r="EG146" i="2" s="1"/>
  <c r="EH146" i="2"/>
  <c r="EI146" i="2" s="1"/>
  <c r="EF147" i="2"/>
  <c r="EH147" i="2"/>
  <c r="EF148" i="2"/>
  <c r="EG148" i="2" s="1"/>
  <c r="EH148" i="2"/>
  <c r="EI148" i="2" s="1"/>
  <c r="EF149" i="2"/>
  <c r="EH149" i="2"/>
  <c r="EF150" i="2"/>
  <c r="EG150" i="2" s="1"/>
  <c r="EH150" i="2"/>
  <c r="EI150" i="2" s="1"/>
  <c r="EF151" i="2"/>
  <c r="EH151" i="2"/>
  <c r="EF152" i="2"/>
  <c r="EG152" i="2" s="1"/>
  <c r="EH152" i="2"/>
  <c r="EI152" i="2" s="1"/>
  <c r="EF153" i="2"/>
  <c r="EG153" i="2" s="1"/>
  <c r="EH153" i="2"/>
  <c r="EF154" i="2"/>
  <c r="EG154" i="2" s="1"/>
  <c r="EH154" i="2"/>
  <c r="EI154" i="2" s="1"/>
  <c r="EF155" i="2"/>
  <c r="EH155" i="2"/>
  <c r="EF156" i="2"/>
  <c r="EG156" i="2" s="1"/>
  <c r="EH156" i="2"/>
  <c r="EI156" i="2" s="1"/>
  <c r="EF157" i="2"/>
  <c r="EH157" i="2"/>
  <c r="EF158" i="2"/>
  <c r="EG158" i="2" s="1"/>
  <c r="EH158" i="2"/>
  <c r="EI158" i="2" s="1"/>
  <c r="EF159" i="2"/>
  <c r="EH159" i="2"/>
  <c r="EF160" i="2"/>
  <c r="EG160" i="2" s="1"/>
  <c r="EH160" i="2"/>
  <c r="EI160" i="2" s="1"/>
  <c r="EF161" i="2"/>
  <c r="EG161" i="2" s="1"/>
  <c r="EH161" i="2"/>
  <c r="EF162" i="2"/>
  <c r="EG162" i="2" s="1"/>
  <c r="EH162" i="2"/>
  <c r="EI162" i="2" s="1"/>
  <c r="EF163" i="2"/>
  <c r="EH163" i="2"/>
  <c r="EF164" i="2"/>
  <c r="EG164" i="2" s="1"/>
  <c r="EH164" i="2"/>
  <c r="EI164" i="2" s="1"/>
  <c r="EF165" i="2"/>
  <c r="EG165" i="2" s="1"/>
  <c r="EH165" i="2"/>
  <c r="EF166" i="2"/>
  <c r="EG166" i="2" s="1"/>
  <c r="EH166" i="2"/>
  <c r="EI166" i="2" s="1"/>
  <c r="EF167" i="2"/>
  <c r="EH167" i="2"/>
  <c r="EF168" i="2"/>
  <c r="EG168" i="2" s="1"/>
  <c r="EH168" i="2"/>
  <c r="EI168" i="2" s="1"/>
  <c r="EF169" i="2"/>
  <c r="EH169" i="2"/>
  <c r="EF170" i="2"/>
  <c r="EG170" i="2" s="1"/>
  <c r="EH170" i="2"/>
  <c r="EI170" i="2" s="1"/>
  <c r="EF171" i="2"/>
  <c r="EH171" i="2"/>
  <c r="EF172" i="2"/>
  <c r="EG172" i="2" s="1"/>
  <c r="EH172" i="2"/>
  <c r="EI172" i="2" s="1"/>
  <c r="EF173" i="2"/>
  <c r="EG173" i="2" s="1"/>
  <c r="EH173" i="2"/>
  <c r="EF174" i="2"/>
  <c r="EG174" i="2" s="1"/>
  <c r="EH174" i="2"/>
  <c r="EI174" i="2" s="1"/>
  <c r="EF175" i="2"/>
  <c r="EH175" i="2"/>
  <c r="EF176" i="2"/>
  <c r="EG176" i="2" s="1"/>
  <c r="EH176" i="2"/>
  <c r="EI176" i="2" s="1"/>
  <c r="EF177" i="2"/>
  <c r="EH177" i="2"/>
  <c r="EF178" i="2"/>
  <c r="EG178" i="2" s="1"/>
  <c r="EH178" i="2"/>
  <c r="EI178" i="2" s="1"/>
  <c r="EF179" i="2"/>
  <c r="EH179" i="2"/>
  <c r="HZ179" i="2" s="1"/>
  <c r="IB179" i="2" s="1"/>
  <c r="EF180" i="2"/>
  <c r="EG180" i="2" s="1"/>
  <c r="EH180" i="2"/>
  <c r="EI180" i="2" s="1"/>
  <c r="EF181" i="2"/>
  <c r="EH181" i="2"/>
  <c r="EF182" i="2"/>
  <c r="EG182" i="2" s="1"/>
  <c r="EH182" i="2"/>
  <c r="EI182" i="2" s="1"/>
  <c r="EF183" i="2"/>
  <c r="EG183" i="2" s="1"/>
  <c r="EH183" i="2"/>
  <c r="EF184" i="2"/>
  <c r="EG184" i="2" s="1"/>
  <c r="EH184" i="2"/>
  <c r="EI184" i="2" s="1"/>
  <c r="EF185" i="2"/>
  <c r="EH185" i="2"/>
  <c r="EF186" i="2"/>
  <c r="EG186" i="2" s="1"/>
  <c r="EH186" i="2"/>
  <c r="EI186" i="2" s="1"/>
  <c r="EF187" i="2"/>
  <c r="EH187" i="2"/>
  <c r="EF188" i="2"/>
  <c r="EG188" i="2" s="1"/>
  <c r="EH188" i="2"/>
  <c r="EI188" i="2" s="1"/>
  <c r="EF189" i="2"/>
  <c r="EH189" i="2"/>
  <c r="EI189" i="2" s="1"/>
  <c r="EF190" i="2"/>
  <c r="EG190" i="2" s="1"/>
  <c r="EH190" i="2"/>
  <c r="EI190" i="2" s="1"/>
  <c r="EF191" i="2"/>
  <c r="EH191" i="2"/>
  <c r="EF192" i="2"/>
  <c r="EG192" i="2" s="1"/>
  <c r="EH192" i="2"/>
  <c r="EI192" i="2" s="1"/>
  <c r="EF193" i="2"/>
  <c r="EG193" i="2" s="1"/>
  <c r="EH193" i="2"/>
  <c r="EF194" i="2"/>
  <c r="EG194" i="2" s="1"/>
  <c r="EH194" i="2"/>
  <c r="EI194" i="2" s="1"/>
  <c r="EF195" i="2"/>
  <c r="EH195" i="2"/>
  <c r="EF196" i="2"/>
  <c r="EG196" i="2" s="1"/>
  <c r="EH196" i="2"/>
  <c r="EI196" i="2" s="1"/>
  <c r="EF197" i="2"/>
  <c r="EH197" i="2"/>
  <c r="EF198" i="2"/>
  <c r="EG198" i="2" s="1"/>
  <c r="EH198" i="2"/>
  <c r="EI198" i="2" s="1"/>
  <c r="EF199" i="2"/>
  <c r="EH199" i="2"/>
  <c r="EF200" i="2"/>
  <c r="EG200" i="2" s="1"/>
  <c r="EH200" i="2"/>
  <c r="EI200" i="2" s="1"/>
  <c r="EF201" i="2"/>
  <c r="EH201" i="2"/>
  <c r="EF202" i="2"/>
  <c r="EG202" i="2" s="1"/>
  <c r="EH202" i="2"/>
  <c r="EI202" i="2" s="1"/>
  <c r="EF203" i="2"/>
  <c r="EH203" i="2"/>
  <c r="EF204" i="2"/>
  <c r="EG204" i="2" s="1"/>
  <c r="EH204" i="2"/>
  <c r="EI204" i="2" s="1"/>
  <c r="EH205" i="2"/>
  <c r="EH206" i="2"/>
  <c r="EI206" i="2" s="1"/>
  <c r="DJ115" i="2"/>
  <c r="DL115" i="2"/>
  <c r="DJ116" i="2"/>
  <c r="DK116" i="2" s="1"/>
  <c r="DL116" i="2"/>
  <c r="DM116" i="2" s="1"/>
  <c r="DJ117" i="2"/>
  <c r="DL117" i="2"/>
  <c r="DJ118" i="2"/>
  <c r="DK118" i="2" s="1"/>
  <c r="DL118" i="2"/>
  <c r="DM118" i="2" s="1"/>
  <c r="DJ119" i="2"/>
  <c r="DL119" i="2"/>
  <c r="DJ120" i="2"/>
  <c r="DK120" i="2" s="1"/>
  <c r="DL120" i="2"/>
  <c r="DM120" i="2" s="1"/>
  <c r="DJ121" i="2"/>
  <c r="DL121" i="2"/>
  <c r="DJ122" i="2"/>
  <c r="DK122" i="2" s="1"/>
  <c r="DL122" i="2"/>
  <c r="DM122" i="2" s="1"/>
  <c r="DJ123" i="2"/>
  <c r="DL123" i="2"/>
  <c r="DJ124" i="2"/>
  <c r="DK124" i="2" s="1"/>
  <c r="DL124" i="2"/>
  <c r="DM124" i="2" s="1"/>
  <c r="DJ126" i="2"/>
  <c r="DK126" i="2" s="1"/>
  <c r="DL126" i="2"/>
  <c r="DM126" i="2" s="1"/>
  <c r="DJ127" i="2"/>
  <c r="DL127" i="2"/>
  <c r="DJ128" i="2"/>
  <c r="DK128" i="2" s="1"/>
  <c r="DL128" i="2"/>
  <c r="DM128" i="2" s="1"/>
  <c r="DJ129" i="2"/>
  <c r="DL129" i="2"/>
  <c r="DJ130" i="2"/>
  <c r="DK130" i="2" s="1"/>
  <c r="DL130" i="2"/>
  <c r="DM130" i="2" s="1"/>
  <c r="DJ131" i="2"/>
  <c r="DL131" i="2"/>
  <c r="DJ132" i="2"/>
  <c r="DK132" i="2" s="1"/>
  <c r="DL132" i="2"/>
  <c r="DM132" i="2" s="1"/>
  <c r="DJ133" i="2"/>
  <c r="DL133" i="2"/>
  <c r="DJ134" i="2"/>
  <c r="DK134" i="2" s="1"/>
  <c r="DL134" i="2"/>
  <c r="DM134" i="2" s="1"/>
  <c r="DJ135" i="2"/>
  <c r="DL135" i="2"/>
  <c r="DJ136" i="2"/>
  <c r="DK136" i="2" s="1"/>
  <c r="DL136" i="2"/>
  <c r="DM136" i="2" s="1"/>
  <c r="DJ137" i="2"/>
  <c r="DL137" i="2"/>
  <c r="DJ138" i="2"/>
  <c r="DK138" i="2" s="1"/>
  <c r="DL138" i="2"/>
  <c r="DM138" i="2" s="1"/>
  <c r="DJ139" i="2"/>
  <c r="DL139" i="2"/>
  <c r="DJ140" i="2"/>
  <c r="DK140" i="2" s="1"/>
  <c r="DL140" i="2"/>
  <c r="DM140" i="2" s="1"/>
  <c r="DJ141" i="2"/>
  <c r="DL141" i="2"/>
  <c r="DM141" i="2" s="1"/>
  <c r="DJ142" i="2"/>
  <c r="DK142" i="2" s="1"/>
  <c r="DL142" i="2"/>
  <c r="DM142" i="2" s="1"/>
  <c r="DJ143" i="2"/>
  <c r="DL143" i="2"/>
  <c r="DJ144" i="2"/>
  <c r="DK144" i="2" s="1"/>
  <c r="DL144" i="2"/>
  <c r="DM144" i="2" s="1"/>
  <c r="DJ145" i="2"/>
  <c r="DL145" i="2"/>
  <c r="DJ146" i="2"/>
  <c r="DK146" i="2" s="1"/>
  <c r="DL146" i="2"/>
  <c r="DM146" i="2" s="1"/>
  <c r="DJ147" i="2"/>
  <c r="DL147" i="2"/>
  <c r="DJ148" i="2"/>
  <c r="DK148" i="2" s="1"/>
  <c r="DL148" i="2"/>
  <c r="DM148" i="2" s="1"/>
  <c r="DJ149" i="2"/>
  <c r="DL149" i="2"/>
  <c r="DM149" i="2" s="1"/>
  <c r="DJ150" i="2"/>
  <c r="DK150" i="2" s="1"/>
  <c r="DL150" i="2"/>
  <c r="DM150" i="2" s="1"/>
  <c r="DJ151" i="2"/>
  <c r="DL151" i="2"/>
  <c r="DJ152" i="2"/>
  <c r="DK152" i="2" s="1"/>
  <c r="DL152" i="2"/>
  <c r="DM152" i="2" s="1"/>
  <c r="DJ153" i="2"/>
  <c r="DL153" i="2"/>
  <c r="DJ154" i="2"/>
  <c r="DK154" i="2" s="1"/>
  <c r="DL154" i="2"/>
  <c r="DM154" i="2" s="1"/>
  <c r="DJ155" i="2"/>
  <c r="DL155" i="2"/>
  <c r="DJ156" i="2"/>
  <c r="DK156" i="2" s="1"/>
  <c r="DL156" i="2"/>
  <c r="DM156" i="2" s="1"/>
  <c r="DJ157" i="2"/>
  <c r="DL157" i="2"/>
  <c r="DJ158" i="2"/>
  <c r="DK158" i="2" s="1"/>
  <c r="DL158" i="2"/>
  <c r="DM158" i="2" s="1"/>
  <c r="DJ159" i="2"/>
  <c r="DL159" i="2"/>
  <c r="DJ160" i="2"/>
  <c r="DK160" i="2" s="1"/>
  <c r="DL160" i="2"/>
  <c r="DM160" i="2" s="1"/>
  <c r="DJ161" i="2"/>
  <c r="DL161" i="2"/>
  <c r="DJ162" i="2"/>
  <c r="DK162" i="2" s="1"/>
  <c r="DL162" i="2"/>
  <c r="DM162" i="2"/>
  <c r="DJ163" i="2"/>
  <c r="DL163" i="2"/>
  <c r="DJ164" i="2"/>
  <c r="DK164" i="2" s="1"/>
  <c r="DL164" i="2"/>
  <c r="DM164" i="2" s="1"/>
  <c r="DJ165" i="2"/>
  <c r="DK165" i="2" s="1"/>
  <c r="DL165" i="2"/>
  <c r="DJ166" i="2"/>
  <c r="DK166" i="2" s="1"/>
  <c r="DL166" i="2"/>
  <c r="DM166" i="2" s="1"/>
  <c r="DJ167" i="2"/>
  <c r="DL167" i="2"/>
  <c r="DJ168" i="2"/>
  <c r="DK168" i="2" s="1"/>
  <c r="DL168" i="2"/>
  <c r="DM168" i="2" s="1"/>
  <c r="DJ169" i="2"/>
  <c r="DL169" i="2"/>
  <c r="DJ170" i="2"/>
  <c r="DK170" i="2" s="1"/>
  <c r="DL170" i="2"/>
  <c r="DM170" i="2" s="1"/>
  <c r="DJ171" i="2"/>
  <c r="DL171" i="2"/>
  <c r="DJ172" i="2"/>
  <c r="DK172" i="2" s="1"/>
  <c r="DL172" i="2"/>
  <c r="DM172" i="2" s="1"/>
  <c r="DJ173" i="2"/>
  <c r="DL173" i="2"/>
  <c r="DJ174" i="2"/>
  <c r="DK174" i="2" s="1"/>
  <c r="DL174" i="2"/>
  <c r="DM174" i="2" s="1"/>
  <c r="DJ175" i="2"/>
  <c r="DL175" i="2"/>
  <c r="DJ176" i="2"/>
  <c r="DK176" i="2" s="1"/>
  <c r="DL176" i="2"/>
  <c r="DM176" i="2" s="1"/>
  <c r="DJ177" i="2"/>
  <c r="DK177" i="2"/>
  <c r="DL177" i="2"/>
  <c r="DJ178" i="2"/>
  <c r="DK178" i="2" s="1"/>
  <c r="DL178" i="2"/>
  <c r="DM178" i="2" s="1"/>
  <c r="DJ179" i="2"/>
  <c r="DL179" i="2"/>
  <c r="DJ180" i="2"/>
  <c r="DK180" i="2" s="1"/>
  <c r="DL180" i="2"/>
  <c r="DM180" i="2" s="1"/>
  <c r="DJ181" i="2"/>
  <c r="DL181" i="2"/>
  <c r="DJ182" i="2"/>
  <c r="DK182" i="2" s="1"/>
  <c r="DL182" i="2"/>
  <c r="DM182" i="2" s="1"/>
  <c r="DJ183" i="2"/>
  <c r="DL183" i="2"/>
  <c r="DJ184" i="2"/>
  <c r="DK184" i="2" s="1"/>
  <c r="DL184" i="2"/>
  <c r="DM184" i="2" s="1"/>
  <c r="DJ185" i="2"/>
  <c r="DL185" i="2"/>
  <c r="DJ186" i="2"/>
  <c r="DK186" i="2" s="1"/>
  <c r="DL186" i="2"/>
  <c r="DM186" i="2" s="1"/>
  <c r="DJ187" i="2"/>
  <c r="DL187" i="2"/>
  <c r="DJ188" i="2"/>
  <c r="DK188" i="2" s="1"/>
  <c r="DL188" i="2"/>
  <c r="DM188" i="2" s="1"/>
  <c r="DJ189" i="2"/>
  <c r="DL189" i="2"/>
  <c r="DJ190" i="2"/>
  <c r="DK190" i="2" s="1"/>
  <c r="DL190" i="2"/>
  <c r="DM190" i="2" s="1"/>
  <c r="DJ191" i="2"/>
  <c r="DL191" i="2"/>
  <c r="DJ192" i="2"/>
  <c r="DK192" i="2" s="1"/>
  <c r="DL192" i="2"/>
  <c r="DM192" i="2" s="1"/>
  <c r="DJ193" i="2"/>
  <c r="DL193" i="2"/>
  <c r="DJ194" i="2"/>
  <c r="DK194" i="2" s="1"/>
  <c r="DL194" i="2"/>
  <c r="DM194" i="2" s="1"/>
  <c r="DJ195" i="2"/>
  <c r="DK195" i="2" s="1"/>
  <c r="DL195" i="2"/>
  <c r="DJ196" i="2"/>
  <c r="DK196" i="2" s="1"/>
  <c r="DL196" i="2"/>
  <c r="DM196" i="2" s="1"/>
  <c r="DJ197" i="2"/>
  <c r="DL197" i="2"/>
  <c r="DJ198" i="2"/>
  <c r="DK198" i="2" s="1"/>
  <c r="DL198" i="2"/>
  <c r="DM198" i="2" s="1"/>
  <c r="DJ199" i="2"/>
  <c r="DL199" i="2"/>
  <c r="DJ200" i="2"/>
  <c r="DK200" i="2" s="1"/>
  <c r="DL200" i="2"/>
  <c r="DM200" i="2" s="1"/>
  <c r="DJ201" i="2"/>
  <c r="DL201" i="2"/>
  <c r="DJ202" i="2"/>
  <c r="DK202" i="2" s="1"/>
  <c r="DL202" i="2"/>
  <c r="DM202" i="2" s="1"/>
  <c r="DJ203" i="2"/>
  <c r="DK203" i="2" s="1"/>
  <c r="DL203" i="2"/>
  <c r="DJ204" i="2"/>
  <c r="DK204" i="2" s="1"/>
  <c r="DL204" i="2"/>
  <c r="DM204" i="2" s="1"/>
  <c r="DL205" i="2"/>
  <c r="DL206" i="2"/>
  <c r="DM206" i="2" s="1"/>
  <c r="CN114" i="2"/>
  <c r="CO114" i="2" s="1"/>
  <c r="CP114" i="2"/>
  <c r="CQ114" i="2" s="1"/>
  <c r="CN115" i="2"/>
  <c r="CP115" i="2"/>
  <c r="CN116" i="2"/>
  <c r="CO116" i="2" s="1"/>
  <c r="CP116" i="2"/>
  <c r="CQ116" i="2" s="1"/>
  <c r="CN117" i="2"/>
  <c r="CP117" i="2"/>
  <c r="CN118" i="2"/>
  <c r="CO118" i="2" s="1"/>
  <c r="CP118" i="2"/>
  <c r="CQ118" i="2" s="1"/>
  <c r="CN119" i="2"/>
  <c r="CO119" i="2" s="1"/>
  <c r="CP119" i="2"/>
  <c r="CN120" i="2"/>
  <c r="CO120" i="2" s="1"/>
  <c r="CP120" i="2"/>
  <c r="CQ120" i="2" s="1"/>
  <c r="CN121" i="2"/>
  <c r="CP121" i="2"/>
  <c r="CN122" i="2"/>
  <c r="CO122" i="2" s="1"/>
  <c r="CP122" i="2"/>
  <c r="CQ122" i="2" s="1"/>
  <c r="CN123" i="2"/>
  <c r="CP123" i="2"/>
  <c r="CN124" i="2"/>
  <c r="CO124" i="2" s="1"/>
  <c r="CP124" i="2"/>
  <c r="CQ124" i="2" s="1"/>
  <c r="CN126" i="2"/>
  <c r="CO126" i="2" s="1"/>
  <c r="CP126" i="2"/>
  <c r="CQ126" i="2" s="1"/>
  <c r="CN127" i="2"/>
  <c r="CP127" i="2"/>
  <c r="CN128" i="2"/>
  <c r="CO128" i="2" s="1"/>
  <c r="CP128" i="2"/>
  <c r="CQ128" i="2" s="1"/>
  <c r="CN129" i="2"/>
  <c r="CO129" i="2" s="1"/>
  <c r="CP129" i="2"/>
  <c r="CN130" i="2"/>
  <c r="CO130" i="2" s="1"/>
  <c r="CP130" i="2"/>
  <c r="CQ130" i="2" s="1"/>
  <c r="CN131" i="2"/>
  <c r="CP131" i="2"/>
  <c r="CN132" i="2"/>
  <c r="CO132" i="2" s="1"/>
  <c r="CP132" i="2"/>
  <c r="CQ132" i="2" s="1"/>
  <c r="CN133" i="2"/>
  <c r="CP133" i="2"/>
  <c r="CN134" i="2"/>
  <c r="CO134" i="2" s="1"/>
  <c r="CP134" i="2"/>
  <c r="CQ134" i="2" s="1"/>
  <c r="CN135" i="2"/>
  <c r="CP135" i="2"/>
  <c r="CN136" i="2"/>
  <c r="CO136" i="2" s="1"/>
  <c r="CP136" i="2"/>
  <c r="CQ136" i="2" s="1"/>
  <c r="CN137" i="2"/>
  <c r="CP137" i="2"/>
  <c r="CN138" i="2"/>
  <c r="CO138" i="2" s="1"/>
  <c r="CP138" i="2"/>
  <c r="CQ138" i="2" s="1"/>
  <c r="CN139" i="2"/>
  <c r="CP139" i="2"/>
  <c r="CN140" i="2"/>
  <c r="CO140" i="2" s="1"/>
  <c r="CP140" i="2"/>
  <c r="CQ140" i="2" s="1"/>
  <c r="CN141" i="2"/>
  <c r="CP141" i="2"/>
  <c r="CN142" i="2"/>
  <c r="CO142" i="2" s="1"/>
  <c r="CP142" i="2"/>
  <c r="CQ142" i="2" s="1"/>
  <c r="CN143" i="2"/>
  <c r="CO143" i="2"/>
  <c r="CP143" i="2"/>
  <c r="CN144" i="2"/>
  <c r="CO144" i="2" s="1"/>
  <c r="CP144" i="2"/>
  <c r="CQ144" i="2" s="1"/>
  <c r="CN145" i="2"/>
  <c r="CO145" i="2" s="1"/>
  <c r="CP145" i="2"/>
  <c r="CN146" i="2"/>
  <c r="CO146" i="2" s="1"/>
  <c r="CP146" i="2"/>
  <c r="CQ146" i="2" s="1"/>
  <c r="CN147" i="2"/>
  <c r="CP147" i="2"/>
  <c r="CN148" i="2"/>
  <c r="CO148" i="2" s="1"/>
  <c r="CP148" i="2"/>
  <c r="CQ148" i="2" s="1"/>
  <c r="CN149" i="2"/>
  <c r="CP149" i="2"/>
  <c r="CN150" i="2"/>
  <c r="CO150" i="2" s="1"/>
  <c r="CP150" i="2"/>
  <c r="CQ150" i="2" s="1"/>
  <c r="CN151" i="2"/>
  <c r="CO151" i="2" s="1"/>
  <c r="CP151" i="2"/>
  <c r="CN152" i="2"/>
  <c r="CO152" i="2" s="1"/>
  <c r="CP152" i="2"/>
  <c r="CQ152" i="2" s="1"/>
  <c r="CN153" i="2"/>
  <c r="CP153" i="2"/>
  <c r="CN154" i="2"/>
  <c r="CO154" i="2" s="1"/>
  <c r="CP154" i="2"/>
  <c r="CQ154" i="2" s="1"/>
  <c r="CN155" i="2"/>
  <c r="CP155" i="2"/>
  <c r="CN156" i="2"/>
  <c r="CO156" i="2" s="1"/>
  <c r="CP156" i="2"/>
  <c r="CQ156" i="2" s="1"/>
  <c r="CN157" i="2"/>
  <c r="CP157" i="2"/>
  <c r="CN158" i="2"/>
  <c r="CO158" i="2" s="1"/>
  <c r="CP158" i="2"/>
  <c r="CQ158" i="2" s="1"/>
  <c r="CN159" i="2"/>
  <c r="CO159" i="2" s="1"/>
  <c r="CP159" i="2"/>
  <c r="CN160" i="2"/>
  <c r="CO160" i="2" s="1"/>
  <c r="CP160" i="2"/>
  <c r="CQ160" i="2" s="1"/>
  <c r="CN161" i="2"/>
  <c r="CP161" i="2"/>
  <c r="CN162" i="2"/>
  <c r="CO162" i="2" s="1"/>
  <c r="CP162" i="2"/>
  <c r="CQ162" i="2" s="1"/>
  <c r="CN163" i="2"/>
  <c r="CP163" i="2"/>
  <c r="CN164" i="2"/>
  <c r="CO164" i="2" s="1"/>
  <c r="CP164" i="2"/>
  <c r="CQ164" i="2" s="1"/>
  <c r="CN165" i="2"/>
  <c r="CP165" i="2"/>
  <c r="CN166" i="2"/>
  <c r="CO166" i="2" s="1"/>
  <c r="CP166" i="2"/>
  <c r="CQ166" i="2" s="1"/>
  <c r="CN167" i="2"/>
  <c r="CO167" i="2" s="1"/>
  <c r="CP167" i="2"/>
  <c r="CN168" i="2"/>
  <c r="CO168" i="2" s="1"/>
  <c r="CP168" i="2"/>
  <c r="CQ168" i="2" s="1"/>
  <c r="CN169" i="2"/>
  <c r="CP169" i="2"/>
  <c r="CN170" i="2"/>
  <c r="CO170" i="2" s="1"/>
  <c r="CP170" i="2"/>
  <c r="CQ170" i="2" s="1"/>
  <c r="CN171" i="2"/>
  <c r="CP171" i="2"/>
  <c r="CN172" i="2"/>
  <c r="CO172" i="2" s="1"/>
  <c r="CP172" i="2"/>
  <c r="CQ172" i="2" s="1"/>
  <c r="CN173" i="2"/>
  <c r="CO173" i="2"/>
  <c r="CP173" i="2"/>
  <c r="CN174" i="2"/>
  <c r="CO174" i="2" s="1"/>
  <c r="CP174" i="2"/>
  <c r="CQ174" i="2" s="1"/>
  <c r="CN175" i="2"/>
  <c r="CP175" i="2"/>
  <c r="CN176" i="2"/>
  <c r="CO176" i="2" s="1"/>
  <c r="CP176" i="2"/>
  <c r="CQ176" i="2" s="1"/>
  <c r="CN177" i="2"/>
  <c r="CO177" i="2" s="1"/>
  <c r="CP177" i="2"/>
  <c r="CN178" i="2"/>
  <c r="CO178" i="2" s="1"/>
  <c r="CP178" i="2"/>
  <c r="CQ178" i="2" s="1"/>
  <c r="CN179" i="2"/>
  <c r="CP179" i="2"/>
  <c r="CN180" i="2"/>
  <c r="CO180" i="2" s="1"/>
  <c r="CP180" i="2"/>
  <c r="CQ180" i="2" s="1"/>
  <c r="CN181" i="2"/>
  <c r="CP181" i="2"/>
  <c r="CN182" i="2"/>
  <c r="CO182" i="2" s="1"/>
  <c r="CP182" i="2"/>
  <c r="CQ182" i="2" s="1"/>
  <c r="CN183" i="2"/>
  <c r="CO183" i="2" s="1"/>
  <c r="CP183" i="2"/>
  <c r="CN184" i="2"/>
  <c r="CO184" i="2" s="1"/>
  <c r="CP184" i="2"/>
  <c r="CQ184" i="2" s="1"/>
  <c r="CN185" i="2"/>
  <c r="CP185" i="2"/>
  <c r="CQ185" i="2" s="1"/>
  <c r="CN186" i="2"/>
  <c r="CO186" i="2" s="1"/>
  <c r="CP186" i="2"/>
  <c r="CQ186" i="2" s="1"/>
  <c r="CN187" i="2"/>
  <c r="CO187" i="2" s="1"/>
  <c r="CP187" i="2"/>
  <c r="CN188" i="2"/>
  <c r="CO188" i="2" s="1"/>
  <c r="CP188" i="2"/>
  <c r="CQ188" i="2" s="1"/>
  <c r="CN189" i="2"/>
  <c r="CP189" i="2"/>
  <c r="CN190" i="2"/>
  <c r="CO190" i="2" s="1"/>
  <c r="CP190" i="2"/>
  <c r="CQ190" i="2" s="1"/>
  <c r="CN191" i="2"/>
  <c r="CP191" i="2"/>
  <c r="CN192" i="2"/>
  <c r="CO192" i="2" s="1"/>
  <c r="CP192" i="2"/>
  <c r="CQ192" i="2" s="1"/>
  <c r="CN193" i="2"/>
  <c r="CP193" i="2"/>
  <c r="CN194" i="2"/>
  <c r="CO194" i="2" s="1"/>
  <c r="CP194" i="2"/>
  <c r="CQ194" i="2" s="1"/>
  <c r="CN195" i="2"/>
  <c r="CP195" i="2"/>
  <c r="CN196" i="2"/>
  <c r="CO196" i="2" s="1"/>
  <c r="CP196" i="2"/>
  <c r="CQ196" i="2" s="1"/>
  <c r="CN197" i="2"/>
  <c r="CP197" i="2"/>
  <c r="CQ197" i="2"/>
  <c r="CN198" i="2"/>
  <c r="CO198" i="2" s="1"/>
  <c r="CP198" i="2"/>
  <c r="CQ198" i="2" s="1"/>
  <c r="CN199" i="2"/>
  <c r="CP199" i="2"/>
  <c r="CN200" i="2"/>
  <c r="CO200" i="2" s="1"/>
  <c r="CP200" i="2"/>
  <c r="CQ200" i="2" s="1"/>
  <c r="CN201" i="2"/>
  <c r="CP201" i="2"/>
  <c r="CN202" i="2"/>
  <c r="CO202" i="2" s="1"/>
  <c r="CP202" i="2"/>
  <c r="CQ202" i="2" s="1"/>
  <c r="CN203" i="2"/>
  <c r="CP203" i="2"/>
  <c r="CN204" i="2"/>
  <c r="CO204" i="2" s="1"/>
  <c r="CP204" i="2"/>
  <c r="CQ204" i="2" s="1"/>
  <c r="CP205" i="2"/>
  <c r="CP206" i="2"/>
  <c r="CQ206" i="2" s="1"/>
  <c r="BR114" i="2"/>
  <c r="BS114" i="2" s="1"/>
  <c r="BT114" i="2"/>
  <c r="BU114" i="2" s="1"/>
  <c r="BR115" i="2"/>
  <c r="BT115" i="2"/>
  <c r="BR116" i="2"/>
  <c r="BS116" i="2" s="1"/>
  <c r="BT116" i="2"/>
  <c r="BU116" i="2" s="1"/>
  <c r="BR117" i="2"/>
  <c r="BT117" i="2"/>
  <c r="BR118" i="2"/>
  <c r="BS118" i="2" s="1"/>
  <c r="BT118" i="2"/>
  <c r="BU118" i="2" s="1"/>
  <c r="BR119" i="2"/>
  <c r="BT119" i="2"/>
  <c r="BR120" i="2"/>
  <c r="BS120" i="2" s="1"/>
  <c r="BT120" i="2"/>
  <c r="BU120" i="2" s="1"/>
  <c r="BR121" i="2"/>
  <c r="BT121" i="2"/>
  <c r="BU121" i="2"/>
  <c r="BR122" i="2"/>
  <c r="BS122" i="2" s="1"/>
  <c r="BT122" i="2"/>
  <c r="BU122" i="2" s="1"/>
  <c r="BR123" i="2"/>
  <c r="BT123" i="2"/>
  <c r="BR124" i="2"/>
  <c r="BS124" i="2" s="1"/>
  <c r="BT124" i="2"/>
  <c r="BU124" i="2" s="1"/>
  <c r="BR126" i="2"/>
  <c r="BS126" i="2" s="1"/>
  <c r="BT126" i="2"/>
  <c r="BU126" i="2" s="1"/>
  <c r="BR127" i="2"/>
  <c r="BT127" i="2"/>
  <c r="BR128" i="2"/>
  <c r="BS128" i="2" s="1"/>
  <c r="BT128" i="2"/>
  <c r="BU128" i="2" s="1"/>
  <c r="BR129" i="2"/>
  <c r="BS129" i="2"/>
  <c r="BT129" i="2"/>
  <c r="BR130" i="2"/>
  <c r="BS130" i="2" s="1"/>
  <c r="BT130" i="2"/>
  <c r="BU130" i="2" s="1"/>
  <c r="BR131" i="2"/>
  <c r="BS131" i="2" s="1"/>
  <c r="BT131" i="2"/>
  <c r="BR132" i="2"/>
  <c r="BS132" i="2" s="1"/>
  <c r="BT132" i="2"/>
  <c r="BU132" i="2" s="1"/>
  <c r="BR133" i="2"/>
  <c r="BT133" i="2"/>
  <c r="BR134" i="2"/>
  <c r="BS134" i="2" s="1"/>
  <c r="BT134" i="2"/>
  <c r="BU134" i="2" s="1"/>
  <c r="BR135" i="2"/>
  <c r="BT135" i="2"/>
  <c r="BR136" i="2"/>
  <c r="BS136" i="2" s="1"/>
  <c r="BT136" i="2"/>
  <c r="BU136" i="2" s="1"/>
  <c r="BR137" i="2"/>
  <c r="BT137" i="2"/>
  <c r="BR138" i="2"/>
  <c r="BS138" i="2" s="1"/>
  <c r="BT138" i="2"/>
  <c r="BU138" i="2" s="1"/>
  <c r="BR139" i="2"/>
  <c r="BT139" i="2"/>
  <c r="BR140" i="2"/>
  <c r="BS140" i="2" s="1"/>
  <c r="BT140" i="2"/>
  <c r="BU140" i="2" s="1"/>
  <c r="BR141" i="2"/>
  <c r="BS141" i="2" s="1"/>
  <c r="BT141" i="2"/>
  <c r="BR142" i="2"/>
  <c r="BS142" i="2" s="1"/>
  <c r="BT142" i="2"/>
  <c r="BU142" i="2" s="1"/>
  <c r="BR143" i="2"/>
  <c r="BT143" i="2"/>
  <c r="BR144" i="2"/>
  <c r="BS144" i="2" s="1"/>
  <c r="BT144" i="2"/>
  <c r="BU144" i="2" s="1"/>
  <c r="BR145" i="2"/>
  <c r="BS145" i="2" s="1"/>
  <c r="BT145" i="2"/>
  <c r="BR146" i="2"/>
  <c r="BS146" i="2" s="1"/>
  <c r="BT146" i="2"/>
  <c r="BU146" i="2" s="1"/>
  <c r="BR147" i="2"/>
  <c r="BT147" i="2"/>
  <c r="BR148" i="2"/>
  <c r="BS148" i="2" s="1"/>
  <c r="BT148" i="2"/>
  <c r="BU148" i="2" s="1"/>
  <c r="BR149" i="2"/>
  <c r="BS149" i="2" s="1"/>
  <c r="BT149" i="2"/>
  <c r="BR150" i="2"/>
  <c r="BS150" i="2" s="1"/>
  <c r="BT150" i="2"/>
  <c r="BU150" i="2" s="1"/>
  <c r="BR151" i="2"/>
  <c r="BT151" i="2"/>
  <c r="BR152" i="2"/>
  <c r="BS152" i="2" s="1"/>
  <c r="BT152" i="2"/>
  <c r="BU152" i="2" s="1"/>
  <c r="BR153" i="2"/>
  <c r="BT153" i="2"/>
  <c r="BR154" i="2"/>
  <c r="BS154" i="2" s="1"/>
  <c r="BT154" i="2"/>
  <c r="BU154" i="2" s="1"/>
  <c r="BR155" i="2"/>
  <c r="BT155" i="2"/>
  <c r="BR156" i="2"/>
  <c r="BS156" i="2" s="1"/>
  <c r="BT156" i="2"/>
  <c r="BU156" i="2" s="1"/>
  <c r="BR157" i="2"/>
  <c r="BT157" i="2"/>
  <c r="BR158" i="2"/>
  <c r="BS158" i="2" s="1"/>
  <c r="BT158" i="2"/>
  <c r="BU158" i="2" s="1"/>
  <c r="BR159" i="2"/>
  <c r="BS159" i="2" s="1"/>
  <c r="BT159" i="2"/>
  <c r="BR160" i="2"/>
  <c r="BS160" i="2" s="1"/>
  <c r="BT160" i="2"/>
  <c r="BU160" i="2" s="1"/>
  <c r="BR161" i="2"/>
  <c r="BT161" i="2"/>
  <c r="BR162" i="2"/>
  <c r="BS162" i="2" s="1"/>
  <c r="BT162" i="2"/>
  <c r="BU162" i="2"/>
  <c r="BR163" i="2"/>
  <c r="BT163" i="2"/>
  <c r="BR164" i="2"/>
  <c r="BS164" i="2" s="1"/>
  <c r="BT164" i="2"/>
  <c r="BU164" i="2" s="1"/>
  <c r="BR165" i="2"/>
  <c r="BT165" i="2"/>
  <c r="BR166" i="2"/>
  <c r="BS166" i="2" s="1"/>
  <c r="BT166" i="2"/>
  <c r="BU166" i="2" s="1"/>
  <c r="BR167" i="2"/>
  <c r="BT167" i="2"/>
  <c r="BR168" i="2"/>
  <c r="BS168" i="2" s="1"/>
  <c r="BT168" i="2"/>
  <c r="BU168" i="2"/>
  <c r="BR169" i="2"/>
  <c r="BT169" i="2"/>
  <c r="BR170" i="2"/>
  <c r="BS170" i="2" s="1"/>
  <c r="BT170" i="2"/>
  <c r="BU170" i="2" s="1"/>
  <c r="BR171" i="2"/>
  <c r="BT171" i="2"/>
  <c r="BR172" i="2"/>
  <c r="BS172" i="2" s="1"/>
  <c r="BT172" i="2"/>
  <c r="BU172" i="2" s="1"/>
  <c r="BR173" i="2"/>
  <c r="BT173" i="2"/>
  <c r="BR174" i="2"/>
  <c r="BS174" i="2" s="1"/>
  <c r="BT174" i="2"/>
  <c r="BU174" i="2" s="1"/>
  <c r="BR175" i="2"/>
  <c r="BT175" i="2"/>
  <c r="BR176" i="2"/>
  <c r="BS176" i="2" s="1"/>
  <c r="BT176" i="2"/>
  <c r="BU176" i="2" s="1"/>
  <c r="BR177" i="2"/>
  <c r="BT177" i="2"/>
  <c r="BU177" i="2"/>
  <c r="BR178" i="2"/>
  <c r="BS178" i="2" s="1"/>
  <c r="BT178" i="2"/>
  <c r="BU178" i="2" s="1"/>
  <c r="BR179" i="2"/>
  <c r="BT179" i="2"/>
  <c r="BR180" i="2"/>
  <c r="BS180" i="2" s="1"/>
  <c r="BT180" i="2"/>
  <c r="BU180" i="2" s="1"/>
  <c r="BR181" i="2"/>
  <c r="BT181" i="2"/>
  <c r="BU181" i="2" s="1"/>
  <c r="BR182" i="2"/>
  <c r="BS182" i="2" s="1"/>
  <c r="BT182" i="2"/>
  <c r="BU182" i="2" s="1"/>
  <c r="BR183" i="2"/>
  <c r="BT183" i="2"/>
  <c r="BR184" i="2"/>
  <c r="BS184" i="2" s="1"/>
  <c r="BT184" i="2"/>
  <c r="BU184" i="2"/>
  <c r="BR185" i="2"/>
  <c r="BT185" i="2"/>
  <c r="BR186" i="2"/>
  <c r="BS186" i="2" s="1"/>
  <c r="BT186" i="2"/>
  <c r="BU186" i="2" s="1"/>
  <c r="BR187" i="2"/>
  <c r="BT187" i="2"/>
  <c r="BR188" i="2"/>
  <c r="BS188" i="2" s="1"/>
  <c r="BT188" i="2"/>
  <c r="BR189" i="2"/>
  <c r="BS189" i="2" s="1"/>
  <c r="BT189" i="2"/>
  <c r="BR190" i="2"/>
  <c r="BS190" i="2" s="1"/>
  <c r="BT190" i="2"/>
  <c r="BU190" i="2" s="1"/>
  <c r="BR191" i="2"/>
  <c r="BT191" i="2"/>
  <c r="BR192" i="2"/>
  <c r="BS192" i="2" s="1"/>
  <c r="BT192" i="2"/>
  <c r="BU192" i="2" s="1"/>
  <c r="BR193" i="2"/>
  <c r="BT193" i="2"/>
  <c r="BR194" i="2"/>
  <c r="BS194" i="2" s="1"/>
  <c r="BT194" i="2"/>
  <c r="BU194" i="2" s="1"/>
  <c r="BR195" i="2"/>
  <c r="BT195" i="2"/>
  <c r="BR196" i="2"/>
  <c r="BS196" i="2" s="1"/>
  <c r="BT196" i="2"/>
  <c r="BU196" i="2" s="1"/>
  <c r="BR197" i="2"/>
  <c r="BT197" i="2"/>
  <c r="BR198" i="2"/>
  <c r="BS198" i="2" s="1"/>
  <c r="BT198" i="2"/>
  <c r="BU198" i="2" s="1"/>
  <c r="BR199" i="2"/>
  <c r="BS199" i="2" s="1"/>
  <c r="BT199" i="2"/>
  <c r="BR200" i="2"/>
  <c r="BS200" i="2" s="1"/>
  <c r="BT200" i="2"/>
  <c r="BU200" i="2" s="1"/>
  <c r="BR201" i="2"/>
  <c r="BT201" i="2"/>
  <c r="BR202" i="2"/>
  <c r="BS202" i="2" s="1"/>
  <c r="BT202" i="2"/>
  <c r="BU202" i="2" s="1"/>
  <c r="BR203" i="2"/>
  <c r="BT203" i="2"/>
  <c r="BR204" i="2"/>
  <c r="BS204" i="2" s="1"/>
  <c r="BT204" i="2"/>
  <c r="BU204" i="2" s="1"/>
  <c r="BT205" i="2"/>
  <c r="BT206" i="2"/>
  <c r="BU206" i="2" s="1"/>
  <c r="AW114" i="2"/>
  <c r="AY114" i="2"/>
  <c r="AW116" i="2"/>
  <c r="AW117" i="2"/>
  <c r="AW118" i="2"/>
  <c r="AY120" i="2"/>
  <c r="AY124" i="2"/>
  <c r="AW128" i="2"/>
  <c r="AY128" i="2"/>
  <c r="AW130" i="2"/>
  <c r="AY130" i="2"/>
  <c r="AY132" i="2"/>
  <c r="AY134" i="2"/>
  <c r="AY136" i="2"/>
  <c r="AW137" i="2"/>
  <c r="AW138" i="2"/>
  <c r="AY138" i="2"/>
  <c r="AW140" i="2"/>
  <c r="AY140" i="2"/>
  <c r="AW142" i="2"/>
  <c r="AY142" i="2"/>
  <c r="AW146" i="2"/>
  <c r="AY146" i="2"/>
  <c r="AY148" i="2"/>
  <c r="AW149" i="2"/>
  <c r="AW150" i="2"/>
  <c r="AY150" i="2"/>
  <c r="AY152" i="2"/>
  <c r="AY156" i="2"/>
  <c r="AW158" i="2"/>
  <c r="AY158" i="2"/>
  <c r="AW160" i="2"/>
  <c r="AY160" i="2"/>
  <c r="AY162" i="2"/>
  <c r="AY164" i="2"/>
  <c r="AW166" i="2"/>
  <c r="AY166" i="2"/>
  <c r="AW167" i="2"/>
  <c r="AW168" i="2"/>
  <c r="AW170" i="2"/>
  <c r="AY170" i="2"/>
  <c r="AW172" i="2"/>
  <c r="AY172" i="2"/>
  <c r="AW174" i="2"/>
  <c r="AY174" i="2"/>
  <c r="AW176" i="2"/>
  <c r="AY176" i="2"/>
  <c r="AW178" i="2"/>
  <c r="AY178" i="2"/>
  <c r="AW181" i="2"/>
  <c r="AW182" i="2"/>
  <c r="AY182" i="2"/>
  <c r="AW184" i="2"/>
  <c r="AY184" i="2"/>
  <c r="AW186" i="2"/>
  <c r="AW188" i="2"/>
  <c r="AY188" i="2"/>
  <c r="AW190" i="2"/>
  <c r="AY190" i="2"/>
  <c r="AW192" i="2"/>
  <c r="AW194" i="2"/>
  <c r="AY194" i="2"/>
  <c r="AW196" i="2"/>
  <c r="AY196" i="2"/>
  <c r="AW197" i="2"/>
  <c r="AW198" i="2"/>
  <c r="AY198" i="2"/>
  <c r="AW199" i="2"/>
  <c r="AY200" i="2"/>
  <c r="AW201" i="2"/>
  <c r="AY202" i="2"/>
  <c r="AY204" i="2"/>
  <c r="BR205" i="2"/>
  <c r="CN205" i="2" s="1"/>
  <c r="AV206" i="2"/>
  <c r="AX206" i="2"/>
  <c r="AY206" i="2" s="1"/>
  <c r="J109" i="2"/>
  <c r="N109" i="2"/>
  <c r="J111" i="2"/>
  <c r="N111" i="2"/>
  <c r="J113" i="2"/>
  <c r="N113" i="2"/>
  <c r="J115" i="2"/>
  <c r="J117" i="2"/>
  <c r="J119" i="2"/>
  <c r="J121" i="2"/>
  <c r="N121" i="2"/>
  <c r="J123" i="2"/>
  <c r="J125" i="2"/>
  <c r="J127" i="2"/>
  <c r="FE127" i="2"/>
  <c r="J129" i="2"/>
  <c r="FC131" i="2"/>
  <c r="J131" i="2"/>
  <c r="J133" i="2"/>
  <c r="J135" i="2"/>
  <c r="AY135" i="2"/>
  <c r="J137" i="2"/>
  <c r="J139" i="2"/>
  <c r="DK141" i="2"/>
  <c r="J141" i="2"/>
  <c r="J143" i="2"/>
  <c r="HS143" i="2"/>
  <c r="J145" i="2"/>
  <c r="J147" i="2"/>
  <c r="J149" i="2"/>
  <c r="J151" i="2"/>
  <c r="EI151" i="2"/>
  <c r="J153" i="2"/>
  <c r="J155" i="2"/>
  <c r="FY157" i="2"/>
  <c r="J157" i="2"/>
  <c r="AW159" i="2"/>
  <c r="J159" i="2"/>
  <c r="J161" i="2"/>
  <c r="CQ161" i="2"/>
  <c r="J163" i="2"/>
  <c r="J165" i="2"/>
  <c r="J167" i="2"/>
  <c r="J169" i="2"/>
  <c r="N169" i="2"/>
  <c r="J171" i="2"/>
  <c r="J173" i="2"/>
  <c r="J175" i="2"/>
  <c r="J177" i="2"/>
  <c r="J179" i="2"/>
  <c r="EG181" i="2"/>
  <c r="J181" i="2"/>
  <c r="HQ183" i="2"/>
  <c r="J183" i="2"/>
  <c r="J185" i="2"/>
  <c r="J187" i="2"/>
  <c r="J189" i="2"/>
  <c r="J191" i="2"/>
  <c r="CQ191" i="2"/>
  <c r="FY193" i="2"/>
  <c r="J193" i="2"/>
  <c r="J195" i="2"/>
  <c r="EG197" i="2"/>
  <c r="J197" i="2"/>
  <c r="J199" i="2"/>
  <c r="CQ199" i="2"/>
  <c r="J201" i="2"/>
  <c r="J203" i="2"/>
  <c r="J205" i="2"/>
  <c r="HP122" i="6"/>
  <c r="HR122" i="6"/>
  <c r="HP123" i="6"/>
  <c r="HR123" i="6"/>
  <c r="HP124" i="6"/>
  <c r="HR124" i="6"/>
  <c r="HP126" i="6"/>
  <c r="HR126" i="6"/>
  <c r="HP127" i="6"/>
  <c r="HR127" i="6"/>
  <c r="HP128" i="6"/>
  <c r="HR128" i="6"/>
  <c r="HP129" i="6"/>
  <c r="HR129" i="6"/>
  <c r="HP130" i="6"/>
  <c r="HR130" i="6"/>
  <c r="HP131" i="6"/>
  <c r="HR131" i="6"/>
  <c r="HP132" i="6"/>
  <c r="HR132" i="6"/>
  <c r="HP133" i="6"/>
  <c r="HR133" i="6"/>
  <c r="HP134" i="6"/>
  <c r="HR134" i="6"/>
  <c r="HP135" i="6"/>
  <c r="HR135" i="6"/>
  <c r="HP136" i="6"/>
  <c r="HR136" i="6"/>
  <c r="HP137" i="6"/>
  <c r="HR137" i="6"/>
  <c r="HP138" i="6"/>
  <c r="HR138" i="6"/>
  <c r="HP139" i="6"/>
  <c r="HR139" i="6"/>
  <c r="HP140" i="6"/>
  <c r="HR140" i="6"/>
  <c r="HP141" i="6"/>
  <c r="HR141" i="6"/>
  <c r="HP142" i="6"/>
  <c r="HR142" i="6"/>
  <c r="HP143" i="6"/>
  <c r="HR143" i="6"/>
  <c r="HP144" i="6"/>
  <c r="HR144" i="6"/>
  <c r="HP145" i="6"/>
  <c r="HR145" i="6"/>
  <c r="HP146" i="6"/>
  <c r="HR146" i="6"/>
  <c r="HP147" i="6"/>
  <c r="HR147" i="6"/>
  <c r="HP148" i="6"/>
  <c r="HR148" i="6"/>
  <c r="HP149" i="6"/>
  <c r="HR149" i="6"/>
  <c r="HP150" i="6"/>
  <c r="HR150" i="6"/>
  <c r="HP151" i="6"/>
  <c r="HR151" i="6"/>
  <c r="HP152" i="6"/>
  <c r="HR152" i="6"/>
  <c r="HP153" i="6"/>
  <c r="HR153" i="6"/>
  <c r="HP154" i="6"/>
  <c r="HR154" i="6"/>
  <c r="HP155" i="6"/>
  <c r="HR155" i="6"/>
  <c r="HP156" i="6"/>
  <c r="HR156" i="6"/>
  <c r="HP157" i="6"/>
  <c r="HR157" i="6"/>
  <c r="HP158" i="6"/>
  <c r="HR158" i="6"/>
  <c r="HP159" i="6"/>
  <c r="HR159" i="6"/>
  <c r="HP160" i="6"/>
  <c r="HR160" i="6"/>
  <c r="HP161" i="6"/>
  <c r="HR161" i="6"/>
  <c r="HP162" i="6"/>
  <c r="HR162" i="6"/>
  <c r="HP163" i="6"/>
  <c r="HR163" i="6"/>
  <c r="HP164" i="6"/>
  <c r="HR164" i="6"/>
  <c r="HP165" i="6"/>
  <c r="HR165" i="6"/>
  <c r="HP166" i="6"/>
  <c r="HR166" i="6"/>
  <c r="HP167" i="6"/>
  <c r="HR167" i="6"/>
  <c r="HP168" i="6"/>
  <c r="HR168" i="6"/>
  <c r="HP169" i="6"/>
  <c r="HR169" i="6"/>
  <c r="HP170" i="6"/>
  <c r="HR170" i="6"/>
  <c r="HP171" i="6"/>
  <c r="HR171" i="6"/>
  <c r="HP172" i="6"/>
  <c r="HR172" i="6"/>
  <c r="HP173" i="6"/>
  <c r="HR173" i="6"/>
  <c r="HP174" i="6"/>
  <c r="HR174" i="6"/>
  <c r="HP175" i="6"/>
  <c r="HR175" i="6"/>
  <c r="HP176" i="6"/>
  <c r="HR176" i="6"/>
  <c r="HP177" i="6"/>
  <c r="HR177" i="6"/>
  <c r="HP178" i="6"/>
  <c r="HR178" i="6"/>
  <c r="HP179" i="6"/>
  <c r="HR179" i="6"/>
  <c r="HP180" i="6"/>
  <c r="HR180" i="6"/>
  <c r="HP181" i="6"/>
  <c r="HR181" i="6"/>
  <c r="HP182" i="6"/>
  <c r="HR182" i="6"/>
  <c r="HP183" i="6"/>
  <c r="HR183" i="6"/>
  <c r="HP184" i="6"/>
  <c r="HR184" i="6"/>
  <c r="HP185" i="6"/>
  <c r="HR185" i="6"/>
  <c r="HP186" i="6"/>
  <c r="HR186" i="6"/>
  <c r="HP187" i="6"/>
  <c r="HR187" i="6"/>
  <c r="HP188" i="6"/>
  <c r="HR188" i="6"/>
  <c r="HP189" i="6"/>
  <c r="HR189" i="6"/>
  <c r="HP190" i="6"/>
  <c r="HR190" i="6"/>
  <c r="HP191" i="6"/>
  <c r="HR191" i="6"/>
  <c r="HP192" i="6"/>
  <c r="HR192" i="6"/>
  <c r="HP193" i="6"/>
  <c r="HR193" i="6"/>
  <c r="HP194" i="6"/>
  <c r="HR194" i="6"/>
  <c r="HP195" i="6"/>
  <c r="HR195" i="6"/>
  <c r="HP196" i="6"/>
  <c r="HR196" i="6"/>
  <c r="HP197" i="6"/>
  <c r="HR197" i="6"/>
  <c r="HP198" i="6"/>
  <c r="HR198" i="6"/>
  <c r="HR199" i="6"/>
  <c r="HP200" i="6"/>
  <c r="HR200" i="6"/>
  <c r="HP201" i="6"/>
  <c r="HR201" i="6"/>
  <c r="HP202" i="6"/>
  <c r="HR202" i="6"/>
  <c r="HP203" i="6"/>
  <c r="HR203" i="6"/>
  <c r="HP204" i="6"/>
  <c r="HR204" i="6"/>
  <c r="HR205" i="6"/>
  <c r="HP206" i="6"/>
  <c r="HR206" i="6"/>
  <c r="GT122" i="6"/>
  <c r="GV122" i="6"/>
  <c r="GT123" i="6"/>
  <c r="GV123" i="6"/>
  <c r="GT124" i="6"/>
  <c r="GV124" i="6"/>
  <c r="GT126" i="6"/>
  <c r="GV126" i="6"/>
  <c r="GT127" i="6"/>
  <c r="GV127" i="6"/>
  <c r="GT128" i="6"/>
  <c r="GV128" i="6"/>
  <c r="GT129" i="6"/>
  <c r="GV129" i="6"/>
  <c r="GT130" i="6"/>
  <c r="GV130" i="6"/>
  <c r="GT131" i="6"/>
  <c r="GV131" i="6"/>
  <c r="GT132" i="6"/>
  <c r="GV132" i="6"/>
  <c r="GT133" i="6"/>
  <c r="GV133" i="6"/>
  <c r="GT134" i="6"/>
  <c r="GV134" i="6"/>
  <c r="GT135" i="6"/>
  <c r="GV135" i="6"/>
  <c r="GT136" i="6"/>
  <c r="GV136" i="6"/>
  <c r="GT137" i="6"/>
  <c r="GV137" i="6"/>
  <c r="GT138" i="6"/>
  <c r="GV138" i="6"/>
  <c r="GT139" i="6"/>
  <c r="GV139" i="6"/>
  <c r="GT140" i="6"/>
  <c r="GV140" i="6"/>
  <c r="GT141" i="6"/>
  <c r="GV141" i="6"/>
  <c r="GT142" i="6"/>
  <c r="GV142" i="6"/>
  <c r="GT143" i="6"/>
  <c r="GV143" i="6"/>
  <c r="GT144" i="6"/>
  <c r="GV144" i="6"/>
  <c r="GT145" i="6"/>
  <c r="GV145" i="6"/>
  <c r="GT146" i="6"/>
  <c r="GV146" i="6"/>
  <c r="GT147" i="6"/>
  <c r="GV147" i="6"/>
  <c r="GT148" i="6"/>
  <c r="GV148" i="6"/>
  <c r="GT149" i="6"/>
  <c r="GV149" i="6"/>
  <c r="GT150" i="6"/>
  <c r="GV150" i="6"/>
  <c r="GT151" i="6"/>
  <c r="GV151" i="6"/>
  <c r="GT152" i="6"/>
  <c r="GV152" i="6"/>
  <c r="GT153" i="6"/>
  <c r="GV153" i="6"/>
  <c r="GT154" i="6"/>
  <c r="GV154" i="6"/>
  <c r="GT155" i="6"/>
  <c r="GV155" i="6"/>
  <c r="GT156" i="6"/>
  <c r="GV156" i="6"/>
  <c r="GT157" i="6"/>
  <c r="GV157" i="6"/>
  <c r="GT158" i="6"/>
  <c r="GV158" i="6"/>
  <c r="GT159" i="6"/>
  <c r="GV159" i="6"/>
  <c r="GT160" i="6"/>
  <c r="GV160" i="6"/>
  <c r="GT161" i="6"/>
  <c r="GV161" i="6"/>
  <c r="GT162" i="6"/>
  <c r="GV162" i="6"/>
  <c r="GT163" i="6"/>
  <c r="GV163" i="6"/>
  <c r="GT164" i="6"/>
  <c r="GV164" i="6"/>
  <c r="GT165" i="6"/>
  <c r="GV165" i="6"/>
  <c r="GT166" i="6"/>
  <c r="GV166" i="6"/>
  <c r="GT167" i="6"/>
  <c r="GV167" i="6"/>
  <c r="GT168" i="6"/>
  <c r="GV168" i="6"/>
  <c r="GT169" i="6"/>
  <c r="GV169" i="6"/>
  <c r="GT170" i="6"/>
  <c r="GV170" i="6"/>
  <c r="GT171" i="6"/>
  <c r="GV171" i="6"/>
  <c r="GT172" i="6"/>
  <c r="GV172" i="6"/>
  <c r="GT173" i="6"/>
  <c r="GV173" i="6"/>
  <c r="GT174" i="6"/>
  <c r="GV174" i="6"/>
  <c r="GT175" i="6"/>
  <c r="GV175" i="6"/>
  <c r="GT176" i="6"/>
  <c r="GV176" i="6"/>
  <c r="GT177" i="6"/>
  <c r="GV177" i="6"/>
  <c r="GT178" i="6"/>
  <c r="GV178" i="6"/>
  <c r="GT179" i="6"/>
  <c r="GV179" i="6"/>
  <c r="GT180" i="6"/>
  <c r="GV180" i="6"/>
  <c r="GT181" i="6"/>
  <c r="GV181" i="6"/>
  <c r="GT182" i="6"/>
  <c r="GV182" i="6"/>
  <c r="GT183" i="6"/>
  <c r="GV183" i="6"/>
  <c r="GT184" i="6"/>
  <c r="GV184" i="6"/>
  <c r="GT185" i="6"/>
  <c r="GV185" i="6"/>
  <c r="GT186" i="6"/>
  <c r="GV186" i="6"/>
  <c r="GT187" i="6"/>
  <c r="GV187" i="6"/>
  <c r="GT188" i="6"/>
  <c r="GV188" i="6"/>
  <c r="GT189" i="6"/>
  <c r="GV189" i="6"/>
  <c r="GT190" i="6"/>
  <c r="GV190" i="6"/>
  <c r="GT191" i="6"/>
  <c r="GV191" i="6"/>
  <c r="GT192" i="6"/>
  <c r="GV192" i="6"/>
  <c r="GT193" i="6"/>
  <c r="GV193" i="6"/>
  <c r="GT194" i="6"/>
  <c r="GV194" i="6"/>
  <c r="GT195" i="6"/>
  <c r="GV195" i="6"/>
  <c r="GT196" i="6"/>
  <c r="GV196" i="6"/>
  <c r="GT197" i="6"/>
  <c r="GV197" i="6"/>
  <c r="GT198" i="6"/>
  <c r="GV198" i="6"/>
  <c r="GV199" i="6"/>
  <c r="GT200" i="6"/>
  <c r="GV200" i="6"/>
  <c r="GT201" i="6"/>
  <c r="GV201" i="6"/>
  <c r="GT202" i="6"/>
  <c r="GV202" i="6"/>
  <c r="GT203" i="6"/>
  <c r="GV203" i="6"/>
  <c r="GT204" i="6"/>
  <c r="GV204" i="6"/>
  <c r="GV205" i="6"/>
  <c r="GT206" i="6"/>
  <c r="GV206" i="6"/>
  <c r="FX121" i="6"/>
  <c r="FZ121" i="6"/>
  <c r="FX122" i="6"/>
  <c r="FZ122" i="6"/>
  <c r="FX123" i="6"/>
  <c r="FZ123" i="6"/>
  <c r="FX124" i="6"/>
  <c r="FZ124" i="6"/>
  <c r="FX126" i="6"/>
  <c r="FZ126" i="6"/>
  <c r="FX127" i="6"/>
  <c r="FZ127" i="6"/>
  <c r="FX128" i="6"/>
  <c r="FZ128" i="6"/>
  <c r="FX129" i="6"/>
  <c r="FZ129" i="6"/>
  <c r="FX130" i="6"/>
  <c r="FZ130" i="6"/>
  <c r="FX131" i="6"/>
  <c r="FZ131" i="6"/>
  <c r="FX132" i="6"/>
  <c r="FZ132" i="6"/>
  <c r="FX133" i="6"/>
  <c r="FZ133" i="6"/>
  <c r="FX134" i="6"/>
  <c r="FZ134" i="6"/>
  <c r="FX135" i="6"/>
  <c r="FZ135" i="6"/>
  <c r="FX136" i="6"/>
  <c r="FZ136" i="6"/>
  <c r="FX137" i="6"/>
  <c r="FZ137" i="6"/>
  <c r="FX138" i="6"/>
  <c r="FZ138" i="6"/>
  <c r="FX139" i="6"/>
  <c r="FZ139" i="6"/>
  <c r="FX140" i="6"/>
  <c r="FZ140" i="6"/>
  <c r="FX141" i="6"/>
  <c r="FZ141" i="6"/>
  <c r="FX142" i="6"/>
  <c r="FZ142" i="6"/>
  <c r="FX143" i="6"/>
  <c r="FZ143" i="6"/>
  <c r="FX144" i="6"/>
  <c r="FZ144" i="6"/>
  <c r="FX145" i="6"/>
  <c r="FZ145" i="6"/>
  <c r="FX146" i="6"/>
  <c r="FZ146" i="6"/>
  <c r="FX147" i="6"/>
  <c r="FZ147" i="6"/>
  <c r="FX148" i="6"/>
  <c r="FZ148" i="6"/>
  <c r="FX149" i="6"/>
  <c r="FZ149" i="6"/>
  <c r="FX150" i="6"/>
  <c r="FZ150" i="6"/>
  <c r="FX151" i="6"/>
  <c r="FZ151" i="6"/>
  <c r="FX152" i="6"/>
  <c r="FZ152" i="6"/>
  <c r="FX153" i="6"/>
  <c r="FZ153" i="6"/>
  <c r="FX154" i="6"/>
  <c r="FZ154" i="6"/>
  <c r="FX155" i="6"/>
  <c r="FZ155" i="6"/>
  <c r="FX156" i="6"/>
  <c r="FZ156" i="6"/>
  <c r="FX157" i="6"/>
  <c r="FZ157" i="6"/>
  <c r="FX158" i="6"/>
  <c r="FZ158" i="6"/>
  <c r="FX159" i="6"/>
  <c r="FZ159" i="6"/>
  <c r="FX160" i="6"/>
  <c r="FZ160" i="6"/>
  <c r="FX161" i="6"/>
  <c r="FZ161" i="6"/>
  <c r="FX162" i="6"/>
  <c r="FZ162" i="6"/>
  <c r="FX163" i="6"/>
  <c r="FZ163" i="6"/>
  <c r="FX164" i="6"/>
  <c r="FZ164" i="6"/>
  <c r="FX165" i="6"/>
  <c r="FZ165" i="6"/>
  <c r="FX166" i="6"/>
  <c r="FZ166" i="6"/>
  <c r="FX167" i="6"/>
  <c r="FZ167" i="6"/>
  <c r="FX168" i="6"/>
  <c r="FZ168" i="6"/>
  <c r="FX169" i="6"/>
  <c r="FZ169" i="6"/>
  <c r="FX170" i="6"/>
  <c r="FZ170" i="6"/>
  <c r="FX171" i="6"/>
  <c r="FZ171" i="6"/>
  <c r="FX172" i="6"/>
  <c r="FZ172" i="6"/>
  <c r="FX173" i="6"/>
  <c r="FZ173" i="6"/>
  <c r="FX174" i="6"/>
  <c r="FZ174" i="6"/>
  <c r="FX175" i="6"/>
  <c r="FZ175" i="6"/>
  <c r="FX176" i="6"/>
  <c r="FZ176" i="6"/>
  <c r="FX177" i="6"/>
  <c r="FZ177" i="6"/>
  <c r="FX178" i="6"/>
  <c r="FZ178" i="6"/>
  <c r="FX179" i="6"/>
  <c r="FZ179" i="6"/>
  <c r="FX180" i="6"/>
  <c r="FZ180" i="6"/>
  <c r="FX181" i="6"/>
  <c r="FZ181" i="6"/>
  <c r="FX182" i="6"/>
  <c r="FZ182" i="6"/>
  <c r="FX183" i="6"/>
  <c r="FZ183" i="6"/>
  <c r="FX184" i="6"/>
  <c r="FZ184" i="6"/>
  <c r="FX185" i="6"/>
  <c r="FZ185" i="6"/>
  <c r="FX186" i="6"/>
  <c r="FZ186" i="6"/>
  <c r="FX187" i="6"/>
  <c r="FZ187" i="6"/>
  <c r="FX188" i="6"/>
  <c r="FZ188" i="6"/>
  <c r="FX189" i="6"/>
  <c r="FZ189" i="6"/>
  <c r="FX190" i="6"/>
  <c r="FZ190" i="6"/>
  <c r="FX191" i="6"/>
  <c r="FZ191" i="6"/>
  <c r="FX192" i="6"/>
  <c r="FZ192" i="6"/>
  <c r="FX193" i="6"/>
  <c r="FZ193" i="6"/>
  <c r="FX194" i="6"/>
  <c r="FZ194" i="6"/>
  <c r="FX195" i="6"/>
  <c r="FZ195" i="6"/>
  <c r="FX196" i="6"/>
  <c r="FZ196" i="6"/>
  <c r="FX197" i="6"/>
  <c r="FZ197" i="6"/>
  <c r="FX198" i="6"/>
  <c r="FZ198" i="6"/>
  <c r="FZ199" i="6"/>
  <c r="FX200" i="6"/>
  <c r="FZ200" i="6"/>
  <c r="FX201" i="6"/>
  <c r="FZ201" i="6"/>
  <c r="FX202" i="6"/>
  <c r="FZ202" i="6"/>
  <c r="FX203" i="6"/>
  <c r="FZ203" i="6"/>
  <c r="FX204" i="6"/>
  <c r="FZ204" i="6"/>
  <c r="FZ205" i="6"/>
  <c r="FX206" i="6"/>
  <c r="FZ206" i="6"/>
  <c r="FB121" i="6"/>
  <c r="FD121" i="6"/>
  <c r="FB122" i="6"/>
  <c r="FD122" i="6"/>
  <c r="FB123" i="6"/>
  <c r="FD123" i="6"/>
  <c r="FB124" i="6"/>
  <c r="FD124" i="6"/>
  <c r="FB126" i="6"/>
  <c r="FD126" i="6"/>
  <c r="FB127" i="6"/>
  <c r="FD127" i="6"/>
  <c r="FB128" i="6"/>
  <c r="FD128" i="6"/>
  <c r="FB129" i="6"/>
  <c r="FD129" i="6"/>
  <c r="FB130" i="6"/>
  <c r="FD130" i="6"/>
  <c r="FB131" i="6"/>
  <c r="FD131" i="6"/>
  <c r="FB132" i="6"/>
  <c r="FD132" i="6"/>
  <c r="FB133" i="6"/>
  <c r="FD133" i="6"/>
  <c r="FB134" i="6"/>
  <c r="FD134" i="6"/>
  <c r="FB135" i="6"/>
  <c r="FD135" i="6"/>
  <c r="FB136" i="6"/>
  <c r="FD136" i="6"/>
  <c r="FB137" i="6"/>
  <c r="FD137" i="6"/>
  <c r="FB138" i="6"/>
  <c r="FD138" i="6"/>
  <c r="FB139" i="6"/>
  <c r="FD139" i="6"/>
  <c r="FB140" i="6"/>
  <c r="FD140" i="6"/>
  <c r="FB141" i="6"/>
  <c r="FD141" i="6"/>
  <c r="FB142" i="6"/>
  <c r="FD142" i="6"/>
  <c r="FB143" i="6"/>
  <c r="FD143" i="6"/>
  <c r="FB144" i="6"/>
  <c r="FD144" i="6"/>
  <c r="FB145" i="6"/>
  <c r="FD145" i="6"/>
  <c r="FB146" i="6"/>
  <c r="FD146" i="6"/>
  <c r="FB147" i="6"/>
  <c r="FD147" i="6"/>
  <c r="FB148" i="6"/>
  <c r="FD148" i="6"/>
  <c r="FB149" i="6"/>
  <c r="FD149" i="6"/>
  <c r="FB150" i="6"/>
  <c r="FD150" i="6"/>
  <c r="FB151" i="6"/>
  <c r="FD151" i="6"/>
  <c r="FB152" i="6"/>
  <c r="FD152" i="6"/>
  <c r="FB153" i="6"/>
  <c r="FD153" i="6"/>
  <c r="FB154" i="6"/>
  <c r="FD154" i="6"/>
  <c r="FB155" i="6"/>
  <c r="FD155" i="6"/>
  <c r="FB156" i="6"/>
  <c r="FD156" i="6"/>
  <c r="FB157" i="6"/>
  <c r="FD157" i="6"/>
  <c r="FB158" i="6"/>
  <c r="FD158" i="6"/>
  <c r="FB159" i="6"/>
  <c r="FD159" i="6"/>
  <c r="FB160" i="6"/>
  <c r="FD160" i="6"/>
  <c r="FB161" i="6"/>
  <c r="FD161" i="6"/>
  <c r="FB162" i="6"/>
  <c r="FD162" i="6"/>
  <c r="FB163" i="6"/>
  <c r="FD163" i="6"/>
  <c r="FB164" i="6"/>
  <c r="FD164" i="6"/>
  <c r="FB165" i="6"/>
  <c r="FD165" i="6"/>
  <c r="FB166" i="6"/>
  <c r="FD166" i="6"/>
  <c r="FB167" i="6"/>
  <c r="FD167" i="6"/>
  <c r="FB168" i="6"/>
  <c r="FD168" i="6"/>
  <c r="FB169" i="6"/>
  <c r="FD169" i="6"/>
  <c r="FB170" i="6"/>
  <c r="FD170" i="6"/>
  <c r="FB171" i="6"/>
  <c r="FD171" i="6"/>
  <c r="FB172" i="6"/>
  <c r="FD172" i="6"/>
  <c r="FB173" i="6"/>
  <c r="FD173" i="6"/>
  <c r="FB174" i="6"/>
  <c r="FD174" i="6"/>
  <c r="FB175" i="6"/>
  <c r="FD175" i="6"/>
  <c r="FB176" i="6"/>
  <c r="FD176" i="6"/>
  <c r="FB177" i="6"/>
  <c r="FD177" i="6"/>
  <c r="FB178" i="6"/>
  <c r="FD178" i="6"/>
  <c r="FB179" i="6"/>
  <c r="FD179" i="6"/>
  <c r="FB180" i="6"/>
  <c r="FD180" i="6"/>
  <c r="FB181" i="6"/>
  <c r="FD181" i="6"/>
  <c r="FB182" i="6"/>
  <c r="FD182" i="6"/>
  <c r="FB183" i="6"/>
  <c r="FD183" i="6"/>
  <c r="FB184" i="6"/>
  <c r="FD184" i="6"/>
  <c r="FB185" i="6"/>
  <c r="FD185" i="6"/>
  <c r="FB186" i="6"/>
  <c r="FD186" i="6"/>
  <c r="FB187" i="6"/>
  <c r="FD187" i="6"/>
  <c r="FB188" i="6"/>
  <c r="FD188" i="6"/>
  <c r="FB189" i="6"/>
  <c r="FD189" i="6"/>
  <c r="FB190" i="6"/>
  <c r="FD190" i="6"/>
  <c r="FB191" i="6"/>
  <c r="FD191" i="6"/>
  <c r="FB192" i="6"/>
  <c r="FD192" i="6"/>
  <c r="FB193" i="6"/>
  <c r="FD193" i="6"/>
  <c r="FB194" i="6"/>
  <c r="FD194" i="6"/>
  <c r="FB195" i="6"/>
  <c r="FD195" i="6"/>
  <c r="FB196" i="6"/>
  <c r="FD196" i="6"/>
  <c r="FB197" i="6"/>
  <c r="FD197" i="6"/>
  <c r="FB198" i="6"/>
  <c r="FD198" i="6"/>
  <c r="FD199" i="6"/>
  <c r="FB200" i="6"/>
  <c r="FD200" i="6"/>
  <c r="FB201" i="6"/>
  <c r="FD201" i="6"/>
  <c r="FB202" i="6"/>
  <c r="FD202" i="6"/>
  <c r="FB203" i="6"/>
  <c r="FD203" i="6"/>
  <c r="FB204" i="6"/>
  <c r="FD204" i="6"/>
  <c r="FD205" i="6"/>
  <c r="FB206" i="6"/>
  <c r="FD206" i="6"/>
  <c r="EF121" i="6"/>
  <c r="EH121" i="6"/>
  <c r="EF122" i="6"/>
  <c r="EH122" i="6"/>
  <c r="EF123" i="6"/>
  <c r="EH123" i="6"/>
  <c r="EF124" i="6"/>
  <c r="EH124" i="6"/>
  <c r="EF126" i="6"/>
  <c r="EH126" i="6"/>
  <c r="EF127" i="6"/>
  <c r="EH127" i="6"/>
  <c r="EF128" i="6"/>
  <c r="EH128" i="6"/>
  <c r="EF129" i="6"/>
  <c r="EH129" i="6"/>
  <c r="EF130" i="6"/>
  <c r="EH130" i="6"/>
  <c r="EF131" i="6"/>
  <c r="EH131" i="6"/>
  <c r="EF132" i="6"/>
  <c r="EH132" i="6"/>
  <c r="EF133" i="6"/>
  <c r="EH133" i="6"/>
  <c r="EF134" i="6"/>
  <c r="EH134" i="6"/>
  <c r="EF135" i="6"/>
  <c r="EH135" i="6"/>
  <c r="EF136" i="6"/>
  <c r="EH136" i="6"/>
  <c r="EF137" i="6"/>
  <c r="EH137" i="6"/>
  <c r="EF138" i="6"/>
  <c r="EH138" i="6"/>
  <c r="EF139" i="6"/>
  <c r="EH139" i="6"/>
  <c r="EF140" i="6"/>
  <c r="EH140" i="6"/>
  <c r="EF141" i="6"/>
  <c r="EH141" i="6"/>
  <c r="EF142" i="6"/>
  <c r="EH142" i="6"/>
  <c r="EF143" i="6"/>
  <c r="EH143" i="6"/>
  <c r="EF144" i="6"/>
  <c r="EH144" i="6"/>
  <c r="EF145" i="6"/>
  <c r="EH145" i="6"/>
  <c r="EF146" i="6"/>
  <c r="EH146" i="6"/>
  <c r="EF147" i="6"/>
  <c r="EH147" i="6"/>
  <c r="EF148" i="6"/>
  <c r="EH148" i="6"/>
  <c r="EF149" i="6"/>
  <c r="EH149" i="6"/>
  <c r="EF150" i="6"/>
  <c r="EH150" i="6"/>
  <c r="EF151" i="6"/>
  <c r="EH151" i="6"/>
  <c r="EF152" i="6"/>
  <c r="EH152" i="6"/>
  <c r="EF153" i="6"/>
  <c r="EH153" i="6"/>
  <c r="EF154" i="6"/>
  <c r="EH154" i="6"/>
  <c r="EF155" i="6"/>
  <c r="EH155" i="6"/>
  <c r="EF156" i="6"/>
  <c r="EH156" i="6"/>
  <c r="EF157" i="6"/>
  <c r="EH157" i="6"/>
  <c r="EF158" i="6"/>
  <c r="EH158" i="6"/>
  <c r="EF159" i="6"/>
  <c r="EH159" i="6"/>
  <c r="EF160" i="6"/>
  <c r="EH160" i="6"/>
  <c r="EF161" i="6"/>
  <c r="EH161" i="6"/>
  <c r="EF162" i="6"/>
  <c r="EH162" i="6"/>
  <c r="EF163" i="6"/>
  <c r="EH163" i="6"/>
  <c r="EF164" i="6"/>
  <c r="EH164" i="6"/>
  <c r="EF165" i="6"/>
  <c r="EH165" i="6"/>
  <c r="EF166" i="6"/>
  <c r="EH166" i="6"/>
  <c r="EF167" i="6"/>
  <c r="EH167" i="6"/>
  <c r="EF168" i="6"/>
  <c r="EH168" i="6"/>
  <c r="EF169" i="6"/>
  <c r="EH169" i="6"/>
  <c r="EF170" i="6"/>
  <c r="EH170" i="6"/>
  <c r="EF171" i="6"/>
  <c r="EH171" i="6"/>
  <c r="EF172" i="6"/>
  <c r="EH172" i="6"/>
  <c r="EF173" i="6"/>
  <c r="EH173" i="6"/>
  <c r="EF174" i="6"/>
  <c r="EH174" i="6"/>
  <c r="EF175" i="6"/>
  <c r="EH175" i="6"/>
  <c r="EF176" i="6"/>
  <c r="EH176" i="6"/>
  <c r="EF177" i="6"/>
  <c r="EH177" i="6"/>
  <c r="EF178" i="6"/>
  <c r="EH178" i="6"/>
  <c r="EF179" i="6"/>
  <c r="EH179" i="6"/>
  <c r="EF180" i="6"/>
  <c r="EH180" i="6"/>
  <c r="EF181" i="6"/>
  <c r="EH181" i="6"/>
  <c r="EF182" i="6"/>
  <c r="EH182" i="6"/>
  <c r="EF183" i="6"/>
  <c r="EH183" i="6"/>
  <c r="EF184" i="6"/>
  <c r="EH184" i="6"/>
  <c r="EF185" i="6"/>
  <c r="EH185" i="6"/>
  <c r="EF186" i="6"/>
  <c r="EH186" i="6"/>
  <c r="EF187" i="6"/>
  <c r="EH187" i="6"/>
  <c r="EF188" i="6"/>
  <c r="EH188" i="6"/>
  <c r="EF189" i="6"/>
  <c r="EH189" i="6"/>
  <c r="EF190" i="6"/>
  <c r="EH190" i="6"/>
  <c r="EF191" i="6"/>
  <c r="EH191" i="6"/>
  <c r="EF192" i="6"/>
  <c r="EH192" i="6"/>
  <c r="EF193" i="6"/>
  <c r="EH193" i="6"/>
  <c r="EF194" i="6"/>
  <c r="EH194" i="6"/>
  <c r="EF195" i="6"/>
  <c r="EH195" i="6"/>
  <c r="EF196" i="6"/>
  <c r="EH196" i="6"/>
  <c r="EF197" i="6"/>
  <c r="EH197" i="6"/>
  <c r="EF198" i="6"/>
  <c r="EH198" i="6"/>
  <c r="EH199" i="6"/>
  <c r="EF200" i="6"/>
  <c r="EH200" i="6"/>
  <c r="EF201" i="6"/>
  <c r="EH201" i="6"/>
  <c r="EF202" i="6"/>
  <c r="EH202" i="6"/>
  <c r="EF203" i="6"/>
  <c r="EH203" i="6"/>
  <c r="EF204" i="6"/>
  <c r="EH204" i="6"/>
  <c r="EH205" i="6"/>
  <c r="EF206" i="6"/>
  <c r="EH206" i="6"/>
  <c r="DJ122" i="6"/>
  <c r="DL122" i="6"/>
  <c r="DJ123" i="6"/>
  <c r="DL123" i="6"/>
  <c r="DJ124" i="6"/>
  <c r="DL124" i="6"/>
  <c r="DJ126" i="6"/>
  <c r="DL126" i="6"/>
  <c r="DJ127" i="6"/>
  <c r="DL127" i="6"/>
  <c r="DJ128" i="6"/>
  <c r="DL128" i="6"/>
  <c r="DJ129" i="6"/>
  <c r="DL129" i="6"/>
  <c r="DJ130" i="6"/>
  <c r="DL130" i="6"/>
  <c r="DJ131" i="6"/>
  <c r="DL131" i="6"/>
  <c r="DJ132" i="6"/>
  <c r="DL132" i="6"/>
  <c r="DJ133" i="6"/>
  <c r="DL133" i="6"/>
  <c r="DJ134" i="6"/>
  <c r="DL134" i="6"/>
  <c r="HZ134" i="6" s="1"/>
  <c r="IB134" i="6" s="1"/>
  <c r="DJ135" i="6"/>
  <c r="DL135" i="6"/>
  <c r="DJ136" i="6"/>
  <c r="DL136" i="6"/>
  <c r="DJ137" i="6"/>
  <c r="DL137" i="6"/>
  <c r="DJ138" i="6"/>
  <c r="DL138" i="6"/>
  <c r="DJ139" i="6"/>
  <c r="DL139" i="6"/>
  <c r="DJ140" i="6"/>
  <c r="DL140" i="6"/>
  <c r="DJ141" i="6"/>
  <c r="DL141" i="6"/>
  <c r="DJ142" i="6"/>
  <c r="DL142" i="6"/>
  <c r="DJ143" i="6"/>
  <c r="DL143" i="6"/>
  <c r="DJ144" i="6"/>
  <c r="DL144" i="6"/>
  <c r="DJ145" i="6"/>
  <c r="DL145" i="6"/>
  <c r="DJ146" i="6"/>
  <c r="DL146" i="6"/>
  <c r="DJ147" i="6"/>
  <c r="DL147" i="6"/>
  <c r="DJ148" i="6"/>
  <c r="DL148" i="6"/>
  <c r="DJ149" i="6"/>
  <c r="DL149" i="6"/>
  <c r="DJ150" i="6"/>
  <c r="DL150" i="6"/>
  <c r="DJ151" i="6"/>
  <c r="DL151" i="6"/>
  <c r="DJ152" i="6"/>
  <c r="DL152" i="6"/>
  <c r="DJ153" i="6"/>
  <c r="DL153" i="6"/>
  <c r="DJ154" i="6"/>
  <c r="DL154" i="6"/>
  <c r="DJ155" i="6"/>
  <c r="DL155" i="6"/>
  <c r="DJ156" i="6"/>
  <c r="DL156" i="6"/>
  <c r="DJ157" i="6"/>
  <c r="DL157" i="6"/>
  <c r="DJ158" i="6"/>
  <c r="DL158" i="6"/>
  <c r="DJ159" i="6"/>
  <c r="DL159" i="6"/>
  <c r="DJ160" i="6"/>
  <c r="DL160" i="6"/>
  <c r="DJ161" i="6"/>
  <c r="DL161" i="6"/>
  <c r="DJ162" i="6"/>
  <c r="DL162" i="6"/>
  <c r="DJ163" i="6"/>
  <c r="DL163" i="6"/>
  <c r="DJ164" i="6"/>
  <c r="DL164" i="6"/>
  <c r="DJ165" i="6"/>
  <c r="DL165" i="6"/>
  <c r="DJ166" i="6"/>
  <c r="DL166" i="6"/>
  <c r="DJ167" i="6"/>
  <c r="DL167" i="6"/>
  <c r="DJ168" i="6"/>
  <c r="DL168" i="6"/>
  <c r="DJ169" i="6"/>
  <c r="DL169" i="6"/>
  <c r="DJ170" i="6"/>
  <c r="DL170" i="6"/>
  <c r="DJ171" i="6"/>
  <c r="DL171" i="6"/>
  <c r="DJ172" i="6"/>
  <c r="DL172" i="6"/>
  <c r="DJ173" i="6"/>
  <c r="DL173" i="6"/>
  <c r="DJ174" i="6"/>
  <c r="DL174" i="6"/>
  <c r="DJ175" i="6"/>
  <c r="DL175" i="6"/>
  <c r="DJ176" i="6"/>
  <c r="DL176" i="6"/>
  <c r="DJ177" i="6"/>
  <c r="DL177" i="6"/>
  <c r="DJ178" i="6"/>
  <c r="DL178" i="6"/>
  <c r="DJ179" i="6"/>
  <c r="DL179" i="6"/>
  <c r="DJ180" i="6"/>
  <c r="DL180" i="6"/>
  <c r="DJ181" i="6"/>
  <c r="DL181" i="6"/>
  <c r="DJ182" i="6"/>
  <c r="DL182" i="6"/>
  <c r="DJ183" i="6"/>
  <c r="DL183" i="6"/>
  <c r="DJ184" i="6"/>
  <c r="DL184" i="6"/>
  <c r="DJ185" i="6"/>
  <c r="DL185" i="6"/>
  <c r="DJ186" i="6"/>
  <c r="DL186" i="6"/>
  <c r="DJ187" i="6"/>
  <c r="DL187" i="6"/>
  <c r="DJ188" i="6"/>
  <c r="DL188" i="6"/>
  <c r="DJ189" i="6"/>
  <c r="DL189" i="6"/>
  <c r="DJ190" i="6"/>
  <c r="DL190" i="6"/>
  <c r="DJ191" i="6"/>
  <c r="DL191" i="6"/>
  <c r="DJ192" i="6"/>
  <c r="DL192" i="6"/>
  <c r="DJ193" i="6"/>
  <c r="DL193" i="6"/>
  <c r="DJ194" i="6"/>
  <c r="DL194" i="6"/>
  <c r="DJ195" i="6"/>
  <c r="DL195" i="6"/>
  <c r="DJ196" i="6"/>
  <c r="DL196" i="6"/>
  <c r="DJ197" i="6"/>
  <c r="DL197" i="6"/>
  <c r="DJ198" i="6"/>
  <c r="DL198" i="6"/>
  <c r="DL199" i="6"/>
  <c r="DJ200" i="6"/>
  <c r="DL200" i="6"/>
  <c r="DJ201" i="6"/>
  <c r="DL201" i="6"/>
  <c r="DJ202" i="6"/>
  <c r="DL202" i="6"/>
  <c r="DJ203" i="6"/>
  <c r="DL203" i="6"/>
  <c r="DJ204" i="6"/>
  <c r="DL204" i="6"/>
  <c r="DL205" i="6"/>
  <c r="DJ206" i="6"/>
  <c r="DL206" i="6"/>
  <c r="CN121" i="6"/>
  <c r="CP121" i="6"/>
  <c r="CN122" i="6"/>
  <c r="CP122" i="6"/>
  <c r="CN123" i="6"/>
  <c r="CP123" i="6"/>
  <c r="CN124" i="6"/>
  <c r="CP124" i="6"/>
  <c r="CN126" i="6"/>
  <c r="CP126" i="6"/>
  <c r="CN127" i="6"/>
  <c r="CP127" i="6"/>
  <c r="CN128" i="6"/>
  <c r="CP128" i="6"/>
  <c r="CN129" i="6"/>
  <c r="CP129" i="6"/>
  <c r="CN130" i="6"/>
  <c r="CP130" i="6"/>
  <c r="CN131" i="6"/>
  <c r="CP131" i="6"/>
  <c r="CN132" i="6"/>
  <c r="CP132" i="6"/>
  <c r="CN133" i="6"/>
  <c r="CP133" i="6"/>
  <c r="CN134" i="6"/>
  <c r="CP134" i="6"/>
  <c r="CN135" i="6"/>
  <c r="CP135" i="6"/>
  <c r="CN136" i="6"/>
  <c r="CP136" i="6"/>
  <c r="CN137" i="6"/>
  <c r="CP137" i="6"/>
  <c r="CN138" i="6"/>
  <c r="CP138" i="6"/>
  <c r="CN139" i="6"/>
  <c r="CP139" i="6"/>
  <c r="CN140" i="6"/>
  <c r="CP140" i="6"/>
  <c r="CN141" i="6"/>
  <c r="CP141" i="6"/>
  <c r="CN142" i="6"/>
  <c r="CP142" i="6"/>
  <c r="CN143" i="6"/>
  <c r="CP143" i="6"/>
  <c r="CN144" i="6"/>
  <c r="CP144" i="6"/>
  <c r="CN145" i="6"/>
  <c r="CP145" i="6"/>
  <c r="CN146" i="6"/>
  <c r="CP146" i="6"/>
  <c r="CN147" i="6"/>
  <c r="CP147" i="6"/>
  <c r="CN148" i="6"/>
  <c r="CP148" i="6"/>
  <c r="CN149" i="6"/>
  <c r="CP149" i="6"/>
  <c r="CN150" i="6"/>
  <c r="CP150" i="6"/>
  <c r="CN151" i="6"/>
  <c r="CP151" i="6"/>
  <c r="CN152" i="6"/>
  <c r="CP152" i="6"/>
  <c r="CN153" i="6"/>
  <c r="CP153" i="6"/>
  <c r="CN154" i="6"/>
  <c r="CP154" i="6"/>
  <c r="CN155" i="6"/>
  <c r="CP155" i="6"/>
  <c r="CN156" i="6"/>
  <c r="CP156" i="6"/>
  <c r="CN157" i="6"/>
  <c r="CP157" i="6"/>
  <c r="CN158" i="6"/>
  <c r="CP158" i="6"/>
  <c r="CN159" i="6"/>
  <c r="CP159" i="6"/>
  <c r="CN160" i="6"/>
  <c r="CP160" i="6"/>
  <c r="CN161" i="6"/>
  <c r="CP161" i="6"/>
  <c r="CN162" i="6"/>
  <c r="CP162" i="6"/>
  <c r="CN163" i="6"/>
  <c r="CP163" i="6"/>
  <c r="CN164" i="6"/>
  <c r="CP164" i="6"/>
  <c r="CN165" i="6"/>
  <c r="CP165" i="6"/>
  <c r="CN166" i="6"/>
  <c r="CP166" i="6"/>
  <c r="CN167" i="6"/>
  <c r="CP167" i="6"/>
  <c r="CN168" i="6"/>
  <c r="CP168" i="6"/>
  <c r="CN169" i="6"/>
  <c r="CP169" i="6"/>
  <c r="CN170" i="6"/>
  <c r="CP170" i="6"/>
  <c r="CN171" i="6"/>
  <c r="CP171" i="6"/>
  <c r="CN172" i="6"/>
  <c r="CP172" i="6"/>
  <c r="CN173" i="6"/>
  <c r="CP173" i="6"/>
  <c r="CN174" i="6"/>
  <c r="CP174" i="6"/>
  <c r="CN175" i="6"/>
  <c r="CP175" i="6"/>
  <c r="CN176" i="6"/>
  <c r="CP176" i="6"/>
  <c r="CN177" i="6"/>
  <c r="CP177" i="6"/>
  <c r="CN178" i="6"/>
  <c r="CP178" i="6"/>
  <c r="CN179" i="6"/>
  <c r="CP179" i="6"/>
  <c r="CN180" i="6"/>
  <c r="CP180" i="6"/>
  <c r="CN181" i="6"/>
  <c r="CP181" i="6"/>
  <c r="CN182" i="6"/>
  <c r="CP182" i="6"/>
  <c r="CN183" i="6"/>
  <c r="CP183" i="6"/>
  <c r="CN184" i="6"/>
  <c r="CP184" i="6"/>
  <c r="CN185" i="6"/>
  <c r="CP185" i="6"/>
  <c r="CN186" i="6"/>
  <c r="CP186" i="6"/>
  <c r="CN187" i="6"/>
  <c r="CP187" i="6"/>
  <c r="CN188" i="6"/>
  <c r="CP188" i="6"/>
  <c r="CN189" i="6"/>
  <c r="CP189" i="6"/>
  <c r="CN190" i="6"/>
  <c r="CP190" i="6"/>
  <c r="CN191" i="6"/>
  <c r="CP191" i="6"/>
  <c r="CN192" i="6"/>
  <c r="CP192" i="6"/>
  <c r="CN193" i="6"/>
  <c r="CP193" i="6"/>
  <c r="CN194" i="6"/>
  <c r="CP194" i="6"/>
  <c r="CN195" i="6"/>
  <c r="CP195" i="6"/>
  <c r="CN196" i="6"/>
  <c r="CP196" i="6"/>
  <c r="CN197" i="6"/>
  <c r="CP197" i="6"/>
  <c r="CN198" i="6"/>
  <c r="CP198" i="6"/>
  <c r="CP199" i="6"/>
  <c r="CN200" i="6"/>
  <c r="CP200" i="6"/>
  <c r="CN201" i="6"/>
  <c r="CP201" i="6"/>
  <c r="CN202" i="6"/>
  <c r="CP202" i="6"/>
  <c r="CN203" i="6"/>
  <c r="CP203" i="6"/>
  <c r="CN204" i="6"/>
  <c r="CP204" i="6"/>
  <c r="CP205" i="6"/>
  <c r="CN206" i="6"/>
  <c r="CP206" i="6"/>
  <c r="BR121" i="6"/>
  <c r="BT121" i="6"/>
  <c r="BR122" i="6"/>
  <c r="BT122" i="6"/>
  <c r="BR123" i="6"/>
  <c r="BT123" i="6"/>
  <c r="BR124" i="6"/>
  <c r="BT124" i="6"/>
  <c r="BR126" i="6"/>
  <c r="BT126" i="6"/>
  <c r="BR127" i="6"/>
  <c r="BT127" i="6"/>
  <c r="BR128" i="6"/>
  <c r="BT128" i="6"/>
  <c r="BR129" i="6"/>
  <c r="BT129" i="6"/>
  <c r="BR130" i="6"/>
  <c r="BT130" i="6"/>
  <c r="BR131" i="6"/>
  <c r="BT131" i="6"/>
  <c r="BR132" i="6"/>
  <c r="BT132" i="6"/>
  <c r="BR133" i="6"/>
  <c r="BT133" i="6"/>
  <c r="BR134" i="6"/>
  <c r="BT134" i="6"/>
  <c r="BR135" i="6"/>
  <c r="BT135" i="6"/>
  <c r="BR136" i="6"/>
  <c r="BT136" i="6"/>
  <c r="BR137" i="6"/>
  <c r="BT137" i="6"/>
  <c r="BR138" i="6"/>
  <c r="BT138" i="6"/>
  <c r="BR139" i="6"/>
  <c r="BT139" i="6"/>
  <c r="BR140" i="6"/>
  <c r="BT140" i="6"/>
  <c r="BR141" i="6"/>
  <c r="BT141" i="6"/>
  <c r="BR142" i="6"/>
  <c r="BT142" i="6"/>
  <c r="BR143" i="6"/>
  <c r="BT143" i="6"/>
  <c r="BR144" i="6"/>
  <c r="BT144" i="6"/>
  <c r="BR145" i="6"/>
  <c r="BT145" i="6"/>
  <c r="BR146" i="6"/>
  <c r="BT146" i="6"/>
  <c r="BR147" i="6"/>
  <c r="BT147" i="6"/>
  <c r="BR148" i="6"/>
  <c r="BT148" i="6"/>
  <c r="BR149" i="6"/>
  <c r="BT149" i="6"/>
  <c r="BR150" i="6"/>
  <c r="BT150" i="6"/>
  <c r="BR151" i="6"/>
  <c r="BT151" i="6"/>
  <c r="BR152" i="6"/>
  <c r="BT152" i="6"/>
  <c r="BR153" i="6"/>
  <c r="BT153" i="6"/>
  <c r="BR154" i="6"/>
  <c r="BT154" i="6"/>
  <c r="BR155" i="6"/>
  <c r="BT155" i="6"/>
  <c r="BR156" i="6"/>
  <c r="BT156" i="6"/>
  <c r="BR157" i="6"/>
  <c r="BT157" i="6"/>
  <c r="BR158" i="6"/>
  <c r="BT158" i="6"/>
  <c r="BR159" i="6"/>
  <c r="BT159" i="6"/>
  <c r="BR160" i="6"/>
  <c r="BT160" i="6"/>
  <c r="BR161" i="6"/>
  <c r="BT161" i="6"/>
  <c r="BR162" i="6"/>
  <c r="BT162" i="6"/>
  <c r="BR163" i="6"/>
  <c r="BT163" i="6"/>
  <c r="BR164" i="6"/>
  <c r="BT164" i="6"/>
  <c r="BR165" i="6"/>
  <c r="BT165" i="6"/>
  <c r="HZ165" i="6" s="1"/>
  <c r="IB165" i="6" s="1"/>
  <c r="BR166" i="6"/>
  <c r="BT166" i="6"/>
  <c r="BR167" i="6"/>
  <c r="BT167" i="6"/>
  <c r="BR168" i="6"/>
  <c r="BT168" i="6"/>
  <c r="BR169" i="6"/>
  <c r="BT169" i="6"/>
  <c r="BR170" i="6"/>
  <c r="BT170" i="6"/>
  <c r="BR171" i="6"/>
  <c r="BT171" i="6"/>
  <c r="BR172" i="6"/>
  <c r="BT172" i="6"/>
  <c r="BR173" i="6"/>
  <c r="BT173" i="6"/>
  <c r="BR174" i="6"/>
  <c r="BT174" i="6"/>
  <c r="BR175" i="6"/>
  <c r="BT175" i="6"/>
  <c r="BR176" i="6"/>
  <c r="BT176" i="6"/>
  <c r="BR177" i="6"/>
  <c r="BT177" i="6"/>
  <c r="BR178" i="6"/>
  <c r="BT178" i="6"/>
  <c r="BR179" i="6"/>
  <c r="BT179" i="6"/>
  <c r="BR180" i="6"/>
  <c r="BT180" i="6"/>
  <c r="BR181" i="6"/>
  <c r="BT181" i="6"/>
  <c r="BR182" i="6"/>
  <c r="BT182" i="6"/>
  <c r="BR183" i="6"/>
  <c r="BT183" i="6"/>
  <c r="BR184" i="6"/>
  <c r="BT184" i="6"/>
  <c r="BR185" i="6"/>
  <c r="BT185" i="6"/>
  <c r="BR186" i="6"/>
  <c r="BT186" i="6"/>
  <c r="BR187" i="6"/>
  <c r="BT187" i="6"/>
  <c r="HZ187" i="6" s="1"/>
  <c r="IB187" i="6" s="1"/>
  <c r="BR188" i="6"/>
  <c r="BT188" i="6"/>
  <c r="BR189" i="6"/>
  <c r="BT189" i="6"/>
  <c r="BR190" i="6"/>
  <c r="BT190" i="6"/>
  <c r="BR191" i="6"/>
  <c r="BT191" i="6"/>
  <c r="BR192" i="6"/>
  <c r="BT192" i="6"/>
  <c r="BR193" i="6"/>
  <c r="BT193" i="6"/>
  <c r="BR194" i="6"/>
  <c r="BT194" i="6"/>
  <c r="BR195" i="6"/>
  <c r="HV195" i="6" s="1"/>
  <c r="HX195" i="6" s="1"/>
  <c r="BT195" i="6"/>
  <c r="BR196" i="6"/>
  <c r="BT196" i="6"/>
  <c r="BR197" i="6"/>
  <c r="BT197" i="6"/>
  <c r="BR198" i="6"/>
  <c r="BT198" i="6"/>
  <c r="BR199" i="6"/>
  <c r="BT199" i="6"/>
  <c r="BR200" i="6"/>
  <c r="BT200" i="6"/>
  <c r="BR201" i="6"/>
  <c r="BT201" i="6"/>
  <c r="BR202" i="6"/>
  <c r="BT202" i="6"/>
  <c r="BR203" i="6"/>
  <c r="BT203" i="6"/>
  <c r="BR204" i="6"/>
  <c r="BT204" i="6"/>
  <c r="BT205" i="6"/>
  <c r="BR206" i="6"/>
  <c r="BT206" i="6"/>
  <c r="BT125" i="6"/>
  <c r="HZ151" i="6"/>
  <c r="IB151" i="6" s="1"/>
  <c r="AV206" i="6"/>
  <c r="AX206" i="6"/>
  <c r="HZ206" i="6" s="1"/>
  <c r="IB206" i="6" s="1"/>
  <c r="M112" i="6"/>
  <c r="N112" i="6" s="1"/>
  <c r="M113" i="6"/>
  <c r="N113" i="6" s="1"/>
  <c r="M114" i="6"/>
  <c r="N114" i="6" s="1"/>
  <c r="M115" i="6"/>
  <c r="N115" i="6" s="1"/>
  <c r="M116" i="6"/>
  <c r="N116" i="6" s="1"/>
  <c r="M117" i="6"/>
  <c r="N117" i="6" s="1"/>
  <c r="M118" i="6"/>
  <c r="N118" i="6" s="1"/>
  <c r="M119" i="6"/>
  <c r="N119" i="6" s="1"/>
  <c r="M120" i="6"/>
  <c r="N120" i="6" s="1"/>
  <c r="M121" i="6"/>
  <c r="M122" i="6"/>
  <c r="N122" i="6" s="1"/>
  <c r="M123" i="6"/>
  <c r="M124" i="6"/>
  <c r="M125" i="6"/>
  <c r="M126" i="6"/>
  <c r="N126" i="6" s="1"/>
  <c r="M127" i="6"/>
  <c r="BU127" i="6" s="1"/>
  <c r="M128" i="6"/>
  <c r="M129" i="6"/>
  <c r="GA129" i="6" s="1"/>
  <c r="M130" i="6"/>
  <c r="N130" i="6" s="1"/>
  <c r="M131" i="6"/>
  <c r="DM131" i="6" s="1"/>
  <c r="M132" i="6"/>
  <c r="N132" i="6" s="1"/>
  <c r="M133" i="6"/>
  <c r="GA133" i="6" s="1"/>
  <c r="M134" i="6"/>
  <c r="N134" i="6" s="1"/>
  <c r="M135" i="6"/>
  <c r="CQ135" i="6" s="1"/>
  <c r="M136" i="6"/>
  <c r="N136" i="6" s="1"/>
  <c r="M137" i="6"/>
  <c r="HS137" i="6" s="1"/>
  <c r="M138" i="6"/>
  <c r="N138" i="6" s="1"/>
  <c r="M139" i="6"/>
  <c r="N139" i="6" s="1"/>
  <c r="M140" i="6"/>
  <c r="N140" i="6" s="1"/>
  <c r="M141" i="6"/>
  <c r="FE141" i="6" s="1"/>
  <c r="M142" i="6"/>
  <c r="N142" i="6" s="1"/>
  <c r="M143" i="6"/>
  <c r="M144" i="6"/>
  <c r="M145" i="6"/>
  <c r="M146" i="6"/>
  <c r="M147" i="6"/>
  <c r="FE147" i="6" s="1"/>
  <c r="M148" i="6"/>
  <c r="N148" i="6" s="1"/>
  <c r="M149" i="6"/>
  <c r="N149" i="6" s="1"/>
  <c r="M150" i="6"/>
  <c r="N150" i="6" s="1"/>
  <c r="M151" i="6"/>
  <c r="M152" i="6"/>
  <c r="M153" i="6"/>
  <c r="M154" i="6"/>
  <c r="HS154" i="6" s="1"/>
  <c r="M155" i="6"/>
  <c r="CQ155" i="6" s="1"/>
  <c r="M156" i="6"/>
  <c r="N156" i="6" s="1"/>
  <c r="M157" i="6"/>
  <c r="M158" i="6"/>
  <c r="M159" i="6"/>
  <c r="M160" i="6"/>
  <c r="N160" i="6" s="1"/>
  <c r="M161" i="6"/>
  <c r="M162" i="6"/>
  <c r="N162" i="6" s="1"/>
  <c r="M163" i="6"/>
  <c r="M164" i="6"/>
  <c r="M165" i="6"/>
  <c r="M166" i="6"/>
  <c r="N166" i="6" s="1"/>
  <c r="M167" i="6"/>
  <c r="DM167" i="6" s="1"/>
  <c r="M168" i="6"/>
  <c r="AY168" i="6" s="1"/>
  <c r="M169" i="6"/>
  <c r="M170" i="6"/>
  <c r="M171" i="6"/>
  <c r="CQ171" i="6" s="1"/>
  <c r="M172" i="6"/>
  <c r="N172" i="6" s="1"/>
  <c r="M173" i="6"/>
  <c r="M174" i="6"/>
  <c r="N174" i="6" s="1"/>
  <c r="M175" i="6"/>
  <c r="DM175" i="6" s="1"/>
  <c r="M176" i="6"/>
  <c r="M177" i="6"/>
  <c r="N177" i="6" s="1"/>
  <c r="M178" i="6"/>
  <c r="M179" i="6"/>
  <c r="N179" i="6" s="1"/>
  <c r="M180" i="6"/>
  <c r="M181" i="6"/>
  <c r="M182" i="6"/>
  <c r="N182" i="6" s="1"/>
  <c r="M183" i="6"/>
  <c r="N183" i="6" s="1"/>
  <c r="M184" i="6"/>
  <c r="M185" i="6"/>
  <c r="M186" i="6"/>
  <c r="N186" i="6" s="1"/>
  <c r="M187" i="6"/>
  <c r="AY187" i="6" s="1"/>
  <c r="M188" i="6"/>
  <c r="M189" i="6"/>
  <c r="M190" i="6"/>
  <c r="HS190" i="6" s="1"/>
  <c r="M191" i="6"/>
  <c r="M192" i="6"/>
  <c r="M193" i="6"/>
  <c r="M194" i="6"/>
  <c r="N194" i="6" s="1"/>
  <c r="M195" i="6"/>
  <c r="DM195" i="6" s="1"/>
  <c r="M196" i="6"/>
  <c r="M197" i="6"/>
  <c r="FE197" i="6" s="1"/>
  <c r="M198" i="6"/>
  <c r="M199" i="6"/>
  <c r="M200" i="6"/>
  <c r="N200" i="6" s="1"/>
  <c r="M201" i="6"/>
  <c r="DM201" i="6" s="1"/>
  <c r="M202" i="6"/>
  <c r="N202" i="6" s="1"/>
  <c r="M203" i="6"/>
  <c r="BU203" i="6" s="1"/>
  <c r="M204" i="6"/>
  <c r="M205" i="6"/>
  <c r="M206" i="6"/>
  <c r="N206" i="6" s="1"/>
  <c r="I112" i="6"/>
  <c r="J112" i="6" s="1"/>
  <c r="O112" i="6" s="1"/>
  <c r="Q112" i="6" s="1"/>
  <c r="I113" i="6"/>
  <c r="J113" i="6" s="1"/>
  <c r="I114" i="6"/>
  <c r="J114" i="6" s="1"/>
  <c r="I115" i="6"/>
  <c r="J115" i="6" s="1"/>
  <c r="I116" i="6"/>
  <c r="J116" i="6" s="1"/>
  <c r="I117" i="6"/>
  <c r="J117" i="6" s="1"/>
  <c r="I118" i="6"/>
  <c r="J118" i="6" s="1"/>
  <c r="I119" i="6"/>
  <c r="J119" i="6" s="1"/>
  <c r="O119" i="6" s="1"/>
  <c r="Q119" i="6" s="1"/>
  <c r="I120" i="6"/>
  <c r="J120" i="6" s="1"/>
  <c r="I121" i="6"/>
  <c r="BS121" i="6" s="1"/>
  <c r="I122" i="6"/>
  <c r="J122" i="6" s="1"/>
  <c r="I123" i="6"/>
  <c r="J123" i="6"/>
  <c r="I124" i="6"/>
  <c r="J124" i="6" s="1"/>
  <c r="I125" i="6"/>
  <c r="J125" i="6" s="1"/>
  <c r="I126" i="6"/>
  <c r="J126" i="6" s="1"/>
  <c r="I127" i="6"/>
  <c r="J127" i="6" s="1"/>
  <c r="I128" i="6"/>
  <c r="I129" i="6"/>
  <c r="J129" i="6" s="1"/>
  <c r="I130" i="6"/>
  <c r="J130" i="6" s="1"/>
  <c r="I131" i="6"/>
  <c r="GU131" i="6" s="1"/>
  <c r="I132" i="6"/>
  <c r="I133" i="6"/>
  <c r="J133" i="6"/>
  <c r="I134" i="6"/>
  <c r="J134" i="6" s="1"/>
  <c r="O134" i="6" s="1"/>
  <c r="I135" i="6"/>
  <c r="I136" i="6"/>
  <c r="J136" i="6" s="1"/>
  <c r="I137" i="6"/>
  <c r="BS137" i="6" s="1"/>
  <c r="J137" i="6"/>
  <c r="I138" i="6"/>
  <c r="J138" i="6" s="1"/>
  <c r="I139" i="6"/>
  <c r="I140" i="6"/>
  <c r="J140" i="6" s="1"/>
  <c r="I141" i="6"/>
  <c r="GU141" i="6" s="1"/>
  <c r="I142" i="6"/>
  <c r="J142" i="6" s="1"/>
  <c r="I143" i="6"/>
  <c r="I144" i="6"/>
  <c r="J144" i="6" s="1"/>
  <c r="I145" i="6"/>
  <c r="I146" i="6"/>
  <c r="J146" i="6" s="1"/>
  <c r="I147" i="6"/>
  <c r="EG147" i="6" s="1"/>
  <c r="I148" i="6"/>
  <c r="J148" i="6" s="1"/>
  <c r="I149" i="6"/>
  <c r="I150" i="6"/>
  <c r="BS150" i="6" s="1"/>
  <c r="I151" i="6"/>
  <c r="J151" i="6" s="1"/>
  <c r="I152" i="6"/>
  <c r="J152" i="6" s="1"/>
  <c r="I153" i="6"/>
  <c r="I154" i="6"/>
  <c r="BS154" i="6" s="1"/>
  <c r="I155" i="6"/>
  <c r="EG155" i="6" s="1"/>
  <c r="J155" i="6"/>
  <c r="I156" i="6"/>
  <c r="J156" i="6" s="1"/>
  <c r="I157" i="6"/>
  <c r="I158" i="6"/>
  <c r="J158" i="6" s="1"/>
  <c r="I159" i="6"/>
  <c r="EG159" i="6" s="1"/>
  <c r="I160" i="6"/>
  <c r="I161" i="6"/>
  <c r="J161" i="6" s="1"/>
  <c r="I162" i="6"/>
  <c r="I163" i="6"/>
  <c r="J163" i="6" s="1"/>
  <c r="I164" i="6"/>
  <c r="I165" i="6"/>
  <c r="J165" i="6" s="1"/>
  <c r="I166" i="6"/>
  <c r="J166" i="6" s="1"/>
  <c r="O166" i="6" s="1"/>
  <c r="I167" i="6"/>
  <c r="J167" i="6" s="1"/>
  <c r="I168" i="6"/>
  <c r="J168" i="6" s="1"/>
  <c r="I169" i="6"/>
  <c r="I170" i="6"/>
  <c r="GU170" i="6" s="1"/>
  <c r="I171" i="6"/>
  <c r="I172" i="6"/>
  <c r="GU172" i="6" s="1"/>
  <c r="I173" i="6"/>
  <c r="I174" i="6"/>
  <c r="J174" i="6" s="1"/>
  <c r="I175" i="6"/>
  <c r="I176" i="6"/>
  <c r="J176" i="6" s="1"/>
  <c r="I177" i="6"/>
  <c r="J177" i="6" s="1"/>
  <c r="I178" i="6"/>
  <c r="J178" i="6" s="1"/>
  <c r="I179" i="6"/>
  <c r="BS179" i="6" s="1"/>
  <c r="I180" i="6"/>
  <c r="GU180" i="6" s="1"/>
  <c r="I181" i="6"/>
  <c r="I182" i="6"/>
  <c r="I183" i="6"/>
  <c r="J183" i="6" s="1"/>
  <c r="I184" i="6"/>
  <c r="I185" i="6"/>
  <c r="I186" i="6"/>
  <c r="J186" i="6" s="1"/>
  <c r="I187" i="6"/>
  <c r="EG187" i="6" s="1"/>
  <c r="I188" i="6"/>
  <c r="J188" i="6" s="1"/>
  <c r="I189" i="6"/>
  <c r="J189" i="6" s="1"/>
  <c r="I190" i="6"/>
  <c r="J190" i="6" s="1"/>
  <c r="I191" i="6"/>
  <c r="I192" i="6"/>
  <c r="EG192" i="6" s="1"/>
  <c r="I193" i="6"/>
  <c r="J193" i="6" s="1"/>
  <c r="I194" i="6"/>
  <c r="GU194" i="6" s="1"/>
  <c r="I195" i="6"/>
  <c r="I196" i="6"/>
  <c r="GU196" i="6" s="1"/>
  <c r="I197" i="6"/>
  <c r="J197" i="6" s="1"/>
  <c r="I198" i="6"/>
  <c r="GU198" i="6" s="1"/>
  <c r="I199" i="6"/>
  <c r="J199" i="6" s="1"/>
  <c r="I200" i="6"/>
  <c r="J200" i="6"/>
  <c r="I201" i="6"/>
  <c r="J201" i="6" s="1"/>
  <c r="I202" i="6"/>
  <c r="J202" i="6" s="1"/>
  <c r="I203" i="6"/>
  <c r="J203" i="6" s="1"/>
  <c r="I204" i="6"/>
  <c r="J204" i="6" s="1"/>
  <c r="I205" i="6"/>
  <c r="J205" i="6" s="1"/>
  <c r="I206" i="6"/>
  <c r="J206" i="6" s="1"/>
  <c r="IE110" i="6"/>
  <c r="ID110" i="6"/>
  <c r="IE108" i="6"/>
  <c r="ID108" i="6"/>
  <c r="IE106" i="6"/>
  <c r="ID106" i="6"/>
  <c r="IE104" i="6"/>
  <c r="ID104" i="6"/>
  <c r="IE102" i="6"/>
  <c r="ID102" i="6"/>
  <c r="IE100" i="6"/>
  <c r="ID100" i="6"/>
  <c r="IE98" i="6"/>
  <c r="ID98" i="6"/>
  <c r="IE96" i="6"/>
  <c r="ID96" i="6"/>
  <c r="IE94" i="6"/>
  <c r="ID94" i="6"/>
  <c r="IE92" i="6"/>
  <c r="ID92" i="6"/>
  <c r="IE90" i="6"/>
  <c r="ID90" i="6"/>
  <c r="IE88" i="6"/>
  <c r="ID88" i="6"/>
  <c r="IE86" i="6"/>
  <c r="ID86" i="6"/>
  <c r="IE84" i="6"/>
  <c r="ID84" i="6"/>
  <c r="IE82" i="6"/>
  <c r="ID82" i="6"/>
  <c r="IE80" i="6"/>
  <c r="ID80" i="6"/>
  <c r="IE78" i="6"/>
  <c r="ID78" i="6"/>
  <c r="IE76" i="6"/>
  <c r="ID76" i="6"/>
  <c r="IE74" i="6"/>
  <c r="ID74" i="6"/>
  <c r="IE72" i="6"/>
  <c r="ID72" i="6"/>
  <c r="IE70" i="6"/>
  <c r="ID70" i="6"/>
  <c r="IE68" i="6"/>
  <c r="ID68" i="6"/>
  <c r="IE66" i="6"/>
  <c r="ID66" i="6"/>
  <c r="IE64" i="6"/>
  <c r="ID64" i="6"/>
  <c r="IE62" i="6"/>
  <c r="ID62" i="6"/>
  <c r="IE60" i="6"/>
  <c r="ID60" i="6"/>
  <c r="IE58" i="6"/>
  <c r="ID58" i="6"/>
  <c r="IE56" i="6"/>
  <c r="ID56" i="6"/>
  <c r="IE54" i="6"/>
  <c r="ID54" i="6"/>
  <c r="IE52" i="6"/>
  <c r="ID52" i="6"/>
  <c r="IE50" i="6"/>
  <c r="ID50" i="6"/>
  <c r="IE48" i="6"/>
  <c r="ID48" i="6"/>
  <c r="IE46" i="6"/>
  <c r="ID46" i="6"/>
  <c r="IE44" i="6"/>
  <c r="ID44" i="6"/>
  <c r="IE42" i="6"/>
  <c r="ID42" i="6"/>
  <c r="IE40" i="6"/>
  <c r="ID40" i="6"/>
  <c r="IE38" i="6"/>
  <c r="ID38" i="6"/>
  <c r="IE36" i="6"/>
  <c r="ID36" i="6"/>
  <c r="IE34" i="6"/>
  <c r="ID34" i="6"/>
  <c r="IE32" i="6"/>
  <c r="ID32" i="6"/>
  <c r="IE30" i="6"/>
  <c r="ID30" i="6"/>
  <c r="IE28" i="6"/>
  <c r="ID28" i="6"/>
  <c r="IE26" i="6"/>
  <c r="ID26" i="6"/>
  <c r="IE24" i="6"/>
  <c r="ID24" i="6"/>
  <c r="IE22" i="6"/>
  <c r="ID22" i="6"/>
  <c r="IE20" i="6"/>
  <c r="ID20" i="6"/>
  <c r="IE18" i="6"/>
  <c r="ID18" i="6"/>
  <c r="IE16" i="6"/>
  <c r="ID16" i="6"/>
  <c r="IE14" i="6"/>
  <c r="ID14" i="6"/>
  <c r="IE12" i="6"/>
  <c r="ID12" i="6"/>
  <c r="IE10" i="6"/>
  <c r="ID10" i="6"/>
  <c r="IE8" i="6"/>
  <c r="ID8" i="6"/>
  <c r="IE8" i="2"/>
  <c r="IE10" i="2"/>
  <c r="IE12" i="2"/>
  <c r="IE14" i="2"/>
  <c r="IE16" i="2"/>
  <c r="IE18" i="2"/>
  <c r="IE20" i="2"/>
  <c r="IE22" i="2"/>
  <c r="IE24" i="2"/>
  <c r="IE26" i="2"/>
  <c r="IE28" i="2"/>
  <c r="IE30" i="2"/>
  <c r="IE32" i="2"/>
  <c r="IE34" i="2"/>
  <c r="IE36" i="2"/>
  <c r="IE38" i="2"/>
  <c r="IE40" i="2"/>
  <c r="IE42" i="2"/>
  <c r="IE44" i="2"/>
  <c r="IE46" i="2"/>
  <c r="IE48" i="2"/>
  <c r="IE50" i="2"/>
  <c r="IE52" i="2"/>
  <c r="IE54" i="2"/>
  <c r="IE56" i="2"/>
  <c r="IE58" i="2"/>
  <c r="IE60" i="2"/>
  <c r="IE62" i="2"/>
  <c r="IE64" i="2"/>
  <c r="IE66" i="2"/>
  <c r="IE68" i="2"/>
  <c r="IE70" i="2"/>
  <c r="IE72" i="2"/>
  <c r="IE74" i="2"/>
  <c r="IE76" i="2"/>
  <c r="IE78" i="2"/>
  <c r="IE80" i="2"/>
  <c r="IE82" i="2"/>
  <c r="IE84" i="2"/>
  <c r="IE86" i="2"/>
  <c r="IE88" i="2"/>
  <c r="IE90" i="2"/>
  <c r="IE92" i="2"/>
  <c r="IE94" i="2"/>
  <c r="IE96" i="2"/>
  <c r="IE98" i="2"/>
  <c r="IE100" i="2"/>
  <c r="IE102" i="2"/>
  <c r="IE104" i="2"/>
  <c r="IE106" i="2"/>
  <c r="IE108" i="2"/>
  <c r="IE110" i="2"/>
  <c r="IE112" i="2"/>
  <c r="ID8" i="2"/>
  <c r="ID10" i="2"/>
  <c r="ID12" i="2"/>
  <c r="ID14" i="2"/>
  <c r="ID16" i="2"/>
  <c r="ID18" i="2"/>
  <c r="ID20" i="2"/>
  <c r="ID22" i="2"/>
  <c r="ID24" i="2"/>
  <c r="ID26" i="2"/>
  <c r="ID28" i="2"/>
  <c r="ID30" i="2"/>
  <c r="ID32" i="2"/>
  <c r="ID34" i="2"/>
  <c r="ID36" i="2"/>
  <c r="ID38" i="2"/>
  <c r="ID40" i="2"/>
  <c r="ID42" i="2"/>
  <c r="ID44" i="2"/>
  <c r="ID46" i="2"/>
  <c r="ID48" i="2"/>
  <c r="ID50" i="2"/>
  <c r="ID52" i="2"/>
  <c r="ID54" i="2"/>
  <c r="ID56" i="2"/>
  <c r="ID58" i="2"/>
  <c r="ID60" i="2"/>
  <c r="ID62" i="2"/>
  <c r="ID64" i="2"/>
  <c r="ID66" i="2"/>
  <c r="ID68" i="2"/>
  <c r="ID70" i="2"/>
  <c r="ID72" i="2"/>
  <c r="ID74" i="2"/>
  <c r="ID76" i="2"/>
  <c r="ID78" i="2"/>
  <c r="ID80" i="2"/>
  <c r="ID82" i="2"/>
  <c r="ID84" i="2"/>
  <c r="ID86" i="2"/>
  <c r="ID88" i="2"/>
  <c r="ID90" i="2"/>
  <c r="ID92" i="2"/>
  <c r="ID94" i="2"/>
  <c r="ID96" i="2"/>
  <c r="ID98" i="2"/>
  <c r="ID100" i="2"/>
  <c r="ID102" i="2"/>
  <c r="ID104" i="2"/>
  <c r="ID106" i="2"/>
  <c r="ID108" i="2"/>
  <c r="ID110" i="2"/>
  <c r="ID112" i="2"/>
  <c r="GD191" i="3" l="1"/>
  <c r="GA191" i="3"/>
  <c r="GB191" i="3" s="1"/>
  <c r="IK191" i="3"/>
  <c r="IL191" i="3" s="1"/>
  <c r="HH191" i="3"/>
  <c r="Q122" i="3"/>
  <c r="LP122" i="3" s="1"/>
  <c r="LP175" i="3"/>
  <c r="DV167" i="7"/>
  <c r="V152" i="7"/>
  <c r="FB177" i="7"/>
  <c r="FB133" i="7"/>
  <c r="GF153" i="7"/>
  <c r="LS152" i="7"/>
  <c r="HJ134" i="7"/>
  <c r="LR164" i="7"/>
  <c r="R157" i="7"/>
  <c r="U157" i="7" s="1"/>
  <c r="CT197" i="7"/>
  <c r="FB121" i="7"/>
  <c r="KV121" i="7"/>
  <c r="LS140" i="7"/>
  <c r="GF197" i="7"/>
  <c r="JR197" i="7"/>
  <c r="JR171" i="7"/>
  <c r="FB197" i="7"/>
  <c r="BP197" i="7"/>
  <c r="HJ197" i="7"/>
  <c r="LF121" i="7"/>
  <c r="LY140" i="7"/>
  <c r="LF160" i="7"/>
  <c r="V140" i="7"/>
  <c r="FA201" i="7"/>
  <c r="GE201" i="7" s="1"/>
  <c r="GF201" i="7" s="1"/>
  <c r="HG45" i="3"/>
  <c r="IK45" i="3" s="1"/>
  <c r="LQ160" i="3"/>
  <c r="S160" i="3"/>
  <c r="LU160" i="3" s="1"/>
  <c r="HH183" i="3"/>
  <c r="LD153" i="3"/>
  <c r="T194" i="3"/>
  <c r="Q166" i="3"/>
  <c r="S166" i="3" s="1"/>
  <c r="JP189" i="3"/>
  <c r="HH149" i="3"/>
  <c r="KT145" i="3"/>
  <c r="LQ135" i="3"/>
  <c r="Q142" i="3"/>
  <c r="S142" i="3" s="1"/>
  <c r="KT173" i="3"/>
  <c r="DV157" i="3"/>
  <c r="BN181" i="3"/>
  <c r="LP135" i="3"/>
  <c r="Q178" i="3"/>
  <c r="LP178" i="3" s="1"/>
  <c r="Q162" i="3"/>
  <c r="LQ162" i="3" s="1"/>
  <c r="Q134" i="3"/>
  <c r="LQ134" i="3" s="1"/>
  <c r="IL189" i="3"/>
  <c r="DV159" i="3"/>
  <c r="HH181" i="3"/>
  <c r="Q124" i="3"/>
  <c r="LP124" i="3" s="1"/>
  <c r="IL159" i="3"/>
  <c r="GD153" i="3"/>
  <c r="EZ159" i="3"/>
  <c r="BN159" i="3"/>
  <c r="CR167" i="3"/>
  <c r="KT131" i="3"/>
  <c r="JP153" i="3"/>
  <c r="HH133" i="3"/>
  <c r="KT141" i="3"/>
  <c r="KT169" i="3"/>
  <c r="JP131" i="3"/>
  <c r="HH167" i="3"/>
  <c r="GD173" i="3"/>
  <c r="EZ131" i="3"/>
  <c r="JP159" i="3"/>
  <c r="DV145" i="3"/>
  <c r="BN153" i="3"/>
  <c r="BN189" i="3"/>
  <c r="JP167" i="3"/>
  <c r="KT133" i="3"/>
  <c r="KT187" i="3"/>
  <c r="HH153" i="3"/>
  <c r="HH189" i="3"/>
  <c r="IL133" i="3"/>
  <c r="GD189" i="3"/>
  <c r="DV133" i="3"/>
  <c r="BN133" i="3"/>
  <c r="JP173" i="3"/>
  <c r="CR169" i="3"/>
  <c r="IL187" i="3"/>
  <c r="FA185" i="7"/>
  <c r="GE185" i="7" s="1"/>
  <c r="GF185" i="7" s="1"/>
  <c r="DX185" i="7"/>
  <c r="BP121" i="7"/>
  <c r="GF171" i="7"/>
  <c r="DX121" i="7"/>
  <c r="FB137" i="7"/>
  <c r="FB176" i="7"/>
  <c r="HJ121" i="7"/>
  <c r="IN121" i="7"/>
  <c r="GF121" i="7"/>
  <c r="R144" i="7"/>
  <c r="U144" i="7" s="1"/>
  <c r="LY144" i="7" s="1"/>
  <c r="DX126" i="7"/>
  <c r="O121" i="7"/>
  <c r="P121" i="7" s="1"/>
  <c r="V121" i="7" s="1"/>
  <c r="CT121" i="7"/>
  <c r="KV119" i="7"/>
  <c r="BP171" i="7"/>
  <c r="JR120" i="7"/>
  <c r="JR142" i="7"/>
  <c r="LS128" i="7"/>
  <c r="JR129" i="7"/>
  <c r="KV142" i="7"/>
  <c r="LF142" i="7"/>
  <c r="DX129" i="7"/>
  <c r="KV141" i="7"/>
  <c r="IN142" i="7"/>
  <c r="DX182" i="7"/>
  <c r="GF141" i="7"/>
  <c r="CT141" i="7"/>
  <c r="DX142" i="7"/>
  <c r="FB142" i="7"/>
  <c r="BP142" i="7"/>
  <c r="CT142" i="7"/>
  <c r="HJ142" i="7"/>
  <c r="R133" i="7"/>
  <c r="U133" i="7" s="1"/>
  <c r="V133" i="7"/>
  <c r="R149" i="7"/>
  <c r="U149" i="7" s="1"/>
  <c r="V149" i="7"/>
  <c r="BP141" i="7"/>
  <c r="HJ172" i="7"/>
  <c r="O185" i="7"/>
  <c r="P185" i="7" s="1"/>
  <c r="V185" i="7" s="1"/>
  <c r="IN160" i="7"/>
  <c r="LK200" i="7"/>
  <c r="LM200" i="7" s="1"/>
  <c r="FB119" i="7"/>
  <c r="IN189" i="7"/>
  <c r="GF177" i="7"/>
  <c r="BP185" i="7"/>
  <c r="HJ177" i="7"/>
  <c r="CT185" i="7"/>
  <c r="IN129" i="7"/>
  <c r="DX141" i="7"/>
  <c r="IN141" i="7"/>
  <c r="BP160" i="7"/>
  <c r="DX171" i="7"/>
  <c r="FB171" i="7"/>
  <c r="FB160" i="7"/>
  <c r="JR126" i="7"/>
  <c r="V161" i="7"/>
  <c r="GF126" i="7"/>
  <c r="KV160" i="7"/>
  <c r="O171" i="7"/>
  <c r="P171" i="7" s="1"/>
  <c r="V171" i="7" s="1"/>
  <c r="DX160" i="7"/>
  <c r="LF185" i="7"/>
  <c r="HJ141" i="7"/>
  <c r="LF141" i="7"/>
  <c r="JR160" i="7"/>
  <c r="O141" i="7"/>
  <c r="P141" i="7" s="1"/>
  <c r="V141" i="7" s="1"/>
  <c r="DX189" i="7"/>
  <c r="BP177" i="7"/>
  <c r="CT177" i="7"/>
  <c r="JR177" i="7"/>
  <c r="FB129" i="7"/>
  <c r="FB141" i="7"/>
  <c r="LS164" i="7"/>
  <c r="CT160" i="7"/>
  <c r="HJ126" i="7"/>
  <c r="IN126" i="7"/>
  <c r="O126" i="7"/>
  <c r="P126" i="7" s="1"/>
  <c r="V126" i="7" s="1"/>
  <c r="LO124" i="7"/>
  <c r="LQ124" i="7" s="1"/>
  <c r="CN199" i="6"/>
  <c r="DJ199" i="6" s="1"/>
  <c r="DK199" i="6" s="1"/>
  <c r="CQ185" i="6"/>
  <c r="BU173" i="6"/>
  <c r="FE121" i="6"/>
  <c r="HS204" i="6"/>
  <c r="FE144" i="6"/>
  <c r="GU143" i="6"/>
  <c r="BS133" i="6"/>
  <c r="BS185" i="6"/>
  <c r="BS181" i="6"/>
  <c r="BS157" i="6"/>
  <c r="EG135" i="6"/>
  <c r="EG132" i="6"/>
  <c r="BS153" i="6"/>
  <c r="BS145" i="6"/>
  <c r="J181" i="6"/>
  <c r="J194" i="6"/>
  <c r="J187" i="6"/>
  <c r="N141" i="6"/>
  <c r="BS167" i="6"/>
  <c r="BU122" i="6"/>
  <c r="HS201" i="6"/>
  <c r="HS197" i="6"/>
  <c r="HS177" i="6"/>
  <c r="HS173" i="6"/>
  <c r="CQ136" i="6"/>
  <c r="O177" i="6"/>
  <c r="N155" i="6"/>
  <c r="O155" i="6" s="1"/>
  <c r="J185" i="6"/>
  <c r="J179" i="6"/>
  <c r="O179" i="6" s="1"/>
  <c r="J153" i="6"/>
  <c r="J135" i="6"/>
  <c r="O114" i="6"/>
  <c r="Q114" i="6" s="1"/>
  <c r="IE114" i="6" s="1"/>
  <c r="N185" i="6"/>
  <c r="N121" i="6"/>
  <c r="DM141" i="6"/>
  <c r="EG137" i="6"/>
  <c r="FE155" i="6"/>
  <c r="O120" i="6"/>
  <c r="AY203" i="6"/>
  <c r="AY177" i="6"/>
  <c r="AY148" i="6"/>
  <c r="BU177" i="6"/>
  <c r="BS161" i="6"/>
  <c r="BU145" i="6"/>
  <c r="BU141" i="6"/>
  <c r="CQ203" i="6"/>
  <c r="CQ177" i="6"/>
  <c r="CQ175" i="6"/>
  <c r="CO154" i="6"/>
  <c r="CO144" i="6"/>
  <c r="DM186" i="6"/>
  <c r="FE135" i="6"/>
  <c r="GU137" i="6"/>
  <c r="GU135" i="6"/>
  <c r="HS141" i="6"/>
  <c r="BU193" i="6"/>
  <c r="O200" i="6"/>
  <c r="Q200" i="6" s="1"/>
  <c r="AY173" i="6"/>
  <c r="BU190" i="6"/>
  <c r="CO189" i="6"/>
  <c r="CO181" i="6"/>
  <c r="CQ173" i="6"/>
  <c r="CQ131" i="6"/>
  <c r="CQ127" i="6"/>
  <c r="CQ124" i="6"/>
  <c r="EG144" i="6"/>
  <c r="FC137" i="6"/>
  <c r="GA171" i="6"/>
  <c r="GA155" i="6"/>
  <c r="FY123" i="6"/>
  <c r="CQ156" i="6"/>
  <c r="HS175" i="6"/>
  <c r="J121" i="6"/>
  <c r="O121" i="6" s="1"/>
  <c r="T121" i="6" s="1"/>
  <c r="N203" i="6"/>
  <c r="O203" i="6" s="1"/>
  <c r="N175" i="6"/>
  <c r="N154" i="6"/>
  <c r="N137" i="6"/>
  <c r="O137" i="6" s="1"/>
  <c r="N135" i="6"/>
  <c r="O135" i="6" s="1"/>
  <c r="AY180" i="6"/>
  <c r="AY131" i="6"/>
  <c r="BS206" i="6"/>
  <c r="BS202" i="6"/>
  <c r="BS196" i="6"/>
  <c r="BU156" i="6"/>
  <c r="BU135" i="6"/>
  <c r="CO145" i="6"/>
  <c r="CO135" i="6"/>
  <c r="DM203" i="6"/>
  <c r="DM197" i="6"/>
  <c r="DM155" i="6"/>
  <c r="DK126" i="6"/>
  <c r="DK123" i="6"/>
  <c r="EI197" i="6"/>
  <c r="FY203" i="6"/>
  <c r="GA141" i="6"/>
  <c r="GA135" i="6"/>
  <c r="AY192" i="6"/>
  <c r="AY129" i="6"/>
  <c r="AY121" i="6"/>
  <c r="BU133" i="6"/>
  <c r="CO133" i="6"/>
  <c r="DM178" i="6"/>
  <c r="EI199" i="6"/>
  <c r="EI195" i="6"/>
  <c r="EI155" i="6"/>
  <c r="FC203" i="6"/>
  <c r="FE133" i="6"/>
  <c r="FC121" i="6"/>
  <c r="GA147" i="6"/>
  <c r="FY121" i="6"/>
  <c r="AY137" i="6"/>
  <c r="BU155" i="6"/>
  <c r="BS143" i="6"/>
  <c r="BS138" i="6"/>
  <c r="BS135" i="6"/>
  <c r="BU121" i="6"/>
  <c r="CQ201" i="6"/>
  <c r="CO152" i="6"/>
  <c r="DM185" i="6"/>
  <c r="DK145" i="6"/>
  <c r="DK143" i="6"/>
  <c r="DM135" i="6"/>
  <c r="DM133" i="6"/>
  <c r="DM127" i="6"/>
  <c r="EI133" i="6"/>
  <c r="EI131" i="6"/>
  <c r="EG123" i="6"/>
  <c r="EG121" i="6"/>
  <c r="FE204" i="6"/>
  <c r="FC147" i="6"/>
  <c r="FC145" i="6"/>
  <c r="FC141" i="6"/>
  <c r="GA156" i="6"/>
  <c r="FY149" i="6"/>
  <c r="FY147" i="6"/>
  <c r="FY141" i="6"/>
  <c r="O115" i="6"/>
  <c r="Q115" i="6" s="1"/>
  <c r="GW133" i="6"/>
  <c r="AY195" i="6"/>
  <c r="BS194" i="6"/>
  <c r="BS163" i="6"/>
  <c r="BU152" i="6"/>
  <c r="BS147" i="6"/>
  <c r="CO131" i="6"/>
  <c r="DM147" i="6"/>
  <c r="DM139" i="6"/>
  <c r="EI201" i="6"/>
  <c r="EI147" i="6"/>
  <c r="GA204" i="6"/>
  <c r="GW152" i="6"/>
  <c r="GU133" i="6"/>
  <c r="HS147" i="6"/>
  <c r="O117" i="6"/>
  <c r="Q117" i="6" s="1"/>
  <c r="AY171" i="6"/>
  <c r="BU197" i="6"/>
  <c r="BU184" i="6"/>
  <c r="CO206" i="6"/>
  <c r="J192" i="6"/>
  <c r="J170" i="6"/>
  <c r="J131" i="6"/>
  <c r="O113" i="6"/>
  <c r="Q113" i="6" s="1"/>
  <c r="N147" i="6"/>
  <c r="AY185" i="6"/>
  <c r="AY135" i="6"/>
  <c r="BS197" i="6"/>
  <c r="BS187" i="6"/>
  <c r="BU185" i="6"/>
  <c r="BU147" i="6"/>
  <c r="BS131" i="6"/>
  <c r="BS129" i="6"/>
  <c r="BS123" i="6"/>
  <c r="CO161" i="6"/>
  <c r="CQ147" i="6"/>
  <c r="CQ145" i="6"/>
  <c r="CQ141" i="6"/>
  <c r="CQ137" i="6"/>
  <c r="CO123" i="6"/>
  <c r="CO121" i="6"/>
  <c r="DK187" i="6"/>
  <c r="DM177" i="6"/>
  <c r="DK137" i="6"/>
  <c r="DK135" i="6"/>
  <c r="DK131" i="6"/>
  <c r="DK127" i="6"/>
  <c r="EG133" i="6"/>
  <c r="EG131" i="6"/>
  <c r="EI129" i="6"/>
  <c r="EI127" i="6"/>
  <c r="GA201" i="6"/>
  <c r="GA197" i="6"/>
  <c r="GW141" i="6"/>
  <c r="HQ133" i="6"/>
  <c r="HQ131" i="6"/>
  <c r="Q186" i="3"/>
  <c r="S186" i="3" s="1"/>
  <c r="Q150" i="3"/>
  <c r="S150" i="3" s="1"/>
  <c r="T121" i="3"/>
  <c r="Q121" i="3"/>
  <c r="S121" i="3" s="1"/>
  <c r="N129" i="3"/>
  <c r="O129" i="3" s="1"/>
  <c r="EZ129" i="3"/>
  <c r="IL129" i="3"/>
  <c r="CR129" i="3"/>
  <c r="N161" i="3"/>
  <c r="O161" i="3" s="1"/>
  <c r="EZ161" i="3"/>
  <c r="CR161" i="3"/>
  <c r="BN161" i="3"/>
  <c r="JP185" i="3"/>
  <c r="KT123" i="3"/>
  <c r="GD185" i="3"/>
  <c r="JP123" i="3"/>
  <c r="EZ123" i="3"/>
  <c r="T170" i="3"/>
  <c r="Q170" i="3"/>
  <c r="JP129" i="3"/>
  <c r="GD155" i="3"/>
  <c r="N157" i="3"/>
  <c r="O157" i="3" s="1"/>
  <c r="JP157" i="3"/>
  <c r="CR157" i="3"/>
  <c r="EZ157" i="3"/>
  <c r="N141" i="3"/>
  <c r="O141" i="3" s="1"/>
  <c r="EZ141" i="3"/>
  <c r="CR141" i="3"/>
  <c r="LD171" i="3"/>
  <c r="DV171" i="3"/>
  <c r="BN171" i="3"/>
  <c r="JP171" i="3"/>
  <c r="N169" i="3"/>
  <c r="O169" i="3" s="1"/>
  <c r="EZ169" i="3"/>
  <c r="T197" i="3"/>
  <c r="Q197" i="3"/>
  <c r="S197" i="3" s="1"/>
  <c r="N149" i="3"/>
  <c r="O149" i="3" s="1"/>
  <c r="CR149" i="3"/>
  <c r="KT149" i="3"/>
  <c r="JP149" i="3"/>
  <c r="JP181" i="3"/>
  <c r="CR181" i="3"/>
  <c r="T147" i="3"/>
  <c r="Q147" i="3"/>
  <c r="S147" i="3" s="1"/>
  <c r="Q190" i="3"/>
  <c r="S190" i="3" s="1"/>
  <c r="HH169" i="3"/>
  <c r="HH185" i="3"/>
  <c r="JP155" i="3"/>
  <c r="IL161" i="3"/>
  <c r="IL185" i="3"/>
  <c r="HH171" i="3"/>
  <c r="GD141" i="3"/>
  <c r="GD157" i="3"/>
  <c r="KT157" i="3"/>
  <c r="IL181" i="3"/>
  <c r="DV129" i="3"/>
  <c r="DV161" i="3"/>
  <c r="CR151" i="3"/>
  <c r="CR171" i="3"/>
  <c r="HH123" i="3"/>
  <c r="CR123" i="3"/>
  <c r="BN185" i="3"/>
  <c r="GD171" i="3"/>
  <c r="CR185" i="3"/>
  <c r="GD199" i="3"/>
  <c r="DV199" i="3"/>
  <c r="BN199" i="3"/>
  <c r="GD131" i="3"/>
  <c r="DV131" i="3"/>
  <c r="HH131" i="3"/>
  <c r="BN131" i="3"/>
  <c r="N187" i="3"/>
  <c r="O187" i="3" s="1"/>
  <c r="DV187" i="3"/>
  <c r="BN187" i="3"/>
  <c r="JP187" i="3"/>
  <c r="HH187" i="3"/>
  <c r="N145" i="3"/>
  <c r="O145" i="3" s="1"/>
  <c r="EZ145" i="3"/>
  <c r="CR145" i="3"/>
  <c r="IL145" i="3"/>
  <c r="LD185" i="3"/>
  <c r="EZ173" i="3"/>
  <c r="BN173" i="3"/>
  <c r="CR173" i="3"/>
  <c r="T201" i="3"/>
  <c r="Q201" i="3"/>
  <c r="S201" i="3" s="1"/>
  <c r="T177" i="3"/>
  <c r="Q177" i="3"/>
  <c r="S177" i="3" s="1"/>
  <c r="EZ193" i="3"/>
  <c r="CR193" i="3"/>
  <c r="LI169" i="3"/>
  <c r="LK169" i="3" s="1"/>
  <c r="LP136" i="3"/>
  <c r="Q198" i="3"/>
  <c r="LP198" i="3" s="1"/>
  <c r="Q120" i="3"/>
  <c r="S120" i="3" s="1"/>
  <c r="KT171" i="3"/>
  <c r="JP161" i="3"/>
  <c r="IL131" i="3"/>
  <c r="HH141" i="3"/>
  <c r="HH157" i="3"/>
  <c r="HH173" i="3"/>
  <c r="KT129" i="3"/>
  <c r="KT193" i="3"/>
  <c r="IL141" i="3"/>
  <c r="IL169" i="3"/>
  <c r="HH151" i="3"/>
  <c r="GD129" i="3"/>
  <c r="GD145" i="3"/>
  <c r="GD161" i="3"/>
  <c r="GD193" i="3"/>
  <c r="EZ151" i="3"/>
  <c r="EZ171" i="3"/>
  <c r="KT161" i="3"/>
  <c r="JP199" i="3"/>
  <c r="IL193" i="3"/>
  <c r="DV149" i="3"/>
  <c r="DV181" i="3"/>
  <c r="CR155" i="3"/>
  <c r="CR199" i="3"/>
  <c r="BN141" i="3"/>
  <c r="BN157" i="3"/>
  <c r="BN193" i="3"/>
  <c r="JP193" i="3"/>
  <c r="GD187" i="3"/>
  <c r="CR189" i="3"/>
  <c r="EZ189" i="3"/>
  <c r="N133" i="3"/>
  <c r="O133" i="3" s="1"/>
  <c r="JP133" i="3"/>
  <c r="CR133" i="3"/>
  <c r="N167" i="3"/>
  <c r="O167" i="3" s="1"/>
  <c r="KT167" i="3"/>
  <c r="GD167" i="3"/>
  <c r="DV167" i="3"/>
  <c r="BN167" i="3"/>
  <c r="N183" i="3"/>
  <c r="O183" i="3" s="1"/>
  <c r="GD183" i="3"/>
  <c r="KT183" i="3"/>
  <c r="DV183" i="3"/>
  <c r="BN183" i="3"/>
  <c r="N159" i="3"/>
  <c r="O159" i="3" s="1"/>
  <c r="GD159" i="3"/>
  <c r="HH159" i="3"/>
  <c r="T163" i="3"/>
  <c r="Q163" i="3"/>
  <c r="S163" i="3" s="1"/>
  <c r="N153" i="3"/>
  <c r="O153" i="3" s="1"/>
  <c r="EZ153" i="3"/>
  <c r="T165" i="3"/>
  <c r="Q165" i="3"/>
  <c r="S165" i="3" s="1"/>
  <c r="LP168" i="3"/>
  <c r="LT136" i="3"/>
  <c r="Q182" i="3"/>
  <c r="S182" i="3" s="1"/>
  <c r="LQ168" i="3"/>
  <c r="Q138" i="3"/>
  <c r="S138" i="3" s="1"/>
  <c r="Q126" i="3"/>
  <c r="S126" i="3" s="1"/>
  <c r="KT151" i="3"/>
  <c r="KT199" i="3"/>
  <c r="JP141" i="3"/>
  <c r="JP169" i="3"/>
  <c r="IL167" i="3"/>
  <c r="IL183" i="3"/>
  <c r="IL199" i="3"/>
  <c r="HH129" i="3"/>
  <c r="HH145" i="3"/>
  <c r="HH161" i="3"/>
  <c r="HH193" i="3"/>
  <c r="KT181" i="3"/>
  <c r="JP183" i="3"/>
  <c r="IL149" i="3"/>
  <c r="IL173" i="3"/>
  <c r="HH155" i="3"/>
  <c r="GD133" i="3"/>
  <c r="GD149" i="3"/>
  <c r="GD181" i="3"/>
  <c r="EZ183" i="3"/>
  <c r="EZ199" i="3"/>
  <c r="IL153" i="3"/>
  <c r="DV153" i="3"/>
  <c r="DV169" i="3"/>
  <c r="DV185" i="3"/>
  <c r="CR159" i="3"/>
  <c r="CR187" i="3"/>
  <c r="T191" i="3"/>
  <c r="Q191" i="3"/>
  <c r="S191" i="3" s="1"/>
  <c r="LT191" i="3" s="1"/>
  <c r="T127" i="3"/>
  <c r="Q127" i="3"/>
  <c r="S127" i="3" s="1"/>
  <c r="BN129" i="3"/>
  <c r="BN145" i="3"/>
  <c r="BN169" i="3"/>
  <c r="EZ149" i="3"/>
  <c r="CR153" i="3"/>
  <c r="T116" i="3"/>
  <c r="Q116" i="3"/>
  <c r="S116" i="3" s="1"/>
  <c r="T130" i="3"/>
  <c r="Q130" i="3"/>
  <c r="IL123" i="3"/>
  <c r="BN123" i="3"/>
  <c r="DV123" i="3"/>
  <c r="GD151" i="3"/>
  <c r="DV151" i="3"/>
  <c r="BN151" i="3"/>
  <c r="JP151" i="3"/>
  <c r="T179" i="3"/>
  <c r="Q179" i="3"/>
  <c r="S179" i="3" s="1"/>
  <c r="KT155" i="3"/>
  <c r="DV155" i="3"/>
  <c r="BN155" i="3"/>
  <c r="IL155" i="3"/>
  <c r="KT185" i="3"/>
  <c r="CT192" i="7"/>
  <c r="LF192" i="7"/>
  <c r="HJ182" i="7"/>
  <c r="FB182" i="7"/>
  <c r="GF182" i="7"/>
  <c r="DX176" i="7"/>
  <c r="DX172" i="7"/>
  <c r="DV170" i="7"/>
  <c r="LK158" i="7"/>
  <c r="LM158" i="7" s="1"/>
  <c r="BP134" i="7"/>
  <c r="JR134" i="7"/>
  <c r="R132" i="7"/>
  <c r="U132" i="7" s="1"/>
  <c r="V132" i="7"/>
  <c r="LK130" i="7"/>
  <c r="LM130" i="7" s="1"/>
  <c r="V128" i="7"/>
  <c r="BP120" i="7"/>
  <c r="LF120" i="7"/>
  <c r="DX120" i="7"/>
  <c r="KV120" i="7"/>
  <c r="HJ120" i="7"/>
  <c r="CT120" i="7"/>
  <c r="V197" i="7"/>
  <c r="R197" i="7"/>
  <c r="U197" i="7" s="1"/>
  <c r="U148" i="7"/>
  <c r="LX148" i="7" s="1"/>
  <c r="LR148" i="7"/>
  <c r="R116" i="7"/>
  <c r="U116" i="7" s="1"/>
  <c r="V116" i="7"/>
  <c r="V120" i="7"/>
  <c r="R120" i="7"/>
  <c r="V137" i="7"/>
  <c r="R137" i="7"/>
  <c r="U137" i="7" s="1"/>
  <c r="V160" i="7"/>
  <c r="R160" i="7"/>
  <c r="U160" i="7" s="1"/>
  <c r="LY160" i="7" s="1"/>
  <c r="R172" i="7"/>
  <c r="U172" i="7" s="1"/>
  <c r="LY172" i="7" s="1"/>
  <c r="V172" i="7"/>
  <c r="V205" i="7"/>
  <c r="R205" i="7"/>
  <c r="U205" i="7" s="1"/>
  <c r="V177" i="7"/>
  <c r="R177" i="7"/>
  <c r="U177" i="7" s="1"/>
  <c r="R173" i="7"/>
  <c r="U173" i="7" s="1"/>
  <c r="O176" i="7"/>
  <c r="P176" i="7" s="1"/>
  <c r="LF119" i="7"/>
  <c r="CT119" i="7"/>
  <c r="IN119" i="7"/>
  <c r="LF189" i="7"/>
  <c r="HJ189" i="7"/>
  <c r="CT189" i="7"/>
  <c r="BP172" i="7"/>
  <c r="KV172" i="7"/>
  <c r="FB172" i="7"/>
  <c r="LF176" i="7"/>
  <c r="CT176" i="7"/>
  <c r="KV176" i="7"/>
  <c r="R121" i="7"/>
  <c r="U121" i="7" s="1"/>
  <c r="R141" i="7"/>
  <c r="U141" i="7" s="1"/>
  <c r="O134" i="7"/>
  <c r="P134" i="7" s="1"/>
  <c r="R134" i="7" s="1"/>
  <c r="LS134" i="7" s="1"/>
  <c r="LF197" i="7"/>
  <c r="BP119" i="7"/>
  <c r="JR119" i="7"/>
  <c r="GF119" i="7"/>
  <c r="KV189" i="7"/>
  <c r="GF189" i="7"/>
  <c r="BP189" i="7"/>
  <c r="LF129" i="7"/>
  <c r="HJ129" i="7"/>
  <c r="CT129" i="7"/>
  <c r="BP176" i="7"/>
  <c r="LS169" i="7"/>
  <c r="IN172" i="7"/>
  <c r="LF172" i="7"/>
  <c r="CT172" i="7"/>
  <c r="LF182" i="7"/>
  <c r="CT182" i="7"/>
  <c r="FB134" i="7"/>
  <c r="FB126" i="7"/>
  <c r="JR176" i="7"/>
  <c r="IN176" i="7"/>
  <c r="KV182" i="7"/>
  <c r="BP182" i="7"/>
  <c r="R201" i="7"/>
  <c r="U201" i="7" s="1"/>
  <c r="V148" i="7"/>
  <c r="KV134" i="7"/>
  <c r="IN134" i="7"/>
  <c r="O189" i="7"/>
  <c r="P189" i="7" s="1"/>
  <c r="GF160" i="7"/>
  <c r="O129" i="7"/>
  <c r="P129" i="7" s="1"/>
  <c r="O142" i="7"/>
  <c r="P142" i="7" s="1"/>
  <c r="V142" i="7" s="1"/>
  <c r="O153" i="7"/>
  <c r="P153" i="7" s="1"/>
  <c r="DX197" i="7"/>
  <c r="KV197" i="7"/>
  <c r="IN197" i="7"/>
  <c r="HJ119" i="7"/>
  <c r="DX119" i="7"/>
  <c r="JR189" i="7"/>
  <c r="IN177" i="7"/>
  <c r="KV129" i="7"/>
  <c r="GF129" i="7"/>
  <c r="BP126" i="7"/>
  <c r="IN153" i="7"/>
  <c r="LR169" i="7"/>
  <c r="LR140" i="7"/>
  <c r="GF172" i="7"/>
  <c r="LF153" i="7"/>
  <c r="KV153" i="7"/>
  <c r="JR172" i="7"/>
  <c r="HJ160" i="7"/>
  <c r="JR182" i="7"/>
  <c r="FB120" i="7"/>
  <c r="LF134" i="7"/>
  <c r="CT134" i="7"/>
  <c r="CT126" i="7"/>
  <c r="LF126" i="7"/>
  <c r="HJ176" i="7"/>
  <c r="IN182" i="7"/>
  <c r="IN120" i="7"/>
  <c r="R155" i="7"/>
  <c r="U155" i="7" s="1"/>
  <c r="GF120" i="7"/>
  <c r="V164" i="7"/>
  <c r="R168" i="7"/>
  <c r="LR168" i="7" s="1"/>
  <c r="GF134" i="7"/>
  <c r="HV126" i="2"/>
  <c r="HX126" i="2" s="1"/>
  <c r="HV120" i="2"/>
  <c r="HX120" i="2" s="1"/>
  <c r="HZ195" i="2"/>
  <c r="IB195" i="2" s="1"/>
  <c r="HV197" i="2"/>
  <c r="HX197" i="2" s="1"/>
  <c r="HV185" i="2"/>
  <c r="HX185" i="2" s="1"/>
  <c r="BS159" i="6"/>
  <c r="J159" i="6"/>
  <c r="CO159" i="6"/>
  <c r="O116" i="6"/>
  <c r="Q116" i="6" s="1"/>
  <c r="ID116" i="6" s="1"/>
  <c r="DM122" i="6"/>
  <c r="BS126" i="6"/>
  <c r="EG128" i="6"/>
  <c r="BS132" i="6"/>
  <c r="GU132" i="6"/>
  <c r="J132" i="6"/>
  <c r="O132" i="6" s="1"/>
  <c r="BS134" i="6"/>
  <c r="BU138" i="6"/>
  <c r="DM138" i="6"/>
  <c r="CO138" i="6"/>
  <c r="BS142" i="6"/>
  <c r="EG142" i="6"/>
  <c r="FC142" i="6"/>
  <c r="CO142" i="6"/>
  <c r="AW142" i="6"/>
  <c r="FY144" i="6"/>
  <c r="AW144" i="6"/>
  <c r="DK144" i="6"/>
  <c r="CQ148" i="6"/>
  <c r="FE148" i="6"/>
  <c r="DM150" i="6"/>
  <c r="BU150" i="6"/>
  <c r="AY152" i="6"/>
  <c r="DM152" i="6"/>
  <c r="GA152" i="6"/>
  <c r="DK154" i="6"/>
  <c r="O156" i="6"/>
  <c r="T156" i="6" s="1"/>
  <c r="HS156" i="6"/>
  <c r="HV158" i="6"/>
  <c r="HX158" i="6" s="1"/>
  <c r="AY158" i="6"/>
  <c r="HZ160" i="6"/>
  <c r="IB160" i="6" s="1"/>
  <c r="BU170" i="6"/>
  <c r="J172" i="6"/>
  <c r="CO174" i="6"/>
  <c r="CQ176" i="6"/>
  <c r="BS176" i="6"/>
  <c r="AW176" i="6"/>
  <c r="BU178" i="6"/>
  <c r="CQ178" i="6"/>
  <c r="BU180" i="6"/>
  <c r="CQ180" i="6"/>
  <c r="BU182" i="6"/>
  <c r="AY182" i="6"/>
  <c r="CQ182" i="6"/>
  <c r="HZ184" i="6"/>
  <c r="IB184" i="6" s="1"/>
  <c r="GA188" i="6"/>
  <c r="N190" i="6"/>
  <c r="O190" i="6" s="1"/>
  <c r="AY190" i="6"/>
  <c r="HZ192" i="6"/>
  <c r="IB192" i="6" s="1"/>
  <c r="J196" i="6"/>
  <c r="DK198" i="6"/>
  <c r="J198" i="6"/>
  <c r="GU200" i="6"/>
  <c r="AW200" i="6"/>
  <c r="CQ200" i="6"/>
  <c r="BU200" i="6"/>
  <c r="BS204" i="6"/>
  <c r="DM204" i="6"/>
  <c r="GW204" i="6"/>
  <c r="CQ204" i="6"/>
  <c r="AW204" i="6"/>
  <c r="CQ206" i="6"/>
  <c r="T177" i="6"/>
  <c r="Q177" i="6"/>
  <c r="BS182" i="6"/>
  <c r="GU182" i="6"/>
  <c r="J182" i="6"/>
  <c r="O182" i="6" s="1"/>
  <c r="GA189" i="6"/>
  <c r="DM189" i="6"/>
  <c r="O202" i="6"/>
  <c r="O194" i="6"/>
  <c r="O174" i="6"/>
  <c r="BS169" i="6"/>
  <c r="J169" i="6"/>
  <c r="BS160" i="6"/>
  <c r="J160" i="6"/>
  <c r="O160" i="6" s="1"/>
  <c r="J157" i="6"/>
  <c r="BS149" i="6"/>
  <c r="J149" i="6"/>
  <c r="O149" i="6" s="1"/>
  <c r="BU192" i="6"/>
  <c r="N192" i="6"/>
  <c r="O192" i="6" s="1"/>
  <c r="N189" i="6"/>
  <c r="O189" i="6" s="1"/>
  <c r="N187" i="6"/>
  <c r="O187" i="6" s="1"/>
  <c r="DM187" i="6"/>
  <c r="BU187" i="6"/>
  <c r="HS170" i="6"/>
  <c r="N170" i="6"/>
  <c r="N158" i="6"/>
  <c r="O158" i="6" s="1"/>
  <c r="DM158" i="6"/>
  <c r="N144" i="6"/>
  <c r="O144" i="6" s="1"/>
  <c r="HZ179" i="6"/>
  <c r="IB179" i="6" s="1"/>
  <c r="AY179" i="6"/>
  <c r="AW157" i="6"/>
  <c r="HV157" i="6"/>
  <c r="HX157" i="6" s="1"/>
  <c r="HZ149" i="6"/>
  <c r="IB149" i="6" s="1"/>
  <c r="AY149" i="6"/>
  <c r="AY139" i="6"/>
  <c r="BS190" i="6"/>
  <c r="BS188" i="6"/>
  <c r="CQ139" i="6"/>
  <c r="CQ128" i="6"/>
  <c r="DM171" i="6"/>
  <c r="DM169" i="6"/>
  <c r="DK166" i="6"/>
  <c r="FE191" i="6"/>
  <c r="FE189" i="6"/>
  <c r="GA196" i="6"/>
  <c r="GU130" i="6"/>
  <c r="J191" i="6"/>
  <c r="BS191" i="6"/>
  <c r="J171" i="6"/>
  <c r="EG171" i="6"/>
  <c r="BS162" i="6"/>
  <c r="J162" i="6"/>
  <c r="O162" i="6" s="1"/>
  <c r="GU162" i="6"/>
  <c r="GU139" i="6"/>
  <c r="J139" i="6"/>
  <c r="O139" i="6" s="1"/>
  <c r="BS139" i="6"/>
  <c r="Q134" i="6"/>
  <c r="IE134" i="6" s="1"/>
  <c r="T134" i="6"/>
  <c r="Q132" i="6"/>
  <c r="IE132" i="6" s="1"/>
  <c r="T132" i="6"/>
  <c r="N191" i="6"/>
  <c r="CQ191" i="6"/>
  <c r="DM191" i="6"/>
  <c r="FE179" i="6"/>
  <c r="DM179" i="6"/>
  <c r="BU179" i="6"/>
  <c r="HS169" i="6"/>
  <c r="N169" i="6"/>
  <c r="CQ169" i="6"/>
  <c r="AY169" i="6"/>
  <c r="BU169" i="6"/>
  <c r="GA165" i="6"/>
  <c r="N165" i="6"/>
  <c r="O165" i="6" s="1"/>
  <c r="CQ165" i="6"/>
  <c r="BU165" i="6"/>
  <c r="FE161" i="6"/>
  <c r="HS161" i="6"/>
  <c r="GA161" i="6"/>
  <c r="AY161" i="6"/>
  <c r="CQ161" i="6"/>
  <c r="N161" i="6"/>
  <c r="O161" i="6" s="1"/>
  <c r="DM161" i="6"/>
  <c r="BU161" i="6"/>
  <c r="HS157" i="6"/>
  <c r="GA157" i="6"/>
  <c r="N157" i="6"/>
  <c r="BU157" i="6"/>
  <c r="N146" i="6"/>
  <c r="O146" i="6" s="1"/>
  <c r="HS146" i="6"/>
  <c r="HZ189" i="6"/>
  <c r="IB189" i="6" s="1"/>
  <c r="AY189" i="6"/>
  <c r="AW151" i="6"/>
  <c r="HV151" i="6"/>
  <c r="HX151" i="6" s="1"/>
  <c r="BU191" i="6"/>
  <c r="DK171" i="6"/>
  <c r="DM157" i="6"/>
  <c r="EG139" i="6"/>
  <c r="GW202" i="6"/>
  <c r="EG184" i="6"/>
  <c r="J184" i="6"/>
  <c r="BS173" i="6"/>
  <c r="J173" i="6"/>
  <c r="J164" i="6"/>
  <c r="BS164" i="6"/>
  <c r="EG151" i="6"/>
  <c r="BS151" i="6"/>
  <c r="BU196" i="6"/>
  <c r="HS196" i="6"/>
  <c r="N196" i="6"/>
  <c r="O196" i="6" s="1"/>
  <c r="DM194" i="6"/>
  <c r="BU194" i="6"/>
  <c r="N181" i="6"/>
  <c r="O181" i="6" s="1"/>
  <c r="HS181" i="6"/>
  <c r="GA181" i="6"/>
  <c r="BU181" i="6"/>
  <c r="CQ181" i="6"/>
  <c r="DM181" i="6"/>
  <c r="GA172" i="6"/>
  <c r="CQ172" i="6"/>
  <c r="BU164" i="6"/>
  <c r="FE164" i="6"/>
  <c r="N164" i="6"/>
  <c r="CQ149" i="6"/>
  <c r="DM149" i="6"/>
  <c r="BU149" i="6"/>
  <c r="FE143" i="6"/>
  <c r="CQ143" i="6"/>
  <c r="N143" i="6"/>
  <c r="BU143" i="6"/>
  <c r="AY143" i="6"/>
  <c r="GA123" i="6"/>
  <c r="N123" i="6"/>
  <c r="O123" i="6" s="1"/>
  <c r="CQ123" i="6"/>
  <c r="AW191" i="6"/>
  <c r="HV191" i="6"/>
  <c r="HX191" i="6" s="1"/>
  <c r="HZ167" i="6"/>
  <c r="IB167" i="6" s="1"/>
  <c r="AY167" i="6"/>
  <c r="AY165" i="6"/>
  <c r="BU144" i="6"/>
  <c r="CO179" i="6"/>
  <c r="CO177" i="6"/>
  <c r="DM174" i="6"/>
  <c r="EG168" i="6"/>
  <c r="GA169" i="6"/>
  <c r="FY151" i="6"/>
  <c r="J195" i="6"/>
  <c r="BS195" i="6"/>
  <c r="O186" i="6"/>
  <c r="O183" i="6"/>
  <c r="Q183" i="6" s="1"/>
  <c r="ID183" i="6" s="1"/>
  <c r="IE183" i="6" s="1"/>
  <c r="J175" i="6"/>
  <c r="O175" i="6" s="1"/>
  <c r="BS175" i="6"/>
  <c r="Q166" i="6"/>
  <c r="IE166" i="6" s="1"/>
  <c r="T166" i="6"/>
  <c r="GU128" i="6"/>
  <c r="J128" i="6"/>
  <c r="CQ205" i="6"/>
  <c r="N205" i="6"/>
  <c r="O205" i="6" s="1"/>
  <c r="DM198" i="6"/>
  <c r="N198" i="6"/>
  <c r="HS193" i="6"/>
  <c r="CQ193" i="6"/>
  <c r="N193" i="6"/>
  <c r="O193" i="6" s="1"/>
  <c r="AY193" i="6"/>
  <c r="FE171" i="6"/>
  <c r="BU171" i="6"/>
  <c r="N171" i="6"/>
  <c r="FE167" i="6"/>
  <c r="BU167" i="6"/>
  <c r="N167" i="6"/>
  <c r="O167" i="6" s="1"/>
  <c r="N163" i="6"/>
  <c r="O163" i="6" s="1"/>
  <c r="BU163" i="6"/>
  <c r="AY163" i="6"/>
  <c r="FE163" i="6"/>
  <c r="GA159" i="6"/>
  <c r="BU159" i="6"/>
  <c r="N159" i="6"/>
  <c r="DM159" i="6"/>
  <c r="GA153" i="6"/>
  <c r="N153" i="6"/>
  <c r="O153" i="6" s="1"/>
  <c r="DM153" i="6"/>
  <c r="BU153" i="6"/>
  <c r="GA151" i="6"/>
  <c r="N151" i="6"/>
  <c r="O151" i="6" s="1"/>
  <c r="FE151" i="6"/>
  <c r="CQ151" i="6"/>
  <c r="HS128" i="6"/>
  <c r="N128" i="6"/>
  <c r="AY128" i="6"/>
  <c r="HZ197" i="6"/>
  <c r="IB197" i="6" s="1"/>
  <c r="AY197" i="6"/>
  <c r="AY157" i="6"/>
  <c r="HZ155" i="6"/>
  <c r="IB155" i="6" s="1"/>
  <c r="AY155" i="6"/>
  <c r="AY153" i="6"/>
  <c r="HZ123" i="6"/>
  <c r="IB123" i="6" s="1"/>
  <c r="AY123" i="6"/>
  <c r="BS146" i="6"/>
  <c r="CQ189" i="6"/>
  <c r="CQ187" i="6"/>
  <c r="CQ163" i="6"/>
  <c r="CQ157" i="6"/>
  <c r="EI205" i="6"/>
  <c r="EG203" i="6"/>
  <c r="FC139" i="6"/>
  <c r="FY177" i="6"/>
  <c r="AW201" i="6"/>
  <c r="HV201" i="6"/>
  <c r="HX201" i="6" s="1"/>
  <c r="AW197" i="6"/>
  <c r="HV197" i="6"/>
  <c r="HX197" i="6" s="1"/>
  <c r="AW189" i="6"/>
  <c r="HV189" i="6"/>
  <c r="HX189" i="6" s="1"/>
  <c r="AW184" i="6"/>
  <c r="HZ175" i="6"/>
  <c r="IB175" i="6" s="1"/>
  <c r="AY175" i="6"/>
  <c r="AW162" i="6"/>
  <c r="HZ145" i="6"/>
  <c r="IB145" i="6" s="1"/>
  <c r="AY145" i="6"/>
  <c r="HZ133" i="6"/>
  <c r="IB133" i="6" s="1"/>
  <c r="AY133" i="6"/>
  <c r="HZ201" i="6"/>
  <c r="IB201" i="6" s="1"/>
  <c r="BU201" i="6"/>
  <c r="BS177" i="6"/>
  <c r="BS171" i="6"/>
  <c r="BU160" i="6"/>
  <c r="BS155" i="6"/>
  <c r="BU139" i="6"/>
  <c r="CQ196" i="6"/>
  <c r="CQ194" i="6"/>
  <c r="CO193" i="6"/>
  <c r="CO191" i="6"/>
  <c r="CO175" i="6"/>
  <c r="CO173" i="6"/>
  <c r="CQ167" i="6"/>
  <c r="CO157" i="6"/>
  <c r="CQ153" i="6"/>
  <c r="DM202" i="6"/>
  <c r="DK201" i="6"/>
  <c r="DM193" i="6"/>
  <c r="DM163" i="6"/>
  <c r="DK160" i="6"/>
  <c r="DK157" i="6"/>
  <c r="DK152" i="6"/>
  <c r="DM146" i="6"/>
  <c r="DK124" i="6"/>
  <c r="EG195" i="6"/>
  <c r="EG191" i="6"/>
  <c r="EG179" i="6"/>
  <c r="EG175" i="6"/>
  <c r="EG173" i="6"/>
  <c r="EI169" i="6"/>
  <c r="FE169" i="6"/>
  <c r="FE165" i="6"/>
  <c r="FC162" i="6"/>
  <c r="GU166" i="6"/>
  <c r="GU164" i="6"/>
  <c r="GW160" i="6"/>
  <c r="GW158" i="6"/>
  <c r="GW138" i="6"/>
  <c r="GW131" i="6"/>
  <c r="BS174" i="6"/>
  <c r="GU174" i="6"/>
  <c r="J154" i="6"/>
  <c r="O154" i="6" s="1"/>
  <c r="J147" i="6"/>
  <c r="O147" i="6" s="1"/>
  <c r="J145" i="6"/>
  <c r="J143" i="6"/>
  <c r="J141" i="6"/>
  <c r="O118" i="6"/>
  <c r="Q118" i="6" s="1"/>
  <c r="IE118" i="6" s="1"/>
  <c r="N204" i="6"/>
  <c r="O204" i="6" s="1"/>
  <c r="N201" i="6"/>
  <c r="O201" i="6" s="1"/>
  <c r="GA199" i="6"/>
  <c r="N197" i="6"/>
  <c r="O197" i="6" s="1"/>
  <c r="HS188" i="6"/>
  <c r="N188" i="6"/>
  <c r="O188" i="6" s="1"/>
  <c r="HS185" i="6"/>
  <c r="GA185" i="6"/>
  <c r="N180" i="6"/>
  <c r="HS180" i="6"/>
  <c r="FE152" i="6"/>
  <c r="N152" i="6"/>
  <c r="O152" i="6" s="1"/>
  <c r="CQ152" i="6"/>
  <c r="N131" i="6"/>
  <c r="N129" i="6"/>
  <c r="O129" i="6" s="1"/>
  <c r="FE124" i="6"/>
  <c r="N124" i="6"/>
  <c r="O124" i="6" s="1"/>
  <c r="AW202" i="6"/>
  <c r="HZ200" i="6"/>
  <c r="IB200" i="6" s="1"/>
  <c r="HZ196" i="6"/>
  <c r="IB196" i="6" s="1"/>
  <c r="AW195" i="6"/>
  <c r="HZ193" i="6"/>
  <c r="IB193" i="6" s="1"/>
  <c r="HV192" i="6"/>
  <c r="HX192" i="6" s="1"/>
  <c r="HZ181" i="6"/>
  <c r="IB181" i="6" s="1"/>
  <c r="AY181" i="6"/>
  <c r="HV180" i="6"/>
  <c r="HX180" i="6" s="1"/>
  <c r="AW177" i="6"/>
  <c r="HV177" i="6"/>
  <c r="HX177" i="6" s="1"/>
  <c r="AW175" i="6"/>
  <c r="HV175" i="6"/>
  <c r="HX175" i="6" s="1"/>
  <c r="HZ173" i="6"/>
  <c r="IB173" i="6" s="1"/>
  <c r="HZ159" i="6"/>
  <c r="IB159" i="6" s="1"/>
  <c r="AY159" i="6"/>
  <c r="AW156" i="6"/>
  <c r="AW153" i="6"/>
  <c r="HV153" i="6"/>
  <c r="HX153" i="6" s="1"/>
  <c r="AY151" i="6"/>
  <c r="HV150" i="6"/>
  <c r="HX150" i="6" s="1"/>
  <c r="AW147" i="6"/>
  <c r="HV147" i="6"/>
  <c r="HX147" i="6" s="1"/>
  <c r="AW145" i="6"/>
  <c r="HV145" i="6"/>
  <c r="HX145" i="6" s="1"/>
  <c r="HZ141" i="6"/>
  <c r="IB141" i="6" s="1"/>
  <c r="AY141" i="6"/>
  <c r="HV138" i="6"/>
  <c r="HX138" i="6" s="1"/>
  <c r="AW135" i="6"/>
  <c r="HV135" i="6"/>
  <c r="HX135" i="6" s="1"/>
  <c r="AW133" i="6"/>
  <c r="HV133" i="6"/>
  <c r="HX133" i="6" s="1"/>
  <c r="HZ131" i="6"/>
  <c r="IB131" i="6" s="1"/>
  <c r="HZ128" i="6"/>
  <c r="IB128" i="6" s="1"/>
  <c r="AY124" i="6"/>
  <c r="BS203" i="6"/>
  <c r="BS201" i="6"/>
  <c r="BS192" i="6"/>
  <c r="BS189" i="6"/>
  <c r="BU186" i="6"/>
  <c r="BS178" i="6"/>
  <c r="BU176" i="6"/>
  <c r="BS172" i="6"/>
  <c r="BS168" i="6"/>
  <c r="BS156" i="6"/>
  <c r="BU154" i="6"/>
  <c r="BS141" i="6"/>
  <c r="BU137" i="6"/>
  <c r="BU131" i="6"/>
  <c r="BS130" i="6"/>
  <c r="BS127" i="6"/>
  <c r="BS124" i="6"/>
  <c r="CO203" i="6"/>
  <c r="CQ197" i="6"/>
  <c r="CQ192" i="6"/>
  <c r="CQ188" i="6"/>
  <c r="CO187" i="6"/>
  <c r="CO169" i="6"/>
  <c r="CO167" i="6"/>
  <c r="CQ160" i="6"/>
  <c r="CO155" i="6"/>
  <c r="CO153" i="6"/>
  <c r="CQ140" i="6"/>
  <c r="CO139" i="6"/>
  <c r="CQ133" i="6"/>
  <c r="CO127" i="6"/>
  <c r="CO124" i="6"/>
  <c r="CQ122" i="6"/>
  <c r="DM206" i="6"/>
  <c r="DK204" i="6"/>
  <c r="DK195" i="6"/>
  <c r="DK193" i="6"/>
  <c r="DM173" i="6"/>
  <c r="DK167" i="6"/>
  <c r="DK165" i="6"/>
  <c r="DK163" i="6"/>
  <c r="DM151" i="6"/>
  <c r="DM130" i="6"/>
  <c r="DM128" i="6"/>
  <c r="EI176" i="6"/>
  <c r="EI174" i="6"/>
  <c r="EG163" i="6"/>
  <c r="EI149" i="6"/>
  <c r="FC173" i="6"/>
  <c r="FC167" i="6"/>
  <c r="FC165" i="6"/>
  <c r="FE157" i="6"/>
  <c r="GA191" i="6"/>
  <c r="FY157" i="6"/>
  <c r="GW181" i="6"/>
  <c r="GW179" i="6"/>
  <c r="HS149" i="6"/>
  <c r="HS145" i="6"/>
  <c r="HS143" i="6"/>
  <c r="HQ138" i="6"/>
  <c r="AY202" i="6"/>
  <c r="HZ195" i="6"/>
  <c r="IB195" i="6" s="1"/>
  <c r="HV172" i="6"/>
  <c r="HX172" i="6" s="1"/>
  <c r="AW169" i="6"/>
  <c r="HV169" i="6"/>
  <c r="HX169" i="6" s="1"/>
  <c r="AW167" i="6"/>
  <c r="HV167" i="6"/>
  <c r="HX167" i="6" s="1"/>
  <c r="AW127" i="6"/>
  <c r="HV127" i="6"/>
  <c r="HX127" i="6" s="1"/>
  <c r="AW123" i="6"/>
  <c r="HV123" i="6"/>
  <c r="HX123" i="6" s="1"/>
  <c r="BU189" i="6"/>
  <c r="BU168" i="6"/>
  <c r="GU152" i="6"/>
  <c r="EG152" i="6"/>
  <c r="Q120" i="6"/>
  <c r="IE120" i="6" s="1"/>
  <c r="T120" i="6"/>
  <c r="FE195" i="6"/>
  <c r="N195" i="6"/>
  <c r="GA184" i="6"/>
  <c r="N184" i="6"/>
  <c r="HS178" i="6"/>
  <c r="N178" i="6"/>
  <c r="O178" i="6" s="1"/>
  <c r="GA176" i="6"/>
  <c r="FE176" i="6"/>
  <c r="FE173" i="6"/>
  <c r="N173" i="6"/>
  <c r="N145" i="6"/>
  <c r="DM145" i="6"/>
  <c r="HS133" i="6"/>
  <c r="N133" i="6"/>
  <c r="O133" i="6" s="1"/>
  <c r="FE127" i="6"/>
  <c r="N127" i="6"/>
  <c r="O127" i="6" s="1"/>
  <c r="AY204" i="6"/>
  <c r="HZ203" i="6"/>
  <c r="IB203" i="6" s="1"/>
  <c r="AY201" i="6"/>
  <c r="HZ191" i="6"/>
  <c r="IB191" i="6" s="1"/>
  <c r="AY191" i="6"/>
  <c r="AW188" i="6"/>
  <c r="AW185" i="6"/>
  <c r="HV185" i="6"/>
  <c r="HX185" i="6" s="1"/>
  <c r="AW181" i="6"/>
  <c r="HV181" i="6"/>
  <c r="HX181" i="6" s="1"/>
  <c r="HZ176" i="6"/>
  <c r="IB176" i="6" s="1"/>
  <c r="AY174" i="6"/>
  <c r="AW173" i="6"/>
  <c r="HV173" i="6"/>
  <c r="HX173" i="6" s="1"/>
  <c r="HZ171" i="6"/>
  <c r="IB171" i="6" s="1"/>
  <c r="AW168" i="6"/>
  <c r="AW161" i="6"/>
  <c r="HV161" i="6"/>
  <c r="HX161" i="6" s="1"/>
  <c r="AW159" i="6"/>
  <c r="HV159" i="6"/>
  <c r="HX159" i="6" s="1"/>
  <c r="HZ157" i="6"/>
  <c r="IB157" i="6" s="1"/>
  <c r="HZ148" i="6"/>
  <c r="IB148" i="6" s="1"/>
  <c r="AY144" i="6"/>
  <c r="AW143" i="6"/>
  <c r="HV143" i="6"/>
  <c r="HX143" i="6" s="1"/>
  <c r="AW141" i="6"/>
  <c r="HV141" i="6"/>
  <c r="HX141" i="6" s="1"/>
  <c r="HZ139" i="6"/>
  <c r="IB139" i="6" s="1"/>
  <c r="AW131" i="6"/>
  <c r="HV131" i="6"/>
  <c r="HX131" i="6" s="1"/>
  <c r="HZ129" i="6"/>
  <c r="IB129" i="6" s="1"/>
  <c r="BU202" i="6"/>
  <c r="BU198" i="6"/>
  <c r="BU195" i="6"/>
  <c r="BU174" i="6"/>
  <c r="BS165" i="6"/>
  <c r="BU158" i="6"/>
  <c r="BS152" i="6"/>
  <c r="BU146" i="6"/>
  <c r="BU123" i="6"/>
  <c r="CO201" i="6"/>
  <c r="CQ195" i="6"/>
  <c r="CQ168" i="6"/>
  <c r="CO165" i="6"/>
  <c r="CO149" i="6"/>
  <c r="CO147" i="6"/>
  <c r="CQ129" i="6"/>
  <c r="DK179" i="6"/>
  <c r="DK173" i="6"/>
  <c r="DM143" i="6"/>
  <c r="EI152" i="6"/>
  <c r="FE201" i="6"/>
  <c r="FE188" i="6"/>
  <c r="FE186" i="6"/>
  <c r="FE174" i="6"/>
  <c r="FE172" i="6"/>
  <c r="FE137" i="6"/>
  <c r="FE132" i="6"/>
  <c r="FE128" i="6"/>
  <c r="FE123" i="6"/>
  <c r="GA203" i="6"/>
  <c r="FY195" i="6"/>
  <c r="FY193" i="6"/>
  <c r="GA177" i="6"/>
  <c r="GA175" i="6"/>
  <c r="GA173" i="6"/>
  <c r="FY172" i="6"/>
  <c r="GA145" i="6"/>
  <c r="GA139" i="6"/>
  <c r="GA137" i="6"/>
  <c r="FY136" i="6"/>
  <c r="GU195" i="6"/>
  <c r="GU193" i="6"/>
  <c r="GU191" i="6"/>
  <c r="GU189" i="6"/>
  <c r="GU187" i="6"/>
  <c r="GU185" i="6"/>
  <c r="HQ194" i="6"/>
  <c r="HQ153" i="6"/>
  <c r="HQ151" i="6"/>
  <c r="HQ149" i="6"/>
  <c r="HS122" i="6"/>
  <c r="DK149" i="6"/>
  <c r="DM137" i="6"/>
  <c r="DK129" i="6"/>
  <c r="DM124" i="6"/>
  <c r="EI203" i="6"/>
  <c r="EG200" i="6"/>
  <c r="EG196" i="6"/>
  <c r="EG189" i="6"/>
  <c r="EI185" i="6"/>
  <c r="EI181" i="6"/>
  <c r="EI179" i="6"/>
  <c r="EI171" i="6"/>
  <c r="EI164" i="6"/>
  <c r="EG161" i="6"/>
  <c r="EI157" i="6"/>
  <c r="EI123" i="6"/>
  <c r="FE203" i="6"/>
  <c r="FE196" i="6"/>
  <c r="FE192" i="6"/>
  <c r="FC185" i="6"/>
  <c r="FE177" i="6"/>
  <c r="FE175" i="6"/>
  <c r="FE160" i="6"/>
  <c r="FE149" i="6"/>
  <c r="FE145" i="6"/>
  <c r="FC129" i="6"/>
  <c r="FC127" i="6"/>
  <c r="GA193" i="6"/>
  <c r="FY187" i="6"/>
  <c r="FY165" i="6"/>
  <c r="FY163" i="6"/>
  <c r="FY129" i="6"/>
  <c r="FY127" i="6"/>
  <c r="FY124" i="6"/>
  <c r="GU178" i="6"/>
  <c r="GU176" i="6"/>
  <c r="GW172" i="6"/>
  <c r="GU151" i="6"/>
  <c r="GU149" i="6"/>
  <c r="GU147" i="6"/>
  <c r="GU145" i="6"/>
  <c r="GW123" i="6"/>
  <c r="HS192" i="6"/>
  <c r="HQ189" i="6"/>
  <c r="HQ187" i="6"/>
  <c r="HS134" i="6"/>
  <c r="HS130" i="6"/>
  <c r="HS126" i="6"/>
  <c r="HS123" i="6"/>
  <c r="AW170" i="6"/>
  <c r="HZ168" i="6"/>
  <c r="IB168" i="6" s="1"/>
  <c r="AW165" i="6"/>
  <c r="HV165" i="6"/>
  <c r="HX165" i="6" s="1"/>
  <c r="HZ163" i="6"/>
  <c r="IB163" i="6" s="1"/>
  <c r="AW160" i="6"/>
  <c r="HZ147" i="6"/>
  <c r="IB147" i="6" s="1"/>
  <c r="AY147" i="6"/>
  <c r="HZ140" i="6"/>
  <c r="IB140" i="6" s="1"/>
  <c r="AW139" i="6"/>
  <c r="HV139" i="6"/>
  <c r="HX139" i="6" s="1"/>
  <c r="HZ137" i="6"/>
  <c r="IB137" i="6" s="1"/>
  <c r="HZ127" i="6"/>
  <c r="IB127" i="6" s="1"/>
  <c r="AY127" i="6"/>
  <c r="BS200" i="6"/>
  <c r="BS193" i="6"/>
  <c r="BS180" i="6"/>
  <c r="BU175" i="6"/>
  <c r="BS166" i="6"/>
  <c r="BU151" i="6"/>
  <c r="BU140" i="6"/>
  <c r="BS136" i="6"/>
  <c r="BU134" i="6"/>
  <c r="BU129" i="6"/>
  <c r="BS128" i="6"/>
  <c r="CO204" i="6"/>
  <c r="CO197" i="6"/>
  <c r="CO195" i="6"/>
  <c r="CQ179" i="6"/>
  <c r="CQ174" i="6"/>
  <c r="CQ159" i="6"/>
  <c r="CQ154" i="6"/>
  <c r="CQ144" i="6"/>
  <c r="CO143" i="6"/>
  <c r="CO141" i="6"/>
  <c r="CQ121" i="6"/>
  <c r="DK203" i="6"/>
  <c r="DK191" i="6"/>
  <c r="DK185" i="6"/>
  <c r="DK177" i="6"/>
  <c r="DM165" i="6"/>
  <c r="DK162" i="6"/>
  <c r="DK159" i="6"/>
  <c r="DK156" i="6"/>
  <c r="DM154" i="6"/>
  <c r="DK153" i="6"/>
  <c r="DK151" i="6"/>
  <c r="DK146" i="6"/>
  <c r="DK141" i="6"/>
  <c r="DM129" i="6"/>
  <c r="EI206" i="6"/>
  <c r="EG204" i="6"/>
  <c r="EI194" i="6"/>
  <c r="EI189" i="6"/>
  <c r="EI187" i="6"/>
  <c r="EG176" i="6"/>
  <c r="EG172" i="6"/>
  <c r="EG167" i="6"/>
  <c r="EG165" i="6"/>
  <c r="EI161" i="6"/>
  <c r="EI159" i="6"/>
  <c r="EG156" i="6"/>
  <c r="EG149" i="6"/>
  <c r="EI145" i="6"/>
  <c r="EG140" i="6"/>
  <c r="EG124" i="6"/>
  <c r="FC195" i="6"/>
  <c r="FC193" i="6"/>
  <c r="FC191" i="6"/>
  <c r="FE185" i="6"/>
  <c r="FE181" i="6"/>
  <c r="FC178" i="6"/>
  <c r="FE168" i="6"/>
  <c r="FC161" i="6"/>
  <c r="FC159" i="6"/>
  <c r="FC157" i="6"/>
  <c r="FE153" i="6"/>
  <c r="FE140" i="6"/>
  <c r="FE138" i="6"/>
  <c r="FE129" i="6"/>
  <c r="FE122" i="6"/>
  <c r="GA187" i="6"/>
  <c r="FY184" i="6"/>
  <c r="GA180" i="6"/>
  <c r="GA167" i="6"/>
  <c r="GA163" i="6"/>
  <c r="FY152" i="6"/>
  <c r="GA144" i="6"/>
  <c r="GA131" i="6"/>
  <c r="GA127" i="6"/>
  <c r="GA124" i="6"/>
  <c r="GA122" i="6"/>
  <c r="GU204" i="6"/>
  <c r="GU202" i="6"/>
  <c r="GW194" i="6"/>
  <c r="GW184" i="6"/>
  <c r="GU140" i="6"/>
  <c r="GU127" i="6"/>
  <c r="GU124" i="6"/>
  <c r="HQ203" i="6"/>
  <c r="HS189" i="6"/>
  <c r="HS187" i="6"/>
  <c r="HQ179" i="6"/>
  <c r="HQ177" i="6"/>
  <c r="HQ175" i="6"/>
  <c r="HS165" i="6"/>
  <c r="HS163" i="6"/>
  <c r="HQ129" i="6"/>
  <c r="HQ127" i="6"/>
  <c r="HQ124" i="6"/>
  <c r="BS144" i="6"/>
  <c r="AY200" i="6"/>
  <c r="GA148" i="6"/>
  <c r="AW206" i="6"/>
  <c r="HZ204" i="6"/>
  <c r="IB204" i="6" s="1"/>
  <c r="AW203" i="6"/>
  <c r="AY199" i="6"/>
  <c r="AW193" i="6"/>
  <c r="HV193" i="6"/>
  <c r="HX193" i="6" s="1"/>
  <c r="HV190" i="6"/>
  <c r="HX190" i="6" s="1"/>
  <c r="HZ188" i="6"/>
  <c r="IB188" i="6" s="1"/>
  <c r="AW187" i="6"/>
  <c r="HV187" i="6"/>
  <c r="HX187" i="6" s="1"/>
  <c r="HZ185" i="6"/>
  <c r="IB185" i="6" s="1"/>
  <c r="HZ183" i="6"/>
  <c r="IB183" i="6" s="1"/>
  <c r="HZ180" i="6"/>
  <c r="IB180" i="6" s="1"/>
  <c r="AW179" i="6"/>
  <c r="HV179" i="6"/>
  <c r="HX179" i="6" s="1"/>
  <c r="HZ177" i="6"/>
  <c r="IB177" i="6" s="1"/>
  <c r="HZ172" i="6"/>
  <c r="IB172" i="6" s="1"/>
  <c r="AW171" i="6"/>
  <c r="HV171" i="6"/>
  <c r="HX171" i="6" s="1"/>
  <c r="HZ169" i="6"/>
  <c r="IB169" i="6" s="1"/>
  <c r="AW166" i="6"/>
  <c r="HZ164" i="6"/>
  <c r="IB164" i="6" s="1"/>
  <c r="AW163" i="6"/>
  <c r="HV163" i="6"/>
  <c r="HX163" i="6" s="1"/>
  <c r="HZ161" i="6"/>
  <c r="IB161" i="6" s="1"/>
  <c r="HZ156" i="6"/>
  <c r="IB156" i="6" s="1"/>
  <c r="AW155" i="6"/>
  <c r="HV155" i="6"/>
  <c r="HX155" i="6" s="1"/>
  <c r="HZ153" i="6"/>
  <c r="IB153" i="6" s="1"/>
  <c r="AW149" i="6"/>
  <c r="HV149" i="6"/>
  <c r="HX149" i="6" s="1"/>
  <c r="AW146" i="6"/>
  <c r="HZ143" i="6"/>
  <c r="IB143" i="6" s="1"/>
  <c r="AW137" i="6"/>
  <c r="HV137" i="6"/>
  <c r="HX137" i="6" s="1"/>
  <c r="HZ135" i="6"/>
  <c r="IB135" i="6" s="1"/>
  <c r="AW129" i="6"/>
  <c r="HV129" i="6"/>
  <c r="HX129" i="6" s="1"/>
  <c r="AW124" i="6"/>
  <c r="AY122" i="6"/>
  <c r="AW121" i="6"/>
  <c r="BU204" i="6"/>
  <c r="BU188" i="6"/>
  <c r="BS186" i="6"/>
  <c r="BS148" i="6"/>
  <c r="BU128" i="6"/>
  <c r="BS122" i="6"/>
  <c r="CO202" i="6"/>
  <c r="CO188" i="6"/>
  <c r="CO185" i="6"/>
  <c r="CO178" i="6"/>
  <c r="CO171" i="6"/>
  <c r="CO166" i="6"/>
  <c r="CQ164" i="6"/>
  <c r="CO163" i="6"/>
  <c r="CO151" i="6"/>
  <c r="CO137" i="6"/>
  <c r="CO129" i="6"/>
  <c r="CO126" i="6"/>
  <c r="DK202" i="6"/>
  <c r="DK197" i="6"/>
  <c r="DM190" i="6"/>
  <c r="DK189" i="6"/>
  <c r="DM182" i="6"/>
  <c r="DK181" i="6"/>
  <c r="DK175" i="6"/>
  <c r="DK169" i="6"/>
  <c r="DM162" i="6"/>
  <c r="DK161" i="6"/>
  <c r="DM156" i="6"/>
  <c r="DK155" i="6"/>
  <c r="DK147" i="6"/>
  <c r="DM140" i="6"/>
  <c r="DK139" i="6"/>
  <c r="DK133" i="6"/>
  <c r="DM126" i="6"/>
  <c r="DM123" i="6"/>
  <c r="EI204" i="6"/>
  <c r="EG201" i="6"/>
  <c r="EG197" i="6"/>
  <c r="EI193" i="6"/>
  <c r="EG185" i="6"/>
  <c r="EG181" i="6"/>
  <c r="EI177" i="6"/>
  <c r="EI175" i="6"/>
  <c r="EG174" i="6"/>
  <c r="EG169" i="6"/>
  <c r="EI167" i="6"/>
  <c r="EG164" i="6"/>
  <c r="EI160" i="6"/>
  <c r="EG157" i="6"/>
  <c r="EI153" i="6"/>
  <c r="EI150" i="6"/>
  <c r="EI148" i="6"/>
  <c r="EG145" i="6"/>
  <c r="EI143" i="6"/>
  <c r="EG127" i="6"/>
  <c r="FE206" i="6"/>
  <c r="FE202" i="6"/>
  <c r="FC201" i="6"/>
  <c r="FC194" i="6"/>
  <c r="FE187" i="6"/>
  <c r="FE180" i="6"/>
  <c r="FC179" i="6"/>
  <c r="FC177" i="6"/>
  <c r="FC174" i="6"/>
  <c r="FE156" i="6"/>
  <c r="FC155" i="6"/>
  <c r="FC153" i="6"/>
  <c r="FE146" i="6"/>
  <c r="FE131" i="6"/>
  <c r="GA206" i="6"/>
  <c r="FY201" i="6"/>
  <c r="GA179" i="6"/>
  <c r="FY176" i="6"/>
  <c r="FY173" i="6"/>
  <c r="FY171" i="6"/>
  <c r="FY166" i="6"/>
  <c r="GA164" i="6"/>
  <c r="FY161" i="6"/>
  <c r="FY155" i="6"/>
  <c r="GA143" i="6"/>
  <c r="FY137" i="6"/>
  <c r="FY135" i="6"/>
  <c r="GA128" i="6"/>
  <c r="GU184" i="6"/>
  <c r="GU177" i="6"/>
  <c r="GU175" i="6"/>
  <c r="GW173" i="6"/>
  <c r="GW171" i="6"/>
  <c r="GW169" i="6"/>
  <c r="GW167" i="6"/>
  <c r="GW165" i="6"/>
  <c r="GW163" i="6"/>
  <c r="GU160" i="6"/>
  <c r="GU158" i="6"/>
  <c r="GU156" i="6"/>
  <c r="GU154" i="6"/>
  <c r="GW144" i="6"/>
  <c r="GW139" i="6"/>
  <c r="GU138" i="6"/>
  <c r="GU136" i="6"/>
  <c r="GW129" i="6"/>
  <c r="GU123" i="6"/>
  <c r="HQ204" i="6"/>
  <c r="HQ202" i="6"/>
  <c r="HS200" i="6"/>
  <c r="HQ197" i="6"/>
  <c r="HS195" i="6"/>
  <c r="HQ192" i="6"/>
  <c r="HS186" i="6"/>
  <c r="HQ185" i="6"/>
  <c r="HS174" i="6"/>
  <c r="HQ169" i="6"/>
  <c r="HQ167" i="6"/>
  <c r="HQ165" i="6"/>
  <c r="HQ163" i="6"/>
  <c r="HS159" i="6"/>
  <c r="HQ156" i="6"/>
  <c r="HS152" i="6"/>
  <c r="HS150" i="6"/>
  <c r="HS148" i="6"/>
  <c r="HQ145" i="6"/>
  <c r="HQ143" i="6"/>
  <c r="HS139" i="6"/>
  <c r="HV203" i="6"/>
  <c r="HX203" i="6" s="1"/>
  <c r="EG193" i="6"/>
  <c r="EI191" i="6"/>
  <c r="EG188" i="6"/>
  <c r="EI182" i="6"/>
  <c r="EG177" i="6"/>
  <c r="EI173" i="6"/>
  <c r="EI165" i="6"/>
  <c r="EI163" i="6"/>
  <c r="EG162" i="6"/>
  <c r="EG160" i="6"/>
  <c r="EG143" i="6"/>
  <c r="EG141" i="6"/>
  <c r="EI137" i="6"/>
  <c r="EI135" i="6"/>
  <c r="EI128" i="6"/>
  <c r="FC206" i="6"/>
  <c r="FE193" i="6"/>
  <c r="FC187" i="6"/>
  <c r="FE178" i="6"/>
  <c r="FC171" i="6"/>
  <c r="FC166" i="6"/>
  <c r="FE159" i="6"/>
  <c r="FC151" i="6"/>
  <c r="FC146" i="6"/>
  <c r="FE139" i="6"/>
  <c r="FC136" i="6"/>
  <c r="FC133" i="6"/>
  <c r="FC131" i="6"/>
  <c r="FY204" i="6"/>
  <c r="GA195" i="6"/>
  <c r="FY189" i="6"/>
  <c r="GA182" i="6"/>
  <c r="FY181" i="6"/>
  <c r="FY179" i="6"/>
  <c r="GA170" i="6"/>
  <c r="FY169" i="6"/>
  <c r="GA149" i="6"/>
  <c r="FY143" i="6"/>
  <c r="FY138" i="6"/>
  <c r="FY133" i="6"/>
  <c r="GA121" i="6"/>
  <c r="GU203" i="6"/>
  <c r="GU201" i="6"/>
  <c r="GU197" i="6"/>
  <c r="GW195" i="6"/>
  <c r="GW193" i="6"/>
  <c r="GW191" i="6"/>
  <c r="GW189" i="6"/>
  <c r="GW187" i="6"/>
  <c r="GW185" i="6"/>
  <c r="GW176" i="6"/>
  <c r="GU173" i="6"/>
  <c r="GU171" i="6"/>
  <c r="GU169" i="6"/>
  <c r="GU167" i="6"/>
  <c r="GU165" i="6"/>
  <c r="GU163" i="6"/>
  <c r="GW161" i="6"/>
  <c r="GW159" i="6"/>
  <c r="GW157" i="6"/>
  <c r="GW155" i="6"/>
  <c r="GW153" i="6"/>
  <c r="GU150" i="6"/>
  <c r="GU148" i="6"/>
  <c r="GU146" i="6"/>
  <c r="GU144" i="6"/>
  <c r="GW137" i="6"/>
  <c r="GU129" i="6"/>
  <c r="GW122" i="6"/>
  <c r="HS203" i="6"/>
  <c r="HS198" i="6"/>
  <c r="HQ195" i="6"/>
  <c r="HS191" i="6"/>
  <c r="HS182" i="6"/>
  <c r="HQ181" i="6"/>
  <c r="HS179" i="6"/>
  <c r="HS172" i="6"/>
  <c r="HS164" i="6"/>
  <c r="HS162" i="6"/>
  <c r="HQ161" i="6"/>
  <c r="HQ159" i="6"/>
  <c r="HS155" i="6"/>
  <c r="HS129" i="6"/>
  <c r="HS127" i="6"/>
  <c r="HS124" i="6"/>
  <c r="EI156" i="6"/>
  <c r="EG153" i="6"/>
  <c r="EI151" i="6"/>
  <c r="EI146" i="6"/>
  <c r="EI144" i="6"/>
  <c r="EI141" i="6"/>
  <c r="EI139" i="6"/>
  <c r="EG136" i="6"/>
  <c r="EG129" i="6"/>
  <c r="EI124" i="6"/>
  <c r="EI121" i="6"/>
  <c r="FE205" i="6"/>
  <c r="FE200" i="6"/>
  <c r="FC197" i="6"/>
  <c r="FC189" i="6"/>
  <c r="FE182" i="6"/>
  <c r="FC181" i="6"/>
  <c r="FC175" i="6"/>
  <c r="FC169" i="6"/>
  <c r="FC163" i="6"/>
  <c r="FC152" i="6"/>
  <c r="FC149" i="6"/>
  <c r="FC143" i="6"/>
  <c r="FC138" i="6"/>
  <c r="FC135" i="6"/>
  <c r="FC123" i="6"/>
  <c r="GA205" i="6"/>
  <c r="GA200" i="6"/>
  <c r="GA198" i="6"/>
  <c r="FY197" i="6"/>
  <c r="GA192" i="6"/>
  <c r="FY191" i="6"/>
  <c r="GA186" i="6"/>
  <c r="FY185" i="6"/>
  <c r="FY175" i="6"/>
  <c r="FY167" i="6"/>
  <c r="GA160" i="6"/>
  <c r="FY159" i="6"/>
  <c r="FY153" i="6"/>
  <c r="FY145" i="6"/>
  <c r="GA140" i="6"/>
  <c r="FY139" i="6"/>
  <c r="FY131" i="6"/>
  <c r="GU206" i="6"/>
  <c r="GW203" i="6"/>
  <c r="GW201" i="6"/>
  <c r="GW197" i="6"/>
  <c r="GU192" i="6"/>
  <c r="GU188" i="6"/>
  <c r="GU186" i="6"/>
  <c r="GU181" i="6"/>
  <c r="GU179" i="6"/>
  <c r="GW177" i="6"/>
  <c r="GW175" i="6"/>
  <c r="GU168" i="6"/>
  <c r="GU161" i="6"/>
  <c r="GU159" i="6"/>
  <c r="GU157" i="6"/>
  <c r="GU155" i="6"/>
  <c r="GU153" i="6"/>
  <c r="GW151" i="6"/>
  <c r="GW149" i="6"/>
  <c r="GW147" i="6"/>
  <c r="GW145" i="6"/>
  <c r="GW143" i="6"/>
  <c r="GU142" i="6"/>
  <c r="GW140" i="6"/>
  <c r="GW135" i="6"/>
  <c r="GU134" i="6"/>
  <c r="GW127" i="6"/>
  <c r="GU126" i="6"/>
  <c r="HS206" i="6"/>
  <c r="HS202" i="6"/>
  <c r="HQ201" i="6"/>
  <c r="HS194" i="6"/>
  <c r="HQ193" i="6"/>
  <c r="HQ191" i="6"/>
  <c r="HQ178" i="6"/>
  <c r="HS176" i="6"/>
  <c r="HS171" i="6"/>
  <c r="HQ166" i="6"/>
  <c r="HS153" i="6"/>
  <c r="HS151" i="6"/>
  <c r="HS144" i="6"/>
  <c r="HS142" i="6"/>
  <c r="HQ141" i="6"/>
  <c r="HQ139" i="6"/>
  <c r="HS135" i="6"/>
  <c r="HQ132" i="6"/>
  <c r="HQ173" i="6"/>
  <c r="HQ171" i="6"/>
  <c r="HS167" i="6"/>
  <c r="HQ162" i="6"/>
  <c r="HS160" i="6"/>
  <c r="HS158" i="6"/>
  <c r="HQ157" i="6"/>
  <c r="HQ155" i="6"/>
  <c r="HQ152" i="6"/>
  <c r="HQ150" i="6"/>
  <c r="HQ147" i="6"/>
  <c r="HQ144" i="6"/>
  <c r="HQ142" i="6"/>
  <c r="HS140" i="6"/>
  <c r="HS138" i="6"/>
  <c r="HQ137" i="6"/>
  <c r="HQ135" i="6"/>
  <c r="HS131" i="6"/>
  <c r="HQ128" i="6"/>
  <c r="HQ126" i="6"/>
  <c r="HQ123" i="6"/>
  <c r="AW125" i="6"/>
  <c r="CP125" i="6"/>
  <c r="DL125" i="6" s="1"/>
  <c r="DM125" i="6" s="1"/>
  <c r="BR125" i="6"/>
  <c r="N125" i="6"/>
  <c r="O125" i="6" s="1"/>
  <c r="AY125" i="6"/>
  <c r="BU125" i="6"/>
  <c r="BR125" i="2"/>
  <c r="BT125" i="2"/>
  <c r="BU125" i="2" s="1"/>
  <c r="CP125" i="2"/>
  <c r="CR125" i="3"/>
  <c r="BN125" i="3"/>
  <c r="DU125" i="3"/>
  <c r="DV125" i="3" s="1"/>
  <c r="CT125" i="7"/>
  <c r="DW125" i="7"/>
  <c r="DX125" i="7" s="1"/>
  <c r="DU125" i="7"/>
  <c r="DV125" i="7" s="1"/>
  <c r="V125" i="7"/>
  <c r="S125" i="7"/>
  <c r="R125" i="7"/>
  <c r="EW125" i="3"/>
  <c r="EX125" i="3" s="1"/>
  <c r="O125" i="3"/>
  <c r="LQ122" i="3"/>
  <c r="LQ124" i="3"/>
  <c r="LQ128" i="3"/>
  <c r="LP128" i="3"/>
  <c r="T132" i="3"/>
  <c r="Q132" i="3"/>
  <c r="LQ136" i="3"/>
  <c r="LP140" i="3"/>
  <c r="LQ140" i="3"/>
  <c r="S140" i="3"/>
  <c r="LP142" i="3"/>
  <c r="T144" i="3"/>
  <c r="Q144" i="3"/>
  <c r="LP146" i="3"/>
  <c r="S146" i="3"/>
  <c r="LQ146" i="3"/>
  <c r="T148" i="3"/>
  <c r="Q148" i="3"/>
  <c r="LQ152" i="3"/>
  <c r="LP152" i="3"/>
  <c r="T154" i="3"/>
  <c r="Q154" i="3"/>
  <c r="LM154" i="3"/>
  <c r="LO154" i="3" s="1"/>
  <c r="S158" i="3"/>
  <c r="LQ158" i="3"/>
  <c r="LP158" i="3"/>
  <c r="LQ156" i="3"/>
  <c r="LP156" i="3"/>
  <c r="S156" i="3"/>
  <c r="T192" i="3"/>
  <c r="Q192" i="3"/>
  <c r="S162" i="3"/>
  <c r="T164" i="3"/>
  <c r="Q164" i="3"/>
  <c r="LQ188" i="3"/>
  <c r="LP188" i="3"/>
  <c r="S188" i="3"/>
  <c r="LQ184" i="3"/>
  <c r="LP184" i="3"/>
  <c r="T180" i="3"/>
  <c r="Q180" i="3"/>
  <c r="LQ178" i="3"/>
  <c r="T172" i="3"/>
  <c r="Q172" i="3"/>
  <c r="T174" i="3"/>
  <c r="Q174" i="3"/>
  <c r="T176" i="3"/>
  <c r="Q176" i="3"/>
  <c r="LI176" i="3"/>
  <c r="LK176" i="3" s="1"/>
  <c r="S194" i="3"/>
  <c r="LQ194" i="3"/>
  <c r="LP194" i="3"/>
  <c r="T200" i="3"/>
  <c r="Q200" i="3"/>
  <c r="T202" i="3"/>
  <c r="Q202" i="3"/>
  <c r="T203" i="3"/>
  <c r="Q203" i="3"/>
  <c r="S203" i="3" s="1"/>
  <c r="LQ204" i="3"/>
  <c r="LP204" i="3"/>
  <c r="S204" i="3"/>
  <c r="DT202" i="3"/>
  <c r="GA202" i="3"/>
  <c r="LT160" i="3"/>
  <c r="LU128" i="3"/>
  <c r="LT128" i="3"/>
  <c r="LU184" i="3"/>
  <c r="LT184" i="3"/>
  <c r="LU152" i="3"/>
  <c r="LT152" i="3"/>
  <c r="R192" i="7"/>
  <c r="U192" i="7" s="1"/>
  <c r="LY192" i="7" s="1"/>
  <c r="LO148" i="7"/>
  <c r="LQ148" i="7" s="1"/>
  <c r="R165" i="7"/>
  <c r="U165" i="7" s="1"/>
  <c r="LI166" i="3"/>
  <c r="LK166" i="3" s="1"/>
  <c r="LD161" i="3"/>
  <c r="LM130" i="3"/>
  <c r="LO130" i="3" s="1"/>
  <c r="LI164" i="3"/>
  <c r="LK164" i="3" s="1"/>
  <c r="LM186" i="3"/>
  <c r="LO186" i="3" s="1"/>
  <c r="LI161" i="3"/>
  <c r="LK161" i="3" s="1"/>
  <c r="LI172" i="3"/>
  <c r="LK172" i="3" s="1"/>
  <c r="N151" i="3"/>
  <c r="O151" i="3" s="1"/>
  <c r="N173" i="3"/>
  <c r="LD155" i="3"/>
  <c r="N155" i="3"/>
  <c r="LI173" i="3"/>
  <c r="LK173" i="3" s="1"/>
  <c r="N123" i="3"/>
  <c r="O123" i="3" s="1"/>
  <c r="LM194" i="3"/>
  <c r="LO194" i="3" s="1"/>
  <c r="LM122" i="3"/>
  <c r="LO122" i="3" s="1"/>
  <c r="LD149" i="3"/>
  <c r="N185" i="3"/>
  <c r="O185" i="3" s="1"/>
  <c r="LI163" i="3"/>
  <c r="LK163" i="3" s="1"/>
  <c r="LI174" i="3"/>
  <c r="LK174" i="3" s="1"/>
  <c r="LD193" i="3"/>
  <c r="N193" i="3"/>
  <c r="N199" i="3"/>
  <c r="O199" i="3" s="1"/>
  <c r="N189" i="3"/>
  <c r="O189" i="3" s="1"/>
  <c r="N131" i="3"/>
  <c r="O131" i="3" s="1"/>
  <c r="LM142" i="3"/>
  <c r="LO142" i="3" s="1"/>
  <c r="LM160" i="3"/>
  <c r="LO160" i="3" s="1"/>
  <c r="LI175" i="3"/>
  <c r="LK175" i="3" s="1"/>
  <c r="LI170" i="3"/>
  <c r="LK170" i="3" s="1"/>
  <c r="LM152" i="3"/>
  <c r="LO152" i="3" s="1"/>
  <c r="LM126" i="3"/>
  <c r="LO126" i="3" s="1"/>
  <c r="LD181" i="3"/>
  <c r="N181" i="3"/>
  <c r="O181" i="3" s="1"/>
  <c r="LD125" i="3"/>
  <c r="KT207" i="3" s="1"/>
  <c r="LM146" i="3"/>
  <c r="LO146" i="3" s="1"/>
  <c r="LI162" i="3"/>
  <c r="LK162" i="3" s="1"/>
  <c r="N171" i="3"/>
  <c r="LM170" i="3"/>
  <c r="LO170" i="3" s="1"/>
  <c r="LM162" i="3"/>
  <c r="LO162" i="3" s="1"/>
  <c r="LM180" i="3"/>
  <c r="LO180" i="3" s="1"/>
  <c r="LM128" i="3"/>
  <c r="LO128" i="3" s="1"/>
  <c r="LM174" i="3"/>
  <c r="LO174" i="3" s="1"/>
  <c r="LM168" i="3"/>
  <c r="LO168" i="3" s="1"/>
  <c r="LM188" i="3"/>
  <c r="LO188" i="3" s="1"/>
  <c r="LM150" i="3"/>
  <c r="LO150" i="3" s="1"/>
  <c r="LM164" i="3"/>
  <c r="LO164" i="3" s="1"/>
  <c r="LM204" i="3"/>
  <c r="LO204" i="3" s="1"/>
  <c r="LM134" i="3"/>
  <c r="LO134" i="3" s="1"/>
  <c r="LD173" i="3"/>
  <c r="LM184" i="3"/>
  <c r="LO184" i="3" s="1"/>
  <c r="LM175" i="3"/>
  <c r="LO175" i="3" s="1"/>
  <c r="LU175" i="3"/>
  <c r="LT175" i="3"/>
  <c r="LI171" i="3"/>
  <c r="LK171" i="3" s="1"/>
  <c r="LI153" i="3"/>
  <c r="LK153" i="3" s="1"/>
  <c r="LI182" i="3"/>
  <c r="LK182" i="3" s="1"/>
  <c r="LM190" i="3"/>
  <c r="LO190" i="3" s="1"/>
  <c r="LI179" i="3"/>
  <c r="LK179" i="3" s="1"/>
  <c r="LI149" i="3"/>
  <c r="LK149" i="3" s="1"/>
  <c r="LI160" i="3"/>
  <c r="LK160" i="3" s="1"/>
  <c r="LD159" i="3"/>
  <c r="LI165" i="3"/>
  <c r="LK165" i="3" s="1"/>
  <c r="LI146" i="3"/>
  <c r="LK146" i="3" s="1"/>
  <c r="LM156" i="3"/>
  <c r="LO156" i="3" s="1"/>
  <c r="LM140" i="3"/>
  <c r="LO140" i="3" s="1"/>
  <c r="LI185" i="3"/>
  <c r="LK185" i="3" s="1"/>
  <c r="LD169" i="3"/>
  <c r="LM166" i="3"/>
  <c r="LO166" i="3" s="1"/>
  <c r="LI141" i="3"/>
  <c r="LK141" i="3" s="1"/>
  <c r="LD167" i="3"/>
  <c r="LI158" i="3"/>
  <c r="LK158" i="3" s="1"/>
  <c r="LI180" i="3"/>
  <c r="LK180" i="3" s="1"/>
  <c r="LM163" i="3"/>
  <c r="LO163" i="3" s="1"/>
  <c r="LI181" i="3"/>
  <c r="LK181" i="3" s="1"/>
  <c r="LM179" i="3"/>
  <c r="LO179" i="3" s="1"/>
  <c r="LI184" i="3"/>
  <c r="LK184" i="3" s="1"/>
  <c r="LM158" i="3"/>
  <c r="LO158" i="3" s="1"/>
  <c r="LI140" i="3"/>
  <c r="LK140" i="3" s="1"/>
  <c r="LI154" i="3"/>
  <c r="LK154" i="3" s="1"/>
  <c r="LI151" i="3"/>
  <c r="LK151" i="3" s="1"/>
  <c r="LI144" i="3"/>
  <c r="LK144" i="3" s="1"/>
  <c r="LI183" i="3"/>
  <c r="LK183" i="3" s="1"/>
  <c r="LI159" i="3"/>
  <c r="LK159" i="3" s="1"/>
  <c r="LM182" i="3"/>
  <c r="LO182" i="3" s="1"/>
  <c r="LI131" i="3"/>
  <c r="LK131" i="3" s="1"/>
  <c r="LD183" i="3"/>
  <c r="LI150" i="3"/>
  <c r="LK150" i="3" s="1"/>
  <c r="LI178" i="3"/>
  <c r="LK178" i="3" s="1"/>
  <c r="LD151" i="3"/>
  <c r="LI186" i="3"/>
  <c r="LK186" i="3" s="1"/>
  <c r="LI132" i="3"/>
  <c r="LK132" i="3" s="1"/>
  <c r="LI155" i="3"/>
  <c r="LK155" i="3" s="1"/>
  <c r="LI145" i="3"/>
  <c r="LK145" i="3" s="1"/>
  <c r="LM178" i="3"/>
  <c r="LO178" i="3" s="1"/>
  <c r="LI156" i="3"/>
  <c r="LK156" i="3" s="1"/>
  <c r="LM136" i="3"/>
  <c r="LO136" i="3" s="1"/>
  <c r="LI142" i="3"/>
  <c r="LK142" i="3" s="1"/>
  <c r="LI129" i="3"/>
  <c r="LK129" i="3" s="1"/>
  <c r="LI136" i="3"/>
  <c r="LK136" i="3" s="1"/>
  <c r="LI192" i="3"/>
  <c r="LK192" i="3" s="1"/>
  <c r="LI152" i="3"/>
  <c r="LK152" i="3" s="1"/>
  <c r="LI157" i="3"/>
  <c r="LK157" i="3" s="1"/>
  <c r="LM177" i="3"/>
  <c r="LO177" i="3" s="1"/>
  <c r="LD145" i="3"/>
  <c r="LQ143" i="3"/>
  <c r="LP143" i="3"/>
  <c r="LM143" i="3"/>
  <c r="LO143" i="3" s="1"/>
  <c r="LM139" i="3"/>
  <c r="LO139" i="3" s="1"/>
  <c r="LI187" i="3"/>
  <c r="LK187" i="3" s="1"/>
  <c r="LI124" i="3"/>
  <c r="LK124" i="3" s="1"/>
  <c r="LD141" i="3"/>
  <c r="LQ139" i="3"/>
  <c r="LP139" i="3"/>
  <c r="LI167" i="3"/>
  <c r="LK167" i="3" s="1"/>
  <c r="LI143" i="3"/>
  <c r="LK143" i="3" s="1"/>
  <c r="LI168" i="3"/>
  <c r="LK168" i="3" s="1"/>
  <c r="LI188" i="3"/>
  <c r="LK188" i="3" s="1"/>
  <c r="LI139" i="3"/>
  <c r="LK139" i="3" s="1"/>
  <c r="LI193" i="3"/>
  <c r="LK193" i="3" s="1"/>
  <c r="LD187" i="3"/>
  <c r="LM135" i="3"/>
  <c r="LO135" i="3" s="1"/>
  <c r="LD157" i="3"/>
  <c r="LI189" i="3"/>
  <c r="LK189" i="3" s="1"/>
  <c r="LI177" i="3"/>
  <c r="LK177" i="3" s="1"/>
  <c r="LI147" i="3"/>
  <c r="LK147" i="3" s="1"/>
  <c r="LI135" i="3"/>
  <c r="LK135" i="3" s="1"/>
  <c r="LI130" i="3"/>
  <c r="LK130" i="3" s="1"/>
  <c r="LD131" i="3"/>
  <c r="LI133" i="3"/>
  <c r="LK133" i="3" s="1"/>
  <c r="LI148" i="3"/>
  <c r="LK148" i="3" s="1"/>
  <c r="LU135" i="3"/>
  <c r="LT135" i="3"/>
  <c r="LI128" i="3"/>
  <c r="LK128" i="3" s="1"/>
  <c r="LI194" i="3"/>
  <c r="LK194" i="3" s="1"/>
  <c r="LI134" i="3"/>
  <c r="LK134" i="3" s="1"/>
  <c r="LD129" i="3"/>
  <c r="LD133" i="3"/>
  <c r="LI121" i="3"/>
  <c r="LK121" i="3" s="1"/>
  <c r="LI201" i="3"/>
  <c r="LK201" i="3" s="1"/>
  <c r="LM124" i="3"/>
  <c r="LO124" i="3" s="1"/>
  <c r="LI123" i="3"/>
  <c r="LK123" i="3" s="1"/>
  <c r="LM127" i="3"/>
  <c r="LO127" i="3" s="1"/>
  <c r="LI122" i="3"/>
  <c r="LK122" i="3" s="1"/>
  <c r="LI203" i="3"/>
  <c r="LK203" i="3" s="1"/>
  <c r="LD189" i="3"/>
  <c r="LM147" i="3"/>
  <c r="LO147" i="3" s="1"/>
  <c r="LI199" i="3"/>
  <c r="LK199" i="3" s="1"/>
  <c r="LI190" i="3"/>
  <c r="LK190" i="3" s="1"/>
  <c r="LD199" i="3"/>
  <c r="LM198" i="3"/>
  <c r="LO198" i="3" s="1"/>
  <c r="LI197" i="3"/>
  <c r="LK197" i="3" s="1"/>
  <c r="LD123" i="3"/>
  <c r="LI127" i="3"/>
  <c r="LK127" i="3" s="1"/>
  <c r="LI204" i="3"/>
  <c r="LK204" i="3" s="1"/>
  <c r="LM121" i="3"/>
  <c r="LO121" i="3" s="1"/>
  <c r="LI126" i="3"/>
  <c r="LK126" i="3" s="1"/>
  <c r="LI200" i="3"/>
  <c r="LK200" i="3" s="1"/>
  <c r="LM197" i="3"/>
  <c r="LO197" i="3" s="1"/>
  <c r="LM201" i="3"/>
  <c r="LO201" i="3" s="1"/>
  <c r="LI198" i="3"/>
  <c r="LK198" i="3" s="1"/>
  <c r="DV133" i="7"/>
  <c r="LK172" i="7"/>
  <c r="LM172" i="7" s="1"/>
  <c r="KV187" i="7"/>
  <c r="LF187" i="7"/>
  <c r="DX122" i="7"/>
  <c r="DX187" i="7"/>
  <c r="IN147" i="7"/>
  <c r="LS148" i="7"/>
  <c r="BP147" i="7"/>
  <c r="CT162" i="7"/>
  <c r="FB122" i="7"/>
  <c r="LK165" i="7"/>
  <c r="LM165" i="7" s="1"/>
  <c r="GF146" i="7"/>
  <c r="DX146" i="7"/>
  <c r="GF178" i="7"/>
  <c r="FB156" i="7"/>
  <c r="BP156" i="7"/>
  <c r="KV156" i="7"/>
  <c r="DX156" i="7"/>
  <c r="HJ156" i="7"/>
  <c r="LF156" i="7"/>
  <c r="IN156" i="7"/>
  <c r="LK186" i="7"/>
  <c r="LM186" i="7" s="1"/>
  <c r="HJ184" i="7"/>
  <c r="V195" i="7"/>
  <c r="R195" i="7"/>
  <c r="U195" i="7" s="1"/>
  <c r="IN199" i="7"/>
  <c r="CT199" i="7"/>
  <c r="FB179" i="7"/>
  <c r="HJ179" i="7"/>
  <c r="DV129" i="7"/>
  <c r="KV138" i="7"/>
  <c r="CT178" i="7"/>
  <c r="FB138" i="7"/>
  <c r="IN178" i="7"/>
  <c r="KV162" i="7"/>
  <c r="GF154" i="7"/>
  <c r="JR146" i="7"/>
  <c r="DV143" i="7"/>
  <c r="LO164" i="7"/>
  <c r="LQ164" i="7" s="1"/>
  <c r="JR130" i="7"/>
  <c r="LF178" i="7"/>
  <c r="CT154" i="7"/>
  <c r="LF154" i="7"/>
  <c r="FB199" i="7"/>
  <c r="CT179" i="7"/>
  <c r="DV183" i="7"/>
  <c r="CR163" i="7"/>
  <c r="FB178" i="7"/>
  <c r="LF138" i="7"/>
  <c r="FB130" i="7"/>
  <c r="IN154" i="7"/>
  <c r="KV184" i="7"/>
  <c r="V131" i="7"/>
  <c r="R131" i="7"/>
  <c r="U131" i="7" s="1"/>
  <c r="R204" i="7"/>
  <c r="U204" i="7" s="1"/>
  <c r="V204" i="7"/>
  <c r="R146" i="7"/>
  <c r="U146" i="7" s="1"/>
  <c r="LY146" i="7" s="1"/>
  <c r="V146" i="7"/>
  <c r="R122" i="7"/>
  <c r="V122" i="7"/>
  <c r="V187" i="7"/>
  <c r="R187" i="7"/>
  <c r="U187" i="7" s="1"/>
  <c r="V147" i="7"/>
  <c r="R147" i="7"/>
  <c r="U147" i="7" s="1"/>
  <c r="V183" i="7"/>
  <c r="R183" i="7"/>
  <c r="U183" i="7" s="1"/>
  <c r="R130" i="7"/>
  <c r="V130" i="7"/>
  <c r="V203" i="7"/>
  <c r="R203" i="7"/>
  <c r="U203" i="7" s="1"/>
  <c r="V150" i="7"/>
  <c r="R150" i="7"/>
  <c r="U150" i="7" s="1"/>
  <c r="LY150" i="7" s="1"/>
  <c r="V166" i="7"/>
  <c r="R166" i="7"/>
  <c r="U166" i="7" s="1"/>
  <c r="LX166" i="7" s="1"/>
  <c r="V182" i="7"/>
  <c r="R182" i="7"/>
  <c r="V198" i="7"/>
  <c r="R198" i="7"/>
  <c r="U198" i="7" s="1"/>
  <c r="LX198" i="7" s="1"/>
  <c r="R114" i="7"/>
  <c r="U114" i="7" s="1"/>
  <c r="V114" i="7"/>
  <c r="R180" i="7"/>
  <c r="V180" i="7"/>
  <c r="V191" i="7"/>
  <c r="R191" i="7"/>
  <c r="U191" i="7" s="1"/>
  <c r="V193" i="7"/>
  <c r="R193" i="7"/>
  <c r="U193" i="7" s="1"/>
  <c r="GF147" i="7"/>
  <c r="V135" i="7"/>
  <c r="R135" i="7"/>
  <c r="U135" i="7" s="1"/>
  <c r="V167" i="7"/>
  <c r="R167" i="7"/>
  <c r="U167" i="7" s="1"/>
  <c r="LF200" i="7"/>
  <c r="CT122" i="7"/>
  <c r="DX184" i="7"/>
  <c r="V139" i="7"/>
  <c r="R139" i="7"/>
  <c r="U139" i="7" s="1"/>
  <c r="R196" i="7"/>
  <c r="U196" i="7" s="1"/>
  <c r="V196" i="7"/>
  <c r="V118" i="7"/>
  <c r="R118" i="7"/>
  <c r="U118" i="7" s="1"/>
  <c r="V190" i="7"/>
  <c r="R190" i="7"/>
  <c r="U190" i="7" s="1"/>
  <c r="LY190" i="7" s="1"/>
  <c r="R184" i="7"/>
  <c r="U184" i="7" s="1"/>
  <c r="LY184" i="7" s="1"/>
  <c r="V184" i="7"/>
  <c r="R136" i="7"/>
  <c r="U136" i="7" s="1"/>
  <c r="LY136" i="7" s="1"/>
  <c r="V136" i="7"/>
  <c r="V179" i="7"/>
  <c r="R179" i="7"/>
  <c r="U179" i="7" s="1"/>
  <c r="LF147" i="7"/>
  <c r="V119" i="7"/>
  <c r="R119" i="7"/>
  <c r="U119" i="7" s="1"/>
  <c r="V151" i="7"/>
  <c r="R151" i="7"/>
  <c r="U151" i="7" s="1"/>
  <c r="R194" i="7"/>
  <c r="U194" i="7" s="1"/>
  <c r="LX194" i="7" s="1"/>
  <c r="V194" i="7"/>
  <c r="R138" i="7"/>
  <c r="U138" i="7" s="1"/>
  <c r="LY138" i="7" s="1"/>
  <c r="V138" i="7"/>
  <c r="V199" i="7"/>
  <c r="R199" i="7"/>
  <c r="U199" i="7" s="1"/>
  <c r="FB184" i="7"/>
  <c r="R178" i="7"/>
  <c r="U178" i="7" s="1"/>
  <c r="LX178" i="7" s="1"/>
  <c r="V178" i="7"/>
  <c r="DX179" i="7"/>
  <c r="KV179" i="7"/>
  <c r="JR147" i="7"/>
  <c r="FB147" i="7"/>
  <c r="HJ130" i="7"/>
  <c r="IN138" i="7"/>
  <c r="JR178" i="7"/>
  <c r="CT138" i="7"/>
  <c r="CT130" i="7"/>
  <c r="DX178" i="7"/>
  <c r="DX200" i="7"/>
  <c r="V158" i="7"/>
  <c r="R158" i="7"/>
  <c r="U158" i="7" s="1"/>
  <c r="LY158" i="7" s="1"/>
  <c r="V174" i="7"/>
  <c r="R174" i="7"/>
  <c r="U174" i="7" s="1"/>
  <c r="LX174" i="7" s="1"/>
  <c r="KV122" i="7"/>
  <c r="BP122" i="7"/>
  <c r="V163" i="7"/>
  <c r="R163" i="7"/>
  <c r="U163" i="7" s="1"/>
  <c r="IN200" i="7"/>
  <c r="BP184" i="7"/>
  <c r="HJ146" i="7"/>
  <c r="V115" i="7"/>
  <c r="R115" i="7"/>
  <c r="U115" i="7" s="1"/>
  <c r="V123" i="7"/>
  <c r="R123" i="7"/>
  <c r="U123" i="7" s="1"/>
  <c r="R156" i="7"/>
  <c r="V156" i="7"/>
  <c r="BP202" i="7"/>
  <c r="LF199" i="7"/>
  <c r="BP146" i="7"/>
  <c r="JR179" i="7"/>
  <c r="GF187" i="7"/>
  <c r="CT187" i="7"/>
  <c r="IN179" i="7"/>
  <c r="JR187" i="7"/>
  <c r="KV147" i="7"/>
  <c r="BP130" i="7"/>
  <c r="HJ147" i="7"/>
  <c r="DX147" i="7"/>
  <c r="BP138" i="7"/>
  <c r="HJ178" i="7"/>
  <c r="KV178" i="7"/>
  <c r="BP178" i="7"/>
  <c r="V127" i="7"/>
  <c r="R127" i="7"/>
  <c r="U127" i="7" s="1"/>
  <c r="V143" i="7"/>
  <c r="R143" i="7"/>
  <c r="U143" i="7" s="1"/>
  <c r="V159" i="7"/>
  <c r="R159" i="7"/>
  <c r="U159" i="7" s="1"/>
  <c r="V175" i="7"/>
  <c r="R175" i="7"/>
  <c r="U175" i="7" s="1"/>
  <c r="LO169" i="7"/>
  <c r="LQ169" i="7" s="1"/>
  <c r="IN146" i="7"/>
  <c r="IN122" i="7"/>
  <c r="R188" i="7"/>
  <c r="U188" i="7" s="1"/>
  <c r="V188" i="7"/>
  <c r="CT200" i="7"/>
  <c r="R162" i="7"/>
  <c r="U162" i="7" s="1"/>
  <c r="LX162" i="7" s="1"/>
  <c r="V162" i="7"/>
  <c r="R154" i="7"/>
  <c r="U154" i="7" s="1"/>
  <c r="LX154" i="7" s="1"/>
  <c r="V154" i="7"/>
  <c r="LF122" i="7"/>
  <c r="HJ200" i="7"/>
  <c r="KV130" i="7"/>
  <c r="BP200" i="7"/>
  <c r="R124" i="7"/>
  <c r="V124" i="7"/>
  <c r="CT156" i="7"/>
  <c r="DJ205" i="2"/>
  <c r="DK205" i="2" s="1"/>
  <c r="EF205" i="2"/>
  <c r="EG205" i="2" s="1"/>
  <c r="BU205" i="2"/>
  <c r="N205" i="2"/>
  <c r="O205" i="2" s="1"/>
  <c r="T205" i="2" s="1"/>
  <c r="AY205" i="2"/>
  <c r="EI205" i="2"/>
  <c r="FE205" i="2"/>
  <c r="GA205" i="2"/>
  <c r="FE113" i="2"/>
  <c r="BU117" i="2"/>
  <c r="HZ199" i="6"/>
  <c r="IB199" i="6" s="1"/>
  <c r="N199" i="6"/>
  <c r="O199" i="6" s="1"/>
  <c r="CQ199" i="6"/>
  <c r="HS199" i="6"/>
  <c r="GW199" i="6"/>
  <c r="BS199" i="6"/>
  <c r="AW199" i="6"/>
  <c r="BU199" i="6"/>
  <c r="DM199" i="6"/>
  <c r="FE199" i="6"/>
  <c r="AW205" i="6"/>
  <c r="AY205" i="6"/>
  <c r="BU205" i="6"/>
  <c r="DM205" i="6"/>
  <c r="GW205" i="6"/>
  <c r="HS205" i="6"/>
  <c r="HW166" i="2"/>
  <c r="HY166" i="2" s="1"/>
  <c r="EG203" i="2"/>
  <c r="FC203" i="2"/>
  <c r="HQ203" i="2"/>
  <c r="HQ187" i="2"/>
  <c r="EG187" i="2"/>
  <c r="EG179" i="2"/>
  <c r="HQ179" i="2"/>
  <c r="HQ155" i="2"/>
  <c r="DK155" i="2"/>
  <c r="HQ147" i="2"/>
  <c r="DK147" i="2"/>
  <c r="HQ123" i="2"/>
  <c r="CO123" i="2"/>
  <c r="AW171" i="2"/>
  <c r="BS203" i="2"/>
  <c r="BU143" i="2"/>
  <c r="BS123" i="2"/>
  <c r="CO139" i="2"/>
  <c r="EG195" i="2"/>
  <c r="EI191" i="2"/>
  <c r="EG163" i="2"/>
  <c r="FC155" i="2"/>
  <c r="FC139" i="2"/>
  <c r="FY171" i="2"/>
  <c r="GU179" i="2"/>
  <c r="GU171" i="2"/>
  <c r="N201" i="2"/>
  <c r="O201" i="2" s="1"/>
  <c r="T201" i="2" s="1"/>
  <c r="GA201" i="2"/>
  <c r="EG189" i="2"/>
  <c r="FY189" i="2"/>
  <c r="N185" i="2"/>
  <c r="O185" i="2" s="1"/>
  <c r="T185" i="2" s="1"/>
  <c r="HS185" i="2"/>
  <c r="EI185" i="2"/>
  <c r="FY173" i="2"/>
  <c r="DK173" i="2"/>
  <c r="N153" i="2"/>
  <c r="O153" i="2" s="1"/>
  <c r="T153" i="2" s="1"/>
  <c r="DM153" i="2"/>
  <c r="CQ153" i="2"/>
  <c r="N137" i="2"/>
  <c r="O137" i="2" s="1"/>
  <c r="T137" i="2" s="1"/>
  <c r="GA137" i="2"/>
  <c r="EG117" i="2"/>
  <c r="DK117" i="2"/>
  <c r="FY117" i="2"/>
  <c r="IA202" i="2"/>
  <c r="IC202" i="2" s="1"/>
  <c r="HV201" i="2"/>
  <c r="HX201" i="2" s="1"/>
  <c r="AW189" i="2"/>
  <c r="HZ185" i="2"/>
  <c r="IB185" i="2" s="1"/>
  <c r="HV181" i="2"/>
  <c r="HX181" i="2" s="1"/>
  <c r="HV145" i="2"/>
  <c r="HX145" i="2" s="1"/>
  <c r="HW138" i="2"/>
  <c r="HY138" i="2" s="1"/>
  <c r="BS187" i="2"/>
  <c r="BU161" i="2"/>
  <c r="BS157" i="2"/>
  <c r="BU153" i="2"/>
  <c r="CO179" i="2"/>
  <c r="CO131" i="2"/>
  <c r="CQ127" i="2"/>
  <c r="DK189" i="2"/>
  <c r="DM185" i="2"/>
  <c r="EI201" i="2"/>
  <c r="EI145" i="2"/>
  <c r="FC197" i="2"/>
  <c r="FE193" i="2"/>
  <c r="FC187" i="2"/>
  <c r="FE185" i="2"/>
  <c r="GW193" i="2"/>
  <c r="GW185" i="2"/>
  <c r="GU157" i="2"/>
  <c r="GU155" i="2"/>
  <c r="HS201" i="2"/>
  <c r="CO199" i="2"/>
  <c r="EG191" i="2"/>
  <c r="FY191" i="2"/>
  <c r="HQ191" i="2"/>
  <c r="FC175" i="2"/>
  <c r="EG175" i="2"/>
  <c r="FY175" i="2"/>
  <c r="FC167" i="2"/>
  <c r="HQ167" i="2"/>
  <c r="FY167" i="2"/>
  <c r="AW135" i="2"/>
  <c r="CO135" i="2"/>
  <c r="AW191" i="2"/>
  <c r="HW170" i="2"/>
  <c r="HY170" i="2" s="1"/>
  <c r="AW165" i="2"/>
  <c r="HZ163" i="2"/>
  <c r="IB163" i="2" s="1"/>
  <c r="HV154" i="2"/>
  <c r="HX154" i="2" s="1"/>
  <c r="AW125" i="2"/>
  <c r="BS197" i="2"/>
  <c r="BU193" i="2"/>
  <c r="BU185" i="2"/>
  <c r="BS181" i="2"/>
  <c r="BS175" i="2"/>
  <c r="BS139" i="2"/>
  <c r="BS135" i="2"/>
  <c r="BS119" i="2"/>
  <c r="CQ193" i="2"/>
  <c r="CO189" i="2"/>
  <c r="CO181" i="2"/>
  <c r="CO149" i="2"/>
  <c r="CO127" i="2"/>
  <c r="DK191" i="2"/>
  <c r="DK183" i="2"/>
  <c r="DK181" i="2"/>
  <c r="DK159" i="2"/>
  <c r="DM129" i="2"/>
  <c r="DM127" i="2"/>
  <c r="DK123" i="2"/>
  <c r="DM121" i="2"/>
  <c r="EI121" i="2"/>
  <c r="FC199" i="2"/>
  <c r="FC173" i="2"/>
  <c r="FY183" i="2"/>
  <c r="FY181" i="2"/>
  <c r="FY141" i="2"/>
  <c r="FY133" i="2"/>
  <c r="GW119" i="2"/>
  <c r="HQ135" i="2"/>
  <c r="AW205" i="2"/>
  <c r="HV200" i="2"/>
  <c r="HX200" i="2" s="1"/>
  <c r="HV191" i="2"/>
  <c r="HX191" i="2" s="1"/>
  <c r="HZ186" i="2"/>
  <c r="IB186" i="2" s="1"/>
  <c r="AW183" i="2"/>
  <c r="AW155" i="2"/>
  <c r="AY153" i="2"/>
  <c r="AW147" i="2"/>
  <c r="HZ131" i="2"/>
  <c r="IB131" i="2" s="1"/>
  <c r="HZ122" i="2"/>
  <c r="IB122" i="2" s="1"/>
  <c r="HV116" i="2"/>
  <c r="HX116" i="2" s="1"/>
  <c r="BU201" i="2"/>
  <c r="BS173" i="2"/>
  <c r="BU169" i="2"/>
  <c r="BS165" i="2"/>
  <c r="CQ175" i="2"/>
  <c r="CQ137" i="2"/>
  <c r="DM169" i="2"/>
  <c r="DK151" i="2"/>
  <c r="EG157" i="2"/>
  <c r="EG131" i="2"/>
  <c r="EG127" i="2"/>
  <c r="EG119" i="2"/>
  <c r="FE143" i="2"/>
  <c r="FC133" i="2"/>
  <c r="FE129" i="2"/>
  <c r="FY135" i="2"/>
  <c r="FY131" i="2"/>
  <c r="GU123" i="2"/>
  <c r="HQ151" i="2"/>
  <c r="CO155" i="2"/>
  <c r="DK175" i="2"/>
  <c r="DK167" i="2"/>
  <c r="EI169" i="2"/>
  <c r="FC181" i="2"/>
  <c r="FC165" i="2"/>
  <c r="FC147" i="2"/>
  <c r="FE145" i="2"/>
  <c r="FE135" i="2"/>
  <c r="GA193" i="2"/>
  <c r="GA159" i="2"/>
  <c r="FY149" i="2"/>
  <c r="FY139" i="2"/>
  <c r="GU147" i="2"/>
  <c r="GU143" i="2"/>
  <c r="HQ195" i="2"/>
  <c r="HQ127" i="2"/>
  <c r="CQ205" i="2"/>
  <c r="EG177" i="2"/>
  <c r="HQ161" i="2"/>
  <c r="HQ129" i="2"/>
  <c r="EG113" i="2"/>
  <c r="HV204" i="2"/>
  <c r="HX204" i="2" s="1"/>
  <c r="HV199" i="2"/>
  <c r="HX199" i="2" s="1"/>
  <c r="HV198" i="2"/>
  <c r="HX198" i="2" s="1"/>
  <c r="HZ193" i="2"/>
  <c r="IB193" i="2" s="1"/>
  <c r="HV170" i="2"/>
  <c r="HX170" i="2" s="1"/>
  <c r="HV164" i="2"/>
  <c r="HX164" i="2" s="1"/>
  <c r="HZ143" i="2"/>
  <c r="IB143" i="2" s="1"/>
  <c r="HZ139" i="2"/>
  <c r="IB139" i="2" s="1"/>
  <c r="HZ130" i="2"/>
  <c r="IB130" i="2" s="1"/>
  <c r="HZ123" i="2"/>
  <c r="IB123" i="2" s="1"/>
  <c r="BS193" i="2"/>
  <c r="BU151" i="2"/>
  <c r="BU137" i="2"/>
  <c r="BU133" i="2"/>
  <c r="CO203" i="2"/>
  <c r="CO195" i="2"/>
  <c r="CQ169" i="2"/>
  <c r="CO165" i="2"/>
  <c r="CO133" i="2"/>
  <c r="CQ121" i="2"/>
  <c r="DM205" i="2"/>
  <c r="DK197" i="2"/>
  <c r="DK179" i="2"/>
  <c r="DM177" i="2"/>
  <c r="DM161" i="2"/>
  <c r="DK143" i="2"/>
  <c r="DK131" i="2"/>
  <c r="DK119" i="2"/>
  <c r="EG199" i="2"/>
  <c r="EI113" i="2"/>
  <c r="FE201" i="2"/>
  <c r="FC191" i="2"/>
  <c r="FC189" i="2"/>
  <c r="FC135" i="2"/>
  <c r="FC113" i="2"/>
  <c r="FY145" i="2"/>
  <c r="GW177" i="2"/>
  <c r="GU139" i="2"/>
  <c r="GU137" i="2"/>
  <c r="GU135" i="2"/>
  <c r="GU133" i="2"/>
  <c r="GU131" i="2"/>
  <c r="GW121" i="2"/>
  <c r="HQ139" i="2"/>
  <c r="CO117" i="2"/>
  <c r="DK163" i="2"/>
  <c r="DK135" i="2"/>
  <c r="EI183" i="2"/>
  <c r="EG167" i="2"/>
  <c r="EG149" i="2"/>
  <c r="EG141" i="2"/>
  <c r="EG123" i="2"/>
  <c r="FC117" i="2"/>
  <c r="GA185" i="2"/>
  <c r="FY161" i="2"/>
  <c r="GU117" i="2"/>
  <c r="HS169" i="2"/>
  <c r="HQ157" i="2"/>
  <c r="HS153" i="2"/>
  <c r="HQ141" i="2"/>
  <c r="HS137" i="2"/>
  <c r="HQ131" i="2"/>
  <c r="DM203" i="2"/>
  <c r="N203" i="2"/>
  <c r="HS203" i="2"/>
  <c r="CQ203" i="2"/>
  <c r="EI203" i="2"/>
  <c r="GW195" i="2"/>
  <c r="N195" i="2"/>
  <c r="O195" i="2" s="1"/>
  <c r="T195" i="2" s="1"/>
  <c r="HS195" i="2"/>
  <c r="CQ195" i="2"/>
  <c r="FE195" i="2"/>
  <c r="DM195" i="2"/>
  <c r="N187" i="2"/>
  <c r="O187" i="2" s="1"/>
  <c r="T187" i="2" s="1"/>
  <c r="HS187" i="2"/>
  <c r="CQ187" i="2"/>
  <c r="GA187" i="2"/>
  <c r="FE187" i="2"/>
  <c r="DM187" i="2"/>
  <c r="N179" i="2"/>
  <c r="O179" i="2" s="1"/>
  <c r="T179" i="2" s="1"/>
  <c r="HS179" i="2"/>
  <c r="CQ179" i="2"/>
  <c r="EI179" i="2"/>
  <c r="GA171" i="2"/>
  <c r="N171" i="2"/>
  <c r="O171" i="2" s="1"/>
  <c r="T171" i="2" s="1"/>
  <c r="HS171" i="2"/>
  <c r="GW171" i="2"/>
  <c r="EI171" i="2"/>
  <c r="DM171" i="2"/>
  <c r="N163" i="2"/>
  <c r="O163" i="2" s="1"/>
  <c r="T163" i="2" s="1"/>
  <c r="EI163" i="2"/>
  <c r="DM163" i="2"/>
  <c r="HS163" i="2"/>
  <c r="N155" i="2"/>
  <c r="O155" i="2" s="1"/>
  <c r="T155" i="2" s="1"/>
  <c r="GA155" i="2"/>
  <c r="GW147" i="2"/>
  <c r="N147" i="2"/>
  <c r="O147" i="2" s="1"/>
  <c r="T147" i="2" s="1"/>
  <c r="HS147" i="2"/>
  <c r="GA147" i="2"/>
  <c r="EI147" i="2"/>
  <c r="GA139" i="2"/>
  <c r="HS139" i="2"/>
  <c r="FE139" i="2"/>
  <c r="CQ139" i="2"/>
  <c r="N139" i="2"/>
  <c r="O139" i="2" s="1"/>
  <c r="T139" i="2" s="1"/>
  <c r="GW139" i="2"/>
  <c r="BU139" i="2"/>
  <c r="EI139" i="2"/>
  <c r="N131" i="2"/>
  <c r="GA131" i="2"/>
  <c r="EI131" i="2"/>
  <c r="DM131" i="2"/>
  <c r="BU131" i="2"/>
  <c r="N123" i="2"/>
  <c r="O123" i="2" s="1"/>
  <c r="T123" i="2" s="1"/>
  <c r="GW123" i="2"/>
  <c r="EI123" i="2"/>
  <c r="CQ123" i="2"/>
  <c r="BU123" i="2"/>
  <c r="GA123" i="2"/>
  <c r="AW203" i="2"/>
  <c r="HV203" i="2"/>
  <c r="HX203" i="2" s="1"/>
  <c r="HW188" i="2"/>
  <c r="HY188" i="2" s="1"/>
  <c r="AY179" i="2"/>
  <c r="AY171" i="2"/>
  <c r="HZ171" i="2"/>
  <c r="IB171" i="2" s="1"/>
  <c r="HZ168" i="2"/>
  <c r="IB168" i="2" s="1"/>
  <c r="AY168" i="2"/>
  <c r="IA168" i="2" s="1"/>
  <c r="IC168" i="2" s="1"/>
  <c r="AY147" i="2"/>
  <c r="HZ147" i="2"/>
  <c r="IB147" i="2" s="1"/>
  <c r="AY123" i="2"/>
  <c r="HV119" i="2"/>
  <c r="HX119" i="2" s="1"/>
  <c r="AW119" i="2"/>
  <c r="AY117" i="2"/>
  <c r="HZ117" i="2"/>
  <c r="IB117" i="2" s="1"/>
  <c r="BU195" i="2"/>
  <c r="CQ155" i="2"/>
  <c r="FE171" i="2"/>
  <c r="FE155" i="2"/>
  <c r="FE147" i="2"/>
  <c r="GA203" i="2"/>
  <c r="EG201" i="2"/>
  <c r="FC201" i="2"/>
  <c r="BS201" i="2"/>
  <c r="DK201" i="2"/>
  <c r="FE197" i="2"/>
  <c r="BU197" i="2"/>
  <c r="N197" i="2"/>
  <c r="O197" i="2" s="1"/>
  <c r="T197" i="2" s="1"/>
  <c r="GW197" i="2"/>
  <c r="AY197" i="2"/>
  <c r="GA197" i="2"/>
  <c r="EI197" i="2"/>
  <c r="GW189" i="2"/>
  <c r="GA189" i="2"/>
  <c r="DM189" i="2"/>
  <c r="N189" i="2"/>
  <c r="CQ189" i="2"/>
  <c r="AY189" i="2"/>
  <c r="FE189" i="2"/>
  <c r="HQ185" i="2"/>
  <c r="EG185" i="2"/>
  <c r="AW185" i="2"/>
  <c r="FY185" i="2"/>
  <c r="DK185" i="2"/>
  <c r="N181" i="2"/>
  <c r="O181" i="2" s="1"/>
  <c r="T181" i="2" s="1"/>
  <c r="FE181" i="2"/>
  <c r="CQ181" i="2"/>
  <c r="AY181" i="2"/>
  <c r="EI181" i="2"/>
  <c r="CQ173" i="2"/>
  <c r="N173" i="2"/>
  <c r="FE173" i="2"/>
  <c r="EI173" i="2"/>
  <c r="DM173" i="2"/>
  <c r="BS169" i="2"/>
  <c r="HQ169" i="2"/>
  <c r="EG169" i="2"/>
  <c r="DK169" i="2"/>
  <c r="CO169" i="2"/>
  <c r="N165" i="2"/>
  <c r="GA165" i="2"/>
  <c r="FE165" i="2"/>
  <c r="AY165" i="2"/>
  <c r="HS157" i="2"/>
  <c r="GW157" i="2"/>
  <c r="N157" i="2"/>
  <c r="O157" i="2" s="1"/>
  <c r="T157" i="2" s="1"/>
  <c r="EI157" i="2"/>
  <c r="BU157" i="2"/>
  <c r="GA157" i="2"/>
  <c r="FE157" i="2"/>
  <c r="CQ157" i="2"/>
  <c r="CO153" i="2"/>
  <c r="HQ153" i="2"/>
  <c r="DK153" i="2"/>
  <c r="GA149" i="2"/>
  <c r="N149" i="2"/>
  <c r="O149" i="2" s="1"/>
  <c r="T149" i="2" s="1"/>
  <c r="CQ149" i="2"/>
  <c r="BU149" i="2"/>
  <c r="FE149" i="2"/>
  <c r="GA141" i="2"/>
  <c r="N141" i="2"/>
  <c r="O141" i="2" s="1"/>
  <c r="T141" i="2" s="1"/>
  <c r="HS141" i="2"/>
  <c r="BU141" i="2"/>
  <c r="GW141" i="2"/>
  <c r="HQ137" i="2"/>
  <c r="BS137" i="2"/>
  <c r="EG137" i="2"/>
  <c r="GW133" i="2"/>
  <c r="N133" i="2"/>
  <c r="O133" i="2" s="1"/>
  <c r="T133" i="2" s="1"/>
  <c r="GA133" i="2"/>
  <c r="HS133" i="2"/>
  <c r="AY125" i="2"/>
  <c r="N125" i="2"/>
  <c r="EG121" i="2"/>
  <c r="DK121" i="2"/>
  <c r="BS121" i="2"/>
  <c r="FY121" i="2"/>
  <c r="FC121" i="2"/>
  <c r="N117" i="2"/>
  <c r="HS117" i="2"/>
  <c r="GW117" i="2"/>
  <c r="CQ117" i="2"/>
  <c r="AY195" i="2"/>
  <c r="HW190" i="2"/>
  <c r="HY190" i="2" s="1"/>
  <c r="HV189" i="2"/>
  <c r="HX189" i="2" s="1"/>
  <c r="AY187" i="2"/>
  <c r="HZ183" i="2"/>
  <c r="IB183" i="2" s="1"/>
  <c r="AY183" i="2"/>
  <c r="HW182" i="2"/>
  <c r="HY182" i="2" s="1"/>
  <c r="HZ175" i="2"/>
  <c r="IB175" i="2" s="1"/>
  <c r="AY175" i="2"/>
  <c r="HZ161" i="2"/>
  <c r="IB161" i="2" s="1"/>
  <c r="AY161" i="2"/>
  <c r="AY157" i="2"/>
  <c r="AY151" i="2"/>
  <c r="HZ151" i="2"/>
  <c r="IB151" i="2" s="1"/>
  <c r="AY139" i="2"/>
  <c r="HV137" i="2"/>
  <c r="HX137" i="2" s="1"/>
  <c r="HZ129" i="2"/>
  <c r="IB129" i="2" s="1"/>
  <c r="AY129" i="2"/>
  <c r="HZ126" i="2"/>
  <c r="IB126" i="2" s="1"/>
  <c r="HZ118" i="2"/>
  <c r="IB118" i="2" s="1"/>
  <c r="AY118" i="2"/>
  <c r="IA118" i="2" s="1"/>
  <c r="IC118" i="2" s="1"/>
  <c r="BU187" i="2"/>
  <c r="BS185" i="2"/>
  <c r="BU179" i="2"/>
  <c r="BU171" i="2"/>
  <c r="BU165" i="2"/>
  <c r="BS153" i="2"/>
  <c r="BU127" i="2"/>
  <c r="HZ127" i="2"/>
  <c r="IB127" i="2" s="1"/>
  <c r="CO201" i="2"/>
  <c r="CQ163" i="2"/>
  <c r="CQ135" i="2"/>
  <c r="HZ135" i="2"/>
  <c r="IB135" i="2" s="1"/>
  <c r="DM197" i="2"/>
  <c r="EI165" i="2"/>
  <c r="EI155" i="2"/>
  <c r="FE163" i="2"/>
  <c r="FE117" i="2"/>
  <c r="GA179" i="2"/>
  <c r="GW203" i="2"/>
  <c r="GW179" i="2"/>
  <c r="HS155" i="2"/>
  <c r="FE199" i="2"/>
  <c r="BU199" i="2"/>
  <c r="N199" i="2"/>
  <c r="AY199" i="2"/>
  <c r="DM199" i="2"/>
  <c r="GA191" i="2"/>
  <c r="DM191" i="2"/>
  <c r="N191" i="2"/>
  <c r="O191" i="2" s="1"/>
  <c r="T191" i="2" s="1"/>
  <c r="AY191" i="2"/>
  <c r="N183" i="2"/>
  <c r="O183" i="2" s="1"/>
  <c r="T183" i="2" s="1"/>
  <c r="GW183" i="2"/>
  <c r="FE183" i="2"/>
  <c r="CQ183" i="2"/>
  <c r="GA175" i="2"/>
  <c r="N175" i="2"/>
  <c r="O175" i="2" s="1"/>
  <c r="T175" i="2" s="1"/>
  <c r="HS175" i="2"/>
  <c r="DM175" i="2"/>
  <c r="GW175" i="2"/>
  <c r="GW167" i="2"/>
  <c r="N167" i="2"/>
  <c r="O167" i="2" s="1"/>
  <c r="T167" i="2" s="1"/>
  <c r="HS167" i="2"/>
  <c r="GA167" i="2"/>
  <c r="N159" i="2"/>
  <c r="GW159" i="2"/>
  <c r="FE159" i="2"/>
  <c r="DM159" i="2"/>
  <c r="GA151" i="2"/>
  <c r="FE151" i="2"/>
  <c r="N151" i="2"/>
  <c r="HS151" i="2"/>
  <c r="GW151" i="2"/>
  <c r="DM151" i="2"/>
  <c r="N143" i="2"/>
  <c r="O143" i="2" s="1"/>
  <c r="T143" i="2" s="1"/>
  <c r="DM143" i="2"/>
  <c r="CQ143" i="2"/>
  <c r="EI143" i="2"/>
  <c r="N135" i="2"/>
  <c r="O135" i="2" s="1"/>
  <c r="T135" i="2" s="1"/>
  <c r="HS135" i="2"/>
  <c r="GA135" i="2"/>
  <c r="EI135" i="2"/>
  <c r="BU135" i="2"/>
  <c r="DM135" i="2"/>
  <c r="GW127" i="2"/>
  <c r="EI127" i="2"/>
  <c r="N127" i="2"/>
  <c r="O127" i="2" s="1"/>
  <c r="T127" i="2" s="1"/>
  <c r="N119" i="2"/>
  <c r="O119" i="2" s="1"/>
  <c r="T119" i="2" s="1"/>
  <c r="DM119" i="2"/>
  <c r="FE119" i="2"/>
  <c r="AY203" i="2"/>
  <c r="HZ192" i="2"/>
  <c r="IB192" i="2" s="1"/>
  <c r="HV190" i="2"/>
  <c r="HX190" i="2" s="1"/>
  <c r="AW175" i="2"/>
  <c r="HV175" i="2"/>
  <c r="HX175" i="2" s="1"/>
  <c r="AY173" i="2"/>
  <c r="IA162" i="2"/>
  <c r="IC162" i="2" s="1"/>
  <c r="HV161" i="2"/>
  <c r="HX161" i="2" s="1"/>
  <c r="AW161" i="2"/>
  <c r="AY159" i="2"/>
  <c r="HV153" i="2"/>
  <c r="HX153" i="2" s="1"/>
  <c r="AW153" i="2"/>
  <c r="HV151" i="2"/>
  <c r="HX151" i="2" s="1"/>
  <c r="AW151" i="2"/>
  <c r="AY149" i="2"/>
  <c r="AY141" i="2"/>
  <c r="HZ133" i="2"/>
  <c r="IB133" i="2" s="1"/>
  <c r="AY133" i="2"/>
  <c r="HV132" i="2"/>
  <c r="HX132" i="2" s="1"/>
  <c r="AW132" i="2"/>
  <c r="HW132" i="2" s="1"/>
  <c r="HY132" i="2" s="1"/>
  <c r="HV129" i="2"/>
  <c r="HX129" i="2" s="1"/>
  <c r="AW129" i="2"/>
  <c r="AY127" i="2"/>
  <c r="AY121" i="2"/>
  <c r="HZ121" i="2"/>
  <c r="IB121" i="2" s="1"/>
  <c r="HZ115" i="2"/>
  <c r="IB115" i="2" s="1"/>
  <c r="HZ188" i="2"/>
  <c r="IB188" i="2" s="1"/>
  <c r="BU188" i="2"/>
  <c r="IA188" i="2" s="1"/>
  <c r="IC188" i="2" s="1"/>
  <c r="BU183" i="2"/>
  <c r="BU175" i="2"/>
  <c r="BU163" i="2"/>
  <c r="BU155" i="2"/>
  <c r="BU147" i="2"/>
  <c r="CQ167" i="2"/>
  <c r="CQ159" i="2"/>
  <c r="CQ147" i="2"/>
  <c r="CQ119" i="2"/>
  <c r="HZ119" i="2"/>
  <c r="IB119" i="2" s="1"/>
  <c r="DM181" i="2"/>
  <c r="DK137" i="2"/>
  <c r="EI195" i="2"/>
  <c r="EI149" i="2"/>
  <c r="EI141" i="2"/>
  <c r="EI133" i="2"/>
  <c r="FE175" i="2"/>
  <c r="GW191" i="2"/>
  <c r="GW165" i="2"/>
  <c r="GW143" i="2"/>
  <c r="HS181" i="2"/>
  <c r="HV179" i="2"/>
  <c r="HX179" i="2" s="1"/>
  <c r="BS205" i="2"/>
  <c r="N193" i="2"/>
  <c r="O193" i="2" s="1"/>
  <c r="T193" i="2" s="1"/>
  <c r="EI193" i="2"/>
  <c r="DM193" i="2"/>
  <c r="N177" i="2"/>
  <c r="O177" i="2" s="1"/>
  <c r="T177" i="2" s="1"/>
  <c r="GA177" i="2"/>
  <c r="CQ177" i="2"/>
  <c r="EI177" i="2"/>
  <c r="N161" i="2"/>
  <c r="O161" i="2" s="1"/>
  <c r="T161" i="2" s="1"/>
  <c r="GA161" i="2"/>
  <c r="FE161" i="2"/>
  <c r="EI161" i="2"/>
  <c r="HS161" i="2"/>
  <c r="GW145" i="2"/>
  <c r="N145" i="2"/>
  <c r="CQ145" i="2"/>
  <c r="BU145" i="2"/>
  <c r="AY145" i="2"/>
  <c r="N129" i="2"/>
  <c r="O129" i="2" s="1"/>
  <c r="T129" i="2" s="1"/>
  <c r="BU129" i="2"/>
  <c r="GW129" i="2"/>
  <c r="CQ129" i="2"/>
  <c r="AY201" i="2"/>
  <c r="HZ201" i="2"/>
  <c r="IB201" i="2" s="1"/>
  <c r="HV195" i="2"/>
  <c r="HX195" i="2" s="1"/>
  <c r="AW195" i="2"/>
  <c r="AY193" i="2"/>
  <c r="HW192" i="2"/>
  <c r="HY192" i="2" s="1"/>
  <c r="AW187" i="2"/>
  <c r="HV187" i="2"/>
  <c r="HX187" i="2" s="1"/>
  <c r="AY185" i="2"/>
  <c r="HW184" i="2"/>
  <c r="HY184" i="2" s="1"/>
  <c r="HV183" i="2"/>
  <c r="HX183" i="2" s="1"/>
  <c r="AY177" i="2"/>
  <c r="HV169" i="2"/>
  <c r="HX169" i="2" s="1"/>
  <c r="AW169" i="2"/>
  <c r="AY167" i="2"/>
  <c r="HZ167" i="2"/>
  <c r="IB167" i="2" s="1"/>
  <c r="HV165" i="2"/>
  <c r="HX165" i="2" s="1"/>
  <c r="AY163" i="2"/>
  <c r="AY155" i="2"/>
  <c r="HZ155" i="2"/>
  <c r="IB155" i="2" s="1"/>
  <c r="AW145" i="2"/>
  <c r="AY143" i="2"/>
  <c r="HZ141" i="2"/>
  <c r="IB141" i="2" s="1"/>
  <c r="IA134" i="2"/>
  <c r="IC134" i="2" s="1"/>
  <c r="HV133" i="2"/>
  <c r="HX133" i="2" s="1"/>
  <c r="AW133" i="2"/>
  <c r="AY131" i="2"/>
  <c r="HV124" i="2"/>
  <c r="HX124" i="2" s="1"/>
  <c r="AW124" i="2"/>
  <c r="HW124" i="2" s="1"/>
  <c r="HY124" i="2" s="1"/>
  <c r="AY122" i="2"/>
  <c r="IA122" i="2" s="1"/>
  <c r="IC122" i="2" s="1"/>
  <c r="AW121" i="2"/>
  <c r="BU191" i="2"/>
  <c r="BU167" i="2"/>
  <c r="BU159" i="2"/>
  <c r="HZ159" i="2"/>
  <c r="IB159" i="2" s="1"/>
  <c r="CO205" i="2"/>
  <c r="CQ171" i="2"/>
  <c r="CQ151" i="2"/>
  <c r="CQ131" i="2"/>
  <c r="DM165" i="2"/>
  <c r="DM139" i="2"/>
  <c r="DM133" i="2"/>
  <c r="EI175" i="2"/>
  <c r="EI159" i="2"/>
  <c r="FE191" i="2"/>
  <c r="FC169" i="2"/>
  <c r="FE167" i="2"/>
  <c r="FC153" i="2"/>
  <c r="FE131" i="2"/>
  <c r="GA199" i="2"/>
  <c r="GW131" i="2"/>
  <c r="HQ201" i="2"/>
  <c r="HS199" i="2"/>
  <c r="HS165" i="2"/>
  <c r="HS159" i="2"/>
  <c r="HS149" i="2"/>
  <c r="HS129" i="2"/>
  <c r="HQ121" i="2"/>
  <c r="HS119" i="2"/>
  <c r="HZ197" i="2"/>
  <c r="IB197" i="2" s="1"/>
  <c r="CQ141" i="2"/>
  <c r="DM157" i="2"/>
  <c r="DM145" i="2"/>
  <c r="EI129" i="2"/>
  <c r="EI117" i="2"/>
  <c r="FE179" i="2"/>
  <c r="FE123" i="2"/>
  <c r="GA163" i="2"/>
  <c r="GA143" i="2"/>
  <c r="GW187" i="2"/>
  <c r="GW163" i="2"/>
  <c r="HS189" i="2"/>
  <c r="HS173" i="2"/>
  <c r="HS123" i="2"/>
  <c r="IA204" i="2"/>
  <c r="IC204" i="2" s="1"/>
  <c r="HZ203" i="2"/>
  <c r="IB203" i="2" s="1"/>
  <c r="HV202" i="2"/>
  <c r="HX202" i="2" s="1"/>
  <c r="IA198" i="2"/>
  <c r="IC198" i="2" s="1"/>
  <c r="IA196" i="2"/>
  <c r="IC196" i="2" s="1"/>
  <c r="AW193" i="2"/>
  <c r="IA190" i="2"/>
  <c r="IC190" i="2" s="1"/>
  <c r="HZ187" i="2"/>
  <c r="IB187" i="2" s="1"/>
  <c r="HZ180" i="2"/>
  <c r="IB180" i="2" s="1"/>
  <c r="AY180" i="2"/>
  <c r="IA180" i="2" s="1"/>
  <c r="IC180" i="2" s="1"/>
  <c r="AW179" i="2"/>
  <c r="HW178" i="2"/>
  <c r="HY178" i="2" s="1"/>
  <c r="AW177" i="2"/>
  <c r="IA174" i="2"/>
  <c r="IC174" i="2" s="1"/>
  <c r="HZ173" i="2"/>
  <c r="IB173" i="2" s="1"/>
  <c r="HW172" i="2"/>
  <c r="HY172" i="2" s="1"/>
  <c r="HV171" i="2"/>
  <c r="HX171" i="2" s="1"/>
  <c r="HZ169" i="2"/>
  <c r="IB169" i="2" s="1"/>
  <c r="AY169" i="2"/>
  <c r="HV167" i="2"/>
  <c r="HX167" i="2" s="1"/>
  <c r="HV162" i="2"/>
  <c r="HX162" i="2" s="1"/>
  <c r="AW162" i="2"/>
  <c r="HW162" i="2" s="1"/>
  <c r="HY162" i="2" s="1"/>
  <c r="HZ158" i="2"/>
  <c r="IB158" i="2" s="1"/>
  <c r="HZ157" i="2"/>
  <c r="IB157" i="2" s="1"/>
  <c r="HZ156" i="2"/>
  <c r="IB156" i="2" s="1"/>
  <c r="HV155" i="2"/>
  <c r="HX155" i="2" s="1"/>
  <c r="HV152" i="2"/>
  <c r="HX152" i="2" s="1"/>
  <c r="AW152" i="2"/>
  <c r="HW152" i="2" s="1"/>
  <c r="HY152" i="2" s="1"/>
  <c r="HZ149" i="2"/>
  <c r="IB149" i="2" s="1"/>
  <c r="HV147" i="2"/>
  <c r="HX147" i="2" s="1"/>
  <c r="HZ144" i="2"/>
  <c r="IB144" i="2" s="1"/>
  <c r="AW143" i="2"/>
  <c r="AW141" i="2"/>
  <c r="AW139" i="2"/>
  <c r="HV138" i="2"/>
  <c r="HX138" i="2" s="1"/>
  <c r="HV134" i="2"/>
  <c r="HX134" i="2" s="1"/>
  <c r="HW130" i="2"/>
  <c r="HY130" i="2" s="1"/>
  <c r="AY119" i="2"/>
  <c r="HV117" i="2"/>
  <c r="HX117" i="2" s="1"/>
  <c r="BU189" i="2"/>
  <c r="BU173" i="2"/>
  <c r="BS171" i="2"/>
  <c r="BS167" i="2"/>
  <c r="BS155" i="2"/>
  <c r="BS151" i="2"/>
  <c r="BS147" i="2"/>
  <c r="BS143" i="2"/>
  <c r="BS133" i="2"/>
  <c r="BS127" i="2"/>
  <c r="BS117" i="2"/>
  <c r="CO197" i="2"/>
  <c r="CO193" i="2"/>
  <c r="CO191" i="2"/>
  <c r="CO185" i="2"/>
  <c r="CO175" i="2"/>
  <c r="CQ165" i="2"/>
  <c r="CO163" i="2"/>
  <c r="CO161" i="2"/>
  <c r="CO147" i="2"/>
  <c r="CO141" i="2"/>
  <c r="CQ133" i="2"/>
  <c r="DM183" i="2"/>
  <c r="DM179" i="2"/>
  <c r="DM167" i="2"/>
  <c r="DK161" i="2"/>
  <c r="DK157" i="2"/>
  <c r="DK149" i="2"/>
  <c r="DK145" i="2"/>
  <c r="DK139" i="2"/>
  <c r="DK133" i="2"/>
  <c r="DK129" i="2"/>
  <c r="DK127" i="2"/>
  <c r="EI167" i="2"/>
  <c r="EG159" i="2"/>
  <c r="EG155" i="2"/>
  <c r="EG151" i="2"/>
  <c r="EG133" i="2"/>
  <c r="EG129" i="2"/>
  <c r="FC185" i="2"/>
  <c r="FC179" i="2"/>
  <c r="FC171" i="2"/>
  <c r="FC163" i="2"/>
  <c r="FE141" i="2"/>
  <c r="FE133" i="2"/>
  <c r="FC129" i="2"/>
  <c r="FC127" i="2"/>
  <c r="FC123" i="2"/>
  <c r="FY203" i="2"/>
  <c r="GA195" i="2"/>
  <c r="FY179" i="2"/>
  <c r="GA173" i="2"/>
  <c r="FY163" i="2"/>
  <c r="FY159" i="2"/>
  <c r="FY137" i="2"/>
  <c r="FY129" i="2"/>
  <c r="GA127" i="2"/>
  <c r="GA119" i="2"/>
  <c r="GW199" i="2"/>
  <c r="GU191" i="2"/>
  <c r="GU189" i="2"/>
  <c r="GU187" i="2"/>
  <c r="GW173" i="2"/>
  <c r="GU165" i="2"/>
  <c r="GW161" i="2"/>
  <c r="GU119" i="2"/>
  <c r="HQ199" i="2"/>
  <c r="HQ197" i="2"/>
  <c r="HQ189" i="2"/>
  <c r="HQ181" i="2"/>
  <c r="HQ177" i="2"/>
  <c r="HQ173" i="2"/>
  <c r="HQ165" i="2"/>
  <c r="HQ149" i="2"/>
  <c r="HQ143" i="2"/>
  <c r="HS127" i="2"/>
  <c r="HQ119" i="2"/>
  <c r="DM115" i="2"/>
  <c r="O111" i="2"/>
  <c r="HZ205" i="2"/>
  <c r="IB205" i="2" s="1"/>
  <c r="HZ204" i="2"/>
  <c r="IB204" i="2" s="1"/>
  <c r="HZ199" i="2"/>
  <c r="IB199" i="2" s="1"/>
  <c r="HZ198" i="2"/>
  <c r="IB198" i="2" s="1"/>
  <c r="HW194" i="2"/>
  <c r="HY194" i="2" s="1"/>
  <c r="HV193" i="2"/>
  <c r="HX193" i="2" s="1"/>
  <c r="HZ191" i="2"/>
  <c r="IB191" i="2" s="1"/>
  <c r="HZ189" i="2"/>
  <c r="IB189" i="2" s="1"/>
  <c r="HV186" i="2"/>
  <c r="HX186" i="2" s="1"/>
  <c r="IA182" i="2"/>
  <c r="IC182" i="2" s="1"/>
  <c r="HZ181" i="2"/>
  <c r="IB181" i="2" s="1"/>
  <c r="HV180" i="2"/>
  <c r="HX180" i="2" s="1"/>
  <c r="HV178" i="2"/>
  <c r="HX178" i="2" s="1"/>
  <c r="HV177" i="2"/>
  <c r="HX177" i="2" s="1"/>
  <c r="AW173" i="2"/>
  <c r="HV168" i="2"/>
  <c r="HX168" i="2" s="1"/>
  <c r="HV163" i="2"/>
  <c r="HX163" i="2" s="1"/>
  <c r="AW163" i="2"/>
  <c r="HW158" i="2"/>
  <c r="HY158" i="2" s="1"/>
  <c r="AW157" i="2"/>
  <c r="HV156" i="2"/>
  <c r="HX156" i="2" s="1"/>
  <c r="HZ154" i="2"/>
  <c r="IB154" i="2" s="1"/>
  <c r="AY154" i="2"/>
  <c r="IA154" i="2" s="1"/>
  <c r="IC154" i="2" s="1"/>
  <c r="HV148" i="2"/>
  <c r="HX148" i="2" s="1"/>
  <c r="HZ137" i="2"/>
  <c r="IB137" i="2" s="1"/>
  <c r="AY137" i="2"/>
  <c r="HV136" i="2"/>
  <c r="HX136" i="2" s="1"/>
  <c r="HV135" i="2"/>
  <c r="HX135" i="2" s="1"/>
  <c r="HV131" i="2"/>
  <c r="HX131" i="2" s="1"/>
  <c r="AW131" i="2"/>
  <c r="AW127" i="2"/>
  <c r="IA124" i="2"/>
  <c r="IC124" i="2" s="1"/>
  <c r="HV123" i="2"/>
  <c r="HX123" i="2" s="1"/>
  <c r="AW123" i="2"/>
  <c r="HV118" i="2"/>
  <c r="HX118" i="2" s="1"/>
  <c r="BU203" i="2"/>
  <c r="BS195" i="2"/>
  <c r="BS191" i="2"/>
  <c r="BS183" i="2"/>
  <c r="BS179" i="2"/>
  <c r="BS177" i="2"/>
  <c r="BS163" i="2"/>
  <c r="BS161" i="2"/>
  <c r="BU119" i="2"/>
  <c r="HW118" i="2"/>
  <c r="HY118" i="2" s="1"/>
  <c r="CQ201" i="2"/>
  <c r="CO171" i="2"/>
  <c r="CO157" i="2"/>
  <c r="CO137" i="2"/>
  <c r="CO121" i="2"/>
  <c r="DM201" i="2"/>
  <c r="DK199" i="2"/>
  <c r="DK193" i="2"/>
  <c r="DK187" i="2"/>
  <c r="DK171" i="2"/>
  <c r="IA160" i="2"/>
  <c r="IC160" i="2" s="1"/>
  <c r="DM155" i="2"/>
  <c r="DM147" i="2"/>
  <c r="DM137" i="2"/>
  <c r="DM123" i="2"/>
  <c r="DM117" i="2"/>
  <c r="EI187" i="2"/>
  <c r="EG171" i="2"/>
  <c r="EI153" i="2"/>
  <c r="EG147" i="2"/>
  <c r="EG143" i="2"/>
  <c r="EI119" i="2"/>
  <c r="FE203" i="2"/>
  <c r="FC195" i="2"/>
  <c r="FE177" i="2"/>
  <c r="FE169" i="2"/>
  <c r="FC157" i="2"/>
  <c r="FC149" i="2"/>
  <c r="FC137" i="2"/>
  <c r="FE121" i="2"/>
  <c r="FC119" i="2"/>
  <c r="FY197" i="2"/>
  <c r="FY195" i="2"/>
  <c r="FY187" i="2"/>
  <c r="GA181" i="2"/>
  <c r="FY169" i="2"/>
  <c r="FY155" i="2"/>
  <c r="GA153" i="2"/>
  <c r="FY147" i="2"/>
  <c r="FY123" i="2"/>
  <c r="GA121" i="2"/>
  <c r="GW205" i="2"/>
  <c r="GU199" i="2"/>
  <c r="GU185" i="2"/>
  <c r="GW169" i="2"/>
  <c r="GU161" i="2"/>
  <c r="GW149" i="2"/>
  <c r="GW135" i="2"/>
  <c r="GU127" i="2"/>
  <c r="HS193" i="2"/>
  <c r="HS191" i="2"/>
  <c r="HS183" i="2"/>
  <c r="HS145" i="2"/>
  <c r="HS131" i="2"/>
  <c r="HS121" i="2"/>
  <c r="HZ178" i="2"/>
  <c r="IB178" i="2" s="1"/>
  <c r="HZ177" i="2"/>
  <c r="IB177" i="2" s="1"/>
  <c r="HV174" i="2"/>
  <c r="HX174" i="2" s="1"/>
  <c r="HV173" i="2"/>
  <c r="HX173" i="2" s="1"/>
  <c r="HZ165" i="2"/>
  <c r="IB165" i="2" s="1"/>
  <c r="HV159" i="2"/>
  <c r="HX159" i="2" s="1"/>
  <c r="HV157" i="2"/>
  <c r="HX157" i="2" s="1"/>
  <c r="HZ153" i="2"/>
  <c r="IB153" i="2" s="1"/>
  <c r="HV150" i="2"/>
  <c r="HX150" i="2" s="1"/>
  <c r="HV149" i="2"/>
  <c r="HX149" i="2" s="1"/>
  <c r="HZ145" i="2"/>
  <c r="IB145" i="2" s="1"/>
  <c r="HV144" i="2"/>
  <c r="HX144" i="2" s="1"/>
  <c r="HV143" i="2"/>
  <c r="HX143" i="2" s="1"/>
  <c r="HV142" i="2"/>
  <c r="HX142" i="2" s="1"/>
  <c r="HV141" i="2"/>
  <c r="HX141" i="2" s="1"/>
  <c r="HV139" i="2"/>
  <c r="HX139" i="2" s="1"/>
  <c r="HZ134" i="2"/>
  <c r="IB134" i="2" s="1"/>
  <c r="HV127" i="2"/>
  <c r="HX127" i="2" s="1"/>
  <c r="HV122" i="2"/>
  <c r="HX122" i="2" s="1"/>
  <c r="HV121" i="2"/>
  <c r="HX121" i="2" s="1"/>
  <c r="HZ116" i="2"/>
  <c r="IB116" i="2" s="1"/>
  <c r="IA140" i="2"/>
  <c r="IC140" i="2" s="1"/>
  <c r="EI199" i="2"/>
  <c r="IA194" i="2"/>
  <c r="IC194" i="2" s="1"/>
  <c r="FY201" i="2"/>
  <c r="GA183" i="2"/>
  <c r="GA145" i="2"/>
  <c r="GA129" i="2"/>
  <c r="GA117" i="2"/>
  <c r="GU201" i="2"/>
  <c r="GU195" i="2"/>
  <c r="GU193" i="2"/>
  <c r="GW181" i="2"/>
  <c r="GU175" i="2"/>
  <c r="GU173" i="2"/>
  <c r="GU159" i="2"/>
  <c r="GW155" i="2"/>
  <c r="GU151" i="2"/>
  <c r="GU149" i="2"/>
  <c r="GW137" i="2"/>
  <c r="HS205" i="2"/>
  <c r="HS197" i="2"/>
  <c r="HS177" i="2"/>
  <c r="HQ133" i="2"/>
  <c r="GU203" i="2"/>
  <c r="GU197" i="2"/>
  <c r="GU183" i="2"/>
  <c r="GU177" i="2"/>
  <c r="GU169" i="2"/>
  <c r="GU163" i="2"/>
  <c r="GU153" i="2"/>
  <c r="GU141" i="2"/>
  <c r="GU129" i="2"/>
  <c r="GU121" i="2"/>
  <c r="BS183" i="6"/>
  <c r="FC183" i="6"/>
  <c r="BS115" i="2"/>
  <c r="FC115" i="2"/>
  <c r="AW115" i="2"/>
  <c r="DK115" i="2"/>
  <c r="EG115" i="2"/>
  <c r="FY115" i="2"/>
  <c r="HQ115" i="2"/>
  <c r="CQ115" i="2"/>
  <c r="GU115" i="2"/>
  <c r="N115" i="2"/>
  <c r="AY115" i="2"/>
  <c r="BU115" i="2"/>
  <c r="EI115" i="2"/>
  <c r="FE115" i="2"/>
  <c r="GA115" i="2"/>
  <c r="HS115" i="2"/>
  <c r="CO115" i="2"/>
  <c r="GW115" i="2"/>
  <c r="HV115" i="2"/>
  <c r="HX115" i="2" s="1"/>
  <c r="LO128" i="7"/>
  <c r="LQ128" i="7" s="1"/>
  <c r="LK144" i="7"/>
  <c r="LM144" i="7" s="1"/>
  <c r="LO198" i="7"/>
  <c r="LQ198" i="7" s="1"/>
  <c r="DU197" i="7"/>
  <c r="DV197" i="7" s="1"/>
  <c r="CR197" i="7"/>
  <c r="EY197" i="7"/>
  <c r="EZ197" i="7" s="1"/>
  <c r="GC150" i="7"/>
  <c r="GD150" i="7" s="1"/>
  <c r="IK170" i="7"/>
  <c r="IL170" i="7" s="1"/>
  <c r="HH170" i="7"/>
  <c r="DV163" i="7"/>
  <c r="DV171" i="7"/>
  <c r="EY171" i="7"/>
  <c r="EZ171" i="7" s="1"/>
  <c r="GC171" i="7"/>
  <c r="GD171" i="7" s="1"/>
  <c r="HG143" i="7"/>
  <c r="HH143" i="7" s="1"/>
  <c r="GD143" i="7"/>
  <c r="EY141" i="7"/>
  <c r="EZ141" i="7" s="1"/>
  <c r="DV141" i="7"/>
  <c r="GC141" i="7"/>
  <c r="GD141" i="7" s="1"/>
  <c r="DV178" i="7"/>
  <c r="EY178" i="7"/>
  <c r="EY147" i="7"/>
  <c r="EZ147" i="7" s="1"/>
  <c r="GC147" i="7"/>
  <c r="GD147" i="7" s="1"/>
  <c r="DV147" i="7"/>
  <c r="DV155" i="7"/>
  <c r="EY155" i="7"/>
  <c r="EZ155" i="7" s="1"/>
  <c r="GC155" i="7"/>
  <c r="GD155" i="7" s="1"/>
  <c r="DV140" i="7"/>
  <c r="EY140" i="7"/>
  <c r="GC140" i="7" s="1"/>
  <c r="GD129" i="7"/>
  <c r="IK129" i="7"/>
  <c r="IL129" i="7" s="1"/>
  <c r="DU160" i="7"/>
  <c r="DV160" i="7" s="1"/>
  <c r="CR160" i="7"/>
  <c r="EY177" i="7"/>
  <c r="EZ177" i="7" s="1"/>
  <c r="GC177" i="7"/>
  <c r="GD177" i="7" s="1"/>
  <c r="DV177" i="7"/>
  <c r="HG157" i="7"/>
  <c r="HH157" i="7" s="1"/>
  <c r="GC157" i="7"/>
  <c r="DU201" i="7"/>
  <c r="CR201" i="7"/>
  <c r="CR138" i="7"/>
  <c r="DU138" i="7"/>
  <c r="EY121" i="7"/>
  <c r="CR149" i="7"/>
  <c r="DV148" i="7"/>
  <c r="CR146" i="7"/>
  <c r="DU146" i="7"/>
  <c r="GC146" i="7" s="1"/>
  <c r="EY148" i="7"/>
  <c r="DU185" i="7"/>
  <c r="CR180" i="7"/>
  <c r="DU180" i="7"/>
  <c r="DV122" i="7"/>
  <c r="DU149" i="7"/>
  <c r="CR135" i="7"/>
  <c r="EY168" i="7"/>
  <c r="DV168" i="7"/>
  <c r="DV157" i="7"/>
  <c r="EY152" i="7"/>
  <c r="GC152" i="7"/>
  <c r="GD152" i="7" s="1"/>
  <c r="DV136" i="7"/>
  <c r="EY136" i="7"/>
  <c r="EY138" i="7"/>
  <c r="EZ138" i="7" s="1"/>
  <c r="DV192" i="7"/>
  <c r="EY192" i="7"/>
  <c r="HG192" i="7"/>
  <c r="HH192" i="7" s="1"/>
  <c r="GC192" i="7"/>
  <c r="GD192" i="7" s="1"/>
  <c r="DU164" i="7"/>
  <c r="EY149" i="7"/>
  <c r="EZ149" i="7" s="1"/>
  <c r="GC166" i="7"/>
  <c r="GD166" i="7" s="1"/>
  <c r="EY159" i="7"/>
  <c r="EZ159" i="7" s="1"/>
  <c r="CR159" i="7"/>
  <c r="DU153" i="7"/>
  <c r="EY153" i="7" s="1"/>
  <c r="CR139" i="7"/>
  <c r="DU139" i="7"/>
  <c r="EY146" i="7"/>
  <c r="EZ146" i="7" s="1"/>
  <c r="CR184" i="7"/>
  <c r="DU184" i="7"/>
  <c r="EY184" i="7"/>
  <c r="EZ184" i="7" s="1"/>
  <c r="GC167" i="7"/>
  <c r="CR142" i="7"/>
  <c r="GC142" i="7"/>
  <c r="GD142" i="7" s="1"/>
  <c r="DU142" i="7"/>
  <c r="EY142" i="7"/>
  <c r="EZ142" i="7" s="1"/>
  <c r="HG142" i="7"/>
  <c r="HH142" i="7" s="1"/>
  <c r="EY125" i="7"/>
  <c r="JO175" i="7"/>
  <c r="EY173" i="7"/>
  <c r="DU176" i="7"/>
  <c r="CR120" i="7"/>
  <c r="DU120" i="7"/>
  <c r="LO194" i="7"/>
  <c r="LQ194" i="7" s="1"/>
  <c r="LO168" i="7"/>
  <c r="LQ168" i="7" s="1"/>
  <c r="GD133" i="7"/>
  <c r="DU135" i="7"/>
  <c r="DV162" i="7"/>
  <c r="EY162" i="7"/>
  <c r="HG133" i="7"/>
  <c r="CR185" i="7"/>
  <c r="DV159" i="7"/>
  <c r="LO155" i="7"/>
  <c r="LQ155" i="7" s="1"/>
  <c r="LO166" i="7"/>
  <c r="LQ166" i="7" s="1"/>
  <c r="DV150" i="7"/>
  <c r="EY150" i="7"/>
  <c r="EY122" i="7"/>
  <c r="DV166" i="7"/>
  <c r="EY166" i="7"/>
  <c r="DU191" i="7"/>
  <c r="EY128" i="7"/>
  <c r="GC128" i="7"/>
  <c r="GD128" i="7" s="1"/>
  <c r="KS175" i="7"/>
  <c r="KT175" i="7" s="1"/>
  <c r="DV182" i="7"/>
  <c r="EY182" i="7"/>
  <c r="CR124" i="7"/>
  <c r="DU124" i="7"/>
  <c r="EY124" i="7"/>
  <c r="EZ124" i="7" s="1"/>
  <c r="EY163" i="7"/>
  <c r="GC163" i="7"/>
  <c r="GD163" i="7" s="1"/>
  <c r="DU127" i="7"/>
  <c r="EY127" i="7"/>
  <c r="EZ127" i="7" s="1"/>
  <c r="DV190" i="7"/>
  <c r="EY190" i="7"/>
  <c r="GC190" i="7" s="1"/>
  <c r="GD190" i="7" s="1"/>
  <c r="EY187" i="7"/>
  <c r="EY181" i="7"/>
  <c r="DV198" i="7"/>
  <c r="EY198" i="7"/>
  <c r="HG198" i="7"/>
  <c r="HH198" i="7" s="1"/>
  <c r="DU188" i="7"/>
  <c r="CR194" i="7"/>
  <c r="DU194" i="7"/>
  <c r="DU199" i="7"/>
  <c r="CR134" i="7"/>
  <c r="EY169" i="7"/>
  <c r="EZ169" i="7" s="1"/>
  <c r="CR169" i="7"/>
  <c r="DU169" i="7"/>
  <c r="EY145" i="7"/>
  <c r="GC198" i="7"/>
  <c r="GD198" i="7" s="1"/>
  <c r="DV154" i="7"/>
  <c r="EY154" i="7"/>
  <c r="CR166" i="7"/>
  <c r="DU189" i="7"/>
  <c r="DU119" i="7"/>
  <c r="CR156" i="7"/>
  <c r="DU156" i="7"/>
  <c r="GC183" i="7"/>
  <c r="EY161" i="7"/>
  <c r="DU134" i="7"/>
  <c r="CR126" i="7"/>
  <c r="DU126" i="7"/>
  <c r="EY202" i="7"/>
  <c r="DU174" i="7"/>
  <c r="HG129" i="7"/>
  <c r="HH129" i="7" s="1"/>
  <c r="LO174" i="7"/>
  <c r="LQ174" i="7" s="1"/>
  <c r="LF162" i="7"/>
  <c r="GF170" i="7"/>
  <c r="CT186" i="7"/>
  <c r="KV199" i="7"/>
  <c r="HJ199" i="7"/>
  <c r="LO140" i="7"/>
  <c r="LQ140" i="7" s="1"/>
  <c r="DX138" i="7"/>
  <c r="FB162" i="7"/>
  <c r="HJ190" i="7"/>
  <c r="HJ138" i="7"/>
  <c r="HJ154" i="7"/>
  <c r="FB190" i="7"/>
  <c r="BP154" i="7"/>
  <c r="IN202" i="7"/>
  <c r="HJ122" i="7"/>
  <c r="JR202" i="7"/>
  <c r="JR184" i="7"/>
  <c r="FB202" i="7"/>
  <c r="GF130" i="7"/>
  <c r="GF184" i="7"/>
  <c r="LF146" i="7"/>
  <c r="CT146" i="7"/>
  <c r="LO150" i="7"/>
  <c r="LQ150" i="7" s="1"/>
  <c r="DX190" i="7"/>
  <c r="O170" i="7"/>
  <c r="P170" i="7" s="1"/>
  <c r="CT170" i="7"/>
  <c r="LF170" i="7"/>
  <c r="HJ170" i="7"/>
  <c r="O186" i="7"/>
  <c r="P186" i="7" s="1"/>
  <c r="JR186" i="7"/>
  <c r="FB186" i="7"/>
  <c r="HJ186" i="7"/>
  <c r="DX186" i="7"/>
  <c r="IN186" i="7"/>
  <c r="IN190" i="7"/>
  <c r="GF186" i="7"/>
  <c r="LF190" i="7"/>
  <c r="BP186" i="7"/>
  <c r="LF186" i="7"/>
  <c r="BP190" i="7"/>
  <c r="LR128" i="7"/>
  <c r="BP162" i="7"/>
  <c r="LO158" i="7"/>
  <c r="LQ158" i="7" s="1"/>
  <c r="IN162" i="7"/>
  <c r="JR190" i="7"/>
  <c r="KV170" i="7"/>
  <c r="DX199" i="7"/>
  <c r="JR199" i="7"/>
  <c r="LO136" i="7"/>
  <c r="LQ136" i="7" s="1"/>
  <c r="LO144" i="7"/>
  <c r="LQ144" i="7" s="1"/>
  <c r="GF138" i="7"/>
  <c r="JR162" i="7"/>
  <c r="LO180" i="7"/>
  <c r="LQ180" i="7" s="1"/>
  <c r="JR138" i="7"/>
  <c r="JR154" i="7"/>
  <c r="KV190" i="7"/>
  <c r="IN170" i="7"/>
  <c r="O202" i="7"/>
  <c r="P202" i="7" s="1"/>
  <c r="CT202" i="7"/>
  <c r="FB170" i="7"/>
  <c r="DX154" i="7"/>
  <c r="KV202" i="7"/>
  <c r="FB200" i="7"/>
  <c r="JR200" i="7"/>
  <c r="O200" i="7"/>
  <c r="P200" i="7" s="1"/>
  <c r="DX170" i="7"/>
  <c r="JR122" i="7"/>
  <c r="LF202" i="7"/>
  <c r="LF184" i="7"/>
  <c r="CT184" i="7"/>
  <c r="IN130" i="7"/>
  <c r="IN184" i="7"/>
  <c r="GF202" i="7"/>
  <c r="JR170" i="7"/>
  <c r="KV154" i="7"/>
  <c r="GF190" i="7"/>
  <c r="FB146" i="7"/>
  <c r="HJ202" i="7"/>
  <c r="KV200" i="7"/>
  <c r="IN192" i="7"/>
  <c r="LO152" i="7"/>
  <c r="LQ152" i="7" s="1"/>
  <c r="LS172" i="7"/>
  <c r="GF188" i="7"/>
  <c r="KV188" i="7"/>
  <c r="DX188" i="7"/>
  <c r="JR192" i="7"/>
  <c r="GF192" i="7"/>
  <c r="BP192" i="7"/>
  <c r="LX128" i="7"/>
  <c r="LF165" i="7"/>
  <c r="JR165" i="7"/>
  <c r="HJ162" i="7"/>
  <c r="LF188" i="7"/>
  <c r="BP188" i="7"/>
  <c r="HJ192" i="7"/>
  <c r="GF162" i="7"/>
  <c r="DX192" i="7"/>
  <c r="FB188" i="7"/>
  <c r="IN165" i="7"/>
  <c r="IN188" i="7"/>
  <c r="FB192" i="7"/>
  <c r="JR188" i="7"/>
  <c r="DX162" i="7"/>
  <c r="KV192" i="7"/>
  <c r="CT188" i="7"/>
  <c r="LK137" i="7"/>
  <c r="LM137" i="7" s="1"/>
  <c r="LF173" i="7"/>
  <c r="JR173" i="7"/>
  <c r="KV167" i="7"/>
  <c r="BP167" i="7"/>
  <c r="IN173" i="7"/>
  <c r="GF173" i="7"/>
  <c r="LK151" i="7"/>
  <c r="LM151" i="7" s="1"/>
  <c r="LF167" i="7"/>
  <c r="CT167" i="7"/>
  <c r="IN167" i="7"/>
  <c r="LF171" i="7"/>
  <c r="CT171" i="7"/>
  <c r="KV173" i="7"/>
  <c r="JR167" i="7"/>
  <c r="GF167" i="7"/>
  <c r="JR137" i="7"/>
  <c r="CT173" i="7"/>
  <c r="DX163" i="7"/>
  <c r="HJ167" i="7"/>
  <c r="DX167" i="7"/>
  <c r="LX169" i="7"/>
  <c r="LY169" i="7"/>
  <c r="HJ171" i="7"/>
  <c r="LF149" i="7"/>
  <c r="JR163" i="7"/>
  <c r="LO151" i="7"/>
  <c r="LQ151" i="7" s="1"/>
  <c r="DX173" i="7"/>
  <c r="FB149" i="7"/>
  <c r="IN163" i="7"/>
  <c r="BP149" i="7"/>
  <c r="BP173" i="7"/>
  <c r="LO159" i="7"/>
  <c r="LQ159" i="7" s="1"/>
  <c r="LO161" i="7"/>
  <c r="LQ161" i="7" s="1"/>
  <c r="DX149" i="7"/>
  <c r="LO157" i="7"/>
  <c r="LQ157" i="7" s="1"/>
  <c r="LF163" i="7"/>
  <c r="CT163" i="7"/>
  <c r="BP163" i="7"/>
  <c r="HJ163" i="7"/>
  <c r="KV163" i="7"/>
  <c r="KV149" i="7"/>
  <c r="IN149" i="7"/>
  <c r="LO139" i="7"/>
  <c r="LQ139" i="7" s="1"/>
  <c r="JR149" i="7"/>
  <c r="HJ173" i="7"/>
  <c r="GF149" i="7"/>
  <c r="FB173" i="7"/>
  <c r="LY164" i="7"/>
  <c r="LX164" i="7"/>
  <c r="CT149" i="7"/>
  <c r="FB163" i="7"/>
  <c r="LX152" i="7"/>
  <c r="LY152" i="7"/>
  <c r="HJ149" i="7"/>
  <c r="LF143" i="7"/>
  <c r="KV143" i="7"/>
  <c r="JR143" i="7"/>
  <c r="IN143" i="7"/>
  <c r="HJ143" i="7"/>
  <c r="GF143" i="7"/>
  <c r="FB143" i="7"/>
  <c r="DX143" i="7"/>
  <c r="CT143" i="7"/>
  <c r="BP143" i="7"/>
  <c r="KV133" i="7"/>
  <c r="LF137" i="7"/>
  <c r="GF137" i="7"/>
  <c r="JR133" i="7"/>
  <c r="LF133" i="7"/>
  <c r="KV137" i="7"/>
  <c r="HJ137" i="7"/>
  <c r="BP137" i="7"/>
  <c r="CT137" i="7"/>
  <c r="DX133" i="7"/>
  <c r="IN133" i="7"/>
  <c r="GF133" i="7"/>
  <c r="CT133" i="7"/>
  <c r="LO135" i="7"/>
  <c r="LQ135" i="7" s="1"/>
  <c r="HJ133" i="7"/>
  <c r="BP133" i="7"/>
  <c r="DX137" i="7"/>
  <c r="IN137" i="7"/>
  <c r="LO127" i="7"/>
  <c r="LQ127" i="7" s="1"/>
  <c r="LY128" i="7"/>
  <c r="LO175" i="7"/>
  <c r="LQ175" i="7" s="1"/>
  <c r="LK123" i="7"/>
  <c r="LM123" i="7" s="1"/>
  <c r="GF181" i="7"/>
  <c r="BP181" i="7"/>
  <c r="IN181" i="7"/>
  <c r="JR181" i="7"/>
  <c r="HJ181" i="7"/>
  <c r="LK179" i="7"/>
  <c r="LM179" i="7" s="1"/>
  <c r="DX181" i="7"/>
  <c r="FB181" i="7"/>
  <c r="CT181" i="7"/>
  <c r="LF145" i="7"/>
  <c r="HJ145" i="7"/>
  <c r="CT145" i="7"/>
  <c r="KV145" i="7"/>
  <c r="DX145" i="7"/>
  <c r="JR145" i="7"/>
  <c r="FB145" i="7"/>
  <c r="IN145" i="7"/>
  <c r="BP145" i="7"/>
  <c r="LF201" i="7"/>
  <c r="LO193" i="7"/>
  <c r="LQ193" i="7" s="1"/>
  <c r="LF183" i="7"/>
  <c r="KV181" i="7"/>
  <c r="LF181" i="7"/>
  <c r="CT183" i="7"/>
  <c r="LK193" i="7"/>
  <c r="LM193" i="7" s="1"/>
  <c r="DX183" i="7"/>
  <c r="LF123" i="7"/>
  <c r="KV123" i="7"/>
  <c r="JR123" i="7"/>
  <c r="IN123" i="7"/>
  <c r="HJ123" i="7"/>
  <c r="GF123" i="7"/>
  <c r="FB123" i="7"/>
  <c r="DX123" i="7"/>
  <c r="CT123" i="7"/>
  <c r="BP123" i="7"/>
  <c r="BP183" i="7"/>
  <c r="HJ183" i="7"/>
  <c r="JR183" i="7"/>
  <c r="KV183" i="7"/>
  <c r="IN183" i="7"/>
  <c r="LF191" i="7"/>
  <c r="KV191" i="7"/>
  <c r="JR191" i="7"/>
  <c r="IN191" i="7"/>
  <c r="HJ191" i="7"/>
  <c r="GF191" i="7"/>
  <c r="FB191" i="7"/>
  <c r="DX191" i="7"/>
  <c r="CT191" i="7"/>
  <c r="BP191" i="7"/>
  <c r="FB183" i="7"/>
  <c r="GF183" i="7"/>
  <c r="DX201" i="7"/>
  <c r="BP201" i="7"/>
  <c r="CT201" i="7"/>
  <c r="HW116" i="2"/>
  <c r="HY116" i="2" s="1"/>
  <c r="AY116" i="2"/>
  <c r="IA116" i="2" s="1"/>
  <c r="IC116" i="2" s="1"/>
  <c r="IA120" i="2"/>
  <c r="IC120" i="2" s="1"/>
  <c r="HZ120" i="2"/>
  <c r="IB120" i="2" s="1"/>
  <c r="AW120" i="2"/>
  <c r="HW120" i="2" s="1"/>
  <c r="HY120" i="2" s="1"/>
  <c r="AW122" i="2"/>
  <c r="HW122" i="2" s="1"/>
  <c r="HY122" i="2" s="1"/>
  <c r="HZ124" i="2"/>
  <c r="IB124" i="2" s="1"/>
  <c r="AY126" i="2"/>
  <c r="IA126" i="2" s="1"/>
  <c r="IC126" i="2" s="1"/>
  <c r="AW126" i="2"/>
  <c r="HW126" i="2" s="1"/>
  <c r="HY126" i="2" s="1"/>
  <c r="IA128" i="2"/>
  <c r="IC128" i="2" s="1"/>
  <c r="HW128" i="2"/>
  <c r="HY128" i="2" s="1"/>
  <c r="HV128" i="2"/>
  <c r="HX128" i="2" s="1"/>
  <c r="HZ128" i="2"/>
  <c r="IB128" i="2" s="1"/>
  <c r="IA130" i="2"/>
  <c r="IC130" i="2" s="1"/>
  <c r="HV130" i="2"/>
  <c r="HX130" i="2" s="1"/>
  <c r="IA132" i="2"/>
  <c r="IC132" i="2" s="1"/>
  <c r="HZ132" i="2"/>
  <c r="IB132" i="2" s="1"/>
  <c r="AW134" i="2"/>
  <c r="HW134" i="2" s="1"/>
  <c r="HY134" i="2" s="1"/>
  <c r="IA136" i="2"/>
  <c r="IC136" i="2" s="1"/>
  <c r="HZ136" i="2"/>
  <c r="IB136" i="2" s="1"/>
  <c r="AW136" i="2"/>
  <c r="HW136" i="2" s="1"/>
  <c r="HY136" i="2" s="1"/>
  <c r="IA138" i="2"/>
  <c r="IC138" i="2" s="1"/>
  <c r="HZ138" i="2"/>
  <c r="IB138" i="2" s="1"/>
  <c r="HW140" i="2"/>
  <c r="HY140" i="2" s="1"/>
  <c r="HV140" i="2"/>
  <c r="HX140" i="2" s="1"/>
  <c r="HZ140" i="2"/>
  <c r="IB140" i="2" s="1"/>
  <c r="IA142" i="2"/>
  <c r="IC142" i="2" s="1"/>
  <c r="HW142" i="2"/>
  <c r="HY142" i="2" s="1"/>
  <c r="HZ142" i="2"/>
  <c r="IB142" i="2" s="1"/>
  <c r="AY144" i="2"/>
  <c r="IA144" i="2" s="1"/>
  <c r="IC144" i="2" s="1"/>
  <c r="AW144" i="2"/>
  <c r="HW144" i="2" s="1"/>
  <c r="HY144" i="2" s="1"/>
  <c r="IA146" i="2"/>
  <c r="IC146" i="2" s="1"/>
  <c r="HW146" i="2"/>
  <c r="HY146" i="2" s="1"/>
  <c r="HV146" i="2"/>
  <c r="HX146" i="2" s="1"/>
  <c r="HZ146" i="2"/>
  <c r="IB146" i="2" s="1"/>
  <c r="IA148" i="2"/>
  <c r="IC148" i="2" s="1"/>
  <c r="HZ148" i="2"/>
  <c r="IB148" i="2" s="1"/>
  <c r="AW148" i="2"/>
  <c r="HW148" i="2" s="1"/>
  <c r="HY148" i="2" s="1"/>
  <c r="IA150" i="2"/>
  <c r="IC150" i="2" s="1"/>
  <c r="HW150" i="2"/>
  <c r="HY150" i="2" s="1"/>
  <c r="HZ150" i="2"/>
  <c r="IB150" i="2" s="1"/>
  <c r="IA152" i="2"/>
  <c r="IC152" i="2" s="1"/>
  <c r="HZ152" i="2"/>
  <c r="IB152" i="2" s="1"/>
  <c r="AW154" i="2"/>
  <c r="HW154" i="2" s="1"/>
  <c r="HY154" i="2" s="1"/>
  <c r="IA156" i="2"/>
  <c r="IC156" i="2" s="1"/>
  <c r="AW156" i="2"/>
  <c r="HW156" i="2" s="1"/>
  <c r="HY156" i="2" s="1"/>
  <c r="IA158" i="2"/>
  <c r="IC158" i="2" s="1"/>
  <c r="HV158" i="2"/>
  <c r="HX158" i="2" s="1"/>
  <c r="HW160" i="2"/>
  <c r="HY160" i="2" s="1"/>
  <c r="HV160" i="2"/>
  <c r="HX160" i="2" s="1"/>
  <c r="HZ160" i="2"/>
  <c r="IB160" i="2" s="1"/>
  <c r="HZ162" i="2"/>
  <c r="IB162" i="2" s="1"/>
  <c r="IA164" i="2"/>
  <c r="IC164" i="2" s="1"/>
  <c r="HZ164" i="2"/>
  <c r="IB164" i="2" s="1"/>
  <c r="AW164" i="2"/>
  <c r="HW164" i="2" s="1"/>
  <c r="HY164" i="2" s="1"/>
  <c r="IA166" i="2"/>
  <c r="IC166" i="2" s="1"/>
  <c r="HV166" i="2"/>
  <c r="HX166" i="2" s="1"/>
  <c r="HZ166" i="2"/>
  <c r="IB166" i="2" s="1"/>
  <c r="HW168" i="2"/>
  <c r="HY168" i="2" s="1"/>
  <c r="IA170" i="2"/>
  <c r="IC170" i="2" s="1"/>
  <c r="HZ170" i="2"/>
  <c r="IB170" i="2" s="1"/>
  <c r="IA172" i="2"/>
  <c r="IC172" i="2" s="1"/>
  <c r="HZ172" i="2"/>
  <c r="IB172" i="2" s="1"/>
  <c r="HV172" i="2"/>
  <c r="HX172" i="2" s="1"/>
  <c r="HW174" i="2"/>
  <c r="HY174" i="2" s="1"/>
  <c r="HZ174" i="2"/>
  <c r="IB174" i="2" s="1"/>
  <c r="IA176" i="2"/>
  <c r="IC176" i="2" s="1"/>
  <c r="HW176" i="2"/>
  <c r="HY176" i="2" s="1"/>
  <c r="HZ176" i="2"/>
  <c r="IB176" i="2" s="1"/>
  <c r="HV176" i="2"/>
  <c r="HX176" i="2" s="1"/>
  <c r="IA178" i="2"/>
  <c r="IC178" i="2" s="1"/>
  <c r="AW180" i="2"/>
  <c r="HW180" i="2" s="1"/>
  <c r="HY180" i="2" s="1"/>
  <c r="HV182" i="2"/>
  <c r="HX182" i="2" s="1"/>
  <c r="HZ182" i="2"/>
  <c r="IB182" i="2" s="1"/>
  <c r="IA184" i="2"/>
  <c r="IC184" i="2" s="1"/>
  <c r="HV184" i="2"/>
  <c r="HX184" i="2" s="1"/>
  <c r="HZ184" i="2"/>
  <c r="IB184" i="2" s="1"/>
  <c r="HW186" i="2"/>
  <c r="HY186" i="2" s="1"/>
  <c r="AY186" i="2"/>
  <c r="IA186" i="2" s="1"/>
  <c r="IC186" i="2" s="1"/>
  <c r="HV188" i="2"/>
  <c r="HX188" i="2" s="1"/>
  <c r="HZ190" i="2"/>
  <c r="IB190" i="2" s="1"/>
  <c r="AY192" i="2"/>
  <c r="IA192" i="2" s="1"/>
  <c r="IC192" i="2" s="1"/>
  <c r="HV192" i="2"/>
  <c r="HX192" i="2" s="1"/>
  <c r="HV194" i="2"/>
  <c r="HX194" i="2" s="1"/>
  <c r="HZ194" i="2"/>
  <c r="IB194" i="2" s="1"/>
  <c r="HW196" i="2"/>
  <c r="HY196" i="2" s="1"/>
  <c r="HZ196" i="2"/>
  <c r="IB196" i="2" s="1"/>
  <c r="HV196" i="2"/>
  <c r="HX196" i="2" s="1"/>
  <c r="HW198" i="2"/>
  <c r="HY198" i="2" s="1"/>
  <c r="IA200" i="2"/>
  <c r="IC200" i="2" s="1"/>
  <c r="HZ200" i="2"/>
  <c r="IB200" i="2" s="1"/>
  <c r="AW200" i="2"/>
  <c r="HW200" i="2" s="1"/>
  <c r="HY200" i="2" s="1"/>
  <c r="HZ202" i="2"/>
  <c r="IB202" i="2" s="1"/>
  <c r="AW202" i="2"/>
  <c r="HW202" i="2" s="1"/>
  <c r="HY202" i="2" s="1"/>
  <c r="AW204" i="2"/>
  <c r="HW204" i="2" s="1"/>
  <c r="HY204" i="2" s="1"/>
  <c r="IA206" i="2"/>
  <c r="IC206" i="2" s="1"/>
  <c r="HZ206" i="2"/>
  <c r="IB206" i="2" s="1"/>
  <c r="CN206" i="2"/>
  <c r="CO206" i="2" s="1"/>
  <c r="AW206" i="2"/>
  <c r="BR206" i="2"/>
  <c r="BS206" i="2" s="1"/>
  <c r="O169" i="2"/>
  <c r="T169" i="2" s="1"/>
  <c r="O121" i="2"/>
  <c r="T121" i="2" s="1"/>
  <c r="O173" i="2"/>
  <c r="T173" i="2" s="1"/>
  <c r="O109" i="2"/>
  <c r="O113" i="2"/>
  <c r="T113" i="2" s="1"/>
  <c r="HZ205" i="6"/>
  <c r="IB205" i="6" s="1"/>
  <c r="BR205" i="6"/>
  <c r="CN205" i="6" s="1"/>
  <c r="CO205" i="6" s="1"/>
  <c r="FY183" i="6"/>
  <c r="HQ183" i="6"/>
  <c r="BU183" i="6"/>
  <c r="EI183" i="6"/>
  <c r="AY183" i="6"/>
  <c r="CQ183" i="6"/>
  <c r="DM183" i="6"/>
  <c r="FE183" i="6"/>
  <c r="GA183" i="6"/>
  <c r="GW183" i="6"/>
  <c r="CO183" i="6"/>
  <c r="EG183" i="6"/>
  <c r="HV183" i="6"/>
  <c r="HX183" i="6" s="1"/>
  <c r="AW183" i="6"/>
  <c r="DK183" i="6"/>
  <c r="GU183" i="6"/>
  <c r="HS183" i="6"/>
  <c r="O206" i="6"/>
  <c r="Q206" i="6" s="1"/>
  <c r="FY206" i="6"/>
  <c r="HV206" i="6"/>
  <c r="HX206" i="6" s="1"/>
  <c r="DK206" i="6"/>
  <c r="AY206" i="6"/>
  <c r="BU206" i="6"/>
  <c r="GW206" i="6"/>
  <c r="HQ206" i="6"/>
  <c r="EG206" i="6"/>
  <c r="HV204" i="6"/>
  <c r="HX204" i="6" s="1"/>
  <c r="FC204" i="6"/>
  <c r="EI202" i="6"/>
  <c r="FC202" i="6"/>
  <c r="GA202" i="6"/>
  <c r="HV202" i="6"/>
  <c r="HX202" i="6" s="1"/>
  <c r="CQ202" i="6"/>
  <c r="EG202" i="6"/>
  <c r="FY202" i="6"/>
  <c r="HZ202" i="6"/>
  <c r="IB202" i="6" s="1"/>
  <c r="FY200" i="6"/>
  <c r="DM200" i="6"/>
  <c r="FC200" i="6"/>
  <c r="GW200" i="6"/>
  <c r="HV200" i="6"/>
  <c r="HX200" i="6" s="1"/>
  <c r="CO200" i="6"/>
  <c r="DK200" i="6"/>
  <c r="EI200" i="6"/>
  <c r="HQ200" i="6"/>
  <c r="BS198" i="6"/>
  <c r="EI198" i="6"/>
  <c r="FY198" i="6"/>
  <c r="HQ198" i="6"/>
  <c r="HV198" i="6"/>
  <c r="HX198" i="6" s="1"/>
  <c r="AY198" i="6"/>
  <c r="CQ198" i="6"/>
  <c r="EG198" i="6"/>
  <c r="FE198" i="6"/>
  <c r="HZ198" i="6"/>
  <c r="IB198" i="6" s="1"/>
  <c r="AW198" i="6"/>
  <c r="CO198" i="6"/>
  <c r="FC198" i="6"/>
  <c r="GW198" i="6"/>
  <c r="AW196" i="6"/>
  <c r="FC196" i="6"/>
  <c r="GW196" i="6"/>
  <c r="HV196" i="6"/>
  <c r="HX196" i="6" s="1"/>
  <c r="AY196" i="6"/>
  <c r="CO196" i="6"/>
  <c r="DM196" i="6"/>
  <c r="DK196" i="6"/>
  <c r="EI196" i="6"/>
  <c r="FY196" i="6"/>
  <c r="HQ196" i="6"/>
  <c r="AY194" i="6"/>
  <c r="CO194" i="6"/>
  <c r="EG194" i="6"/>
  <c r="AW194" i="6"/>
  <c r="GA194" i="6"/>
  <c r="HV194" i="6"/>
  <c r="HX194" i="6" s="1"/>
  <c r="DK194" i="6"/>
  <c r="FE194" i="6"/>
  <c r="FY194" i="6"/>
  <c r="HZ194" i="6"/>
  <c r="IB194" i="6" s="1"/>
  <c r="DK192" i="6"/>
  <c r="EI192" i="6"/>
  <c r="FC192" i="6"/>
  <c r="FY192" i="6"/>
  <c r="AW192" i="6"/>
  <c r="CO192" i="6"/>
  <c r="DM192" i="6"/>
  <c r="GW192" i="6"/>
  <c r="DK190" i="6"/>
  <c r="CQ190" i="6"/>
  <c r="FE190" i="6"/>
  <c r="CO190" i="6"/>
  <c r="EG190" i="6"/>
  <c r="FC190" i="6"/>
  <c r="FY190" i="6"/>
  <c r="HQ190" i="6"/>
  <c r="GU190" i="6"/>
  <c r="AW190" i="6"/>
  <c r="EI190" i="6"/>
  <c r="GA190" i="6"/>
  <c r="GW190" i="6"/>
  <c r="HZ190" i="6"/>
  <c r="IB190" i="6" s="1"/>
  <c r="DM188" i="6"/>
  <c r="DK188" i="6"/>
  <c r="EI188" i="6"/>
  <c r="FC188" i="6"/>
  <c r="FY188" i="6"/>
  <c r="GW188" i="6"/>
  <c r="HV188" i="6"/>
  <c r="HX188" i="6" s="1"/>
  <c r="AY188" i="6"/>
  <c r="HQ188" i="6"/>
  <c r="AY186" i="6"/>
  <c r="FC186" i="6"/>
  <c r="FY186" i="6"/>
  <c r="GW186" i="6"/>
  <c r="AW186" i="6"/>
  <c r="CQ186" i="6"/>
  <c r="DK186" i="6"/>
  <c r="EI186" i="6"/>
  <c r="HV186" i="6"/>
  <c r="HX186" i="6" s="1"/>
  <c r="CO186" i="6"/>
  <c r="EG186" i="6"/>
  <c r="HQ186" i="6"/>
  <c r="HZ186" i="6"/>
  <c r="IB186" i="6" s="1"/>
  <c r="DM184" i="6"/>
  <c r="FE184" i="6"/>
  <c r="HS184" i="6"/>
  <c r="CO184" i="6"/>
  <c r="FC184" i="6"/>
  <c r="HQ184" i="6"/>
  <c r="CQ184" i="6"/>
  <c r="EI184" i="6"/>
  <c r="HV184" i="6"/>
  <c r="HX184" i="6" s="1"/>
  <c r="AY184" i="6"/>
  <c r="BS184" i="6"/>
  <c r="DK184" i="6"/>
  <c r="HZ182" i="6"/>
  <c r="IB182" i="6" s="1"/>
  <c r="AW182" i="6"/>
  <c r="CO182" i="6"/>
  <c r="DK182" i="6"/>
  <c r="EG182" i="6"/>
  <c r="FC182" i="6"/>
  <c r="HQ182" i="6"/>
  <c r="FY182" i="6"/>
  <c r="GW182" i="6"/>
  <c r="HV182" i="6"/>
  <c r="HX182" i="6" s="1"/>
  <c r="EG180" i="6"/>
  <c r="J180" i="6"/>
  <c r="DM180" i="6"/>
  <c r="EI180" i="6"/>
  <c r="FC180" i="6"/>
  <c r="CO180" i="6"/>
  <c r="DK180" i="6"/>
  <c r="FY180" i="6"/>
  <c r="GW180" i="6"/>
  <c r="AW180" i="6"/>
  <c r="HQ180" i="6"/>
  <c r="HZ178" i="6"/>
  <c r="IB178" i="6" s="1"/>
  <c r="AY178" i="6"/>
  <c r="EI178" i="6"/>
  <c r="GA178" i="6"/>
  <c r="AW178" i="6"/>
  <c r="DK178" i="6"/>
  <c r="EG178" i="6"/>
  <c r="FY178" i="6"/>
  <c r="GW178" i="6"/>
  <c r="HV178" i="6"/>
  <c r="HX178" i="6" s="1"/>
  <c r="HQ176" i="6"/>
  <c r="N176" i="6"/>
  <c r="DM176" i="6"/>
  <c r="HV176" i="6"/>
  <c r="HX176" i="6" s="1"/>
  <c r="AY176" i="6"/>
  <c r="CO176" i="6"/>
  <c r="DK176" i="6"/>
  <c r="FC176" i="6"/>
  <c r="HZ174" i="6"/>
  <c r="IB174" i="6" s="1"/>
  <c r="AW174" i="6"/>
  <c r="DK174" i="6"/>
  <c r="GA174" i="6"/>
  <c r="HQ174" i="6"/>
  <c r="FY174" i="6"/>
  <c r="GW174" i="6"/>
  <c r="HV174" i="6"/>
  <c r="HX174" i="6" s="1"/>
  <c r="HQ172" i="6"/>
  <c r="O172" i="6"/>
  <c r="AY172" i="6"/>
  <c r="EI172" i="6"/>
  <c r="AW172" i="6"/>
  <c r="DM172" i="6"/>
  <c r="BU172" i="6"/>
  <c r="CO172" i="6"/>
  <c r="DK172" i="6"/>
  <c r="FC172" i="6"/>
  <c r="HZ170" i="6"/>
  <c r="IB170" i="6" s="1"/>
  <c r="CQ170" i="6"/>
  <c r="DM170" i="6"/>
  <c r="EI170" i="6"/>
  <c r="FY170" i="6"/>
  <c r="GW170" i="6"/>
  <c r="BS170" i="6"/>
  <c r="CO170" i="6"/>
  <c r="EG170" i="6"/>
  <c r="FE170" i="6"/>
  <c r="AY170" i="6"/>
  <c r="DK170" i="6"/>
  <c r="FC170" i="6"/>
  <c r="HQ170" i="6"/>
  <c r="HV170" i="6"/>
  <c r="HX170" i="6" s="1"/>
  <c r="N168" i="6"/>
  <c r="O168" i="6" s="1"/>
  <c r="EI168" i="6"/>
  <c r="FC168" i="6"/>
  <c r="GA168" i="6"/>
  <c r="HS168" i="6"/>
  <c r="CO168" i="6"/>
  <c r="DM168" i="6"/>
  <c r="HV168" i="6"/>
  <c r="HX168" i="6" s="1"/>
  <c r="DK168" i="6"/>
  <c r="FY168" i="6"/>
  <c r="GW168" i="6"/>
  <c r="HQ168" i="6"/>
  <c r="ID166" i="6"/>
  <c r="FE166" i="6"/>
  <c r="GW166" i="6"/>
  <c r="HZ166" i="6"/>
  <c r="IB166" i="6" s="1"/>
  <c r="CQ166" i="6"/>
  <c r="BU166" i="6"/>
  <c r="DM166" i="6"/>
  <c r="EI166" i="6"/>
  <c r="HS166" i="6"/>
  <c r="AY166" i="6"/>
  <c r="EG166" i="6"/>
  <c r="GA166" i="6"/>
  <c r="HV166" i="6"/>
  <c r="HX166" i="6" s="1"/>
  <c r="O164" i="6"/>
  <c r="AY164" i="6"/>
  <c r="DK164" i="6"/>
  <c r="HQ164" i="6"/>
  <c r="AW164" i="6"/>
  <c r="CO164" i="6"/>
  <c r="FY164" i="6"/>
  <c r="GW164" i="6"/>
  <c r="HV164" i="6"/>
  <c r="HX164" i="6" s="1"/>
  <c r="DM164" i="6"/>
  <c r="FC164" i="6"/>
  <c r="BU162" i="6"/>
  <c r="HZ162" i="6"/>
  <c r="IB162" i="6" s="1"/>
  <c r="CQ162" i="6"/>
  <c r="CO162" i="6"/>
  <c r="GA162" i="6"/>
  <c r="AY162" i="6"/>
  <c r="EI162" i="6"/>
  <c r="FE162" i="6"/>
  <c r="FY162" i="6"/>
  <c r="GW162" i="6"/>
  <c r="HV162" i="6"/>
  <c r="HX162" i="6" s="1"/>
  <c r="CO160" i="6"/>
  <c r="FC160" i="6"/>
  <c r="FY160" i="6"/>
  <c r="HQ160" i="6"/>
  <c r="AY160" i="6"/>
  <c r="HV160" i="6"/>
  <c r="HX160" i="6" s="1"/>
  <c r="DM160" i="6"/>
  <c r="CO158" i="6"/>
  <c r="DK158" i="6"/>
  <c r="FC158" i="6"/>
  <c r="FY158" i="6"/>
  <c r="AW158" i="6"/>
  <c r="BS158" i="6"/>
  <c r="EI158" i="6"/>
  <c r="HQ158" i="6"/>
  <c r="EG158" i="6"/>
  <c r="CQ158" i="6"/>
  <c r="FE158" i="6"/>
  <c r="GA158" i="6"/>
  <c r="HZ158" i="6"/>
  <c r="IB158" i="6" s="1"/>
  <c r="AY156" i="6"/>
  <c r="FC156" i="6"/>
  <c r="FY156" i="6"/>
  <c r="HV156" i="6"/>
  <c r="HX156" i="6" s="1"/>
  <c r="CO156" i="6"/>
  <c r="GW156" i="6"/>
  <c r="AW154" i="6"/>
  <c r="EG154" i="6"/>
  <c r="FC154" i="6"/>
  <c r="FY154" i="6"/>
  <c r="HV154" i="6"/>
  <c r="HX154" i="6" s="1"/>
  <c r="AY154" i="6"/>
  <c r="EI154" i="6"/>
  <c r="FE154" i="6"/>
  <c r="GA154" i="6"/>
  <c r="GW154" i="6"/>
  <c r="HQ154" i="6"/>
  <c r="HZ154" i="6"/>
  <c r="IB154" i="6" s="1"/>
  <c r="HZ152" i="6"/>
  <c r="IB152" i="6" s="1"/>
  <c r="AW152" i="6"/>
  <c r="HV152" i="6"/>
  <c r="HX152" i="6" s="1"/>
  <c r="J150" i="6"/>
  <c r="EG150" i="6"/>
  <c r="FE150" i="6"/>
  <c r="AY150" i="6"/>
  <c r="CQ150" i="6"/>
  <c r="FC150" i="6"/>
  <c r="GA150" i="6"/>
  <c r="GW150" i="6"/>
  <c r="AW150" i="6"/>
  <c r="CO150" i="6"/>
  <c r="DK150" i="6"/>
  <c r="FY150" i="6"/>
  <c r="HZ150" i="6"/>
  <c r="IB150" i="6" s="1"/>
  <c r="O148" i="6"/>
  <c r="CO148" i="6"/>
  <c r="DK148" i="6"/>
  <c r="BU148" i="6"/>
  <c r="EG148" i="6"/>
  <c r="FC148" i="6"/>
  <c r="AW148" i="6"/>
  <c r="GW148" i="6"/>
  <c r="HQ148" i="6"/>
  <c r="HV148" i="6"/>
  <c r="HX148" i="6" s="1"/>
  <c r="DM148" i="6"/>
  <c r="FY148" i="6"/>
  <c r="CQ146" i="6"/>
  <c r="EG146" i="6"/>
  <c r="GA146" i="6"/>
  <c r="GW146" i="6"/>
  <c r="HV146" i="6"/>
  <c r="HX146" i="6" s="1"/>
  <c r="AY146" i="6"/>
  <c r="CO146" i="6"/>
  <c r="FY146" i="6"/>
  <c r="HQ146" i="6"/>
  <c r="HZ146" i="6"/>
  <c r="IB146" i="6" s="1"/>
  <c r="FC144" i="6"/>
  <c r="HZ144" i="6"/>
  <c r="IB144" i="6" s="1"/>
  <c r="DM144" i="6"/>
  <c r="HV144" i="6"/>
  <c r="HX144" i="6" s="1"/>
  <c r="O142" i="6"/>
  <c r="AY142" i="6"/>
  <c r="BU142" i="6"/>
  <c r="EI142" i="6"/>
  <c r="FE142" i="6"/>
  <c r="HZ142" i="6"/>
  <c r="IB142" i="6" s="1"/>
  <c r="CQ142" i="6"/>
  <c r="DM142" i="6"/>
  <c r="GA142" i="6"/>
  <c r="GW142" i="6"/>
  <c r="DK142" i="6"/>
  <c r="FY142" i="6"/>
  <c r="HV142" i="6"/>
  <c r="HX142" i="6" s="1"/>
  <c r="O140" i="6"/>
  <c r="BS140" i="6"/>
  <c r="HQ140" i="6"/>
  <c r="AW140" i="6"/>
  <c r="DK140" i="6"/>
  <c r="EI140" i="6"/>
  <c r="FC140" i="6"/>
  <c r="HV140" i="6"/>
  <c r="HX140" i="6" s="1"/>
  <c r="CO140" i="6"/>
  <c r="FY140" i="6"/>
  <c r="AY140" i="6"/>
  <c r="O138" i="6"/>
  <c r="AY138" i="6"/>
  <c r="DK138" i="6"/>
  <c r="EI138" i="6"/>
  <c r="AW138" i="6"/>
  <c r="CQ138" i="6"/>
  <c r="EG138" i="6"/>
  <c r="GA138" i="6"/>
  <c r="HZ138" i="6"/>
  <c r="IB138" i="6" s="1"/>
  <c r="O136" i="6"/>
  <c r="AY136" i="6"/>
  <c r="HZ136" i="6"/>
  <c r="IB136" i="6" s="1"/>
  <c r="CO136" i="6"/>
  <c r="HS136" i="6"/>
  <c r="AW136" i="6"/>
  <c r="BU136" i="6"/>
  <c r="DM136" i="6"/>
  <c r="EI136" i="6"/>
  <c r="FE136" i="6"/>
  <c r="GA136" i="6"/>
  <c r="GW136" i="6"/>
  <c r="DK136" i="6"/>
  <c r="HQ136" i="6"/>
  <c r="HV136" i="6"/>
  <c r="HX136" i="6" s="1"/>
  <c r="AY134" i="6"/>
  <c r="DM134" i="6"/>
  <c r="AW134" i="6"/>
  <c r="CQ134" i="6"/>
  <c r="DK134" i="6"/>
  <c r="EI134" i="6"/>
  <c r="FE134" i="6"/>
  <c r="GA134" i="6"/>
  <c r="GW134" i="6"/>
  <c r="CO134" i="6"/>
  <c r="EG134" i="6"/>
  <c r="FC134" i="6"/>
  <c r="FY134" i="6"/>
  <c r="HQ134" i="6"/>
  <c r="HV134" i="6"/>
  <c r="HX134" i="6" s="1"/>
  <c r="ID132" i="6"/>
  <c r="GA132" i="6"/>
  <c r="HZ132" i="6"/>
  <c r="IB132" i="6" s="1"/>
  <c r="AY132" i="6"/>
  <c r="BU132" i="6"/>
  <c r="CQ132" i="6"/>
  <c r="DM132" i="6"/>
  <c r="EI132" i="6"/>
  <c r="FC132" i="6"/>
  <c r="DK132" i="6"/>
  <c r="FY132" i="6"/>
  <c r="GW132" i="6"/>
  <c r="HS132" i="6"/>
  <c r="AW132" i="6"/>
  <c r="CO132" i="6"/>
  <c r="HV132" i="6"/>
  <c r="HX132" i="6" s="1"/>
  <c r="O130" i="6"/>
  <c r="BU130" i="6"/>
  <c r="CQ130" i="6"/>
  <c r="FC130" i="6"/>
  <c r="GA130" i="6"/>
  <c r="HQ130" i="6"/>
  <c r="HZ130" i="6"/>
  <c r="IB130" i="6" s="1"/>
  <c r="CO130" i="6"/>
  <c r="DK130" i="6"/>
  <c r="EI130" i="6"/>
  <c r="FY130" i="6"/>
  <c r="AY130" i="6"/>
  <c r="EG130" i="6"/>
  <c r="GW130" i="6"/>
  <c r="AW130" i="6"/>
  <c r="FE130" i="6"/>
  <c r="HV130" i="6"/>
  <c r="HX130" i="6" s="1"/>
  <c r="FY128" i="6"/>
  <c r="DK128" i="6"/>
  <c r="GW128" i="6"/>
  <c r="AW128" i="6"/>
  <c r="CO128" i="6"/>
  <c r="FC128" i="6"/>
  <c r="HV128" i="6"/>
  <c r="HX128" i="6" s="1"/>
  <c r="O126" i="6"/>
  <c r="CQ126" i="6"/>
  <c r="HZ126" i="6"/>
  <c r="IB126" i="6" s="1"/>
  <c r="BU126" i="6"/>
  <c r="EI126" i="6"/>
  <c r="AY126" i="6"/>
  <c r="EG126" i="6"/>
  <c r="FC126" i="6"/>
  <c r="GA126" i="6"/>
  <c r="GW126" i="6"/>
  <c r="FE126" i="6"/>
  <c r="AW126" i="6"/>
  <c r="FY126" i="6"/>
  <c r="HV126" i="6"/>
  <c r="HX126" i="6" s="1"/>
  <c r="BU124" i="6"/>
  <c r="GW124" i="6"/>
  <c r="FC124" i="6"/>
  <c r="HZ124" i="6"/>
  <c r="IB124" i="6" s="1"/>
  <c r="HV124" i="6"/>
  <c r="HX124" i="6" s="1"/>
  <c r="O122" i="6"/>
  <c r="EG122" i="6"/>
  <c r="HQ122" i="6"/>
  <c r="HV122" i="6"/>
  <c r="HX122" i="6" s="1"/>
  <c r="AW122" i="6"/>
  <c r="FC122" i="6"/>
  <c r="GU122" i="6"/>
  <c r="HZ122" i="6"/>
  <c r="IB122" i="6" s="1"/>
  <c r="CO122" i="6"/>
  <c r="DK122" i="6"/>
  <c r="EI122" i="6"/>
  <c r="FY122" i="6"/>
  <c r="ID120" i="6"/>
  <c r="IE112" i="6"/>
  <c r="ID112" i="6"/>
  <c r="ID114" i="6"/>
  <c r="HE191" i="3" l="1"/>
  <c r="JO191" i="3"/>
  <c r="LQ142" i="3"/>
  <c r="S122" i="3"/>
  <c r="LT122" i="3" s="1"/>
  <c r="LQ186" i="3"/>
  <c r="LP166" i="3"/>
  <c r="LP162" i="3"/>
  <c r="LP134" i="3"/>
  <c r="LM153" i="3"/>
  <c r="LO153" i="3" s="1"/>
  <c r="FB201" i="7"/>
  <c r="LX144" i="7"/>
  <c r="LO121" i="7"/>
  <c r="LQ121" i="7" s="1"/>
  <c r="R126" i="7"/>
  <c r="LS126" i="7" s="1"/>
  <c r="HI201" i="7"/>
  <c r="HJ201" i="7" s="1"/>
  <c r="JO45" i="3"/>
  <c r="KS45" i="3" s="1"/>
  <c r="LQ166" i="3"/>
  <c r="S134" i="3"/>
  <c r="S124" i="3"/>
  <c r="LT124" i="3" s="1"/>
  <c r="LP182" i="3"/>
  <c r="S178" i="3"/>
  <c r="LQ198" i="3"/>
  <c r="LP186" i="3"/>
  <c r="LQ190" i="3"/>
  <c r="LQ126" i="3"/>
  <c r="LQ121" i="3"/>
  <c r="LP190" i="3"/>
  <c r="LP126" i="3"/>
  <c r="FB185" i="7"/>
  <c r="HI185" i="7"/>
  <c r="HJ185" i="7" s="1"/>
  <c r="LO142" i="7"/>
  <c r="LQ142" i="7" s="1"/>
  <c r="LR144" i="7"/>
  <c r="LS144" i="7"/>
  <c r="LO141" i="7"/>
  <c r="LQ141" i="7" s="1"/>
  <c r="LO129" i="7"/>
  <c r="LQ129" i="7" s="1"/>
  <c r="R171" i="7"/>
  <c r="U171" i="7" s="1"/>
  <c r="V134" i="7"/>
  <c r="LO160" i="7"/>
  <c r="LQ160" i="7" s="1"/>
  <c r="LS160" i="7"/>
  <c r="LO153" i="7"/>
  <c r="LQ153" i="7" s="1"/>
  <c r="R185" i="7"/>
  <c r="U185" i="7" s="1"/>
  <c r="LO134" i="7"/>
  <c r="LQ134" i="7" s="1"/>
  <c r="LO177" i="7"/>
  <c r="LQ177" i="7" s="1"/>
  <c r="LO197" i="7"/>
  <c r="LQ197" i="7" s="1"/>
  <c r="LO189" i="7"/>
  <c r="LQ189" i="7" s="1"/>
  <c r="LR172" i="7"/>
  <c r="LX192" i="7"/>
  <c r="LO126" i="7"/>
  <c r="LQ126" i="7" s="1"/>
  <c r="LO119" i="7"/>
  <c r="LQ119" i="7" s="1"/>
  <c r="HW167" i="2"/>
  <c r="HY167" i="2" s="1"/>
  <c r="CO199" i="6"/>
  <c r="EF199" i="6"/>
  <c r="EG199" i="6" s="1"/>
  <c r="Q155" i="6"/>
  <c r="IE155" i="6" s="1"/>
  <c r="T155" i="6"/>
  <c r="ID134" i="6"/>
  <c r="O141" i="6"/>
  <c r="IE200" i="6"/>
  <c r="ID200" i="6"/>
  <c r="T200" i="6"/>
  <c r="Q121" i="6"/>
  <c r="IE121" i="6" s="1"/>
  <c r="O185" i="6"/>
  <c r="IA152" i="6"/>
  <c r="IC152" i="6" s="1"/>
  <c r="O170" i="6"/>
  <c r="O131" i="6"/>
  <c r="T131" i="6" s="1"/>
  <c r="Q137" i="6"/>
  <c r="T137" i="6"/>
  <c r="T135" i="6"/>
  <c r="Q135" i="6"/>
  <c r="Q203" i="6"/>
  <c r="T203" i="6"/>
  <c r="IA131" i="6"/>
  <c r="IC131" i="6" s="1"/>
  <c r="IA147" i="6"/>
  <c r="IC147" i="6" s="1"/>
  <c r="IA177" i="6"/>
  <c r="IC177" i="6" s="1"/>
  <c r="IA185" i="6"/>
  <c r="IC185" i="6" s="1"/>
  <c r="O184" i="6"/>
  <c r="Q184" i="6" s="1"/>
  <c r="ID184" i="6" s="1"/>
  <c r="O198" i="6"/>
  <c r="IA129" i="6"/>
  <c r="IC129" i="6" s="1"/>
  <c r="HW202" i="6"/>
  <c r="HY202" i="6" s="1"/>
  <c r="HW179" i="6"/>
  <c r="HY179" i="6" s="1"/>
  <c r="ID118" i="6"/>
  <c r="IA144" i="6"/>
  <c r="IC144" i="6" s="1"/>
  <c r="IE116" i="6"/>
  <c r="T183" i="6"/>
  <c r="IA135" i="6"/>
  <c r="IC135" i="6" s="1"/>
  <c r="IA173" i="6"/>
  <c r="IC173" i="6" s="1"/>
  <c r="O143" i="6"/>
  <c r="IA171" i="6"/>
  <c r="IC171" i="6" s="1"/>
  <c r="O171" i="6"/>
  <c r="T171" i="6" s="1"/>
  <c r="Q156" i="6"/>
  <c r="IA203" i="6"/>
  <c r="IC203" i="6" s="1"/>
  <c r="IA137" i="6"/>
  <c r="IC137" i="6" s="1"/>
  <c r="IA151" i="6"/>
  <c r="IC151" i="6" s="1"/>
  <c r="O145" i="6"/>
  <c r="T145" i="6" s="1"/>
  <c r="IA195" i="6"/>
  <c r="IA133" i="6"/>
  <c r="IC133" i="6" s="1"/>
  <c r="IA187" i="6"/>
  <c r="IC187" i="6" s="1"/>
  <c r="HW131" i="6"/>
  <c r="HY131" i="6" s="1"/>
  <c r="IA197" i="6"/>
  <c r="IC197" i="6" s="1"/>
  <c r="HW144" i="6"/>
  <c r="HY144" i="6" s="1"/>
  <c r="LP150" i="3"/>
  <c r="LQ150" i="3"/>
  <c r="T133" i="3"/>
  <c r="Q133" i="3"/>
  <c r="S133" i="3" s="1"/>
  <c r="T141" i="3"/>
  <c r="Q141" i="3"/>
  <c r="S141" i="3" s="1"/>
  <c r="T199" i="3"/>
  <c r="Q199" i="3"/>
  <c r="S199" i="3" s="1"/>
  <c r="T161" i="3"/>
  <c r="Q161" i="3"/>
  <c r="S161" i="3" s="1"/>
  <c r="S130" i="3"/>
  <c r="LP130" i="3"/>
  <c r="LQ130" i="3"/>
  <c r="T145" i="3"/>
  <c r="Q145" i="3"/>
  <c r="S145" i="3" s="1"/>
  <c r="T169" i="3"/>
  <c r="Q169" i="3"/>
  <c r="S169" i="3" s="1"/>
  <c r="T129" i="3"/>
  <c r="Q129" i="3"/>
  <c r="S129" i="3" s="1"/>
  <c r="LU191" i="3"/>
  <c r="S198" i="3"/>
  <c r="LU198" i="3" s="1"/>
  <c r="LQ182" i="3"/>
  <c r="T153" i="3"/>
  <c r="Q153" i="3"/>
  <c r="T187" i="3"/>
  <c r="Q187" i="3"/>
  <c r="S187" i="3" s="1"/>
  <c r="T189" i="3"/>
  <c r="Q189" i="3"/>
  <c r="S189" i="3" s="1"/>
  <c r="T149" i="3"/>
  <c r="Q149" i="3"/>
  <c r="S149" i="3" s="1"/>
  <c r="T151" i="3"/>
  <c r="Q151" i="3"/>
  <c r="S151" i="3" s="1"/>
  <c r="T183" i="3"/>
  <c r="Q183" i="3"/>
  <c r="S183" i="3" s="1"/>
  <c r="T157" i="3"/>
  <c r="Q157" i="3"/>
  <c r="S157" i="3" s="1"/>
  <c r="T167" i="3"/>
  <c r="Q167" i="3"/>
  <c r="S167" i="3" s="1"/>
  <c r="T181" i="3"/>
  <c r="Q181" i="3"/>
  <c r="S181" i="3" s="1"/>
  <c r="T131" i="3"/>
  <c r="Q131" i="3"/>
  <c r="S131" i="3" s="1"/>
  <c r="T185" i="3"/>
  <c r="Q185" i="3"/>
  <c r="S185" i="3" s="1"/>
  <c r="T123" i="3"/>
  <c r="Q123" i="3"/>
  <c r="S123" i="3" s="1"/>
  <c r="T159" i="3"/>
  <c r="Q159" i="3"/>
  <c r="S159" i="3" s="1"/>
  <c r="LQ170" i="3"/>
  <c r="LP170" i="3"/>
  <c r="S170" i="3"/>
  <c r="LR192" i="7"/>
  <c r="LS192" i="7"/>
  <c r="LO182" i="7"/>
  <c r="LQ182" i="7" s="1"/>
  <c r="LO176" i="7"/>
  <c r="LQ176" i="7" s="1"/>
  <c r="LO172" i="7"/>
  <c r="LQ172" i="7" s="1"/>
  <c r="LO120" i="7"/>
  <c r="LQ120" i="7" s="1"/>
  <c r="V176" i="7"/>
  <c r="R176" i="7"/>
  <c r="U120" i="7"/>
  <c r="LS120" i="7"/>
  <c r="LR120" i="7"/>
  <c r="LX158" i="7"/>
  <c r="LX160" i="7"/>
  <c r="R129" i="7"/>
  <c r="U129" i="7" s="1"/>
  <c r="V129" i="7"/>
  <c r="LY148" i="7"/>
  <c r="LR158" i="7"/>
  <c r="LR160" i="7"/>
  <c r="R142" i="7"/>
  <c r="LR142" i="7" s="1"/>
  <c r="LR150" i="7"/>
  <c r="LS190" i="7"/>
  <c r="U168" i="7"/>
  <c r="LS168" i="7"/>
  <c r="R153" i="7"/>
  <c r="U153" i="7" s="1"/>
  <c r="V153" i="7"/>
  <c r="V189" i="7"/>
  <c r="R189" i="7"/>
  <c r="U189" i="7" s="1"/>
  <c r="HW131" i="2"/>
  <c r="HY131" i="2" s="1"/>
  <c r="O159" i="6"/>
  <c r="Q159" i="6" s="1"/>
  <c r="IA122" i="6"/>
  <c r="IC122" i="6" s="1"/>
  <c r="HW128" i="6"/>
  <c r="HY128" i="6" s="1"/>
  <c r="HW138" i="6"/>
  <c r="HY138" i="6" s="1"/>
  <c r="HW142" i="6"/>
  <c r="HY142" i="6" s="1"/>
  <c r="IA148" i="6"/>
  <c r="IC148" i="6" s="1"/>
  <c r="HW152" i="6"/>
  <c r="HY152" i="6" s="1"/>
  <c r="HW162" i="6"/>
  <c r="HY162" i="6" s="1"/>
  <c r="HW166" i="6"/>
  <c r="HY166" i="6" s="1"/>
  <c r="IA176" i="6"/>
  <c r="HW184" i="6"/>
  <c r="HY184" i="6" s="1"/>
  <c r="IA200" i="6"/>
  <c r="IC200" i="6" s="1"/>
  <c r="IA202" i="6"/>
  <c r="IC202" i="6" s="1"/>
  <c r="HW204" i="6"/>
  <c r="HY204" i="6" s="1"/>
  <c r="T127" i="6"/>
  <c r="Q127" i="6"/>
  <c r="T167" i="6"/>
  <c r="Q167" i="6"/>
  <c r="Q205" i="6"/>
  <c r="T205" i="6"/>
  <c r="T204" i="6"/>
  <c r="Q204" i="6"/>
  <c r="Q170" i="6"/>
  <c r="T170" i="6"/>
  <c r="T187" i="6"/>
  <c r="Q187" i="6"/>
  <c r="T133" i="6"/>
  <c r="Q133" i="6"/>
  <c r="Q178" i="6"/>
  <c r="T178" i="6"/>
  <c r="T197" i="6"/>
  <c r="Q197" i="6"/>
  <c r="T151" i="6"/>
  <c r="Q151" i="6"/>
  <c r="T153" i="6"/>
  <c r="Q153" i="6"/>
  <c r="Q196" i="6"/>
  <c r="T196" i="6"/>
  <c r="Q154" i="6"/>
  <c r="ID154" i="6" s="1"/>
  <c r="T154" i="6"/>
  <c r="T163" i="6"/>
  <c r="Q163" i="6"/>
  <c r="T193" i="6"/>
  <c r="Q193" i="6"/>
  <c r="Q122" i="6"/>
  <c r="IE122" i="6" s="1"/>
  <c r="T122" i="6"/>
  <c r="Q126" i="6"/>
  <c r="ID126" i="6" s="1"/>
  <c r="T126" i="6"/>
  <c r="Q138" i="6"/>
  <c r="IE138" i="6" s="1"/>
  <c r="T138" i="6"/>
  <c r="Q142" i="6"/>
  <c r="IE142" i="6" s="1"/>
  <c r="T142" i="6"/>
  <c r="HW168" i="6"/>
  <c r="HY168" i="6" s="1"/>
  <c r="Q188" i="6"/>
  <c r="ID188" i="6" s="1"/>
  <c r="T188" i="6"/>
  <c r="Q192" i="6"/>
  <c r="ID192" i="6" s="1"/>
  <c r="T192" i="6"/>
  <c r="HW137" i="6"/>
  <c r="HY137" i="6" s="1"/>
  <c r="HW149" i="6"/>
  <c r="HY149" i="6" s="1"/>
  <c r="HW171" i="6"/>
  <c r="HY171" i="6" s="1"/>
  <c r="HW143" i="6"/>
  <c r="HY143" i="6" s="1"/>
  <c r="HW123" i="6"/>
  <c r="HY123" i="6" s="1"/>
  <c r="HW147" i="6"/>
  <c r="HY147" i="6" s="1"/>
  <c r="HW153" i="6"/>
  <c r="HY153" i="6" s="1"/>
  <c r="HW177" i="6"/>
  <c r="HY177" i="6" s="1"/>
  <c r="T129" i="6"/>
  <c r="Q129" i="6"/>
  <c r="T141" i="6"/>
  <c r="Q141" i="6"/>
  <c r="IA157" i="6"/>
  <c r="IC157" i="6" s="1"/>
  <c r="IA165" i="6"/>
  <c r="IC165" i="6" s="1"/>
  <c r="T161" i="6"/>
  <c r="Q161" i="6"/>
  <c r="IA149" i="6"/>
  <c r="IC149" i="6" s="1"/>
  <c r="O169" i="6"/>
  <c r="Q202" i="6"/>
  <c r="T202" i="6"/>
  <c r="Q165" i="6"/>
  <c r="T165" i="6"/>
  <c r="IA124" i="6"/>
  <c r="IC124" i="6" s="1"/>
  <c r="IA128" i="6"/>
  <c r="IC128" i="6" s="1"/>
  <c r="HW146" i="6"/>
  <c r="HY146" i="6" s="1"/>
  <c r="Q158" i="6"/>
  <c r="ID158" i="6" s="1"/>
  <c r="T158" i="6"/>
  <c r="Q172" i="6"/>
  <c r="ID172" i="6" s="1"/>
  <c r="T172" i="6"/>
  <c r="HW176" i="6"/>
  <c r="HY176" i="6" s="1"/>
  <c r="IA178" i="6"/>
  <c r="IC178" i="6" s="1"/>
  <c r="IA180" i="6"/>
  <c r="IC180" i="6" s="1"/>
  <c r="IA182" i="6"/>
  <c r="IC182" i="6" s="1"/>
  <c r="Q182" i="6"/>
  <c r="IE182" i="6" s="1"/>
  <c r="T182" i="6"/>
  <c r="IA192" i="6"/>
  <c r="IC192" i="6" s="1"/>
  <c r="HW206" i="6"/>
  <c r="HY206" i="6" s="1"/>
  <c r="HW129" i="6"/>
  <c r="HY129" i="6" s="1"/>
  <c r="HW187" i="6"/>
  <c r="HY187" i="6" s="1"/>
  <c r="HW193" i="6"/>
  <c r="HY193" i="6" s="1"/>
  <c r="IA127" i="6"/>
  <c r="IC127" i="6" s="1"/>
  <c r="HW165" i="6"/>
  <c r="HY165" i="6" s="1"/>
  <c r="HW159" i="6"/>
  <c r="HY159" i="6" s="1"/>
  <c r="HW185" i="6"/>
  <c r="HY185" i="6" s="1"/>
  <c r="IA201" i="6"/>
  <c r="IC201" i="6" s="1"/>
  <c r="HW167" i="6"/>
  <c r="HY167" i="6" s="1"/>
  <c r="HW135" i="6"/>
  <c r="HY135" i="6" s="1"/>
  <c r="T143" i="6"/>
  <c r="Q143" i="6"/>
  <c r="HW197" i="6"/>
  <c r="HY197" i="6" s="1"/>
  <c r="IA153" i="6"/>
  <c r="IC153" i="6" s="1"/>
  <c r="IA163" i="6"/>
  <c r="IC163" i="6" s="1"/>
  <c r="O195" i="6"/>
  <c r="IA167" i="6"/>
  <c r="IC167" i="6" s="1"/>
  <c r="HW191" i="6"/>
  <c r="HY191" i="6" s="1"/>
  <c r="IA143" i="6"/>
  <c r="IC143" i="6" s="1"/>
  <c r="O173" i="6"/>
  <c r="HW151" i="6"/>
  <c r="HY151" i="6" s="1"/>
  <c r="IA161" i="6"/>
  <c r="IC161" i="6" s="1"/>
  <c r="T139" i="6"/>
  <c r="Q139" i="6"/>
  <c r="Q162" i="6"/>
  <c r="T162" i="6"/>
  <c r="T179" i="6"/>
  <c r="Q179" i="6"/>
  <c r="IA179" i="6"/>
  <c r="IC179" i="6" s="1"/>
  <c r="O157" i="6"/>
  <c r="ID177" i="6"/>
  <c r="IE177" i="6"/>
  <c r="Q152" i="6"/>
  <c r="T152" i="6"/>
  <c r="Q124" i="6"/>
  <c r="ID124" i="6" s="1"/>
  <c r="T124" i="6"/>
  <c r="Q130" i="6"/>
  <c r="ID130" i="6" s="1"/>
  <c r="T130" i="6"/>
  <c r="HW160" i="6"/>
  <c r="HY160" i="6" s="1"/>
  <c r="HW164" i="6"/>
  <c r="HY164" i="6" s="1"/>
  <c r="Q164" i="6"/>
  <c r="ID164" i="6" s="1"/>
  <c r="T164" i="6"/>
  <c r="IA166" i="6"/>
  <c r="IC166" i="6" s="1"/>
  <c r="Q168" i="6"/>
  <c r="ID168" i="6" s="1"/>
  <c r="T168" i="6"/>
  <c r="HW188" i="6"/>
  <c r="HY188" i="6" s="1"/>
  <c r="Q198" i="6"/>
  <c r="ID198" i="6" s="1"/>
  <c r="T198" i="6"/>
  <c r="HW139" i="6"/>
  <c r="HY139" i="6" s="1"/>
  <c r="HW141" i="6"/>
  <c r="HY141" i="6" s="1"/>
  <c r="IC195" i="6"/>
  <c r="HW127" i="6"/>
  <c r="HY127" i="6" s="1"/>
  <c r="HW145" i="6"/>
  <c r="HY145" i="6" s="1"/>
  <c r="IA159" i="6"/>
  <c r="IC159" i="6" s="1"/>
  <c r="HW175" i="6"/>
  <c r="HY175" i="6" s="1"/>
  <c r="IA181" i="6"/>
  <c r="IC181" i="6" s="1"/>
  <c r="HW195" i="6"/>
  <c r="HY195" i="6" s="1"/>
  <c r="IA145" i="6"/>
  <c r="IC145" i="6" s="1"/>
  <c r="IA175" i="6"/>
  <c r="IC175" i="6" s="1"/>
  <c r="IA123" i="6"/>
  <c r="IC123" i="6" s="1"/>
  <c r="IA155" i="6"/>
  <c r="IC155" i="6" s="1"/>
  <c r="IA193" i="6"/>
  <c r="IC193" i="6" s="1"/>
  <c r="Q146" i="6"/>
  <c r="T146" i="6"/>
  <c r="Q186" i="6"/>
  <c r="T186" i="6"/>
  <c r="T201" i="6"/>
  <c r="Q201" i="6"/>
  <c r="IA169" i="6"/>
  <c r="IC169" i="6" s="1"/>
  <c r="Q160" i="6"/>
  <c r="T160" i="6"/>
  <c r="Q174" i="6"/>
  <c r="T174" i="6"/>
  <c r="HW124" i="6"/>
  <c r="HY124" i="6" s="1"/>
  <c r="IA126" i="6"/>
  <c r="IC126" i="6" s="1"/>
  <c r="Q136" i="6"/>
  <c r="IE136" i="6" s="1"/>
  <c r="T136" i="6"/>
  <c r="Q140" i="6"/>
  <c r="T140" i="6"/>
  <c r="Q144" i="6"/>
  <c r="IE144" i="6" s="1"/>
  <c r="T144" i="6"/>
  <c r="Q148" i="6"/>
  <c r="IE148" i="6" s="1"/>
  <c r="T148" i="6"/>
  <c r="HW156" i="6"/>
  <c r="HY156" i="6" s="1"/>
  <c r="IA158" i="6"/>
  <c r="IC158" i="6" s="1"/>
  <c r="IA168" i="6"/>
  <c r="IA170" i="6"/>
  <c r="IC170" i="6" s="1"/>
  <c r="HW170" i="6"/>
  <c r="HY170" i="6" s="1"/>
  <c r="IA174" i="6"/>
  <c r="IC174" i="6" s="1"/>
  <c r="IA190" i="6"/>
  <c r="IC190" i="6" s="1"/>
  <c r="Q190" i="6"/>
  <c r="IE190" i="6" s="1"/>
  <c r="T190" i="6"/>
  <c r="IA198" i="6"/>
  <c r="IC198" i="6" s="1"/>
  <c r="HW200" i="6"/>
  <c r="HY200" i="6" s="1"/>
  <c r="HW155" i="6"/>
  <c r="HY155" i="6" s="1"/>
  <c r="HW163" i="6"/>
  <c r="HY163" i="6" s="1"/>
  <c r="HW203" i="6"/>
  <c r="HY203" i="6" s="1"/>
  <c r="HW161" i="6"/>
  <c r="HY161" i="6" s="1"/>
  <c r="HW173" i="6"/>
  <c r="HY173" i="6" s="1"/>
  <c r="HW181" i="6"/>
  <c r="HY181" i="6" s="1"/>
  <c r="IA191" i="6"/>
  <c r="IC191" i="6" s="1"/>
  <c r="IA204" i="6"/>
  <c r="IC204" i="6" s="1"/>
  <c r="HW169" i="6"/>
  <c r="HY169" i="6" s="1"/>
  <c r="HW133" i="6"/>
  <c r="HY133" i="6" s="1"/>
  <c r="IA141" i="6"/>
  <c r="IC141" i="6" s="1"/>
  <c r="T147" i="6"/>
  <c r="Q147" i="6"/>
  <c r="HW189" i="6"/>
  <c r="HY189" i="6" s="1"/>
  <c r="HW201" i="6"/>
  <c r="HY201" i="6" s="1"/>
  <c r="O128" i="6"/>
  <c r="T175" i="6"/>
  <c r="Q175" i="6"/>
  <c r="T189" i="6"/>
  <c r="Q189" i="6"/>
  <c r="T123" i="6"/>
  <c r="Q123" i="6"/>
  <c r="ID137" i="6"/>
  <c r="IE137" i="6"/>
  <c r="T181" i="6"/>
  <c r="Q181" i="6"/>
  <c r="IE203" i="6"/>
  <c r="ID203" i="6"/>
  <c r="IA189" i="6"/>
  <c r="IC189" i="6" s="1"/>
  <c r="O191" i="6"/>
  <c r="IA139" i="6"/>
  <c r="IC139" i="6" s="1"/>
  <c r="HW157" i="6"/>
  <c r="HY157" i="6" s="1"/>
  <c r="T149" i="6"/>
  <c r="Q149" i="6"/>
  <c r="Q194" i="6"/>
  <c r="T194" i="6"/>
  <c r="EH125" i="6"/>
  <c r="EI125" i="6" s="1"/>
  <c r="CQ125" i="6"/>
  <c r="CN125" i="6"/>
  <c r="DJ125" i="6" s="1"/>
  <c r="DK125" i="6" s="1"/>
  <c r="BS125" i="6"/>
  <c r="IA197" i="2"/>
  <c r="IC197" i="2" s="1"/>
  <c r="IA135" i="2"/>
  <c r="IC135" i="2" s="1"/>
  <c r="T125" i="6"/>
  <c r="Q125" i="6"/>
  <c r="BS125" i="2"/>
  <c r="DL125" i="2"/>
  <c r="EH125" i="2" s="1"/>
  <c r="EI125" i="2" s="1"/>
  <c r="CQ125" i="2"/>
  <c r="CN125" i="2"/>
  <c r="CO125" i="2" s="1"/>
  <c r="EY125" i="3"/>
  <c r="EZ125" i="3" s="1"/>
  <c r="U125" i="7"/>
  <c r="FA125" i="7"/>
  <c r="LM172" i="3"/>
  <c r="LO172" i="3" s="1"/>
  <c r="LM149" i="3"/>
  <c r="LO149" i="3" s="1"/>
  <c r="GA125" i="3"/>
  <c r="GB125" i="3" s="1"/>
  <c r="T125" i="3"/>
  <c r="Q125" i="3"/>
  <c r="S125" i="3" s="1"/>
  <c r="LU122" i="3"/>
  <c r="LU124" i="3"/>
  <c r="LT126" i="3"/>
  <c r="LU126" i="3"/>
  <c r="LP132" i="3"/>
  <c r="S132" i="3"/>
  <c r="LQ132" i="3"/>
  <c r="LM132" i="3"/>
  <c r="LO132" i="3" s="1"/>
  <c r="LU134" i="3"/>
  <c r="LT134" i="3"/>
  <c r="LT140" i="3"/>
  <c r="LU140" i="3"/>
  <c r="LU142" i="3"/>
  <c r="LT142" i="3"/>
  <c r="LQ144" i="3"/>
  <c r="LP144" i="3"/>
  <c r="S144" i="3"/>
  <c r="LT146" i="3"/>
  <c r="LU146" i="3"/>
  <c r="S148" i="3"/>
  <c r="LQ148" i="3"/>
  <c r="LP148" i="3"/>
  <c r="LM148" i="3"/>
  <c r="LO148" i="3" s="1"/>
  <c r="LU150" i="3"/>
  <c r="LT150" i="3"/>
  <c r="LP154" i="3"/>
  <c r="LQ154" i="3"/>
  <c r="S154" i="3"/>
  <c r="LT158" i="3"/>
  <c r="LU158" i="3"/>
  <c r="LT156" i="3"/>
  <c r="LU156" i="3"/>
  <c r="LQ192" i="3"/>
  <c r="LP192" i="3"/>
  <c r="S192" i="3"/>
  <c r="LT190" i="3"/>
  <c r="LU190" i="3"/>
  <c r="LU162" i="3"/>
  <c r="LT162" i="3"/>
  <c r="LQ164" i="3"/>
  <c r="LP164" i="3"/>
  <c r="S164" i="3"/>
  <c r="LT166" i="3"/>
  <c r="LU166" i="3"/>
  <c r="LU188" i="3"/>
  <c r="LT188" i="3"/>
  <c r="LT186" i="3"/>
  <c r="LU186" i="3"/>
  <c r="LU182" i="3"/>
  <c r="LT182" i="3"/>
  <c r="S180" i="3"/>
  <c r="LQ180" i="3"/>
  <c r="LP180" i="3"/>
  <c r="LU178" i="3"/>
  <c r="LT178" i="3"/>
  <c r="LP172" i="3"/>
  <c r="S172" i="3"/>
  <c r="LQ172" i="3"/>
  <c r="LP174" i="3"/>
  <c r="S174" i="3"/>
  <c r="LQ174" i="3"/>
  <c r="S176" i="3"/>
  <c r="LQ176" i="3"/>
  <c r="LP176" i="3"/>
  <c r="LT194" i="3"/>
  <c r="LU194" i="3"/>
  <c r="S200" i="3"/>
  <c r="LQ200" i="3"/>
  <c r="LP200" i="3"/>
  <c r="LQ202" i="3"/>
  <c r="S202" i="3"/>
  <c r="LP202" i="3"/>
  <c r="LU204" i="3"/>
  <c r="LT204" i="3"/>
  <c r="GB202" i="3"/>
  <c r="HE202" i="3"/>
  <c r="II202" i="3"/>
  <c r="IJ202" i="3" s="1"/>
  <c r="LS135" i="7"/>
  <c r="LX136" i="7"/>
  <c r="LR138" i="7"/>
  <c r="LR136" i="7"/>
  <c r="LY162" i="7"/>
  <c r="LR174" i="7"/>
  <c r="LS136" i="7"/>
  <c r="LR178" i="7"/>
  <c r="LO156" i="7"/>
  <c r="LQ156" i="7" s="1"/>
  <c r="LM165" i="3"/>
  <c r="LO165" i="3" s="1"/>
  <c r="LM202" i="3"/>
  <c r="LO202" i="3" s="1"/>
  <c r="LM161" i="3"/>
  <c r="LO161" i="3" s="1"/>
  <c r="LM192" i="3"/>
  <c r="LO192" i="3" s="1"/>
  <c r="LM200" i="3"/>
  <c r="LO200" i="3" s="1"/>
  <c r="LP121" i="3"/>
  <c r="LM176" i="3"/>
  <c r="LO176" i="3" s="1"/>
  <c r="O193" i="3"/>
  <c r="O173" i="3"/>
  <c r="O171" i="3"/>
  <c r="O155" i="3"/>
  <c r="LM144" i="3"/>
  <c r="LO144" i="3" s="1"/>
  <c r="LM151" i="3"/>
  <c r="LO151" i="3" s="1"/>
  <c r="LM159" i="3"/>
  <c r="LO159" i="3" s="1"/>
  <c r="LQ163" i="3"/>
  <c r="LP163" i="3"/>
  <c r="LP159" i="3"/>
  <c r="LQ165" i="3"/>
  <c r="LP165" i="3"/>
  <c r="LM167" i="3"/>
  <c r="LO167" i="3" s="1"/>
  <c r="LQ179" i="3"/>
  <c r="LP179" i="3"/>
  <c r="LM133" i="3"/>
  <c r="LO133" i="3" s="1"/>
  <c r="LU139" i="3"/>
  <c r="LT139" i="3"/>
  <c r="LU143" i="3"/>
  <c r="LT143" i="3"/>
  <c r="LP203" i="3"/>
  <c r="LQ177" i="3"/>
  <c r="LP177" i="3"/>
  <c r="LM157" i="3"/>
  <c r="LO157" i="3" s="1"/>
  <c r="LM203" i="3"/>
  <c r="LO203" i="3" s="1"/>
  <c r="LQ147" i="3"/>
  <c r="LP147" i="3"/>
  <c r="LQ127" i="3"/>
  <c r="LP127" i="3"/>
  <c r="LT121" i="3"/>
  <c r="LU121" i="3"/>
  <c r="LQ197" i="3"/>
  <c r="LP197" i="3"/>
  <c r="LQ201" i="3"/>
  <c r="LP201" i="3"/>
  <c r="HW135" i="2"/>
  <c r="HY135" i="2" s="1"/>
  <c r="HW181" i="2"/>
  <c r="HY181" i="2" s="1"/>
  <c r="HW147" i="2"/>
  <c r="HY147" i="2" s="1"/>
  <c r="HW171" i="2"/>
  <c r="HY171" i="2" s="1"/>
  <c r="HW139" i="2"/>
  <c r="HY139" i="2" s="1"/>
  <c r="HW159" i="2"/>
  <c r="HY159" i="2" s="1"/>
  <c r="HW189" i="2"/>
  <c r="HY189" i="2" s="1"/>
  <c r="LY198" i="7"/>
  <c r="LY166" i="7"/>
  <c r="LR198" i="7"/>
  <c r="LS162" i="7"/>
  <c r="LX190" i="7"/>
  <c r="LR162" i="7"/>
  <c r="LY154" i="7"/>
  <c r="LO178" i="7"/>
  <c r="LQ178" i="7" s="1"/>
  <c r="LS154" i="7"/>
  <c r="LY194" i="7"/>
  <c r="LS158" i="7"/>
  <c r="LO130" i="7"/>
  <c r="LQ130" i="7" s="1"/>
  <c r="LX146" i="7"/>
  <c r="LY174" i="7"/>
  <c r="LS166" i="7"/>
  <c r="LR190" i="7"/>
  <c r="LS138" i="7"/>
  <c r="LO147" i="7"/>
  <c r="LQ147" i="7" s="1"/>
  <c r="LO187" i="7"/>
  <c r="LQ187" i="7" s="1"/>
  <c r="LO179" i="7"/>
  <c r="LQ179" i="7" s="1"/>
  <c r="U180" i="7"/>
  <c r="LR180" i="7"/>
  <c r="R202" i="7"/>
  <c r="U202" i="7" s="1"/>
  <c r="V202" i="7"/>
  <c r="U156" i="7"/>
  <c r="LR156" i="7"/>
  <c r="LS156" i="7"/>
  <c r="U130" i="7"/>
  <c r="LS130" i="7"/>
  <c r="LR130" i="7"/>
  <c r="U122" i="7"/>
  <c r="LR122" i="7"/>
  <c r="LR146" i="7"/>
  <c r="LS179" i="7"/>
  <c r="LS198" i="7"/>
  <c r="R200" i="7"/>
  <c r="U200" i="7" s="1"/>
  <c r="V200" i="7"/>
  <c r="LS174" i="7"/>
  <c r="R186" i="7"/>
  <c r="U186" i="7" s="1"/>
  <c r="V186" i="7"/>
  <c r="R170" i="7"/>
  <c r="U170" i="7" s="1"/>
  <c r="V170" i="7"/>
  <c r="LS184" i="7"/>
  <c r="LS194" i="7"/>
  <c r="LX150" i="7"/>
  <c r="LR194" i="7"/>
  <c r="LR184" i="7"/>
  <c r="LS122" i="7"/>
  <c r="LX184" i="7"/>
  <c r="LR179" i="7"/>
  <c r="LS150" i="7"/>
  <c r="LS180" i="7"/>
  <c r="LS146" i="7"/>
  <c r="LS178" i="7"/>
  <c r="LR154" i="7"/>
  <c r="U124" i="7"/>
  <c r="LS124" i="7"/>
  <c r="LR124" i="7"/>
  <c r="U182" i="7"/>
  <c r="LS182" i="7"/>
  <c r="LR182" i="7"/>
  <c r="LR166" i="7"/>
  <c r="U134" i="7"/>
  <c r="LR134" i="7"/>
  <c r="FB205" i="2"/>
  <c r="FC205" i="2" s="1"/>
  <c r="FX205" i="2"/>
  <c r="FY205" i="2" s="1"/>
  <c r="IA205" i="2"/>
  <c r="IC205" i="2" s="1"/>
  <c r="Q109" i="2"/>
  <c r="T109" i="2"/>
  <c r="Q111" i="2"/>
  <c r="T111" i="2"/>
  <c r="HW117" i="2"/>
  <c r="HY117" i="2" s="1"/>
  <c r="Q199" i="6"/>
  <c r="IE199" i="6" s="1"/>
  <c r="T199" i="6"/>
  <c r="IA199" i="6"/>
  <c r="IC199" i="6" s="1"/>
  <c r="IA205" i="6"/>
  <c r="IC205" i="6" s="1"/>
  <c r="HW197" i="2"/>
  <c r="HY197" i="2" s="1"/>
  <c r="IA193" i="2"/>
  <c r="IC193" i="2" s="1"/>
  <c r="HW201" i="2"/>
  <c r="HY201" i="2" s="1"/>
  <c r="IA153" i="2"/>
  <c r="IC153" i="2" s="1"/>
  <c r="HW199" i="2"/>
  <c r="HY199" i="2" s="1"/>
  <c r="HW155" i="2"/>
  <c r="HY155" i="2" s="1"/>
  <c r="HW143" i="2"/>
  <c r="HY143" i="2" s="1"/>
  <c r="IA141" i="2"/>
  <c r="IC141" i="2" s="1"/>
  <c r="HW137" i="2"/>
  <c r="HY137" i="2" s="1"/>
  <c r="IA185" i="2"/>
  <c r="IC185" i="2" s="1"/>
  <c r="IA201" i="2"/>
  <c r="IC201" i="2" s="1"/>
  <c r="IA181" i="2"/>
  <c r="IC181" i="2" s="1"/>
  <c r="HW183" i="2"/>
  <c r="HY183" i="2" s="1"/>
  <c r="HW165" i="2"/>
  <c r="HY165" i="2" s="1"/>
  <c r="HW191" i="2"/>
  <c r="HY191" i="2" s="1"/>
  <c r="HW149" i="2"/>
  <c r="HY149" i="2" s="1"/>
  <c r="IA169" i="2"/>
  <c r="IC169" i="2" s="1"/>
  <c r="Q129" i="2"/>
  <c r="Q175" i="2"/>
  <c r="Q191" i="2"/>
  <c r="Q179" i="2"/>
  <c r="Q127" i="2"/>
  <c r="Q183" i="2"/>
  <c r="HW153" i="2"/>
  <c r="HY153" i="2" s="1"/>
  <c r="Q133" i="2"/>
  <c r="Q181" i="2"/>
  <c r="Q155" i="2"/>
  <c r="IA171" i="2"/>
  <c r="IC171" i="2" s="1"/>
  <c r="Q193" i="2"/>
  <c r="Q157" i="2"/>
  <c r="Q121" i="2"/>
  <c r="Q185" i="2"/>
  <c r="IA177" i="2"/>
  <c r="IC177" i="2" s="1"/>
  <c r="HW195" i="2"/>
  <c r="HY195" i="2" s="1"/>
  <c r="Q135" i="2"/>
  <c r="Q113" i="2"/>
  <c r="Q177" i="2"/>
  <c r="Q141" i="2"/>
  <c r="Q205" i="2"/>
  <c r="Q169" i="2"/>
  <c r="HW145" i="2"/>
  <c r="HY145" i="2" s="1"/>
  <c r="Q143" i="2"/>
  <c r="Q167" i="2"/>
  <c r="IA121" i="2"/>
  <c r="IC121" i="2" s="1"/>
  <c r="HW157" i="2"/>
  <c r="HY157" i="2" s="1"/>
  <c r="HW179" i="2"/>
  <c r="HY179" i="2" s="1"/>
  <c r="Q119" i="2"/>
  <c r="IA145" i="2"/>
  <c r="IC145" i="2" s="1"/>
  <c r="IA127" i="2"/>
  <c r="IC127" i="2" s="1"/>
  <c r="IA149" i="2"/>
  <c r="IC149" i="2" s="1"/>
  <c r="HW175" i="2"/>
  <c r="HY175" i="2" s="1"/>
  <c r="IA203" i="2"/>
  <c r="Q149" i="2"/>
  <c r="IA191" i="2"/>
  <c r="IC191" i="2" s="1"/>
  <c r="Q197" i="2"/>
  <c r="IA151" i="2"/>
  <c r="IC151" i="2" s="1"/>
  <c r="IA183" i="2"/>
  <c r="IC183" i="2" s="1"/>
  <c r="O131" i="2"/>
  <c r="T131" i="2" s="1"/>
  <c r="Q139" i="2"/>
  <c r="Q163" i="2"/>
  <c r="Q187" i="2"/>
  <c r="IA123" i="2"/>
  <c r="IC123" i="2" s="1"/>
  <c r="IA179" i="2"/>
  <c r="IC179" i="2" s="1"/>
  <c r="IC203" i="2"/>
  <c r="O145" i="2"/>
  <c r="T145" i="2" s="1"/>
  <c r="Q173" i="2"/>
  <c r="Q137" i="2"/>
  <c r="Q201" i="2"/>
  <c r="HW127" i="2"/>
  <c r="HY127" i="2" s="1"/>
  <c r="HW173" i="2"/>
  <c r="HY173" i="2" s="1"/>
  <c r="IA119" i="2"/>
  <c r="IC119" i="2" s="1"/>
  <c r="HW193" i="2"/>
  <c r="HY193" i="2" s="1"/>
  <c r="HW121" i="2"/>
  <c r="HY121" i="2" s="1"/>
  <c r="IA131" i="2"/>
  <c r="IC131" i="2" s="1"/>
  <c r="IA155" i="2"/>
  <c r="IC155" i="2" s="1"/>
  <c r="IA167" i="2"/>
  <c r="IC167" i="2" s="1"/>
  <c r="HW187" i="2"/>
  <c r="HY187" i="2" s="1"/>
  <c r="O159" i="2"/>
  <c r="T159" i="2" s="1"/>
  <c r="HW129" i="2"/>
  <c r="HY129" i="2" s="1"/>
  <c r="IA133" i="2"/>
  <c r="IC133" i="2" s="1"/>
  <c r="HW151" i="2"/>
  <c r="HY151" i="2" s="1"/>
  <c r="IA159" i="2"/>
  <c r="IC159" i="2" s="1"/>
  <c r="O165" i="2"/>
  <c r="T165" i="2" s="1"/>
  <c r="IA139" i="2"/>
  <c r="IC139" i="2" s="1"/>
  <c r="IA157" i="2"/>
  <c r="IC157" i="2" s="1"/>
  <c r="IA175" i="2"/>
  <c r="IC175" i="2" s="1"/>
  <c r="Q123" i="2"/>
  <c r="IA165" i="2"/>
  <c r="IC165" i="2" s="1"/>
  <c r="HW185" i="2"/>
  <c r="HY185" i="2" s="1"/>
  <c r="O203" i="2"/>
  <c r="T203" i="2" s="1"/>
  <c r="IA117" i="2"/>
  <c r="IC117" i="2" s="1"/>
  <c r="IA147" i="2"/>
  <c r="IC147" i="2" s="1"/>
  <c r="Q161" i="2"/>
  <c r="O125" i="2"/>
  <c r="T125" i="2" s="1"/>
  <c r="O189" i="2"/>
  <c r="T189" i="2" s="1"/>
  <c r="Q153" i="2"/>
  <c r="Q195" i="2"/>
  <c r="HW123" i="2"/>
  <c r="HY123" i="2" s="1"/>
  <c r="IA137" i="2"/>
  <c r="IC137" i="2" s="1"/>
  <c r="HW163" i="2"/>
  <c r="HY163" i="2" s="1"/>
  <c r="HW141" i="2"/>
  <c r="HY141" i="2" s="1"/>
  <c r="HW177" i="2"/>
  <c r="HY177" i="2" s="1"/>
  <c r="HW133" i="2"/>
  <c r="HY133" i="2" s="1"/>
  <c r="IA143" i="2"/>
  <c r="IC143" i="2" s="1"/>
  <c r="IA163" i="2"/>
  <c r="IC163" i="2" s="1"/>
  <c r="HW169" i="2"/>
  <c r="HY169" i="2" s="1"/>
  <c r="O151" i="2"/>
  <c r="T151" i="2" s="1"/>
  <c r="O199" i="2"/>
  <c r="T199" i="2" s="1"/>
  <c r="HW161" i="2"/>
  <c r="HY161" i="2" s="1"/>
  <c r="IA173" i="2"/>
  <c r="IC173" i="2" s="1"/>
  <c r="O117" i="2"/>
  <c r="T117" i="2" s="1"/>
  <c r="IA199" i="2"/>
  <c r="IC199" i="2" s="1"/>
  <c r="IA129" i="2"/>
  <c r="IC129" i="2" s="1"/>
  <c r="IA161" i="2"/>
  <c r="IC161" i="2" s="1"/>
  <c r="IA187" i="2"/>
  <c r="IC187" i="2" s="1"/>
  <c r="IA195" i="2"/>
  <c r="IC195" i="2" s="1"/>
  <c r="Q147" i="2"/>
  <c r="Q171" i="2"/>
  <c r="IA189" i="2"/>
  <c r="IC189" i="2" s="1"/>
  <c r="HW119" i="2"/>
  <c r="HY119" i="2" s="1"/>
  <c r="HW203" i="2"/>
  <c r="HY203" i="2" s="1"/>
  <c r="HW115" i="2"/>
  <c r="HY115" i="2" s="1"/>
  <c r="IA115" i="2"/>
  <c r="IC115" i="2" s="1"/>
  <c r="O115" i="2"/>
  <c r="T115" i="2" s="1"/>
  <c r="LO171" i="7"/>
  <c r="LQ171" i="7" s="1"/>
  <c r="LO202" i="7"/>
  <c r="LQ202" i="7" s="1"/>
  <c r="LO165" i="7"/>
  <c r="LQ165" i="7" s="1"/>
  <c r="IK184" i="7"/>
  <c r="IL184" i="7" s="1"/>
  <c r="EZ153" i="7"/>
  <c r="GD146" i="7"/>
  <c r="IK146" i="7"/>
  <c r="IL146" i="7" s="1"/>
  <c r="GD140" i="7"/>
  <c r="HG140" i="7"/>
  <c r="HH140" i="7" s="1"/>
  <c r="DV174" i="7"/>
  <c r="GC174" i="7"/>
  <c r="GD174" i="7" s="1"/>
  <c r="HG174" i="7"/>
  <c r="HH174" i="7" s="1"/>
  <c r="EY174" i="7"/>
  <c r="EZ174" i="7" s="1"/>
  <c r="DV156" i="7"/>
  <c r="EY156" i="7"/>
  <c r="EZ156" i="7" s="1"/>
  <c r="GC145" i="7"/>
  <c r="GD145" i="7" s="1"/>
  <c r="EZ145" i="7"/>
  <c r="EY199" i="7"/>
  <c r="DV199" i="7"/>
  <c r="EZ187" i="7"/>
  <c r="DV135" i="7"/>
  <c r="GC135" i="7"/>
  <c r="GD135" i="7" s="1"/>
  <c r="DV180" i="7"/>
  <c r="DV138" i="7"/>
  <c r="EY119" i="7"/>
  <c r="DV119" i="7"/>
  <c r="GC169" i="7"/>
  <c r="GD169" i="7" s="1"/>
  <c r="EZ181" i="7"/>
  <c r="HG163" i="7"/>
  <c r="HH163" i="7" s="1"/>
  <c r="DV124" i="7"/>
  <c r="GC124" i="7"/>
  <c r="GD124" i="7" s="1"/>
  <c r="EZ182" i="7"/>
  <c r="DV191" i="7"/>
  <c r="EY191" i="7"/>
  <c r="EZ122" i="7"/>
  <c r="EZ162" i="7"/>
  <c r="GC162" i="7"/>
  <c r="EZ173" i="7"/>
  <c r="GC173" i="7"/>
  <c r="HG173" i="7"/>
  <c r="HH173" i="7" s="1"/>
  <c r="GC184" i="7"/>
  <c r="GD184" i="7" s="1"/>
  <c r="HG122" i="7"/>
  <c r="HH122" i="7" s="1"/>
  <c r="DV164" i="7"/>
  <c r="GC136" i="7"/>
  <c r="EZ136" i="7"/>
  <c r="GC122" i="7"/>
  <c r="DV185" i="7"/>
  <c r="HG146" i="7"/>
  <c r="HH146" i="7" s="1"/>
  <c r="HG177" i="7"/>
  <c r="EZ178" i="7"/>
  <c r="LO138" i="7"/>
  <c r="LQ138" i="7" s="1"/>
  <c r="LO199" i="7"/>
  <c r="LQ199" i="7" s="1"/>
  <c r="EZ202" i="7"/>
  <c r="DV134" i="7"/>
  <c r="EY134" i="7"/>
  <c r="GC202" i="7"/>
  <c r="GC181" i="7"/>
  <c r="DV169" i="7"/>
  <c r="EY188" i="7"/>
  <c r="DV188" i="7"/>
  <c r="EZ198" i="7"/>
  <c r="IK198" i="7"/>
  <c r="DV127" i="7"/>
  <c r="GC127" i="7"/>
  <c r="EZ163" i="7"/>
  <c r="HG124" i="7"/>
  <c r="HH124" i="7" s="1"/>
  <c r="GC182" i="7"/>
  <c r="EZ128" i="7"/>
  <c r="HG128" i="7"/>
  <c r="HG162" i="7"/>
  <c r="HH162" i="7" s="1"/>
  <c r="EZ150" i="7"/>
  <c r="HG150" i="7"/>
  <c r="DV176" i="7"/>
  <c r="EY176" i="7"/>
  <c r="JP175" i="7"/>
  <c r="LK175" i="7" s="1"/>
  <c r="LM175" i="7" s="1"/>
  <c r="LJ175" i="7"/>
  <c r="LL175" i="7" s="1"/>
  <c r="HG167" i="7"/>
  <c r="GD167" i="7"/>
  <c r="GC159" i="7"/>
  <c r="GD159" i="7" s="1"/>
  <c r="EY164" i="7"/>
  <c r="EZ192" i="7"/>
  <c r="HG136" i="7"/>
  <c r="HH136" i="7" s="1"/>
  <c r="EZ152" i="7"/>
  <c r="EY185" i="7"/>
  <c r="GC185" i="7" s="1"/>
  <c r="GD185" i="7" s="1"/>
  <c r="EZ148" i="7"/>
  <c r="GC148" i="7"/>
  <c r="GC149" i="7"/>
  <c r="EY201" i="7"/>
  <c r="IK157" i="7"/>
  <c r="GD157" i="7"/>
  <c r="EY160" i="7"/>
  <c r="JO155" i="7"/>
  <c r="JP155" i="7" s="1"/>
  <c r="GC178" i="7"/>
  <c r="HG141" i="7"/>
  <c r="HH141" i="7" s="1"/>
  <c r="IK143" i="7"/>
  <c r="JO143" i="7" s="1"/>
  <c r="JP143" i="7" s="1"/>
  <c r="IK171" i="7"/>
  <c r="IL171" i="7" s="1"/>
  <c r="GC197" i="7"/>
  <c r="GD197" i="7" s="1"/>
  <c r="EZ190" i="7"/>
  <c r="HG190" i="7"/>
  <c r="HH190" i="7" s="1"/>
  <c r="JO190" i="7"/>
  <c r="JP190" i="7" s="1"/>
  <c r="HH133" i="7"/>
  <c r="IK133" i="7"/>
  <c r="IL133" i="7" s="1"/>
  <c r="DV153" i="7"/>
  <c r="EY189" i="7"/>
  <c r="DV189" i="7"/>
  <c r="IK174" i="7"/>
  <c r="IL174" i="7" s="1"/>
  <c r="EY180" i="7"/>
  <c r="EZ180" i="7" s="1"/>
  <c r="DV201" i="7"/>
  <c r="EZ140" i="7"/>
  <c r="HG155" i="7"/>
  <c r="HH155" i="7" s="1"/>
  <c r="HG147" i="7"/>
  <c r="EY135" i="7"/>
  <c r="EZ135" i="7" s="1"/>
  <c r="LO200" i="7"/>
  <c r="LQ200" i="7" s="1"/>
  <c r="LO170" i="7"/>
  <c r="LQ170" i="7" s="1"/>
  <c r="LO146" i="7"/>
  <c r="LQ146" i="7" s="1"/>
  <c r="DV126" i="7"/>
  <c r="EY126" i="7"/>
  <c r="EZ126" i="7" s="1"/>
  <c r="IK161" i="7"/>
  <c r="IL161" i="7" s="1"/>
  <c r="GC161" i="7"/>
  <c r="GD161" i="7" s="1"/>
  <c r="HG161" i="7"/>
  <c r="HH161" i="7" s="1"/>
  <c r="EZ161" i="7"/>
  <c r="GD183" i="7"/>
  <c r="HG183" i="7"/>
  <c r="EZ154" i="7"/>
  <c r="GC154" i="7"/>
  <c r="GC187" i="7"/>
  <c r="GD187" i="7" s="1"/>
  <c r="DV194" i="7"/>
  <c r="EY194" i="7"/>
  <c r="IK190" i="7"/>
  <c r="IL190" i="7" s="1"/>
  <c r="IK163" i="7"/>
  <c r="IL163" i="7" s="1"/>
  <c r="HG182" i="7"/>
  <c r="HH182" i="7" s="1"/>
  <c r="IK128" i="7"/>
  <c r="IL128" i="7" s="1"/>
  <c r="EZ166" i="7"/>
  <c r="HG166" i="7"/>
  <c r="HH166" i="7" s="1"/>
  <c r="EY120" i="7"/>
  <c r="DV120" i="7"/>
  <c r="EZ125" i="7"/>
  <c r="GC125" i="7"/>
  <c r="DV142" i="7"/>
  <c r="JO142" i="7"/>
  <c r="JP142" i="7" s="1"/>
  <c r="IK142" i="7"/>
  <c r="IL142" i="7" s="1"/>
  <c r="HG184" i="7"/>
  <c r="HH184" i="7" s="1"/>
  <c r="DV184" i="7"/>
  <c r="EY139" i="7"/>
  <c r="DV139" i="7"/>
  <c r="GC153" i="7"/>
  <c r="GD153" i="7" s="1"/>
  <c r="HG159" i="7"/>
  <c r="HH159" i="7" s="1"/>
  <c r="GC164" i="7"/>
  <c r="GD164" i="7" s="1"/>
  <c r="IK192" i="7"/>
  <c r="IL192" i="7" s="1"/>
  <c r="HG152" i="7"/>
  <c r="HH152" i="7" s="1"/>
  <c r="EZ168" i="7"/>
  <c r="HG168" i="7"/>
  <c r="HH168" i="7" s="1"/>
  <c r="GC168" i="7"/>
  <c r="DV149" i="7"/>
  <c r="DV146" i="7"/>
  <c r="EZ121" i="7"/>
  <c r="GC121" i="7"/>
  <c r="GC138" i="7"/>
  <c r="IK177" i="7"/>
  <c r="IL177" i="7" s="1"/>
  <c r="JO129" i="7"/>
  <c r="IK155" i="7"/>
  <c r="IL155" i="7" s="1"/>
  <c r="IK141" i="7"/>
  <c r="IL141" i="7" s="1"/>
  <c r="JO133" i="7"/>
  <c r="JP133" i="7" s="1"/>
  <c r="HG171" i="7"/>
  <c r="HH171" i="7" s="1"/>
  <c r="JO170" i="7"/>
  <c r="KS170" i="7" s="1"/>
  <c r="KT170" i="7" s="1"/>
  <c r="LO190" i="7"/>
  <c r="LQ190" i="7" s="1"/>
  <c r="LX138" i="7"/>
  <c r="LO162" i="7"/>
  <c r="LQ162" i="7" s="1"/>
  <c r="LO154" i="7"/>
  <c r="LQ154" i="7" s="1"/>
  <c r="LY178" i="7"/>
  <c r="LO186" i="7"/>
  <c r="LQ186" i="7" s="1"/>
  <c r="LO122" i="7"/>
  <c r="LQ122" i="7" s="1"/>
  <c r="LX172" i="7"/>
  <c r="LO184" i="7"/>
  <c r="LQ184" i="7" s="1"/>
  <c r="LR135" i="7"/>
  <c r="LO192" i="7"/>
  <c r="LQ192" i="7" s="1"/>
  <c r="LO188" i="7"/>
  <c r="LQ188" i="7" s="1"/>
  <c r="LS188" i="7"/>
  <c r="LR188" i="7"/>
  <c r="LO167" i="7"/>
  <c r="LQ167" i="7" s="1"/>
  <c r="LO137" i="7"/>
  <c r="LQ137" i="7" s="1"/>
  <c r="LS157" i="7"/>
  <c r="LR157" i="7"/>
  <c r="LO173" i="7"/>
  <c r="LQ173" i="7" s="1"/>
  <c r="LR159" i="7"/>
  <c r="LS159" i="7"/>
  <c r="LR155" i="7"/>
  <c r="LS155" i="7"/>
  <c r="LO149" i="7"/>
  <c r="LQ149" i="7" s="1"/>
  <c r="LR173" i="7"/>
  <c r="LS173" i="7"/>
  <c r="LR165" i="7"/>
  <c r="LS165" i="7"/>
  <c r="LO163" i="7"/>
  <c r="LQ163" i="7" s="1"/>
  <c r="LS139" i="7"/>
  <c r="LR139" i="7"/>
  <c r="LR141" i="7"/>
  <c r="LS141" i="7"/>
  <c r="LO143" i="7"/>
  <c r="LQ143" i="7" s="1"/>
  <c r="LX135" i="7"/>
  <c r="LY135" i="7"/>
  <c r="LO133" i="7"/>
  <c r="LQ133" i="7" s="1"/>
  <c r="LS137" i="7"/>
  <c r="LR137" i="7"/>
  <c r="LR125" i="7"/>
  <c r="LS125" i="7" s="1"/>
  <c r="LS127" i="7"/>
  <c r="LR127" i="7"/>
  <c r="LS147" i="7"/>
  <c r="LR147" i="7"/>
  <c r="LS177" i="7"/>
  <c r="LR177" i="7"/>
  <c r="LR175" i="7"/>
  <c r="LS175" i="7"/>
  <c r="LS187" i="7"/>
  <c r="LR187" i="7"/>
  <c r="LO181" i="7"/>
  <c r="LQ181" i="7" s="1"/>
  <c r="LX179" i="7"/>
  <c r="LY179" i="7"/>
  <c r="LR181" i="7"/>
  <c r="LS181" i="7"/>
  <c r="LO145" i="7"/>
  <c r="LQ145" i="7" s="1"/>
  <c r="LR119" i="7"/>
  <c r="LS119" i="7"/>
  <c r="LS121" i="7"/>
  <c r="LR121" i="7"/>
  <c r="LO123" i="7"/>
  <c r="LQ123" i="7" s="1"/>
  <c r="LO183" i="7"/>
  <c r="LQ183" i="7" s="1"/>
  <c r="LS193" i="7"/>
  <c r="LR193" i="7"/>
  <c r="LO191" i="7"/>
  <c r="LQ191" i="7" s="1"/>
  <c r="LS197" i="7"/>
  <c r="LR197" i="7"/>
  <c r="LR199" i="7"/>
  <c r="LS199" i="7"/>
  <c r="DJ206" i="2"/>
  <c r="DK206" i="2" s="1"/>
  <c r="DJ205" i="6"/>
  <c r="DK205" i="6" s="1"/>
  <c r="BS205" i="6"/>
  <c r="IA183" i="6"/>
  <c r="IC183" i="6" s="1"/>
  <c r="HW183" i="6"/>
  <c r="HY183" i="6" s="1"/>
  <c r="IA206" i="6"/>
  <c r="IC206" i="6" s="1"/>
  <c r="ID206" i="6"/>
  <c r="IE206" i="6"/>
  <c r="HW198" i="6"/>
  <c r="HY198" i="6" s="1"/>
  <c r="IA196" i="6"/>
  <c r="IC196" i="6" s="1"/>
  <c r="HW196" i="6"/>
  <c r="HY196" i="6" s="1"/>
  <c r="IA194" i="6"/>
  <c r="IC194" i="6" s="1"/>
  <c r="HW194" i="6"/>
  <c r="HY194" i="6" s="1"/>
  <c r="HW192" i="6"/>
  <c r="HY192" i="6" s="1"/>
  <c r="HW190" i="6"/>
  <c r="HY190" i="6" s="1"/>
  <c r="IA188" i="6"/>
  <c r="IC188" i="6" s="1"/>
  <c r="HW186" i="6"/>
  <c r="HY186" i="6" s="1"/>
  <c r="IA186" i="6"/>
  <c r="IC186" i="6" s="1"/>
  <c r="IA184" i="6"/>
  <c r="IC184" i="6" s="1"/>
  <c r="HW182" i="6"/>
  <c r="HY182" i="6" s="1"/>
  <c r="HW180" i="6"/>
  <c r="HY180" i="6" s="1"/>
  <c r="O180" i="6"/>
  <c r="HW178" i="6"/>
  <c r="HY178" i="6" s="1"/>
  <c r="IC176" i="6"/>
  <c r="O176" i="6"/>
  <c r="HW174" i="6"/>
  <c r="HY174" i="6" s="1"/>
  <c r="HW172" i="6"/>
  <c r="HY172" i="6" s="1"/>
  <c r="IA172" i="6"/>
  <c r="IC172" i="6" s="1"/>
  <c r="IC168" i="6"/>
  <c r="IA164" i="6"/>
  <c r="IC164" i="6" s="1"/>
  <c r="IA162" i="6"/>
  <c r="IC162" i="6" s="1"/>
  <c r="IA160" i="6"/>
  <c r="IC160" i="6" s="1"/>
  <c r="HW158" i="6"/>
  <c r="HY158" i="6" s="1"/>
  <c r="IA156" i="6"/>
  <c r="IC156" i="6" s="1"/>
  <c r="IE154" i="6"/>
  <c r="HW154" i="6"/>
  <c r="HY154" i="6" s="1"/>
  <c r="IA154" i="6"/>
  <c r="IC154" i="6" s="1"/>
  <c r="HW150" i="6"/>
  <c r="HY150" i="6" s="1"/>
  <c r="O150" i="6"/>
  <c r="IA150" i="6"/>
  <c r="IC150" i="6" s="1"/>
  <c r="HW148" i="6"/>
  <c r="HY148" i="6" s="1"/>
  <c r="ID148" i="6"/>
  <c r="IA146" i="6"/>
  <c r="IC146" i="6" s="1"/>
  <c r="IA142" i="6"/>
  <c r="IC142" i="6" s="1"/>
  <c r="HW140" i="6"/>
  <c r="HY140" i="6" s="1"/>
  <c r="IE140" i="6"/>
  <c r="ID140" i="6"/>
  <c r="IA140" i="6"/>
  <c r="IC140" i="6" s="1"/>
  <c r="IA138" i="6"/>
  <c r="IC138" i="6" s="1"/>
  <c r="HW136" i="6"/>
  <c r="HY136" i="6" s="1"/>
  <c r="IA136" i="6"/>
  <c r="IC136" i="6" s="1"/>
  <c r="ID136" i="6"/>
  <c r="IA134" i="6"/>
  <c r="IC134" i="6" s="1"/>
  <c r="HW134" i="6"/>
  <c r="HY134" i="6" s="1"/>
  <c r="IA132" i="6"/>
  <c r="IC132" i="6" s="1"/>
  <c r="HW132" i="6"/>
  <c r="HY132" i="6" s="1"/>
  <c r="IA130" i="6"/>
  <c r="IC130" i="6" s="1"/>
  <c r="HW130" i="6"/>
  <c r="HY130" i="6" s="1"/>
  <c r="HW126" i="6"/>
  <c r="HY126" i="6" s="1"/>
  <c r="IE124" i="6"/>
  <c r="HW122" i="6"/>
  <c r="HY122" i="6" s="1"/>
  <c r="LP8" i="3"/>
  <c r="LQ8" i="3"/>
  <c r="LP10" i="3"/>
  <c r="LQ10" i="3"/>
  <c r="LP12" i="3"/>
  <c r="LQ12" i="3"/>
  <c r="LP14" i="3"/>
  <c r="LQ14" i="3"/>
  <c r="LP16" i="3"/>
  <c r="LQ16" i="3"/>
  <c r="LP18" i="3"/>
  <c r="LQ18" i="3"/>
  <c r="LP20" i="3"/>
  <c r="LQ20" i="3"/>
  <c r="LP22" i="3"/>
  <c r="LQ22" i="3"/>
  <c r="LP24" i="3"/>
  <c r="LQ24" i="3"/>
  <c r="LP26" i="3"/>
  <c r="LQ26" i="3"/>
  <c r="LP28" i="3"/>
  <c r="LQ28" i="3"/>
  <c r="LP30" i="3"/>
  <c r="LQ30" i="3"/>
  <c r="LP32" i="3"/>
  <c r="LQ32" i="3"/>
  <c r="LP34" i="3"/>
  <c r="LQ34" i="3"/>
  <c r="LP36" i="3"/>
  <c r="LQ36" i="3"/>
  <c r="LP38" i="3"/>
  <c r="LQ38" i="3"/>
  <c r="LP40" i="3"/>
  <c r="LQ40" i="3"/>
  <c r="LP42" i="3"/>
  <c r="LQ42" i="3"/>
  <c r="LP44" i="3"/>
  <c r="LQ44" i="3"/>
  <c r="LP46" i="3"/>
  <c r="LQ46" i="3"/>
  <c r="LP48" i="3"/>
  <c r="LQ48" i="3"/>
  <c r="LP50" i="3"/>
  <c r="LQ50" i="3"/>
  <c r="LP52" i="3"/>
  <c r="LQ52" i="3"/>
  <c r="LP54" i="3"/>
  <c r="LQ54" i="3"/>
  <c r="LP56" i="3"/>
  <c r="LQ56" i="3"/>
  <c r="LP58" i="3"/>
  <c r="LQ58" i="3"/>
  <c r="LP60" i="3"/>
  <c r="LQ60" i="3"/>
  <c r="LP62" i="3"/>
  <c r="LQ62" i="3"/>
  <c r="LP64" i="3"/>
  <c r="LQ64" i="3"/>
  <c r="LP66" i="3"/>
  <c r="LQ66" i="3"/>
  <c r="LP68" i="3"/>
  <c r="LQ68" i="3"/>
  <c r="LP70" i="3"/>
  <c r="LQ70" i="3"/>
  <c r="LP72" i="3"/>
  <c r="LQ72" i="3"/>
  <c r="LP74" i="3"/>
  <c r="LQ74" i="3"/>
  <c r="LP76" i="3"/>
  <c r="LQ76" i="3"/>
  <c r="LP78" i="3"/>
  <c r="LQ78" i="3"/>
  <c r="LP80" i="3"/>
  <c r="LQ80" i="3"/>
  <c r="LP82" i="3"/>
  <c r="LQ82" i="3"/>
  <c r="LP84" i="3"/>
  <c r="LQ84" i="3"/>
  <c r="LP86" i="3"/>
  <c r="LQ86" i="3"/>
  <c r="LP88" i="3"/>
  <c r="LQ88" i="3"/>
  <c r="LP90" i="3"/>
  <c r="LQ90" i="3"/>
  <c r="LP92" i="3"/>
  <c r="LQ92" i="3"/>
  <c r="LP94" i="3"/>
  <c r="LQ94" i="3"/>
  <c r="LP96" i="3"/>
  <c r="LQ96" i="3"/>
  <c r="LP98" i="3"/>
  <c r="LQ98" i="3"/>
  <c r="LP100" i="3"/>
  <c r="LQ100" i="3"/>
  <c r="LP102" i="3"/>
  <c r="LQ102" i="3"/>
  <c r="LP104" i="3"/>
  <c r="LQ104" i="3"/>
  <c r="LP106" i="3"/>
  <c r="LQ106" i="3"/>
  <c r="LP108" i="3"/>
  <c r="LQ108" i="3"/>
  <c r="LP110" i="3"/>
  <c r="LQ110" i="3"/>
  <c r="LP112" i="3"/>
  <c r="LQ112" i="3"/>
  <c r="LP114" i="3"/>
  <c r="LQ114" i="3"/>
  <c r="LP116" i="3"/>
  <c r="LQ116" i="3"/>
  <c r="LP118" i="3"/>
  <c r="LQ118" i="3"/>
  <c r="LP120" i="3"/>
  <c r="LQ120" i="3"/>
  <c r="LP138" i="3"/>
  <c r="LQ138" i="3"/>
  <c r="LP196" i="3"/>
  <c r="LQ196" i="3"/>
  <c r="LT8" i="3"/>
  <c r="LU8" i="3"/>
  <c r="LT10" i="3"/>
  <c r="LU10" i="3"/>
  <c r="LT12" i="3"/>
  <c r="LU12" i="3"/>
  <c r="LT14" i="3"/>
  <c r="LU14" i="3"/>
  <c r="LT16" i="3"/>
  <c r="LU16" i="3"/>
  <c r="LT18" i="3"/>
  <c r="LU18" i="3"/>
  <c r="LT20" i="3"/>
  <c r="LU20" i="3"/>
  <c r="LT22" i="3"/>
  <c r="LU22" i="3"/>
  <c r="LT24" i="3"/>
  <c r="LU24" i="3"/>
  <c r="LT26" i="3"/>
  <c r="LU26" i="3"/>
  <c r="LT28" i="3"/>
  <c r="LU28" i="3"/>
  <c r="LT30" i="3"/>
  <c r="LU30" i="3"/>
  <c r="LT32" i="3"/>
  <c r="LU32" i="3"/>
  <c r="LT34" i="3"/>
  <c r="LU34" i="3"/>
  <c r="LT36" i="3"/>
  <c r="LU36" i="3"/>
  <c r="LT38" i="3"/>
  <c r="LU38" i="3"/>
  <c r="LT40" i="3"/>
  <c r="LU40" i="3"/>
  <c r="LT42" i="3"/>
  <c r="LU42" i="3"/>
  <c r="LT44" i="3"/>
  <c r="LU44" i="3"/>
  <c r="LT46" i="3"/>
  <c r="LU46" i="3"/>
  <c r="LT48" i="3"/>
  <c r="LU48" i="3"/>
  <c r="LT50" i="3"/>
  <c r="LU50" i="3"/>
  <c r="LT52" i="3"/>
  <c r="LU52" i="3"/>
  <c r="LT54" i="3"/>
  <c r="LU54" i="3"/>
  <c r="LT56" i="3"/>
  <c r="LU56" i="3"/>
  <c r="LT58" i="3"/>
  <c r="LU58" i="3"/>
  <c r="LT60" i="3"/>
  <c r="LU60" i="3"/>
  <c r="LT62" i="3"/>
  <c r="LU62" i="3"/>
  <c r="LT64" i="3"/>
  <c r="LU64" i="3"/>
  <c r="LT66" i="3"/>
  <c r="LU66" i="3"/>
  <c r="LT68" i="3"/>
  <c r="LU68" i="3"/>
  <c r="LT70" i="3"/>
  <c r="LU70" i="3"/>
  <c r="LT72" i="3"/>
  <c r="LU72" i="3"/>
  <c r="LT74" i="3"/>
  <c r="LU74" i="3"/>
  <c r="LT76" i="3"/>
  <c r="LU76" i="3"/>
  <c r="LT78" i="3"/>
  <c r="LU78" i="3"/>
  <c r="LT80" i="3"/>
  <c r="LU80" i="3"/>
  <c r="LT82" i="3"/>
  <c r="LU82" i="3"/>
  <c r="LT84" i="3"/>
  <c r="LU84" i="3"/>
  <c r="LT86" i="3"/>
  <c r="LU86" i="3"/>
  <c r="LT88" i="3"/>
  <c r="LU88" i="3"/>
  <c r="LT90" i="3"/>
  <c r="LU90" i="3"/>
  <c r="LT92" i="3"/>
  <c r="LU92" i="3"/>
  <c r="LT94" i="3"/>
  <c r="LU94" i="3"/>
  <c r="LT96" i="3"/>
  <c r="LU96" i="3"/>
  <c r="LT98" i="3"/>
  <c r="LU98" i="3"/>
  <c r="LT100" i="3"/>
  <c r="LU100" i="3"/>
  <c r="LT102" i="3"/>
  <c r="LU102" i="3"/>
  <c r="LT104" i="3"/>
  <c r="LU104" i="3"/>
  <c r="LT106" i="3"/>
  <c r="LU106" i="3"/>
  <c r="LT108" i="3"/>
  <c r="LU108" i="3"/>
  <c r="LT110" i="3"/>
  <c r="LU110" i="3"/>
  <c r="LT112" i="3"/>
  <c r="LU112" i="3"/>
  <c r="LT114" i="3"/>
  <c r="LU114" i="3"/>
  <c r="LT116" i="3"/>
  <c r="LU116" i="3"/>
  <c r="LT118" i="3"/>
  <c r="LU118" i="3"/>
  <c r="LT120" i="3"/>
  <c r="LU120" i="3"/>
  <c r="LT138" i="3"/>
  <c r="LU138" i="3"/>
  <c r="LT196" i="3"/>
  <c r="LU196" i="3"/>
  <c r="KQ8" i="3"/>
  <c r="KR8" i="3" s="1"/>
  <c r="KQ9" i="3"/>
  <c r="KQ10" i="3"/>
  <c r="KR10" i="3" s="1"/>
  <c r="KQ11" i="3"/>
  <c r="KQ12" i="3"/>
  <c r="KR12" i="3" s="1"/>
  <c r="KQ13" i="3"/>
  <c r="KQ14" i="3"/>
  <c r="KR14" i="3" s="1"/>
  <c r="KQ15" i="3"/>
  <c r="KQ16" i="3"/>
  <c r="KR16" i="3" s="1"/>
  <c r="KQ17" i="3"/>
  <c r="KQ18" i="3"/>
  <c r="KR18" i="3" s="1"/>
  <c r="KQ19" i="3"/>
  <c r="KQ20" i="3"/>
  <c r="KR20" i="3" s="1"/>
  <c r="KQ21" i="3"/>
  <c r="KQ22" i="3"/>
  <c r="KR22" i="3" s="1"/>
  <c r="KQ23" i="3"/>
  <c r="KQ24" i="3"/>
  <c r="KR24" i="3" s="1"/>
  <c r="KQ25" i="3"/>
  <c r="KQ26" i="3"/>
  <c r="KR26" i="3" s="1"/>
  <c r="KQ27" i="3"/>
  <c r="KQ28" i="3"/>
  <c r="KR28" i="3" s="1"/>
  <c r="KQ29" i="3"/>
  <c r="KQ30" i="3"/>
  <c r="KR30" i="3" s="1"/>
  <c r="KQ31" i="3"/>
  <c r="KQ32" i="3"/>
  <c r="KR32" i="3" s="1"/>
  <c r="KQ33" i="3"/>
  <c r="KQ34" i="3"/>
  <c r="KR34" i="3" s="1"/>
  <c r="KQ35" i="3"/>
  <c r="KQ36" i="3"/>
  <c r="KR36" i="3" s="1"/>
  <c r="KQ37" i="3"/>
  <c r="KQ38" i="3"/>
  <c r="KR38" i="3" s="1"/>
  <c r="KQ39" i="3"/>
  <c r="KQ40" i="3"/>
  <c r="KR40" i="3" s="1"/>
  <c r="KQ41" i="3"/>
  <c r="KQ42" i="3"/>
  <c r="KR42" i="3" s="1"/>
  <c r="KQ43" i="3"/>
  <c r="KQ44" i="3"/>
  <c r="KR44" i="3" s="1"/>
  <c r="KQ46" i="3"/>
  <c r="KR46" i="3" s="1"/>
  <c r="KQ47" i="3"/>
  <c r="KQ48" i="3"/>
  <c r="KR48" i="3" s="1"/>
  <c r="KQ49" i="3"/>
  <c r="KQ50" i="3"/>
  <c r="KR50" i="3" s="1"/>
  <c r="KQ51" i="3"/>
  <c r="KQ52" i="3"/>
  <c r="KR52" i="3" s="1"/>
  <c r="KQ53" i="3"/>
  <c r="KQ54" i="3"/>
  <c r="KR54" i="3" s="1"/>
  <c r="KQ55" i="3"/>
  <c r="KQ56" i="3"/>
  <c r="KR56" i="3" s="1"/>
  <c r="KQ57" i="3"/>
  <c r="KQ58" i="3"/>
  <c r="KR58" i="3" s="1"/>
  <c r="KQ59" i="3"/>
  <c r="KQ60" i="3"/>
  <c r="KR60" i="3" s="1"/>
  <c r="KQ61" i="3"/>
  <c r="KQ62" i="3"/>
  <c r="KR62" i="3" s="1"/>
  <c r="KQ63" i="3"/>
  <c r="KQ64" i="3"/>
  <c r="KR64" i="3" s="1"/>
  <c r="KQ65" i="3"/>
  <c r="KQ66" i="3"/>
  <c r="KR66" i="3" s="1"/>
  <c r="KQ67" i="3"/>
  <c r="KQ68" i="3"/>
  <c r="KR68" i="3" s="1"/>
  <c r="KQ69" i="3"/>
  <c r="KQ70" i="3"/>
  <c r="KR70" i="3" s="1"/>
  <c r="KQ71" i="3"/>
  <c r="KQ72" i="3"/>
  <c r="KR72" i="3" s="1"/>
  <c r="KQ73" i="3"/>
  <c r="KQ74" i="3"/>
  <c r="KR74" i="3" s="1"/>
  <c r="KQ75" i="3"/>
  <c r="KQ76" i="3"/>
  <c r="KR76" i="3" s="1"/>
  <c r="KQ77" i="3"/>
  <c r="KQ78" i="3"/>
  <c r="KR78" i="3" s="1"/>
  <c r="KQ79" i="3"/>
  <c r="KQ80" i="3"/>
  <c r="KR80" i="3" s="1"/>
  <c r="KQ81" i="3"/>
  <c r="KQ82" i="3"/>
  <c r="KR82" i="3" s="1"/>
  <c r="KQ83" i="3"/>
  <c r="KQ84" i="3"/>
  <c r="KR84" i="3" s="1"/>
  <c r="KQ85" i="3"/>
  <c r="KQ86" i="3"/>
  <c r="KR86" i="3" s="1"/>
  <c r="KQ87" i="3"/>
  <c r="KQ88" i="3"/>
  <c r="KR88" i="3" s="1"/>
  <c r="KQ89" i="3"/>
  <c r="KQ90" i="3"/>
  <c r="KR90" i="3" s="1"/>
  <c r="KQ91" i="3"/>
  <c r="KQ92" i="3"/>
  <c r="KR92" i="3" s="1"/>
  <c r="KQ93" i="3"/>
  <c r="KQ94" i="3"/>
  <c r="KR94" i="3" s="1"/>
  <c r="KQ95" i="3"/>
  <c r="KQ96" i="3"/>
  <c r="KR96" i="3" s="1"/>
  <c r="KQ97" i="3"/>
  <c r="KQ98" i="3"/>
  <c r="KR98" i="3" s="1"/>
  <c r="KQ99" i="3"/>
  <c r="KQ100" i="3"/>
  <c r="KR100" i="3" s="1"/>
  <c r="KQ101" i="3"/>
  <c r="KQ102" i="3"/>
  <c r="KR102" i="3" s="1"/>
  <c r="KQ103" i="3"/>
  <c r="KQ104" i="3"/>
  <c r="KR104" i="3" s="1"/>
  <c r="KQ105" i="3"/>
  <c r="KQ106" i="3"/>
  <c r="KR106" i="3" s="1"/>
  <c r="KQ107" i="3"/>
  <c r="KQ108" i="3"/>
  <c r="KR108" i="3" s="1"/>
  <c r="KQ109" i="3"/>
  <c r="KQ110" i="3"/>
  <c r="KR110" i="3" s="1"/>
  <c r="KQ111" i="3"/>
  <c r="KQ112" i="3"/>
  <c r="KR112" i="3" s="1"/>
  <c r="KQ113" i="3"/>
  <c r="KQ114" i="3"/>
  <c r="KR114" i="3" s="1"/>
  <c r="KQ115" i="3"/>
  <c r="KQ116" i="3"/>
  <c r="KR116" i="3" s="1"/>
  <c r="KQ118" i="3"/>
  <c r="KR118" i="3" s="1"/>
  <c r="KQ119" i="3"/>
  <c r="KQ120" i="3"/>
  <c r="KR120" i="3" s="1"/>
  <c r="KQ137" i="3"/>
  <c r="KQ138" i="3"/>
  <c r="KR138" i="3" s="1"/>
  <c r="KQ195" i="3"/>
  <c r="KQ196" i="3"/>
  <c r="KR196" i="3" s="1"/>
  <c r="KQ205" i="3"/>
  <c r="JM8" i="3"/>
  <c r="JN8" i="3" s="1"/>
  <c r="JM9" i="3"/>
  <c r="JM10" i="3"/>
  <c r="JN10" i="3" s="1"/>
  <c r="JM11" i="3"/>
  <c r="JM12" i="3"/>
  <c r="JN12" i="3" s="1"/>
  <c r="JM13" i="3"/>
  <c r="JM14" i="3"/>
  <c r="JN14" i="3" s="1"/>
  <c r="JM15" i="3"/>
  <c r="JM16" i="3"/>
  <c r="JN16" i="3" s="1"/>
  <c r="JM17" i="3"/>
  <c r="JM18" i="3"/>
  <c r="JN18" i="3" s="1"/>
  <c r="JM19" i="3"/>
  <c r="JM20" i="3"/>
  <c r="JN20" i="3" s="1"/>
  <c r="JM21" i="3"/>
  <c r="JM22" i="3"/>
  <c r="JN22" i="3" s="1"/>
  <c r="JM23" i="3"/>
  <c r="JM24" i="3"/>
  <c r="JN24" i="3" s="1"/>
  <c r="JM25" i="3"/>
  <c r="JM26" i="3"/>
  <c r="JN26" i="3" s="1"/>
  <c r="JM27" i="3"/>
  <c r="JM28" i="3"/>
  <c r="JN28" i="3" s="1"/>
  <c r="JM29" i="3"/>
  <c r="JM30" i="3"/>
  <c r="JN30" i="3" s="1"/>
  <c r="JM31" i="3"/>
  <c r="JM32" i="3"/>
  <c r="JN32" i="3" s="1"/>
  <c r="JM33" i="3"/>
  <c r="JM34" i="3"/>
  <c r="JN34" i="3" s="1"/>
  <c r="JM35" i="3"/>
  <c r="JM36" i="3"/>
  <c r="JN36" i="3" s="1"/>
  <c r="JM37" i="3"/>
  <c r="JM38" i="3"/>
  <c r="JN38" i="3" s="1"/>
  <c r="JM39" i="3"/>
  <c r="JM40" i="3"/>
  <c r="JN40" i="3" s="1"/>
  <c r="JM41" i="3"/>
  <c r="JM42" i="3"/>
  <c r="JN42" i="3" s="1"/>
  <c r="JM43" i="3"/>
  <c r="JM44" i="3"/>
  <c r="JN44" i="3" s="1"/>
  <c r="JM46" i="3"/>
  <c r="JN46" i="3" s="1"/>
  <c r="JM47" i="3"/>
  <c r="JM48" i="3"/>
  <c r="JN48" i="3" s="1"/>
  <c r="JM49" i="3"/>
  <c r="JM50" i="3"/>
  <c r="JN50" i="3" s="1"/>
  <c r="JM51" i="3"/>
  <c r="JM52" i="3"/>
  <c r="JN52" i="3" s="1"/>
  <c r="JM53" i="3"/>
  <c r="JM54" i="3"/>
  <c r="JN54" i="3" s="1"/>
  <c r="JM55" i="3"/>
  <c r="JM56" i="3"/>
  <c r="JN56" i="3" s="1"/>
  <c r="JM57" i="3"/>
  <c r="JM58" i="3"/>
  <c r="JN58" i="3" s="1"/>
  <c r="JM59" i="3"/>
  <c r="JM60" i="3"/>
  <c r="JN60" i="3" s="1"/>
  <c r="JM61" i="3"/>
  <c r="JM62" i="3"/>
  <c r="JN62" i="3" s="1"/>
  <c r="JM63" i="3"/>
  <c r="JM64" i="3"/>
  <c r="JN64" i="3" s="1"/>
  <c r="JM65" i="3"/>
  <c r="JM66" i="3"/>
  <c r="JN66" i="3" s="1"/>
  <c r="JM67" i="3"/>
  <c r="JM68" i="3"/>
  <c r="JN68" i="3" s="1"/>
  <c r="JM69" i="3"/>
  <c r="JM70" i="3"/>
  <c r="JN70" i="3" s="1"/>
  <c r="JM71" i="3"/>
  <c r="JM72" i="3"/>
  <c r="JN72" i="3" s="1"/>
  <c r="JM73" i="3"/>
  <c r="JM74" i="3"/>
  <c r="JN74" i="3" s="1"/>
  <c r="JM75" i="3"/>
  <c r="JM76" i="3"/>
  <c r="JN76" i="3" s="1"/>
  <c r="JM77" i="3"/>
  <c r="JM78" i="3"/>
  <c r="JN78" i="3" s="1"/>
  <c r="JM79" i="3"/>
  <c r="JM80" i="3"/>
  <c r="JN80" i="3" s="1"/>
  <c r="JM81" i="3"/>
  <c r="JM82" i="3"/>
  <c r="JN82" i="3" s="1"/>
  <c r="JM83" i="3"/>
  <c r="JM84" i="3"/>
  <c r="JN84" i="3" s="1"/>
  <c r="JM85" i="3"/>
  <c r="JM86" i="3"/>
  <c r="JN86" i="3" s="1"/>
  <c r="JM87" i="3"/>
  <c r="JM88" i="3"/>
  <c r="JN88" i="3" s="1"/>
  <c r="JM89" i="3"/>
  <c r="JM90" i="3"/>
  <c r="JN90" i="3" s="1"/>
  <c r="JM91" i="3"/>
  <c r="JM92" i="3"/>
  <c r="JN92" i="3" s="1"/>
  <c r="JM93" i="3"/>
  <c r="JM94" i="3"/>
  <c r="JN94" i="3" s="1"/>
  <c r="JM95" i="3"/>
  <c r="JM96" i="3"/>
  <c r="JN96" i="3" s="1"/>
  <c r="JM97" i="3"/>
  <c r="JM98" i="3"/>
  <c r="JN98" i="3" s="1"/>
  <c r="JM99" i="3"/>
  <c r="JM100" i="3"/>
  <c r="JN100" i="3" s="1"/>
  <c r="JM101" i="3"/>
  <c r="JM102" i="3"/>
  <c r="JN102" i="3" s="1"/>
  <c r="JM103" i="3"/>
  <c r="JM104" i="3"/>
  <c r="JN104" i="3" s="1"/>
  <c r="JM105" i="3"/>
  <c r="JM106" i="3"/>
  <c r="JN106" i="3" s="1"/>
  <c r="JM107" i="3"/>
  <c r="JM108" i="3"/>
  <c r="JN108" i="3" s="1"/>
  <c r="JM109" i="3"/>
  <c r="JM110" i="3"/>
  <c r="JN110" i="3" s="1"/>
  <c r="JM111" i="3"/>
  <c r="JM112" i="3"/>
  <c r="JN112" i="3" s="1"/>
  <c r="JM113" i="3"/>
  <c r="JM114" i="3"/>
  <c r="JN114" i="3" s="1"/>
  <c r="JM115" i="3"/>
  <c r="JM116" i="3"/>
  <c r="JN116" i="3" s="1"/>
  <c r="JM118" i="3"/>
  <c r="JN118" i="3" s="1"/>
  <c r="JM119" i="3"/>
  <c r="JM120" i="3"/>
  <c r="JN120" i="3" s="1"/>
  <c r="JM137" i="3"/>
  <c r="JM138" i="3"/>
  <c r="JN138" i="3" s="1"/>
  <c r="JM195" i="3"/>
  <c r="JM196" i="3"/>
  <c r="JN196" i="3" s="1"/>
  <c r="JM205" i="3"/>
  <c r="II8" i="3"/>
  <c r="IJ8" i="3" s="1"/>
  <c r="II9" i="3"/>
  <c r="II10" i="3"/>
  <c r="IJ10" i="3" s="1"/>
  <c r="II11" i="3"/>
  <c r="II12" i="3"/>
  <c r="IJ12" i="3" s="1"/>
  <c r="II13" i="3"/>
  <c r="II14" i="3"/>
  <c r="IJ14" i="3" s="1"/>
  <c r="II15" i="3"/>
  <c r="II16" i="3"/>
  <c r="IJ16" i="3" s="1"/>
  <c r="II17" i="3"/>
  <c r="II18" i="3"/>
  <c r="IJ18" i="3" s="1"/>
  <c r="II19" i="3"/>
  <c r="II20" i="3"/>
  <c r="IJ20" i="3" s="1"/>
  <c r="II21" i="3"/>
  <c r="II22" i="3"/>
  <c r="IJ22" i="3" s="1"/>
  <c r="II23" i="3"/>
  <c r="II24" i="3"/>
  <c r="IJ24" i="3" s="1"/>
  <c r="II25" i="3"/>
  <c r="II26" i="3"/>
  <c r="IJ26" i="3" s="1"/>
  <c r="II27" i="3"/>
  <c r="II28" i="3"/>
  <c r="IJ28" i="3" s="1"/>
  <c r="II29" i="3"/>
  <c r="II30" i="3"/>
  <c r="IJ30" i="3" s="1"/>
  <c r="II31" i="3"/>
  <c r="II32" i="3"/>
  <c r="IJ32" i="3" s="1"/>
  <c r="II33" i="3"/>
  <c r="II34" i="3"/>
  <c r="IJ34" i="3" s="1"/>
  <c r="II35" i="3"/>
  <c r="II36" i="3"/>
  <c r="IJ36" i="3" s="1"/>
  <c r="II37" i="3"/>
  <c r="II38" i="3"/>
  <c r="IJ38" i="3" s="1"/>
  <c r="II39" i="3"/>
  <c r="II40" i="3"/>
  <c r="IJ40" i="3" s="1"/>
  <c r="II41" i="3"/>
  <c r="II42" i="3"/>
  <c r="IJ42" i="3" s="1"/>
  <c r="II43" i="3"/>
  <c r="II44" i="3"/>
  <c r="IJ44" i="3" s="1"/>
  <c r="II46" i="3"/>
  <c r="IJ46" i="3" s="1"/>
  <c r="II47" i="3"/>
  <c r="II48" i="3"/>
  <c r="IJ48" i="3" s="1"/>
  <c r="II49" i="3"/>
  <c r="II50" i="3"/>
  <c r="IJ50" i="3" s="1"/>
  <c r="II51" i="3"/>
  <c r="II52" i="3"/>
  <c r="IJ52" i="3" s="1"/>
  <c r="II53" i="3"/>
  <c r="II54" i="3"/>
  <c r="IJ54" i="3" s="1"/>
  <c r="II55" i="3"/>
  <c r="II56" i="3"/>
  <c r="IJ56" i="3" s="1"/>
  <c r="II57" i="3"/>
  <c r="II58" i="3"/>
  <c r="IJ58" i="3" s="1"/>
  <c r="II59" i="3"/>
  <c r="II60" i="3"/>
  <c r="IJ60" i="3" s="1"/>
  <c r="II61" i="3"/>
  <c r="II62" i="3"/>
  <c r="IJ62" i="3" s="1"/>
  <c r="II63" i="3"/>
  <c r="II64" i="3"/>
  <c r="IJ64" i="3" s="1"/>
  <c r="II65" i="3"/>
  <c r="II66" i="3"/>
  <c r="IJ66" i="3" s="1"/>
  <c r="II67" i="3"/>
  <c r="II68" i="3"/>
  <c r="IJ68" i="3" s="1"/>
  <c r="II69" i="3"/>
  <c r="II70" i="3"/>
  <c r="IJ70" i="3" s="1"/>
  <c r="II71" i="3"/>
  <c r="II72" i="3"/>
  <c r="IJ72" i="3" s="1"/>
  <c r="II73" i="3"/>
  <c r="II74" i="3"/>
  <c r="IJ74" i="3" s="1"/>
  <c r="II75" i="3"/>
  <c r="II76" i="3"/>
  <c r="IJ76" i="3" s="1"/>
  <c r="II77" i="3"/>
  <c r="II78" i="3"/>
  <c r="IJ78" i="3" s="1"/>
  <c r="II79" i="3"/>
  <c r="II80" i="3"/>
  <c r="IJ80" i="3" s="1"/>
  <c r="II81" i="3"/>
  <c r="II82" i="3"/>
  <c r="IJ82" i="3" s="1"/>
  <c r="II83" i="3"/>
  <c r="II84" i="3"/>
  <c r="IJ84" i="3" s="1"/>
  <c r="II85" i="3"/>
  <c r="II86" i="3"/>
  <c r="IJ86" i="3" s="1"/>
  <c r="II87" i="3"/>
  <c r="II88" i="3"/>
  <c r="IJ88" i="3" s="1"/>
  <c r="II89" i="3"/>
  <c r="II90" i="3"/>
  <c r="IJ90" i="3" s="1"/>
  <c r="II91" i="3"/>
  <c r="II92" i="3"/>
  <c r="IJ92" i="3" s="1"/>
  <c r="II93" i="3"/>
  <c r="II94" i="3"/>
  <c r="IJ94" i="3" s="1"/>
  <c r="II95" i="3"/>
  <c r="II96" i="3"/>
  <c r="IJ96" i="3" s="1"/>
  <c r="II97" i="3"/>
  <c r="II98" i="3"/>
  <c r="IJ98" i="3" s="1"/>
  <c r="II99" i="3"/>
  <c r="II100" i="3"/>
  <c r="IJ100" i="3" s="1"/>
  <c r="II101" i="3"/>
  <c r="II102" i="3"/>
  <c r="IJ102" i="3" s="1"/>
  <c r="II103" i="3"/>
  <c r="II104" i="3"/>
  <c r="IJ104" i="3" s="1"/>
  <c r="II105" i="3"/>
  <c r="II106" i="3"/>
  <c r="IJ106" i="3" s="1"/>
  <c r="II107" i="3"/>
  <c r="II108" i="3"/>
  <c r="IJ108" i="3" s="1"/>
  <c r="II109" i="3"/>
  <c r="II110" i="3"/>
  <c r="IJ110" i="3" s="1"/>
  <c r="II111" i="3"/>
  <c r="II112" i="3"/>
  <c r="IJ112" i="3" s="1"/>
  <c r="II113" i="3"/>
  <c r="II114" i="3"/>
  <c r="IJ114" i="3" s="1"/>
  <c r="II115" i="3"/>
  <c r="II116" i="3"/>
  <c r="IJ116" i="3" s="1"/>
  <c r="II118" i="3"/>
  <c r="IJ118" i="3" s="1"/>
  <c r="II119" i="3"/>
  <c r="II120" i="3"/>
  <c r="IJ120" i="3" s="1"/>
  <c r="II137" i="3"/>
  <c r="II138" i="3"/>
  <c r="II195" i="3"/>
  <c r="II196" i="3"/>
  <c r="IJ196" i="3" s="1"/>
  <c r="II205" i="3"/>
  <c r="IJ138" i="3"/>
  <c r="HE8" i="3"/>
  <c r="HF8" i="3" s="1"/>
  <c r="HE9" i="3"/>
  <c r="HE10" i="3"/>
  <c r="HF10" i="3" s="1"/>
  <c r="HE11" i="3"/>
  <c r="HE12" i="3"/>
  <c r="HF12" i="3" s="1"/>
  <c r="HE13" i="3"/>
  <c r="HE14" i="3"/>
  <c r="HF14" i="3" s="1"/>
  <c r="HE15" i="3"/>
  <c r="HE16" i="3"/>
  <c r="HF16" i="3" s="1"/>
  <c r="HE17" i="3"/>
  <c r="HE18" i="3"/>
  <c r="HF18" i="3" s="1"/>
  <c r="HE19" i="3"/>
  <c r="HE20" i="3"/>
  <c r="HF20" i="3" s="1"/>
  <c r="HE21" i="3"/>
  <c r="HE22" i="3"/>
  <c r="HF22" i="3" s="1"/>
  <c r="HE23" i="3"/>
  <c r="HE24" i="3"/>
  <c r="HF24" i="3" s="1"/>
  <c r="HE25" i="3"/>
  <c r="HE26" i="3"/>
  <c r="HF26" i="3" s="1"/>
  <c r="HE27" i="3"/>
  <c r="HE28" i="3"/>
  <c r="HF28" i="3" s="1"/>
  <c r="HE29" i="3"/>
  <c r="HE30" i="3"/>
  <c r="HF30" i="3" s="1"/>
  <c r="HE31" i="3"/>
  <c r="HE32" i="3"/>
  <c r="HF32" i="3" s="1"/>
  <c r="HE33" i="3"/>
  <c r="HE34" i="3"/>
  <c r="HF34" i="3" s="1"/>
  <c r="HE35" i="3"/>
  <c r="HE36" i="3"/>
  <c r="HF36" i="3" s="1"/>
  <c r="HE37" i="3"/>
  <c r="HE38" i="3"/>
  <c r="HF38" i="3" s="1"/>
  <c r="HE39" i="3"/>
  <c r="HE40" i="3"/>
  <c r="HF40" i="3" s="1"/>
  <c r="HE41" i="3"/>
  <c r="HE42" i="3"/>
  <c r="HF42" i="3" s="1"/>
  <c r="HE43" i="3"/>
  <c r="HE44" i="3"/>
  <c r="HF44" i="3" s="1"/>
  <c r="HE46" i="3"/>
  <c r="HF46" i="3" s="1"/>
  <c r="HE47" i="3"/>
  <c r="HE48" i="3"/>
  <c r="HF48" i="3" s="1"/>
  <c r="HE49" i="3"/>
  <c r="HE50" i="3"/>
  <c r="HF50" i="3" s="1"/>
  <c r="HE51" i="3"/>
  <c r="HE52" i="3"/>
  <c r="HF52" i="3" s="1"/>
  <c r="HE53" i="3"/>
  <c r="HE54" i="3"/>
  <c r="HF54" i="3" s="1"/>
  <c r="HE55" i="3"/>
  <c r="HE56" i="3"/>
  <c r="HF56" i="3" s="1"/>
  <c r="HE57" i="3"/>
  <c r="HE58" i="3"/>
  <c r="HF58" i="3" s="1"/>
  <c r="HE59" i="3"/>
  <c r="HE60" i="3"/>
  <c r="HF60" i="3" s="1"/>
  <c r="HE61" i="3"/>
  <c r="HE62" i="3"/>
  <c r="HF62" i="3" s="1"/>
  <c r="HE63" i="3"/>
  <c r="HE64" i="3"/>
  <c r="HF64" i="3" s="1"/>
  <c r="HE65" i="3"/>
  <c r="HE66" i="3"/>
  <c r="HF66" i="3" s="1"/>
  <c r="HE67" i="3"/>
  <c r="HE68" i="3"/>
  <c r="HF68" i="3" s="1"/>
  <c r="HE69" i="3"/>
  <c r="HE70" i="3"/>
  <c r="HF70" i="3" s="1"/>
  <c r="HE71" i="3"/>
  <c r="HE72" i="3"/>
  <c r="HF72" i="3" s="1"/>
  <c r="HE73" i="3"/>
  <c r="HE74" i="3"/>
  <c r="HF74" i="3" s="1"/>
  <c r="HE75" i="3"/>
  <c r="HE76" i="3"/>
  <c r="HF76" i="3" s="1"/>
  <c r="HE77" i="3"/>
  <c r="HE78" i="3"/>
  <c r="HF78" i="3" s="1"/>
  <c r="HE79" i="3"/>
  <c r="HE80" i="3"/>
  <c r="HF80" i="3" s="1"/>
  <c r="HE81" i="3"/>
  <c r="HE82" i="3"/>
  <c r="HF82" i="3" s="1"/>
  <c r="HE83" i="3"/>
  <c r="HE84" i="3"/>
  <c r="HF84" i="3" s="1"/>
  <c r="HE85" i="3"/>
  <c r="HE86" i="3"/>
  <c r="HF86" i="3" s="1"/>
  <c r="HE87" i="3"/>
  <c r="HE88" i="3"/>
  <c r="HF88" i="3" s="1"/>
  <c r="HE89" i="3"/>
  <c r="HE90" i="3"/>
  <c r="HF90" i="3" s="1"/>
  <c r="HE91" i="3"/>
  <c r="HE92" i="3"/>
  <c r="HF92" i="3" s="1"/>
  <c r="HE93" i="3"/>
  <c r="HE94" i="3"/>
  <c r="HF94" i="3" s="1"/>
  <c r="HE95" i="3"/>
  <c r="HE96" i="3"/>
  <c r="HF96" i="3" s="1"/>
  <c r="HE97" i="3"/>
  <c r="HE98" i="3"/>
  <c r="HF98" i="3" s="1"/>
  <c r="HE99" i="3"/>
  <c r="HE100" i="3"/>
  <c r="HF100" i="3" s="1"/>
  <c r="HE101" i="3"/>
  <c r="HE102" i="3"/>
  <c r="HF102" i="3" s="1"/>
  <c r="HE103" i="3"/>
  <c r="HE104" i="3"/>
  <c r="HF104" i="3" s="1"/>
  <c r="HE105" i="3"/>
  <c r="HE106" i="3"/>
  <c r="HF106" i="3" s="1"/>
  <c r="HE107" i="3"/>
  <c r="HE108" i="3"/>
  <c r="HF108" i="3" s="1"/>
  <c r="HE109" i="3"/>
  <c r="HE110" i="3"/>
  <c r="HF110" i="3" s="1"/>
  <c r="HE111" i="3"/>
  <c r="HE112" i="3"/>
  <c r="HF112" i="3" s="1"/>
  <c r="HE113" i="3"/>
  <c r="HE114" i="3"/>
  <c r="HF114" i="3" s="1"/>
  <c r="HE115" i="3"/>
  <c r="HE116" i="3"/>
  <c r="HF116" i="3" s="1"/>
  <c r="HE118" i="3"/>
  <c r="HF118" i="3" s="1"/>
  <c r="HE119" i="3"/>
  <c r="HE120" i="3"/>
  <c r="HF120" i="3" s="1"/>
  <c r="HE137" i="3"/>
  <c r="HE138" i="3"/>
  <c r="HE195" i="3"/>
  <c r="HE196" i="3"/>
  <c r="HF196" i="3" s="1"/>
  <c r="HE205" i="3"/>
  <c r="HF138" i="3"/>
  <c r="GA8" i="3"/>
  <c r="GB8" i="3" s="1"/>
  <c r="GA9" i="3"/>
  <c r="GA10" i="3"/>
  <c r="GB10" i="3" s="1"/>
  <c r="GA11" i="3"/>
  <c r="GA12" i="3"/>
  <c r="GB12" i="3" s="1"/>
  <c r="GA13" i="3"/>
  <c r="GA14" i="3"/>
  <c r="GB14" i="3" s="1"/>
  <c r="GA15" i="3"/>
  <c r="GA16" i="3"/>
  <c r="GB16" i="3" s="1"/>
  <c r="GA17" i="3"/>
  <c r="GA18" i="3"/>
  <c r="GB18" i="3" s="1"/>
  <c r="GA19" i="3"/>
  <c r="GA20" i="3"/>
  <c r="GB20" i="3" s="1"/>
  <c r="GA21" i="3"/>
  <c r="GA22" i="3"/>
  <c r="GB22" i="3" s="1"/>
  <c r="GA23" i="3"/>
  <c r="GA24" i="3"/>
  <c r="GB24" i="3" s="1"/>
  <c r="GA25" i="3"/>
  <c r="GA26" i="3"/>
  <c r="GB26" i="3" s="1"/>
  <c r="GA27" i="3"/>
  <c r="GA28" i="3"/>
  <c r="GB28" i="3" s="1"/>
  <c r="GA29" i="3"/>
  <c r="GA30" i="3"/>
  <c r="GB30" i="3" s="1"/>
  <c r="GA31" i="3"/>
  <c r="GA32" i="3"/>
  <c r="GB32" i="3" s="1"/>
  <c r="GA33" i="3"/>
  <c r="GA34" i="3"/>
  <c r="GB34" i="3" s="1"/>
  <c r="GA35" i="3"/>
  <c r="GA36" i="3"/>
  <c r="GB36" i="3" s="1"/>
  <c r="GA37" i="3"/>
  <c r="GA38" i="3"/>
  <c r="GB38" i="3" s="1"/>
  <c r="GA39" i="3"/>
  <c r="GA40" i="3"/>
  <c r="GB40" i="3" s="1"/>
  <c r="GA41" i="3"/>
  <c r="GA42" i="3"/>
  <c r="GB42" i="3" s="1"/>
  <c r="GA43" i="3"/>
  <c r="GA44" i="3"/>
  <c r="GB44" i="3" s="1"/>
  <c r="GA46" i="3"/>
  <c r="GB46" i="3" s="1"/>
  <c r="GA47" i="3"/>
  <c r="GA48" i="3"/>
  <c r="GB48" i="3" s="1"/>
  <c r="GA49" i="3"/>
  <c r="GA50" i="3"/>
  <c r="GB50" i="3" s="1"/>
  <c r="GA51" i="3"/>
  <c r="GA52" i="3"/>
  <c r="GB52" i="3" s="1"/>
  <c r="GA53" i="3"/>
  <c r="GA54" i="3"/>
  <c r="GB54" i="3" s="1"/>
  <c r="GA55" i="3"/>
  <c r="GA56" i="3"/>
  <c r="GB56" i="3" s="1"/>
  <c r="GA57" i="3"/>
  <c r="GA58" i="3"/>
  <c r="GB58" i="3" s="1"/>
  <c r="GA59" i="3"/>
  <c r="GA60" i="3"/>
  <c r="GB60" i="3" s="1"/>
  <c r="GA61" i="3"/>
  <c r="GA62" i="3"/>
  <c r="GB62" i="3" s="1"/>
  <c r="GA63" i="3"/>
  <c r="GA64" i="3"/>
  <c r="GB64" i="3" s="1"/>
  <c r="GA65" i="3"/>
  <c r="GA66" i="3"/>
  <c r="GB66" i="3" s="1"/>
  <c r="GA67" i="3"/>
  <c r="GA68" i="3"/>
  <c r="GB68" i="3" s="1"/>
  <c r="GA69" i="3"/>
  <c r="GA70" i="3"/>
  <c r="GB70" i="3" s="1"/>
  <c r="GA71" i="3"/>
  <c r="GA72" i="3"/>
  <c r="GB72" i="3" s="1"/>
  <c r="GA73" i="3"/>
  <c r="GA74" i="3"/>
  <c r="GB74" i="3" s="1"/>
  <c r="GA75" i="3"/>
  <c r="GA76" i="3"/>
  <c r="GB76" i="3" s="1"/>
  <c r="GA77" i="3"/>
  <c r="GA78" i="3"/>
  <c r="GB78" i="3" s="1"/>
  <c r="GA79" i="3"/>
  <c r="GA80" i="3"/>
  <c r="GB80" i="3" s="1"/>
  <c r="GA81" i="3"/>
  <c r="GA82" i="3"/>
  <c r="GB82" i="3" s="1"/>
  <c r="GA83" i="3"/>
  <c r="GA84" i="3"/>
  <c r="GB84" i="3" s="1"/>
  <c r="GA85" i="3"/>
  <c r="GA86" i="3"/>
  <c r="GB86" i="3" s="1"/>
  <c r="GA87" i="3"/>
  <c r="GA88" i="3"/>
  <c r="GB88" i="3" s="1"/>
  <c r="GA89" i="3"/>
  <c r="GA90" i="3"/>
  <c r="GB90" i="3" s="1"/>
  <c r="GA91" i="3"/>
  <c r="GA92" i="3"/>
  <c r="GB92" i="3" s="1"/>
  <c r="GA93" i="3"/>
  <c r="GA94" i="3"/>
  <c r="GB94" i="3" s="1"/>
  <c r="GA95" i="3"/>
  <c r="GA96" i="3"/>
  <c r="GB96" i="3" s="1"/>
  <c r="GA97" i="3"/>
  <c r="GA98" i="3"/>
  <c r="GB98" i="3" s="1"/>
  <c r="GA99" i="3"/>
  <c r="GA100" i="3"/>
  <c r="GB100" i="3" s="1"/>
  <c r="GA101" i="3"/>
  <c r="GA102" i="3"/>
  <c r="GB102" i="3" s="1"/>
  <c r="GA103" i="3"/>
  <c r="GA104" i="3"/>
  <c r="GB104" i="3" s="1"/>
  <c r="GA105" i="3"/>
  <c r="GA106" i="3"/>
  <c r="GB106" i="3" s="1"/>
  <c r="GA107" i="3"/>
  <c r="GA108" i="3"/>
  <c r="GB108" i="3" s="1"/>
  <c r="GA109" i="3"/>
  <c r="GA110" i="3"/>
  <c r="GB110" i="3" s="1"/>
  <c r="GA111" i="3"/>
  <c r="GA112" i="3"/>
  <c r="GB112" i="3" s="1"/>
  <c r="GA113" i="3"/>
  <c r="GA114" i="3"/>
  <c r="GA115" i="3"/>
  <c r="GA116" i="3"/>
  <c r="GB116" i="3" s="1"/>
  <c r="GA118" i="3"/>
  <c r="GB118" i="3" s="1"/>
  <c r="GA119" i="3"/>
  <c r="GA120" i="3"/>
  <c r="GB120" i="3" s="1"/>
  <c r="GA137" i="3"/>
  <c r="GA138" i="3"/>
  <c r="GA195" i="3"/>
  <c r="GA196" i="3"/>
  <c r="GB196" i="3" s="1"/>
  <c r="GA205" i="3"/>
  <c r="GB138" i="3"/>
  <c r="GB114" i="3"/>
  <c r="EW8" i="3"/>
  <c r="EX8" i="3" s="1"/>
  <c r="EW9" i="3"/>
  <c r="EW10" i="3"/>
  <c r="EX10" i="3" s="1"/>
  <c r="EW11" i="3"/>
  <c r="EW12" i="3"/>
  <c r="EX12" i="3" s="1"/>
  <c r="EW13" i="3"/>
  <c r="EW14" i="3"/>
  <c r="EX14" i="3" s="1"/>
  <c r="EW15" i="3"/>
  <c r="EW16" i="3"/>
  <c r="EX16" i="3" s="1"/>
  <c r="EW17" i="3"/>
  <c r="EW18" i="3"/>
  <c r="EX18" i="3" s="1"/>
  <c r="EW19" i="3"/>
  <c r="EW20" i="3"/>
  <c r="EX20" i="3" s="1"/>
  <c r="EW21" i="3"/>
  <c r="EW22" i="3"/>
  <c r="EX22" i="3" s="1"/>
  <c r="EW23" i="3"/>
  <c r="EW24" i="3"/>
  <c r="EX24" i="3" s="1"/>
  <c r="EW25" i="3"/>
  <c r="EW26" i="3"/>
  <c r="EX26" i="3" s="1"/>
  <c r="EW27" i="3"/>
  <c r="EW28" i="3"/>
  <c r="EX28" i="3" s="1"/>
  <c r="EW29" i="3"/>
  <c r="EW30" i="3"/>
  <c r="EX30" i="3" s="1"/>
  <c r="EW31" i="3"/>
  <c r="EW32" i="3"/>
  <c r="EX32" i="3" s="1"/>
  <c r="EW33" i="3"/>
  <c r="EW34" i="3"/>
  <c r="EX34" i="3" s="1"/>
  <c r="EW35" i="3"/>
  <c r="EW36" i="3"/>
  <c r="EX36" i="3" s="1"/>
  <c r="EW37" i="3"/>
  <c r="EW38" i="3"/>
  <c r="EX38" i="3" s="1"/>
  <c r="EW39" i="3"/>
  <c r="EW40" i="3"/>
  <c r="EX40" i="3" s="1"/>
  <c r="EW41" i="3"/>
  <c r="EW42" i="3"/>
  <c r="EX42" i="3" s="1"/>
  <c r="EW43" i="3"/>
  <c r="EW44" i="3"/>
  <c r="EX44" i="3" s="1"/>
  <c r="EW46" i="3"/>
  <c r="EX46" i="3" s="1"/>
  <c r="EW47" i="3"/>
  <c r="EW48" i="3"/>
  <c r="EX48" i="3" s="1"/>
  <c r="EW49" i="3"/>
  <c r="EW50" i="3"/>
  <c r="EX50" i="3" s="1"/>
  <c r="EW51" i="3"/>
  <c r="EW52" i="3"/>
  <c r="EX52" i="3" s="1"/>
  <c r="EW53" i="3"/>
  <c r="EW54" i="3"/>
  <c r="EX54" i="3" s="1"/>
  <c r="EW55" i="3"/>
  <c r="EW56" i="3"/>
  <c r="EX56" i="3" s="1"/>
  <c r="EW57" i="3"/>
  <c r="EW58" i="3"/>
  <c r="EX58" i="3" s="1"/>
  <c r="EW59" i="3"/>
  <c r="EW60" i="3"/>
  <c r="EX60" i="3" s="1"/>
  <c r="EW61" i="3"/>
  <c r="EW62" i="3"/>
  <c r="EX62" i="3" s="1"/>
  <c r="EW63" i="3"/>
  <c r="EW64" i="3"/>
  <c r="EX64" i="3" s="1"/>
  <c r="EW65" i="3"/>
  <c r="EW66" i="3"/>
  <c r="EX66" i="3" s="1"/>
  <c r="EW67" i="3"/>
  <c r="EW68" i="3"/>
  <c r="EX68" i="3" s="1"/>
  <c r="EW69" i="3"/>
  <c r="EW70" i="3"/>
  <c r="EX70" i="3" s="1"/>
  <c r="EW71" i="3"/>
  <c r="EW72" i="3"/>
  <c r="EX72" i="3" s="1"/>
  <c r="EW73" i="3"/>
  <c r="EW74" i="3"/>
  <c r="EX74" i="3" s="1"/>
  <c r="EW75" i="3"/>
  <c r="EW76" i="3"/>
  <c r="EX76" i="3" s="1"/>
  <c r="EW77" i="3"/>
  <c r="EW78" i="3"/>
  <c r="EX78" i="3" s="1"/>
  <c r="EW79" i="3"/>
  <c r="EW80" i="3"/>
  <c r="EX80" i="3" s="1"/>
  <c r="EW81" i="3"/>
  <c r="EW82" i="3"/>
  <c r="EX82" i="3" s="1"/>
  <c r="EW83" i="3"/>
  <c r="EW84" i="3"/>
  <c r="EX84" i="3" s="1"/>
  <c r="EW85" i="3"/>
  <c r="EW86" i="3"/>
  <c r="EX86" i="3" s="1"/>
  <c r="EW87" i="3"/>
  <c r="EW88" i="3"/>
  <c r="EX88" i="3" s="1"/>
  <c r="EW89" i="3"/>
  <c r="EW90" i="3"/>
  <c r="EX90" i="3" s="1"/>
  <c r="EW91" i="3"/>
  <c r="EW92" i="3"/>
  <c r="EX92" i="3" s="1"/>
  <c r="EW93" i="3"/>
  <c r="EW94" i="3"/>
  <c r="EX94" i="3" s="1"/>
  <c r="EW95" i="3"/>
  <c r="EW96" i="3"/>
  <c r="EX96" i="3" s="1"/>
  <c r="EW97" i="3"/>
  <c r="EW98" i="3"/>
  <c r="EX98" i="3" s="1"/>
  <c r="EW99" i="3"/>
  <c r="EW100" i="3"/>
  <c r="EX100" i="3" s="1"/>
  <c r="EW101" i="3"/>
  <c r="EW102" i="3"/>
  <c r="EX102" i="3" s="1"/>
  <c r="EW103" i="3"/>
  <c r="EW104" i="3"/>
  <c r="EX104" i="3" s="1"/>
  <c r="EW105" i="3"/>
  <c r="EW106" i="3"/>
  <c r="EX106" i="3" s="1"/>
  <c r="EW107" i="3"/>
  <c r="EW108" i="3"/>
  <c r="EX108" i="3" s="1"/>
  <c r="EW109" i="3"/>
  <c r="EW110" i="3"/>
  <c r="EX110" i="3" s="1"/>
  <c r="EW111" i="3"/>
  <c r="EW112" i="3"/>
  <c r="EX112" i="3" s="1"/>
  <c r="EW113" i="3"/>
  <c r="EW114" i="3"/>
  <c r="EX114" i="3" s="1"/>
  <c r="EW115" i="3"/>
  <c r="EW116" i="3"/>
  <c r="EX116" i="3" s="1"/>
  <c r="EW118" i="3"/>
  <c r="EX118" i="3" s="1"/>
  <c r="EW119" i="3"/>
  <c r="EW120" i="3"/>
  <c r="EX120" i="3" s="1"/>
  <c r="EW137" i="3"/>
  <c r="EW138" i="3"/>
  <c r="EX138" i="3" s="1"/>
  <c r="EW195" i="3"/>
  <c r="EW196" i="3"/>
  <c r="EX196" i="3" s="1"/>
  <c r="EW205" i="3"/>
  <c r="CO8" i="3"/>
  <c r="CO9" i="3"/>
  <c r="CO10" i="3"/>
  <c r="CO11" i="3"/>
  <c r="CO12" i="3"/>
  <c r="CO13" i="3"/>
  <c r="CO14" i="3"/>
  <c r="CO15" i="3"/>
  <c r="CO16" i="3"/>
  <c r="CO17" i="3"/>
  <c r="CO18" i="3"/>
  <c r="CO19" i="3"/>
  <c r="CO20" i="3"/>
  <c r="CO21" i="3"/>
  <c r="CO22" i="3"/>
  <c r="CO23" i="3"/>
  <c r="CO24" i="3"/>
  <c r="CO25" i="3"/>
  <c r="CO26" i="3"/>
  <c r="CO27" i="3"/>
  <c r="CO28" i="3"/>
  <c r="CO29" i="3"/>
  <c r="CO30" i="3"/>
  <c r="CO31" i="3"/>
  <c r="CO32" i="3"/>
  <c r="CO33" i="3"/>
  <c r="CO34" i="3"/>
  <c r="CO35" i="3"/>
  <c r="CO36" i="3"/>
  <c r="CO37" i="3"/>
  <c r="CO38" i="3"/>
  <c r="CO39" i="3"/>
  <c r="CO40" i="3"/>
  <c r="CO41" i="3"/>
  <c r="CO42" i="3"/>
  <c r="CO43" i="3"/>
  <c r="CO44" i="3"/>
  <c r="CO45" i="3"/>
  <c r="CO46" i="3"/>
  <c r="CO47" i="3"/>
  <c r="CO48" i="3"/>
  <c r="CO49" i="3"/>
  <c r="CO50" i="3"/>
  <c r="CO51" i="3"/>
  <c r="CO52" i="3"/>
  <c r="CO53" i="3"/>
  <c r="CO54" i="3"/>
  <c r="CO55" i="3"/>
  <c r="CO56" i="3"/>
  <c r="CO57" i="3"/>
  <c r="CO58" i="3"/>
  <c r="CO59" i="3"/>
  <c r="CO60" i="3"/>
  <c r="CO61" i="3"/>
  <c r="CO62" i="3"/>
  <c r="CO63" i="3"/>
  <c r="CO64" i="3"/>
  <c r="CO65" i="3"/>
  <c r="CO66" i="3"/>
  <c r="CO67" i="3"/>
  <c r="CO68" i="3"/>
  <c r="CO69" i="3"/>
  <c r="CO70" i="3"/>
  <c r="CO71" i="3"/>
  <c r="CO72" i="3"/>
  <c r="CO73" i="3"/>
  <c r="CO74" i="3"/>
  <c r="CO75" i="3"/>
  <c r="CO76" i="3"/>
  <c r="CO77" i="3"/>
  <c r="CO78" i="3"/>
  <c r="CO79" i="3"/>
  <c r="CO80" i="3"/>
  <c r="CO81" i="3"/>
  <c r="CO82" i="3"/>
  <c r="CO83" i="3"/>
  <c r="CO84" i="3"/>
  <c r="CO85" i="3"/>
  <c r="CO86" i="3"/>
  <c r="CO87" i="3"/>
  <c r="CO88" i="3"/>
  <c r="CO89" i="3"/>
  <c r="CO90" i="3"/>
  <c r="CO91" i="3"/>
  <c r="CO92" i="3"/>
  <c r="CO93" i="3"/>
  <c r="CO94" i="3"/>
  <c r="CO95" i="3"/>
  <c r="CO96" i="3"/>
  <c r="CO97" i="3"/>
  <c r="CO98" i="3"/>
  <c r="CO99" i="3"/>
  <c r="CO100" i="3"/>
  <c r="CO101" i="3"/>
  <c r="CO102" i="3"/>
  <c r="CO103" i="3"/>
  <c r="CO104" i="3"/>
  <c r="CO105" i="3"/>
  <c r="CO106" i="3"/>
  <c r="CO107" i="3"/>
  <c r="CO108" i="3"/>
  <c r="CO109" i="3"/>
  <c r="CO110" i="3"/>
  <c r="CO111" i="3"/>
  <c r="CO112" i="3"/>
  <c r="CO113" i="3"/>
  <c r="CO114" i="3"/>
  <c r="CO115" i="3"/>
  <c r="CO116" i="3"/>
  <c r="CO118" i="3"/>
  <c r="CO119" i="3"/>
  <c r="CO120" i="3"/>
  <c r="CO137" i="3"/>
  <c r="CO138" i="3"/>
  <c r="CO195" i="3"/>
  <c r="CO196" i="3"/>
  <c r="CO205" i="3"/>
  <c r="DS8" i="3"/>
  <c r="DT8" i="3" s="1"/>
  <c r="DS9" i="3"/>
  <c r="DS10" i="3"/>
  <c r="DT10" i="3" s="1"/>
  <c r="DS11" i="3"/>
  <c r="DS12" i="3"/>
  <c r="DT12" i="3" s="1"/>
  <c r="DS13" i="3"/>
  <c r="DS14" i="3"/>
  <c r="DT14" i="3" s="1"/>
  <c r="DS15" i="3"/>
  <c r="DS16" i="3"/>
  <c r="DT16" i="3" s="1"/>
  <c r="DS17" i="3"/>
  <c r="DS18" i="3"/>
  <c r="DT18" i="3" s="1"/>
  <c r="DS19" i="3"/>
  <c r="DS20" i="3"/>
  <c r="DT20" i="3" s="1"/>
  <c r="DS21" i="3"/>
  <c r="DS22" i="3"/>
  <c r="DT22" i="3" s="1"/>
  <c r="DS23" i="3"/>
  <c r="DS24" i="3"/>
  <c r="DT24" i="3" s="1"/>
  <c r="DS25" i="3"/>
  <c r="DS26" i="3"/>
  <c r="DT26" i="3" s="1"/>
  <c r="DS27" i="3"/>
  <c r="DS28" i="3"/>
  <c r="DT28" i="3" s="1"/>
  <c r="DS29" i="3"/>
  <c r="DS30" i="3"/>
  <c r="DT30" i="3" s="1"/>
  <c r="DS31" i="3"/>
  <c r="DS32" i="3"/>
  <c r="DT32" i="3" s="1"/>
  <c r="DS33" i="3"/>
  <c r="DS34" i="3"/>
  <c r="DT34" i="3" s="1"/>
  <c r="DS35" i="3"/>
  <c r="DS36" i="3"/>
  <c r="DT36" i="3" s="1"/>
  <c r="DS37" i="3"/>
  <c r="DS38" i="3"/>
  <c r="DT38" i="3" s="1"/>
  <c r="DS39" i="3"/>
  <c r="DS40" i="3"/>
  <c r="DT40" i="3" s="1"/>
  <c r="DS41" i="3"/>
  <c r="DS42" i="3"/>
  <c r="DT42" i="3" s="1"/>
  <c r="DS43" i="3"/>
  <c r="DS44" i="3"/>
  <c r="DT44" i="3" s="1"/>
  <c r="DS46" i="3"/>
  <c r="DT46" i="3" s="1"/>
  <c r="DS47" i="3"/>
  <c r="DS48" i="3"/>
  <c r="DT48" i="3" s="1"/>
  <c r="DS49" i="3"/>
  <c r="DS50" i="3"/>
  <c r="DT50" i="3" s="1"/>
  <c r="DS51" i="3"/>
  <c r="DS52" i="3"/>
  <c r="DT52" i="3" s="1"/>
  <c r="DS53" i="3"/>
  <c r="DS54" i="3"/>
  <c r="DT54" i="3" s="1"/>
  <c r="DS55" i="3"/>
  <c r="DS56" i="3"/>
  <c r="DT56" i="3" s="1"/>
  <c r="DS57" i="3"/>
  <c r="DS58" i="3"/>
  <c r="DT58" i="3" s="1"/>
  <c r="DS59" i="3"/>
  <c r="DS60" i="3"/>
  <c r="DT60" i="3" s="1"/>
  <c r="DS61" i="3"/>
  <c r="DS62" i="3"/>
  <c r="DT62" i="3" s="1"/>
  <c r="DS63" i="3"/>
  <c r="DS64" i="3"/>
  <c r="DT64" i="3" s="1"/>
  <c r="DS65" i="3"/>
  <c r="DS66" i="3"/>
  <c r="DT66" i="3" s="1"/>
  <c r="DS67" i="3"/>
  <c r="DS68" i="3"/>
  <c r="DT68" i="3" s="1"/>
  <c r="DS69" i="3"/>
  <c r="DS70" i="3"/>
  <c r="DT70" i="3" s="1"/>
  <c r="DS71" i="3"/>
  <c r="DS72" i="3"/>
  <c r="DT72" i="3" s="1"/>
  <c r="DS73" i="3"/>
  <c r="DS74" i="3"/>
  <c r="DT74" i="3" s="1"/>
  <c r="DS75" i="3"/>
  <c r="DS76" i="3"/>
  <c r="DT76" i="3" s="1"/>
  <c r="DS77" i="3"/>
  <c r="DS78" i="3"/>
  <c r="DT78" i="3" s="1"/>
  <c r="DS79" i="3"/>
  <c r="DS80" i="3"/>
  <c r="DT80" i="3" s="1"/>
  <c r="DS81" i="3"/>
  <c r="DS82" i="3"/>
  <c r="DT82" i="3" s="1"/>
  <c r="DS83" i="3"/>
  <c r="DS84" i="3"/>
  <c r="DT84" i="3" s="1"/>
  <c r="DS85" i="3"/>
  <c r="DS86" i="3"/>
  <c r="DT86" i="3" s="1"/>
  <c r="DS87" i="3"/>
  <c r="DS88" i="3"/>
  <c r="DT88" i="3" s="1"/>
  <c r="DS89" i="3"/>
  <c r="DS90" i="3"/>
  <c r="DT90" i="3" s="1"/>
  <c r="DS91" i="3"/>
  <c r="DS92" i="3"/>
  <c r="DT92" i="3" s="1"/>
  <c r="DS93" i="3"/>
  <c r="DS94" i="3"/>
  <c r="DT94" i="3" s="1"/>
  <c r="DS95" i="3"/>
  <c r="DS96" i="3"/>
  <c r="DT96" i="3" s="1"/>
  <c r="DS97" i="3"/>
  <c r="DS98" i="3"/>
  <c r="DT98" i="3" s="1"/>
  <c r="DS99" i="3"/>
  <c r="DS100" i="3"/>
  <c r="DT100" i="3" s="1"/>
  <c r="DS101" i="3"/>
  <c r="DS102" i="3"/>
  <c r="DT102" i="3" s="1"/>
  <c r="DS103" i="3"/>
  <c r="DS104" i="3"/>
  <c r="DT104" i="3" s="1"/>
  <c r="DS105" i="3"/>
  <c r="DS106" i="3"/>
  <c r="DT106" i="3" s="1"/>
  <c r="DS107" i="3"/>
  <c r="DS108" i="3"/>
  <c r="DT108" i="3" s="1"/>
  <c r="DS109" i="3"/>
  <c r="DS110" i="3"/>
  <c r="DT110" i="3" s="1"/>
  <c r="DS111" i="3"/>
  <c r="DS112" i="3"/>
  <c r="DT112" i="3" s="1"/>
  <c r="DS113" i="3"/>
  <c r="DS114" i="3"/>
  <c r="DT114" i="3" s="1"/>
  <c r="DS115" i="3"/>
  <c r="DS116" i="3"/>
  <c r="DT116" i="3" s="1"/>
  <c r="DS118" i="3"/>
  <c r="DT118" i="3" s="1"/>
  <c r="DS119" i="3"/>
  <c r="DS120" i="3"/>
  <c r="DT120" i="3" s="1"/>
  <c r="DS137" i="3"/>
  <c r="DS138" i="3"/>
  <c r="DT138" i="3" s="1"/>
  <c r="DS195" i="3"/>
  <c r="DS196" i="3"/>
  <c r="DT196" i="3" s="1"/>
  <c r="DS205" i="3"/>
  <c r="II191" i="3" l="1"/>
  <c r="IJ191" i="3" s="1"/>
  <c r="HF191" i="3"/>
  <c r="JP191" i="3"/>
  <c r="KS191" i="3"/>
  <c r="KT191" i="3" s="1"/>
  <c r="LP185" i="3"/>
  <c r="LR126" i="7"/>
  <c r="U126" i="7"/>
  <c r="LX126" i="7" s="1"/>
  <c r="LR129" i="7"/>
  <c r="IM201" i="7"/>
  <c r="IN201" i="7" s="1"/>
  <c r="DS45" i="3"/>
  <c r="LP133" i="3"/>
  <c r="LP167" i="3"/>
  <c r="LQ149" i="3"/>
  <c r="LP149" i="3"/>
  <c r="LQ167" i="3"/>
  <c r="LQ185" i="3"/>
  <c r="LQ159" i="3"/>
  <c r="LP161" i="3"/>
  <c r="IM185" i="7"/>
  <c r="LR153" i="7"/>
  <c r="LR171" i="7"/>
  <c r="LR189" i="7"/>
  <c r="LS171" i="7"/>
  <c r="LS129" i="7"/>
  <c r="LR170" i="7"/>
  <c r="LS153" i="7"/>
  <c r="FB199" i="6"/>
  <c r="IE130" i="6"/>
  <c r="ID142" i="6"/>
  <c r="IE158" i="6"/>
  <c r="Q145" i="6"/>
  <c r="IE145" i="6" s="1"/>
  <c r="T159" i="6"/>
  <c r="ID155" i="6"/>
  <c r="ID182" i="6"/>
  <c r="ID122" i="6"/>
  <c r="Q131" i="6"/>
  <c r="ID121" i="6"/>
  <c r="T185" i="6"/>
  <c r="Q185" i="6"/>
  <c r="T184" i="6"/>
  <c r="ID135" i="6"/>
  <c r="IE135" i="6"/>
  <c r="ID138" i="6"/>
  <c r="ID199" i="6"/>
  <c r="ID190" i="6"/>
  <c r="IE198" i="6"/>
  <c r="Q171" i="6"/>
  <c r="ID171" i="6" s="1"/>
  <c r="IE156" i="6"/>
  <c r="ID156" i="6"/>
  <c r="LT198" i="3"/>
  <c r="T193" i="3"/>
  <c r="Q193" i="3"/>
  <c r="LQ161" i="3"/>
  <c r="T155" i="3"/>
  <c r="Q155" i="3"/>
  <c r="S153" i="3"/>
  <c r="LQ153" i="3"/>
  <c r="LP153" i="3"/>
  <c r="T171" i="3"/>
  <c r="Q171" i="3"/>
  <c r="S171" i="3" s="1"/>
  <c r="LU170" i="3"/>
  <c r="LT170" i="3"/>
  <c r="LQ133" i="3"/>
  <c r="T173" i="3"/>
  <c r="Q173" i="3"/>
  <c r="S173" i="3" s="1"/>
  <c r="LT130" i="3"/>
  <c r="LU130" i="3"/>
  <c r="LS142" i="7"/>
  <c r="U142" i="7"/>
  <c r="LY142" i="7" s="1"/>
  <c r="LX120" i="7"/>
  <c r="LY120" i="7"/>
  <c r="U176" i="7"/>
  <c r="LR176" i="7"/>
  <c r="LS176" i="7"/>
  <c r="LS189" i="7"/>
  <c r="LY168" i="7"/>
  <c r="LX168" i="7"/>
  <c r="IE126" i="6"/>
  <c r="IE184" i="6"/>
  <c r="IE188" i="6"/>
  <c r="ID194" i="6"/>
  <c r="IE194" i="6"/>
  <c r="IE186" i="6"/>
  <c r="ID186" i="6"/>
  <c r="IE131" i="6"/>
  <c r="ID131" i="6"/>
  <c r="ID152" i="6"/>
  <c r="IE152" i="6"/>
  <c r="ID163" i="6"/>
  <c r="IE163" i="6"/>
  <c r="ID151" i="6"/>
  <c r="IE151" i="6"/>
  <c r="ID159" i="6"/>
  <c r="IE159" i="6"/>
  <c r="T191" i="6"/>
  <c r="Q191" i="6"/>
  <c r="IE123" i="6"/>
  <c r="ID123" i="6"/>
  <c r="IE174" i="6"/>
  <c r="ID174" i="6"/>
  <c r="ID139" i="6"/>
  <c r="IE139" i="6"/>
  <c r="ID165" i="6"/>
  <c r="IE165" i="6"/>
  <c r="ID144" i="6"/>
  <c r="IE164" i="6"/>
  <c r="IE168" i="6"/>
  <c r="IE172" i="6"/>
  <c r="IE192" i="6"/>
  <c r="IE189" i="6"/>
  <c r="ID189" i="6"/>
  <c r="Q128" i="6"/>
  <c r="T128" i="6"/>
  <c r="IE160" i="6"/>
  <c r="ID160" i="6"/>
  <c r="T157" i="6"/>
  <c r="Q157" i="6"/>
  <c r="IE202" i="6"/>
  <c r="ID202" i="6"/>
  <c r="ID141" i="6"/>
  <c r="IE141" i="6"/>
  <c r="ID170" i="6"/>
  <c r="IE170" i="6"/>
  <c r="ID167" i="6"/>
  <c r="IE167" i="6"/>
  <c r="ID162" i="6"/>
  <c r="IE162" i="6"/>
  <c r="T169" i="6"/>
  <c r="Q169" i="6"/>
  <c r="ID161" i="6"/>
  <c r="IE161" i="6"/>
  <c r="IE187" i="6"/>
  <c r="ID187" i="6"/>
  <c r="Q176" i="6"/>
  <c r="T176" i="6"/>
  <c r="Q180" i="6"/>
  <c r="ID180" i="6" s="1"/>
  <c r="T180" i="6"/>
  <c r="ID149" i="6"/>
  <c r="IE149" i="6"/>
  <c r="IE181" i="6"/>
  <c r="ID181" i="6"/>
  <c r="ID175" i="6"/>
  <c r="IE175" i="6"/>
  <c r="ID201" i="6"/>
  <c r="IE201" i="6"/>
  <c r="ID179" i="6"/>
  <c r="IE179" i="6"/>
  <c r="T173" i="6"/>
  <c r="Q173" i="6"/>
  <c r="T195" i="6"/>
  <c r="Q195" i="6"/>
  <c r="IE129" i="6"/>
  <c r="ID129" i="6"/>
  <c r="ID196" i="6"/>
  <c r="IE196" i="6"/>
  <c r="IE178" i="6"/>
  <c r="ID178" i="6"/>
  <c r="IE127" i="6"/>
  <c r="ID127" i="6"/>
  <c r="Q150" i="6"/>
  <c r="ID150" i="6" s="1"/>
  <c r="T150" i="6"/>
  <c r="ID147" i="6"/>
  <c r="IE147" i="6"/>
  <c r="IE146" i="6"/>
  <c r="ID146" i="6"/>
  <c r="ID143" i="6"/>
  <c r="IE143" i="6"/>
  <c r="IE193" i="6"/>
  <c r="ID193" i="6"/>
  <c r="ID153" i="6"/>
  <c r="IE153" i="6"/>
  <c r="IE197" i="6"/>
  <c r="ID197" i="6"/>
  <c r="IE133" i="6"/>
  <c r="ID133" i="6"/>
  <c r="IE204" i="6"/>
  <c r="ID204" i="6"/>
  <c r="FD125" i="6"/>
  <c r="FE125" i="6" s="1"/>
  <c r="EF125" i="6"/>
  <c r="EG125" i="6" s="1"/>
  <c r="CO125" i="6"/>
  <c r="DJ125" i="2"/>
  <c r="DM125" i="2"/>
  <c r="FD125" i="2"/>
  <c r="FE125" i="2" s="1"/>
  <c r="GC125" i="3"/>
  <c r="GD125" i="3" s="1"/>
  <c r="HE125" i="3"/>
  <c r="HF125" i="3" s="1"/>
  <c r="FB125" i="7"/>
  <c r="GE125" i="7"/>
  <c r="LM171" i="3"/>
  <c r="LO171" i="3" s="1"/>
  <c r="LM199" i="3"/>
  <c r="LO199" i="3" s="1"/>
  <c r="LM155" i="3"/>
  <c r="LO155" i="3" s="1"/>
  <c r="LM181" i="3"/>
  <c r="LO181" i="3" s="1"/>
  <c r="LM173" i="3"/>
  <c r="LO173" i="3" s="1"/>
  <c r="LM185" i="3"/>
  <c r="LO185" i="3" s="1"/>
  <c r="LM189" i="3"/>
  <c r="LO189" i="3" s="1"/>
  <c r="LM131" i="3"/>
  <c r="LO131" i="3" s="1"/>
  <c r="LM123" i="3"/>
  <c r="LO123" i="3" s="1"/>
  <c r="LT132" i="3"/>
  <c r="LU132" i="3"/>
  <c r="LU144" i="3"/>
  <c r="LT144" i="3"/>
  <c r="LU148" i="3"/>
  <c r="LT148" i="3"/>
  <c r="LT154" i="3"/>
  <c r="LU154" i="3"/>
  <c r="LU192" i="3"/>
  <c r="LT192" i="3"/>
  <c r="LT164" i="3"/>
  <c r="LU164" i="3"/>
  <c r="LU180" i="3"/>
  <c r="LT180" i="3"/>
  <c r="LU172" i="3"/>
  <c r="LT172" i="3"/>
  <c r="LU174" i="3"/>
  <c r="LT174" i="3"/>
  <c r="LU176" i="3"/>
  <c r="LT176" i="3"/>
  <c r="LT200" i="3"/>
  <c r="LU200" i="3"/>
  <c r="LU202" i="3"/>
  <c r="LT202" i="3"/>
  <c r="HF202" i="3"/>
  <c r="JM202" i="3"/>
  <c r="JN202" i="3" s="1"/>
  <c r="KQ202" i="3"/>
  <c r="KR202" i="3" s="1"/>
  <c r="LR200" i="7"/>
  <c r="LS186" i="7"/>
  <c r="LM193" i="3"/>
  <c r="LO193" i="3" s="1"/>
  <c r="LM169" i="3"/>
  <c r="LO169" i="3" s="1"/>
  <c r="LP171" i="3"/>
  <c r="LU159" i="3"/>
  <c r="LT159" i="3"/>
  <c r="LT163" i="3"/>
  <c r="LU163" i="3"/>
  <c r="LU161" i="3"/>
  <c r="LT161" i="3"/>
  <c r="LT165" i="3"/>
  <c r="LU165" i="3"/>
  <c r="LP181" i="3"/>
  <c r="LQ181" i="3"/>
  <c r="LU179" i="3"/>
  <c r="LT179" i="3"/>
  <c r="LM183" i="3"/>
  <c r="LO183" i="3" s="1"/>
  <c r="LT185" i="3"/>
  <c r="LU185" i="3"/>
  <c r="LU149" i="3"/>
  <c r="LT149" i="3"/>
  <c r="LP151" i="3"/>
  <c r="LQ151" i="3"/>
  <c r="LM145" i="3"/>
  <c r="LO145" i="3" s="1"/>
  <c r="LM141" i="3"/>
  <c r="LO141" i="3" s="1"/>
  <c r="LQ203" i="3"/>
  <c r="LT177" i="3"/>
  <c r="LU177" i="3"/>
  <c r="LQ157" i="3"/>
  <c r="LP157" i="3"/>
  <c r="LT167" i="3"/>
  <c r="LU167" i="3"/>
  <c r="LM187" i="3"/>
  <c r="LO187" i="3" s="1"/>
  <c r="LP131" i="3"/>
  <c r="LQ131" i="3"/>
  <c r="LU133" i="3"/>
  <c r="LT133" i="3"/>
  <c r="LM129" i="3"/>
  <c r="LO129" i="3" s="1"/>
  <c r="LP189" i="3"/>
  <c r="LQ189" i="3"/>
  <c r="LU147" i="3"/>
  <c r="LT147" i="3"/>
  <c r="LU127" i="3"/>
  <c r="LT127" i="3"/>
  <c r="LQ123" i="3"/>
  <c r="LP123" i="3"/>
  <c r="LT125" i="3"/>
  <c r="LU125" i="3" s="1"/>
  <c r="LP199" i="3"/>
  <c r="LQ199" i="3"/>
  <c r="LT203" i="3"/>
  <c r="LU203" i="3" s="1"/>
  <c r="LT201" i="3"/>
  <c r="LU201" i="3"/>
  <c r="LU197" i="3"/>
  <c r="LT197" i="3"/>
  <c r="LR186" i="7"/>
  <c r="LR202" i="7"/>
  <c r="LY134" i="7"/>
  <c r="LX134" i="7"/>
  <c r="LX182" i="7"/>
  <c r="LY182" i="7"/>
  <c r="LX124" i="7"/>
  <c r="LY124" i="7"/>
  <c r="LX130" i="7"/>
  <c r="LY130" i="7"/>
  <c r="LS202" i="7"/>
  <c r="LS200" i="7"/>
  <c r="LY126" i="7"/>
  <c r="LX122" i="7"/>
  <c r="LY122" i="7"/>
  <c r="LS170" i="7"/>
  <c r="LY156" i="7"/>
  <c r="LX156" i="7"/>
  <c r="LX180" i="7"/>
  <c r="LY180" i="7"/>
  <c r="GT205" i="2"/>
  <c r="GU205" i="2" s="1"/>
  <c r="HP205" i="2"/>
  <c r="HQ205" i="2" s="1"/>
  <c r="ID147" i="2"/>
  <c r="IE147" i="2"/>
  <c r="ID195" i="2"/>
  <c r="IE195" i="2"/>
  <c r="Q125" i="2"/>
  <c r="ID201" i="2"/>
  <c r="IE201" i="2"/>
  <c r="ID173" i="2"/>
  <c r="IE173" i="2"/>
  <c r="ID187" i="2"/>
  <c r="IE187" i="2"/>
  <c r="ID197" i="2"/>
  <c r="IE197" i="2"/>
  <c r="ID119" i="2"/>
  <c r="IE119" i="2"/>
  <c r="IE133" i="2"/>
  <c r="ID133" i="2"/>
  <c r="IE183" i="2"/>
  <c r="ID183" i="2"/>
  <c r="ID175" i="2"/>
  <c r="IE175" i="2"/>
  <c r="Q199" i="2"/>
  <c r="IE153" i="2"/>
  <c r="ID153" i="2"/>
  <c r="IE161" i="2"/>
  <c r="ID161" i="2"/>
  <c r="IE137" i="2"/>
  <c r="ID137" i="2"/>
  <c r="ID139" i="2"/>
  <c r="IE139" i="2"/>
  <c r="ID171" i="2"/>
  <c r="IE171" i="2"/>
  <c r="Q151" i="2"/>
  <c r="ID123" i="2"/>
  <c r="IE123" i="2"/>
  <c r="Q165" i="2"/>
  <c r="Q159" i="2"/>
  <c r="Q145" i="2"/>
  <c r="IE149" i="2"/>
  <c r="ID149" i="2"/>
  <c r="ID167" i="2"/>
  <c r="IE167" i="2"/>
  <c r="ID205" i="2"/>
  <c r="IE205" i="2" s="1"/>
  <c r="IE177" i="2"/>
  <c r="ID177" i="2"/>
  <c r="ID135" i="2"/>
  <c r="IE135" i="2"/>
  <c r="IE185" i="2"/>
  <c r="ID185" i="2"/>
  <c r="IE157" i="2"/>
  <c r="ID157" i="2"/>
  <c r="IE181" i="2"/>
  <c r="ID181" i="2"/>
  <c r="ID179" i="2"/>
  <c r="IE179" i="2"/>
  <c r="Q117" i="2"/>
  <c r="Q189" i="2"/>
  <c r="Q203" i="2"/>
  <c r="ID163" i="2"/>
  <c r="IE163" i="2"/>
  <c r="Q131" i="2"/>
  <c r="ID143" i="2"/>
  <c r="IE143" i="2"/>
  <c r="IE169" i="2"/>
  <c r="ID169" i="2"/>
  <c r="IE141" i="2"/>
  <c r="ID141" i="2"/>
  <c r="ID121" i="2"/>
  <c r="IE121" i="2"/>
  <c r="IE193" i="2"/>
  <c r="ID193" i="2"/>
  <c r="ID155" i="2"/>
  <c r="IE155" i="2"/>
  <c r="ID127" i="2"/>
  <c r="IE127" i="2"/>
  <c r="ID191" i="2"/>
  <c r="IE191" i="2"/>
  <c r="IE129" i="2"/>
  <c r="ID129" i="2"/>
  <c r="Q115" i="2"/>
  <c r="GD138" i="7"/>
  <c r="JO138" i="7"/>
  <c r="JP138" i="7" s="1"/>
  <c r="HH183" i="7"/>
  <c r="IK183" i="7"/>
  <c r="IL183" i="7" s="1"/>
  <c r="JO141" i="7"/>
  <c r="JP141" i="7" s="1"/>
  <c r="GD178" i="7"/>
  <c r="EZ160" i="7"/>
  <c r="HG160" i="7"/>
  <c r="HH160" i="7" s="1"/>
  <c r="EZ201" i="7"/>
  <c r="EZ185" i="7"/>
  <c r="HG185" i="7"/>
  <c r="HH185" i="7" s="1"/>
  <c r="HH128" i="7"/>
  <c r="GD127" i="7"/>
  <c r="HG127" i="7"/>
  <c r="HH127" i="7" s="1"/>
  <c r="GD181" i="7"/>
  <c r="HG181" i="7"/>
  <c r="EZ199" i="7"/>
  <c r="KS141" i="7"/>
  <c r="KT141" i="7" s="1"/>
  <c r="GD121" i="7"/>
  <c r="IK121" i="7"/>
  <c r="IL121" i="7" s="1"/>
  <c r="KS192" i="7"/>
  <c r="KT192" i="7" s="1"/>
  <c r="GC199" i="7"/>
  <c r="GD199" i="7" s="1"/>
  <c r="HH147" i="7"/>
  <c r="IK147" i="7"/>
  <c r="HG178" i="7"/>
  <c r="JO177" i="7"/>
  <c r="JP177" i="7" s="1"/>
  <c r="HG148" i="7"/>
  <c r="HH148" i="7" s="1"/>
  <c r="GC180" i="7"/>
  <c r="EZ164" i="7"/>
  <c r="IK164" i="7"/>
  <c r="IL164" i="7" s="1"/>
  <c r="HG164" i="7"/>
  <c r="IK127" i="7"/>
  <c r="IL127" i="7" s="1"/>
  <c r="IK166" i="7"/>
  <c r="IL166" i="7" s="1"/>
  <c r="IK153" i="7"/>
  <c r="IL153" i="7" s="1"/>
  <c r="KS138" i="7"/>
  <c r="KT138" i="7" s="1"/>
  <c r="JO146" i="7"/>
  <c r="JP146" i="7" s="1"/>
  <c r="IK178" i="7"/>
  <c r="IL178" i="7" s="1"/>
  <c r="IK168" i="7"/>
  <c r="IL168" i="7" s="1"/>
  <c r="GD125" i="7"/>
  <c r="HG135" i="7"/>
  <c r="HG145" i="7"/>
  <c r="HH145" i="7" s="1"/>
  <c r="JO171" i="7"/>
  <c r="JP171" i="7" s="1"/>
  <c r="HG169" i="7"/>
  <c r="EZ189" i="7"/>
  <c r="GC189" i="7"/>
  <c r="KS133" i="7"/>
  <c r="KT133" i="7" s="1"/>
  <c r="LK133" i="7" s="1"/>
  <c r="LM133" i="7" s="1"/>
  <c r="JO174" i="7"/>
  <c r="JP174" i="7" s="1"/>
  <c r="GC160" i="7"/>
  <c r="GD160" i="7" s="1"/>
  <c r="GD149" i="7"/>
  <c r="HG149" i="7"/>
  <c r="IK122" i="7"/>
  <c r="IL122" i="7" s="1"/>
  <c r="IK152" i="7"/>
  <c r="HH167" i="7"/>
  <c r="IK167" i="7"/>
  <c r="EZ176" i="7"/>
  <c r="HG176" i="7"/>
  <c r="HH176" i="7" s="1"/>
  <c r="GC176" i="7"/>
  <c r="HH150" i="7"/>
  <c r="IK150" i="7"/>
  <c r="JO163" i="7"/>
  <c r="IL198" i="7"/>
  <c r="JO198" i="7"/>
  <c r="IK169" i="7"/>
  <c r="IL169" i="7" s="1"/>
  <c r="GD202" i="7"/>
  <c r="HG202" i="7"/>
  <c r="EZ134" i="7"/>
  <c r="IK202" i="7"/>
  <c r="IL202" i="7" s="1"/>
  <c r="HG138" i="7"/>
  <c r="HH138" i="7" s="1"/>
  <c r="GD122" i="7"/>
  <c r="JO122" i="7"/>
  <c r="JP122" i="7" s="1"/>
  <c r="GD136" i="7"/>
  <c r="IK136" i="7"/>
  <c r="IL136" i="7" s="1"/>
  <c r="IK124" i="7"/>
  <c r="IL124" i="7" s="1"/>
  <c r="GC156" i="7"/>
  <c r="IK140" i="7"/>
  <c r="KS142" i="7"/>
  <c r="KT142" i="7" s="1"/>
  <c r="LK142" i="7" s="1"/>
  <c r="LM142" i="7" s="1"/>
  <c r="GC201" i="7"/>
  <c r="GD201" i="7" s="1"/>
  <c r="JP170" i="7"/>
  <c r="LK170" i="7" s="1"/>
  <c r="LM170" i="7" s="1"/>
  <c r="LJ170" i="7"/>
  <c r="LL170" i="7" s="1"/>
  <c r="GD148" i="7"/>
  <c r="EZ188" i="7"/>
  <c r="GC188" i="7"/>
  <c r="KS155" i="7"/>
  <c r="KT155" i="7" s="1"/>
  <c r="LK155" i="7" s="1"/>
  <c r="LM155" i="7" s="1"/>
  <c r="JP129" i="7"/>
  <c r="EZ120" i="7"/>
  <c r="HG120" i="7"/>
  <c r="HH120" i="7" s="1"/>
  <c r="EZ194" i="7"/>
  <c r="GC194" i="7"/>
  <c r="GD194" i="7" s="1"/>
  <c r="IL143" i="7"/>
  <c r="KS143" i="7"/>
  <c r="KT143" i="7" s="1"/>
  <c r="KS129" i="7"/>
  <c r="KT129" i="7" s="1"/>
  <c r="IK138" i="7"/>
  <c r="IL138" i="7" s="1"/>
  <c r="JO128" i="7"/>
  <c r="JP128" i="7" s="1"/>
  <c r="GD173" i="7"/>
  <c r="IK173" i="7"/>
  <c r="IL173" i="7" s="1"/>
  <c r="EZ119" i="7"/>
  <c r="GC119" i="7"/>
  <c r="JO124" i="7"/>
  <c r="JP124" i="7" s="1"/>
  <c r="JO159" i="7"/>
  <c r="JP159" i="7" s="1"/>
  <c r="KS146" i="7"/>
  <c r="KT146" i="7" s="1"/>
  <c r="GD168" i="7"/>
  <c r="JO168" i="7"/>
  <c r="JP168" i="7" s="1"/>
  <c r="IK159" i="7"/>
  <c r="IL159" i="7" s="1"/>
  <c r="EZ139" i="7"/>
  <c r="GC139" i="7"/>
  <c r="JO184" i="7"/>
  <c r="JP184" i="7" s="1"/>
  <c r="HG125" i="7"/>
  <c r="HG187" i="7"/>
  <c r="JO161" i="7"/>
  <c r="JP161" i="7" s="1"/>
  <c r="GD154" i="7"/>
  <c r="HG154" i="7"/>
  <c r="GC126" i="7"/>
  <c r="KS171" i="7"/>
  <c r="KT171" i="7" s="1"/>
  <c r="JO192" i="7"/>
  <c r="JP192" i="7" s="1"/>
  <c r="JO166" i="7"/>
  <c r="JP166" i="7" s="1"/>
  <c r="JO147" i="7"/>
  <c r="JP147" i="7" s="1"/>
  <c r="IL157" i="7"/>
  <c r="JO157" i="7"/>
  <c r="IK148" i="7"/>
  <c r="IL148" i="7" s="1"/>
  <c r="JO150" i="7"/>
  <c r="JP150" i="7" s="1"/>
  <c r="GD182" i="7"/>
  <c r="IK182" i="7"/>
  <c r="JO127" i="7"/>
  <c r="JP127" i="7" s="1"/>
  <c r="KS198" i="7"/>
  <c r="KT198" i="7" s="1"/>
  <c r="HG188" i="7"/>
  <c r="HH188" i="7" s="1"/>
  <c r="HG134" i="7"/>
  <c r="HH134" i="7" s="1"/>
  <c r="GC134" i="7"/>
  <c r="IK197" i="7"/>
  <c r="IL197" i="7" s="1"/>
  <c r="HH177" i="7"/>
  <c r="KS157" i="7"/>
  <c r="KT157" i="7" s="1"/>
  <c r="GD162" i="7"/>
  <c r="IK162" i="7"/>
  <c r="EZ191" i="7"/>
  <c r="GC191" i="7"/>
  <c r="JO182" i="7"/>
  <c r="JP182" i="7" s="1"/>
  <c r="KS190" i="7"/>
  <c r="KT190" i="7" s="1"/>
  <c r="LK190" i="7" s="1"/>
  <c r="LM190" i="7" s="1"/>
  <c r="IK181" i="7"/>
  <c r="IL181" i="7" s="1"/>
  <c r="KS166" i="7"/>
  <c r="KT166" i="7" s="1"/>
  <c r="HG119" i="7"/>
  <c r="HH119" i="7" s="1"/>
  <c r="HG197" i="7"/>
  <c r="HH197" i="7" s="1"/>
  <c r="IK187" i="7"/>
  <c r="IL187" i="7" s="1"/>
  <c r="IK145" i="7"/>
  <c r="IL145" i="7" s="1"/>
  <c r="GC120" i="7"/>
  <c r="HG121" i="7"/>
  <c r="HH121" i="7" s="1"/>
  <c r="HG153" i="7"/>
  <c r="LY202" i="7"/>
  <c r="LX202" i="7"/>
  <c r="LX186" i="7"/>
  <c r="LY186" i="7"/>
  <c r="LX200" i="7"/>
  <c r="LY200" i="7"/>
  <c r="LY170" i="7"/>
  <c r="LX170" i="7"/>
  <c r="LY188" i="7"/>
  <c r="LX188" i="7"/>
  <c r="LS167" i="7"/>
  <c r="LR167" i="7"/>
  <c r="LY171" i="7"/>
  <c r="LX171" i="7"/>
  <c r="LX165" i="7"/>
  <c r="LY165" i="7"/>
  <c r="LX157" i="7"/>
  <c r="LY157" i="7"/>
  <c r="LS149" i="7"/>
  <c r="LR149" i="7"/>
  <c r="LY173" i="7"/>
  <c r="LX173" i="7"/>
  <c r="LX155" i="7"/>
  <c r="LY155" i="7"/>
  <c r="LY153" i="7"/>
  <c r="LX153" i="7"/>
  <c r="LY159" i="7"/>
  <c r="LX159" i="7"/>
  <c r="LS161" i="7"/>
  <c r="LR161" i="7"/>
  <c r="LS151" i="7"/>
  <c r="LR151" i="7"/>
  <c r="LX141" i="7"/>
  <c r="LY141" i="7"/>
  <c r="LY139" i="7"/>
  <c r="LX139" i="7"/>
  <c r="LX137" i="7"/>
  <c r="LY137" i="7"/>
  <c r="LY129" i="7"/>
  <c r="LX129" i="7"/>
  <c r="LY127" i="7"/>
  <c r="LX127" i="7"/>
  <c r="LX125" i="7"/>
  <c r="LY125" i="7" s="1"/>
  <c r="LY177" i="7"/>
  <c r="LX177" i="7"/>
  <c r="LY147" i="7"/>
  <c r="LX147" i="7"/>
  <c r="LX175" i="7"/>
  <c r="LY175" i="7"/>
  <c r="LY189" i="7"/>
  <c r="LX189" i="7"/>
  <c r="LX185" i="7"/>
  <c r="LY185" i="7" s="1"/>
  <c r="LY187" i="7"/>
  <c r="LX187" i="7"/>
  <c r="LY181" i="7"/>
  <c r="LX181" i="7"/>
  <c r="LX121" i="7"/>
  <c r="LY121" i="7"/>
  <c r="LX119" i="7"/>
  <c r="LY119" i="7"/>
  <c r="LS183" i="7"/>
  <c r="LR183" i="7"/>
  <c r="LY193" i="7"/>
  <c r="LX193" i="7"/>
  <c r="LX199" i="7"/>
  <c r="LY199" i="7"/>
  <c r="LY197" i="7"/>
  <c r="LX197" i="7"/>
  <c r="EF206" i="2"/>
  <c r="EF205" i="6"/>
  <c r="IE176" i="6"/>
  <c r="ID176" i="6"/>
  <c r="LA8" i="3"/>
  <c r="LA9" i="3"/>
  <c r="LA10" i="3"/>
  <c r="LA11" i="3"/>
  <c r="LA12" i="3"/>
  <c r="LA13" i="3"/>
  <c r="LA14" i="3"/>
  <c r="LA15" i="3"/>
  <c r="LA16" i="3"/>
  <c r="LA17" i="3"/>
  <c r="LA18" i="3"/>
  <c r="LA19" i="3"/>
  <c r="LA20" i="3"/>
  <c r="LA21" i="3"/>
  <c r="LA22" i="3"/>
  <c r="LA23" i="3"/>
  <c r="LA24" i="3"/>
  <c r="LA25" i="3"/>
  <c r="LA26" i="3"/>
  <c r="LA27" i="3"/>
  <c r="LA28" i="3"/>
  <c r="LA29" i="3"/>
  <c r="LA30" i="3"/>
  <c r="LA31" i="3"/>
  <c r="LA32" i="3"/>
  <c r="LA33" i="3"/>
  <c r="LA34" i="3"/>
  <c r="LA35" i="3"/>
  <c r="LA36" i="3"/>
  <c r="LA37" i="3"/>
  <c r="LA38" i="3"/>
  <c r="LA39" i="3"/>
  <c r="LA40" i="3"/>
  <c r="LA41" i="3"/>
  <c r="LA42" i="3"/>
  <c r="LA43" i="3"/>
  <c r="LA44" i="3"/>
  <c r="LA45" i="3"/>
  <c r="LA46" i="3"/>
  <c r="LA47" i="3"/>
  <c r="LA48" i="3"/>
  <c r="LA49" i="3"/>
  <c r="LA50" i="3"/>
  <c r="LA51" i="3"/>
  <c r="LA52" i="3"/>
  <c r="LA53" i="3"/>
  <c r="LA54" i="3"/>
  <c r="LA55" i="3"/>
  <c r="LA56" i="3"/>
  <c r="LA57" i="3"/>
  <c r="LA58" i="3"/>
  <c r="LA59" i="3"/>
  <c r="LA60" i="3"/>
  <c r="LA61" i="3"/>
  <c r="LA62" i="3"/>
  <c r="LA63" i="3"/>
  <c r="LA64" i="3"/>
  <c r="LA65" i="3"/>
  <c r="LA66" i="3"/>
  <c r="LA67" i="3"/>
  <c r="LA68" i="3"/>
  <c r="LA69" i="3"/>
  <c r="LA70" i="3"/>
  <c r="LA71" i="3"/>
  <c r="LA72" i="3"/>
  <c r="LA73" i="3"/>
  <c r="LA74" i="3"/>
  <c r="LA75" i="3"/>
  <c r="LA76" i="3"/>
  <c r="LA77" i="3"/>
  <c r="LA78" i="3"/>
  <c r="LA79" i="3"/>
  <c r="LA80" i="3"/>
  <c r="LA81" i="3"/>
  <c r="LA82" i="3"/>
  <c r="LA83" i="3"/>
  <c r="LA84" i="3"/>
  <c r="LA85" i="3"/>
  <c r="LA86" i="3"/>
  <c r="LA87" i="3"/>
  <c r="LA88" i="3"/>
  <c r="LA89" i="3"/>
  <c r="LA90" i="3"/>
  <c r="LA91" i="3"/>
  <c r="LA92" i="3"/>
  <c r="LA93" i="3"/>
  <c r="LA94" i="3"/>
  <c r="LA95" i="3"/>
  <c r="LA96" i="3"/>
  <c r="LA97" i="3"/>
  <c r="LA98" i="3"/>
  <c r="LA99" i="3"/>
  <c r="LA100" i="3"/>
  <c r="LA101" i="3"/>
  <c r="LA102" i="3"/>
  <c r="LA103" i="3"/>
  <c r="LA104" i="3"/>
  <c r="LA105" i="3"/>
  <c r="LA106" i="3"/>
  <c r="LA107" i="3"/>
  <c r="LA108" i="3"/>
  <c r="LA109" i="3"/>
  <c r="LA110" i="3"/>
  <c r="LA111" i="3"/>
  <c r="LA112" i="3"/>
  <c r="LA113" i="3"/>
  <c r="LA114" i="3"/>
  <c r="LA115" i="3"/>
  <c r="LA116" i="3"/>
  <c r="LA117" i="3"/>
  <c r="LA118" i="3"/>
  <c r="LA119" i="3"/>
  <c r="LA120" i="3"/>
  <c r="LA137" i="3"/>
  <c r="LA138" i="3"/>
  <c r="LA195" i="3"/>
  <c r="LA196" i="3"/>
  <c r="LA205" i="3"/>
  <c r="LA7" i="3"/>
  <c r="CP8" i="3"/>
  <c r="CP10" i="3"/>
  <c r="CP12" i="3"/>
  <c r="CP14" i="3"/>
  <c r="CP16" i="3"/>
  <c r="CP18" i="3"/>
  <c r="CP20" i="3"/>
  <c r="CP22" i="3"/>
  <c r="CP24" i="3"/>
  <c r="CP26" i="3"/>
  <c r="CP28" i="3"/>
  <c r="CP30" i="3"/>
  <c r="CP32" i="3"/>
  <c r="CP34" i="3"/>
  <c r="CP36" i="3"/>
  <c r="CP38" i="3"/>
  <c r="CP40" i="3"/>
  <c r="CP42" i="3"/>
  <c r="CP44" i="3"/>
  <c r="CP46" i="3"/>
  <c r="CP48" i="3"/>
  <c r="CP50" i="3"/>
  <c r="CP52" i="3"/>
  <c r="CP54" i="3"/>
  <c r="CP56" i="3"/>
  <c r="CP58" i="3"/>
  <c r="CP60" i="3"/>
  <c r="CP62" i="3"/>
  <c r="CP64" i="3"/>
  <c r="CP66" i="3"/>
  <c r="CP68" i="3"/>
  <c r="CP70" i="3"/>
  <c r="CP72" i="3"/>
  <c r="CP74" i="3"/>
  <c r="CP76" i="3"/>
  <c r="CP78" i="3"/>
  <c r="CP82" i="3"/>
  <c r="CP86" i="3"/>
  <c r="CP88" i="3"/>
  <c r="CP90" i="3"/>
  <c r="CP92" i="3"/>
  <c r="CP94" i="3"/>
  <c r="CP96" i="3"/>
  <c r="CP98" i="3"/>
  <c r="CP100" i="3"/>
  <c r="CP102" i="3"/>
  <c r="CP104" i="3"/>
  <c r="CP106" i="3"/>
  <c r="CP108" i="3"/>
  <c r="CP110" i="3"/>
  <c r="CP112" i="3"/>
  <c r="CP114" i="3"/>
  <c r="CP116" i="3"/>
  <c r="CP118" i="3"/>
  <c r="CP120" i="3"/>
  <c r="CP138" i="3"/>
  <c r="CP196" i="3"/>
  <c r="CP80" i="3"/>
  <c r="CP84" i="3"/>
  <c r="BL10" i="3"/>
  <c r="BL12" i="3"/>
  <c r="BL14" i="3"/>
  <c r="BL16" i="3"/>
  <c r="BL18" i="3"/>
  <c r="BL20" i="3"/>
  <c r="BL22" i="3"/>
  <c r="BL24" i="3"/>
  <c r="BL26" i="3"/>
  <c r="BL28" i="3"/>
  <c r="BL30" i="3"/>
  <c r="BL32" i="3"/>
  <c r="BL34" i="3"/>
  <c r="BL36" i="3"/>
  <c r="BL38" i="3"/>
  <c r="BL40" i="3"/>
  <c r="BL42" i="3"/>
  <c r="BL44" i="3"/>
  <c r="BL46" i="3"/>
  <c r="BL48" i="3"/>
  <c r="BL50" i="3"/>
  <c r="BL52" i="3"/>
  <c r="BL54" i="3"/>
  <c r="BL56" i="3"/>
  <c r="BL58" i="3"/>
  <c r="BL60" i="3"/>
  <c r="BL62" i="3"/>
  <c r="BL64" i="3"/>
  <c r="BL66" i="3"/>
  <c r="BL68" i="3"/>
  <c r="BL70" i="3"/>
  <c r="BL72" i="3"/>
  <c r="BL74" i="3"/>
  <c r="BL76" i="3"/>
  <c r="BL78" i="3"/>
  <c r="BL80" i="3"/>
  <c r="BL82" i="3"/>
  <c r="BL84" i="3"/>
  <c r="BL86" i="3"/>
  <c r="BL88" i="3"/>
  <c r="BL90" i="3"/>
  <c r="BL92" i="3"/>
  <c r="BL94" i="3"/>
  <c r="BL96" i="3"/>
  <c r="BL98" i="3"/>
  <c r="BL100" i="3"/>
  <c r="BL102" i="3"/>
  <c r="BL104" i="3"/>
  <c r="BL106" i="3"/>
  <c r="BL108" i="3"/>
  <c r="BL110" i="3"/>
  <c r="BL112" i="3"/>
  <c r="BL114" i="3"/>
  <c r="BL116" i="3"/>
  <c r="BL118" i="3"/>
  <c r="BL120" i="3"/>
  <c r="BL138" i="3"/>
  <c r="BL196" i="3"/>
  <c r="BL8" i="3"/>
  <c r="LC8" i="7"/>
  <c r="LC9" i="7"/>
  <c r="LC10" i="7"/>
  <c r="LC11" i="7"/>
  <c r="LC12" i="7"/>
  <c r="LC13" i="7"/>
  <c r="LC14" i="7"/>
  <c r="LC15" i="7"/>
  <c r="LC16" i="7"/>
  <c r="LC17" i="7"/>
  <c r="LC18" i="7"/>
  <c r="LC19" i="7"/>
  <c r="LC20" i="7"/>
  <c r="LC21" i="7"/>
  <c r="LC22" i="7"/>
  <c r="LC23" i="7"/>
  <c r="LC24" i="7"/>
  <c r="LC25" i="7"/>
  <c r="LC26" i="7"/>
  <c r="LC27" i="7"/>
  <c r="LC28" i="7"/>
  <c r="LC29" i="7"/>
  <c r="LC30" i="7"/>
  <c r="LC31" i="7"/>
  <c r="LC32" i="7"/>
  <c r="LC33" i="7"/>
  <c r="LC34" i="7"/>
  <c r="LC35" i="7"/>
  <c r="LC36" i="7"/>
  <c r="LC37" i="7"/>
  <c r="LC38" i="7"/>
  <c r="LC39" i="7"/>
  <c r="LC40" i="7"/>
  <c r="LC41" i="7"/>
  <c r="LC42" i="7"/>
  <c r="LC43" i="7"/>
  <c r="LC44" i="7"/>
  <c r="LC45" i="7"/>
  <c r="LC46" i="7"/>
  <c r="LC47" i="7"/>
  <c r="LC48" i="7"/>
  <c r="LC49" i="7"/>
  <c r="LC50" i="7"/>
  <c r="LC51" i="7"/>
  <c r="LC52" i="7"/>
  <c r="LC53" i="7"/>
  <c r="LC54" i="7"/>
  <c r="LC55" i="7"/>
  <c r="LC56" i="7"/>
  <c r="LC57" i="7"/>
  <c r="LC58" i="7"/>
  <c r="LC59" i="7"/>
  <c r="LC60" i="7"/>
  <c r="LC61" i="7"/>
  <c r="LC62" i="7"/>
  <c r="LC63" i="7"/>
  <c r="LC64" i="7"/>
  <c r="LC65" i="7"/>
  <c r="LC66" i="7"/>
  <c r="LC67" i="7"/>
  <c r="LC68" i="7"/>
  <c r="LC69" i="7"/>
  <c r="LC70" i="7"/>
  <c r="LC71" i="7"/>
  <c r="LC72" i="7"/>
  <c r="LC73" i="7"/>
  <c r="LC74" i="7"/>
  <c r="LC75" i="7"/>
  <c r="LC76" i="7"/>
  <c r="LC77" i="7"/>
  <c r="LC78" i="7"/>
  <c r="LC79" i="7"/>
  <c r="LC80" i="7"/>
  <c r="LC81" i="7"/>
  <c r="LC82" i="7"/>
  <c r="LC83" i="7"/>
  <c r="LC84" i="7"/>
  <c r="LC85" i="7"/>
  <c r="LC86" i="7"/>
  <c r="LC87" i="7"/>
  <c r="LC88" i="7"/>
  <c r="LC89" i="7"/>
  <c r="LC90" i="7"/>
  <c r="LC91" i="7"/>
  <c r="LC92" i="7"/>
  <c r="LC93" i="7"/>
  <c r="LC94" i="7"/>
  <c r="LC95" i="7"/>
  <c r="LC96" i="7"/>
  <c r="LC97" i="7"/>
  <c r="LC98" i="7"/>
  <c r="LC99" i="7"/>
  <c r="LC100" i="7"/>
  <c r="LC101" i="7"/>
  <c r="LC102" i="7"/>
  <c r="LC103" i="7"/>
  <c r="LC104" i="7"/>
  <c r="LC105" i="7"/>
  <c r="LC106" i="7"/>
  <c r="LC107" i="7"/>
  <c r="LC108" i="7"/>
  <c r="LC109" i="7"/>
  <c r="LC110" i="7"/>
  <c r="LC111" i="7"/>
  <c r="LC112" i="7"/>
  <c r="LC113" i="7"/>
  <c r="LC114" i="7"/>
  <c r="LC115" i="7"/>
  <c r="LC116" i="7"/>
  <c r="LC117" i="7"/>
  <c r="LC118" i="7"/>
  <c r="LC131" i="7"/>
  <c r="LC132" i="7"/>
  <c r="LC195" i="7"/>
  <c r="LC196" i="7"/>
  <c r="LC203" i="7"/>
  <c r="LC204" i="7"/>
  <c r="LC205" i="7"/>
  <c r="LC7" i="7"/>
  <c r="KU8" i="7"/>
  <c r="KU10" i="7"/>
  <c r="KU11" i="7"/>
  <c r="KU12" i="7"/>
  <c r="KU13" i="7"/>
  <c r="KU14" i="7"/>
  <c r="KU15" i="7"/>
  <c r="KU16" i="7"/>
  <c r="KU17" i="7"/>
  <c r="KU18" i="7"/>
  <c r="KU19" i="7"/>
  <c r="KU20" i="7"/>
  <c r="KU21" i="7"/>
  <c r="KU22" i="7"/>
  <c r="KU23" i="7"/>
  <c r="KU24" i="7"/>
  <c r="KU25" i="7"/>
  <c r="KU26" i="7"/>
  <c r="KU27" i="7"/>
  <c r="KU28" i="7"/>
  <c r="KU29" i="7"/>
  <c r="KU30" i="7"/>
  <c r="KU31" i="7"/>
  <c r="KU32" i="7"/>
  <c r="KU33" i="7"/>
  <c r="KU34" i="7"/>
  <c r="KU35" i="7"/>
  <c r="KU36" i="7"/>
  <c r="KU37" i="7"/>
  <c r="KU38" i="7"/>
  <c r="KU39" i="7"/>
  <c r="KU40" i="7"/>
  <c r="KU41" i="7"/>
  <c r="KU42" i="7"/>
  <c r="KU43" i="7"/>
  <c r="KU44" i="7"/>
  <c r="KU45" i="7"/>
  <c r="KU46" i="7"/>
  <c r="KU47" i="7"/>
  <c r="KU48" i="7"/>
  <c r="KU49" i="7"/>
  <c r="KU50" i="7"/>
  <c r="KU51" i="7"/>
  <c r="KU52" i="7"/>
  <c r="KU53" i="7"/>
  <c r="KU54" i="7"/>
  <c r="KU55" i="7"/>
  <c r="KU56" i="7"/>
  <c r="KU57" i="7"/>
  <c r="KU58" i="7"/>
  <c r="KU59" i="7"/>
  <c r="KU60" i="7"/>
  <c r="KU61" i="7"/>
  <c r="KU62" i="7"/>
  <c r="KU63" i="7"/>
  <c r="KU64" i="7"/>
  <c r="KU65" i="7"/>
  <c r="KU66" i="7"/>
  <c r="KU67" i="7"/>
  <c r="KU68" i="7"/>
  <c r="KU69" i="7"/>
  <c r="KU70" i="7"/>
  <c r="KU71" i="7"/>
  <c r="KU72" i="7"/>
  <c r="KU73" i="7"/>
  <c r="KU74" i="7"/>
  <c r="KU75" i="7"/>
  <c r="KU76" i="7"/>
  <c r="KU77" i="7"/>
  <c r="KU78" i="7"/>
  <c r="KU79" i="7"/>
  <c r="KU80" i="7"/>
  <c r="KU81" i="7"/>
  <c r="KU82" i="7"/>
  <c r="KU83" i="7"/>
  <c r="KU84" i="7"/>
  <c r="KU85" i="7"/>
  <c r="KU86" i="7"/>
  <c r="KU87" i="7"/>
  <c r="KU88" i="7"/>
  <c r="KU89" i="7"/>
  <c r="KU90" i="7"/>
  <c r="KU91" i="7"/>
  <c r="KU92" i="7"/>
  <c r="KU93" i="7"/>
  <c r="KU94" i="7"/>
  <c r="KU95" i="7"/>
  <c r="KU96" i="7"/>
  <c r="KU97" i="7"/>
  <c r="KU98" i="7"/>
  <c r="KU99" i="7"/>
  <c r="KU100" i="7"/>
  <c r="KU101" i="7"/>
  <c r="KU102" i="7"/>
  <c r="KU103" i="7"/>
  <c r="KU104" i="7"/>
  <c r="KU105" i="7"/>
  <c r="KU106" i="7"/>
  <c r="KU107" i="7"/>
  <c r="KU108" i="7"/>
  <c r="KU109" i="7"/>
  <c r="KU110" i="7"/>
  <c r="KU111" i="7"/>
  <c r="KU112" i="7"/>
  <c r="KU113" i="7"/>
  <c r="KU114" i="7"/>
  <c r="KU115" i="7"/>
  <c r="KU116" i="7"/>
  <c r="KU117" i="7"/>
  <c r="KU118" i="7"/>
  <c r="KU131" i="7"/>
  <c r="KU132" i="7"/>
  <c r="KU195" i="7"/>
  <c r="KU196" i="7"/>
  <c r="KU204" i="7"/>
  <c r="KS8" i="7"/>
  <c r="KS10" i="7"/>
  <c r="KS11" i="7"/>
  <c r="KS12" i="7"/>
  <c r="KS13" i="7"/>
  <c r="KS14" i="7"/>
  <c r="KS15" i="7"/>
  <c r="KS16" i="7"/>
  <c r="KS17" i="7"/>
  <c r="KS18" i="7"/>
  <c r="KS19" i="7"/>
  <c r="KS20" i="7"/>
  <c r="KS21" i="7"/>
  <c r="KS22" i="7"/>
  <c r="KS23" i="7"/>
  <c r="KS24" i="7"/>
  <c r="KS25" i="7"/>
  <c r="KS26" i="7"/>
  <c r="KS27" i="7"/>
  <c r="KS28" i="7"/>
  <c r="KS29" i="7"/>
  <c r="KS30" i="7"/>
  <c r="KS31" i="7"/>
  <c r="KS32" i="7"/>
  <c r="KS33" i="7"/>
  <c r="KS34" i="7"/>
  <c r="KS35" i="7"/>
  <c r="KS36" i="7"/>
  <c r="KS37" i="7"/>
  <c r="KS38" i="7"/>
  <c r="KS39" i="7"/>
  <c r="KS40" i="7"/>
  <c r="KS41" i="7"/>
  <c r="KS42" i="7"/>
  <c r="KS43" i="7"/>
  <c r="KS44" i="7"/>
  <c r="KS45" i="7"/>
  <c r="KS46" i="7"/>
  <c r="KS47" i="7"/>
  <c r="KS48" i="7"/>
  <c r="KS50" i="7"/>
  <c r="KS51" i="7"/>
  <c r="KS52" i="7"/>
  <c r="KS53" i="7"/>
  <c r="KS54" i="7"/>
  <c r="KS55" i="7"/>
  <c r="KS56" i="7"/>
  <c r="KS57" i="7"/>
  <c r="KS58" i="7"/>
  <c r="KS59" i="7"/>
  <c r="KS60" i="7"/>
  <c r="KS61" i="7"/>
  <c r="KS62" i="7"/>
  <c r="KS63" i="7"/>
  <c r="KS64" i="7"/>
  <c r="KS65" i="7"/>
  <c r="KS66" i="7"/>
  <c r="KS67" i="7"/>
  <c r="KS68" i="7"/>
  <c r="KS69" i="7"/>
  <c r="KS70" i="7"/>
  <c r="KS71" i="7"/>
  <c r="KS72" i="7"/>
  <c r="KS73" i="7"/>
  <c r="KS74" i="7"/>
  <c r="KS75" i="7"/>
  <c r="KS76" i="7"/>
  <c r="KS77" i="7"/>
  <c r="KS78" i="7"/>
  <c r="KS79" i="7"/>
  <c r="KS80" i="7"/>
  <c r="KS81" i="7"/>
  <c r="KS82" i="7"/>
  <c r="KS83" i="7"/>
  <c r="KS84" i="7"/>
  <c r="KS85" i="7"/>
  <c r="KS86" i="7"/>
  <c r="KS87" i="7"/>
  <c r="KS88" i="7"/>
  <c r="KS89" i="7"/>
  <c r="KS90" i="7"/>
  <c r="KS91" i="7"/>
  <c r="KS92" i="7"/>
  <c r="KS93" i="7"/>
  <c r="KS94" i="7"/>
  <c r="KS95" i="7"/>
  <c r="KS102" i="7"/>
  <c r="KS109" i="7"/>
  <c r="KS116" i="7"/>
  <c r="JQ8" i="7"/>
  <c r="JQ10" i="7"/>
  <c r="JQ11" i="7"/>
  <c r="JQ12" i="7"/>
  <c r="JQ13" i="7"/>
  <c r="JQ14" i="7"/>
  <c r="JQ15" i="7"/>
  <c r="JQ16" i="7"/>
  <c r="JQ17" i="7"/>
  <c r="JQ18" i="7"/>
  <c r="JQ19" i="7"/>
  <c r="JQ20" i="7"/>
  <c r="JQ21" i="7"/>
  <c r="JQ22" i="7"/>
  <c r="JQ23" i="7"/>
  <c r="JQ24" i="7"/>
  <c r="JQ25" i="7"/>
  <c r="JQ26" i="7"/>
  <c r="JQ27" i="7"/>
  <c r="JQ28" i="7"/>
  <c r="JQ29" i="7"/>
  <c r="JQ30" i="7"/>
  <c r="JQ31" i="7"/>
  <c r="JQ32" i="7"/>
  <c r="JQ33" i="7"/>
  <c r="JQ34" i="7"/>
  <c r="JQ35" i="7"/>
  <c r="JQ36" i="7"/>
  <c r="JQ37" i="7"/>
  <c r="JQ38" i="7"/>
  <c r="JQ39" i="7"/>
  <c r="JQ40" i="7"/>
  <c r="JQ41" i="7"/>
  <c r="JQ42" i="7"/>
  <c r="JQ43" i="7"/>
  <c r="JQ44" i="7"/>
  <c r="JQ45" i="7"/>
  <c r="JQ46" i="7"/>
  <c r="JQ47" i="7"/>
  <c r="JQ48" i="7"/>
  <c r="JQ49" i="7"/>
  <c r="JQ50" i="7"/>
  <c r="JQ51" i="7"/>
  <c r="JQ52" i="7"/>
  <c r="JQ53" i="7"/>
  <c r="JQ54" i="7"/>
  <c r="JQ55" i="7"/>
  <c r="JQ56" i="7"/>
  <c r="JQ57" i="7"/>
  <c r="JQ58" i="7"/>
  <c r="JQ59" i="7"/>
  <c r="JQ60" i="7"/>
  <c r="JQ61" i="7"/>
  <c r="JQ62" i="7"/>
  <c r="JQ63" i="7"/>
  <c r="JQ64" i="7"/>
  <c r="JQ65" i="7"/>
  <c r="JQ66" i="7"/>
  <c r="JQ67" i="7"/>
  <c r="JQ68" i="7"/>
  <c r="JQ69" i="7"/>
  <c r="JQ70" i="7"/>
  <c r="JQ71" i="7"/>
  <c r="JQ72" i="7"/>
  <c r="JQ73" i="7"/>
  <c r="JQ74" i="7"/>
  <c r="JQ75" i="7"/>
  <c r="JQ76" i="7"/>
  <c r="JQ77" i="7"/>
  <c r="JQ78" i="7"/>
  <c r="JQ79" i="7"/>
  <c r="JQ80" i="7"/>
  <c r="JQ81" i="7"/>
  <c r="JQ82" i="7"/>
  <c r="JQ83" i="7"/>
  <c r="JQ84" i="7"/>
  <c r="JQ85" i="7"/>
  <c r="JQ86" i="7"/>
  <c r="JQ87" i="7"/>
  <c r="JQ88" i="7"/>
  <c r="JQ89" i="7"/>
  <c r="JQ90" i="7"/>
  <c r="JQ91" i="7"/>
  <c r="JQ92" i="7"/>
  <c r="JQ93" i="7"/>
  <c r="JQ94" i="7"/>
  <c r="JQ95" i="7"/>
  <c r="JQ96" i="7"/>
  <c r="JQ97" i="7"/>
  <c r="JQ98" i="7"/>
  <c r="JQ99" i="7"/>
  <c r="JQ100" i="7"/>
  <c r="JQ101" i="7"/>
  <c r="JQ102" i="7"/>
  <c r="JQ103" i="7"/>
  <c r="JQ104" i="7"/>
  <c r="JQ105" i="7"/>
  <c r="JQ106" i="7"/>
  <c r="JQ107" i="7"/>
  <c r="JQ108" i="7"/>
  <c r="JQ109" i="7"/>
  <c r="JQ110" i="7"/>
  <c r="JQ111" i="7"/>
  <c r="JQ112" i="7"/>
  <c r="JQ113" i="7"/>
  <c r="JQ114" i="7"/>
  <c r="JQ115" i="7"/>
  <c r="JQ116" i="7"/>
  <c r="JQ117" i="7"/>
  <c r="JQ118" i="7"/>
  <c r="JQ131" i="7"/>
  <c r="JQ132" i="7"/>
  <c r="JQ195" i="7"/>
  <c r="JQ196" i="7"/>
  <c r="JQ204" i="7"/>
  <c r="JO8" i="7"/>
  <c r="JO10" i="7"/>
  <c r="JO11" i="7"/>
  <c r="JO12" i="7"/>
  <c r="JO13" i="7"/>
  <c r="JO14" i="7"/>
  <c r="JO15" i="7"/>
  <c r="JO16" i="7"/>
  <c r="JO17" i="7"/>
  <c r="JO18" i="7"/>
  <c r="JO19" i="7"/>
  <c r="JO20" i="7"/>
  <c r="JO21" i="7"/>
  <c r="JO22" i="7"/>
  <c r="JO23" i="7"/>
  <c r="JO24" i="7"/>
  <c r="JO25" i="7"/>
  <c r="JO26" i="7"/>
  <c r="JO27" i="7"/>
  <c r="JO28" i="7"/>
  <c r="JO29" i="7"/>
  <c r="JO30" i="7"/>
  <c r="JO31" i="7"/>
  <c r="JO32" i="7"/>
  <c r="JO33" i="7"/>
  <c r="JO34" i="7"/>
  <c r="JO35" i="7"/>
  <c r="JO36" i="7"/>
  <c r="JO37" i="7"/>
  <c r="JO38" i="7"/>
  <c r="JO39" i="7"/>
  <c r="JO40" i="7"/>
  <c r="JO41" i="7"/>
  <c r="JO42" i="7"/>
  <c r="JO43" i="7"/>
  <c r="JO44" i="7"/>
  <c r="JO45" i="7"/>
  <c r="JO46" i="7"/>
  <c r="JO47" i="7"/>
  <c r="JO48" i="7"/>
  <c r="JO50" i="7"/>
  <c r="JO51" i="7"/>
  <c r="JO52" i="7"/>
  <c r="JO53" i="7"/>
  <c r="JO54" i="7"/>
  <c r="JO55" i="7"/>
  <c r="JO56" i="7"/>
  <c r="JO57" i="7"/>
  <c r="JO58" i="7"/>
  <c r="JO59" i="7"/>
  <c r="JO60" i="7"/>
  <c r="JO61" i="7"/>
  <c r="JO62" i="7"/>
  <c r="JO63" i="7"/>
  <c r="JO64" i="7"/>
  <c r="JO65" i="7"/>
  <c r="JO66" i="7"/>
  <c r="JO67" i="7"/>
  <c r="JO68" i="7"/>
  <c r="JO69" i="7"/>
  <c r="JO70" i="7"/>
  <c r="JO71" i="7"/>
  <c r="JO72" i="7"/>
  <c r="JO73" i="7"/>
  <c r="JO74" i="7"/>
  <c r="JO75" i="7"/>
  <c r="JO76" i="7"/>
  <c r="JO77" i="7"/>
  <c r="JO78" i="7"/>
  <c r="JO79" i="7"/>
  <c r="JO80" i="7"/>
  <c r="JO81" i="7"/>
  <c r="JO82" i="7"/>
  <c r="JO83" i="7"/>
  <c r="JO84" i="7"/>
  <c r="JO85" i="7"/>
  <c r="JO86" i="7"/>
  <c r="JO87" i="7"/>
  <c r="JO88" i="7"/>
  <c r="JO89" i="7"/>
  <c r="JO90" i="7"/>
  <c r="JO91" i="7"/>
  <c r="JO92" i="7"/>
  <c r="JO93" i="7"/>
  <c r="JO94" i="7"/>
  <c r="JO95" i="7"/>
  <c r="JO102" i="7"/>
  <c r="JO109" i="7"/>
  <c r="JO116" i="7"/>
  <c r="IM8" i="7"/>
  <c r="IM10" i="7"/>
  <c r="IM11" i="7"/>
  <c r="IM12" i="7"/>
  <c r="IM13" i="7"/>
  <c r="IM14" i="7"/>
  <c r="IM15" i="7"/>
  <c r="IM16" i="7"/>
  <c r="IM17" i="7"/>
  <c r="IM18" i="7"/>
  <c r="IM19" i="7"/>
  <c r="IM20" i="7"/>
  <c r="IM21" i="7"/>
  <c r="IM22" i="7"/>
  <c r="IM23" i="7"/>
  <c r="IM24" i="7"/>
  <c r="IM25" i="7"/>
  <c r="IM26" i="7"/>
  <c r="IM27" i="7"/>
  <c r="IM28" i="7"/>
  <c r="IM29" i="7"/>
  <c r="IM30" i="7"/>
  <c r="IM31" i="7"/>
  <c r="IM32" i="7"/>
  <c r="IM33" i="7"/>
  <c r="IM34" i="7"/>
  <c r="IM35" i="7"/>
  <c r="IM36" i="7"/>
  <c r="IM37" i="7"/>
  <c r="IM38" i="7"/>
  <c r="IM39" i="7"/>
  <c r="IM40" i="7"/>
  <c r="IM41" i="7"/>
  <c r="IM42" i="7"/>
  <c r="IM43" i="7"/>
  <c r="IM44" i="7"/>
  <c r="IM45" i="7"/>
  <c r="IM46" i="7"/>
  <c r="IM47" i="7"/>
  <c r="IM48" i="7"/>
  <c r="IM49" i="7"/>
  <c r="IM50" i="7"/>
  <c r="IM51" i="7"/>
  <c r="IM52" i="7"/>
  <c r="IM53" i="7"/>
  <c r="IM54" i="7"/>
  <c r="IM55" i="7"/>
  <c r="IM56" i="7"/>
  <c r="IM57" i="7"/>
  <c r="IM58" i="7"/>
  <c r="IM59" i="7"/>
  <c r="IM60" i="7"/>
  <c r="IM61" i="7"/>
  <c r="IM62" i="7"/>
  <c r="IM63" i="7"/>
  <c r="IM64" i="7"/>
  <c r="IM65" i="7"/>
  <c r="IM66" i="7"/>
  <c r="IM67" i="7"/>
  <c r="IM68" i="7"/>
  <c r="IM69" i="7"/>
  <c r="IM70" i="7"/>
  <c r="IM71" i="7"/>
  <c r="IM72" i="7"/>
  <c r="IM73" i="7"/>
  <c r="IM74" i="7"/>
  <c r="IM75" i="7"/>
  <c r="IM76" i="7"/>
  <c r="IM77" i="7"/>
  <c r="IM78" i="7"/>
  <c r="IM79" i="7"/>
  <c r="IM80" i="7"/>
  <c r="IM81" i="7"/>
  <c r="IM82" i="7"/>
  <c r="IM83" i="7"/>
  <c r="IM84" i="7"/>
  <c r="IM85" i="7"/>
  <c r="IM86" i="7"/>
  <c r="IM87" i="7"/>
  <c r="IM88" i="7"/>
  <c r="IM89" i="7"/>
  <c r="IM90" i="7"/>
  <c r="IM91" i="7"/>
  <c r="IM92" i="7"/>
  <c r="IM93" i="7"/>
  <c r="IM94" i="7"/>
  <c r="IM95" i="7"/>
  <c r="IM96" i="7"/>
  <c r="IM97" i="7"/>
  <c r="IM98" i="7"/>
  <c r="IM99" i="7"/>
  <c r="IM100" i="7"/>
  <c r="IM101" i="7"/>
  <c r="IM102" i="7"/>
  <c r="IM103" i="7"/>
  <c r="IM104" i="7"/>
  <c r="IM105" i="7"/>
  <c r="IM106" i="7"/>
  <c r="IM107" i="7"/>
  <c r="IM108" i="7"/>
  <c r="IM109" i="7"/>
  <c r="IM110" i="7"/>
  <c r="IM111" i="7"/>
  <c r="IM112" i="7"/>
  <c r="IM113" i="7"/>
  <c r="IM114" i="7"/>
  <c r="IM115" i="7"/>
  <c r="IM116" i="7"/>
  <c r="IM117" i="7"/>
  <c r="IM118" i="7"/>
  <c r="IM131" i="7"/>
  <c r="IM132" i="7"/>
  <c r="IM195" i="7"/>
  <c r="IM196" i="7"/>
  <c r="IM204" i="7"/>
  <c r="IK8" i="7"/>
  <c r="IK10" i="7"/>
  <c r="IK11" i="7"/>
  <c r="IK12" i="7"/>
  <c r="IK13" i="7"/>
  <c r="IK14" i="7"/>
  <c r="IK15" i="7"/>
  <c r="IK16" i="7"/>
  <c r="IK17" i="7"/>
  <c r="IK18" i="7"/>
  <c r="IK19" i="7"/>
  <c r="IK20" i="7"/>
  <c r="IK21" i="7"/>
  <c r="IK22" i="7"/>
  <c r="IK23" i="7"/>
  <c r="IK24" i="7"/>
  <c r="IK25" i="7"/>
  <c r="IK26" i="7"/>
  <c r="IK27" i="7"/>
  <c r="IK28" i="7"/>
  <c r="IK29" i="7"/>
  <c r="IK30" i="7"/>
  <c r="IK31" i="7"/>
  <c r="IK32" i="7"/>
  <c r="IK33" i="7"/>
  <c r="IK34" i="7"/>
  <c r="IK35" i="7"/>
  <c r="IK36" i="7"/>
  <c r="IK37" i="7"/>
  <c r="IK38" i="7"/>
  <c r="IK39" i="7"/>
  <c r="IK40" i="7"/>
  <c r="IK41" i="7"/>
  <c r="IK42" i="7"/>
  <c r="IK43" i="7"/>
  <c r="IK44" i="7"/>
  <c r="IK45" i="7"/>
  <c r="IK46" i="7"/>
  <c r="IK47" i="7"/>
  <c r="IK48" i="7"/>
  <c r="IK50" i="7"/>
  <c r="IK51" i="7"/>
  <c r="IK52" i="7"/>
  <c r="IK53" i="7"/>
  <c r="IK54" i="7"/>
  <c r="IK55" i="7"/>
  <c r="IK56" i="7"/>
  <c r="IK57" i="7"/>
  <c r="IK58" i="7"/>
  <c r="IK59" i="7"/>
  <c r="IK60" i="7"/>
  <c r="IK61" i="7"/>
  <c r="IK62" i="7"/>
  <c r="IK63" i="7"/>
  <c r="IK64" i="7"/>
  <c r="IK65" i="7"/>
  <c r="IK66" i="7"/>
  <c r="IK67" i="7"/>
  <c r="IK68" i="7"/>
  <c r="IK69" i="7"/>
  <c r="IK70" i="7"/>
  <c r="IK71" i="7"/>
  <c r="IK72" i="7"/>
  <c r="IK73" i="7"/>
  <c r="IK74" i="7"/>
  <c r="IK75" i="7"/>
  <c r="IK76" i="7"/>
  <c r="IK77" i="7"/>
  <c r="IK78" i="7"/>
  <c r="IK79" i="7"/>
  <c r="IK80" i="7"/>
  <c r="IK81" i="7"/>
  <c r="IK82" i="7"/>
  <c r="IK83" i="7"/>
  <c r="IK84" i="7"/>
  <c r="IK85" i="7"/>
  <c r="IK86" i="7"/>
  <c r="IK87" i="7"/>
  <c r="IK88" i="7"/>
  <c r="IK89" i="7"/>
  <c r="IK90" i="7"/>
  <c r="IK91" i="7"/>
  <c r="IK92" i="7"/>
  <c r="IK93" i="7"/>
  <c r="IK94" i="7"/>
  <c r="IK95" i="7"/>
  <c r="IK102" i="7"/>
  <c r="IK109" i="7"/>
  <c r="IK116" i="7"/>
  <c r="HI8" i="7"/>
  <c r="HI10" i="7"/>
  <c r="HI11" i="7"/>
  <c r="HI12" i="7"/>
  <c r="HI13" i="7"/>
  <c r="HI14" i="7"/>
  <c r="HI15" i="7"/>
  <c r="HI16" i="7"/>
  <c r="HI17" i="7"/>
  <c r="HI18" i="7"/>
  <c r="HI19" i="7"/>
  <c r="HI20" i="7"/>
  <c r="HI21" i="7"/>
  <c r="HI22" i="7"/>
  <c r="HI23" i="7"/>
  <c r="HI24" i="7"/>
  <c r="HI25" i="7"/>
  <c r="HI26" i="7"/>
  <c r="HI27" i="7"/>
  <c r="HI28" i="7"/>
  <c r="HI29" i="7"/>
  <c r="HI30" i="7"/>
  <c r="HI31" i="7"/>
  <c r="HI32" i="7"/>
  <c r="HI33" i="7"/>
  <c r="HI34" i="7"/>
  <c r="HI35" i="7"/>
  <c r="HI36" i="7"/>
  <c r="HI37" i="7"/>
  <c r="HI38" i="7"/>
  <c r="HI39" i="7"/>
  <c r="HI40" i="7"/>
  <c r="HI41" i="7"/>
  <c r="HI42" i="7"/>
  <c r="HI43" i="7"/>
  <c r="HI44" i="7"/>
  <c r="HI45" i="7"/>
  <c r="HI46" i="7"/>
  <c r="HI47" i="7"/>
  <c r="HI48" i="7"/>
  <c r="HI49" i="7"/>
  <c r="HI50" i="7"/>
  <c r="HI51" i="7"/>
  <c r="HI52" i="7"/>
  <c r="HI53" i="7"/>
  <c r="HI54" i="7"/>
  <c r="HI55" i="7"/>
  <c r="HI56" i="7"/>
  <c r="HI57" i="7"/>
  <c r="HI58" i="7"/>
  <c r="HI59" i="7"/>
  <c r="HI60" i="7"/>
  <c r="HI61" i="7"/>
  <c r="HI62" i="7"/>
  <c r="HI63" i="7"/>
  <c r="HI64" i="7"/>
  <c r="HI65" i="7"/>
  <c r="HI66" i="7"/>
  <c r="HI67" i="7"/>
  <c r="HI68" i="7"/>
  <c r="HI69" i="7"/>
  <c r="HI70" i="7"/>
  <c r="HI71" i="7"/>
  <c r="HI72" i="7"/>
  <c r="HI73" i="7"/>
  <c r="HI74" i="7"/>
  <c r="HI75" i="7"/>
  <c r="HI76" i="7"/>
  <c r="HI77" i="7"/>
  <c r="HI78" i="7"/>
  <c r="HI79" i="7"/>
  <c r="HI80" i="7"/>
  <c r="HI81" i="7"/>
  <c r="HI82" i="7"/>
  <c r="HI83" i="7"/>
  <c r="HI84" i="7"/>
  <c r="HI85" i="7"/>
  <c r="HI86" i="7"/>
  <c r="HI87" i="7"/>
  <c r="HI88" i="7"/>
  <c r="HI89" i="7"/>
  <c r="HI90" i="7"/>
  <c r="HI91" i="7"/>
  <c r="HI92" i="7"/>
  <c r="HI93" i="7"/>
  <c r="HI94" i="7"/>
  <c r="HI95" i="7"/>
  <c r="HI96" i="7"/>
  <c r="HI97" i="7"/>
  <c r="HI98" i="7"/>
  <c r="HI99" i="7"/>
  <c r="HI100" i="7"/>
  <c r="HI101" i="7"/>
  <c r="HI102" i="7"/>
  <c r="HI103" i="7"/>
  <c r="HI104" i="7"/>
  <c r="HI105" i="7"/>
  <c r="HI106" i="7"/>
  <c r="HI107" i="7"/>
  <c r="HI108" i="7"/>
  <c r="HI109" i="7"/>
  <c r="HI110" i="7"/>
  <c r="HI111" i="7"/>
  <c r="HI112" i="7"/>
  <c r="HI113" i="7"/>
  <c r="HI114" i="7"/>
  <c r="HI115" i="7"/>
  <c r="HI116" i="7"/>
  <c r="HI117" i="7"/>
  <c r="HI118" i="7"/>
  <c r="HI131" i="7"/>
  <c r="HI132" i="7"/>
  <c r="HI195" i="7"/>
  <c r="HI196" i="7"/>
  <c r="HI204" i="7"/>
  <c r="HG8" i="7"/>
  <c r="HG10" i="7"/>
  <c r="HG11" i="7"/>
  <c r="HG12" i="7"/>
  <c r="HG13" i="7"/>
  <c r="HG14" i="7"/>
  <c r="HG15" i="7"/>
  <c r="HG16" i="7"/>
  <c r="HG17" i="7"/>
  <c r="HG18" i="7"/>
  <c r="HG19" i="7"/>
  <c r="HG20" i="7"/>
  <c r="HG21" i="7"/>
  <c r="HG22" i="7"/>
  <c r="HG23" i="7"/>
  <c r="HG24" i="7"/>
  <c r="HG25" i="7"/>
  <c r="HG26" i="7"/>
  <c r="HG27" i="7"/>
  <c r="HG28" i="7"/>
  <c r="HG29" i="7"/>
  <c r="HG30" i="7"/>
  <c r="HG31" i="7"/>
  <c r="HG32" i="7"/>
  <c r="HG33" i="7"/>
  <c r="HG34" i="7"/>
  <c r="HG35" i="7"/>
  <c r="HG36" i="7"/>
  <c r="HG37" i="7"/>
  <c r="HG38" i="7"/>
  <c r="HG39" i="7"/>
  <c r="HG40" i="7"/>
  <c r="HG41" i="7"/>
  <c r="HG42" i="7"/>
  <c r="HG43" i="7"/>
  <c r="HG44" i="7"/>
  <c r="HG45" i="7"/>
  <c r="HG46" i="7"/>
  <c r="HG47" i="7"/>
  <c r="HG48" i="7"/>
  <c r="HG50" i="7"/>
  <c r="HG51" i="7"/>
  <c r="HG52" i="7"/>
  <c r="HG53" i="7"/>
  <c r="HG54" i="7"/>
  <c r="HG55" i="7"/>
  <c r="HG56" i="7"/>
  <c r="HG57" i="7"/>
  <c r="HG58" i="7"/>
  <c r="HG59" i="7"/>
  <c r="HG60" i="7"/>
  <c r="HG61" i="7"/>
  <c r="HG62" i="7"/>
  <c r="HG63" i="7"/>
  <c r="HG64" i="7"/>
  <c r="HG65" i="7"/>
  <c r="HG66" i="7"/>
  <c r="HG67" i="7"/>
  <c r="HG68" i="7"/>
  <c r="HG69" i="7"/>
  <c r="HG70" i="7"/>
  <c r="HG71" i="7"/>
  <c r="HG72" i="7"/>
  <c r="HG73" i="7"/>
  <c r="HG74" i="7"/>
  <c r="HG75" i="7"/>
  <c r="HG76" i="7"/>
  <c r="HG77" i="7"/>
  <c r="HG78" i="7"/>
  <c r="HG79" i="7"/>
  <c r="HG80" i="7"/>
  <c r="HG81" i="7"/>
  <c r="HG82" i="7"/>
  <c r="HG83" i="7"/>
  <c r="HG84" i="7"/>
  <c r="HG85" i="7"/>
  <c r="HG86" i="7"/>
  <c r="HG87" i="7"/>
  <c r="HG88" i="7"/>
  <c r="HG89" i="7"/>
  <c r="HG90" i="7"/>
  <c r="HG91" i="7"/>
  <c r="HG92" i="7"/>
  <c r="HG93" i="7"/>
  <c r="HG94" i="7"/>
  <c r="HG95" i="7"/>
  <c r="HG102" i="7"/>
  <c r="HG109" i="7"/>
  <c r="HG116" i="7"/>
  <c r="GE8" i="7"/>
  <c r="GE10" i="7"/>
  <c r="GE11" i="7"/>
  <c r="GE12" i="7"/>
  <c r="GE13" i="7"/>
  <c r="GE14" i="7"/>
  <c r="GE15" i="7"/>
  <c r="GE16" i="7"/>
  <c r="GE17" i="7"/>
  <c r="GE18" i="7"/>
  <c r="GE19" i="7"/>
  <c r="GE20" i="7"/>
  <c r="GE21" i="7"/>
  <c r="GE22" i="7"/>
  <c r="GE23" i="7"/>
  <c r="GE24" i="7"/>
  <c r="GE25" i="7"/>
  <c r="GE26" i="7"/>
  <c r="GE27" i="7"/>
  <c r="GE28" i="7"/>
  <c r="GE29" i="7"/>
  <c r="GE30" i="7"/>
  <c r="GE31" i="7"/>
  <c r="GE32" i="7"/>
  <c r="GE33" i="7"/>
  <c r="GE34" i="7"/>
  <c r="GE35" i="7"/>
  <c r="GE36" i="7"/>
  <c r="GE37" i="7"/>
  <c r="GE38" i="7"/>
  <c r="GE39" i="7"/>
  <c r="GE40" i="7"/>
  <c r="GE41" i="7"/>
  <c r="GE42" i="7"/>
  <c r="GE43" i="7"/>
  <c r="GE44" i="7"/>
  <c r="GE45" i="7"/>
  <c r="GE46" i="7"/>
  <c r="GE47" i="7"/>
  <c r="GE48" i="7"/>
  <c r="GE49" i="7"/>
  <c r="GE50" i="7"/>
  <c r="GE51" i="7"/>
  <c r="GE52" i="7"/>
  <c r="GE53" i="7"/>
  <c r="GE54" i="7"/>
  <c r="GE55" i="7"/>
  <c r="GE56" i="7"/>
  <c r="GE57" i="7"/>
  <c r="GE58" i="7"/>
  <c r="GE59" i="7"/>
  <c r="GE60" i="7"/>
  <c r="GE61" i="7"/>
  <c r="GE62" i="7"/>
  <c r="GE63" i="7"/>
  <c r="GE64" i="7"/>
  <c r="GE65" i="7"/>
  <c r="GE66" i="7"/>
  <c r="GE67" i="7"/>
  <c r="GE68" i="7"/>
  <c r="GE69" i="7"/>
  <c r="GE70" i="7"/>
  <c r="GE71" i="7"/>
  <c r="GE72" i="7"/>
  <c r="GE73" i="7"/>
  <c r="GE74" i="7"/>
  <c r="GE75" i="7"/>
  <c r="GE76" i="7"/>
  <c r="GE77" i="7"/>
  <c r="GE78" i="7"/>
  <c r="GE79" i="7"/>
  <c r="GE80" i="7"/>
  <c r="GE81" i="7"/>
  <c r="GE82" i="7"/>
  <c r="GE83" i="7"/>
  <c r="GE84" i="7"/>
  <c r="GE85" i="7"/>
  <c r="GE86" i="7"/>
  <c r="GE87" i="7"/>
  <c r="GE88" i="7"/>
  <c r="GE89" i="7"/>
  <c r="GE90" i="7"/>
  <c r="GE91" i="7"/>
  <c r="GE92" i="7"/>
  <c r="GE93" i="7"/>
  <c r="GE94" i="7"/>
  <c r="GE95" i="7"/>
  <c r="GE96" i="7"/>
  <c r="GE97" i="7"/>
  <c r="GE98" i="7"/>
  <c r="GE99" i="7"/>
  <c r="GE100" i="7"/>
  <c r="GE101" i="7"/>
  <c r="GE102" i="7"/>
  <c r="GE103" i="7"/>
  <c r="GE104" i="7"/>
  <c r="GE105" i="7"/>
  <c r="GE106" i="7"/>
  <c r="GE107" i="7"/>
  <c r="GE108" i="7"/>
  <c r="GE109" i="7"/>
  <c r="GE110" i="7"/>
  <c r="GE111" i="7"/>
  <c r="GE112" i="7"/>
  <c r="GE113" i="7"/>
  <c r="GE114" i="7"/>
  <c r="GE115" i="7"/>
  <c r="GE116" i="7"/>
  <c r="GE117" i="7"/>
  <c r="GE118" i="7"/>
  <c r="GE131" i="7"/>
  <c r="GE132" i="7"/>
  <c r="GE195" i="7"/>
  <c r="GE196" i="7"/>
  <c r="GE204" i="7"/>
  <c r="GC8" i="7"/>
  <c r="GC10" i="7"/>
  <c r="GC11" i="7"/>
  <c r="GC12" i="7"/>
  <c r="GC13" i="7"/>
  <c r="GC14" i="7"/>
  <c r="GC15" i="7"/>
  <c r="GC16" i="7"/>
  <c r="GC17" i="7"/>
  <c r="GC18" i="7"/>
  <c r="GC19" i="7"/>
  <c r="GC20" i="7"/>
  <c r="GC21" i="7"/>
  <c r="GC22" i="7"/>
  <c r="GC23" i="7"/>
  <c r="GC24" i="7"/>
  <c r="GC25" i="7"/>
  <c r="GC26" i="7"/>
  <c r="GC27" i="7"/>
  <c r="GC28" i="7"/>
  <c r="GC29" i="7"/>
  <c r="GC30" i="7"/>
  <c r="GC31" i="7"/>
  <c r="GC32" i="7"/>
  <c r="GC33" i="7"/>
  <c r="GC34" i="7"/>
  <c r="GC35" i="7"/>
  <c r="GC36" i="7"/>
  <c r="GC37" i="7"/>
  <c r="GC38" i="7"/>
  <c r="GC39" i="7"/>
  <c r="GC40" i="7"/>
  <c r="GC41" i="7"/>
  <c r="GC42" i="7"/>
  <c r="GC43" i="7"/>
  <c r="GC44" i="7"/>
  <c r="GC45" i="7"/>
  <c r="GC46" i="7"/>
  <c r="GC47" i="7"/>
  <c r="GC48" i="7"/>
  <c r="GC50" i="7"/>
  <c r="GC51" i="7"/>
  <c r="GC52" i="7"/>
  <c r="GC53" i="7"/>
  <c r="GC54" i="7"/>
  <c r="GC55" i="7"/>
  <c r="GC56" i="7"/>
  <c r="GC57" i="7"/>
  <c r="GC58" i="7"/>
  <c r="GC59" i="7"/>
  <c r="GC60" i="7"/>
  <c r="GC61" i="7"/>
  <c r="GC62" i="7"/>
  <c r="GC63" i="7"/>
  <c r="GC64" i="7"/>
  <c r="GC65" i="7"/>
  <c r="GC66" i="7"/>
  <c r="GC67" i="7"/>
  <c r="GC68" i="7"/>
  <c r="GC69" i="7"/>
  <c r="GC70" i="7"/>
  <c r="GC71" i="7"/>
  <c r="GC72" i="7"/>
  <c r="GC73" i="7"/>
  <c r="GC74" i="7"/>
  <c r="GC75" i="7"/>
  <c r="GC76" i="7"/>
  <c r="GC77" i="7"/>
  <c r="GC78" i="7"/>
  <c r="GC79" i="7"/>
  <c r="GC80" i="7"/>
  <c r="GC81" i="7"/>
  <c r="GC82" i="7"/>
  <c r="GC83" i="7"/>
  <c r="GC84" i="7"/>
  <c r="GC85" i="7"/>
  <c r="GC86" i="7"/>
  <c r="GC87" i="7"/>
  <c r="GC88" i="7"/>
  <c r="GC89" i="7"/>
  <c r="GC90" i="7"/>
  <c r="GC91" i="7"/>
  <c r="GC92" i="7"/>
  <c r="GC93" i="7"/>
  <c r="GC94" i="7"/>
  <c r="GC95" i="7"/>
  <c r="GC102" i="7"/>
  <c r="GC109" i="7"/>
  <c r="GC116" i="7"/>
  <c r="FA8" i="7"/>
  <c r="FA10" i="7"/>
  <c r="FA11" i="7"/>
  <c r="FA12" i="7"/>
  <c r="FA13" i="7"/>
  <c r="FA14" i="7"/>
  <c r="FA15" i="7"/>
  <c r="FA16" i="7"/>
  <c r="FA17" i="7"/>
  <c r="FA18" i="7"/>
  <c r="FA19" i="7"/>
  <c r="FA20" i="7"/>
  <c r="FA21" i="7"/>
  <c r="FA22" i="7"/>
  <c r="FA23" i="7"/>
  <c r="FA24" i="7"/>
  <c r="FA25" i="7"/>
  <c r="FA26" i="7"/>
  <c r="FA27" i="7"/>
  <c r="FA28" i="7"/>
  <c r="FA29" i="7"/>
  <c r="FA30" i="7"/>
  <c r="FA31" i="7"/>
  <c r="FA32" i="7"/>
  <c r="FA33" i="7"/>
  <c r="FA34" i="7"/>
  <c r="FA35" i="7"/>
  <c r="FA36" i="7"/>
  <c r="FA37" i="7"/>
  <c r="FA38" i="7"/>
  <c r="FA39" i="7"/>
  <c r="FA40" i="7"/>
  <c r="FA41" i="7"/>
  <c r="FA42" i="7"/>
  <c r="FA43" i="7"/>
  <c r="FA44" i="7"/>
  <c r="FA45" i="7"/>
  <c r="FA46" i="7"/>
  <c r="FA47" i="7"/>
  <c r="FA48" i="7"/>
  <c r="FA49" i="7"/>
  <c r="FA50" i="7"/>
  <c r="FA51" i="7"/>
  <c r="FA52" i="7"/>
  <c r="FA53" i="7"/>
  <c r="FA54" i="7"/>
  <c r="FA55" i="7"/>
  <c r="FA56" i="7"/>
  <c r="FA57" i="7"/>
  <c r="FA58" i="7"/>
  <c r="FA59" i="7"/>
  <c r="FA60" i="7"/>
  <c r="FA61" i="7"/>
  <c r="FA62" i="7"/>
  <c r="FA63" i="7"/>
  <c r="FA64" i="7"/>
  <c r="FA65" i="7"/>
  <c r="FA66" i="7"/>
  <c r="FA67" i="7"/>
  <c r="FA68" i="7"/>
  <c r="FA69" i="7"/>
  <c r="FA70" i="7"/>
  <c r="FA71" i="7"/>
  <c r="FA72" i="7"/>
  <c r="FA73" i="7"/>
  <c r="FA74" i="7"/>
  <c r="FA75" i="7"/>
  <c r="FA76" i="7"/>
  <c r="FA77" i="7"/>
  <c r="FA78" i="7"/>
  <c r="FA79" i="7"/>
  <c r="FA80" i="7"/>
  <c r="FA81" i="7"/>
  <c r="FA82" i="7"/>
  <c r="FA83" i="7"/>
  <c r="FA84" i="7"/>
  <c r="FA85" i="7"/>
  <c r="FA86" i="7"/>
  <c r="FA87" i="7"/>
  <c r="FA88" i="7"/>
  <c r="FA89" i="7"/>
  <c r="FA90" i="7"/>
  <c r="FA91" i="7"/>
  <c r="FA92" i="7"/>
  <c r="FA93" i="7"/>
  <c r="FA94" i="7"/>
  <c r="FA95" i="7"/>
  <c r="FA96" i="7"/>
  <c r="FA97" i="7"/>
  <c r="FA98" i="7"/>
  <c r="FA99" i="7"/>
  <c r="FA100" i="7"/>
  <c r="FA101" i="7"/>
  <c r="FA102" i="7"/>
  <c r="FA103" i="7"/>
  <c r="FA104" i="7"/>
  <c r="FA105" i="7"/>
  <c r="FA106" i="7"/>
  <c r="FA107" i="7"/>
  <c r="FA108" i="7"/>
  <c r="FA109" i="7"/>
  <c r="FA110" i="7"/>
  <c r="FA111" i="7"/>
  <c r="FA112" i="7"/>
  <c r="FA113" i="7"/>
  <c r="FA114" i="7"/>
  <c r="FA115" i="7"/>
  <c r="FA116" i="7"/>
  <c r="FA117" i="7"/>
  <c r="FA118" i="7"/>
  <c r="FA131" i="7"/>
  <c r="FA132" i="7"/>
  <c r="FA195" i="7"/>
  <c r="FA196" i="7"/>
  <c r="FA204" i="7"/>
  <c r="EY8" i="7"/>
  <c r="EY10" i="7"/>
  <c r="EY11" i="7"/>
  <c r="EY12" i="7"/>
  <c r="EY13" i="7"/>
  <c r="EY14" i="7"/>
  <c r="EY15" i="7"/>
  <c r="EY16" i="7"/>
  <c r="EY17" i="7"/>
  <c r="EY18" i="7"/>
  <c r="EY19" i="7"/>
  <c r="EY20" i="7"/>
  <c r="EY21" i="7"/>
  <c r="EY22" i="7"/>
  <c r="EY23" i="7"/>
  <c r="EY24" i="7"/>
  <c r="EY25" i="7"/>
  <c r="EY26" i="7"/>
  <c r="EY27" i="7"/>
  <c r="EY28" i="7"/>
  <c r="EY29" i="7"/>
  <c r="EY30" i="7"/>
  <c r="EY31" i="7"/>
  <c r="EY32" i="7"/>
  <c r="EY33" i="7"/>
  <c r="EY34" i="7"/>
  <c r="EY35" i="7"/>
  <c r="EY36" i="7"/>
  <c r="EY37" i="7"/>
  <c r="EY38" i="7"/>
  <c r="EY39" i="7"/>
  <c r="EY40" i="7"/>
  <c r="EY41" i="7"/>
  <c r="EY42" i="7"/>
  <c r="EY43" i="7"/>
  <c r="EY44" i="7"/>
  <c r="EY45" i="7"/>
  <c r="EY46" i="7"/>
  <c r="EY47" i="7"/>
  <c r="EY48" i="7"/>
  <c r="EY50" i="7"/>
  <c r="EY51" i="7"/>
  <c r="EY52" i="7"/>
  <c r="EY53" i="7"/>
  <c r="EY54" i="7"/>
  <c r="EY55" i="7"/>
  <c r="EY56" i="7"/>
  <c r="EY57" i="7"/>
  <c r="EY58" i="7"/>
  <c r="EY59" i="7"/>
  <c r="EY60" i="7"/>
  <c r="EY61" i="7"/>
  <c r="EY62" i="7"/>
  <c r="EY63" i="7"/>
  <c r="EY64" i="7"/>
  <c r="EY65" i="7"/>
  <c r="EY66" i="7"/>
  <c r="EY67" i="7"/>
  <c r="EY68" i="7"/>
  <c r="EY69" i="7"/>
  <c r="EY70" i="7"/>
  <c r="EY71" i="7"/>
  <c r="EY72" i="7"/>
  <c r="EY73" i="7"/>
  <c r="EY74" i="7"/>
  <c r="EY75" i="7"/>
  <c r="EY76" i="7"/>
  <c r="EY77" i="7"/>
  <c r="EY78" i="7"/>
  <c r="EY79" i="7"/>
  <c r="EY80" i="7"/>
  <c r="EY81" i="7"/>
  <c r="EY82" i="7"/>
  <c r="EY83" i="7"/>
  <c r="EY84" i="7"/>
  <c r="EY85" i="7"/>
  <c r="EY86" i="7"/>
  <c r="EY87" i="7"/>
  <c r="EY88" i="7"/>
  <c r="EY89" i="7"/>
  <c r="EY90" i="7"/>
  <c r="EY91" i="7"/>
  <c r="EY92" i="7"/>
  <c r="EY93" i="7"/>
  <c r="EY94" i="7"/>
  <c r="EY95" i="7"/>
  <c r="EY102" i="7"/>
  <c r="EY109" i="7"/>
  <c r="EY116" i="7"/>
  <c r="DW8" i="7"/>
  <c r="DW10" i="7"/>
  <c r="DW11" i="7"/>
  <c r="DW12" i="7"/>
  <c r="DW13" i="7"/>
  <c r="DW14" i="7"/>
  <c r="DW15" i="7"/>
  <c r="DW16" i="7"/>
  <c r="DW17" i="7"/>
  <c r="DW18" i="7"/>
  <c r="DW19" i="7"/>
  <c r="DW20" i="7"/>
  <c r="DW21" i="7"/>
  <c r="DW22" i="7"/>
  <c r="DW23" i="7"/>
  <c r="DW24" i="7"/>
  <c r="DW25" i="7"/>
  <c r="DW26" i="7"/>
  <c r="DW27" i="7"/>
  <c r="DW28" i="7"/>
  <c r="DW29" i="7"/>
  <c r="DW30" i="7"/>
  <c r="DW31" i="7"/>
  <c r="DW32" i="7"/>
  <c r="DW33" i="7"/>
  <c r="DW34" i="7"/>
  <c r="DW35" i="7"/>
  <c r="DW36" i="7"/>
  <c r="DW37" i="7"/>
  <c r="DW38" i="7"/>
  <c r="DW39" i="7"/>
  <c r="DW40" i="7"/>
  <c r="DW41" i="7"/>
  <c r="DW42" i="7"/>
  <c r="DW43" i="7"/>
  <c r="DW44" i="7"/>
  <c r="DW45" i="7"/>
  <c r="DW46" i="7"/>
  <c r="DW47" i="7"/>
  <c r="DW48" i="7"/>
  <c r="DW49" i="7"/>
  <c r="DW50" i="7"/>
  <c r="DW51" i="7"/>
  <c r="DW52" i="7"/>
  <c r="DW53" i="7"/>
  <c r="DW54" i="7"/>
  <c r="DW55" i="7"/>
  <c r="DW56" i="7"/>
  <c r="DW57" i="7"/>
  <c r="DW58" i="7"/>
  <c r="DW59" i="7"/>
  <c r="DW60" i="7"/>
  <c r="DW61" i="7"/>
  <c r="DW62" i="7"/>
  <c r="DW63" i="7"/>
  <c r="DW64" i="7"/>
  <c r="DW65" i="7"/>
  <c r="DW66" i="7"/>
  <c r="DW67" i="7"/>
  <c r="DW68" i="7"/>
  <c r="DW69" i="7"/>
  <c r="DW70" i="7"/>
  <c r="DW71" i="7"/>
  <c r="DW72" i="7"/>
  <c r="DW73" i="7"/>
  <c r="DW74" i="7"/>
  <c r="DW75" i="7"/>
  <c r="DW76" i="7"/>
  <c r="DW77" i="7"/>
  <c r="DW78" i="7"/>
  <c r="DW79" i="7"/>
  <c r="DW80" i="7"/>
  <c r="DW81" i="7"/>
  <c r="DW82" i="7"/>
  <c r="DW83" i="7"/>
  <c r="DW84" i="7"/>
  <c r="DW85" i="7"/>
  <c r="DW86" i="7"/>
  <c r="DW87" i="7"/>
  <c r="DW88" i="7"/>
  <c r="DW89" i="7"/>
  <c r="DW90" i="7"/>
  <c r="DW91" i="7"/>
  <c r="DW92" i="7"/>
  <c r="DW93" i="7"/>
  <c r="DW94" i="7"/>
  <c r="DW95" i="7"/>
  <c r="DW96" i="7"/>
  <c r="DW97" i="7"/>
  <c r="DW98" i="7"/>
  <c r="DW99" i="7"/>
  <c r="DW100" i="7"/>
  <c r="DW101" i="7"/>
  <c r="DW102" i="7"/>
  <c r="DW103" i="7"/>
  <c r="DW104" i="7"/>
  <c r="DW105" i="7"/>
  <c r="DW106" i="7"/>
  <c r="DW107" i="7"/>
  <c r="DW108" i="7"/>
  <c r="DW109" i="7"/>
  <c r="DW110" i="7"/>
  <c r="DW111" i="7"/>
  <c r="DW112" i="7"/>
  <c r="DW113" i="7"/>
  <c r="DW114" i="7"/>
  <c r="DW115" i="7"/>
  <c r="DW116" i="7"/>
  <c r="DW117" i="7"/>
  <c r="DW118" i="7"/>
  <c r="DW131" i="7"/>
  <c r="DW132" i="7"/>
  <c r="DW195" i="7"/>
  <c r="DW196" i="7"/>
  <c r="DW204" i="7"/>
  <c r="DU8" i="7"/>
  <c r="DU10" i="7"/>
  <c r="DU11" i="7"/>
  <c r="DU12" i="7"/>
  <c r="DU13" i="7"/>
  <c r="DU14" i="7"/>
  <c r="DU15" i="7"/>
  <c r="DU16" i="7"/>
  <c r="DU17" i="7"/>
  <c r="DU18" i="7"/>
  <c r="DU19" i="7"/>
  <c r="DU20" i="7"/>
  <c r="DU21" i="7"/>
  <c r="DU22" i="7"/>
  <c r="DU23" i="7"/>
  <c r="DU24" i="7"/>
  <c r="DU25" i="7"/>
  <c r="DU26" i="7"/>
  <c r="DU27" i="7"/>
  <c r="DU28" i="7"/>
  <c r="DU29" i="7"/>
  <c r="DU30" i="7"/>
  <c r="DU31" i="7"/>
  <c r="DU32" i="7"/>
  <c r="DU33" i="7"/>
  <c r="DU34" i="7"/>
  <c r="DU35" i="7"/>
  <c r="DU36" i="7"/>
  <c r="DU37" i="7"/>
  <c r="DU38" i="7"/>
  <c r="DU39" i="7"/>
  <c r="DU40" i="7"/>
  <c r="DU41" i="7"/>
  <c r="DU42" i="7"/>
  <c r="DU43" i="7"/>
  <c r="DU44" i="7"/>
  <c r="DU45" i="7"/>
  <c r="DU46" i="7"/>
  <c r="DU47" i="7"/>
  <c r="DU48" i="7"/>
  <c r="DU50" i="7"/>
  <c r="DU51" i="7"/>
  <c r="DU52" i="7"/>
  <c r="DU53" i="7"/>
  <c r="DU54" i="7"/>
  <c r="DU55" i="7"/>
  <c r="DU56" i="7"/>
  <c r="DU57" i="7"/>
  <c r="DU58" i="7"/>
  <c r="DU59" i="7"/>
  <c r="DU60" i="7"/>
  <c r="DU61" i="7"/>
  <c r="DU62" i="7"/>
  <c r="DU63" i="7"/>
  <c r="DU64" i="7"/>
  <c r="DU65" i="7"/>
  <c r="DU66" i="7"/>
  <c r="DU67" i="7"/>
  <c r="DU68" i="7"/>
  <c r="DU69" i="7"/>
  <c r="DU70" i="7"/>
  <c r="DU71" i="7"/>
  <c r="DU72" i="7"/>
  <c r="DU73" i="7"/>
  <c r="DU74" i="7"/>
  <c r="DU75" i="7"/>
  <c r="DU76" i="7"/>
  <c r="DU77" i="7"/>
  <c r="DU78" i="7"/>
  <c r="DU79" i="7"/>
  <c r="DU80" i="7"/>
  <c r="DU81" i="7"/>
  <c r="DU82" i="7"/>
  <c r="DU83" i="7"/>
  <c r="DU84" i="7"/>
  <c r="DU85" i="7"/>
  <c r="DU86" i="7"/>
  <c r="DU87" i="7"/>
  <c r="DU88" i="7"/>
  <c r="DU89" i="7"/>
  <c r="DU90" i="7"/>
  <c r="DU91" i="7"/>
  <c r="DU92" i="7"/>
  <c r="DU93" i="7"/>
  <c r="DU94" i="7"/>
  <c r="DU95" i="7"/>
  <c r="DU102" i="7"/>
  <c r="DU109" i="7"/>
  <c r="DU116" i="7"/>
  <c r="CS8" i="7"/>
  <c r="CS10" i="7"/>
  <c r="CS11" i="7"/>
  <c r="CS12" i="7"/>
  <c r="CS13" i="7"/>
  <c r="CS14" i="7"/>
  <c r="CS15" i="7"/>
  <c r="CS16" i="7"/>
  <c r="CS17" i="7"/>
  <c r="CS18" i="7"/>
  <c r="CS19" i="7"/>
  <c r="CS20" i="7"/>
  <c r="CS21" i="7"/>
  <c r="CS22" i="7"/>
  <c r="CS23" i="7"/>
  <c r="CS24" i="7"/>
  <c r="CS25" i="7"/>
  <c r="CS26" i="7"/>
  <c r="CS27" i="7"/>
  <c r="CS28" i="7"/>
  <c r="CS29" i="7"/>
  <c r="CS30" i="7"/>
  <c r="CS31" i="7"/>
  <c r="CS32" i="7"/>
  <c r="CS33" i="7"/>
  <c r="CS34" i="7"/>
  <c r="CS35" i="7"/>
  <c r="CS36" i="7"/>
  <c r="CS37" i="7"/>
  <c r="CS38" i="7"/>
  <c r="CS39" i="7"/>
  <c r="CS40" i="7"/>
  <c r="CS41" i="7"/>
  <c r="CS42" i="7"/>
  <c r="CS43" i="7"/>
  <c r="CS44" i="7"/>
  <c r="CS45" i="7"/>
  <c r="CS46" i="7"/>
  <c r="CS47" i="7"/>
  <c r="CS48" i="7"/>
  <c r="CS49" i="7"/>
  <c r="CS50" i="7"/>
  <c r="CS51" i="7"/>
  <c r="CS52" i="7"/>
  <c r="CS53" i="7"/>
  <c r="CS54" i="7"/>
  <c r="CS55" i="7"/>
  <c r="CS56" i="7"/>
  <c r="CS57" i="7"/>
  <c r="CS58" i="7"/>
  <c r="CS59" i="7"/>
  <c r="CS60" i="7"/>
  <c r="CS61" i="7"/>
  <c r="CS62" i="7"/>
  <c r="CS63" i="7"/>
  <c r="CS64" i="7"/>
  <c r="CS65" i="7"/>
  <c r="CS66" i="7"/>
  <c r="CS67" i="7"/>
  <c r="CS68" i="7"/>
  <c r="CS69" i="7"/>
  <c r="CS70" i="7"/>
  <c r="CS71" i="7"/>
  <c r="CS72" i="7"/>
  <c r="CS73" i="7"/>
  <c r="CS74" i="7"/>
  <c r="CS75" i="7"/>
  <c r="CS76" i="7"/>
  <c r="CS77" i="7"/>
  <c r="CS78" i="7"/>
  <c r="CS79" i="7"/>
  <c r="CS80" i="7"/>
  <c r="CS81" i="7"/>
  <c r="CS82" i="7"/>
  <c r="CS83" i="7"/>
  <c r="CS84" i="7"/>
  <c r="CS85" i="7"/>
  <c r="CS86" i="7"/>
  <c r="CS87" i="7"/>
  <c r="CS88" i="7"/>
  <c r="CS89" i="7"/>
  <c r="CS90" i="7"/>
  <c r="CS91" i="7"/>
  <c r="CS92" i="7"/>
  <c r="CS93" i="7"/>
  <c r="CS94" i="7"/>
  <c r="CS95" i="7"/>
  <c r="CS96" i="7"/>
  <c r="CS97" i="7"/>
  <c r="CS98" i="7"/>
  <c r="CS99" i="7"/>
  <c r="CS100" i="7"/>
  <c r="CS101" i="7"/>
  <c r="CS102" i="7"/>
  <c r="CS103" i="7"/>
  <c r="CS104" i="7"/>
  <c r="CS105" i="7"/>
  <c r="CS106" i="7"/>
  <c r="CS107" i="7"/>
  <c r="CS108" i="7"/>
  <c r="CS109" i="7"/>
  <c r="CS110" i="7"/>
  <c r="CS111" i="7"/>
  <c r="CS112" i="7"/>
  <c r="CS113" i="7"/>
  <c r="CS114" i="7"/>
  <c r="CS115" i="7"/>
  <c r="CS116" i="7"/>
  <c r="CS117" i="7"/>
  <c r="CS118" i="7"/>
  <c r="CS131" i="7"/>
  <c r="CS132" i="7"/>
  <c r="CS195" i="7"/>
  <c r="CS196" i="7"/>
  <c r="CS203" i="7"/>
  <c r="DW203" i="7" s="1"/>
  <c r="CS204" i="7"/>
  <c r="CQ8" i="7"/>
  <c r="CQ10" i="7"/>
  <c r="CQ11" i="7"/>
  <c r="CQ12" i="7"/>
  <c r="CQ13" i="7"/>
  <c r="CQ14" i="7"/>
  <c r="CQ15" i="7"/>
  <c r="CQ16" i="7"/>
  <c r="CQ17" i="7"/>
  <c r="CQ18" i="7"/>
  <c r="CQ19" i="7"/>
  <c r="CQ20" i="7"/>
  <c r="CQ21" i="7"/>
  <c r="CQ22" i="7"/>
  <c r="CQ23" i="7"/>
  <c r="CQ24" i="7"/>
  <c r="CQ25" i="7"/>
  <c r="CQ26" i="7"/>
  <c r="CQ27" i="7"/>
  <c r="CQ28" i="7"/>
  <c r="CQ29" i="7"/>
  <c r="CQ30" i="7"/>
  <c r="CQ31" i="7"/>
  <c r="CQ32" i="7"/>
  <c r="CQ33" i="7"/>
  <c r="CQ34" i="7"/>
  <c r="CQ35" i="7"/>
  <c r="CQ36" i="7"/>
  <c r="CQ37" i="7"/>
  <c r="CQ38" i="7"/>
  <c r="CQ39" i="7"/>
  <c r="CQ40" i="7"/>
  <c r="CQ41" i="7"/>
  <c r="CQ42" i="7"/>
  <c r="CQ43" i="7"/>
  <c r="CQ44" i="7"/>
  <c r="CQ45" i="7"/>
  <c r="CQ46" i="7"/>
  <c r="CQ47" i="7"/>
  <c r="CQ48" i="7"/>
  <c r="CQ49" i="7"/>
  <c r="CQ50" i="7"/>
  <c r="CQ51" i="7"/>
  <c r="CQ52" i="7"/>
  <c r="CQ53" i="7"/>
  <c r="CQ54" i="7"/>
  <c r="CQ55" i="7"/>
  <c r="CQ56" i="7"/>
  <c r="CQ57" i="7"/>
  <c r="CQ58" i="7"/>
  <c r="CQ59" i="7"/>
  <c r="CQ60" i="7"/>
  <c r="CQ61" i="7"/>
  <c r="CQ62" i="7"/>
  <c r="CQ63" i="7"/>
  <c r="CQ64" i="7"/>
  <c r="CQ65" i="7"/>
  <c r="CQ66" i="7"/>
  <c r="CQ67" i="7"/>
  <c r="CQ68" i="7"/>
  <c r="CQ69" i="7"/>
  <c r="CQ70" i="7"/>
  <c r="CQ71" i="7"/>
  <c r="CQ72" i="7"/>
  <c r="CQ73" i="7"/>
  <c r="CQ74" i="7"/>
  <c r="CQ75" i="7"/>
  <c r="CQ76" i="7"/>
  <c r="CQ77" i="7"/>
  <c r="CQ78" i="7"/>
  <c r="CQ79" i="7"/>
  <c r="CQ80" i="7"/>
  <c r="CQ81" i="7"/>
  <c r="CQ82" i="7"/>
  <c r="CQ83" i="7"/>
  <c r="CQ84" i="7"/>
  <c r="CQ85" i="7"/>
  <c r="CQ86" i="7"/>
  <c r="CQ87" i="7"/>
  <c r="CQ88" i="7"/>
  <c r="CQ89" i="7"/>
  <c r="CQ90" i="7"/>
  <c r="CQ91" i="7"/>
  <c r="CQ92" i="7"/>
  <c r="CQ93" i="7"/>
  <c r="CQ94" i="7"/>
  <c r="CQ95" i="7"/>
  <c r="CQ96" i="7"/>
  <c r="CQ97" i="7"/>
  <c r="CQ100" i="7"/>
  <c r="CQ101" i="7"/>
  <c r="CQ102" i="7"/>
  <c r="CQ104" i="7"/>
  <c r="CQ105" i="7"/>
  <c r="CQ108" i="7"/>
  <c r="CQ109" i="7"/>
  <c r="CQ112" i="7"/>
  <c r="CQ113" i="7"/>
  <c r="CQ116" i="7"/>
  <c r="CQ117" i="7"/>
  <c r="CQ132" i="7"/>
  <c r="CQ195" i="7"/>
  <c r="CQ204" i="7"/>
  <c r="CS9" i="7"/>
  <c r="CS7" i="7"/>
  <c r="CQ205" i="7"/>
  <c r="CQ9" i="7"/>
  <c r="JM191" i="3" l="1"/>
  <c r="JN191" i="3" s="1"/>
  <c r="KQ191" i="3"/>
  <c r="KR191" i="3" s="1"/>
  <c r="LM191" i="3"/>
  <c r="LO191" i="3" s="1"/>
  <c r="LL191" i="3"/>
  <c r="LN191" i="3" s="1"/>
  <c r="JQ201" i="7"/>
  <c r="HG201" i="7"/>
  <c r="FA203" i="7"/>
  <c r="GE203" i="7" s="1"/>
  <c r="EW45" i="3"/>
  <c r="GA45" i="3" s="1"/>
  <c r="LQ173" i="3"/>
  <c r="LP173" i="3"/>
  <c r="IN185" i="7"/>
  <c r="JQ185" i="7"/>
  <c r="JR185" i="7" s="1"/>
  <c r="KU185" i="7"/>
  <c r="KV185" i="7" s="1"/>
  <c r="LX142" i="7"/>
  <c r="FC199" i="6"/>
  <c r="FX199" i="6"/>
  <c r="FY199" i="6" s="1"/>
  <c r="ID145" i="6"/>
  <c r="ID185" i="6"/>
  <c r="IE185" i="6"/>
  <c r="IE171" i="6"/>
  <c r="LT153" i="3"/>
  <c r="LU153" i="3"/>
  <c r="S193" i="3"/>
  <c r="LQ193" i="3"/>
  <c r="LP193" i="3"/>
  <c r="LQ171" i="3"/>
  <c r="S155" i="3"/>
  <c r="LQ155" i="3"/>
  <c r="LP155" i="3"/>
  <c r="LY176" i="7"/>
  <c r="LX176" i="7"/>
  <c r="IE150" i="6"/>
  <c r="IE180" i="6"/>
  <c r="ID128" i="6"/>
  <c r="IE128" i="6"/>
  <c r="IE191" i="6"/>
  <c r="ID191" i="6"/>
  <c r="ID173" i="6"/>
  <c r="IE173" i="6"/>
  <c r="ID169" i="6"/>
  <c r="IE169" i="6"/>
  <c r="ID195" i="6"/>
  <c r="IE195" i="6"/>
  <c r="ID157" i="6"/>
  <c r="IE157" i="6"/>
  <c r="EY49" i="7"/>
  <c r="GC49" i="7" s="1"/>
  <c r="DU49" i="7"/>
  <c r="FZ125" i="6"/>
  <c r="GA125" i="6" s="1"/>
  <c r="FB125" i="6"/>
  <c r="FC125" i="6" s="1"/>
  <c r="DK125" i="2"/>
  <c r="EF125" i="2"/>
  <c r="FB125" i="2" s="1"/>
  <c r="FC125" i="2" s="1"/>
  <c r="FZ125" i="2"/>
  <c r="GA125" i="2" s="1"/>
  <c r="HG125" i="3"/>
  <c r="HH125" i="3" s="1"/>
  <c r="II125" i="3"/>
  <c r="IJ125" i="3" s="1"/>
  <c r="GF125" i="7"/>
  <c r="HI125" i="7"/>
  <c r="LI202" i="3"/>
  <c r="LK202" i="3" s="1"/>
  <c r="LH202" i="3"/>
  <c r="LJ202" i="3" s="1"/>
  <c r="LU171" i="3"/>
  <c r="LT171" i="3"/>
  <c r="LU173" i="3"/>
  <c r="LT173" i="3"/>
  <c r="LP169" i="3"/>
  <c r="LQ169" i="3"/>
  <c r="LQ183" i="3"/>
  <c r="LP183" i="3"/>
  <c r="LT181" i="3"/>
  <c r="LU181" i="3"/>
  <c r="LU151" i="3"/>
  <c r="LT151" i="3"/>
  <c r="LP141" i="3"/>
  <c r="LQ141" i="3"/>
  <c r="LP145" i="3"/>
  <c r="LQ145" i="3"/>
  <c r="LP187" i="3"/>
  <c r="LQ187" i="3"/>
  <c r="LU157" i="3"/>
  <c r="LT157" i="3"/>
  <c r="LU131" i="3"/>
  <c r="LT131" i="3"/>
  <c r="LP129" i="3"/>
  <c r="LQ129" i="3"/>
  <c r="LU189" i="3"/>
  <c r="LT189" i="3"/>
  <c r="LU123" i="3"/>
  <c r="LT123" i="3"/>
  <c r="LU199" i="3"/>
  <c r="LT199" i="3"/>
  <c r="CS205" i="7"/>
  <c r="DW205" i="7" s="1"/>
  <c r="LJ155" i="7"/>
  <c r="LL155" i="7" s="1"/>
  <c r="LK146" i="7"/>
  <c r="LM146" i="7" s="1"/>
  <c r="LK171" i="7"/>
  <c r="LM171" i="7" s="1"/>
  <c r="HW205" i="2"/>
  <c r="HY205" i="2" s="1"/>
  <c r="HV205" i="2"/>
  <c r="HX205" i="2" s="1"/>
  <c r="ID203" i="2"/>
  <c r="IE203" i="2"/>
  <c r="ID189" i="2"/>
  <c r="IE189" i="2"/>
  <c r="ID159" i="2"/>
  <c r="IE159" i="2"/>
  <c r="ID131" i="2"/>
  <c r="IE131" i="2"/>
  <c r="ID117" i="2"/>
  <c r="IE117" i="2"/>
  <c r="IE145" i="2"/>
  <c r="ID145" i="2"/>
  <c r="IE165" i="2"/>
  <c r="ID165" i="2"/>
  <c r="ID151" i="2"/>
  <c r="IE151" i="2"/>
  <c r="IE199" i="2"/>
  <c r="ID199" i="2"/>
  <c r="IE115" i="2"/>
  <c r="ID115" i="2"/>
  <c r="LJ192" i="7"/>
  <c r="LL192" i="7" s="1"/>
  <c r="LJ142" i="7"/>
  <c r="LL142" i="7" s="1"/>
  <c r="LJ146" i="7"/>
  <c r="LL146" i="7" s="1"/>
  <c r="LK138" i="7"/>
  <c r="LM138" i="7" s="1"/>
  <c r="LJ141" i="7"/>
  <c r="LL141" i="7" s="1"/>
  <c r="LK141" i="7"/>
  <c r="LM141" i="7" s="1"/>
  <c r="LK192" i="7"/>
  <c r="LM192" i="7" s="1"/>
  <c r="LJ133" i="7"/>
  <c r="LL133" i="7" s="1"/>
  <c r="LJ190" i="7"/>
  <c r="LL190" i="7" s="1"/>
  <c r="LK166" i="7"/>
  <c r="LM166" i="7" s="1"/>
  <c r="EY101" i="7"/>
  <c r="CQ196" i="7"/>
  <c r="DU196" i="7"/>
  <c r="CQ118" i="7"/>
  <c r="CQ114" i="7"/>
  <c r="DU114" i="7"/>
  <c r="CQ110" i="7"/>
  <c r="CQ106" i="7"/>
  <c r="DU106" i="7"/>
  <c r="EY106" i="7" s="1"/>
  <c r="CQ98" i="7"/>
  <c r="EY195" i="7"/>
  <c r="IL152" i="7"/>
  <c r="GD189" i="7"/>
  <c r="HG189" i="7"/>
  <c r="KS128" i="7"/>
  <c r="KT128" i="7" s="1"/>
  <c r="LK128" i="7" s="1"/>
  <c r="LM128" i="7" s="1"/>
  <c r="EY132" i="7"/>
  <c r="GC132" i="7" s="1"/>
  <c r="IL162" i="7"/>
  <c r="JO169" i="7"/>
  <c r="JP169" i="7" s="1"/>
  <c r="JO145" i="7"/>
  <c r="HH154" i="7"/>
  <c r="IK154" i="7"/>
  <c r="IL154" i="7" s="1"/>
  <c r="KS161" i="7"/>
  <c r="KT161" i="7" s="1"/>
  <c r="LK161" i="7" s="1"/>
  <c r="LM161" i="7" s="1"/>
  <c r="JO148" i="7"/>
  <c r="JP148" i="7" s="1"/>
  <c r="HG199" i="7"/>
  <c r="JP163" i="7"/>
  <c r="KS163" i="7"/>
  <c r="IL147" i="7"/>
  <c r="JO183" i="7"/>
  <c r="JP183" i="7" s="1"/>
  <c r="DU204" i="7"/>
  <c r="DU132" i="7"/>
  <c r="DU112" i="7"/>
  <c r="DU108" i="7"/>
  <c r="DU104" i="7"/>
  <c r="DU100" i="7"/>
  <c r="EY100" i="7" s="1"/>
  <c r="DU96" i="7"/>
  <c r="GC204" i="7"/>
  <c r="HG204" i="7" s="1"/>
  <c r="GC104" i="7"/>
  <c r="HG104" i="7" s="1"/>
  <c r="GD120" i="7"/>
  <c r="IK120" i="7"/>
  <c r="KS177" i="7"/>
  <c r="KT177" i="7" s="1"/>
  <c r="LK177" i="7" s="1"/>
  <c r="LM177" i="7" s="1"/>
  <c r="GD134" i="7"/>
  <c r="IK134" i="7"/>
  <c r="IL134" i="7" s="1"/>
  <c r="KS159" i="7"/>
  <c r="KT159" i="7" s="1"/>
  <c r="LK159" i="7" s="1"/>
  <c r="LM159" i="7" s="1"/>
  <c r="KS140" i="7"/>
  <c r="KT140" i="7" s="1"/>
  <c r="IK185" i="7"/>
  <c r="IL185" i="7" s="1"/>
  <c r="GD139" i="7"/>
  <c r="IK139" i="7"/>
  <c r="IL139" i="7" s="1"/>
  <c r="HG139" i="7"/>
  <c r="LJ166" i="7"/>
  <c r="LL166" i="7" s="1"/>
  <c r="LK129" i="7"/>
  <c r="LM129" i="7" s="1"/>
  <c r="GD188" i="7"/>
  <c r="IK188" i="7"/>
  <c r="LJ138" i="7"/>
  <c r="LL138" i="7" s="1"/>
  <c r="JO162" i="7"/>
  <c r="JP162" i="7" s="1"/>
  <c r="IL150" i="7"/>
  <c r="GD176" i="7"/>
  <c r="HH149" i="7"/>
  <c r="KS147" i="7"/>
  <c r="KT147" i="7" s="1"/>
  <c r="JO136" i="7"/>
  <c r="HH135" i="7"/>
  <c r="IK135" i="7"/>
  <c r="IK160" i="7"/>
  <c r="IL160" i="7" s="1"/>
  <c r="JO135" i="7"/>
  <c r="JP135" i="7" s="1"/>
  <c r="HH164" i="7"/>
  <c r="KS183" i="7"/>
  <c r="KT183" i="7" s="1"/>
  <c r="KS168" i="7"/>
  <c r="KT168" i="7" s="1"/>
  <c r="LK168" i="7" s="1"/>
  <c r="LM168" i="7" s="1"/>
  <c r="LJ171" i="7"/>
  <c r="LL171" i="7" s="1"/>
  <c r="HH181" i="7"/>
  <c r="JO181" i="7"/>
  <c r="IL140" i="7"/>
  <c r="JO140" i="7"/>
  <c r="JP140" i="7" s="1"/>
  <c r="GD156" i="7"/>
  <c r="HG156" i="7"/>
  <c r="IK156" i="7" s="1"/>
  <c r="KS150" i="7"/>
  <c r="KT150" i="7" s="1"/>
  <c r="IL167" i="7"/>
  <c r="JO167" i="7"/>
  <c r="JP167" i="7" s="1"/>
  <c r="KS167" i="7"/>
  <c r="KT167" i="7" s="1"/>
  <c r="IK119" i="7"/>
  <c r="IL119" i="7" s="1"/>
  <c r="JO178" i="7"/>
  <c r="JP178" i="7" s="1"/>
  <c r="KS174" i="7"/>
  <c r="KT174" i="7" s="1"/>
  <c r="LK174" i="7" s="1"/>
  <c r="LM174" i="7" s="1"/>
  <c r="EY204" i="7"/>
  <c r="EY112" i="7"/>
  <c r="EY104" i="7"/>
  <c r="HH153" i="7"/>
  <c r="JO153" i="7"/>
  <c r="GD191" i="7"/>
  <c r="HG191" i="7"/>
  <c r="HH191" i="7" s="1"/>
  <c r="JP157" i="7"/>
  <c r="LK157" i="7" s="1"/>
  <c r="LM157" i="7" s="1"/>
  <c r="LJ157" i="7"/>
  <c r="LL157" i="7" s="1"/>
  <c r="GD126" i="7"/>
  <c r="HG126" i="7"/>
  <c r="HH126" i="7" s="1"/>
  <c r="HH125" i="7"/>
  <c r="KS122" i="7"/>
  <c r="KT122" i="7" s="1"/>
  <c r="LK122" i="7" s="1"/>
  <c r="LM122" i="7" s="1"/>
  <c r="LJ143" i="7"/>
  <c r="LL143" i="7" s="1"/>
  <c r="JO164" i="7"/>
  <c r="JP164" i="7" s="1"/>
  <c r="IK125" i="7"/>
  <c r="JO197" i="7"/>
  <c r="JP197" i="7" s="1"/>
  <c r="HH178" i="7"/>
  <c r="KS178" i="7"/>
  <c r="KT178" i="7" s="1"/>
  <c r="CQ203" i="7"/>
  <c r="CQ131" i="7"/>
  <c r="CQ115" i="7"/>
  <c r="CQ111" i="7"/>
  <c r="CQ107" i="7"/>
  <c r="CQ103" i="7"/>
  <c r="CQ99" i="7"/>
  <c r="DU205" i="7"/>
  <c r="DU195" i="7"/>
  <c r="DU117" i="7"/>
  <c r="DU113" i="7"/>
  <c r="DU105" i="7"/>
  <c r="DU101" i="7"/>
  <c r="DU97" i="7"/>
  <c r="JO152" i="7"/>
  <c r="JP152" i="7" s="1"/>
  <c r="IL182" i="7"/>
  <c r="KS182" i="7"/>
  <c r="KT182" i="7" s="1"/>
  <c r="KS153" i="7"/>
  <c r="KT153" i="7" s="1"/>
  <c r="HH187" i="7"/>
  <c r="JO187" i="7"/>
  <c r="JP187" i="7" s="1"/>
  <c r="GD119" i="7"/>
  <c r="JO119" i="7"/>
  <c r="JP119" i="7" s="1"/>
  <c r="LK143" i="7"/>
  <c r="LM143" i="7" s="1"/>
  <c r="LJ129" i="7"/>
  <c r="LL129" i="7" s="1"/>
  <c r="JO188" i="7"/>
  <c r="JP188" i="7" s="1"/>
  <c r="HH202" i="7"/>
  <c r="KS202" i="7"/>
  <c r="KT202" i="7" s="1"/>
  <c r="JO202" i="7"/>
  <c r="JP198" i="7"/>
  <c r="LK198" i="7" s="1"/>
  <c r="LM198" i="7" s="1"/>
  <c r="LJ198" i="7"/>
  <c r="LL198" i="7" s="1"/>
  <c r="IK176" i="7"/>
  <c r="IL176" i="7" s="1"/>
  <c r="IK149" i="7"/>
  <c r="IL149" i="7" s="1"/>
  <c r="HH169" i="7"/>
  <c r="KS169" i="7"/>
  <c r="KT169" i="7" s="1"/>
  <c r="KS124" i="7"/>
  <c r="KT124" i="7" s="1"/>
  <c r="LK124" i="7" s="1"/>
  <c r="LM124" i="7" s="1"/>
  <c r="LJ178" i="7"/>
  <c r="LL178" i="7" s="1"/>
  <c r="GD180" i="7"/>
  <c r="HG180" i="7"/>
  <c r="KS197" i="7"/>
  <c r="KT197" i="7" s="1"/>
  <c r="KS184" i="7"/>
  <c r="JO121" i="7"/>
  <c r="JP121" i="7" s="1"/>
  <c r="KS181" i="7"/>
  <c r="KT181" i="7" s="1"/>
  <c r="KS127" i="7"/>
  <c r="HG194" i="7"/>
  <c r="JO173" i="7"/>
  <c r="LY167" i="7"/>
  <c r="LX167" i="7"/>
  <c r="LX149" i="7"/>
  <c r="LY149" i="7"/>
  <c r="LX161" i="7"/>
  <c r="LY161" i="7"/>
  <c r="LY151" i="7"/>
  <c r="LX151" i="7"/>
  <c r="LS163" i="7"/>
  <c r="LR163" i="7"/>
  <c r="LS143" i="7"/>
  <c r="LR143" i="7"/>
  <c r="LS133" i="7"/>
  <c r="LR133" i="7"/>
  <c r="LS145" i="7"/>
  <c r="LR145" i="7"/>
  <c r="LR123" i="7"/>
  <c r="LS123" i="7"/>
  <c r="LY183" i="7"/>
  <c r="LX183" i="7"/>
  <c r="LS191" i="7"/>
  <c r="LR191" i="7"/>
  <c r="LX201" i="7"/>
  <c r="LY201" i="7" s="1"/>
  <c r="EG206" i="2"/>
  <c r="FB206" i="2"/>
  <c r="EG205" i="6"/>
  <c r="FB205" i="6"/>
  <c r="DW7" i="7"/>
  <c r="CQ7" i="7"/>
  <c r="CO117" i="3"/>
  <c r="CO7" i="3"/>
  <c r="DS7" i="3" s="1"/>
  <c r="BK206" i="3"/>
  <c r="BK208" i="3" s="1"/>
  <c r="DW9" i="7"/>
  <c r="DU9" i="7"/>
  <c r="D40" i="4"/>
  <c r="LI191" i="3" l="1"/>
  <c r="LK191" i="3" s="1"/>
  <c r="LH191" i="3"/>
  <c r="LJ191" i="3" s="1"/>
  <c r="JR201" i="7"/>
  <c r="KU201" i="7"/>
  <c r="KV201" i="7" s="1"/>
  <c r="HH201" i="7"/>
  <c r="IK201" i="7"/>
  <c r="IL201" i="7" s="1"/>
  <c r="HI203" i="7"/>
  <c r="IM203" i="7" s="1"/>
  <c r="JQ203" i="7" s="1"/>
  <c r="KU203" i="7" s="1"/>
  <c r="HE45" i="3"/>
  <c r="II45" i="3" s="1"/>
  <c r="LO185" i="7"/>
  <c r="LQ185" i="7" s="1"/>
  <c r="LN185" i="7"/>
  <c r="LP185" i="7" s="1"/>
  <c r="GT199" i="6"/>
  <c r="HP199" i="6" s="1"/>
  <c r="HQ199" i="6" s="1"/>
  <c r="LT155" i="3"/>
  <c r="LU155" i="3"/>
  <c r="LT193" i="3"/>
  <c r="LU193" i="3"/>
  <c r="LJ128" i="7"/>
  <c r="LL128" i="7" s="1"/>
  <c r="HG49" i="7"/>
  <c r="GV125" i="6"/>
  <c r="GW125" i="6" s="1"/>
  <c r="FX125" i="6"/>
  <c r="FY125" i="6" s="1"/>
  <c r="EG125" i="2"/>
  <c r="FX125" i="2"/>
  <c r="GV125" i="2"/>
  <c r="IK125" i="3"/>
  <c r="IL125" i="3" s="1"/>
  <c r="JM125" i="3"/>
  <c r="JN125" i="3" s="1"/>
  <c r="HJ125" i="7"/>
  <c r="IM125" i="7"/>
  <c r="IN125" i="7" s="1"/>
  <c r="KQ125" i="3"/>
  <c r="KR125" i="3" s="1"/>
  <c r="LT169" i="3"/>
  <c r="LU169" i="3"/>
  <c r="LU183" i="3"/>
  <c r="LT183" i="3"/>
  <c r="LT145" i="3"/>
  <c r="LU145" i="3"/>
  <c r="LT141" i="3"/>
  <c r="LU141" i="3"/>
  <c r="LT187" i="3"/>
  <c r="LU187" i="3"/>
  <c r="LT129" i="3"/>
  <c r="LU129" i="3"/>
  <c r="LK178" i="7"/>
  <c r="LM178" i="7" s="1"/>
  <c r="FA205" i="7"/>
  <c r="GE205" i="7" s="1"/>
  <c r="LK150" i="7"/>
  <c r="LM150" i="7" s="1"/>
  <c r="LK147" i="7"/>
  <c r="LM147" i="7" s="1"/>
  <c r="LJ147" i="7"/>
  <c r="LL147" i="7" s="1"/>
  <c r="LK169" i="7"/>
  <c r="LM169" i="7" s="1"/>
  <c r="LJ122" i="7"/>
  <c r="LL122" i="7" s="1"/>
  <c r="LK167" i="7"/>
  <c r="LM167" i="7" s="1"/>
  <c r="LJ124" i="7"/>
  <c r="LL124" i="7" s="1"/>
  <c r="LJ174" i="7"/>
  <c r="LL174" i="7" s="1"/>
  <c r="LK197" i="7"/>
  <c r="LM197" i="7" s="1"/>
  <c r="LK183" i="7"/>
  <c r="LM183" i="7" s="1"/>
  <c r="LJ177" i="7"/>
  <c r="LL177" i="7" s="1"/>
  <c r="LJ159" i="7"/>
  <c r="LL159" i="7" s="1"/>
  <c r="LK182" i="7"/>
  <c r="LM182" i="7" s="1"/>
  <c r="LJ197" i="7"/>
  <c r="LL197" i="7" s="1"/>
  <c r="LJ161" i="7"/>
  <c r="LL161" i="7" s="1"/>
  <c r="IK112" i="7"/>
  <c r="JO112" i="7" s="1"/>
  <c r="HG195" i="7"/>
  <c r="IL156" i="7"/>
  <c r="KS156" i="7"/>
  <c r="KT156" i="7" s="1"/>
  <c r="JO156" i="7"/>
  <c r="JP156" i="7" s="1"/>
  <c r="JO180" i="7"/>
  <c r="JP180" i="7" s="1"/>
  <c r="HG100" i="7"/>
  <c r="GC100" i="7"/>
  <c r="IK100" i="7"/>
  <c r="JO100" i="7" s="1"/>
  <c r="KS100" i="7" s="1"/>
  <c r="IK132" i="7"/>
  <c r="KS132" i="7" s="1"/>
  <c r="KT127" i="7"/>
  <c r="LK127" i="7" s="1"/>
  <c r="LM127" i="7" s="1"/>
  <c r="LJ127" i="7"/>
  <c r="LL127" i="7" s="1"/>
  <c r="EY97" i="7"/>
  <c r="GC97" i="7" s="1"/>
  <c r="DU103" i="7"/>
  <c r="JP145" i="7"/>
  <c r="KS145" i="7"/>
  <c r="KT145" i="7" s="1"/>
  <c r="DU110" i="7"/>
  <c r="HG196" i="7"/>
  <c r="KS187" i="7"/>
  <c r="KT187" i="7" s="1"/>
  <c r="LK187" i="7" s="1"/>
  <c r="LM187" i="7" s="1"/>
  <c r="KS119" i="7"/>
  <c r="KT119" i="7" s="1"/>
  <c r="LK119" i="7" s="1"/>
  <c r="LM119" i="7" s="1"/>
  <c r="DU203" i="7"/>
  <c r="JO126" i="7"/>
  <c r="JP126" i="7" s="1"/>
  <c r="LJ183" i="7"/>
  <c r="LL183" i="7" s="1"/>
  <c r="JO149" i="7"/>
  <c r="JO160" i="7"/>
  <c r="JP160" i="7" s="1"/>
  <c r="IL120" i="7"/>
  <c r="JO120" i="7"/>
  <c r="IK104" i="7"/>
  <c r="IK204" i="7"/>
  <c r="JO204" i="7" s="1"/>
  <c r="KT163" i="7"/>
  <c r="LK163" i="7" s="1"/>
  <c r="LM163" i="7" s="1"/>
  <c r="LJ163" i="7"/>
  <c r="LL163" i="7" s="1"/>
  <c r="KS152" i="7"/>
  <c r="HG132" i="7"/>
  <c r="JO132" i="7" s="1"/>
  <c r="HH189" i="7"/>
  <c r="GC106" i="7"/>
  <c r="HG106" i="7" s="1"/>
  <c r="EY110" i="7"/>
  <c r="GC110" i="7"/>
  <c r="HG110" i="7" s="1"/>
  <c r="DU118" i="7"/>
  <c r="GC196" i="7"/>
  <c r="IK196" i="7" s="1"/>
  <c r="JO196" i="7" s="1"/>
  <c r="LJ140" i="7"/>
  <c r="LL140" i="7" s="1"/>
  <c r="KS191" i="7"/>
  <c r="KT191" i="7" s="1"/>
  <c r="EY113" i="7"/>
  <c r="KS160" i="7"/>
  <c r="KT160" i="7" s="1"/>
  <c r="LJ169" i="7"/>
  <c r="LL169" i="7" s="1"/>
  <c r="JO176" i="7"/>
  <c r="JP202" i="7"/>
  <c r="LK202" i="7" s="1"/>
  <c r="LM202" i="7" s="1"/>
  <c r="LJ202" i="7"/>
  <c r="LL202" i="7" s="1"/>
  <c r="JO154" i="7"/>
  <c r="JP154" i="7" s="1"/>
  <c r="LJ182" i="7"/>
  <c r="LL182" i="7" s="1"/>
  <c r="JO191" i="7"/>
  <c r="JP191" i="7" s="1"/>
  <c r="GC117" i="7"/>
  <c r="EY103" i="7"/>
  <c r="EY105" i="7"/>
  <c r="DU111" i="7"/>
  <c r="IK191" i="7"/>
  <c r="EY96" i="7"/>
  <c r="LJ167" i="7"/>
  <c r="LL167" i="7" s="1"/>
  <c r="JP181" i="7"/>
  <c r="LK181" i="7" s="1"/>
  <c r="LM181" i="7" s="1"/>
  <c r="LJ181" i="7"/>
  <c r="LL181" i="7" s="1"/>
  <c r="KS121" i="7"/>
  <c r="JP136" i="7"/>
  <c r="KS136" i="7"/>
  <c r="KT136" i="7" s="1"/>
  <c r="LJ150" i="7"/>
  <c r="LL150" i="7" s="1"/>
  <c r="IL188" i="7"/>
  <c r="KS188" i="7"/>
  <c r="KT188" i="7" s="1"/>
  <c r="GC112" i="7"/>
  <c r="HG112" i="7" s="1"/>
  <c r="JO185" i="7"/>
  <c r="IK189" i="7"/>
  <c r="JO134" i="7"/>
  <c r="EY118" i="7"/>
  <c r="HG118" i="7" s="1"/>
  <c r="GC118" i="7"/>
  <c r="IK118" i="7" s="1"/>
  <c r="EY205" i="7"/>
  <c r="JP173" i="7"/>
  <c r="EY117" i="7"/>
  <c r="DU131" i="7"/>
  <c r="IL125" i="7"/>
  <c r="JO125" i="7"/>
  <c r="DU98" i="7"/>
  <c r="HH194" i="7"/>
  <c r="JO194" i="7"/>
  <c r="JP194" i="7" s="1"/>
  <c r="IK194" i="7"/>
  <c r="IL194" i="7" s="1"/>
  <c r="KS194" i="7"/>
  <c r="KT194" i="7" s="1"/>
  <c r="DU107" i="7"/>
  <c r="JP153" i="7"/>
  <c r="LK153" i="7" s="1"/>
  <c r="LM153" i="7" s="1"/>
  <c r="LJ153" i="7"/>
  <c r="LL153" i="7" s="1"/>
  <c r="KT184" i="7"/>
  <c r="LK184" i="7" s="1"/>
  <c r="LM184" i="7" s="1"/>
  <c r="LJ184" i="7"/>
  <c r="LL184" i="7" s="1"/>
  <c r="HH180" i="7"/>
  <c r="IK180" i="7"/>
  <c r="IL180" i="7" s="1"/>
  <c r="KS180" i="7"/>
  <c r="KT180" i="7" s="1"/>
  <c r="KS173" i="7"/>
  <c r="KT173" i="7" s="1"/>
  <c r="KS126" i="7"/>
  <c r="KT126" i="7" s="1"/>
  <c r="GC101" i="7"/>
  <c r="GC195" i="7"/>
  <c r="IK195" i="7" s="1"/>
  <c r="EY107" i="7"/>
  <c r="DU99" i="7"/>
  <c r="DU115" i="7"/>
  <c r="IK126" i="7"/>
  <c r="IL126" i="7" s="1"/>
  <c r="HH156" i="7"/>
  <c r="LK140" i="7"/>
  <c r="LM140" i="7" s="1"/>
  <c r="IL135" i="7"/>
  <c r="KS135" i="7"/>
  <c r="KT135" i="7" s="1"/>
  <c r="HH139" i="7"/>
  <c r="JO139" i="7"/>
  <c r="KS164" i="7"/>
  <c r="KT164" i="7" s="1"/>
  <c r="LK164" i="7" s="1"/>
  <c r="LM164" i="7" s="1"/>
  <c r="HH199" i="7"/>
  <c r="IK199" i="7"/>
  <c r="IL199" i="7" s="1"/>
  <c r="LJ168" i="7"/>
  <c r="LL168" i="7" s="1"/>
  <c r="KS162" i="7"/>
  <c r="KT162" i="7" s="1"/>
  <c r="LK162" i="7" s="1"/>
  <c r="LM162" i="7" s="1"/>
  <c r="EY108" i="7"/>
  <c r="GC108" i="7" s="1"/>
  <c r="KS148" i="7"/>
  <c r="KT148" i="7" s="1"/>
  <c r="LK148" i="7" s="1"/>
  <c r="LM148" i="7" s="1"/>
  <c r="EY114" i="7"/>
  <c r="EY196" i="7"/>
  <c r="LY163" i="7"/>
  <c r="LX163" i="7"/>
  <c r="LY143" i="7"/>
  <c r="LX143" i="7"/>
  <c r="LY133" i="7"/>
  <c r="LX133" i="7"/>
  <c r="LY145" i="7"/>
  <c r="LX145" i="7"/>
  <c r="LX123" i="7"/>
  <c r="LY123" i="7"/>
  <c r="LX191" i="7"/>
  <c r="LY191" i="7"/>
  <c r="FC206" i="2"/>
  <c r="FX206" i="2"/>
  <c r="FY206" i="2" s="1"/>
  <c r="FC205" i="6"/>
  <c r="FX205" i="6"/>
  <c r="GT205" i="6" s="1"/>
  <c r="GU205" i="6" s="1"/>
  <c r="DU7" i="7"/>
  <c r="EY7" i="7" s="1"/>
  <c r="FA7" i="7"/>
  <c r="GE7" i="7" s="1"/>
  <c r="HI7" i="7" s="1"/>
  <c r="EW7" i="3"/>
  <c r="GA7" i="3" s="1"/>
  <c r="HE7" i="3" s="1"/>
  <c r="CO206" i="3"/>
  <c r="CO208" i="3" s="1"/>
  <c r="DS117" i="3"/>
  <c r="DS206" i="3" s="1"/>
  <c r="DS208" i="3" s="1"/>
  <c r="EY9" i="7"/>
  <c r="GC9" i="7" s="1"/>
  <c r="FA9" i="7"/>
  <c r="JR207" i="7"/>
  <c r="JQ207" i="7"/>
  <c r="JP207" i="7"/>
  <c r="JO207" i="7"/>
  <c r="IN207" i="7"/>
  <c r="IM207" i="7"/>
  <c r="IL207" i="7"/>
  <c r="IK207" i="7"/>
  <c r="HJ207" i="7"/>
  <c r="HI207" i="7"/>
  <c r="HH207" i="7"/>
  <c r="HG207" i="7"/>
  <c r="GF207" i="7"/>
  <c r="GE207" i="7"/>
  <c r="GD207" i="7"/>
  <c r="GC207" i="7"/>
  <c r="FB207" i="7"/>
  <c r="FA207" i="7"/>
  <c r="EZ207" i="7"/>
  <c r="EY207" i="7"/>
  <c r="DX207" i="7"/>
  <c r="DW207" i="7"/>
  <c r="DV207" i="7"/>
  <c r="DU207" i="7"/>
  <c r="CQ207" i="7"/>
  <c r="CT207" i="7"/>
  <c r="CS207" i="7"/>
  <c r="CR207" i="7"/>
  <c r="HR8" i="2"/>
  <c r="HR9" i="2"/>
  <c r="HR10" i="2"/>
  <c r="HR11" i="2"/>
  <c r="HR12" i="2"/>
  <c r="HR13" i="2"/>
  <c r="HR14" i="2"/>
  <c r="HR15" i="2"/>
  <c r="HR16" i="2"/>
  <c r="HR17" i="2"/>
  <c r="HR18" i="2"/>
  <c r="HR19" i="2"/>
  <c r="HR20" i="2"/>
  <c r="HR21" i="2"/>
  <c r="HR22" i="2"/>
  <c r="HR24" i="2"/>
  <c r="HR25" i="2"/>
  <c r="HR26" i="2"/>
  <c r="HR27" i="2"/>
  <c r="HR28" i="2"/>
  <c r="HR29" i="2"/>
  <c r="HR30" i="2"/>
  <c r="HR31" i="2"/>
  <c r="HR32" i="2"/>
  <c r="HR33" i="2"/>
  <c r="HR34" i="2"/>
  <c r="HR35" i="2"/>
  <c r="HR36" i="2"/>
  <c r="HR37" i="2"/>
  <c r="HR38" i="2"/>
  <c r="HR39" i="2"/>
  <c r="HR40" i="2"/>
  <c r="HR41" i="2"/>
  <c r="HR42" i="2"/>
  <c r="HR43" i="2"/>
  <c r="HR44" i="2"/>
  <c r="HR45" i="2"/>
  <c r="HR46" i="2"/>
  <c r="HR47" i="2"/>
  <c r="HR48" i="2"/>
  <c r="HR49" i="2"/>
  <c r="HR50" i="2"/>
  <c r="HR51" i="2"/>
  <c r="HR52" i="2"/>
  <c r="HR53" i="2"/>
  <c r="HR54" i="2"/>
  <c r="HR55" i="2"/>
  <c r="HR56" i="2"/>
  <c r="HR57" i="2"/>
  <c r="HR58" i="2"/>
  <c r="HR59" i="2"/>
  <c r="HR60" i="2"/>
  <c r="HR61" i="2"/>
  <c r="HR62" i="2"/>
  <c r="HR63" i="2"/>
  <c r="HR64" i="2"/>
  <c r="HR65" i="2"/>
  <c r="HR66" i="2"/>
  <c r="HR67" i="2"/>
  <c r="HR68" i="2"/>
  <c r="HR69" i="2"/>
  <c r="HR70" i="2"/>
  <c r="HR71" i="2"/>
  <c r="HR72" i="2"/>
  <c r="HR73" i="2"/>
  <c r="HR74" i="2"/>
  <c r="HR75" i="2"/>
  <c r="HR76" i="2"/>
  <c r="HR77" i="2"/>
  <c r="HR78" i="2"/>
  <c r="HR79" i="2"/>
  <c r="HR80" i="2"/>
  <c r="HR81" i="2"/>
  <c r="HR82" i="2"/>
  <c r="HR83" i="2"/>
  <c r="HR84" i="2"/>
  <c r="HR85" i="2"/>
  <c r="HR86" i="2"/>
  <c r="HR87" i="2"/>
  <c r="HR88" i="2"/>
  <c r="HR89" i="2"/>
  <c r="HR90" i="2"/>
  <c r="HR91" i="2"/>
  <c r="HR92" i="2"/>
  <c r="HR93" i="2"/>
  <c r="HR94" i="2"/>
  <c r="HR95" i="2"/>
  <c r="HR96" i="2"/>
  <c r="HR97" i="2"/>
  <c r="HR98" i="2"/>
  <c r="HR99" i="2"/>
  <c r="HR100" i="2"/>
  <c r="HR101" i="2"/>
  <c r="HR102" i="2"/>
  <c r="HR103" i="2"/>
  <c r="HR104" i="2"/>
  <c r="HR105" i="2"/>
  <c r="HR106" i="2"/>
  <c r="HR107" i="2"/>
  <c r="HR108" i="2"/>
  <c r="HR109" i="2"/>
  <c r="HR110" i="2"/>
  <c r="HR111" i="2"/>
  <c r="HR112" i="2"/>
  <c r="HR113" i="2"/>
  <c r="HR7" i="2"/>
  <c r="GV8" i="2"/>
  <c r="GV9" i="2"/>
  <c r="GV10" i="2"/>
  <c r="GV11" i="2"/>
  <c r="GV12" i="2"/>
  <c r="GV13" i="2"/>
  <c r="GV14" i="2"/>
  <c r="GV15" i="2"/>
  <c r="GV16" i="2"/>
  <c r="GV17" i="2"/>
  <c r="GV18" i="2"/>
  <c r="GV19" i="2"/>
  <c r="GV20" i="2"/>
  <c r="GV21" i="2"/>
  <c r="GV22" i="2"/>
  <c r="GV24" i="2"/>
  <c r="GV25" i="2"/>
  <c r="GV26" i="2"/>
  <c r="GV27" i="2"/>
  <c r="GV28" i="2"/>
  <c r="GV29" i="2"/>
  <c r="GV30" i="2"/>
  <c r="GV31" i="2"/>
  <c r="GV32" i="2"/>
  <c r="GV33" i="2"/>
  <c r="GV34" i="2"/>
  <c r="GV35" i="2"/>
  <c r="GV36" i="2"/>
  <c r="GV37" i="2"/>
  <c r="GV38" i="2"/>
  <c r="GV39" i="2"/>
  <c r="GV40" i="2"/>
  <c r="GV41" i="2"/>
  <c r="GV42" i="2"/>
  <c r="GV43" i="2"/>
  <c r="GV44" i="2"/>
  <c r="GV45" i="2"/>
  <c r="GV46" i="2"/>
  <c r="GV47" i="2"/>
  <c r="GV48" i="2"/>
  <c r="GV49" i="2"/>
  <c r="GV50" i="2"/>
  <c r="GV51" i="2"/>
  <c r="GV52" i="2"/>
  <c r="GV53" i="2"/>
  <c r="GV54" i="2"/>
  <c r="GV55" i="2"/>
  <c r="GV56" i="2"/>
  <c r="GV57" i="2"/>
  <c r="GV58" i="2"/>
  <c r="GV59" i="2"/>
  <c r="GV60" i="2"/>
  <c r="GV61" i="2"/>
  <c r="GV62" i="2"/>
  <c r="GV63" i="2"/>
  <c r="GV64" i="2"/>
  <c r="GV65" i="2"/>
  <c r="GV66" i="2"/>
  <c r="GV67" i="2"/>
  <c r="GV68" i="2"/>
  <c r="GV69" i="2"/>
  <c r="GV70" i="2"/>
  <c r="GV71" i="2"/>
  <c r="GV72" i="2"/>
  <c r="GV73" i="2"/>
  <c r="GV74" i="2"/>
  <c r="GV75" i="2"/>
  <c r="GV76" i="2"/>
  <c r="GV77" i="2"/>
  <c r="GV78" i="2"/>
  <c r="GV79" i="2"/>
  <c r="GV80" i="2"/>
  <c r="GV81" i="2"/>
  <c r="GV82" i="2"/>
  <c r="GV83" i="2"/>
  <c r="GV84" i="2"/>
  <c r="GV85" i="2"/>
  <c r="GV86" i="2"/>
  <c r="GV87" i="2"/>
  <c r="GV88" i="2"/>
  <c r="GV89" i="2"/>
  <c r="GV90" i="2"/>
  <c r="GV91" i="2"/>
  <c r="GV92" i="2"/>
  <c r="GV93" i="2"/>
  <c r="GV94" i="2"/>
  <c r="GV95" i="2"/>
  <c r="GV96" i="2"/>
  <c r="GV97" i="2"/>
  <c r="GV98" i="2"/>
  <c r="GV99" i="2"/>
  <c r="GV100" i="2"/>
  <c r="GV101" i="2"/>
  <c r="GV102" i="2"/>
  <c r="GV103" i="2"/>
  <c r="GV104" i="2"/>
  <c r="GV105" i="2"/>
  <c r="GV106" i="2"/>
  <c r="GV107" i="2"/>
  <c r="GV108" i="2"/>
  <c r="GV109" i="2"/>
  <c r="GV110" i="2"/>
  <c r="GV111" i="2"/>
  <c r="GV112" i="2"/>
  <c r="GV113" i="2"/>
  <c r="GV7" i="2"/>
  <c r="FZ8" i="2"/>
  <c r="FZ9" i="2"/>
  <c r="FZ10" i="2"/>
  <c r="FZ11" i="2"/>
  <c r="FZ12" i="2"/>
  <c r="FZ13" i="2"/>
  <c r="FZ14" i="2"/>
  <c r="FZ15" i="2"/>
  <c r="FZ16" i="2"/>
  <c r="FZ17" i="2"/>
  <c r="FZ18" i="2"/>
  <c r="FZ19" i="2"/>
  <c r="FZ20" i="2"/>
  <c r="FZ21" i="2"/>
  <c r="FZ22" i="2"/>
  <c r="FZ24" i="2"/>
  <c r="FZ25" i="2"/>
  <c r="FZ26" i="2"/>
  <c r="FZ27" i="2"/>
  <c r="FZ28" i="2"/>
  <c r="FZ29" i="2"/>
  <c r="FZ30" i="2"/>
  <c r="FZ31" i="2"/>
  <c r="FZ32" i="2"/>
  <c r="FZ33" i="2"/>
  <c r="FZ34" i="2"/>
  <c r="FZ35" i="2"/>
  <c r="FZ36" i="2"/>
  <c r="FZ37" i="2"/>
  <c r="FZ38" i="2"/>
  <c r="FZ39" i="2"/>
  <c r="FZ40" i="2"/>
  <c r="FZ41" i="2"/>
  <c r="FZ42" i="2"/>
  <c r="FZ43" i="2"/>
  <c r="FZ44" i="2"/>
  <c r="FZ45" i="2"/>
  <c r="FZ46" i="2"/>
  <c r="FZ47" i="2"/>
  <c r="FZ48" i="2"/>
  <c r="FZ49" i="2"/>
  <c r="FZ50" i="2"/>
  <c r="FZ51" i="2"/>
  <c r="FZ52" i="2"/>
  <c r="FZ53" i="2"/>
  <c r="FZ54" i="2"/>
  <c r="FZ55" i="2"/>
  <c r="FZ56" i="2"/>
  <c r="FZ57" i="2"/>
  <c r="FZ58" i="2"/>
  <c r="FZ59" i="2"/>
  <c r="FZ60" i="2"/>
  <c r="FZ61" i="2"/>
  <c r="FZ62" i="2"/>
  <c r="FZ63" i="2"/>
  <c r="FZ64" i="2"/>
  <c r="FZ65" i="2"/>
  <c r="FZ66" i="2"/>
  <c r="FZ67" i="2"/>
  <c r="FZ68" i="2"/>
  <c r="FZ69" i="2"/>
  <c r="FZ70" i="2"/>
  <c r="FZ71" i="2"/>
  <c r="FZ72" i="2"/>
  <c r="FZ73" i="2"/>
  <c r="FZ74" i="2"/>
  <c r="FZ75" i="2"/>
  <c r="FZ76" i="2"/>
  <c r="FZ77" i="2"/>
  <c r="FZ78" i="2"/>
  <c r="FZ79" i="2"/>
  <c r="FZ80" i="2"/>
  <c r="FZ81" i="2"/>
  <c r="FZ82" i="2"/>
  <c r="FZ83" i="2"/>
  <c r="FZ84" i="2"/>
  <c r="FZ85" i="2"/>
  <c r="FZ86" i="2"/>
  <c r="FZ87" i="2"/>
  <c r="FZ88" i="2"/>
  <c r="FZ89" i="2"/>
  <c r="FZ90" i="2"/>
  <c r="FZ91" i="2"/>
  <c r="FZ92" i="2"/>
  <c r="FZ93" i="2"/>
  <c r="FZ94" i="2"/>
  <c r="FZ95" i="2"/>
  <c r="FZ96" i="2"/>
  <c r="FZ97" i="2"/>
  <c r="FZ98" i="2"/>
  <c r="FZ99" i="2"/>
  <c r="FZ100" i="2"/>
  <c r="FZ101" i="2"/>
  <c r="FZ102" i="2"/>
  <c r="FZ103" i="2"/>
  <c r="FZ104" i="2"/>
  <c r="FZ105" i="2"/>
  <c r="FZ106" i="2"/>
  <c r="FZ107" i="2"/>
  <c r="FZ108" i="2"/>
  <c r="FZ109" i="2"/>
  <c r="FZ110" i="2"/>
  <c r="FZ111" i="2"/>
  <c r="FZ112" i="2"/>
  <c r="FZ113" i="2"/>
  <c r="FZ7" i="2"/>
  <c r="FD8" i="2"/>
  <c r="FD9" i="2"/>
  <c r="FD10" i="2"/>
  <c r="FD11" i="2"/>
  <c r="FD12" i="2"/>
  <c r="FD13" i="2"/>
  <c r="FD14" i="2"/>
  <c r="FD15" i="2"/>
  <c r="FD16" i="2"/>
  <c r="FD17" i="2"/>
  <c r="FD18" i="2"/>
  <c r="FD19" i="2"/>
  <c r="FD20" i="2"/>
  <c r="FD21" i="2"/>
  <c r="FD22" i="2"/>
  <c r="FD24" i="2"/>
  <c r="FD25" i="2"/>
  <c r="FD26" i="2"/>
  <c r="FD27" i="2"/>
  <c r="FD28" i="2"/>
  <c r="FD29" i="2"/>
  <c r="FD30" i="2"/>
  <c r="FD31" i="2"/>
  <c r="FD32" i="2"/>
  <c r="FD33" i="2"/>
  <c r="FD34" i="2"/>
  <c r="FD35" i="2"/>
  <c r="FD36" i="2"/>
  <c r="FD37" i="2"/>
  <c r="FD38" i="2"/>
  <c r="FD39" i="2"/>
  <c r="FD40" i="2"/>
  <c r="FD41" i="2"/>
  <c r="FD42" i="2"/>
  <c r="FD43" i="2"/>
  <c r="FD44" i="2"/>
  <c r="FD45" i="2"/>
  <c r="FD46" i="2"/>
  <c r="FD47" i="2"/>
  <c r="FD48" i="2"/>
  <c r="FD49" i="2"/>
  <c r="FD50" i="2"/>
  <c r="FD51" i="2"/>
  <c r="FD52" i="2"/>
  <c r="FD53" i="2"/>
  <c r="FD54" i="2"/>
  <c r="FD55" i="2"/>
  <c r="FD56" i="2"/>
  <c r="FD57" i="2"/>
  <c r="FD58" i="2"/>
  <c r="FD59" i="2"/>
  <c r="FD60" i="2"/>
  <c r="FD61" i="2"/>
  <c r="FD62" i="2"/>
  <c r="FD63" i="2"/>
  <c r="FD64" i="2"/>
  <c r="FD65" i="2"/>
  <c r="FD66" i="2"/>
  <c r="FD67" i="2"/>
  <c r="FD68" i="2"/>
  <c r="FD69" i="2"/>
  <c r="FD70" i="2"/>
  <c r="FD71" i="2"/>
  <c r="FD72" i="2"/>
  <c r="FD73" i="2"/>
  <c r="FD74" i="2"/>
  <c r="FD75" i="2"/>
  <c r="FD76" i="2"/>
  <c r="FD77" i="2"/>
  <c r="FD78" i="2"/>
  <c r="FD79" i="2"/>
  <c r="FD80" i="2"/>
  <c r="FD81" i="2"/>
  <c r="FD82" i="2"/>
  <c r="FD83" i="2"/>
  <c r="FD84" i="2"/>
  <c r="FD85" i="2"/>
  <c r="FD86" i="2"/>
  <c r="FD87" i="2"/>
  <c r="FD88" i="2"/>
  <c r="FD89" i="2"/>
  <c r="FD90" i="2"/>
  <c r="FD91" i="2"/>
  <c r="FD92" i="2"/>
  <c r="FD93" i="2"/>
  <c r="FD94" i="2"/>
  <c r="FD95" i="2"/>
  <c r="FD96" i="2"/>
  <c r="FD97" i="2"/>
  <c r="FD98" i="2"/>
  <c r="FD99" i="2"/>
  <c r="FD100" i="2"/>
  <c r="FD101" i="2"/>
  <c r="FD102" i="2"/>
  <c r="FD103" i="2"/>
  <c r="FD104" i="2"/>
  <c r="FD105" i="2"/>
  <c r="FD106" i="2"/>
  <c r="FD107" i="2"/>
  <c r="FD108" i="2"/>
  <c r="FD109" i="2"/>
  <c r="FD110" i="2"/>
  <c r="FD111" i="2"/>
  <c r="FD112" i="2"/>
  <c r="FD7" i="2"/>
  <c r="EH8" i="2"/>
  <c r="EH9" i="2"/>
  <c r="EH10" i="2"/>
  <c r="EH11" i="2"/>
  <c r="EH12" i="2"/>
  <c r="EH13" i="2"/>
  <c r="EH14" i="2"/>
  <c r="EH15" i="2"/>
  <c r="EH16" i="2"/>
  <c r="EH17" i="2"/>
  <c r="EH18" i="2"/>
  <c r="EH19" i="2"/>
  <c r="EH20" i="2"/>
  <c r="EH21" i="2"/>
  <c r="EH22" i="2"/>
  <c r="EH24" i="2"/>
  <c r="EH25" i="2"/>
  <c r="EH26" i="2"/>
  <c r="EH27" i="2"/>
  <c r="EH28" i="2"/>
  <c r="EH29" i="2"/>
  <c r="EH30" i="2"/>
  <c r="EH31" i="2"/>
  <c r="EH32" i="2"/>
  <c r="EH33" i="2"/>
  <c r="EH34" i="2"/>
  <c r="EH35" i="2"/>
  <c r="EH36" i="2"/>
  <c r="EH37" i="2"/>
  <c r="EH38" i="2"/>
  <c r="EH39" i="2"/>
  <c r="EH40" i="2"/>
  <c r="EH41" i="2"/>
  <c r="EH42" i="2"/>
  <c r="EH43" i="2"/>
  <c r="EH44" i="2"/>
  <c r="EH45" i="2"/>
  <c r="EH46" i="2"/>
  <c r="EH47" i="2"/>
  <c r="EH48" i="2"/>
  <c r="EH49" i="2"/>
  <c r="EH50" i="2"/>
  <c r="EH51" i="2"/>
  <c r="EH52" i="2"/>
  <c r="EH53" i="2"/>
  <c r="EH54" i="2"/>
  <c r="EH55" i="2"/>
  <c r="EH56" i="2"/>
  <c r="EH57" i="2"/>
  <c r="EH58" i="2"/>
  <c r="EH59" i="2"/>
  <c r="EH60" i="2"/>
  <c r="EH61" i="2"/>
  <c r="EH62" i="2"/>
  <c r="EH63" i="2"/>
  <c r="EH64" i="2"/>
  <c r="EH65" i="2"/>
  <c r="EH66" i="2"/>
  <c r="EH67" i="2"/>
  <c r="EH68" i="2"/>
  <c r="EH69" i="2"/>
  <c r="EH70" i="2"/>
  <c r="EH71" i="2"/>
  <c r="EH72" i="2"/>
  <c r="EH73" i="2"/>
  <c r="EH74" i="2"/>
  <c r="EH75" i="2"/>
  <c r="EH76" i="2"/>
  <c r="EH77" i="2"/>
  <c r="EH78" i="2"/>
  <c r="EH79" i="2"/>
  <c r="EH80" i="2"/>
  <c r="EH81" i="2"/>
  <c r="EH82" i="2"/>
  <c r="EH83" i="2"/>
  <c r="EH84" i="2"/>
  <c r="EH85" i="2"/>
  <c r="EH86" i="2"/>
  <c r="EH87" i="2"/>
  <c r="EH88" i="2"/>
  <c r="EH89" i="2"/>
  <c r="EH90" i="2"/>
  <c r="EH91" i="2"/>
  <c r="EH92" i="2"/>
  <c r="EH93" i="2"/>
  <c r="EH94" i="2"/>
  <c r="EH95" i="2"/>
  <c r="EH96" i="2"/>
  <c r="EH97" i="2"/>
  <c r="EH98" i="2"/>
  <c r="EH99" i="2"/>
  <c r="EH100" i="2"/>
  <c r="EH101" i="2"/>
  <c r="EH102" i="2"/>
  <c r="EH103" i="2"/>
  <c r="EH104" i="2"/>
  <c r="EH105" i="2"/>
  <c r="EH106" i="2"/>
  <c r="EH107" i="2"/>
  <c r="EH108" i="2"/>
  <c r="EH109" i="2"/>
  <c r="EH110" i="2"/>
  <c r="EH111" i="2"/>
  <c r="EH112" i="2"/>
  <c r="EH7" i="2"/>
  <c r="DL8" i="2"/>
  <c r="DL9" i="2"/>
  <c r="DL10" i="2"/>
  <c r="DL11" i="2"/>
  <c r="DL12" i="2"/>
  <c r="DL13" i="2"/>
  <c r="DL14" i="2"/>
  <c r="DL15" i="2"/>
  <c r="DL16" i="2"/>
  <c r="DL17" i="2"/>
  <c r="DL18" i="2"/>
  <c r="DL19" i="2"/>
  <c r="DL20" i="2"/>
  <c r="DL21" i="2"/>
  <c r="DL22" i="2"/>
  <c r="DL24" i="2"/>
  <c r="DL25" i="2"/>
  <c r="DL26" i="2"/>
  <c r="DL27" i="2"/>
  <c r="DL28" i="2"/>
  <c r="DL29" i="2"/>
  <c r="DL30" i="2"/>
  <c r="DL31" i="2"/>
  <c r="DL32" i="2"/>
  <c r="DL33" i="2"/>
  <c r="DL34" i="2"/>
  <c r="DL35" i="2"/>
  <c r="DL36" i="2"/>
  <c r="DL37" i="2"/>
  <c r="DL38" i="2"/>
  <c r="DL39" i="2"/>
  <c r="DL40" i="2"/>
  <c r="DL41" i="2"/>
  <c r="DL42" i="2"/>
  <c r="DL43" i="2"/>
  <c r="DL44" i="2"/>
  <c r="DL45" i="2"/>
  <c r="DL46" i="2"/>
  <c r="DL47" i="2"/>
  <c r="DL48" i="2"/>
  <c r="DL49" i="2"/>
  <c r="DL50" i="2"/>
  <c r="DL51" i="2"/>
  <c r="DL52" i="2"/>
  <c r="DL53" i="2"/>
  <c r="DL54" i="2"/>
  <c r="DL55" i="2"/>
  <c r="DL56" i="2"/>
  <c r="DL57" i="2"/>
  <c r="DL58" i="2"/>
  <c r="DL59" i="2"/>
  <c r="DL60" i="2"/>
  <c r="DL61" i="2"/>
  <c r="DL62" i="2"/>
  <c r="DL63" i="2"/>
  <c r="DL64" i="2"/>
  <c r="DL65" i="2"/>
  <c r="DL66" i="2"/>
  <c r="DL67" i="2"/>
  <c r="DL68" i="2"/>
  <c r="DL69" i="2"/>
  <c r="DL70" i="2"/>
  <c r="DL71" i="2"/>
  <c r="DL72" i="2"/>
  <c r="DL73" i="2"/>
  <c r="DL74" i="2"/>
  <c r="DL75" i="2"/>
  <c r="DL76" i="2"/>
  <c r="DL77" i="2"/>
  <c r="DL78" i="2"/>
  <c r="DL79" i="2"/>
  <c r="DL80" i="2"/>
  <c r="DL81" i="2"/>
  <c r="DL82" i="2"/>
  <c r="DL83" i="2"/>
  <c r="DL84" i="2"/>
  <c r="DL85" i="2"/>
  <c r="DL86" i="2"/>
  <c r="DL87" i="2"/>
  <c r="DL88" i="2"/>
  <c r="DL89" i="2"/>
  <c r="DL90" i="2"/>
  <c r="DL91" i="2"/>
  <c r="DL92" i="2"/>
  <c r="DL93" i="2"/>
  <c r="DL94" i="2"/>
  <c r="DL95" i="2"/>
  <c r="DL96" i="2"/>
  <c r="DL97" i="2"/>
  <c r="DL98" i="2"/>
  <c r="DL99" i="2"/>
  <c r="DL100" i="2"/>
  <c r="DL101" i="2"/>
  <c r="DL102" i="2"/>
  <c r="DL103" i="2"/>
  <c r="DL104" i="2"/>
  <c r="DL105" i="2"/>
  <c r="DL106" i="2"/>
  <c r="DL107" i="2"/>
  <c r="DL108" i="2"/>
  <c r="DL109" i="2"/>
  <c r="DL110" i="2"/>
  <c r="DL111" i="2"/>
  <c r="DL112" i="2"/>
  <c r="DL113" i="2"/>
  <c r="DL114" i="2"/>
  <c r="HZ114" i="2" s="1"/>
  <c r="IB114" i="2" s="1"/>
  <c r="DL7" i="2"/>
  <c r="CP8" i="2"/>
  <c r="CP9" i="2"/>
  <c r="CP10" i="2"/>
  <c r="CP11" i="2"/>
  <c r="CP12" i="2"/>
  <c r="CP13" i="2"/>
  <c r="CP14" i="2"/>
  <c r="CP15" i="2"/>
  <c r="CP16" i="2"/>
  <c r="CP17" i="2"/>
  <c r="CP18" i="2"/>
  <c r="CP19" i="2"/>
  <c r="CP20" i="2"/>
  <c r="CP21" i="2"/>
  <c r="CP22" i="2"/>
  <c r="CP24" i="2"/>
  <c r="CP25" i="2"/>
  <c r="CP26" i="2"/>
  <c r="CP27" i="2"/>
  <c r="CP28" i="2"/>
  <c r="CP29" i="2"/>
  <c r="CP30" i="2"/>
  <c r="CP31" i="2"/>
  <c r="CP32" i="2"/>
  <c r="CP33" i="2"/>
  <c r="CP34" i="2"/>
  <c r="CP35" i="2"/>
  <c r="CP36" i="2"/>
  <c r="CP37" i="2"/>
  <c r="CP38" i="2"/>
  <c r="CP39" i="2"/>
  <c r="CP40" i="2"/>
  <c r="CP41" i="2"/>
  <c r="CP42" i="2"/>
  <c r="CP43" i="2"/>
  <c r="CP44" i="2"/>
  <c r="CP45" i="2"/>
  <c r="CP46" i="2"/>
  <c r="CP47" i="2"/>
  <c r="CP48" i="2"/>
  <c r="CP49" i="2"/>
  <c r="CP50" i="2"/>
  <c r="CP51" i="2"/>
  <c r="CP52" i="2"/>
  <c r="CP53" i="2"/>
  <c r="CP54" i="2"/>
  <c r="CP55" i="2"/>
  <c r="CP56" i="2"/>
  <c r="CP57" i="2"/>
  <c r="CP58" i="2"/>
  <c r="CP59" i="2"/>
  <c r="CP60" i="2"/>
  <c r="CP61" i="2"/>
  <c r="CP62" i="2"/>
  <c r="CP63" i="2"/>
  <c r="CP64" i="2"/>
  <c r="CP65" i="2"/>
  <c r="CP66" i="2"/>
  <c r="CP67" i="2"/>
  <c r="CP68" i="2"/>
  <c r="CP69" i="2"/>
  <c r="CP70" i="2"/>
  <c r="CP71" i="2"/>
  <c r="CP72" i="2"/>
  <c r="CP73" i="2"/>
  <c r="CP74" i="2"/>
  <c r="CP75" i="2"/>
  <c r="CP76" i="2"/>
  <c r="CP77" i="2"/>
  <c r="CP78" i="2"/>
  <c r="CP79" i="2"/>
  <c r="CP80" i="2"/>
  <c r="CP81" i="2"/>
  <c r="CP82" i="2"/>
  <c r="CP83" i="2"/>
  <c r="CP84" i="2"/>
  <c r="CP85" i="2"/>
  <c r="CP86" i="2"/>
  <c r="CP87" i="2"/>
  <c r="CP88" i="2"/>
  <c r="CP89" i="2"/>
  <c r="CP90" i="2"/>
  <c r="CP91" i="2"/>
  <c r="CP92" i="2"/>
  <c r="CP93" i="2"/>
  <c r="CP94" i="2"/>
  <c r="CP95" i="2"/>
  <c r="CP96" i="2"/>
  <c r="CP97" i="2"/>
  <c r="CP98" i="2"/>
  <c r="CP99" i="2"/>
  <c r="CP100" i="2"/>
  <c r="CP101" i="2"/>
  <c r="CP102" i="2"/>
  <c r="CP103" i="2"/>
  <c r="CP104" i="2"/>
  <c r="CP105" i="2"/>
  <c r="CP106" i="2"/>
  <c r="CP107" i="2"/>
  <c r="CP108" i="2"/>
  <c r="CP109" i="2"/>
  <c r="CP110" i="2"/>
  <c r="CP111" i="2"/>
  <c r="CP112" i="2"/>
  <c r="CP113" i="2"/>
  <c r="CP7" i="2"/>
  <c r="BT8" i="2"/>
  <c r="BT9" i="2"/>
  <c r="BT10" i="2"/>
  <c r="BT11" i="2"/>
  <c r="BT12" i="2"/>
  <c r="BT13" i="2"/>
  <c r="BT14" i="2"/>
  <c r="BT15" i="2"/>
  <c r="BT16" i="2"/>
  <c r="BT17" i="2"/>
  <c r="BT18" i="2"/>
  <c r="BT19" i="2"/>
  <c r="BT20" i="2"/>
  <c r="BT21" i="2"/>
  <c r="BT22" i="2"/>
  <c r="BT23" i="2"/>
  <c r="CP23" i="2" s="1"/>
  <c r="BT24" i="2"/>
  <c r="BT25" i="2"/>
  <c r="BT26" i="2"/>
  <c r="BT27" i="2"/>
  <c r="BT28" i="2"/>
  <c r="BT29" i="2"/>
  <c r="BT30" i="2"/>
  <c r="BT31" i="2"/>
  <c r="BT32" i="2"/>
  <c r="BT33" i="2"/>
  <c r="BT34" i="2"/>
  <c r="BT35" i="2"/>
  <c r="BT36" i="2"/>
  <c r="BT37" i="2"/>
  <c r="BT38" i="2"/>
  <c r="BT39" i="2"/>
  <c r="BT40" i="2"/>
  <c r="BT41" i="2"/>
  <c r="BT42" i="2"/>
  <c r="BT43" i="2"/>
  <c r="BT44" i="2"/>
  <c r="BT45" i="2"/>
  <c r="BT46" i="2"/>
  <c r="BT47" i="2"/>
  <c r="BT48" i="2"/>
  <c r="BT49" i="2"/>
  <c r="BT50" i="2"/>
  <c r="BT51" i="2"/>
  <c r="BT52" i="2"/>
  <c r="BT53" i="2"/>
  <c r="BT54" i="2"/>
  <c r="BT55" i="2"/>
  <c r="BT56" i="2"/>
  <c r="BT57" i="2"/>
  <c r="BT58" i="2"/>
  <c r="BT59" i="2"/>
  <c r="BT60" i="2"/>
  <c r="BT61" i="2"/>
  <c r="BT62" i="2"/>
  <c r="BT63" i="2"/>
  <c r="BT64" i="2"/>
  <c r="BT65" i="2"/>
  <c r="BT66" i="2"/>
  <c r="BT67" i="2"/>
  <c r="BT68" i="2"/>
  <c r="BT69" i="2"/>
  <c r="BT70" i="2"/>
  <c r="BT71" i="2"/>
  <c r="BT72" i="2"/>
  <c r="BT73" i="2"/>
  <c r="BT74" i="2"/>
  <c r="BT75" i="2"/>
  <c r="BT76" i="2"/>
  <c r="BT77" i="2"/>
  <c r="BT78" i="2"/>
  <c r="BT79" i="2"/>
  <c r="BT80" i="2"/>
  <c r="BT81" i="2"/>
  <c r="BT82" i="2"/>
  <c r="BT83" i="2"/>
  <c r="BT84" i="2"/>
  <c r="BT85" i="2"/>
  <c r="BT86" i="2"/>
  <c r="BT87" i="2"/>
  <c r="BT88" i="2"/>
  <c r="BT89" i="2"/>
  <c r="BT90" i="2"/>
  <c r="BT91" i="2"/>
  <c r="BT92" i="2"/>
  <c r="BT93" i="2"/>
  <c r="BT94" i="2"/>
  <c r="BT95" i="2"/>
  <c r="BT96" i="2"/>
  <c r="BT97" i="2"/>
  <c r="BT98" i="2"/>
  <c r="BT99" i="2"/>
  <c r="BT100" i="2"/>
  <c r="BT101" i="2"/>
  <c r="BT102" i="2"/>
  <c r="BT103" i="2"/>
  <c r="BT104" i="2"/>
  <c r="BT105" i="2"/>
  <c r="BT106" i="2"/>
  <c r="BT107" i="2"/>
  <c r="BT108" i="2"/>
  <c r="BT109" i="2"/>
  <c r="BT110" i="2"/>
  <c r="BT111" i="2"/>
  <c r="BT112" i="2"/>
  <c r="BT113" i="2"/>
  <c r="BT7" i="2"/>
  <c r="HR8" i="6"/>
  <c r="HR9" i="6"/>
  <c r="HR10" i="6"/>
  <c r="HR11" i="6"/>
  <c r="HR12" i="6"/>
  <c r="HR13" i="6"/>
  <c r="HR14" i="6"/>
  <c r="HR15" i="6"/>
  <c r="HR16" i="6"/>
  <c r="HR17" i="6"/>
  <c r="HR18" i="6"/>
  <c r="HR19" i="6"/>
  <c r="HR20" i="6"/>
  <c r="HR21" i="6"/>
  <c r="HR22" i="6"/>
  <c r="HR23" i="6"/>
  <c r="HR24" i="6"/>
  <c r="HR25" i="6"/>
  <c r="HR26" i="6"/>
  <c r="HR27" i="6"/>
  <c r="HR28" i="6"/>
  <c r="HR29" i="6"/>
  <c r="HR30" i="6"/>
  <c r="HR31" i="6"/>
  <c r="HR32" i="6"/>
  <c r="HR33" i="6"/>
  <c r="HR34" i="6"/>
  <c r="HR35" i="6"/>
  <c r="HR36" i="6"/>
  <c r="HR37" i="6"/>
  <c r="HR38" i="6"/>
  <c r="HR39" i="6"/>
  <c r="HR40" i="6"/>
  <c r="HR41" i="6"/>
  <c r="HR42" i="6"/>
  <c r="HR43" i="6"/>
  <c r="HR44" i="6"/>
  <c r="HR45" i="6"/>
  <c r="HR46" i="6"/>
  <c r="HR47" i="6"/>
  <c r="HR48" i="6"/>
  <c r="HR49" i="6"/>
  <c r="HR50" i="6"/>
  <c r="HR51" i="6"/>
  <c r="HR52" i="6"/>
  <c r="HR53" i="6"/>
  <c r="HR54" i="6"/>
  <c r="HR55" i="6"/>
  <c r="HR56" i="6"/>
  <c r="HR57" i="6"/>
  <c r="HR58" i="6"/>
  <c r="HR59" i="6"/>
  <c r="HR60" i="6"/>
  <c r="HR61" i="6"/>
  <c r="HR62" i="6"/>
  <c r="HR63" i="6"/>
  <c r="HR64" i="6"/>
  <c r="HR65" i="6"/>
  <c r="HR66" i="6"/>
  <c r="HR67" i="6"/>
  <c r="HR68" i="6"/>
  <c r="HR69" i="6"/>
  <c r="HR70" i="6"/>
  <c r="HR71" i="6"/>
  <c r="HR72" i="6"/>
  <c r="HR73" i="6"/>
  <c r="HR74" i="6"/>
  <c r="HR75" i="6"/>
  <c r="HR76" i="6"/>
  <c r="HR77" i="6"/>
  <c r="HR78" i="6"/>
  <c r="HR79" i="6"/>
  <c r="HR80" i="6"/>
  <c r="HR81" i="6"/>
  <c r="HR82" i="6"/>
  <c r="HR83" i="6"/>
  <c r="HR84" i="6"/>
  <c r="HR85" i="6"/>
  <c r="HR86" i="6"/>
  <c r="HR87" i="6"/>
  <c r="HR88" i="6"/>
  <c r="HR89" i="6"/>
  <c r="HR90" i="6"/>
  <c r="HR91" i="6"/>
  <c r="HR92" i="6"/>
  <c r="HR93" i="6"/>
  <c r="HR94" i="6"/>
  <c r="HR95" i="6"/>
  <c r="HR96" i="6"/>
  <c r="HR97" i="6"/>
  <c r="HR98" i="6"/>
  <c r="HR99" i="6"/>
  <c r="HR100" i="6"/>
  <c r="HR101" i="6"/>
  <c r="HR102" i="6"/>
  <c r="HR103" i="6"/>
  <c r="HR104" i="6"/>
  <c r="HR105" i="6"/>
  <c r="HR106" i="6"/>
  <c r="HR107" i="6"/>
  <c r="HR108" i="6"/>
  <c r="HR109" i="6"/>
  <c r="HR110" i="6"/>
  <c r="HR111" i="6"/>
  <c r="HR112" i="6"/>
  <c r="HR113" i="6"/>
  <c r="HR114" i="6"/>
  <c r="HR115" i="6"/>
  <c r="HR116" i="6"/>
  <c r="HR117" i="6"/>
  <c r="HR118" i="6"/>
  <c r="HR119" i="6"/>
  <c r="HR120" i="6"/>
  <c r="HR121" i="6"/>
  <c r="GV8" i="6"/>
  <c r="GV9" i="6"/>
  <c r="GV10" i="6"/>
  <c r="GV11" i="6"/>
  <c r="GV12" i="6"/>
  <c r="GV13" i="6"/>
  <c r="GV14" i="6"/>
  <c r="GV15" i="6"/>
  <c r="GV16" i="6"/>
  <c r="GV17" i="6"/>
  <c r="GV18" i="6"/>
  <c r="GV19" i="6"/>
  <c r="GV20" i="6"/>
  <c r="GV21" i="6"/>
  <c r="GV22" i="6"/>
  <c r="GV23" i="6"/>
  <c r="GV24" i="6"/>
  <c r="GV25" i="6"/>
  <c r="GV26" i="6"/>
  <c r="GV27" i="6"/>
  <c r="GV28" i="6"/>
  <c r="GV29" i="6"/>
  <c r="GV30" i="6"/>
  <c r="GV31" i="6"/>
  <c r="GV32" i="6"/>
  <c r="GV33" i="6"/>
  <c r="GV34" i="6"/>
  <c r="GV35" i="6"/>
  <c r="GV36" i="6"/>
  <c r="GV37" i="6"/>
  <c r="GV38" i="6"/>
  <c r="GV39" i="6"/>
  <c r="GV40" i="6"/>
  <c r="GV41" i="6"/>
  <c r="GV42" i="6"/>
  <c r="GV43" i="6"/>
  <c r="GV44" i="6"/>
  <c r="GV45" i="6"/>
  <c r="GV46" i="6"/>
  <c r="GV47" i="6"/>
  <c r="GV48" i="6"/>
  <c r="GV49" i="6"/>
  <c r="GV50" i="6"/>
  <c r="GV51" i="6"/>
  <c r="GV52" i="6"/>
  <c r="GV53" i="6"/>
  <c r="GV54" i="6"/>
  <c r="GV55" i="6"/>
  <c r="GV56" i="6"/>
  <c r="GV57" i="6"/>
  <c r="GV58" i="6"/>
  <c r="GV59" i="6"/>
  <c r="GV60" i="6"/>
  <c r="GV61" i="6"/>
  <c r="GV62" i="6"/>
  <c r="GV63" i="6"/>
  <c r="GV64" i="6"/>
  <c r="GV65" i="6"/>
  <c r="GV66" i="6"/>
  <c r="GV67" i="6"/>
  <c r="GV68" i="6"/>
  <c r="GV69" i="6"/>
  <c r="GV70" i="6"/>
  <c r="GV71" i="6"/>
  <c r="GV72" i="6"/>
  <c r="GV73" i="6"/>
  <c r="GV74" i="6"/>
  <c r="GV75" i="6"/>
  <c r="GV76" i="6"/>
  <c r="GV77" i="6"/>
  <c r="GV78" i="6"/>
  <c r="GV79" i="6"/>
  <c r="GV80" i="6"/>
  <c r="GV81" i="6"/>
  <c r="GV82" i="6"/>
  <c r="GV83" i="6"/>
  <c r="GV84" i="6"/>
  <c r="GV85" i="6"/>
  <c r="GV86" i="6"/>
  <c r="GV87" i="6"/>
  <c r="GV88" i="6"/>
  <c r="GV89" i="6"/>
  <c r="GV90" i="6"/>
  <c r="GV91" i="6"/>
  <c r="GV92" i="6"/>
  <c r="GV93" i="6"/>
  <c r="GV94" i="6"/>
  <c r="GV95" i="6"/>
  <c r="GV96" i="6"/>
  <c r="GV97" i="6"/>
  <c r="GV98" i="6"/>
  <c r="GV99" i="6"/>
  <c r="GV100" i="6"/>
  <c r="GV101" i="6"/>
  <c r="GV102" i="6"/>
  <c r="GV103" i="6"/>
  <c r="GV104" i="6"/>
  <c r="GV105" i="6"/>
  <c r="GV106" i="6"/>
  <c r="GV107" i="6"/>
  <c r="GV108" i="6"/>
  <c r="GV109" i="6"/>
  <c r="GV110" i="6"/>
  <c r="GV111" i="6"/>
  <c r="GV112" i="6"/>
  <c r="GV113" i="6"/>
  <c r="GV114" i="6"/>
  <c r="GV115" i="6"/>
  <c r="GV116" i="6"/>
  <c r="GV117" i="6"/>
  <c r="GV118" i="6"/>
  <c r="GV119" i="6"/>
  <c r="GV120" i="6"/>
  <c r="GV121" i="6"/>
  <c r="FZ8" i="6"/>
  <c r="FZ9" i="6"/>
  <c r="FZ10" i="6"/>
  <c r="FZ11" i="6"/>
  <c r="FZ12" i="6"/>
  <c r="FZ13" i="6"/>
  <c r="FZ14" i="6"/>
  <c r="FZ15" i="6"/>
  <c r="FZ16" i="6"/>
  <c r="FZ17" i="6"/>
  <c r="FZ18" i="6"/>
  <c r="FZ19" i="6"/>
  <c r="FZ20" i="6"/>
  <c r="FZ21" i="6"/>
  <c r="FZ22" i="6"/>
  <c r="FZ23" i="6"/>
  <c r="FZ24" i="6"/>
  <c r="FZ25" i="6"/>
  <c r="FZ26" i="6"/>
  <c r="FZ27" i="6"/>
  <c r="FZ28" i="6"/>
  <c r="FZ29" i="6"/>
  <c r="FZ30" i="6"/>
  <c r="FZ31" i="6"/>
  <c r="FZ32" i="6"/>
  <c r="FZ33" i="6"/>
  <c r="FZ34" i="6"/>
  <c r="FZ35" i="6"/>
  <c r="FZ36" i="6"/>
  <c r="FZ37" i="6"/>
  <c r="FZ38" i="6"/>
  <c r="FZ39" i="6"/>
  <c r="FZ40" i="6"/>
  <c r="FZ41" i="6"/>
  <c r="FZ42" i="6"/>
  <c r="FZ43" i="6"/>
  <c r="FZ44" i="6"/>
  <c r="FZ45" i="6"/>
  <c r="FZ46" i="6"/>
  <c r="FZ47" i="6"/>
  <c r="FZ48" i="6"/>
  <c r="FZ49" i="6"/>
  <c r="FZ50" i="6"/>
  <c r="FZ51" i="6"/>
  <c r="FZ52" i="6"/>
  <c r="FZ53" i="6"/>
  <c r="FZ54" i="6"/>
  <c r="FZ55" i="6"/>
  <c r="FZ56" i="6"/>
  <c r="FZ57" i="6"/>
  <c r="FZ58" i="6"/>
  <c r="FZ59" i="6"/>
  <c r="FZ60" i="6"/>
  <c r="FZ61" i="6"/>
  <c r="FZ62" i="6"/>
  <c r="FZ63" i="6"/>
  <c r="FZ64" i="6"/>
  <c r="FZ65" i="6"/>
  <c r="FZ66" i="6"/>
  <c r="FZ67" i="6"/>
  <c r="FZ68" i="6"/>
  <c r="FZ69" i="6"/>
  <c r="FZ70" i="6"/>
  <c r="FZ71" i="6"/>
  <c r="FZ72" i="6"/>
  <c r="FZ73" i="6"/>
  <c r="FZ74" i="6"/>
  <c r="FZ75" i="6"/>
  <c r="FZ76" i="6"/>
  <c r="FZ77" i="6"/>
  <c r="FZ78" i="6"/>
  <c r="FZ79" i="6"/>
  <c r="FZ80" i="6"/>
  <c r="FZ81" i="6"/>
  <c r="FZ82" i="6"/>
  <c r="FZ83" i="6"/>
  <c r="FZ84" i="6"/>
  <c r="FZ85" i="6"/>
  <c r="FZ86" i="6"/>
  <c r="FZ87" i="6"/>
  <c r="FZ88" i="6"/>
  <c r="FZ89" i="6"/>
  <c r="FZ90" i="6"/>
  <c r="FZ91" i="6"/>
  <c r="FZ92" i="6"/>
  <c r="FZ93" i="6"/>
  <c r="FZ94" i="6"/>
  <c r="FZ95" i="6"/>
  <c r="FZ96" i="6"/>
  <c r="FZ97" i="6"/>
  <c r="FZ98" i="6"/>
  <c r="FZ99" i="6"/>
  <c r="FZ100" i="6"/>
  <c r="FZ101" i="6"/>
  <c r="FZ102" i="6"/>
  <c r="FZ103" i="6"/>
  <c r="FZ104" i="6"/>
  <c r="FZ105" i="6"/>
  <c r="FZ106" i="6"/>
  <c r="FZ107" i="6"/>
  <c r="FZ108" i="6"/>
  <c r="FZ109" i="6"/>
  <c r="FZ110" i="6"/>
  <c r="FZ111" i="6"/>
  <c r="FZ112" i="6"/>
  <c r="FZ113" i="6"/>
  <c r="FZ114" i="6"/>
  <c r="FZ115" i="6"/>
  <c r="FZ116" i="6"/>
  <c r="FZ117" i="6"/>
  <c r="FZ118" i="6"/>
  <c r="FZ119" i="6"/>
  <c r="FZ120" i="6"/>
  <c r="FD8" i="6"/>
  <c r="FD9" i="6"/>
  <c r="FD10" i="6"/>
  <c r="FD11" i="6"/>
  <c r="FD12" i="6"/>
  <c r="FD13" i="6"/>
  <c r="FD14" i="6"/>
  <c r="FD15" i="6"/>
  <c r="FD16" i="6"/>
  <c r="FD17" i="6"/>
  <c r="FD18" i="6"/>
  <c r="FD19" i="6"/>
  <c r="FD20" i="6"/>
  <c r="FD21" i="6"/>
  <c r="FD22" i="6"/>
  <c r="FD23" i="6"/>
  <c r="FD24" i="6"/>
  <c r="FD25" i="6"/>
  <c r="FD26" i="6"/>
  <c r="FD27" i="6"/>
  <c r="FD28" i="6"/>
  <c r="FD29" i="6"/>
  <c r="FD30" i="6"/>
  <c r="FD31" i="6"/>
  <c r="FD32" i="6"/>
  <c r="FD33" i="6"/>
  <c r="FD34" i="6"/>
  <c r="FD35" i="6"/>
  <c r="FD36" i="6"/>
  <c r="FD37" i="6"/>
  <c r="FD38" i="6"/>
  <c r="FD39" i="6"/>
  <c r="FD40" i="6"/>
  <c r="FD41" i="6"/>
  <c r="FD42" i="6"/>
  <c r="FD43" i="6"/>
  <c r="FD44" i="6"/>
  <c r="FD45" i="6"/>
  <c r="FD46" i="6"/>
  <c r="FD47" i="6"/>
  <c r="FD48" i="6"/>
  <c r="FD49" i="6"/>
  <c r="FD50" i="6"/>
  <c r="FD51" i="6"/>
  <c r="FD52" i="6"/>
  <c r="FD53" i="6"/>
  <c r="FD54" i="6"/>
  <c r="FD55" i="6"/>
  <c r="FD56" i="6"/>
  <c r="FD57" i="6"/>
  <c r="FD58" i="6"/>
  <c r="FD59" i="6"/>
  <c r="FD60" i="6"/>
  <c r="FD61" i="6"/>
  <c r="FD62" i="6"/>
  <c r="FD63" i="6"/>
  <c r="FD64" i="6"/>
  <c r="FD65" i="6"/>
  <c r="FD66" i="6"/>
  <c r="FD67" i="6"/>
  <c r="FD68" i="6"/>
  <c r="FD69" i="6"/>
  <c r="FD70" i="6"/>
  <c r="FD71" i="6"/>
  <c r="FD72" i="6"/>
  <c r="FD73" i="6"/>
  <c r="FD74" i="6"/>
  <c r="FD75" i="6"/>
  <c r="FD76" i="6"/>
  <c r="FD77" i="6"/>
  <c r="FD78" i="6"/>
  <c r="FD79" i="6"/>
  <c r="FD80" i="6"/>
  <c r="FD81" i="6"/>
  <c r="FD82" i="6"/>
  <c r="FD83" i="6"/>
  <c r="FD84" i="6"/>
  <c r="FD85" i="6"/>
  <c r="FD86" i="6"/>
  <c r="FD87" i="6"/>
  <c r="FD88" i="6"/>
  <c r="FD89" i="6"/>
  <c r="FD90" i="6"/>
  <c r="FD91" i="6"/>
  <c r="FD92" i="6"/>
  <c r="FD93" i="6"/>
  <c r="FD94" i="6"/>
  <c r="FD95" i="6"/>
  <c r="FD96" i="6"/>
  <c r="FD97" i="6"/>
  <c r="FD98" i="6"/>
  <c r="FD99" i="6"/>
  <c r="FD100" i="6"/>
  <c r="FD101" i="6"/>
  <c r="FD102" i="6"/>
  <c r="FD103" i="6"/>
  <c r="FD104" i="6"/>
  <c r="FD105" i="6"/>
  <c r="FD106" i="6"/>
  <c r="FD107" i="6"/>
  <c r="FD108" i="6"/>
  <c r="FD109" i="6"/>
  <c r="FD110" i="6"/>
  <c r="FD111" i="6"/>
  <c r="FD112" i="6"/>
  <c r="FD113" i="6"/>
  <c r="FD114" i="6"/>
  <c r="FD115" i="6"/>
  <c r="FD116" i="6"/>
  <c r="FD117" i="6"/>
  <c r="FD118" i="6"/>
  <c r="FD119" i="6"/>
  <c r="FD120" i="6"/>
  <c r="EH8" i="6"/>
  <c r="EH9" i="6"/>
  <c r="EH10" i="6"/>
  <c r="EH11" i="6"/>
  <c r="EH12" i="6"/>
  <c r="EH13" i="6"/>
  <c r="EH14" i="6"/>
  <c r="EH15" i="6"/>
  <c r="EH16" i="6"/>
  <c r="EH17" i="6"/>
  <c r="EH18" i="6"/>
  <c r="EH19" i="6"/>
  <c r="EH20" i="6"/>
  <c r="EH21" i="6"/>
  <c r="EH22" i="6"/>
  <c r="EH23" i="6"/>
  <c r="EH24" i="6"/>
  <c r="EH25" i="6"/>
  <c r="EH26" i="6"/>
  <c r="EH27" i="6"/>
  <c r="EH28" i="6"/>
  <c r="EH29" i="6"/>
  <c r="EH30" i="6"/>
  <c r="EH31" i="6"/>
  <c r="EH32" i="6"/>
  <c r="EH33" i="6"/>
  <c r="EH34" i="6"/>
  <c r="EH35" i="6"/>
  <c r="EH36" i="6"/>
  <c r="EH37" i="6"/>
  <c r="EH38" i="6"/>
  <c r="EH39" i="6"/>
  <c r="EH40" i="6"/>
  <c r="EH41" i="6"/>
  <c r="EH42" i="6"/>
  <c r="EH43" i="6"/>
  <c r="EH44" i="6"/>
  <c r="EH45" i="6"/>
  <c r="EH46" i="6"/>
  <c r="EH47" i="6"/>
  <c r="EH48" i="6"/>
  <c r="EH49" i="6"/>
  <c r="EH50" i="6"/>
  <c r="EH51" i="6"/>
  <c r="EH52" i="6"/>
  <c r="EH53" i="6"/>
  <c r="EH54" i="6"/>
  <c r="EH55" i="6"/>
  <c r="EH56" i="6"/>
  <c r="EH57" i="6"/>
  <c r="EH58" i="6"/>
  <c r="EH59" i="6"/>
  <c r="EH60" i="6"/>
  <c r="EH61" i="6"/>
  <c r="EH62" i="6"/>
  <c r="EH63" i="6"/>
  <c r="EH64" i="6"/>
  <c r="EH65" i="6"/>
  <c r="EH66" i="6"/>
  <c r="EH67" i="6"/>
  <c r="EH68" i="6"/>
  <c r="EH69" i="6"/>
  <c r="EH70" i="6"/>
  <c r="EH71" i="6"/>
  <c r="EH72" i="6"/>
  <c r="EH73" i="6"/>
  <c r="EH74" i="6"/>
  <c r="EH75" i="6"/>
  <c r="EH76" i="6"/>
  <c r="EH77" i="6"/>
  <c r="EH78" i="6"/>
  <c r="EH79" i="6"/>
  <c r="EH80" i="6"/>
  <c r="EH81" i="6"/>
  <c r="EH82" i="6"/>
  <c r="EH83" i="6"/>
  <c r="EH84" i="6"/>
  <c r="EH85" i="6"/>
  <c r="EH86" i="6"/>
  <c r="EH87" i="6"/>
  <c r="EH88" i="6"/>
  <c r="EH89" i="6"/>
  <c r="EH90" i="6"/>
  <c r="EH91" i="6"/>
  <c r="EH92" i="6"/>
  <c r="EH93" i="6"/>
  <c r="EH94" i="6"/>
  <c r="EH95" i="6"/>
  <c r="EH96" i="6"/>
  <c r="EH97" i="6"/>
  <c r="EH98" i="6"/>
  <c r="EH99" i="6"/>
  <c r="EH100" i="6"/>
  <c r="EH101" i="6"/>
  <c r="EH102" i="6"/>
  <c r="EH103" i="6"/>
  <c r="EH104" i="6"/>
  <c r="EH105" i="6"/>
  <c r="EH106" i="6"/>
  <c r="EH107" i="6"/>
  <c r="EH108" i="6"/>
  <c r="EH109" i="6"/>
  <c r="EH110" i="6"/>
  <c r="EH111" i="6"/>
  <c r="EH112" i="6"/>
  <c r="EH113" i="6"/>
  <c r="EH114" i="6"/>
  <c r="EH115" i="6"/>
  <c r="EH116" i="6"/>
  <c r="EH117" i="6"/>
  <c r="EH118" i="6"/>
  <c r="EH119" i="6"/>
  <c r="EH120" i="6"/>
  <c r="DL8" i="6"/>
  <c r="DL9" i="6"/>
  <c r="DL10" i="6"/>
  <c r="DL11" i="6"/>
  <c r="DL12" i="6"/>
  <c r="DL13" i="6"/>
  <c r="DL14" i="6"/>
  <c r="DL15" i="6"/>
  <c r="DL16" i="6"/>
  <c r="DL17" i="6"/>
  <c r="DL18" i="6"/>
  <c r="DL19" i="6"/>
  <c r="DL20" i="6"/>
  <c r="DL21" i="6"/>
  <c r="DL22" i="6"/>
  <c r="DL23" i="6"/>
  <c r="DL24" i="6"/>
  <c r="DL25" i="6"/>
  <c r="DL26" i="6"/>
  <c r="DL27" i="6"/>
  <c r="DL28" i="6"/>
  <c r="DL29" i="6"/>
  <c r="DL30" i="6"/>
  <c r="DL31" i="6"/>
  <c r="DL32" i="6"/>
  <c r="DL33" i="6"/>
  <c r="DL34" i="6"/>
  <c r="DL35" i="6"/>
  <c r="DL36" i="6"/>
  <c r="DL37" i="6"/>
  <c r="DL38" i="6"/>
  <c r="DL39" i="6"/>
  <c r="DL40" i="6"/>
  <c r="DL41" i="6"/>
  <c r="DL42" i="6"/>
  <c r="DL43" i="6"/>
  <c r="DL44" i="6"/>
  <c r="DL45" i="6"/>
  <c r="DL46" i="6"/>
  <c r="DL47" i="6"/>
  <c r="DL48" i="6"/>
  <c r="DL49" i="6"/>
  <c r="DL50" i="6"/>
  <c r="DL51" i="6"/>
  <c r="DL52" i="6"/>
  <c r="DL53" i="6"/>
  <c r="DL54" i="6"/>
  <c r="DL55" i="6"/>
  <c r="DL56" i="6"/>
  <c r="DL57" i="6"/>
  <c r="DL58" i="6"/>
  <c r="DL59" i="6"/>
  <c r="DL60" i="6"/>
  <c r="DL61" i="6"/>
  <c r="DL62" i="6"/>
  <c r="DL63" i="6"/>
  <c r="DL64" i="6"/>
  <c r="DL65" i="6"/>
  <c r="DL66" i="6"/>
  <c r="DL67" i="6"/>
  <c r="DL68" i="6"/>
  <c r="DL69" i="6"/>
  <c r="DL70" i="6"/>
  <c r="DL71" i="6"/>
  <c r="DL72" i="6"/>
  <c r="DL73" i="6"/>
  <c r="DL74" i="6"/>
  <c r="DL75" i="6"/>
  <c r="DL76" i="6"/>
  <c r="DL77" i="6"/>
  <c r="DL78" i="6"/>
  <c r="DL79" i="6"/>
  <c r="DL80" i="6"/>
  <c r="DL81" i="6"/>
  <c r="DL82" i="6"/>
  <c r="DL83" i="6"/>
  <c r="DL84" i="6"/>
  <c r="DL85" i="6"/>
  <c r="DL86" i="6"/>
  <c r="DL87" i="6"/>
  <c r="DL88" i="6"/>
  <c r="DL89" i="6"/>
  <c r="DL90" i="6"/>
  <c r="DL91" i="6"/>
  <c r="DL92" i="6"/>
  <c r="DL93" i="6"/>
  <c r="DL94" i="6"/>
  <c r="DL95" i="6"/>
  <c r="DL96" i="6"/>
  <c r="DL97" i="6"/>
  <c r="DL98" i="6"/>
  <c r="DL99" i="6"/>
  <c r="DL100" i="6"/>
  <c r="DL101" i="6"/>
  <c r="DL102" i="6"/>
  <c r="DL103" i="6"/>
  <c r="DL104" i="6"/>
  <c r="DL105" i="6"/>
  <c r="DL106" i="6"/>
  <c r="DL107" i="6"/>
  <c r="DL108" i="6"/>
  <c r="DL109" i="6"/>
  <c r="DL110" i="6"/>
  <c r="DL111" i="6"/>
  <c r="DL112" i="6"/>
  <c r="DL113" i="6"/>
  <c r="DL114" i="6"/>
  <c r="DL115" i="6"/>
  <c r="DL116" i="6"/>
  <c r="DL117" i="6"/>
  <c r="DL118" i="6"/>
  <c r="DL119" i="6"/>
  <c r="DL120" i="6"/>
  <c r="DL121" i="6"/>
  <c r="CP8" i="6"/>
  <c r="CP9" i="6"/>
  <c r="CP10" i="6"/>
  <c r="CP11" i="6"/>
  <c r="CP12" i="6"/>
  <c r="CP13" i="6"/>
  <c r="CP14" i="6"/>
  <c r="CP15" i="6"/>
  <c r="CP16" i="6"/>
  <c r="CP17" i="6"/>
  <c r="CP18" i="6"/>
  <c r="CP19" i="6"/>
  <c r="CP20" i="6"/>
  <c r="CP21" i="6"/>
  <c r="CP22" i="6"/>
  <c r="CP23" i="6"/>
  <c r="CP24" i="6"/>
  <c r="CP25" i="6"/>
  <c r="CP26" i="6"/>
  <c r="CP27" i="6"/>
  <c r="CP28" i="6"/>
  <c r="CP29" i="6"/>
  <c r="CP30" i="6"/>
  <c r="CP31" i="6"/>
  <c r="CP32" i="6"/>
  <c r="CP33" i="6"/>
  <c r="CP34" i="6"/>
  <c r="CP35" i="6"/>
  <c r="CP36" i="6"/>
  <c r="CP37" i="6"/>
  <c r="CP38" i="6"/>
  <c r="CP39" i="6"/>
  <c r="CP40" i="6"/>
  <c r="CP41" i="6"/>
  <c r="CP42" i="6"/>
  <c r="CP43" i="6"/>
  <c r="CP44" i="6"/>
  <c r="CP45" i="6"/>
  <c r="CP46" i="6"/>
  <c r="CP47" i="6"/>
  <c r="CP48" i="6"/>
  <c r="CP49" i="6"/>
  <c r="CP50" i="6"/>
  <c r="CP51" i="6"/>
  <c r="CP52" i="6"/>
  <c r="CP53" i="6"/>
  <c r="CP54" i="6"/>
  <c r="CP55" i="6"/>
  <c r="CP56" i="6"/>
  <c r="CP57" i="6"/>
  <c r="CP58" i="6"/>
  <c r="CP59" i="6"/>
  <c r="CP60" i="6"/>
  <c r="CP61" i="6"/>
  <c r="CP62" i="6"/>
  <c r="CP63" i="6"/>
  <c r="CP64" i="6"/>
  <c r="CP65" i="6"/>
  <c r="CP66" i="6"/>
  <c r="CP67" i="6"/>
  <c r="CP68" i="6"/>
  <c r="CP69" i="6"/>
  <c r="CP70" i="6"/>
  <c r="CP71" i="6"/>
  <c r="CP72" i="6"/>
  <c r="CP73" i="6"/>
  <c r="CP74" i="6"/>
  <c r="CP75" i="6"/>
  <c r="CP76" i="6"/>
  <c r="CP77" i="6"/>
  <c r="CP78" i="6"/>
  <c r="CP79" i="6"/>
  <c r="CP80" i="6"/>
  <c r="CP81" i="6"/>
  <c r="CP82" i="6"/>
  <c r="CP83" i="6"/>
  <c r="CP84" i="6"/>
  <c r="CP85" i="6"/>
  <c r="CP86" i="6"/>
  <c r="CP87" i="6"/>
  <c r="CP88" i="6"/>
  <c r="CP89" i="6"/>
  <c r="CP90" i="6"/>
  <c r="CP91" i="6"/>
  <c r="CP92" i="6"/>
  <c r="CP93" i="6"/>
  <c r="CP94" i="6"/>
  <c r="CP95" i="6"/>
  <c r="CP96" i="6"/>
  <c r="CP97" i="6"/>
  <c r="CP98" i="6"/>
  <c r="CP99" i="6"/>
  <c r="CP100" i="6"/>
  <c r="CP101" i="6"/>
  <c r="CP102" i="6"/>
  <c r="CP103" i="6"/>
  <c r="CP104" i="6"/>
  <c r="CP105" i="6"/>
  <c r="CP106" i="6"/>
  <c r="CP107" i="6"/>
  <c r="CP108" i="6"/>
  <c r="CP109" i="6"/>
  <c r="CP110" i="6"/>
  <c r="CP111" i="6"/>
  <c r="CP112" i="6"/>
  <c r="CP113" i="6"/>
  <c r="CP114" i="6"/>
  <c r="CP115" i="6"/>
  <c r="CP116" i="6"/>
  <c r="CP117" i="6"/>
  <c r="CP118" i="6"/>
  <c r="CP119" i="6"/>
  <c r="CP120" i="6"/>
  <c r="BT8" i="6"/>
  <c r="BT9" i="6"/>
  <c r="BT10" i="6"/>
  <c r="BT11" i="6"/>
  <c r="BT12" i="6"/>
  <c r="BT13" i="6"/>
  <c r="BT14" i="6"/>
  <c r="BT15" i="6"/>
  <c r="BT16" i="6"/>
  <c r="BT17" i="6"/>
  <c r="BT18" i="6"/>
  <c r="BT19" i="6"/>
  <c r="BT20" i="6"/>
  <c r="BT21" i="6"/>
  <c r="BT22" i="6"/>
  <c r="BT23" i="6"/>
  <c r="BT24" i="6"/>
  <c r="BT25" i="6"/>
  <c r="BT26" i="6"/>
  <c r="BT27" i="6"/>
  <c r="BT28" i="6"/>
  <c r="BT29" i="6"/>
  <c r="BT30" i="6"/>
  <c r="BT31" i="6"/>
  <c r="BT32" i="6"/>
  <c r="BT33" i="6"/>
  <c r="BT34" i="6"/>
  <c r="BT35" i="6"/>
  <c r="BT36" i="6"/>
  <c r="BT37" i="6"/>
  <c r="BT38" i="6"/>
  <c r="BT39" i="6"/>
  <c r="BT40" i="6"/>
  <c r="BT41" i="6"/>
  <c r="BT42" i="6"/>
  <c r="BT43" i="6"/>
  <c r="BT44" i="6"/>
  <c r="BT45" i="6"/>
  <c r="BT46" i="6"/>
  <c r="BT47" i="6"/>
  <c r="BT48" i="6"/>
  <c r="BT49" i="6"/>
  <c r="BT50" i="6"/>
  <c r="BT51" i="6"/>
  <c r="BT52" i="6"/>
  <c r="BT53" i="6"/>
  <c r="BT54" i="6"/>
  <c r="BT55" i="6"/>
  <c r="BT56" i="6"/>
  <c r="BT57" i="6"/>
  <c r="BT58" i="6"/>
  <c r="BT59" i="6"/>
  <c r="BT60" i="6"/>
  <c r="BT61" i="6"/>
  <c r="BT62" i="6"/>
  <c r="BT63" i="6"/>
  <c r="BT64" i="6"/>
  <c r="BT65" i="6"/>
  <c r="BT66" i="6"/>
  <c r="BT67" i="6"/>
  <c r="BT68" i="6"/>
  <c r="BT69" i="6"/>
  <c r="BT70" i="6"/>
  <c r="BT71" i="6"/>
  <c r="BT72" i="6"/>
  <c r="BT73" i="6"/>
  <c r="BT74" i="6"/>
  <c r="BT75" i="6"/>
  <c r="BT76" i="6"/>
  <c r="BT77" i="6"/>
  <c r="BT78" i="6"/>
  <c r="BT79" i="6"/>
  <c r="BT80" i="6"/>
  <c r="BT81" i="6"/>
  <c r="BT82" i="6"/>
  <c r="BT83" i="6"/>
  <c r="BT84" i="6"/>
  <c r="BT85" i="6"/>
  <c r="BT86" i="6"/>
  <c r="BT87" i="6"/>
  <c r="BT88" i="6"/>
  <c r="BT89" i="6"/>
  <c r="BT90" i="6"/>
  <c r="BT91" i="6"/>
  <c r="BT92" i="6"/>
  <c r="BT93" i="6"/>
  <c r="BT94" i="6"/>
  <c r="BT95" i="6"/>
  <c r="BT96" i="6"/>
  <c r="BT97" i="6"/>
  <c r="BT98" i="6"/>
  <c r="BT99" i="6"/>
  <c r="BT100" i="6"/>
  <c r="BT101" i="6"/>
  <c r="BT102" i="6"/>
  <c r="BT103" i="6"/>
  <c r="BT104" i="6"/>
  <c r="BT105" i="6"/>
  <c r="BT106" i="6"/>
  <c r="BT107" i="6"/>
  <c r="BT108" i="6"/>
  <c r="BT109" i="6"/>
  <c r="BT110" i="6"/>
  <c r="BT111" i="6"/>
  <c r="BT112" i="6"/>
  <c r="BT113" i="6"/>
  <c r="BT114" i="6"/>
  <c r="BT115" i="6"/>
  <c r="BT116" i="6"/>
  <c r="BT117" i="6"/>
  <c r="BT118" i="6"/>
  <c r="BT119" i="6"/>
  <c r="BT120" i="6"/>
  <c r="BT7" i="6"/>
  <c r="LP191" i="3" l="1"/>
  <c r="LQ191" i="3" s="1"/>
  <c r="LN201" i="7"/>
  <c r="LP201" i="7" s="1"/>
  <c r="LO201" i="7"/>
  <c r="LQ201" i="7" s="1"/>
  <c r="JO201" i="7"/>
  <c r="JM45" i="3"/>
  <c r="KQ45" i="3" s="1"/>
  <c r="LI125" i="3"/>
  <c r="LK125" i="3" s="1"/>
  <c r="DL23" i="2"/>
  <c r="EH23" i="2" s="1"/>
  <c r="FD23" i="2" s="1"/>
  <c r="GU199" i="6"/>
  <c r="HW199" i="6" s="1"/>
  <c r="HY199" i="6" s="1"/>
  <c r="HV199" i="6"/>
  <c r="HX199" i="6" s="1"/>
  <c r="HZ121" i="6"/>
  <c r="IB121" i="6" s="1"/>
  <c r="IK49" i="7"/>
  <c r="JO49" i="7" s="1"/>
  <c r="HR125" i="6"/>
  <c r="HS125" i="6" s="1"/>
  <c r="IA125" i="6" s="1"/>
  <c r="IC125" i="6" s="1"/>
  <c r="GT125" i="6"/>
  <c r="GU125" i="6" s="1"/>
  <c r="FY125" i="2"/>
  <c r="GT125" i="2"/>
  <c r="GU125" i="2" s="1"/>
  <c r="HP125" i="2"/>
  <c r="HQ125" i="2" s="1"/>
  <c r="GW125" i="2"/>
  <c r="HR125" i="2"/>
  <c r="HS125" i="2" s="1"/>
  <c r="JO125" i="3"/>
  <c r="JQ125" i="7"/>
  <c r="JR125" i="7" s="1"/>
  <c r="LH125" i="3"/>
  <c r="LJ125" i="3" s="1"/>
  <c r="HI205" i="7"/>
  <c r="IM205" i="7" s="1"/>
  <c r="LK188" i="7"/>
  <c r="LM188" i="7" s="1"/>
  <c r="LJ162" i="7"/>
  <c r="LL162" i="7" s="1"/>
  <c r="LJ156" i="7"/>
  <c r="LL156" i="7" s="1"/>
  <c r="LJ187" i="7"/>
  <c r="LL187" i="7" s="1"/>
  <c r="LK126" i="7"/>
  <c r="LM126" i="7" s="1"/>
  <c r="LK173" i="7"/>
  <c r="LM173" i="7" s="1"/>
  <c r="LJ135" i="7"/>
  <c r="LL135" i="7" s="1"/>
  <c r="LJ173" i="7"/>
  <c r="LL173" i="7" s="1"/>
  <c r="LK135" i="7"/>
  <c r="LM135" i="7" s="1"/>
  <c r="LK180" i="7"/>
  <c r="LM180" i="7" s="1"/>
  <c r="LJ148" i="7"/>
  <c r="LL148" i="7" s="1"/>
  <c r="LK156" i="7"/>
  <c r="LM156" i="7" s="1"/>
  <c r="LJ119" i="7"/>
  <c r="LL119" i="7" s="1"/>
  <c r="HG97" i="7"/>
  <c r="KS97" i="7" s="1"/>
  <c r="JO97" i="7"/>
  <c r="HG108" i="7"/>
  <c r="KS189" i="7"/>
  <c r="KT189" i="7" s="1"/>
  <c r="JP134" i="7"/>
  <c r="KS134" i="7"/>
  <c r="KT134" i="7" s="1"/>
  <c r="KT121" i="7"/>
  <c r="LK121" i="7" s="1"/>
  <c r="LM121" i="7" s="1"/>
  <c r="LJ121" i="7"/>
  <c r="LL121" i="7" s="1"/>
  <c r="LJ126" i="7"/>
  <c r="LL126" i="7" s="1"/>
  <c r="GC113" i="7"/>
  <c r="JP120" i="7"/>
  <c r="GC103" i="7"/>
  <c r="JP185" i="7"/>
  <c r="JP176" i="7"/>
  <c r="KS176" i="7"/>
  <c r="KT176" i="7" s="1"/>
  <c r="KT152" i="7"/>
  <c r="LK152" i="7" s="1"/>
  <c r="LM152" i="7" s="1"/>
  <c r="LJ152" i="7"/>
  <c r="LL152" i="7" s="1"/>
  <c r="KS120" i="7"/>
  <c r="KT120" i="7" s="1"/>
  <c r="JP149" i="7"/>
  <c r="KS149" i="7"/>
  <c r="KT149" i="7" s="1"/>
  <c r="LK145" i="7"/>
  <c r="LM145" i="7" s="1"/>
  <c r="KS196" i="7"/>
  <c r="KS112" i="7"/>
  <c r="JO199" i="7"/>
  <c r="JP199" i="7" s="1"/>
  <c r="HG101" i="7"/>
  <c r="GC205" i="7"/>
  <c r="HG205" i="7" s="1"/>
  <c r="IK110" i="7"/>
  <c r="JO110" i="7" s="1"/>
  <c r="KS110" i="7" s="1"/>
  <c r="LJ188" i="7"/>
  <c r="LL188" i="7" s="1"/>
  <c r="KS185" i="7"/>
  <c r="KT185" i="7" s="1"/>
  <c r="IL191" i="7"/>
  <c r="LK191" i="7" s="1"/>
  <c r="LM191" i="7" s="1"/>
  <c r="LJ191" i="7"/>
  <c r="LL191" i="7" s="1"/>
  <c r="EY111" i="7"/>
  <c r="GC105" i="7"/>
  <c r="KS118" i="7"/>
  <c r="JO118" i="7"/>
  <c r="EY98" i="7"/>
  <c r="GC98" i="7" s="1"/>
  <c r="KS154" i="7"/>
  <c r="KT154" i="7" s="1"/>
  <c r="LK154" i="7" s="1"/>
  <c r="LM154" i="7" s="1"/>
  <c r="JO104" i="7"/>
  <c r="KS104" i="7" s="1"/>
  <c r="KS204" i="7"/>
  <c r="EY131" i="7"/>
  <c r="IK106" i="7"/>
  <c r="LK194" i="7"/>
  <c r="LM194" i="7" s="1"/>
  <c r="JP125" i="7"/>
  <c r="KS125" i="7"/>
  <c r="KT125" i="7" s="1"/>
  <c r="GC114" i="7"/>
  <c r="HG114" i="7" s="1"/>
  <c r="HG113" i="7"/>
  <c r="LJ160" i="7"/>
  <c r="LL160" i="7" s="1"/>
  <c r="GC107" i="7"/>
  <c r="LJ194" i="7"/>
  <c r="LL194" i="7" s="1"/>
  <c r="IL189" i="7"/>
  <c r="JO189" i="7"/>
  <c r="LK136" i="7"/>
  <c r="LM136" i="7" s="1"/>
  <c r="JP139" i="7"/>
  <c r="KS139" i="7"/>
  <c r="EY115" i="7"/>
  <c r="EY99" i="7"/>
  <c r="EY203" i="7"/>
  <c r="LJ145" i="7"/>
  <c r="LL145" i="7" s="1"/>
  <c r="LJ180" i="7"/>
  <c r="LL180" i="7" s="1"/>
  <c r="HG117" i="7"/>
  <c r="IK117" i="7" s="1"/>
  <c r="HG98" i="7"/>
  <c r="GC96" i="7"/>
  <c r="HG96" i="7" s="1"/>
  <c r="IK96" i="7" s="1"/>
  <c r="LJ136" i="7"/>
  <c r="LL136" i="7" s="1"/>
  <c r="LJ164" i="7"/>
  <c r="LL164" i="7" s="1"/>
  <c r="LK160" i="7"/>
  <c r="LM160" i="7" s="1"/>
  <c r="JO195" i="7"/>
  <c r="KS195" i="7" s="1"/>
  <c r="IK97" i="7"/>
  <c r="GT206" i="2"/>
  <c r="GU206" i="2" s="1"/>
  <c r="FY205" i="6"/>
  <c r="HP205" i="6"/>
  <c r="HQ205" i="6" s="1"/>
  <c r="GC7" i="7"/>
  <c r="HG7" i="7" s="1"/>
  <c r="IM7" i="7"/>
  <c r="JQ7" i="7" s="1"/>
  <c r="KU7" i="7" s="1"/>
  <c r="EW117" i="3"/>
  <c r="GA117" i="3" s="1"/>
  <c r="II7" i="3"/>
  <c r="JM7" i="3" s="1"/>
  <c r="GE9" i="7"/>
  <c r="HI9" i="7" s="1"/>
  <c r="IM9" i="7" s="1"/>
  <c r="HG9" i="7"/>
  <c r="CP7" i="6"/>
  <c r="DL7" i="6" s="1"/>
  <c r="CS206" i="7"/>
  <c r="CS208" i="7" s="1"/>
  <c r="JP201" i="7" l="1"/>
  <c r="KS201" i="7"/>
  <c r="JQ205" i="7"/>
  <c r="KU205" i="7" s="1"/>
  <c r="FZ23" i="2"/>
  <c r="GV23" i="2" s="1"/>
  <c r="KS49" i="7"/>
  <c r="HZ125" i="6"/>
  <c r="IB125" i="6" s="1"/>
  <c r="HP125" i="6"/>
  <c r="HQ125" i="6" s="1"/>
  <c r="HW125" i="6" s="1"/>
  <c r="HY125" i="6" s="1"/>
  <c r="HZ125" i="2"/>
  <c r="IB125" i="2" s="1"/>
  <c r="HV125" i="2"/>
  <c r="IA125" i="2"/>
  <c r="IC125" i="2" s="1"/>
  <c r="HW125" i="2"/>
  <c r="HY125" i="2" s="1"/>
  <c r="JP125" i="3"/>
  <c r="KS125" i="3"/>
  <c r="KT125" i="3" s="1"/>
  <c r="LL125" i="3"/>
  <c r="LN125" i="3" s="1"/>
  <c r="LJ125" i="7"/>
  <c r="LL125" i="7" s="1"/>
  <c r="KU125" i="7"/>
  <c r="LP125" i="3"/>
  <c r="LQ125" i="3" s="1"/>
  <c r="LJ149" i="7"/>
  <c r="LL149" i="7" s="1"/>
  <c r="LK120" i="7"/>
  <c r="LM120" i="7" s="1"/>
  <c r="LJ134" i="7"/>
  <c r="LL134" i="7" s="1"/>
  <c r="LJ154" i="7"/>
  <c r="LL154" i="7" s="1"/>
  <c r="LK125" i="7"/>
  <c r="LM125" i="7" s="1"/>
  <c r="LK176" i="7"/>
  <c r="LM176" i="7" s="1"/>
  <c r="IK114" i="7"/>
  <c r="JO114" i="7" s="1"/>
  <c r="KS114" i="7" s="1"/>
  <c r="IK107" i="7"/>
  <c r="GC99" i="7"/>
  <c r="GC111" i="7"/>
  <c r="IK101" i="7"/>
  <c r="JO101" i="7"/>
  <c r="KS101" i="7" s="1"/>
  <c r="KT139" i="7"/>
  <c r="LK139" i="7" s="1"/>
  <c r="LM139" i="7" s="1"/>
  <c r="LJ139" i="7"/>
  <c r="LL139" i="7" s="1"/>
  <c r="JO98" i="7"/>
  <c r="LJ185" i="7"/>
  <c r="IK113" i="7"/>
  <c r="JO106" i="7"/>
  <c r="KS106" i="7" s="1"/>
  <c r="HG103" i="7"/>
  <c r="JO96" i="7"/>
  <c r="JP189" i="7"/>
  <c r="LK189" i="7" s="1"/>
  <c r="LM189" i="7" s="1"/>
  <c r="LJ189" i="7"/>
  <c r="LL189" i="7" s="1"/>
  <c r="KS96" i="7"/>
  <c r="HG107" i="7"/>
  <c r="KS199" i="7"/>
  <c r="KT199" i="7" s="1"/>
  <c r="LK199" i="7" s="1"/>
  <c r="LM199" i="7" s="1"/>
  <c r="GC203" i="7"/>
  <c r="HG105" i="7"/>
  <c r="IK105" i="7" s="1"/>
  <c r="IK98" i="7"/>
  <c r="IK205" i="7"/>
  <c r="LK149" i="7"/>
  <c r="LM149" i="7" s="1"/>
  <c r="LJ176" i="7"/>
  <c r="LL176" i="7" s="1"/>
  <c r="LK185" i="7"/>
  <c r="LM185" i="7" s="1"/>
  <c r="LJ120" i="7"/>
  <c r="LL120" i="7" s="1"/>
  <c r="LK134" i="7"/>
  <c r="LM134" i="7" s="1"/>
  <c r="IK108" i="7"/>
  <c r="JO108" i="7" s="1"/>
  <c r="IK115" i="7"/>
  <c r="GC115" i="7"/>
  <c r="HG115" i="7" s="1"/>
  <c r="GC131" i="7"/>
  <c r="HG111" i="7"/>
  <c r="JO117" i="7"/>
  <c r="KS117" i="7" s="1"/>
  <c r="IK103" i="7"/>
  <c r="HP206" i="2"/>
  <c r="HQ206" i="2" s="1"/>
  <c r="HW206" i="2" s="1"/>
  <c r="HY206" i="2" s="1"/>
  <c r="HW205" i="6"/>
  <c r="HY205" i="6" s="1"/>
  <c r="HV205" i="6"/>
  <c r="IK7" i="7"/>
  <c r="JO7" i="7" s="1"/>
  <c r="KS7" i="7" s="1"/>
  <c r="GA206" i="3"/>
  <c r="GA208" i="3" s="1"/>
  <c r="HE117" i="3"/>
  <c r="HE206" i="3" s="1"/>
  <c r="HE208" i="3" s="1"/>
  <c r="EW206" i="3"/>
  <c r="EW208" i="3" s="1"/>
  <c r="KQ7" i="3"/>
  <c r="JQ9" i="7"/>
  <c r="KU9" i="7" s="1"/>
  <c r="IK9" i="7"/>
  <c r="EH7" i="6"/>
  <c r="DW206" i="7"/>
  <c r="DW208" i="7" s="1"/>
  <c r="R8" i="7"/>
  <c r="S8" i="7"/>
  <c r="R10" i="7"/>
  <c r="S10" i="7"/>
  <c r="S11" i="7"/>
  <c r="R12" i="7"/>
  <c r="S12" i="7"/>
  <c r="S13" i="7"/>
  <c r="R14" i="7"/>
  <c r="S14" i="7"/>
  <c r="S15" i="7"/>
  <c r="R16" i="7"/>
  <c r="S16" i="7"/>
  <c r="S17" i="7"/>
  <c r="R18" i="7"/>
  <c r="S18" i="7"/>
  <c r="S19" i="7"/>
  <c r="R20" i="7"/>
  <c r="S20" i="7"/>
  <c r="S21" i="7"/>
  <c r="R22" i="7"/>
  <c r="S22" i="7"/>
  <c r="S23" i="7"/>
  <c r="R24" i="7"/>
  <c r="S24" i="7"/>
  <c r="S25" i="7"/>
  <c r="R26" i="7"/>
  <c r="S26" i="7"/>
  <c r="S27" i="7"/>
  <c r="R28" i="7"/>
  <c r="S28" i="7"/>
  <c r="S29" i="7"/>
  <c r="R30" i="7"/>
  <c r="S30" i="7"/>
  <c r="S31" i="7"/>
  <c r="R32" i="7"/>
  <c r="S32" i="7"/>
  <c r="S33" i="7"/>
  <c r="R34" i="7"/>
  <c r="S34" i="7"/>
  <c r="S35" i="7"/>
  <c r="R36" i="7"/>
  <c r="S36" i="7"/>
  <c r="S37" i="7"/>
  <c r="R38" i="7"/>
  <c r="S38" i="7"/>
  <c r="S39" i="7"/>
  <c r="R40" i="7"/>
  <c r="S40" i="7"/>
  <c r="S41" i="7"/>
  <c r="R42" i="7"/>
  <c r="S42" i="7"/>
  <c r="S43" i="7"/>
  <c r="R44" i="7"/>
  <c r="S44" i="7"/>
  <c r="S45" i="7"/>
  <c r="R46" i="7"/>
  <c r="S46" i="7"/>
  <c r="S47" i="7"/>
  <c r="R48" i="7"/>
  <c r="S48" i="7"/>
  <c r="S49" i="7"/>
  <c r="R50" i="7"/>
  <c r="S50" i="7"/>
  <c r="S51" i="7"/>
  <c r="R52" i="7"/>
  <c r="S52" i="7"/>
  <c r="S53" i="7"/>
  <c r="R54" i="7"/>
  <c r="S54" i="7"/>
  <c r="S55" i="7"/>
  <c r="R56" i="7"/>
  <c r="S56" i="7"/>
  <c r="S57" i="7"/>
  <c r="R58" i="7"/>
  <c r="S58" i="7"/>
  <c r="S59" i="7"/>
  <c r="R60" i="7"/>
  <c r="S60" i="7"/>
  <c r="S61" i="7"/>
  <c r="R62" i="7"/>
  <c r="S62" i="7"/>
  <c r="S63" i="7"/>
  <c r="R64" i="7"/>
  <c r="S64" i="7"/>
  <c r="S65" i="7"/>
  <c r="R66" i="7"/>
  <c r="S66" i="7"/>
  <c r="S67" i="7"/>
  <c r="R68" i="7"/>
  <c r="S68" i="7"/>
  <c r="S69" i="7"/>
  <c r="R70" i="7"/>
  <c r="S70" i="7"/>
  <c r="S71" i="7"/>
  <c r="R72" i="7"/>
  <c r="S72" i="7"/>
  <c r="S73" i="7"/>
  <c r="R74" i="7"/>
  <c r="S74" i="7"/>
  <c r="S75" i="7"/>
  <c r="R76" i="7"/>
  <c r="S76" i="7"/>
  <c r="S77" i="7"/>
  <c r="R78" i="7"/>
  <c r="S78" i="7"/>
  <c r="S79" i="7"/>
  <c r="R80" i="7"/>
  <c r="S80" i="7"/>
  <c r="S81" i="7"/>
  <c r="R82" i="7"/>
  <c r="S82" i="7"/>
  <c r="S83" i="7"/>
  <c r="R84" i="7"/>
  <c r="S84" i="7"/>
  <c r="S85" i="7"/>
  <c r="R86" i="7"/>
  <c r="S86" i="7"/>
  <c r="S87" i="7"/>
  <c r="R88" i="7"/>
  <c r="S88" i="7"/>
  <c r="S89" i="7"/>
  <c r="R90" i="7"/>
  <c r="S90" i="7"/>
  <c r="S91" i="7"/>
  <c r="R92" i="7"/>
  <c r="S92" i="7"/>
  <c r="S93" i="7"/>
  <c r="R94" i="7"/>
  <c r="S94" i="7"/>
  <c r="S95" i="7"/>
  <c r="R96" i="7"/>
  <c r="S96" i="7"/>
  <c r="S97" i="7"/>
  <c r="R98" i="7"/>
  <c r="S98" i="7"/>
  <c r="S99" i="7"/>
  <c r="R100" i="7"/>
  <c r="S100" i="7"/>
  <c r="S101" i="7"/>
  <c r="R102" i="7"/>
  <c r="S102" i="7"/>
  <c r="S103" i="7"/>
  <c r="R104" i="7"/>
  <c r="S104" i="7"/>
  <c r="S105" i="7"/>
  <c r="R106" i="7"/>
  <c r="S106" i="7"/>
  <c r="S107" i="7"/>
  <c r="R108" i="7"/>
  <c r="S108" i="7"/>
  <c r="S109" i="7"/>
  <c r="R110" i="7"/>
  <c r="S110" i="7"/>
  <c r="S111" i="7"/>
  <c r="R112" i="7"/>
  <c r="S112" i="7"/>
  <c r="S113" i="7"/>
  <c r="P39" i="4"/>
  <c r="KT201" i="7" l="1"/>
  <c r="LJ201" i="7"/>
  <c r="LL185" i="7"/>
  <c r="LR185" i="7"/>
  <c r="LS185" i="7" s="1"/>
  <c r="HR23" i="2"/>
  <c r="HV125" i="6"/>
  <c r="HX125" i="6" s="1"/>
  <c r="HX125" i="2"/>
  <c r="ID125" i="2"/>
  <c r="IE125" i="2" s="1"/>
  <c r="LM125" i="3"/>
  <c r="LO125" i="3" s="1"/>
  <c r="LT125" i="7"/>
  <c r="LU125" i="7" s="1"/>
  <c r="KV125" i="7"/>
  <c r="LO125" i="7" s="1"/>
  <c r="LQ125" i="7" s="1"/>
  <c r="LN125" i="7"/>
  <c r="LP125" i="7" s="1"/>
  <c r="LJ199" i="7"/>
  <c r="LL199" i="7" s="1"/>
  <c r="HX205" i="6"/>
  <c r="ID205" i="6"/>
  <c r="IE205" i="6" s="1"/>
  <c r="JO111" i="7"/>
  <c r="JO105" i="7"/>
  <c r="KS105" i="7" s="1"/>
  <c r="IK111" i="7"/>
  <c r="KS111" i="7" s="1"/>
  <c r="JO205" i="7"/>
  <c r="KS205" i="7" s="1"/>
  <c r="JO107" i="7"/>
  <c r="KS107" i="7" s="1"/>
  <c r="HG99" i="7"/>
  <c r="HG203" i="7"/>
  <c r="HG131" i="7"/>
  <c r="JO113" i="7"/>
  <c r="KS113" i="7" s="1"/>
  <c r="KS98" i="7"/>
  <c r="IK203" i="7"/>
  <c r="JO103" i="7"/>
  <c r="KS103" i="7" s="1"/>
  <c r="KS108" i="7"/>
  <c r="JO115" i="7"/>
  <c r="KS115" i="7" s="1"/>
  <c r="LU116" i="7"/>
  <c r="LT116" i="7"/>
  <c r="LR114" i="7"/>
  <c r="LS114" i="7"/>
  <c r="LT111" i="7"/>
  <c r="LU111" i="7"/>
  <c r="LU108" i="7"/>
  <c r="LT108" i="7"/>
  <c r="LT103" i="7"/>
  <c r="LU103" i="7"/>
  <c r="LR98" i="7"/>
  <c r="LS98" i="7"/>
  <c r="LU92" i="7"/>
  <c r="LT92" i="7"/>
  <c r="LT87" i="7"/>
  <c r="LU87" i="7"/>
  <c r="LR82" i="7"/>
  <c r="LS82" i="7"/>
  <c r="LU76" i="7"/>
  <c r="LT76" i="7"/>
  <c r="LT71" i="7"/>
  <c r="LU71" i="7"/>
  <c r="LT63" i="7"/>
  <c r="LU63" i="7"/>
  <c r="LU60" i="7"/>
  <c r="LT60" i="7"/>
  <c r="LT55" i="7"/>
  <c r="LU55" i="7"/>
  <c r="LR50" i="7"/>
  <c r="LS50" i="7"/>
  <c r="LU44" i="7"/>
  <c r="LT44" i="7"/>
  <c r="LT39" i="7"/>
  <c r="LU39" i="7"/>
  <c r="LR34" i="7"/>
  <c r="LS34" i="7"/>
  <c r="LT31" i="7"/>
  <c r="LU31" i="7"/>
  <c r="LU28" i="7"/>
  <c r="LT28" i="7"/>
  <c r="LT23" i="7"/>
  <c r="LU23" i="7"/>
  <c r="LR18" i="7"/>
  <c r="LS18" i="7"/>
  <c r="LU12" i="7"/>
  <c r="LT12" i="7"/>
  <c r="LR116" i="7"/>
  <c r="LS116" i="7"/>
  <c r="LU110" i="7"/>
  <c r="LT110" i="7"/>
  <c r="LT105" i="7"/>
  <c r="LU105" i="7"/>
  <c r="LR100" i="7"/>
  <c r="LS100" i="7"/>
  <c r="LU94" i="7"/>
  <c r="LT94" i="7"/>
  <c r="LT89" i="7"/>
  <c r="LU89" i="7"/>
  <c r="LR84" i="7"/>
  <c r="LS84" i="7"/>
  <c r="LT81" i="7"/>
  <c r="LU81" i="7"/>
  <c r="LR76" i="7"/>
  <c r="LS76" i="7"/>
  <c r="LU70" i="7"/>
  <c r="LT70" i="7"/>
  <c r="LR68" i="7"/>
  <c r="LS68" i="7"/>
  <c r="LT65" i="7"/>
  <c r="LU65" i="7"/>
  <c r="LR60" i="7"/>
  <c r="LS60" i="7"/>
  <c r="LR52" i="7"/>
  <c r="LS52" i="7"/>
  <c r="LT49" i="7"/>
  <c r="LU49" i="7"/>
  <c r="LR44" i="7"/>
  <c r="LS44" i="7"/>
  <c r="LU38" i="7"/>
  <c r="LT38" i="7"/>
  <c r="LT33" i="7"/>
  <c r="LU33" i="7"/>
  <c r="LU30" i="7"/>
  <c r="LT30" i="7"/>
  <c r="LT25" i="7"/>
  <c r="LU25" i="7"/>
  <c r="LU22" i="7"/>
  <c r="LT22" i="7"/>
  <c r="LR20" i="7"/>
  <c r="LS20" i="7"/>
  <c r="LT17" i="7"/>
  <c r="LU17" i="7"/>
  <c r="LU14" i="7"/>
  <c r="LT14" i="7"/>
  <c r="LT115" i="7"/>
  <c r="LU115" i="7"/>
  <c r="LS110" i="7"/>
  <c r="LR110" i="7"/>
  <c r="LS102" i="7"/>
  <c r="LR102" i="7"/>
  <c r="LT91" i="7"/>
  <c r="LU91" i="7"/>
  <c r="LS86" i="7"/>
  <c r="LR86" i="7"/>
  <c r="LT83" i="7"/>
  <c r="LU83" i="7"/>
  <c r="LS78" i="7"/>
  <c r="LR78" i="7"/>
  <c r="LT75" i="7"/>
  <c r="LU75" i="7"/>
  <c r="LS70" i="7"/>
  <c r="LR70" i="7"/>
  <c r="LT67" i="7"/>
  <c r="LU67" i="7"/>
  <c r="LU64" i="7"/>
  <c r="LT64" i="7"/>
  <c r="LT59" i="7"/>
  <c r="LU59" i="7"/>
  <c r="LS54" i="7"/>
  <c r="LR54" i="7"/>
  <c r="LT51" i="7"/>
  <c r="LU51" i="7"/>
  <c r="LS46" i="7"/>
  <c r="LR46" i="7"/>
  <c r="LU40" i="7"/>
  <c r="LT40" i="7"/>
  <c r="LT35" i="7"/>
  <c r="LU35" i="7"/>
  <c r="LS30" i="7"/>
  <c r="LR30" i="7"/>
  <c r="LT27" i="7"/>
  <c r="LU27" i="7"/>
  <c r="LU24" i="7"/>
  <c r="LT24" i="7"/>
  <c r="LT19" i="7"/>
  <c r="LU19" i="7"/>
  <c r="LU16" i="7"/>
  <c r="LT16" i="7"/>
  <c r="LR14" i="7"/>
  <c r="LS14" i="7"/>
  <c r="LT11" i="7"/>
  <c r="LU11" i="7"/>
  <c r="LU114" i="7"/>
  <c r="LT114" i="7"/>
  <c r="LR112" i="7"/>
  <c r="LS112" i="7"/>
  <c r="LT109" i="7"/>
  <c r="LU109" i="7"/>
  <c r="LU106" i="7"/>
  <c r="LT106" i="7"/>
  <c r="LR104" i="7"/>
  <c r="LS104" i="7"/>
  <c r="LT101" i="7"/>
  <c r="LU101" i="7"/>
  <c r="LU98" i="7"/>
  <c r="LT98" i="7"/>
  <c r="LR96" i="7"/>
  <c r="LS96" i="7"/>
  <c r="LT93" i="7"/>
  <c r="LU93" i="7"/>
  <c r="LU90" i="7"/>
  <c r="LT90" i="7"/>
  <c r="LR88" i="7"/>
  <c r="LS88" i="7"/>
  <c r="LT85" i="7"/>
  <c r="LU85" i="7"/>
  <c r="LU82" i="7"/>
  <c r="LT82" i="7"/>
  <c r="LR80" i="7"/>
  <c r="LS80" i="7"/>
  <c r="LT77" i="7"/>
  <c r="LU77" i="7"/>
  <c r="LU74" i="7"/>
  <c r="LT74" i="7"/>
  <c r="LR72" i="7"/>
  <c r="LS72" i="7"/>
  <c r="LT69" i="7"/>
  <c r="LU69" i="7"/>
  <c r="LU66" i="7"/>
  <c r="LT66" i="7"/>
  <c r="LR64" i="7"/>
  <c r="LS64" i="7"/>
  <c r="LT61" i="7"/>
  <c r="LU61" i="7"/>
  <c r="LU58" i="7"/>
  <c r="LT58" i="7"/>
  <c r="LR56" i="7"/>
  <c r="LS56" i="7"/>
  <c r="LT53" i="7"/>
  <c r="LU53" i="7"/>
  <c r="LU50" i="7"/>
  <c r="LT50" i="7"/>
  <c r="LR48" i="7"/>
  <c r="LS48" i="7"/>
  <c r="LT45" i="7"/>
  <c r="LU45" i="7"/>
  <c r="LU42" i="7"/>
  <c r="LT42" i="7"/>
  <c r="LR40" i="7"/>
  <c r="LS40" i="7"/>
  <c r="LT37" i="7"/>
  <c r="LU37" i="7"/>
  <c r="LU34" i="7"/>
  <c r="LT34" i="7"/>
  <c r="LR32" i="7"/>
  <c r="LS32" i="7"/>
  <c r="LT29" i="7"/>
  <c r="LU29" i="7"/>
  <c r="LU26" i="7"/>
  <c r="LT26" i="7"/>
  <c r="LR24" i="7"/>
  <c r="LS24" i="7"/>
  <c r="LT21" i="7"/>
  <c r="LU21" i="7"/>
  <c r="LU18" i="7"/>
  <c r="LT18" i="7"/>
  <c r="LR16" i="7"/>
  <c r="LS16" i="7"/>
  <c r="LT13" i="7"/>
  <c r="LU13" i="7"/>
  <c r="LU10" i="7"/>
  <c r="LT10" i="7"/>
  <c r="LR106" i="7"/>
  <c r="LS106" i="7"/>
  <c r="LU100" i="7"/>
  <c r="LT100" i="7"/>
  <c r="LT95" i="7"/>
  <c r="LU95" i="7"/>
  <c r="LR90" i="7"/>
  <c r="LS90" i="7"/>
  <c r="LU84" i="7"/>
  <c r="LT84" i="7"/>
  <c r="LT79" i="7"/>
  <c r="LU79" i="7"/>
  <c r="LR74" i="7"/>
  <c r="LS74" i="7"/>
  <c r="LU68" i="7"/>
  <c r="LT68" i="7"/>
  <c r="LR66" i="7"/>
  <c r="LS66" i="7"/>
  <c r="LR58" i="7"/>
  <c r="LS58" i="7"/>
  <c r="LU52" i="7"/>
  <c r="LT52" i="7"/>
  <c r="LT47" i="7"/>
  <c r="LU47" i="7"/>
  <c r="LR42" i="7"/>
  <c r="LS42" i="7"/>
  <c r="LU36" i="7"/>
  <c r="LT36" i="7"/>
  <c r="LR26" i="7"/>
  <c r="LS26" i="7"/>
  <c r="LU20" i="7"/>
  <c r="LT20" i="7"/>
  <c r="LT15" i="7"/>
  <c r="LU15" i="7"/>
  <c r="LR10" i="7"/>
  <c r="LS10" i="7"/>
  <c r="LT113" i="7"/>
  <c r="LU113" i="7"/>
  <c r="LR108" i="7"/>
  <c r="LS108" i="7"/>
  <c r="LU102" i="7"/>
  <c r="LT102" i="7"/>
  <c r="LT97" i="7"/>
  <c r="LU97" i="7"/>
  <c r="LR92" i="7"/>
  <c r="LS92" i="7"/>
  <c r="LU86" i="7"/>
  <c r="LT86" i="7"/>
  <c r="LU78" i="7"/>
  <c r="LT78" i="7"/>
  <c r="LT73" i="7"/>
  <c r="LU73" i="7"/>
  <c r="LU62" i="7"/>
  <c r="LT62" i="7"/>
  <c r="LT57" i="7"/>
  <c r="LU57" i="7"/>
  <c r="LU54" i="7"/>
  <c r="LT54" i="7"/>
  <c r="LU46" i="7"/>
  <c r="LT46" i="7"/>
  <c r="LT41" i="7"/>
  <c r="LU41" i="7"/>
  <c r="LR36" i="7"/>
  <c r="LS36" i="7"/>
  <c r="LR28" i="7"/>
  <c r="LS28" i="7"/>
  <c r="LR12" i="7"/>
  <c r="LS12" i="7"/>
  <c r="LU112" i="7"/>
  <c r="LT112" i="7"/>
  <c r="LT107" i="7"/>
  <c r="LU107" i="7"/>
  <c r="LU104" i="7"/>
  <c r="LT104" i="7"/>
  <c r="LT99" i="7"/>
  <c r="LU99" i="7"/>
  <c r="LU96" i="7"/>
  <c r="LT96" i="7"/>
  <c r="LS94" i="7"/>
  <c r="LR94" i="7"/>
  <c r="LU88" i="7"/>
  <c r="LT88" i="7"/>
  <c r="LU80" i="7"/>
  <c r="LT80" i="7"/>
  <c r="LU72" i="7"/>
  <c r="LT72" i="7"/>
  <c r="LS62" i="7"/>
  <c r="LR62" i="7"/>
  <c r="LU56" i="7"/>
  <c r="LT56" i="7"/>
  <c r="LU48" i="7"/>
  <c r="LT48" i="7"/>
  <c r="LT43" i="7"/>
  <c r="LU43" i="7"/>
  <c r="LS38" i="7"/>
  <c r="LR38" i="7"/>
  <c r="LU32" i="7"/>
  <c r="LT32" i="7"/>
  <c r="LR22" i="7"/>
  <c r="LS22" i="7"/>
  <c r="LT204" i="7"/>
  <c r="LU204" i="7"/>
  <c r="LU205" i="7"/>
  <c r="LT205" i="7"/>
  <c r="LT196" i="7"/>
  <c r="LU196" i="7"/>
  <c r="LR132" i="7"/>
  <c r="LS132" i="7"/>
  <c r="LU117" i="7"/>
  <c r="LT117" i="7"/>
  <c r="LU131" i="7"/>
  <c r="LT131" i="7"/>
  <c r="LR204" i="7"/>
  <c r="LS204" i="7"/>
  <c r="LU195" i="7"/>
  <c r="LT195" i="7"/>
  <c r="LT118" i="7"/>
  <c r="LU118" i="7"/>
  <c r="LR196" i="7"/>
  <c r="LS196" i="7"/>
  <c r="LU203" i="7"/>
  <c r="LT203" i="7"/>
  <c r="LT132" i="7"/>
  <c r="LU132" i="7"/>
  <c r="LR118" i="7"/>
  <c r="LS118" i="7"/>
  <c r="HV206" i="2"/>
  <c r="HX206" i="2" s="1"/>
  <c r="LU8" i="7"/>
  <c r="LT8" i="7"/>
  <c r="LR8" i="7"/>
  <c r="LS8" i="7"/>
  <c r="JO9" i="7"/>
  <c r="KS9" i="7" s="1"/>
  <c r="II117" i="3"/>
  <c r="II206" i="3" s="1"/>
  <c r="II208" i="3" s="1"/>
  <c r="U112" i="7"/>
  <c r="U104" i="7"/>
  <c r="U96" i="7"/>
  <c r="U88" i="7"/>
  <c r="U80" i="7"/>
  <c r="U72" i="7"/>
  <c r="U64" i="7"/>
  <c r="U56" i="7"/>
  <c r="U48" i="7"/>
  <c r="U40" i="7"/>
  <c r="U32" i="7"/>
  <c r="U24" i="7"/>
  <c r="U16" i="7"/>
  <c r="U108" i="7"/>
  <c r="U100" i="7"/>
  <c r="U92" i="7"/>
  <c r="U84" i="7"/>
  <c r="U76" i="7"/>
  <c r="U68" i="7"/>
  <c r="U60" i="7"/>
  <c r="U52" i="7"/>
  <c r="U44" i="7"/>
  <c r="U36" i="7"/>
  <c r="U28" i="7"/>
  <c r="U20" i="7"/>
  <c r="U12" i="7"/>
  <c r="U110" i="7"/>
  <c r="U102" i="7"/>
  <c r="U94" i="7"/>
  <c r="U86" i="7"/>
  <c r="U78" i="7"/>
  <c r="U70" i="7"/>
  <c r="U62" i="7"/>
  <c r="U54" i="7"/>
  <c r="U46" i="7"/>
  <c r="U38" i="7"/>
  <c r="U30" i="7"/>
  <c r="U22" i="7"/>
  <c r="U14" i="7"/>
  <c r="U106" i="7"/>
  <c r="U98" i="7"/>
  <c r="U90" i="7"/>
  <c r="U82" i="7"/>
  <c r="U74" i="7"/>
  <c r="U66" i="7"/>
  <c r="U58" i="7"/>
  <c r="U50" i="7"/>
  <c r="U42" i="7"/>
  <c r="U34" i="7"/>
  <c r="U26" i="7"/>
  <c r="U18" i="7"/>
  <c r="U10" i="7"/>
  <c r="FD7" i="6"/>
  <c r="FZ7" i="6" s="1"/>
  <c r="U8" i="7"/>
  <c r="FA206" i="7"/>
  <c r="FA208" i="7" s="1"/>
  <c r="LK201" i="7" l="1"/>
  <c r="LM201" i="7" s="1"/>
  <c r="LL201" i="7"/>
  <c r="LR201" i="7"/>
  <c r="LS201" i="7" s="1"/>
  <c r="ID125" i="6"/>
  <c r="IE125" i="6" s="1"/>
  <c r="IK131" i="7"/>
  <c r="JO131" i="7" s="1"/>
  <c r="JO203" i="7"/>
  <c r="KS203" i="7" s="1"/>
  <c r="IK99" i="7"/>
  <c r="LY50" i="7"/>
  <c r="LX50" i="7"/>
  <c r="LY114" i="7"/>
  <c r="LX114" i="7"/>
  <c r="LY62" i="7"/>
  <c r="LX62" i="7"/>
  <c r="LY12" i="7"/>
  <c r="LX12" i="7"/>
  <c r="LY76" i="7"/>
  <c r="LX76" i="7"/>
  <c r="LY24" i="7"/>
  <c r="LX24" i="7"/>
  <c r="LY88" i="7"/>
  <c r="LX88" i="7"/>
  <c r="LY26" i="7"/>
  <c r="LX26" i="7"/>
  <c r="LY58" i="7"/>
  <c r="LX58" i="7"/>
  <c r="LY90" i="7"/>
  <c r="LX90" i="7"/>
  <c r="LY38" i="7"/>
  <c r="LX38" i="7"/>
  <c r="LY70" i="7"/>
  <c r="LX70" i="7"/>
  <c r="LY102" i="7"/>
  <c r="LX102" i="7"/>
  <c r="LY20" i="7"/>
  <c r="LX20" i="7"/>
  <c r="LY52" i="7"/>
  <c r="LX52" i="7"/>
  <c r="LY84" i="7"/>
  <c r="LX84" i="7"/>
  <c r="LY116" i="7"/>
  <c r="LX116" i="7"/>
  <c r="LY32" i="7"/>
  <c r="LX32" i="7"/>
  <c r="LY64" i="7"/>
  <c r="LX64" i="7"/>
  <c r="LY96" i="7"/>
  <c r="LX96" i="7"/>
  <c r="LY34" i="7"/>
  <c r="LX34" i="7"/>
  <c r="LY66" i="7"/>
  <c r="LX66" i="7"/>
  <c r="LY98" i="7"/>
  <c r="LX98" i="7"/>
  <c r="LY14" i="7"/>
  <c r="LX14" i="7"/>
  <c r="LY46" i="7"/>
  <c r="LX46" i="7"/>
  <c r="LY78" i="7"/>
  <c r="LX78" i="7"/>
  <c r="LY110" i="7"/>
  <c r="LX110" i="7"/>
  <c r="LY28" i="7"/>
  <c r="LX28" i="7"/>
  <c r="LY60" i="7"/>
  <c r="LX60" i="7"/>
  <c r="LY92" i="7"/>
  <c r="LX92" i="7"/>
  <c r="LY40" i="7"/>
  <c r="LX40" i="7"/>
  <c r="LY72" i="7"/>
  <c r="LX72" i="7"/>
  <c r="LY104" i="7"/>
  <c r="LX104" i="7"/>
  <c r="LY18" i="7"/>
  <c r="LX18" i="7"/>
  <c r="LY82" i="7"/>
  <c r="LX82" i="7"/>
  <c r="LY30" i="7"/>
  <c r="LX30" i="7"/>
  <c r="LY94" i="7"/>
  <c r="LX94" i="7"/>
  <c r="LY44" i="7"/>
  <c r="LX44" i="7"/>
  <c r="LY108" i="7"/>
  <c r="LX108" i="7"/>
  <c r="LY56" i="7"/>
  <c r="LX56" i="7"/>
  <c r="LY10" i="7"/>
  <c r="LX10" i="7"/>
  <c r="LY42" i="7"/>
  <c r="LX42" i="7"/>
  <c r="LY74" i="7"/>
  <c r="LX74" i="7"/>
  <c r="LY106" i="7"/>
  <c r="LX106" i="7"/>
  <c r="LY22" i="7"/>
  <c r="LX22" i="7"/>
  <c r="LY54" i="7"/>
  <c r="LX54" i="7"/>
  <c r="LY86" i="7"/>
  <c r="LX86" i="7"/>
  <c r="LY36" i="7"/>
  <c r="LX36" i="7"/>
  <c r="LY68" i="7"/>
  <c r="LX68" i="7"/>
  <c r="LY100" i="7"/>
  <c r="LX100" i="7"/>
  <c r="LY16" i="7"/>
  <c r="LX16" i="7"/>
  <c r="LY48" i="7"/>
  <c r="LX48" i="7"/>
  <c r="LY80" i="7"/>
  <c r="LX80" i="7"/>
  <c r="LY112" i="7"/>
  <c r="LX112" i="7"/>
  <c r="LY204" i="7"/>
  <c r="LX204" i="7"/>
  <c r="LX118" i="7"/>
  <c r="LY118" i="7"/>
  <c r="LY132" i="7"/>
  <c r="LX132" i="7"/>
  <c r="LX196" i="7"/>
  <c r="LY196" i="7"/>
  <c r="LX8" i="7"/>
  <c r="LY8" i="7"/>
  <c r="JM117" i="3"/>
  <c r="GV7" i="6"/>
  <c r="HR7" i="6" s="1"/>
  <c r="GE206" i="7"/>
  <c r="GE208" i="7" s="1"/>
  <c r="E207" i="2"/>
  <c r="LE8" i="7"/>
  <c r="LF8" i="7" s="1"/>
  <c r="LE9" i="7"/>
  <c r="KU207" i="7" s="1"/>
  <c r="LE10" i="7"/>
  <c r="LF10" i="7" s="1"/>
  <c r="LE11" i="7"/>
  <c r="LE12" i="7"/>
  <c r="LF12" i="7" s="1"/>
  <c r="LE13" i="7"/>
  <c r="LE14" i="7"/>
  <c r="LF14" i="7" s="1"/>
  <c r="LE15" i="7"/>
  <c r="LE16" i="7"/>
  <c r="LF16" i="7" s="1"/>
  <c r="LE17" i="7"/>
  <c r="LE18" i="7"/>
  <c r="LF18" i="7" s="1"/>
  <c r="LE19" i="7"/>
  <c r="LE20" i="7"/>
  <c r="LF20" i="7" s="1"/>
  <c r="LE21" i="7"/>
  <c r="LE22" i="7"/>
  <c r="LF22" i="7" s="1"/>
  <c r="LE23" i="7"/>
  <c r="LE24" i="7"/>
  <c r="LF24" i="7" s="1"/>
  <c r="LE25" i="7"/>
  <c r="LE26" i="7"/>
  <c r="LF26" i="7" s="1"/>
  <c r="LE27" i="7"/>
  <c r="LE28" i="7"/>
  <c r="LF28" i="7" s="1"/>
  <c r="LE29" i="7"/>
  <c r="LE30" i="7"/>
  <c r="LF30" i="7" s="1"/>
  <c r="LE31" i="7"/>
  <c r="LE32" i="7"/>
  <c r="LF32" i="7" s="1"/>
  <c r="LE33" i="7"/>
  <c r="LE34" i="7"/>
  <c r="LF34" i="7" s="1"/>
  <c r="LE35" i="7"/>
  <c r="LE36" i="7"/>
  <c r="LF36" i="7" s="1"/>
  <c r="LE37" i="7"/>
  <c r="LE38" i="7"/>
  <c r="LF38" i="7" s="1"/>
  <c r="LE39" i="7"/>
  <c r="LE40" i="7"/>
  <c r="LF40" i="7" s="1"/>
  <c r="LE41" i="7"/>
  <c r="LE42" i="7"/>
  <c r="LF42" i="7" s="1"/>
  <c r="LE43" i="7"/>
  <c r="LE44" i="7"/>
  <c r="LF44" i="7" s="1"/>
  <c r="LE45" i="7"/>
  <c r="LE46" i="7"/>
  <c r="LF46" i="7" s="1"/>
  <c r="LE47" i="7"/>
  <c r="LE48" i="7"/>
  <c r="LF48" i="7" s="1"/>
  <c r="LE49" i="7"/>
  <c r="LE50" i="7"/>
  <c r="LF50" i="7" s="1"/>
  <c r="LE51" i="7"/>
  <c r="LE52" i="7"/>
  <c r="LF52" i="7" s="1"/>
  <c r="LE53" i="7"/>
  <c r="LE54" i="7"/>
  <c r="LF54" i="7" s="1"/>
  <c r="LE55" i="7"/>
  <c r="LE56" i="7"/>
  <c r="LF56" i="7" s="1"/>
  <c r="LE57" i="7"/>
  <c r="LE58" i="7"/>
  <c r="LF58" i="7" s="1"/>
  <c r="LE59" i="7"/>
  <c r="LE60" i="7"/>
  <c r="LF60" i="7" s="1"/>
  <c r="LE61" i="7"/>
  <c r="LE62" i="7"/>
  <c r="LF62" i="7" s="1"/>
  <c r="LE63" i="7"/>
  <c r="LE64" i="7"/>
  <c r="LF64" i="7" s="1"/>
  <c r="LE65" i="7"/>
  <c r="LE66" i="7"/>
  <c r="LF66" i="7" s="1"/>
  <c r="LE67" i="7"/>
  <c r="LE68" i="7"/>
  <c r="LF68" i="7" s="1"/>
  <c r="LE69" i="7"/>
  <c r="LE70" i="7"/>
  <c r="LF70" i="7" s="1"/>
  <c r="LE71" i="7"/>
  <c r="LE72" i="7"/>
  <c r="LF72" i="7" s="1"/>
  <c r="LE73" i="7"/>
  <c r="LE74" i="7"/>
  <c r="LF74" i="7" s="1"/>
  <c r="LE75" i="7"/>
  <c r="LE76" i="7"/>
  <c r="LF76" i="7" s="1"/>
  <c r="LE77" i="7"/>
  <c r="LE78" i="7"/>
  <c r="LF78" i="7" s="1"/>
  <c r="LE79" i="7"/>
  <c r="LE80" i="7"/>
  <c r="LF80" i="7" s="1"/>
  <c r="LE81" i="7"/>
  <c r="LE82" i="7"/>
  <c r="LF82" i="7" s="1"/>
  <c r="LE83" i="7"/>
  <c r="LE84" i="7"/>
  <c r="LF84" i="7" s="1"/>
  <c r="LE85" i="7"/>
  <c r="LE86" i="7"/>
  <c r="LF86" i="7" s="1"/>
  <c r="LE87" i="7"/>
  <c r="LE88" i="7"/>
  <c r="LF88" i="7" s="1"/>
  <c r="LE89" i="7"/>
  <c r="LE90" i="7"/>
  <c r="LF90" i="7" s="1"/>
  <c r="LE91" i="7"/>
  <c r="LE92" i="7"/>
  <c r="LF92" i="7" s="1"/>
  <c r="LE93" i="7"/>
  <c r="LE94" i="7"/>
  <c r="LF94" i="7" s="1"/>
  <c r="LE95" i="7"/>
  <c r="LE96" i="7"/>
  <c r="LF96" i="7" s="1"/>
  <c r="LE97" i="7"/>
  <c r="LE98" i="7"/>
  <c r="LF98" i="7" s="1"/>
  <c r="LE99" i="7"/>
  <c r="LE100" i="7"/>
  <c r="LF100" i="7" s="1"/>
  <c r="LE101" i="7"/>
  <c r="LE102" i="7"/>
  <c r="LF102" i="7" s="1"/>
  <c r="LE103" i="7"/>
  <c r="LE104" i="7"/>
  <c r="LF104" i="7" s="1"/>
  <c r="LE105" i="7"/>
  <c r="LE106" i="7"/>
  <c r="LF106" i="7" s="1"/>
  <c r="LE107" i="7"/>
  <c r="LE108" i="7"/>
  <c r="LF108" i="7" s="1"/>
  <c r="LE109" i="7"/>
  <c r="LE110" i="7"/>
  <c r="LF110" i="7" s="1"/>
  <c r="LE111" i="7"/>
  <c r="LE112" i="7"/>
  <c r="LF112" i="7" s="1"/>
  <c r="LE113" i="7"/>
  <c r="LE114" i="7"/>
  <c r="LF114" i="7" s="1"/>
  <c r="LE115" i="7"/>
  <c r="LE116" i="7"/>
  <c r="LF116" i="7" s="1"/>
  <c r="LE117" i="7"/>
  <c r="LE118" i="7"/>
  <c r="LF118" i="7" s="1"/>
  <c r="LE131" i="7"/>
  <c r="LE132" i="7"/>
  <c r="LF132" i="7" s="1"/>
  <c r="LE195" i="7"/>
  <c r="LE196" i="7"/>
  <c r="LF196" i="7" s="1"/>
  <c r="LE203" i="7"/>
  <c r="LE204" i="7"/>
  <c r="LF204" i="7" s="1"/>
  <c r="LE205" i="7"/>
  <c r="LC8" i="3"/>
  <c r="LD8" i="3" s="1"/>
  <c r="LC9" i="3"/>
  <c r="LC10" i="3"/>
  <c r="LD10" i="3" s="1"/>
  <c r="LC11" i="3"/>
  <c r="LC12" i="3"/>
  <c r="LD12" i="3" s="1"/>
  <c r="LC13" i="3"/>
  <c r="LC14" i="3"/>
  <c r="LD14" i="3" s="1"/>
  <c r="LC15" i="3"/>
  <c r="LC16" i="3"/>
  <c r="LD16" i="3" s="1"/>
  <c r="LC17" i="3"/>
  <c r="LC18" i="3"/>
  <c r="LD18" i="3" s="1"/>
  <c r="LC19" i="3"/>
  <c r="LC20" i="3"/>
  <c r="LD20" i="3" s="1"/>
  <c r="LC21" i="3"/>
  <c r="LC22" i="3"/>
  <c r="LD22" i="3" s="1"/>
  <c r="LC23" i="3"/>
  <c r="LC24" i="3"/>
  <c r="LD24" i="3" s="1"/>
  <c r="LC25" i="3"/>
  <c r="LC26" i="3"/>
  <c r="LD26" i="3" s="1"/>
  <c r="LC27" i="3"/>
  <c r="LC28" i="3"/>
  <c r="LD28" i="3" s="1"/>
  <c r="LC29" i="3"/>
  <c r="LC30" i="3"/>
  <c r="LD30" i="3" s="1"/>
  <c r="LC31" i="3"/>
  <c r="LC32" i="3"/>
  <c r="LD32" i="3" s="1"/>
  <c r="LC33" i="3"/>
  <c r="LC34" i="3"/>
  <c r="LD34" i="3" s="1"/>
  <c r="LC35" i="3"/>
  <c r="LC36" i="3"/>
  <c r="LD36" i="3" s="1"/>
  <c r="LC37" i="3"/>
  <c r="LC38" i="3"/>
  <c r="LD38" i="3" s="1"/>
  <c r="LC39" i="3"/>
  <c r="LC40" i="3"/>
  <c r="LD40" i="3" s="1"/>
  <c r="LC41" i="3"/>
  <c r="LC42" i="3"/>
  <c r="LD42" i="3" s="1"/>
  <c r="LC43" i="3"/>
  <c r="LC44" i="3"/>
  <c r="LD44" i="3" s="1"/>
  <c r="LC45" i="3"/>
  <c r="LC46" i="3"/>
  <c r="LD46" i="3" s="1"/>
  <c r="LC47" i="3"/>
  <c r="LC48" i="3"/>
  <c r="LD48" i="3" s="1"/>
  <c r="LC49" i="3"/>
  <c r="LC50" i="3"/>
  <c r="LD50" i="3" s="1"/>
  <c r="LC51" i="3"/>
  <c r="LC52" i="3"/>
  <c r="LD52" i="3" s="1"/>
  <c r="LC53" i="3"/>
  <c r="LC54" i="3"/>
  <c r="LD54" i="3" s="1"/>
  <c r="LC55" i="3"/>
  <c r="LC56" i="3"/>
  <c r="LD56" i="3" s="1"/>
  <c r="LC57" i="3"/>
  <c r="LC58" i="3"/>
  <c r="LD58" i="3" s="1"/>
  <c r="LC59" i="3"/>
  <c r="LC60" i="3"/>
  <c r="LD60" i="3" s="1"/>
  <c r="LC61" i="3"/>
  <c r="LC62" i="3"/>
  <c r="LD62" i="3" s="1"/>
  <c r="LC63" i="3"/>
  <c r="LC64" i="3"/>
  <c r="LD64" i="3" s="1"/>
  <c r="LC65" i="3"/>
  <c r="LC66" i="3"/>
  <c r="LD66" i="3" s="1"/>
  <c r="LC67" i="3"/>
  <c r="LC68" i="3"/>
  <c r="LD68" i="3" s="1"/>
  <c r="LC69" i="3"/>
  <c r="LC70" i="3"/>
  <c r="LD70" i="3" s="1"/>
  <c r="LC71" i="3"/>
  <c r="LC72" i="3"/>
  <c r="LD72" i="3" s="1"/>
  <c r="LC73" i="3"/>
  <c r="LC74" i="3"/>
  <c r="LD74" i="3" s="1"/>
  <c r="LC75" i="3"/>
  <c r="LC76" i="3"/>
  <c r="LD76" i="3" s="1"/>
  <c r="LC77" i="3"/>
  <c r="LC78" i="3"/>
  <c r="LD78" i="3" s="1"/>
  <c r="LC79" i="3"/>
  <c r="LC80" i="3"/>
  <c r="LD80" i="3" s="1"/>
  <c r="LC81" i="3"/>
  <c r="LC82" i="3"/>
  <c r="LD82" i="3" s="1"/>
  <c r="LC83" i="3"/>
  <c r="LC84" i="3"/>
  <c r="LD84" i="3" s="1"/>
  <c r="LC85" i="3"/>
  <c r="LC86" i="3"/>
  <c r="LD86" i="3" s="1"/>
  <c r="LC87" i="3"/>
  <c r="LC88" i="3"/>
  <c r="LD88" i="3" s="1"/>
  <c r="LC89" i="3"/>
  <c r="LC90" i="3"/>
  <c r="LD90" i="3" s="1"/>
  <c r="LC91" i="3"/>
  <c r="LC92" i="3"/>
  <c r="LD92" i="3" s="1"/>
  <c r="LC93" i="3"/>
  <c r="LC94" i="3"/>
  <c r="LD94" i="3" s="1"/>
  <c r="LC95" i="3"/>
  <c r="LC96" i="3"/>
  <c r="LD96" i="3" s="1"/>
  <c r="LC97" i="3"/>
  <c r="LC98" i="3"/>
  <c r="LD98" i="3" s="1"/>
  <c r="LC99" i="3"/>
  <c r="LC100" i="3"/>
  <c r="LD100" i="3" s="1"/>
  <c r="LC101" i="3"/>
  <c r="LC102" i="3"/>
  <c r="LD102" i="3" s="1"/>
  <c r="LC103" i="3"/>
  <c r="LC104" i="3"/>
  <c r="LD104" i="3" s="1"/>
  <c r="LC105" i="3"/>
  <c r="LC106" i="3"/>
  <c r="LD106" i="3" s="1"/>
  <c r="LC107" i="3"/>
  <c r="LC108" i="3"/>
  <c r="LD108" i="3" s="1"/>
  <c r="LC109" i="3"/>
  <c r="LC110" i="3"/>
  <c r="LD110" i="3" s="1"/>
  <c r="LC111" i="3"/>
  <c r="LC112" i="3"/>
  <c r="LD112" i="3" s="1"/>
  <c r="LC113" i="3"/>
  <c r="LC114" i="3"/>
  <c r="LD114" i="3" s="1"/>
  <c r="LC115" i="3"/>
  <c r="LC116" i="3"/>
  <c r="LD116" i="3" s="1"/>
  <c r="LC117" i="3"/>
  <c r="LC118" i="3"/>
  <c r="LD118" i="3" s="1"/>
  <c r="LC119" i="3"/>
  <c r="LC120" i="3"/>
  <c r="LD120" i="3" s="1"/>
  <c r="LC137" i="3"/>
  <c r="LC138" i="3"/>
  <c r="LD138" i="3" s="1"/>
  <c r="LC195" i="3"/>
  <c r="LC196" i="3"/>
  <c r="LD196" i="3" s="1"/>
  <c r="LC205" i="3"/>
  <c r="LB196" i="3"/>
  <c r="LB138" i="3"/>
  <c r="LB120" i="3"/>
  <c r="LB118" i="3"/>
  <c r="LB116" i="3"/>
  <c r="LB114" i="3"/>
  <c r="LB112" i="3"/>
  <c r="LB110" i="3"/>
  <c r="LB108" i="3"/>
  <c r="LB106" i="3"/>
  <c r="LB104" i="3"/>
  <c r="LB102" i="3"/>
  <c r="LB100" i="3"/>
  <c r="LB98" i="3"/>
  <c r="LB96" i="3"/>
  <c r="LB94" i="3"/>
  <c r="LB92" i="3"/>
  <c r="LB90" i="3"/>
  <c r="LB88" i="3"/>
  <c r="LB86" i="3"/>
  <c r="LB84" i="3"/>
  <c r="LB82" i="3"/>
  <c r="LB80" i="3"/>
  <c r="LB78" i="3"/>
  <c r="LB76" i="3"/>
  <c r="LB74" i="3"/>
  <c r="LB72" i="3"/>
  <c r="LB70" i="3"/>
  <c r="LB68" i="3"/>
  <c r="LB66" i="3"/>
  <c r="LB64" i="3"/>
  <c r="LB62" i="3"/>
  <c r="LB60" i="3"/>
  <c r="LB58" i="3"/>
  <c r="LB56" i="3"/>
  <c r="LB54" i="3"/>
  <c r="LB52" i="3"/>
  <c r="LB50" i="3"/>
  <c r="LB48" i="3"/>
  <c r="LB46" i="3"/>
  <c r="LB44" i="3"/>
  <c r="LB42" i="3"/>
  <c r="LB40" i="3"/>
  <c r="LB38" i="3"/>
  <c r="LB36" i="3"/>
  <c r="LB34" i="3"/>
  <c r="LB32" i="3"/>
  <c r="LB30" i="3"/>
  <c r="LB28" i="3"/>
  <c r="LB26" i="3"/>
  <c r="LB24" i="3"/>
  <c r="LB22" i="3"/>
  <c r="LB20" i="3"/>
  <c r="LB18" i="3"/>
  <c r="LB16" i="3"/>
  <c r="LB14" i="3"/>
  <c r="LB12" i="3"/>
  <c r="LB10" i="3"/>
  <c r="LB8" i="3"/>
  <c r="LC7" i="3"/>
  <c r="KS99" i="7" l="1"/>
  <c r="KS131" i="7"/>
  <c r="JO99" i="7"/>
  <c r="JM206" i="3"/>
  <c r="JM208" i="3" s="1"/>
  <c r="KQ117" i="3"/>
  <c r="KQ206" i="3" s="1"/>
  <c r="KQ208" i="3" s="1"/>
  <c r="LH59" i="3"/>
  <c r="LJ59" i="3" s="1"/>
  <c r="LH35" i="3"/>
  <c r="LJ35" i="3" s="1"/>
  <c r="HI206" i="7"/>
  <c r="HI208" i="7" s="1"/>
  <c r="LH17" i="3"/>
  <c r="LJ17" i="3" s="1"/>
  <c r="LH23" i="3"/>
  <c r="LJ23" i="3" s="1"/>
  <c r="LM98" i="3"/>
  <c r="LO98" i="3" s="1"/>
  <c r="LL98" i="3"/>
  <c r="LN98" i="3" s="1"/>
  <c r="LH20" i="3"/>
  <c r="LJ20" i="3" s="1"/>
  <c r="LH22" i="3"/>
  <c r="LJ22" i="3" s="1"/>
  <c r="LI28" i="3"/>
  <c r="LK28" i="3" s="1"/>
  <c r="LH91" i="3"/>
  <c r="LJ91" i="3" s="1"/>
  <c r="LH111" i="3"/>
  <c r="LJ111" i="3" s="1"/>
  <c r="LL24" i="3"/>
  <c r="LN24" i="3" s="1"/>
  <c r="LI18" i="3"/>
  <c r="LK18" i="3" s="1"/>
  <c r="LH11" i="3"/>
  <c r="LJ11" i="3" s="1"/>
  <c r="LH31" i="3"/>
  <c r="LJ31" i="3" s="1"/>
  <c r="LH85" i="3"/>
  <c r="LJ85" i="3" s="1"/>
  <c r="LL86" i="3"/>
  <c r="LN86" i="3" s="1"/>
  <c r="LH95" i="3"/>
  <c r="LJ95" i="3" s="1"/>
  <c r="LH103" i="3"/>
  <c r="LJ103" i="3" s="1"/>
  <c r="LH105" i="3"/>
  <c r="LJ105" i="3" s="1"/>
  <c r="LL110" i="3"/>
  <c r="LN110" i="3" s="1"/>
  <c r="LH119" i="3"/>
  <c r="LJ119" i="3" s="1"/>
  <c r="LL106" i="3"/>
  <c r="LN106" i="3" s="1"/>
  <c r="LI58" i="3"/>
  <c r="LK58" i="3" s="1"/>
  <c r="LI30" i="3"/>
  <c r="LK30" i="3" s="1"/>
  <c r="LI36" i="3"/>
  <c r="LK36" i="3" s="1"/>
  <c r="LH90" i="3"/>
  <c r="LJ90" i="3" s="1"/>
  <c r="LI90" i="3"/>
  <c r="LK90" i="3" s="1"/>
  <c r="LI20" i="3"/>
  <c r="LK20" i="3" s="1"/>
  <c r="LI68" i="3"/>
  <c r="LK68" i="3" s="1"/>
  <c r="LI92" i="3"/>
  <c r="LK92" i="3" s="1"/>
  <c r="LI8" i="3"/>
  <c r="LK8" i="3" s="1"/>
  <c r="LH9" i="3"/>
  <c r="LJ9" i="3" s="1"/>
  <c r="LI12" i="3"/>
  <c r="LK12" i="3" s="1"/>
  <c r="LL14" i="3"/>
  <c r="LN14" i="3" s="1"/>
  <c r="LH15" i="3"/>
  <c r="LJ15" i="3" s="1"/>
  <c r="LL16" i="3"/>
  <c r="LN16" i="3" s="1"/>
  <c r="LH28" i="3"/>
  <c r="LJ28" i="3" s="1"/>
  <c r="LH30" i="3"/>
  <c r="LJ30" i="3" s="1"/>
  <c r="LH36" i="3"/>
  <c r="LJ36" i="3" s="1"/>
  <c r="LH60" i="3"/>
  <c r="LJ60" i="3" s="1"/>
  <c r="LH61" i="3"/>
  <c r="LJ61" i="3" s="1"/>
  <c r="LH66" i="3"/>
  <c r="LJ66" i="3" s="1"/>
  <c r="LI66" i="3"/>
  <c r="LK66" i="3" s="1"/>
  <c r="LH70" i="3"/>
  <c r="LJ70" i="3" s="1"/>
  <c r="LH71" i="3"/>
  <c r="LJ71" i="3" s="1"/>
  <c r="LH75" i="3"/>
  <c r="LJ75" i="3" s="1"/>
  <c r="LI32" i="3"/>
  <c r="LK32" i="3" s="1"/>
  <c r="LI60" i="3"/>
  <c r="LK60" i="3" s="1"/>
  <c r="LI70" i="3"/>
  <c r="LK70" i="3" s="1"/>
  <c r="LH104" i="3"/>
  <c r="LJ104" i="3" s="1"/>
  <c r="LI104" i="3"/>
  <c r="LK104" i="3" s="1"/>
  <c r="LL92" i="3"/>
  <c r="LN92" i="3" s="1"/>
  <c r="LM92" i="3"/>
  <c r="LO92" i="3" s="1"/>
  <c r="LH16" i="3"/>
  <c r="LJ16" i="3" s="1"/>
  <c r="LI22" i="3"/>
  <c r="LK22" i="3" s="1"/>
  <c r="LI24" i="3"/>
  <c r="LK24" i="3" s="1"/>
  <c r="LI26" i="3"/>
  <c r="LK26" i="3" s="1"/>
  <c r="LH27" i="3"/>
  <c r="LJ27" i="3" s="1"/>
  <c r="LH56" i="3"/>
  <c r="LJ56" i="3" s="1"/>
  <c r="LI56" i="3"/>
  <c r="LK56" i="3" s="1"/>
  <c r="LH74" i="3"/>
  <c r="LJ74" i="3" s="1"/>
  <c r="LH94" i="3"/>
  <c r="LJ94" i="3" s="1"/>
  <c r="LI94" i="3"/>
  <c r="LK94" i="3" s="1"/>
  <c r="LI106" i="3"/>
  <c r="LK106" i="3" s="1"/>
  <c r="LH108" i="3"/>
  <c r="LJ108" i="3" s="1"/>
  <c r="LI108" i="3"/>
  <c r="LK108" i="3" s="1"/>
  <c r="LH118" i="3"/>
  <c r="LJ118" i="3" s="1"/>
  <c r="LI118" i="3"/>
  <c r="LK118" i="3" s="1"/>
  <c r="LI10" i="3"/>
  <c r="LK10" i="3" s="1"/>
  <c r="LI16" i="3"/>
  <c r="LK16" i="3" s="1"/>
  <c r="LH18" i="3"/>
  <c r="LJ18" i="3" s="1"/>
  <c r="LH19" i="3"/>
  <c r="LJ19" i="3" s="1"/>
  <c r="LM24" i="3"/>
  <c r="LO24" i="3" s="1"/>
  <c r="LH25" i="3"/>
  <c r="LJ25" i="3" s="1"/>
  <c r="LH58" i="3"/>
  <c r="LJ58" i="3" s="1"/>
  <c r="LH67" i="3"/>
  <c r="LJ67" i="3" s="1"/>
  <c r="LH72" i="3"/>
  <c r="LJ72" i="3" s="1"/>
  <c r="LI74" i="3"/>
  <c r="LK74" i="3" s="1"/>
  <c r="LL76" i="3"/>
  <c r="LN76" i="3" s="1"/>
  <c r="LH78" i="3"/>
  <c r="LJ78" i="3" s="1"/>
  <c r="LI78" i="3"/>
  <c r="LK78" i="3" s="1"/>
  <c r="LI84" i="3"/>
  <c r="LK84" i="3" s="1"/>
  <c r="LH98" i="3"/>
  <c r="LJ98" i="3" s="1"/>
  <c r="LI98" i="3"/>
  <c r="LK98" i="3" s="1"/>
  <c r="LH109" i="3"/>
  <c r="LJ109" i="3" s="1"/>
  <c r="LH100" i="3"/>
  <c r="LJ100" i="3" s="1"/>
  <c r="LI102" i="3"/>
  <c r="LK102" i="3" s="1"/>
  <c r="LI112" i="3"/>
  <c r="LK112" i="3" s="1"/>
  <c r="LI114" i="3"/>
  <c r="LK114" i="3" s="1"/>
  <c r="LH76" i="3"/>
  <c r="LJ76" i="3" s="1"/>
  <c r="LH13" i="3"/>
  <c r="LJ13" i="3" s="1"/>
  <c r="LI14" i="3"/>
  <c r="LK14" i="3" s="1"/>
  <c r="LH21" i="3"/>
  <c r="LJ21" i="3" s="1"/>
  <c r="LH26" i="3"/>
  <c r="LJ26" i="3" s="1"/>
  <c r="LH29" i="3"/>
  <c r="LJ29" i="3" s="1"/>
  <c r="LH33" i="3"/>
  <c r="LJ33" i="3" s="1"/>
  <c r="LI34" i="3"/>
  <c r="LK34" i="3" s="1"/>
  <c r="LH57" i="3"/>
  <c r="LJ57" i="3" s="1"/>
  <c r="LI64" i="3"/>
  <c r="LK64" i="3" s="1"/>
  <c r="LH73" i="3"/>
  <c r="LJ73" i="3" s="1"/>
  <c r="LI76" i="3"/>
  <c r="LK76" i="3" s="1"/>
  <c r="LH77" i="3"/>
  <c r="LJ77" i="3" s="1"/>
  <c r="LH82" i="3"/>
  <c r="LJ82" i="3" s="1"/>
  <c r="LI82" i="3"/>
  <c r="LK82" i="3" s="1"/>
  <c r="LI86" i="3"/>
  <c r="LK86" i="3" s="1"/>
  <c r="LH87" i="3"/>
  <c r="LJ87" i="3" s="1"/>
  <c r="LH92" i="3"/>
  <c r="LJ92" i="3" s="1"/>
  <c r="LH96" i="3"/>
  <c r="LJ96" i="3" s="1"/>
  <c r="LI96" i="3"/>
  <c r="LK96" i="3" s="1"/>
  <c r="LI100" i="3"/>
  <c r="LK100" i="3" s="1"/>
  <c r="LH116" i="3"/>
  <c r="LJ116" i="3" s="1"/>
  <c r="LI116" i="3"/>
  <c r="LK116" i="3" s="1"/>
  <c r="LL114" i="3"/>
  <c r="LN114" i="3" s="1"/>
  <c r="LM114" i="3"/>
  <c r="LO114" i="3" s="1"/>
  <c r="LL102" i="3"/>
  <c r="LN102" i="3" s="1"/>
  <c r="LL82" i="3"/>
  <c r="LN82" i="3" s="1"/>
  <c r="LL66" i="3"/>
  <c r="LN66" i="3" s="1"/>
  <c r="LL34" i="3"/>
  <c r="LN34" i="3" s="1"/>
  <c r="LH8" i="3"/>
  <c r="LJ8" i="3" s="1"/>
  <c r="LH10" i="3"/>
  <c r="LJ10" i="3" s="1"/>
  <c r="LH12" i="3"/>
  <c r="LJ12" i="3" s="1"/>
  <c r="LH14" i="3"/>
  <c r="LJ14" i="3" s="1"/>
  <c r="LH24" i="3"/>
  <c r="LJ24" i="3" s="1"/>
  <c r="LH32" i="3"/>
  <c r="LJ32" i="3" s="1"/>
  <c r="LH34" i="3"/>
  <c r="LJ34" i="3" s="1"/>
  <c r="LH55" i="3"/>
  <c r="LJ55" i="3" s="1"/>
  <c r="LH62" i="3"/>
  <c r="LJ62" i="3" s="1"/>
  <c r="LH63" i="3"/>
  <c r="LJ63" i="3" s="1"/>
  <c r="LH64" i="3"/>
  <c r="LJ64" i="3" s="1"/>
  <c r="LH65" i="3"/>
  <c r="LJ65" i="3" s="1"/>
  <c r="LH68" i="3"/>
  <c r="LJ68" i="3" s="1"/>
  <c r="LH69" i="3"/>
  <c r="LJ69" i="3" s="1"/>
  <c r="LL70" i="3"/>
  <c r="LN70" i="3" s="1"/>
  <c r="LH79" i="3"/>
  <c r="LJ79" i="3" s="1"/>
  <c r="LH84" i="3"/>
  <c r="LJ84" i="3" s="1"/>
  <c r="LH97" i="3"/>
  <c r="LJ97" i="3" s="1"/>
  <c r="LH101" i="3"/>
  <c r="LJ101" i="3" s="1"/>
  <c r="LM102" i="3"/>
  <c r="LO102" i="3" s="1"/>
  <c r="LI110" i="3"/>
  <c r="LK110" i="3" s="1"/>
  <c r="LH114" i="3"/>
  <c r="LJ114" i="3" s="1"/>
  <c r="LH115" i="3"/>
  <c r="LJ115" i="3" s="1"/>
  <c r="LH117" i="3"/>
  <c r="LJ117" i="3" s="1"/>
  <c r="LH80" i="3"/>
  <c r="LJ80" i="3" s="1"/>
  <c r="LH81" i="3"/>
  <c r="LJ81" i="3" s="1"/>
  <c r="LH83" i="3"/>
  <c r="LJ83" i="3" s="1"/>
  <c r="LH86" i="3"/>
  <c r="LJ86" i="3" s="1"/>
  <c r="LH88" i="3"/>
  <c r="LJ88" i="3" s="1"/>
  <c r="LH89" i="3"/>
  <c r="LJ89" i="3" s="1"/>
  <c r="LH93" i="3"/>
  <c r="LJ93" i="3" s="1"/>
  <c r="LH102" i="3"/>
  <c r="LJ102" i="3" s="1"/>
  <c r="LH106" i="3"/>
  <c r="LJ106" i="3" s="1"/>
  <c r="LH107" i="3"/>
  <c r="LJ107" i="3" s="1"/>
  <c r="LH110" i="3"/>
  <c r="LJ110" i="3" s="1"/>
  <c r="LH112" i="3"/>
  <c r="LJ112" i="3" s="1"/>
  <c r="LH113" i="3"/>
  <c r="LJ113" i="3" s="1"/>
  <c r="LA206" i="3"/>
  <c r="LM76" i="3"/>
  <c r="LO76" i="3" s="1"/>
  <c r="LL8" i="3"/>
  <c r="LN8" i="3" s="1"/>
  <c r="LM16" i="3"/>
  <c r="LO16" i="3" s="1"/>
  <c r="LL28" i="3"/>
  <c r="LN28" i="3" s="1"/>
  <c r="LM34" i="3"/>
  <c r="LO34" i="3" s="1"/>
  <c r="LL10" i="3"/>
  <c r="LN10" i="3" s="1"/>
  <c r="LL12" i="3"/>
  <c r="LN12" i="3" s="1"/>
  <c r="LL26" i="3"/>
  <c r="LN26" i="3" s="1"/>
  <c r="LL58" i="3"/>
  <c r="LN58" i="3" s="1"/>
  <c r="LM10" i="3"/>
  <c r="LO10" i="3" s="1"/>
  <c r="LM28" i="3"/>
  <c r="LO28" i="3" s="1"/>
  <c r="LL32" i="3"/>
  <c r="LN32" i="3" s="1"/>
  <c r="LM70" i="3"/>
  <c r="LO70" i="3" s="1"/>
  <c r="LM22" i="3"/>
  <c r="LO22" i="3" s="1"/>
  <c r="LM18" i="3"/>
  <c r="LO18" i="3" s="1"/>
  <c r="LM12" i="3"/>
  <c r="LO12" i="3" s="1"/>
  <c r="LM20" i="3"/>
  <c r="LO20" i="3" s="1"/>
  <c r="LM26" i="3"/>
  <c r="LO26" i="3" s="1"/>
  <c r="LL74" i="3"/>
  <c r="LN74" i="3" s="1"/>
  <c r="LM82" i="3"/>
  <c r="LO82" i="3" s="1"/>
  <c r="LM86" i="3"/>
  <c r="LO86" i="3" s="1"/>
  <c r="LM30" i="3"/>
  <c r="LO30" i="3" s="1"/>
  <c r="LL22" i="3"/>
  <c r="LN22" i="3" s="1"/>
  <c r="LM66" i="3"/>
  <c r="LO66" i="3" s="1"/>
  <c r="LM14" i="3"/>
  <c r="LO14" i="3" s="1"/>
  <c r="LM32" i="3"/>
  <c r="LO32" i="3" s="1"/>
  <c r="LM58" i="3"/>
  <c r="LO58" i="3" s="1"/>
  <c r="LM74" i="3"/>
  <c r="LO74" i="3" s="1"/>
  <c r="LM118" i="3"/>
  <c r="LO118" i="3" s="1"/>
  <c r="LL118" i="3"/>
  <c r="LN118" i="3" s="1"/>
  <c r="LM110" i="3"/>
  <c r="LO110" i="3" s="1"/>
  <c r="LM90" i="3"/>
  <c r="LO90" i="3" s="1"/>
  <c r="LM8" i="3"/>
  <c r="LO8" i="3" s="1"/>
  <c r="LL18" i="3"/>
  <c r="LN18" i="3" s="1"/>
  <c r="LL20" i="3"/>
  <c r="LN20" i="3" s="1"/>
  <c r="LL36" i="3"/>
  <c r="LN36" i="3" s="1"/>
  <c r="LL30" i="3"/>
  <c r="LN30" i="3" s="1"/>
  <c r="LM36" i="3"/>
  <c r="LO36" i="3" s="1"/>
  <c r="LL60" i="3"/>
  <c r="LN60" i="3" s="1"/>
  <c r="LL90" i="3"/>
  <c r="LN90" i="3" s="1"/>
  <c r="LM106" i="3"/>
  <c r="LO106" i="3" s="1"/>
  <c r="LL38" i="3"/>
  <c r="LN38" i="3" s="1"/>
  <c r="LM38" i="3"/>
  <c r="LO38" i="3" s="1"/>
  <c r="LL40" i="3"/>
  <c r="LN40" i="3" s="1"/>
  <c r="LM40" i="3"/>
  <c r="LO40" i="3" s="1"/>
  <c r="LH37" i="3"/>
  <c r="LJ37" i="3" s="1"/>
  <c r="LH45" i="3"/>
  <c r="LJ45" i="3" s="1"/>
  <c r="LH47" i="3"/>
  <c r="LJ47" i="3" s="1"/>
  <c r="LH49" i="3"/>
  <c r="LJ49" i="3" s="1"/>
  <c r="LH51" i="3"/>
  <c r="LJ51" i="3" s="1"/>
  <c r="LH53" i="3"/>
  <c r="LJ53" i="3" s="1"/>
  <c r="LL68" i="3"/>
  <c r="LN68" i="3" s="1"/>
  <c r="LM68" i="3"/>
  <c r="LO68" i="3" s="1"/>
  <c r="LI80" i="3"/>
  <c r="LK80" i="3" s="1"/>
  <c r="LL88" i="3"/>
  <c r="LN88" i="3" s="1"/>
  <c r="LM88" i="3"/>
  <c r="LO88" i="3" s="1"/>
  <c r="LL100" i="3"/>
  <c r="LN100" i="3" s="1"/>
  <c r="LM100" i="3"/>
  <c r="LO100" i="3" s="1"/>
  <c r="LH138" i="3"/>
  <c r="LJ138" i="3" s="1"/>
  <c r="LH42" i="3"/>
  <c r="LJ42" i="3" s="1"/>
  <c r="LH44" i="3"/>
  <c r="LJ44" i="3" s="1"/>
  <c r="LH46" i="3"/>
  <c r="LJ46" i="3" s="1"/>
  <c r="LH48" i="3"/>
  <c r="LJ48" i="3" s="1"/>
  <c r="LH50" i="3"/>
  <c r="LJ50" i="3" s="1"/>
  <c r="LH52" i="3"/>
  <c r="LJ52" i="3" s="1"/>
  <c r="LH54" i="3"/>
  <c r="LJ54" i="3" s="1"/>
  <c r="LL56" i="3"/>
  <c r="LN56" i="3" s="1"/>
  <c r="LM56" i="3"/>
  <c r="LO56" i="3" s="1"/>
  <c r="LL64" i="3"/>
  <c r="LN64" i="3" s="1"/>
  <c r="LM64" i="3"/>
  <c r="LO64" i="3" s="1"/>
  <c r="LL94" i="3"/>
  <c r="LN94" i="3" s="1"/>
  <c r="LM94" i="3"/>
  <c r="LO94" i="3" s="1"/>
  <c r="LI120" i="3"/>
  <c r="LK120" i="3" s="1"/>
  <c r="LH120" i="3"/>
  <c r="LJ120" i="3" s="1"/>
  <c r="LH195" i="3"/>
  <c r="LJ195" i="3" s="1"/>
  <c r="LI42" i="3"/>
  <c r="LK42" i="3" s="1"/>
  <c r="LI44" i="3"/>
  <c r="LK44" i="3" s="1"/>
  <c r="LI46" i="3"/>
  <c r="LK46" i="3" s="1"/>
  <c r="LI48" i="3"/>
  <c r="LK48" i="3" s="1"/>
  <c r="LI50" i="3"/>
  <c r="LK50" i="3" s="1"/>
  <c r="LI52" i="3"/>
  <c r="LK52" i="3" s="1"/>
  <c r="LI54" i="3"/>
  <c r="LK54" i="3" s="1"/>
  <c r="LI62" i="3"/>
  <c r="LK62" i="3" s="1"/>
  <c r="LL72" i="3"/>
  <c r="LN72" i="3" s="1"/>
  <c r="LM72" i="3"/>
  <c r="LO72" i="3" s="1"/>
  <c r="LL84" i="3"/>
  <c r="LN84" i="3" s="1"/>
  <c r="LM84" i="3"/>
  <c r="LO84" i="3" s="1"/>
  <c r="LL104" i="3"/>
  <c r="LN104" i="3" s="1"/>
  <c r="LM104" i="3"/>
  <c r="LO104" i="3" s="1"/>
  <c r="LC206" i="3"/>
  <c r="LI38" i="3"/>
  <c r="LK38" i="3" s="1"/>
  <c r="LH38" i="3"/>
  <c r="LJ38" i="3" s="1"/>
  <c r="LH39" i="3"/>
  <c r="LJ39" i="3" s="1"/>
  <c r="LI40" i="3"/>
  <c r="LK40" i="3" s="1"/>
  <c r="LH40" i="3"/>
  <c r="LJ40" i="3" s="1"/>
  <c r="LH41" i="3"/>
  <c r="LJ41" i="3" s="1"/>
  <c r="LL42" i="3"/>
  <c r="LN42" i="3" s="1"/>
  <c r="LM42" i="3"/>
  <c r="LO42" i="3" s="1"/>
  <c r="LL44" i="3"/>
  <c r="LN44" i="3" s="1"/>
  <c r="LM44" i="3"/>
  <c r="LO44" i="3" s="1"/>
  <c r="LL46" i="3"/>
  <c r="LN46" i="3" s="1"/>
  <c r="LM46" i="3"/>
  <c r="LO46" i="3" s="1"/>
  <c r="LL48" i="3"/>
  <c r="LN48" i="3" s="1"/>
  <c r="LM48" i="3"/>
  <c r="LO48" i="3" s="1"/>
  <c r="LL50" i="3"/>
  <c r="LN50" i="3" s="1"/>
  <c r="LM50" i="3"/>
  <c r="LO50" i="3" s="1"/>
  <c r="LL52" i="3"/>
  <c r="LN52" i="3" s="1"/>
  <c r="LM52" i="3"/>
  <c r="LO52" i="3" s="1"/>
  <c r="LL54" i="3"/>
  <c r="LN54" i="3" s="1"/>
  <c r="LM54" i="3"/>
  <c r="LO54" i="3" s="1"/>
  <c r="LM60" i="3"/>
  <c r="LO60" i="3" s="1"/>
  <c r="LL62" i="3"/>
  <c r="LN62" i="3" s="1"/>
  <c r="LM62" i="3"/>
  <c r="LO62" i="3" s="1"/>
  <c r="LL78" i="3"/>
  <c r="LN78" i="3" s="1"/>
  <c r="LM78" i="3"/>
  <c r="LO78" i="3" s="1"/>
  <c r="LL112" i="3"/>
  <c r="LN112" i="3" s="1"/>
  <c r="LM112" i="3"/>
  <c r="LO112" i="3" s="1"/>
  <c r="LI72" i="3"/>
  <c r="LK72" i="3" s="1"/>
  <c r="LL80" i="3"/>
  <c r="LN80" i="3" s="1"/>
  <c r="LM80" i="3"/>
  <c r="LO80" i="3" s="1"/>
  <c r="LL116" i="3"/>
  <c r="LN116" i="3" s="1"/>
  <c r="LM116" i="3"/>
  <c r="LO116" i="3" s="1"/>
  <c r="LI138" i="3"/>
  <c r="LK138" i="3" s="1"/>
  <c r="LI88" i="3"/>
  <c r="LK88" i="3" s="1"/>
  <c r="LL96" i="3"/>
  <c r="LN96" i="3" s="1"/>
  <c r="LM96" i="3"/>
  <c r="LO96" i="3" s="1"/>
  <c r="LL108" i="3"/>
  <c r="LN108" i="3" s="1"/>
  <c r="LM108" i="3"/>
  <c r="LO108" i="3" s="1"/>
  <c r="LH137" i="3"/>
  <c r="LJ137" i="3" s="1"/>
  <c r="LM138" i="3"/>
  <c r="LO138" i="3" s="1"/>
  <c r="LM196" i="3"/>
  <c r="LO196" i="3" s="1"/>
  <c r="LH196" i="3"/>
  <c r="LJ196" i="3" s="1"/>
  <c r="LM120" i="3"/>
  <c r="LO120" i="3" s="1"/>
  <c r="LI196" i="3"/>
  <c r="LK196" i="3" s="1"/>
  <c r="LL120" i="3"/>
  <c r="LN120" i="3" s="1"/>
  <c r="LL138" i="3"/>
  <c r="LN138" i="3" s="1"/>
  <c r="LL196" i="3"/>
  <c r="LN196" i="3" s="1"/>
  <c r="LD100" i="7"/>
  <c r="LD102" i="7"/>
  <c r="LD104" i="7"/>
  <c r="LD106" i="7"/>
  <c r="LD108" i="7"/>
  <c r="LD110" i="7"/>
  <c r="LD112" i="7"/>
  <c r="LD114" i="7"/>
  <c r="LD116" i="7"/>
  <c r="LD118" i="7"/>
  <c r="LD132" i="7"/>
  <c r="LD196" i="7"/>
  <c r="LD204" i="7"/>
  <c r="KV8" i="7"/>
  <c r="KV10" i="7"/>
  <c r="KV12" i="7"/>
  <c r="KV14" i="7"/>
  <c r="KV16" i="7"/>
  <c r="KV18" i="7"/>
  <c r="KV20" i="7"/>
  <c r="KV22" i="7"/>
  <c r="KV24" i="7"/>
  <c r="KV26" i="7"/>
  <c r="KV28" i="7"/>
  <c r="KV30" i="7"/>
  <c r="KV32" i="7"/>
  <c r="KV34" i="7"/>
  <c r="KV36" i="7"/>
  <c r="KV38" i="7"/>
  <c r="KV40" i="7"/>
  <c r="KV42" i="7"/>
  <c r="KV44" i="7"/>
  <c r="KV46" i="7"/>
  <c r="KV48" i="7"/>
  <c r="KV50" i="7"/>
  <c r="KV52" i="7"/>
  <c r="KV54" i="7"/>
  <c r="KV56" i="7"/>
  <c r="KV58" i="7"/>
  <c r="KV60" i="7"/>
  <c r="KV62" i="7"/>
  <c r="KV64" i="7"/>
  <c r="KV66" i="7"/>
  <c r="KV68" i="7"/>
  <c r="KV70" i="7"/>
  <c r="KV72" i="7"/>
  <c r="KV74" i="7"/>
  <c r="KV76" i="7"/>
  <c r="KV78" i="7"/>
  <c r="KV80" i="7"/>
  <c r="KV82" i="7"/>
  <c r="KV84" i="7"/>
  <c r="KV86" i="7"/>
  <c r="KV88" i="7"/>
  <c r="KV90" i="7"/>
  <c r="KV92" i="7"/>
  <c r="KV94" i="7"/>
  <c r="KV96" i="7"/>
  <c r="KV98" i="7"/>
  <c r="KV100" i="7"/>
  <c r="KV102" i="7"/>
  <c r="KV104" i="7"/>
  <c r="KV106" i="7"/>
  <c r="KV108" i="7"/>
  <c r="KV110" i="7"/>
  <c r="KV112" i="7"/>
  <c r="KV114" i="7"/>
  <c r="KV116" i="7"/>
  <c r="KV118" i="7"/>
  <c r="KV132" i="7"/>
  <c r="KV204" i="7"/>
  <c r="KT8" i="7"/>
  <c r="KT10" i="7"/>
  <c r="KT12" i="7"/>
  <c r="KT14" i="7"/>
  <c r="KT16" i="7"/>
  <c r="KT18" i="7"/>
  <c r="KT20" i="7"/>
  <c r="KT22" i="7"/>
  <c r="KT24" i="7"/>
  <c r="KT26" i="7"/>
  <c r="KT28" i="7"/>
  <c r="KT30" i="7"/>
  <c r="KT32" i="7"/>
  <c r="KT34" i="7"/>
  <c r="KT36" i="7"/>
  <c r="KT38" i="7"/>
  <c r="KT40" i="7"/>
  <c r="KT42" i="7"/>
  <c r="KT44" i="7"/>
  <c r="KT46" i="7"/>
  <c r="KT48" i="7"/>
  <c r="KT50" i="7"/>
  <c r="KT52" i="7"/>
  <c r="KT54" i="7"/>
  <c r="KT56" i="7"/>
  <c r="KT58" i="7"/>
  <c r="KT60" i="7"/>
  <c r="KT62" i="7"/>
  <c r="KT64" i="7"/>
  <c r="KT66" i="7"/>
  <c r="KT68" i="7"/>
  <c r="KT70" i="7"/>
  <c r="KT72" i="7"/>
  <c r="KT74" i="7"/>
  <c r="KT76" i="7"/>
  <c r="KT78" i="7"/>
  <c r="KT80" i="7"/>
  <c r="KT82" i="7"/>
  <c r="KT84" i="7"/>
  <c r="KT86" i="7"/>
  <c r="KT88" i="7"/>
  <c r="KT90" i="7"/>
  <c r="KT92" i="7"/>
  <c r="KT94" i="7"/>
  <c r="KT96" i="7"/>
  <c r="KT98" i="7"/>
  <c r="KT100" i="7"/>
  <c r="KT102" i="7"/>
  <c r="KT104" i="7"/>
  <c r="KT106" i="7"/>
  <c r="KT108" i="7"/>
  <c r="KT110" i="7"/>
  <c r="KT112" i="7"/>
  <c r="KT114" i="7"/>
  <c r="KT116" i="7"/>
  <c r="KT118" i="7"/>
  <c r="KT132" i="7"/>
  <c r="KT196" i="7"/>
  <c r="KT204" i="7"/>
  <c r="KV196" i="7"/>
  <c r="JR8" i="7"/>
  <c r="JR10" i="7"/>
  <c r="JR12" i="7"/>
  <c r="JR14" i="7"/>
  <c r="JR16" i="7"/>
  <c r="JR18" i="7"/>
  <c r="JR20" i="7"/>
  <c r="JR22" i="7"/>
  <c r="JR24" i="7"/>
  <c r="JR26" i="7"/>
  <c r="JR28" i="7"/>
  <c r="JR30" i="7"/>
  <c r="JR32" i="7"/>
  <c r="JR34" i="7"/>
  <c r="JR36" i="7"/>
  <c r="JR38" i="7"/>
  <c r="JR42" i="7"/>
  <c r="JR44" i="7"/>
  <c r="JR46" i="7"/>
  <c r="JR48" i="7"/>
  <c r="JR50" i="7"/>
  <c r="JR52" i="7"/>
  <c r="JR54" i="7"/>
  <c r="JR56" i="7"/>
  <c r="JR58" i="7"/>
  <c r="JR60" i="7"/>
  <c r="JR62" i="7"/>
  <c r="JR64" i="7"/>
  <c r="JR66" i="7"/>
  <c r="JR68" i="7"/>
  <c r="JR70" i="7"/>
  <c r="JR72" i="7"/>
  <c r="JR74" i="7"/>
  <c r="JR76" i="7"/>
  <c r="JR78" i="7"/>
  <c r="JR80" i="7"/>
  <c r="JR82" i="7"/>
  <c r="JR84" i="7"/>
  <c r="JR86" i="7"/>
  <c r="JR88" i="7"/>
  <c r="JR90" i="7"/>
  <c r="JR92" i="7"/>
  <c r="JR94" i="7"/>
  <c r="JR96" i="7"/>
  <c r="JR98" i="7"/>
  <c r="JR100" i="7"/>
  <c r="JR102" i="7"/>
  <c r="JR104" i="7"/>
  <c r="JR106" i="7"/>
  <c r="JR108" i="7"/>
  <c r="JR110" i="7"/>
  <c r="JR112" i="7"/>
  <c r="JR114" i="7"/>
  <c r="JR116" i="7"/>
  <c r="JR118" i="7"/>
  <c r="JR132" i="7"/>
  <c r="JR196" i="7"/>
  <c r="JR204" i="7"/>
  <c r="JP8" i="7"/>
  <c r="JP10" i="7"/>
  <c r="JP12" i="7"/>
  <c r="JP14" i="7"/>
  <c r="JP16" i="7"/>
  <c r="JP18" i="7"/>
  <c r="JP20" i="7"/>
  <c r="JP22" i="7"/>
  <c r="JP24" i="7"/>
  <c r="JP26" i="7"/>
  <c r="JP28" i="7"/>
  <c r="JP30" i="7"/>
  <c r="JP32" i="7"/>
  <c r="JP34" i="7"/>
  <c r="JP36" i="7"/>
  <c r="JP38" i="7"/>
  <c r="JP40" i="7"/>
  <c r="JP42" i="7"/>
  <c r="JP44" i="7"/>
  <c r="JP46" i="7"/>
  <c r="JP48" i="7"/>
  <c r="JP50" i="7"/>
  <c r="JP52" i="7"/>
  <c r="JP54" i="7"/>
  <c r="JP56" i="7"/>
  <c r="JP58" i="7"/>
  <c r="JP60" i="7"/>
  <c r="JP62" i="7"/>
  <c r="JP64" i="7"/>
  <c r="JP66" i="7"/>
  <c r="JP68" i="7"/>
  <c r="JP70" i="7"/>
  <c r="JP72" i="7"/>
  <c r="JP74" i="7"/>
  <c r="JP76" i="7"/>
  <c r="JP78" i="7"/>
  <c r="JP80" i="7"/>
  <c r="JP82" i="7"/>
  <c r="JP84" i="7"/>
  <c r="JP86" i="7"/>
  <c r="JP88" i="7"/>
  <c r="JP90" i="7"/>
  <c r="JP92" i="7"/>
  <c r="JP94" i="7"/>
  <c r="JP96" i="7"/>
  <c r="JP98" i="7"/>
  <c r="JP100" i="7"/>
  <c r="JP102" i="7"/>
  <c r="JP104" i="7"/>
  <c r="JP106" i="7"/>
  <c r="JP108" i="7"/>
  <c r="JP110" i="7"/>
  <c r="JP112" i="7"/>
  <c r="JP114" i="7"/>
  <c r="JP116" i="7"/>
  <c r="JP118" i="7"/>
  <c r="JP132" i="7"/>
  <c r="JP196" i="7"/>
  <c r="JP204" i="7"/>
  <c r="JR40" i="7"/>
  <c r="IN8" i="7"/>
  <c r="IN12" i="7"/>
  <c r="IN14" i="7"/>
  <c r="IN16" i="7"/>
  <c r="IN18" i="7"/>
  <c r="IN20" i="7"/>
  <c r="IN22" i="7"/>
  <c r="IN24" i="7"/>
  <c r="IN26" i="7"/>
  <c r="IN28" i="7"/>
  <c r="IN30" i="7"/>
  <c r="IN32" i="7"/>
  <c r="IN34" i="7"/>
  <c r="IN36" i="7"/>
  <c r="IN38" i="7"/>
  <c r="IN40" i="7"/>
  <c r="IN44" i="7"/>
  <c r="IN46" i="7"/>
  <c r="IN48" i="7"/>
  <c r="IN50" i="7"/>
  <c r="IN54" i="7"/>
  <c r="IN56" i="7"/>
  <c r="IN58" i="7"/>
  <c r="IN60" i="7"/>
  <c r="IN62" i="7"/>
  <c r="IN64" i="7"/>
  <c r="IN66" i="7"/>
  <c r="IN68" i="7"/>
  <c r="IN70" i="7"/>
  <c r="IN72" i="7"/>
  <c r="IN74" i="7"/>
  <c r="IN76" i="7"/>
  <c r="IN78" i="7"/>
  <c r="IN80" i="7"/>
  <c r="IN82" i="7"/>
  <c r="IN84" i="7"/>
  <c r="IN86" i="7"/>
  <c r="IN88" i="7"/>
  <c r="IN90" i="7"/>
  <c r="IN92" i="7"/>
  <c r="IN94" i="7"/>
  <c r="IN96" i="7"/>
  <c r="IN98" i="7"/>
  <c r="IN100" i="7"/>
  <c r="IN102" i="7"/>
  <c r="IN104" i="7"/>
  <c r="IN106" i="7"/>
  <c r="IN108" i="7"/>
  <c r="IN110" i="7"/>
  <c r="IN112" i="7"/>
  <c r="IN114" i="7"/>
  <c r="IN116" i="7"/>
  <c r="IN118" i="7"/>
  <c r="IN132" i="7"/>
  <c r="IN196" i="7"/>
  <c r="IN204" i="7"/>
  <c r="IL8" i="7"/>
  <c r="IL10" i="7"/>
  <c r="IL12" i="7"/>
  <c r="IL14" i="7"/>
  <c r="IL16" i="7"/>
  <c r="IL18" i="7"/>
  <c r="IL20" i="7"/>
  <c r="IL22" i="7"/>
  <c r="IL24" i="7"/>
  <c r="IL26" i="7"/>
  <c r="IL28" i="7"/>
  <c r="IL30" i="7"/>
  <c r="IL32" i="7"/>
  <c r="IL34" i="7"/>
  <c r="IL36" i="7"/>
  <c r="IL38" i="7"/>
  <c r="IL40" i="7"/>
  <c r="IL42" i="7"/>
  <c r="IL44" i="7"/>
  <c r="IL46" i="7"/>
  <c r="IL48" i="7"/>
  <c r="IL50" i="7"/>
  <c r="IL52" i="7"/>
  <c r="IL54" i="7"/>
  <c r="IL56" i="7"/>
  <c r="IL58" i="7"/>
  <c r="IL60" i="7"/>
  <c r="IL62" i="7"/>
  <c r="IL64" i="7"/>
  <c r="IL66" i="7"/>
  <c r="IL68" i="7"/>
  <c r="IL70" i="7"/>
  <c r="IL72" i="7"/>
  <c r="IL74" i="7"/>
  <c r="IL76" i="7"/>
  <c r="IL78" i="7"/>
  <c r="IL80" i="7"/>
  <c r="IL82" i="7"/>
  <c r="IL84" i="7"/>
  <c r="IL86" i="7"/>
  <c r="IL88" i="7"/>
  <c r="IL90" i="7"/>
  <c r="IL92" i="7"/>
  <c r="IL94" i="7"/>
  <c r="IL96" i="7"/>
  <c r="IL98" i="7"/>
  <c r="IL100" i="7"/>
  <c r="IL102" i="7"/>
  <c r="IL104" i="7"/>
  <c r="IL106" i="7"/>
  <c r="IL108" i="7"/>
  <c r="IL110" i="7"/>
  <c r="IL112" i="7"/>
  <c r="IL114" i="7"/>
  <c r="IL116" i="7"/>
  <c r="IL118" i="7"/>
  <c r="IL132" i="7"/>
  <c r="IL196" i="7"/>
  <c r="IL204" i="7"/>
  <c r="IN52" i="7"/>
  <c r="IN42" i="7"/>
  <c r="IN10" i="7"/>
  <c r="HJ8" i="7"/>
  <c r="HJ10" i="7"/>
  <c r="HJ12" i="7"/>
  <c r="HJ14" i="7"/>
  <c r="HJ16" i="7"/>
  <c r="HJ18" i="7"/>
  <c r="HJ20" i="7"/>
  <c r="HJ22" i="7"/>
  <c r="HJ24" i="7"/>
  <c r="HJ26" i="7"/>
  <c r="HJ28" i="7"/>
  <c r="HJ30" i="7"/>
  <c r="HJ32" i="7"/>
  <c r="HJ34" i="7"/>
  <c r="HJ36" i="7"/>
  <c r="HJ38" i="7"/>
  <c r="HJ40" i="7"/>
  <c r="HJ42" i="7"/>
  <c r="HJ44" i="7"/>
  <c r="HJ46" i="7"/>
  <c r="HJ48" i="7"/>
  <c r="HJ50" i="7"/>
  <c r="HJ52" i="7"/>
  <c r="HJ54" i="7"/>
  <c r="HJ56" i="7"/>
  <c r="HJ58" i="7"/>
  <c r="HJ60" i="7"/>
  <c r="HJ62" i="7"/>
  <c r="HJ64" i="7"/>
  <c r="HJ66" i="7"/>
  <c r="HJ68" i="7"/>
  <c r="HJ70" i="7"/>
  <c r="HJ72" i="7"/>
  <c r="HJ74" i="7"/>
  <c r="HJ76" i="7"/>
  <c r="HJ78" i="7"/>
  <c r="HJ80" i="7"/>
  <c r="HJ82" i="7"/>
  <c r="HJ84" i="7"/>
  <c r="HJ86" i="7"/>
  <c r="HJ88" i="7"/>
  <c r="HJ90" i="7"/>
  <c r="HJ92" i="7"/>
  <c r="HJ94" i="7"/>
  <c r="HJ96" i="7"/>
  <c r="HJ98" i="7"/>
  <c r="HJ100" i="7"/>
  <c r="HJ102" i="7"/>
  <c r="HJ104" i="7"/>
  <c r="HJ106" i="7"/>
  <c r="HJ108" i="7"/>
  <c r="HJ110" i="7"/>
  <c r="HJ112" i="7"/>
  <c r="HJ114" i="7"/>
  <c r="HJ116" i="7"/>
  <c r="HJ118" i="7"/>
  <c r="HJ132" i="7"/>
  <c r="HJ196" i="7"/>
  <c r="HJ204" i="7"/>
  <c r="HH8" i="7"/>
  <c r="HH10" i="7"/>
  <c r="HH12" i="7"/>
  <c r="HH14" i="7"/>
  <c r="HH16" i="7"/>
  <c r="HH18" i="7"/>
  <c r="HH20" i="7"/>
  <c r="HH22" i="7"/>
  <c r="HH24" i="7"/>
  <c r="HH26" i="7"/>
  <c r="HH28" i="7"/>
  <c r="HH30" i="7"/>
  <c r="HH32" i="7"/>
  <c r="HH34" i="7"/>
  <c r="HH36" i="7"/>
  <c r="HH38" i="7"/>
  <c r="HH40" i="7"/>
  <c r="HH42" i="7"/>
  <c r="HH44" i="7"/>
  <c r="HH46" i="7"/>
  <c r="HH48" i="7"/>
  <c r="HH50" i="7"/>
  <c r="HH52" i="7"/>
  <c r="HH54" i="7"/>
  <c r="HH56" i="7"/>
  <c r="HH58" i="7"/>
  <c r="HH60" i="7"/>
  <c r="HH62" i="7"/>
  <c r="HH64" i="7"/>
  <c r="HH66" i="7"/>
  <c r="HH68" i="7"/>
  <c r="HH70" i="7"/>
  <c r="HH72" i="7"/>
  <c r="HH74" i="7"/>
  <c r="HH76" i="7"/>
  <c r="HH78" i="7"/>
  <c r="HH80" i="7"/>
  <c r="HH82" i="7"/>
  <c r="HH84" i="7"/>
  <c r="HH86" i="7"/>
  <c r="HH88" i="7"/>
  <c r="HH90" i="7"/>
  <c r="HH92" i="7"/>
  <c r="HH94" i="7"/>
  <c r="HH96" i="7"/>
  <c r="HH98" i="7"/>
  <c r="HH100" i="7"/>
  <c r="HH102" i="7"/>
  <c r="HH104" i="7"/>
  <c r="HH106" i="7"/>
  <c r="HH108" i="7"/>
  <c r="HH110" i="7"/>
  <c r="HH112" i="7"/>
  <c r="HH114" i="7"/>
  <c r="HH116" i="7"/>
  <c r="HH118" i="7"/>
  <c r="HH132" i="7"/>
  <c r="HH196" i="7"/>
  <c r="HH204" i="7"/>
  <c r="GF8" i="7"/>
  <c r="GF10" i="7"/>
  <c r="GF12" i="7"/>
  <c r="GF14" i="7"/>
  <c r="GF16" i="7"/>
  <c r="GF18" i="7"/>
  <c r="GF20" i="7"/>
  <c r="GF22" i="7"/>
  <c r="GF24" i="7"/>
  <c r="GF26" i="7"/>
  <c r="GF28" i="7"/>
  <c r="GF30" i="7"/>
  <c r="GF32" i="7"/>
  <c r="GF34" i="7"/>
  <c r="GF36" i="7"/>
  <c r="GF38" i="7"/>
  <c r="GF40" i="7"/>
  <c r="GF42" i="7"/>
  <c r="GF44" i="7"/>
  <c r="GF46" i="7"/>
  <c r="GF48" i="7"/>
  <c r="GF52" i="7"/>
  <c r="GF54" i="7"/>
  <c r="GF56" i="7"/>
  <c r="GF58" i="7"/>
  <c r="GF60" i="7"/>
  <c r="GF62" i="7"/>
  <c r="GF64" i="7"/>
  <c r="GF66" i="7"/>
  <c r="GF68" i="7"/>
  <c r="GF70" i="7"/>
  <c r="GF72" i="7"/>
  <c r="GF74" i="7"/>
  <c r="GF76" i="7"/>
  <c r="GF78" i="7"/>
  <c r="GF80" i="7"/>
  <c r="GF82" i="7"/>
  <c r="GF84" i="7"/>
  <c r="GF88" i="7"/>
  <c r="GF90" i="7"/>
  <c r="GF92" i="7"/>
  <c r="GF96" i="7"/>
  <c r="GF98" i="7"/>
  <c r="GF100" i="7"/>
  <c r="GF104" i="7"/>
  <c r="GF106" i="7"/>
  <c r="GF108" i="7"/>
  <c r="GF110" i="7"/>
  <c r="GF112" i="7"/>
  <c r="GF114" i="7"/>
  <c r="GF116" i="7"/>
  <c r="GF118" i="7"/>
  <c r="GF132" i="7"/>
  <c r="GF196" i="7"/>
  <c r="GF204" i="7"/>
  <c r="GD8" i="7"/>
  <c r="GD10" i="7"/>
  <c r="GD12" i="7"/>
  <c r="GD14" i="7"/>
  <c r="GD16" i="7"/>
  <c r="GD18" i="7"/>
  <c r="GD20" i="7"/>
  <c r="GD22" i="7"/>
  <c r="GD24" i="7"/>
  <c r="GD26" i="7"/>
  <c r="GD28" i="7"/>
  <c r="GD30" i="7"/>
  <c r="GD32" i="7"/>
  <c r="GD34" i="7"/>
  <c r="GD36" i="7"/>
  <c r="GD38" i="7"/>
  <c r="GD40" i="7"/>
  <c r="GD42" i="7"/>
  <c r="GD44" i="7"/>
  <c r="GD46" i="7"/>
  <c r="GD48" i="7"/>
  <c r="GD50" i="7"/>
  <c r="GD52" i="7"/>
  <c r="GD54" i="7"/>
  <c r="GD56" i="7"/>
  <c r="GD58" i="7"/>
  <c r="GD60" i="7"/>
  <c r="GD62" i="7"/>
  <c r="GD64" i="7"/>
  <c r="GD66" i="7"/>
  <c r="GD68" i="7"/>
  <c r="GD70" i="7"/>
  <c r="GD72" i="7"/>
  <c r="GD74" i="7"/>
  <c r="GD76" i="7"/>
  <c r="GD78" i="7"/>
  <c r="GD80" i="7"/>
  <c r="GD82" i="7"/>
  <c r="GD84" i="7"/>
  <c r="GD86" i="7"/>
  <c r="GD88" i="7"/>
  <c r="GD90" i="7"/>
  <c r="GD92" i="7"/>
  <c r="GD94" i="7"/>
  <c r="GD96" i="7"/>
  <c r="GD98" i="7"/>
  <c r="GD100" i="7"/>
  <c r="GD102" i="7"/>
  <c r="GD104" i="7"/>
  <c r="GD106" i="7"/>
  <c r="GD108" i="7"/>
  <c r="GD110" i="7"/>
  <c r="GD112" i="7"/>
  <c r="GD114" i="7"/>
  <c r="GD116" i="7"/>
  <c r="GD118" i="7"/>
  <c r="GD132" i="7"/>
  <c r="GD196" i="7"/>
  <c r="GD204" i="7"/>
  <c r="FB8" i="7"/>
  <c r="FB10" i="7"/>
  <c r="FB12" i="7"/>
  <c r="FB14" i="7"/>
  <c r="FB16" i="7"/>
  <c r="FB18" i="7"/>
  <c r="FB20" i="7"/>
  <c r="FB22" i="7"/>
  <c r="FB24" i="7"/>
  <c r="FB26" i="7"/>
  <c r="FB28" i="7"/>
  <c r="FB30" i="7"/>
  <c r="FB32" i="7"/>
  <c r="FB34" i="7"/>
  <c r="FB36" i="7"/>
  <c r="FB38" i="7"/>
  <c r="FB40" i="7"/>
  <c r="FB42" i="7"/>
  <c r="FB44" i="7"/>
  <c r="FB46" i="7"/>
  <c r="FB48" i="7"/>
  <c r="FB50" i="7"/>
  <c r="FB52" i="7"/>
  <c r="FB54" i="7"/>
  <c r="FB56" i="7"/>
  <c r="FB58" i="7"/>
  <c r="FB60" i="7"/>
  <c r="FB62" i="7"/>
  <c r="FB64" i="7"/>
  <c r="FB66" i="7"/>
  <c r="FB68" i="7"/>
  <c r="FB70" i="7"/>
  <c r="FB72" i="7"/>
  <c r="FB74" i="7"/>
  <c r="FB76" i="7"/>
  <c r="FB78" i="7"/>
  <c r="FB80" i="7"/>
  <c r="FB82" i="7"/>
  <c r="FB84" i="7"/>
  <c r="FB86" i="7"/>
  <c r="FB88" i="7"/>
  <c r="FB90" i="7"/>
  <c r="FB92" i="7"/>
  <c r="FB94" i="7"/>
  <c r="FB96" i="7"/>
  <c r="FB98" i="7"/>
  <c r="FB100" i="7"/>
  <c r="FB102" i="7"/>
  <c r="FB104" i="7"/>
  <c r="FB106" i="7"/>
  <c r="FB108" i="7"/>
  <c r="FB110" i="7"/>
  <c r="FB112" i="7"/>
  <c r="FB114" i="7"/>
  <c r="FB116" i="7"/>
  <c r="FB118" i="7"/>
  <c r="FB132" i="7"/>
  <c r="FB196" i="7"/>
  <c r="FB204" i="7"/>
  <c r="EZ8" i="7"/>
  <c r="EZ10" i="7"/>
  <c r="EZ12" i="7"/>
  <c r="EZ14" i="7"/>
  <c r="EZ16" i="7"/>
  <c r="EZ18" i="7"/>
  <c r="EZ20" i="7"/>
  <c r="EZ22" i="7"/>
  <c r="EZ24" i="7"/>
  <c r="EZ26" i="7"/>
  <c r="EZ28" i="7"/>
  <c r="EZ30" i="7"/>
  <c r="EZ32" i="7"/>
  <c r="EZ34" i="7"/>
  <c r="EZ36" i="7"/>
  <c r="EZ38" i="7"/>
  <c r="EZ40" i="7"/>
  <c r="EZ42" i="7"/>
  <c r="EZ44" i="7"/>
  <c r="EZ46" i="7"/>
  <c r="EZ48" i="7"/>
  <c r="EZ50" i="7"/>
  <c r="EZ52" i="7"/>
  <c r="EZ54" i="7"/>
  <c r="EZ56" i="7"/>
  <c r="EZ58" i="7"/>
  <c r="EZ60" i="7"/>
  <c r="EZ62" i="7"/>
  <c r="EZ64" i="7"/>
  <c r="EZ66" i="7"/>
  <c r="EZ68" i="7"/>
  <c r="EZ70" i="7"/>
  <c r="EZ72" i="7"/>
  <c r="EZ74" i="7"/>
  <c r="EZ76" i="7"/>
  <c r="EZ78" i="7"/>
  <c r="EZ80" i="7"/>
  <c r="EZ82" i="7"/>
  <c r="EZ84" i="7"/>
  <c r="EZ86" i="7"/>
  <c r="EZ88" i="7"/>
  <c r="EZ90" i="7"/>
  <c r="EZ92" i="7"/>
  <c r="EZ94" i="7"/>
  <c r="EZ96" i="7"/>
  <c r="EZ98" i="7"/>
  <c r="EZ100" i="7"/>
  <c r="EZ102" i="7"/>
  <c r="EZ104" i="7"/>
  <c r="EZ106" i="7"/>
  <c r="EZ108" i="7"/>
  <c r="EZ110" i="7"/>
  <c r="EZ112" i="7"/>
  <c r="EZ114" i="7"/>
  <c r="EZ116" i="7"/>
  <c r="EZ118" i="7"/>
  <c r="EZ132" i="7"/>
  <c r="EZ196" i="7"/>
  <c r="EZ204" i="7"/>
  <c r="DX8" i="7"/>
  <c r="DX10" i="7"/>
  <c r="DX12" i="7"/>
  <c r="DX14" i="7"/>
  <c r="DX16" i="7"/>
  <c r="DX18" i="7"/>
  <c r="DX20" i="7"/>
  <c r="DX22" i="7"/>
  <c r="DX24" i="7"/>
  <c r="DX26" i="7"/>
  <c r="DX28" i="7"/>
  <c r="DX30" i="7"/>
  <c r="DX32" i="7"/>
  <c r="DX34" i="7"/>
  <c r="DX36" i="7"/>
  <c r="DX38" i="7"/>
  <c r="DX40" i="7"/>
  <c r="DX42" i="7"/>
  <c r="DX44" i="7"/>
  <c r="DX46" i="7"/>
  <c r="DX48" i="7"/>
  <c r="DX50" i="7"/>
  <c r="DX52" i="7"/>
  <c r="DX54" i="7"/>
  <c r="DX56" i="7"/>
  <c r="DX58" i="7"/>
  <c r="DX60" i="7"/>
  <c r="DX62" i="7"/>
  <c r="DX64" i="7"/>
  <c r="DX66" i="7"/>
  <c r="DX68" i="7"/>
  <c r="DX70" i="7"/>
  <c r="DX72" i="7"/>
  <c r="DX74" i="7"/>
  <c r="DX76" i="7"/>
  <c r="DX78" i="7"/>
  <c r="DX80" i="7"/>
  <c r="DX82" i="7"/>
  <c r="DX84" i="7"/>
  <c r="DX86" i="7"/>
  <c r="DX88" i="7"/>
  <c r="DX90" i="7"/>
  <c r="DX92" i="7"/>
  <c r="DX94" i="7"/>
  <c r="DX96" i="7"/>
  <c r="DX98" i="7"/>
  <c r="DX100" i="7"/>
  <c r="DX102" i="7"/>
  <c r="DX104" i="7"/>
  <c r="DX106" i="7"/>
  <c r="DX108" i="7"/>
  <c r="DX110" i="7"/>
  <c r="DX112" i="7"/>
  <c r="DX114" i="7"/>
  <c r="DX116" i="7"/>
  <c r="DX118" i="7"/>
  <c r="DX132" i="7"/>
  <c r="DX196" i="7"/>
  <c r="DX204" i="7"/>
  <c r="DV8" i="7"/>
  <c r="DV10" i="7"/>
  <c r="DV12" i="7"/>
  <c r="DV14" i="7"/>
  <c r="DV16" i="7"/>
  <c r="DV18" i="7"/>
  <c r="DV20" i="7"/>
  <c r="DV22" i="7"/>
  <c r="DV24" i="7"/>
  <c r="DV26" i="7"/>
  <c r="DV28" i="7"/>
  <c r="DV30" i="7"/>
  <c r="DV32" i="7"/>
  <c r="DV34" i="7"/>
  <c r="DV36" i="7"/>
  <c r="DV38" i="7"/>
  <c r="DV40" i="7"/>
  <c r="DV42" i="7"/>
  <c r="DV44" i="7"/>
  <c r="DV46" i="7"/>
  <c r="DV48" i="7"/>
  <c r="DV50" i="7"/>
  <c r="DV52" i="7"/>
  <c r="DV54" i="7"/>
  <c r="DV56" i="7"/>
  <c r="DV58" i="7"/>
  <c r="DV60" i="7"/>
  <c r="DV62" i="7"/>
  <c r="DV64" i="7"/>
  <c r="DV66" i="7"/>
  <c r="DV68" i="7"/>
  <c r="DV70" i="7"/>
  <c r="DV72" i="7"/>
  <c r="DV74" i="7"/>
  <c r="DV76" i="7"/>
  <c r="DV78" i="7"/>
  <c r="DV80" i="7"/>
  <c r="DV82" i="7"/>
  <c r="DV84" i="7"/>
  <c r="DV86" i="7"/>
  <c r="DV88" i="7"/>
  <c r="DV90" i="7"/>
  <c r="DV92" i="7"/>
  <c r="DV94" i="7"/>
  <c r="DV96" i="7"/>
  <c r="DV98" i="7"/>
  <c r="DV100" i="7"/>
  <c r="DV102" i="7"/>
  <c r="DV104" i="7"/>
  <c r="DV106" i="7"/>
  <c r="DV108" i="7"/>
  <c r="DV110" i="7"/>
  <c r="DV112" i="7"/>
  <c r="DV114" i="7"/>
  <c r="DV116" i="7"/>
  <c r="DV118" i="7"/>
  <c r="DV132" i="7"/>
  <c r="DV196" i="7"/>
  <c r="DV204" i="7"/>
  <c r="CT10" i="7"/>
  <c r="CT12" i="7"/>
  <c r="CT14" i="7"/>
  <c r="CT16" i="7"/>
  <c r="CT18" i="7"/>
  <c r="CT22" i="7"/>
  <c r="CT26" i="7"/>
  <c r="CT28" i="7"/>
  <c r="CT30" i="7"/>
  <c r="CT34" i="7"/>
  <c r="CT36" i="7"/>
  <c r="CT38" i="7"/>
  <c r="CT42" i="7"/>
  <c r="CT46" i="7"/>
  <c r="CT50" i="7"/>
  <c r="CT54" i="7"/>
  <c r="CT58" i="7"/>
  <c r="CT62" i="7"/>
  <c r="CT66" i="7"/>
  <c r="CT70" i="7"/>
  <c r="CT72" i="7"/>
  <c r="CT74" i="7"/>
  <c r="CT78" i="7"/>
  <c r="CT86" i="7"/>
  <c r="CT90" i="7"/>
  <c r="CT94" i="7"/>
  <c r="CT96" i="7"/>
  <c r="CT98" i="7"/>
  <c r="CT102" i="7"/>
  <c r="CT106" i="7"/>
  <c r="CT110" i="7"/>
  <c r="CT114" i="7"/>
  <c r="CT116" i="7"/>
  <c r="CT118" i="7"/>
  <c r="CT196" i="7"/>
  <c r="CR8" i="7"/>
  <c r="CR10" i="7"/>
  <c r="CR12" i="7"/>
  <c r="CR14" i="7"/>
  <c r="CR16" i="7"/>
  <c r="CR18" i="7"/>
  <c r="CR20" i="7"/>
  <c r="CR22" i="7"/>
  <c r="CR24" i="7"/>
  <c r="CR26" i="7"/>
  <c r="CR28" i="7"/>
  <c r="CR30" i="7"/>
  <c r="CR32" i="7"/>
  <c r="CR34" i="7"/>
  <c r="CR36" i="7"/>
  <c r="CR38" i="7"/>
  <c r="CR40" i="7"/>
  <c r="CR42" i="7"/>
  <c r="CR44" i="7"/>
  <c r="CR46" i="7"/>
  <c r="CR48" i="7"/>
  <c r="CR50" i="7"/>
  <c r="CR52" i="7"/>
  <c r="CR54" i="7"/>
  <c r="CR56" i="7"/>
  <c r="CR58" i="7"/>
  <c r="CR60" i="7"/>
  <c r="CR62" i="7"/>
  <c r="CR64" i="7"/>
  <c r="CR66" i="7"/>
  <c r="CR68" i="7"/>
  <c r="CR70" i="7"/>
  <c r="CR72" i="7"/>
  <c r="CR74" i="7"/>
  <c r="CR76" i="7"/>
  <c r="CR78" i="7"/>
  <c r="CR80" i="7"/>
  <c r="CR82" i="7"/>
  <c r="CR84" i="7"/>
  <c r="CR86" i="7"/>
  <c r="CR88" i="7"/>
  <c r="CR90" i="7"/>
  <c r="CR92" i="7"/>
  <c r="CR94" i="7"/>
  <c r="CR96" i="7"/>
  <c r="CR98" i="7"/>
  <c r="CR100" i="7"/>
  <c r="CR102" i="7"/>
  <c r="CR104" i="7"/>
  <c r="CR106" i="7"/>
  <c r="CR108" i="7"/>
  <c r="CR110" i="7"/>
  <c r="CR112" i="7"/>
  <c r="CR114" i="7"/>
  <c r="CR116" i="7"/>
  <c r="CR118" i="7"/>
  <c r="CR132" i="7"/>
  <c r="CR196" i="7"/>
  <c r="CR204" i="7"/>
  <c r="BP104" i="7"/>
  <c r="BP106" i="7"/>
  <c r="BP108" i="7"/>
  <c r="BP110" i="7"/>
  <c r="BN112" i="7"/>
  <c r="BP112" i="7"/>
  <c r="BN114" i="7"/>
  <c r="BP114" i="7"/>
  <c r="BP116" i="7"/>
  <c r="BP118" i="7"/>
  <c r="BP132" i="7"/>
  <c r="BN196" i="7"/>
  <c r="BP196" i="7"/>
  <c r="BP204" i="7"/>
  <c r="BP102" i="7"/>
  <c r="BP100" i="7"/>
  <c r="LD98" i="7"/>
  <c r="BP98" i="7"/>
  <c r="LD96" i="7"/>
  <c r="BP96" i="7"/>
  <c r="LD94" i="7"/>
  <c r="BP94" i="7"/>
  <c r="LD92" i="7"/>
  <c r="BP92" i="7"/>
  <c r="LD90" i="7"/>
  <c r="BP90" i="7"/>
  <c r="LD88" i="7"/>
  <c r="BP88" i="7"/>
  <c r="LD86" i="7"/>
  <c r="BP86" i="7"/>
  <c r="LD84" i="7"/>
  <c r="BP84" i="7"/>
  <c r="LD82" i="7"/>
  <c r="BP82" i="7"/>
  <c r="LD80" i="7"/>
  <c r="BP80" i="7"/>
  <c r="LD78" i="7"/>
  <c r="BP78" i="7"/>
  <c r="LD76" i="7"/>
  <c r="BP76" i="7"/>
  <c r="LD74" i="7"/>
  <c r="BP74" i="7"/>
  <c r="LD72" i="7"/>
  <c r="BP72" i="7"/>
  <c r="LD70" i="7"/>
  <c r="BP70" i="7"/>
  <c r="LD68" i="7"/>
  <c r="BP68" i="7"/>
  <c r="LD66" i="7"/>
  <c r="BP66" i="7"/>
  <c r="LD64" i="7"/>
  <c r="BP64" i="7"/>
  <c r="LD62" i="7"/>
  <c r="BP62" i="7"/>
  <c r="LD60" i="7"/>
  <c r="BP60" i="7"/>
  <c r="LD58" i="7"/>
  <c r="BP58" i="7"/>
  <c r="LD56" i="7"/>
  <c r="BP56" i="7"/>
  <c r="LD54" i="7"/>
  <c r="BP54" i="7"/>
  <c r="LD52" i="7"/>
  <c r="BP52" i="7"/>
  <c r="LD50" i="7"/>
  <c r="BP50" i="7"/>
  <c r="LD48" i="7"/>
  <c r="BP48" i="7"/>
  <c r="LD46" i="7"/>
  <c r="BP46" i="7"/>
  <c r="LD44" i="7"/>
  <c r="BP44" i="7"/>
  <c r="LD42" i="7"/>
  <c r="BP42" i="7"/>
  <c r="LD40" i="7"/>
  <c r="BP40" i="7"/>
  <c r="LD38" i="7"/>
  <c r="BP38" i="7"/>
  <c r="LD36" i="7"/>
  <c r="BP36" i="7"/>
  <c r="LD34" i="7"/>
  <c r="BP34" i="7"/>
  <c r="LD32" i="7"/>
  <c r="BP32" i="7"/>
  <c r="LD30" i="7"/>
  <c r="BP30" i="7"/>
  <c r="LD28" i="7"/>
  <c r="BP28" i="7"/>
  <c r="LD26" i="7"/>
  <c r="BP26" i="7"/>
  <c r="LD24" i="7"/>
  <c r="BP24" i="7"/>
  <c r="LD22" i="7"/>
  <c r="BP22" i="7"/>
  <c r="BN22" i="7"/>
  <c r="LD20" i="7"/>
  <c r="BP20" i="7"/>
  <c r="LD18" i="7"/>
  <c r="BP18" i="7"/>
  <c r="LD16" i="7"/>
  <c r="BP16" i="7"/>
  <c r="LD14" i="7"/>
  <c r="BP14" i="7"/>
  <c r="LD12" i="7"/>
  <c r="BP12" i="7"/>
  <c r="LD10" i="7"/>
  <c r="BP10" i="7"/>
  <c r="KS207" i="7"/>
  <c r="LD8" i="7"/>
  <c r="BP8" i="7"/>
  <c r="HP8" i="2"/>
  <c r="HQ8" i="2" s="1"/>
  <c r="HP10" i="2"/>
  <c r="HQ10" i="2" s="1"/>
  <c r="HP11" i="2"/>
  <c r="HP12" i="2"/>
  <c r="HQ12" i="2" s="1"/>
  <c r="HP13" i="2"/>
  <c r="HP14" i="2"/>
  <c r="HQ14" i="2" s="1"/>
  <c r="HP15" i="2"/>
  <c r="HP16" i="2"/>
  <c r="HQ16" i="2" s="1"/>
  <c r="HP17" i="2"/>
  <c r="HP18" i="2"/>
  <c r="HQ18" i="2" s="1"/>
  <c r="HP19" i="2"/>
  <c r="HP20" i="2"/>
  <c r="HQ20" i="2" s="1"/>
  <c r="HP21" i="2"/>
  <c r="HP22" i="2"/>
  <c r="HQ22" i="2" s="1"/>
  <c r="HP24" i="2"/>
  <c r="HQ24" i="2" s="1"/>
  <c r="HP25" i="2"/>
  <c r="HP26" i="2"/>
  <c r="HQ26" i="2" s="1"/>
  <c r="HP27" i="2"/>
  <c r="HP28" i="2"/>
  <c r="HQ28" i="2" s="1"/>
  <c r="HP29" i="2"/>
  <c r="HP30" i="2"/>
  <c r="HQ30" i="2" s="1"/>
  <c r="HP31" i="2"/>
  <c r="HP32" i="2"/>
  <c r="HQ32" i="2" s="1"/>
  <c r="HP33" i="2"/>
  <c r="HP34" i="2"/>
  <c r="HQ34" i="2" s="1"/>
  <c r="HP35" i="2"/>
  <c r="HP36" i="2"/>
  <c r="HQ36" i="2" s="1"/>
  <c r="HP37" i="2"/>
  <c r="HP38" i="2"/>
  <c r="HQ38" i="2" s="1"/>
  <c r="HP39" i="2"/>
  <c r="HP40" i="2"/>
  <c r="HQ40" i="2" s="1"/>
  <c r="HP41" i="2"/>
  <c r="HP42" i="2"/>
  <c r="HQ42" i="2" s="1"/>
  <c r="HP43" i="2"/>
  <c r="HP44" i="2"/>
  <c r="HQ44" i="2" s="1"/>
  <c r="HP45" i="2"/>
  <c r="HP46" i="2"/>
  <c r="HQ46" i="2" s="1"/>
  <c r="HP47" i="2"/>
  <c r="HP48" i="2"/>
  <c r="HQ48" i="2" s="1"/>
  <c r="HP49" i="2"/>
  <c r="HP50" i="2"/>
  <c r="HQ50" i="2" s="1"/>
  <c r="HP51" i="2"/>
  <c r="HP52" i="2"/>
  <c r="HQ52" i="2" s="1"/>
  <c r="HP53" i="2"/>
  <c r="HP54" i="2"/>
  <c r="HQ54" i="2" s="1"/>
  <c r="HP55" i="2"/>
  <c r="HP56" i="2"/>
  <c r="HQ56" i="2" s="1"/>
  <c r="HP57" i="2"/>
  <c r="HP58" i="2"/>
  <c r="HQ58" i="2" s="1"/>
  <c r="HP59" i="2"/>
  <c r="HP60" i="2"/>
  <c r="HQ60" i="2" s="1"/>
  <c r="HP61" i="2"/>
  <c r="HP62" i="2"/>
  <c r="HQ62" i="2" s="1"/>
  <c r="HP63" i="2"/>
  <c r="HP64" i="2"/>
  <c r="HQ64" i="2" s="1"/>
  <c r="HP65" i="2"/>
  <c r="HP66" i="2"/>
  <c r="HQ66" i="2" s="1"/>
  <c r="HP67" i="2"/>
  <c r="HP68" i="2"/>
  <c r="HQ68" i="2" s="1"/>
  <c r="HP69" i="2"/>
  <c r="HP70" i="2"/>
  <c r="HQ70" i="2" s="1"/>
  <c r="HP71" i="2"/>
  <c r="HP72" i="2"/>
  <c r="HQ72" i="2" s="1"/>
  <c r="HP73" i="2"/>
  <c r="HP74" i="2"/>
  <c r="HQ74" i="2" s="1"/>
  <c r="HP75" i="2"/>
  <c r="HP76" i="2"/>
  <c r="HQ76" i="2" s="1"/>
  <c r="HP77" i="2"/>
  <c r="HP78" i="2"/>
  <c r="HQ78" i="2" s="1"/>
  <c r="HP79" i="2"/>
  <c r="HP80" i="2"/>
  <c r="HQ80" i="2" s="1"/>
  <c r="HP81" i="2"/>
  <c r="HP82" i="2"/>
  <c r="HQ82" i="2" s="1"/>
  <c r="HP83" i="2"/>
  <c r="HP84" i="2"/>
  <c r="HQ84" i="2" s="1"/>
  <c r="HP85" i="2"/>
  <c r="HP86" i="2"/>
  <c r="HQ86" i="2" s="1"/>
  <c r="HP87" i="2"/>
  <c r="HP88" i="2"/>
  <c r="HQ88" i="2" s="1"/>
  <c r="HP89" i="2"/>
  <c r="HP90" i="2"/>
  <c r="HQ90" i="2" s="1"/>
  <c r="HP91" i="2"/>
  <c r="HP92" i="2"/>
  <c r="HQ92" i="2" s="1"/>
  <c r="HP93" i="2"/>
  <c r="HP94" i="2"/>
  <c r="HQ94" i="2" s="1"/>
  <c r="HP95" i="2"/>
  <c r="HP96" i="2"/>
  <c r="HQ96" i="2" s="1"/>
  <c r="HP97" i="2"/>
  <c r="HP98" i="2"/>
  <c r="HQ98" i="2" s="1"/>
  <c r="HP99" i="2"/>
  <c r="HP100" i="2"/>
  <c r="HQ100" i="2" s="1"/>
  <c r="HP101" i="2"/>
  <c r="HP102" i="2"/>
  <c r="HQ102" i="2" s="1"/>
  <c r="HP103" i="2"/>
  <c r="HP104" i="2"/>
  <c r="HQ104" i="2" s="1"/>
  <c r="HP105" i="2"/>
  <c r="HP112" i="2"/>
  <c r="HQ112" i="2" s="1"/>
  <c r="HS112" i="2"/>
  <c r="HS110" i="2"/>
  <c r="HS108" i="2"/>
  <c r="HS106" i="2"/>
  <c r="HS104" i="2"/>
  <c r="HS102" i="2"/>
  <c r="HS100" i="2"/>
  <c r="HS98" i="2"/>
  <c r="HS96" i="2"/>
  <c r="HS94" i="2"/>
  <c r="HS92" i="2"/>
  <c r="HS90" i="2"/>
  <c r="HS88" i="2"/>
  <c r="HS86" i="2"/>
  <c r="HS84" i="2"/>
  <c r="HS82" i="2"/>
  <c r="HS80" i="2"/>
  <c r="HS78" i="2"/>
  <c r="HS76" i="2"/>
  <c r="HS74" i="2"/>
  <c r="HS72" i="2"/>
  <c r="HS70" i="2"/>
  <c r="HS68" i="2"/>
  <c r="HS66" i="2"/>
  <c r="HS64" i="2"/>
  <c r="HS62" i="2"/>
  <c r="HS60" i="2"/>
  <c r="HS58" i="2"/>
  <c r="HS56" i="2"/>
  <c r="HS54" i="2"/>
  <c r="HS52" i="2"/>
  <c r="HS50" i="2"/>
  <c r="HS48" i="2"/>
  <c r="HS46" i="2"/>
  <c r="HS44" i="2"/>
  <c r="HS42" i="2"/>
  <c r="HS40" i="2"/>
  <c r="HS38" i="2"/>
  <c r="HS36" i="2"/>
  <c r="HS34" i="2"/>
  <c r="HS32" i="2"/>
  <c r="HS30" i="2"/>
  <c r="HS28" i="2"/>
  <c r="HS26" i="2"/>
  <c r="HS24" i="2"/>
  <c r="HS22" i="2"/>
  <c r="HS20" i="2"/>
  <c r="HS18" i="2"/>
  <c r="HS16" i="2"/>
  <c r="HS14" i="2"/>
  <c r="HS12" i="2"/>
  <c r="HS10" i="2"/>
  <c r="HS8" i="2"/>
  <c r="GW10" i="2"/>
  <c r="GW12" i="2"/>
  <c r="GW14" i="2"/>
  <c r="GW16" i="2"/>
  <c r="GW18" i="2"/>
  <c r="GW20" i="2"/>
  <c r="GW22" i="2"/>
  <c r="GW24" i="2"/>
  <c r="GW26" i="2"/>
  <c r="GW28" i="2"/>
  <c r="GW30" i="2"/>
  <c r="GW32" i="2"/>
  <c r="GW34" i="2"/>
  <c r="GW36" i="2"/>
  <c r="GW38" i="2"/>
  <c r="GW40" i="2"/>
  <c r="GW42" i="2"/>
  <c r="GW44" i="2"/>
  <c r="GW46" i="2"/>
  <c r="GW48" i="2"/>
  <c r="GW50" i="2"/>
  <c r="GW52" i="2"/>
  <c r="GW54" i="2"/>
  <c r="GW56" i="2"/>
  <c r="GW58" i="2"/>
  <c r="GW60" i="2"/>
  <c r="GW62" i="2"/>
  <c r="GW64" i="2"/>
  <c r="GW66" i="2"/>
  <c r="GW68" i="2"/>
  <c r="GW70" i="2"/>
  <c r="GW72" i="2"/>
  <c r="GW74" i="2"/>
  <c r="GW76" i="2"/>
  <c r="GW78" i="2"/>
  <c r="GW82" i="2"/>
  <c r="GW86" i="2"/>
  <c r="GW88" i="2"/>
  <c r="GW90" i="2"/>
  <c r="GW92" i="2"/>
  <c r="GW94" i="2"/>
  <c r="GW96" i="2"/>
  <c r="GW98" i="2"/>
  <c r="GW100" i="2"/>
  <c r="GW102" i="2"/>
  <c r="GW104" i="2"/>
  <c r="GW106" i="2"/>
  <c r="GW108" i="2"/>
  <c r="GW110" i="2"/>
  <c r="GW112" i="2"/>
  <c r="GT8" i="2"/>
  <c r="GU8" i="2" s="1"/>
  <c r="GT10" i="2"/>
  <c r="GU10" i="2" s="1"/>
  <c r="GT11" i="2"/>
  <c r="GT12" i="2"/>
  <c r="GU12" i="2" s="1"/>
  <c r="GT13" i="2"/>
  <c r="GT14" i="2"/>
  <c r="GU14" i="2" s="1"/>
  <c r="GT15" i="2"/>
  <c r="GT16" i="2"/>
  <c r="GU16" i="2" s="1"/>
  <c r="GT17" i="2"/>
  <c r="GT18" i="2"/>
  <c r="GU18" i="2" s="1"/>
  <c r="GT19" i="2"/>
  <c r="GT20" i="2"/>
  <c r="GU20" i="2" s="1"/>
  <c r="GT21" i="2"/>
  <c r="GT22" i="2"/>
  <c r="GU22" i="2" s="1"/>
  <c r="GT24" i="2"/>
  <c r="GU24" i="2" s="1"/>
  <c r="GT25" i="2"/>
  <c r="GT26" i="2"/>
  <c r="GU26" i="2" s="1"/>
  <c r="GT27" i="2"/>
  <c r="GT28" i="2"/>
  <c r="GU28" i="2" s="1"/>
  <c r="GT29" i="2"/>
  <c r="GT30" i="2"/>
  <c r="GU30" i="2" s="1"/>
  <c r="GT31" i="2"/>
  <c r="GT32" i="2"/>
  <c r="GU32" i="2" s="1"/>
  <c r="GT33" i="2"/>
  <c r="GT34" i="2"/>
  <c r="GU34" i="2" s="1"/>
  <c r="GT35" i="2"/>
  <c r="GT36" i="2"/>
  <c r="GU36" i="2" s="1"/>
  <c r="GT37" i="2"/>
  <c r="GT38" i="2"/>
  <c r="GU38" i="2" s="1"/>
  <c r="GT39" i="2"/>
  <c r="GT40" i="2"/>
  <c r="GU40" i="2" s="1"/>
  <c r="GT41" i="2"/>
  <c r="GT42" i="2"/>
  <c r="GU42" i="2" s="1"/>
  <c r="GT43" i="2"/>
  <c r="GT44" i="2"/>
  <c r="GU44" i="2" s="1"/>
  <c r="GT45" i="2"/>
  <c r="GT46" i="2"/>
  <c r="GU46" i="2" s="1"/>
  <c r="GT47" i="2"/>
  <c r="GT48" i="2"/>
  <c r="GU48" i="2" s="1"/>
  <c r="GT49" i="2"/>
  <c r="GT50" i="2"/>
  <c r="GU50" i="2" s="1"/>
  <c r="GT51" i="2"/>
  <c r="GT52" i="2"/>
  <c r="GU52" i="2" s="1"/>
  <c r="GT53" i="2"/>
  <c r="GT54" i="2"/>
  <c r="GU54" i="2" s="1"/>
  <c r="GT55" i="2"/>
  <c r="GT56" i="2"/>
  <c r="GU56" i="2" s="1"/>
  <c r="GT57" i="2"/>
  <c r="GT58" i="2"/>
  <c r="GU58" i="2" s="1"/>
  <c r="GT59" i="2"/>
  <c r="GT60" i="2"/>
  <c r="GU60" i="2" s="1"/>
  <c r="GT61" i="2"/>
  <c r="GT62" i="2"/>
  <c r="GU62" i="2" s="1"/>
  <c r="GT63" i="2"/>
  <c r="GT64" i="2"/>
  <c r="GU64" i="2" s="1"/>
  <c r="GT65" i="2"/>
  <c r="GT66" i="2"/>
  <c r="GU66" i="2" s="1"/>
  <c r="GT67" i="2"/>
  <c r="GT68" i="2"/>
  <c r="GU68" i="2" s="1"/>
  <c r="GT69" i="2"/>
  <c r="GT70" i="2"/>
  <c r="GU70" i="2" s="1"/>
  <c r="GT71" i="2"/>
  <c r="GT72" i="2"/>
  <c r="GU72" i="2" s="1"/>
  <c r="GT73" i="2"/>
  <c r="GT74" i="2"/>
  <c r="GU74" i="2" s="1"/>
  <c r="GT75" i="2"/>
  <c r="GT76" i="2"/>
  <c r="GU76" i="2" s="1"/>
  <c r="GT77" i="2"/>
  <c r="GT78" i="2"/>
  <c r="GU78" i="2" s="1"/>
  <c r="GT79" i="2"/>
  <c r="GT80" i="2"/>
  <c r="GU80" i="2" s="1"/>
  <c r="GT81" i="2"/>
  <c r="GT82" i="2"/>
  <c r="GU82" i="2" s="1"/>
  <c r="GT83" i="2"/>
  <c r="GT84" i="2"/>
  <c r="GU84" i="2" s="1"/>
  <c r="GT85" i="2"/>
  <c r="GT86" i="2"/>
  <c r="GU86" i="2" s="1"/>
  <c r="GT87" i="2"/>
  <c r="GT88" i="2"/>
  <c r="GU88" i="2" s="1"/>
  <c r="GT89" i="2"/>
  <c r="GT90" i="2"/>
  <c r="GU90" i="2" s="1"/>
  <c r="GT91" i="2"/>
  <c r="GT92" i="2"/>
  <c r="GU92" i="2" s="1"/>
  <c r="GT93" i="2"/>
  <c r="GT94" i="2"/>
  <c r="GU94" i="2" s="1"/>
  <c r="GT95" i="2"/>
  <c r="GT96" i="2"/>
  <c r="GU96" i="2" s="1"/>
  <c r="GT97" i="2"/>
  <c r="GT98" i="2"/>
  <c r="GU98" i="2" s="1"/>
  <c r="GT99" i="2"/>
  <c r="GT100" i="2"/>
  <c r="GU100" i="2" s="1"/>
  <c r="GT101" i="2"/>
  <c r="GT102" i="2"/>
  <c r="GU102" i="2" s="1"/>
  <c r="GT103" i="2"/>
  <c r="GT104" i="2"/>
  <c r="GU104" i="2" s="1"/>
  <c r="GT105" i="2"/>
  <c r="GT112" i="2"/>
  <c r="GU112" i="2" s="1"/>
  <c r="GW84" i="2"/>
  <c r="GW80" i="2"/>
  <c r="GW8" i="2"/>
  <c r="GA8" i="2"/>
  <c r="GA10" i="2"/>
  <c r="GA12" i="2"/>
  <c r="GA14" i="2"/>
  <c r="GA16" i="2"/>
  <c r="GA18" i="2"/>
  <c r="GA20" i="2"/>
  <c r="GA22" i="2"/>
  <c r="GA24" i="2"/>
  <c r="GA26" i="2"/>
  <c r="GA28" i="2"/>
  <c r="GA30" i="2"/>
  <c r="GA32" i="2"/>
  <c r="GA34" i="2"/>
  <c r="GA36" i="2"/>
  <c r="GA38" i="2"/>
  <c r="GA40" i="2"/>
  <c r="GA42" i="2"/>
  <c r="GA46" i="2"/>
  <c r="GA48" i="2"/>
  <c r="GA50" i="2"/>
  <c r="GA52" i="2"/>
  <c r="GA54" i="2"/>
  <c r="GA56" i="2"/>
  <c r="GA58" i="2"/>
  <c r="GA60" i="2"/>
  <c r="GA62" i="2"/>
  <c r="GA64" i="2"/>
  <c r="GA66" i="2"/>
  <c r="GA68" i="2"/>
  <c r="GA70" i="2"/>
  <c r="GA72" i="2"/>
  <c r="GA74" i="2"/>
  <c r="GA76" i="2"/>
  <c r="GA78" i="2"/>
  <c r="GA80" i="2"/>
  <c r="GA82" i="2"/>
  <c r="GA84" i="2"/>
  <c r="GA86" i="2"/>
  <c r="GA88" i="2"/>
  <c r="GA90" i="2"/>
  <c r="GA92" i="2"/>
  <c r="GA94" i="2"/>
  <c r="GA96" i="2"/>
  <c r="GA98" i="2"/>
  <c r="GA100" i="2"/>
  <c r="GA102" i="2"/>
  <c r="GA104" i="2"/>
  <c r="GA106" i="2"/>
  <c r="GA110" i="2"/>
  <c r="GA112" i="2"/>
  <c r="FX8" i="2"/>
  <c r="FY8" i="2" s="1"/>
  <c r="FX10" i="2"/>
  <c r="FY10" i="2" s="1"/>
  <c r="FX11" i="2"/>
  <c r="FX12" i="2"/>
  <c r="FY12" i="2" s="1"/>
  <c r="FX13" i="2"/>
  <c r="FX14" i="2"/>
  <c r="FY14" i="2" s="1"/>
  <c r="FX15" i="2"/>
  <c r="FX16" i="2"/>
  <c r="FY16" i="2" s="1"/>
  <c r="FX17" i="2"/>
  <c r="FX18" i="2"/>
  <c r="FY18" i="2" s="1"/>
  <c r="FX19" i="2"/>
  <c r="FX20" i="2"/>
  <c r="FY20" i="2" s="1"/>
  <c r="FX21" i="2"/>
  <c r="FX22" i="2"/>
  <c r="FY22" i="2" s="1"/>
  <c r="FX24" i="2"/>
  <c r="FY24" i="2" s="1"/>
  <c r="FX25" i="2"/>
  <c r="FX26" i="2"/>
  <c r="FY26" i="2" s="1"/>
  <c r="FX27" i="2"/>
  <c r="FX28" i="2"/>
  <c r="FY28" i="2" s="1"/>
  <c r="FX29" i="2"/>
  <c r="FX30" i="2"/>
  <c r="FY30" i="2" s="1"/>
  <c r="FX31" i="2"/>
  <c r="FX32" i="2"/>
  <c r="FY32" i="2" s="1"/>
  <c r="FX33" i="2"/>
  <c r="FX34" i="2"/>
  <c r="FY34" i="2" s="1"/>
  <c r="FX35" i="2"/>
  <c r="FX36" i="2"/>
  <c r="FY36" i="2" s="1"/>
  <c r="FX37" i="2"/>
  <c r="FX38" i="2"/>
  <c r="FY38" i="2" s="1"/>
  <c r="FX39" i="2"/>
  <c r="FX40" i="2"/>
  <c r="FY40" i="2" s="1"/>
  <c r="FX41" i="2"/>
  <c r="FX42" i="2"/>
  <c r="FY42" i="2" s="1"/>
  <c r="FX43" i="2"/>
  <c r="FX44" i="2"/>
  <c r="FY44" i="2" s="1"/>
  <c r="FX45" i="2"/>
  <c r="FX46" i="2"/>
  <c r="FY46" i="2" s="1"/>
  <c r="FX47" i="2"/>
  <c r="FX48" i="2"/>
  <c r="FY48" i="2" s="1"/>
  <c r="FX49" i="2"/>
  <c r="FX50" i="2"/>
  <c r="FY50" i="2" s="1"/>
  <c r="FX51" i="2"/>
  <c r="FX52" i="2"/>
  <c r="FY52" i="2" s="1"/>
  <c r="FX53" i="2"/>
  <c r="FX54" i="2"/>
  <c r="FY54" i="2" s="1"/>
  <c r="FX55" i="2"/>
  <c r="FX56" i="2"/>
  <c r="FY56" i="2" s="1"/>
  <c r="FX57" i="2"/>
  <c r="FX58" i="2"/>
  <c r="FY58" i="2" s="1"/>
  <c r="FX59" i="2"/>
  <c r="FX60" i="2"/>
  <c r="FY60" i="2" s="1"/>
  <c r="FX61" i="2"/>
  <c r="FX62" i="2"/>
  <c r="FY62" i="2" s="1"/>
  <c r="FX63" i="2"/>
  <c r="FX64" i="2"/>
  <c r="FY64" i="2" s="1"/>
  <c r="FX65" i="2"/>
  <c r="FX66" i="2"/>
  <c r="FY66" i="2" s="1"/>
  <c r="FX67" i="2"/>
  <c r="FX68" i="2"/>
  <c r="FY68" i="2" s="1"/>
  <c r="FX69" i="2"/>
  <c r="FX70" i="2"/>
  <c r="FY70" i="2" s="1"/>
  <c r="FX71" i="2"/>
  <c r="FX72" i="2"/>
  <c r="FY72" i="2" s="1"/>
  <c r="FX73" i="2"/>
  <c r="FX74" i="2"/>
  <c r="FY74" i="2" s="1"/>
  <c r="FX75" i="2"/>
  <c r="FX76" i="2"/>
  <c r="FY76" i="2" s="1"/>
  <c r="FX77" i="2"/>
  <c r="FX78" i="2"/>
  <c r="FY78" i="2" s="1"/>
  <c r="FX79" i="2"/>
  <c r="FX80" i="2"/>
  <c r="FY80" i="2" s="1"/>
  <c r="FX81" i="2"/>
  <c r="FX82" i="2"/>
  <c r="FY82" i="2" s="1"/>
  <c r="FX83" i="2"/>
  <c r="FX84" i="2"/>
  <c r="FY84" i="2" s="1"/>
  <c r="FX85" i="2"/>
  <c r="FX86" i="2"/>
  <c r="FY86" i="2" s="1"/>
  <c r="FX87" i="2"/>
  <c r="FX88" i="2"/>
  <c r="FY88" i="2" s="1"/>
  <c r="FX89" i="2"/>
  <c r="FX90" i="2"/>
  <c r="FY90" i="2" s="1"/>
  <c r="FX91" i="2"/>
  <c r="FX92" i="2"/>
  <c r="FY92" i="2" s="1"/>
  <c r="FX93" i="2"/>
  <c r="FX94" i="2"/>
  <c r="FY94" i="2" s="1"/>
  <c r="FX95" i="2"/>
  <c r="FX96" i="2"/>
  <c r="FY96" i="2" s="1"/>
  <c r="FX97" i="2"/>
  <c r="FX98" i="2"/>
  <c r="FY98" i="2" s="1"/>
  <c r="FX99" i="2"/>
  <c r="FX100" i="2"/>
  <c r="FY100" i="2" s="1"/>
  <c r="FX101" i="2"/>
  <c r="FX102" i="2"/>
  <c r="FY102" i="2" s="1"/>
  <c r="FX103" i="2"/>
  <c r="FX104" i="2"/>
  <c r="FY104" i="2" s="1"/>
  <c r="FX105" i="2"/>
  <c r="FX112" i="2"/>
  <c r="FY112" i="2" s="1"/>
  <c r="GA108" i="2"/>
  <c r="GA44" i="2"/>
  <c r="FE8" i="2"/>
  <c r="FE10" i="2"/>
  <c r="FE12" i="2"/>
  <c r="FE14" i="2"/>
  <c r="FE16" i="2"/>
  <c r="FE18" i="2"/>
  <c r="FE20" i="2"/>
  <c r="FE22" i="2"/>
  <c r="FE24" i="2"/>
  <c r="FE26" i="2"/>
  <c r="FE28" i="2"/>
  <c r="FE30" i="2"/>
  <c r="FE32" i="2"/>
  <c r="FE34" i="2"/>
  <c r="FE36" i="2"/>
  <c r="FE38" i="2"/>
  <c r="FE40" i="2"/>
  <c r="FE42" i="2"/>
  <c r="FE44" i="2"/>
  <c r="FE48" i="2"/>
  <c r="FE52" i="2"/>
  <c r="FE54" i="2"/>
  <c r="FE56" i="2"/>
  <c r="FE58" i="2"/>
  <c r="FE60" i="2"/>
  <c r="FE62" i="2"/>
  <c r="FE64" i="2"/>
  <c r="FE66" i="2"/>
  <c r="FE68" i="2"/>
  <c r="FE72" i="2"/>
  <c r="FE74" i="2"/>
  <c r="FE76" i="2"/>
  <c r="FE80" i="2"/>
  <c r="FE82" i="2"/>
  <c r="FE84" i="2"/>
  <c r="FE86" i="2"/>
  <c r="FE88" i="2"/>
  <c r="FE90" i="2"/>
  <c r="FE92" i="2"/>
  <c r="FE94" i="2"/>
  <c r="FE96" i="2"/>
  <c r="FE98" i="2"/>
  <c r="FE100" i="2"/>
  <c r="FE102" i="2"/>
  <c r="FE104" i="2"/>
  <c r="FE106" i="2"/>
  <c r="FE108" i="2"/>
  <c r="FE110" i="2"/>
  <c r="FE112" i="2"/>
  <c r="FB8" i="2"/>
  <c r="FC8" i="2" s="1"/>
  <c r="FB10" i="2"/>
  <c r="FC10" i="2" s="1"/>
  <c r="FB11" i="2"/>
  <c r="FB12" i="2"/>
  <c r="FC12" i="2" s="1"/>
  <c r="FB13" i="2"/>
  <c r="FB14" i="2"/>
  <c r="FC14" i="2" s="1"/>
  <c r="FB15" i="2"/>
  <c r="FB16" i="2"/>
  <c r="FC16" i="2" s="1"/>
  <c r="FB17" i="2"/>
  <c r="FB18" i="2"/>
  <c r="FC18" i="2" s="1"/>
  <c r="FB19" i="2"/>
  <c r="FB20" i="2"/>
  <c r="FC20" i="2" s="1"/>
  <c r="FB21" i="2"/>
  <c r="FB22" i="2"/>
  <c r="FC22" i="2" s="1"/>
  <c r="FB24" i="2"/>
  <c r="FC24" i="2" s="1"/>
  <c r="FB25" i="2"/>
  <c r="FB26" i="2"/>
  <c r="FC26" i="2" s="1"/>
  <c r="FB27" i="2"/>
  <c r="FB28" i="2"/>
  <c r="FC28" i="2" s="1"/>
  <c r="FB29" i="2"/>
  <c r="FB30" i="2"/>
  <c r="FC30" i="2" s="1"/>
  <c r="FB31" i="2"/>
  <c r="FB32" i="2"/>
  <c r="FC32" i="2" s="1"/>
  <c r="FB33" i="2"/>
  <c r="FB34" i="2"/>
  <c r="FC34" i="2" s="1"/>
  <c r="FB35" i="2"/>
  <c r="FB36" i="2"/>
  <c r="FC36" i="2" s="1"/>
  <c r="FB37" i="2"/>
  <c r="FB38" i="2"/>
  <c r="FC38" i="2" s="1"/>
  <c r="FB39" i="2"/>
  <c r="FB40" i="2"/>
  <c r="FC40" i="2" s="1"/>
  <c r="FB41" i="2"/>
  <c r="FB42" i="2"/>
  <c r="FC42" i="2" s="1"/>
  <c r="FB43" i="2"/>
  <c r="FB44" i="2"/>
  <c r="FC44" i="2" s="1"/>
  <c r="FB45" i="2"/>
  <c r="FB46" i="2"/>
  <c r="FC46" i="2" s="1"/>
  <c r="FB47" i="2"/>
  <c r="FB48" i="2"/>
  <c r="FC48" i="2" s="1"/>
  <c r="FB49" i="2"/>
  <c r="FB50" i="2"/>
  <c r="FC50" i="2" s="1"/>
  <c r="FB51" i="2"/>
  <c r="FB52" i="2"/>
  <c r="FC52" i="2" s="1"/>
  <c r="FB53" i="2"/>
  <c r="FB54" i="2"/>
  <c r="FC54" i="2" s="1"/>
  <c r="FB55" i="2"/>
  <c r="FB56" i="2"/>
  <c r="FC56" i="2" s="1"/>
  <c r="FB57" i="2"/>
  <c r="FB58" i="2"/>
  <c r="FC58" i="2" s="1"/>
  <c r="FB59" i="2"/>
  <c r="FB60" i="2"/>
  <c r="FC60" i="2" s="1"/>
  <c r="FB61" i="2"/>
  <c r="FB62" i="2"/>
  <c r="FC62" i="2" s="1"/>
  <c r="FB63" i="2"/>
  <c r="FB64" i="2"/>
  <c r="FC64" i="2" s="1"/>
  <c r="FB65" i="2"/>
  <c r="FB66" i="2"/>
  <c r="FC66" i="2" s="1"/>
  <c r="FB67" i="2"/>
  <c r="FB68" i="2"/>
  <c r="FC68" i="2" s="1"/>
  <c r="FB69" i="2"/>
  <c r="FB70" i="2"/>
  <c r="FC70" i="2" s="1"/>
  <c r="FB71" i="2"/>
  <c r="FB72" i="2"/>
  <c r="FC72" i="2" s="1"/>
  <c r="FB73" i="2"/>
  <c r="FB74" i="2"/>
  <c r="FC74" i="2" s="1"/>
  <c r="FB75" i="2"/>
  <c r="FB76" i="2"/>
  <c r="FC76" i="2" s="1"/>
  <c r="FB77" i="2"/>
  <c r="FB78" i="2"/>
  <c r="FC78" i="2" s="1"/>
  <c r="FB79" i="2"/>
  <c r="FB80" i="2"/>
  <c r="FC80" i="2" s="1"/>
  <c r="FB81" i="2"/>
  <c r="FB82" i="2"/>
  <c r="FC82" i="2" s="1"/>
  <c r="FB83" i="2"/>
  <c r="FB84" i="2"/>
  <c r="FC84" i="2" s="1"/>
  <c r="FB85" i="2"/>
  <c r="FB86" i="2"/>
  <c r="FC86" i="2" s="1"/>
  <c r="FB87" i="2"/>
  <c r="FB88" i="2"/>
  <c r="FC88" i="2" s="1"/>
  <c r="FB89" i="2"/>
  <c r="FB90" i="2"/>
  <c r="FC90" i="2" s="1"/>
  <c r="FB91" i="2"/>
  <c r="FB92" i="2"/>
  <c r="FC92" i="2" s="1"/>
  <c r="FB93" i="2"/>
  <c r="FB94" i="2"/>
  <c r="FC94" i="2" s="1"/>
  <c r="FB95" i="2"/>
  <c r="FB96" i="2"/>
  <c r="FC96" i="2" s="1"/>
  <c r="FB97" i="2"/>
  <c r="FB98" i="2"/>
  <c r="FC98" i="2" s="1"/>
  <c r="FB99" i="2"/>
  <c r="FB100" i="2"/>
  <c r="FC100" i="2" s="1"/>
  <c r="FB101" i="2"/>
  <c r="FB102" i="2"/>
  <c r="FC102" i="2" s="1"/>
  <c r="FB103" i="2"/>
  <c r="FB104" i="2"/>
  <c r="FC104" i="2" s="1"/>
  <c r="FB105" i="2"/>
  <c r="FB112" i="2"/>
  <c r="FC112" i="2" s="1"/>
  <c r="FE78" i="2"/>
  <c r="FE70" i="2"/>
  <c r="FE50" i="2"/>
  <c r="FE46" i="2"/>
  <c r="EI10" i="2"/>
  <c r="EI12" i="2"/>
  <c r="EI14" i="2"/>
  <c r="EI16" i="2"/>
  <c r="EI18" i="2"/>
  <c r="EI20" i="2"/>
  <c r="EI22" i="2"/>
  <c r="EI24" i="2"/>
  <c r="EI26" i="2"/>
  <c r="EI28" i="2"/>
  <c r="EI30" i="2"/>
  <c r="EI32" i="2"/>
  <c r="EI34" i="2"/>
  <c r="EI38" i="2"/>
  <c r="EI42" i="2"/>
  <c r="EI46" i="2"/>
  <c r="EI50" i="2"/>
  <c r="EI52" i="2"/>
  <c r="EI54" i="2"/>
  <c r="EI56" i="2"/>
  <c r="EI58" i="2"/>
  <c r="EI62" i="2"/>
  <c r="EI66" i="2"/>
  <c r="EI70" i="2"/>
  <c r="EI74" i="2"/>
  <c r="EI76" i="2"/>
  <c r="EI78" i="2"/>
  <c r="EI80" i="2"/>
  <c r="EI82" i="2"/>
  <c r="EI84" i="2"/>
  <c r="EI86" i="2"/>
  <c r="EI88" i="2"/>
  <c r="EI90" i="2"/>
  <c r="EI92" i="2"/>
  <c r="EI94" i="2"/>
  <c r="EI96" i="2"/>
  <c r="EI98" i="2"/>
  <c r="EI102" i="2"/>
  <c r="EI106" i="2"/>
  <c r="EI110" i="2"/>
  <c r="EF8" i="2"/>
  <c r="EG8" i="2" s="1"/>
  <c r="EF10" i="2"/>
  <c r="EG10" i="2" s="1"/>
  <c r="EF11" i="2"/>
  <c r="EF12" i="2"/>
  <c r="EG12" i="2" s="1"/>
  <c r="EF13" i="2"/>
  <c r="EF14" i="2"/>
  <c r="EG14" i="2" s="1"/>
  <c r="EF15" i="2"/>
  <c r="EF16" i="2"/>
  <c r="EG16" i="2" s="1"/>
  <c r="EF17" i="2"/>
  <c r="EF18" i="2"/>
  <c r="EG18" i="2" s="1"/>
  <c r="EF19" i="2"/>
  <c r="EF20" i="2"/>
  <c r="EG20" i="2" s="1"/>
  <c r="EF21" i="2"/>
  <c r="EF22" i="2"/>
  <c r="EG22" i="2" s="1"/>
  <c r="EF24" i="2"/>
  <c r="EG24" i="2" s="1"/>
  <c r="EF25" i="2"/>
  <c r="EF26" i="2"/>
  <c r="EG26" i="2" s="1"/>
  <c r="EF27" i="2"/>
  <c r="EF28" i="2"/>
  <c r="EG28" i="2" s="1"/>
  <c r="EF29" i="2"/>
  <c r="EF30" i="2"/>
  <c r="EG30" i="2" s="1"/>
  <c r="EF31" i="2"/>
  <c r="EF32" i="2"/>
  <c r="EG32" i="2" s="1"/>
  <c r="EF33" i="2"/>
  <c r="EF34" i="2"/>
  <c r="EG34" i="2" s="1"/>
  <c r="EF35" i="2"/>
  <c r="EF36" i="2"/>
  <c r="EG36" i="2" s="1"/>
  <c r="EF37" i="2"/>
  <c r="EF38" i="2"/>
  <c r="EG38" i="2" s="1"/>
  <c r="EF39" i="2"/>
  <c r="EF40" i="2"/>
  <c r="EG40" i="2" s="1"/>
  <c r="EF41" i="2"/>
  <c r="EF42" i="2"/>
  <c r="EG42" i="2" s="1"/>
  <c r="EF43" i="2"/>
  <c r="EF44" i="2"/>
  <c r="EG44" i="2" s="1"/>
  <c r="EF45" i="2"/>
  <c r="EF46" i="2"/>
  <c r="EG46" i="2" s="1"/>
  <c r="EF47" i="2"/>
  <c r="EF48" i="2"/>
  <c r="EG48" i="2" s="1"/>
  <c r="EF49" i="2"/>
  <c r="EF50" i="2"/>
  <c r="EG50" i="2" s="1"/>
  <c r="EF51" i="2"/>
  <c r="EF52" i="2"/>
  <c r="EG52" i="2" s="1"/>
  <c r="EF53" i="2"/>
  <c r="EF54" i="2"/>
  <c r="EG54" i="2" s="1"/>
  <c r="EF55" i="2"/>
  <c r="EF56" i="2"/>
  <c r="EG56" i="2" s="1"/>
  <c r="EF57" i="2"/>
  <c r="EF58" i="2"/>
  <c r="EG58" i="2" s="1"/>
  <c r="EF59" i="2"/>
  <c r="EF60" i="2"/>
  <c r="EG60" i="2" s="1"/>
  <c r="EF61" i="2"/>
  <c r="EF62" i="2"/>
  <c r="EG62" i="2" s="1"/>
  <c r="EF63" i="2"/>
  <c r="EF64" i="2"/>
  <c r="EG64" i="2" s="1"/>
  <c r="EF65" i="2"/>
  <c r="EF66" i="2"/>
  <c r="EG66" i="2" s="1"/>
  <c r="EF67" i="2"/>
  <c r="EF68" i="2"/>
  <c r="EG68" i="2" s="1"/>
  <c r="EF69" i="2"/>
  <c r="EF70" i="2"/>
  <c r="EG70" i="2" s="1"/>
  <c r="EF71" i="2"/>
  <c r="EF72" i="2"/>
  <c r="EG72" i="2" s="1"/>
  <c r="EF73" i="2"/>
  <c r="EF74" i="2"/>
  <c r="EG74" i="2" s="1"/>
  <c r="EF75" i="2"/>
  <c r="EF76" i="2"/>
  <c r="EG76" i="2" s="1"/>
  <c r="EF77" i="2"/>
  <c r="EF78" i="2"/>
  <c r="EG78" i="2" s="1"/>
  <c r="EF79" i="2"/>
  <c r="EF80" i="2"/>
  <c r="EG80" i="2" s="1"/>
  <c r="EF81" i="2"/>
  <c r="EF82" i="2"/>
  <c r="EG82" i="2" s="1"/>
  <c r="EF83" i="2"/>
  <c r="EF84" i="2"/>
  <c r="EG84" i="2" s="1"/>
  <c r="EF85" i="2"/>
  <c r="EF86" i="2"/>
  <c r="EG86" i="2" s="1"/>
  <c r="EF87" i="2"/>
  <c r="EF88" i="2"/>
  <c r="EG88" i="2" s="1"/>
  <c r="EF89" i="2"/>
  <c r="EF90" i="2"/>
  <c r="EG90" i="2" s="1"/>
  <c r="EF91" i="2"/>
  <c r="EF92" i="2"/>
  <c r="EG92" i="2" s="1"/>
  <c r="EF93" i="2"/>
  <c r="EF94" i="2"/>
  <c r="EG94" i="2" s="1"/>
  <c r="EF95" i="2"/>
  <c r="EF96" i="2"/>
  <c r="EG96" i="2" s="1"/>
  <c r="EF97" i="2"/>
  <c r="EF98" i="2"/>
  <c r="EG98" i="2" s="1"/>
  <c r="EF99" i="2"/>
  <c r="EF100" i="2"/>
  <c r="EG100" i="2" s="1"/>
  <c r="EF101" i="2"/>
  <c r="EF102" i="2"/>
  <c r="EG102" i="2" s="1"/>
  <c r="EF103" i="2"/>
  <c r="EF104" i="2"/>
  <c r="EG104" i="2" s="1"/>
  <c r="EF105" i="2"/>
  <c r="EF112" i="2"/>
  <c r="EG112" i="2" s="1"/>
  <c r="EI112" i="2"/>
  <c r="EI108" i="2"/>
  <c r="EI104" i="2"/>
  <c r="EI100" i="2"/>
  <c r="EI72" i="2"/>
  <c r="EI68" i="2"/>
  <c r="EI64" i="2"/>
  <c r="EI60" i="2"/>
  <c r="EI48" i="2"/>
  <c r="EI44" i="2"/>
  <c r="EI40" i="2"/>
  <c r="EI36" i="2"/>
  <c r="EI8" i="2"/>
  <c r="DM8" i="2"/>
  <c r="DM10" i="2"/>
  <c r="DM12" i="2"/>
  <c r="DM14" i="2"/>
  <c r="DM16" i="2"/>
  <c r="DM18" i="2"/>
  <c r="DM20" i="2"/>
  <c r="DM22" i="2"/>
  <c r="DM26" i="2"/>
  <c r="DM28" i="2"/>
  <c r="DM30" i="2"/>
  <c r="DM32" i="2"/>
  <c r="DM34" i="2"/>
  <c r="DM36" i="2"/>
  <c r="DM38" i="2"/>
  <c r="DM40" i="2"/>
  <c r="DM42" i="2"/>
  <c r="DM44" i="2"/>
  <c r="DM46" i="2"/>
  <c r="DM48" i="2"/>
  <c r="DM50" i="2"/>
  <c r="DM52" i="2"/>
  <c r="DM54" i="2"/>
  <c r="DM56" i="2"/>
  <c r="DM58" i="2"/>
  <c r="DM60" i="2"/>
  <c r="DM62" i="2"/>
  <c r="DM64" i="2"/>
  <c r="DM66" i="2"/>
  <c r="DM68" i="2"/>
  <c r="DM70" i="2"/>
  <c r="DM72" i="2"/>
  <c r="DM74" i="2"/>
  <c r="DM76" i="2"/>
  <c r="DM78" i="2"/>
  <c r="DM80" i="2"/>
  <c r="DM82" i="2"/>
  <c r="DM84" i="2"/>
  <c r="DM86" i="2"/>
  <c r="DM88" i="2"/>
  <c r="DM90" i="2"/>
  <c r="DM94" i="2"/>
  <c r="DM96" i="2"/>
  <c r="DM98" i="2"/>
  <c r="DM100" i="2"/>
  <c r="DM102" i="2"/>
  <c r="DM104" i="2"/>
  <c r="DM106" i="2"/>
  <c r="DM108" i="2"/>
  <c r="DM110" i="2"/>
  <c r="DM112" i="2"/>
  <c r="DM114" i="2"/>
  <c r="IA114" i="2" s="1"/>
  <c r="IC114" i="2" s="1"/>
  <c r="DJ8" i="2"/>
  <c r="DK8" i="2" s="1"/>
  <c r="DJ10" i="2"/>
  <c r="DK10" i="2" s="1"/>
  <c r="DJ11" i="2"/>
  <c r="DJ12" i="2"/>
  <c r="DK12" i="2" s="1"/>
  <c r="DJ13" i="2"/>
  <c r="DJ14" i="2"/>
  <c r="DK14" i="2" s="1"/>
  <c r="DJ15" i="2"/>
  <c r="DJ16" i="2"/>
  <c r="DK16" i="2" s="1"/>
  <c r="DJ17" i="2"/>
  <c r="DJ18" i="2"/>
  <c r="DK18" i="2" s="1"/>
  <c r="DJ19" i="2"/>
  <c r="DJ20" i="2"/>
  <c r="DK20" i="2" s="1"/>
  <c r="DJ21" i="2"/>
  <c r="DJ22" i="2"/>
  <c r="DK22" i="2" s="1"/>
  <c r="DJ24" i="2"/>
  <c r="DK24" i="2" s="1"/>
  <c r="DJ25" i="2"/>
  <c r="DJ26" i="2"/>
  <c r="DK26" i="2" s="1"/>
  <c r="DJ27" i="2"/>
  <c r="DJ28" i="2"/>
  <c r="DK28" i="2" s="1"/>
  <c r="DJ29" i="2"/>
  <c r="DJ30" i="2"/>
  <c r="DK30" i="2" s="1"/>
  <c r="DJ31" i="2"/>
  <c r="DJ32" i="2"/>
  <c r="DK32" i="2" s="1"/>
  <c r="DJ33" i="2"/>
  <c r="DJ34" i="2"/>
  <c r="DK34" i="2" s="1"/>
  <c r="DJ35" i="2"/>
  <c r="DJ36" i="2"/>
  <c r="DK36" i="2" s="1"/>
  <c r="DJ37" i="2"/>
  <c r="DJ38" i="2"/>
  <c r="DK38" i="2" s="1"/>
  <c r="DJ39" i="2"/>
  <c r="DJ40" i="2"/>
  <c r="DK40" i="2" s="1"/>
  <c r="DJ41" i="2"/>
  <c r="DJ42" i="2"/>
  <c r="DK42" i="2" s="1"/>
  <c r="DJ43" i="2"/>
  <c r="DJ44" i="2"/>
  <c r="DK44" i="2" s="1"/>
  <c r="DJ45" i="2"/>
  <c r="DJ46" i="2"/>
  <c r="DK46" i="2" s="1"/>
  <c r="DJ47" i="2"/>
  <c r="DJ48" i="2"/>
  <c r="DK48" i="2" s="1"/>
  <c r="DJ49" i="2"/>
  <c r="DJ50" i="2"/>
  <c r="DK50" i="2" s="1"/>
  <c r="DJ51" i="2"/>
  <c r="DJ52" i="2"/>
  <c r="DK52" i="2" s="1"/>
  <c r="DJ53" i="2"/>
  <c r="DJ54" i="2"/>
  <c r="DK54" i="2" s="1"/>
  <c r="DJ55" i="2"/>
  <c r="DJ56" i="2"/>
  <c r="DK56" i="2" s="1"/>
  <c r="DJ57" i="2"/>
  <c r="DJ58" i="2"/>
  <c r="DK58" i="2" s="1"/>
  <c r="DJ59" i="2"/>
  <c r="DJ60" i="2"/>
  <c r="DK60" i="2" s="1"/>
  <c r="DJ61" i="2"/>
  <c r="DJ62" i="2"/>
  <c r="DK62" i="2" s="1"/>
  <c r="DJ63" i="2"/>
  <c r="DJ64" i="2"/>
  <c r="DK64" i="2" s="1"/>
  <c r="DJ65" i="2"/>
  <c r="DJ66" i="2"/>
  <c r="DK66" i="2" s="1"/>
  <c r="DJ67" i="2"/>
  <c r="DJ68" i="2"/>
  <c r="DK68" i="2" s="1"/>
  <c r="DJ69" i="2"/>
  <c r="DJ70" i="2"/>
  <c r="DK70" i="2" s="1"/>
  <c r="DJ71" i="2"/>
  <c r="DJ72" i="2"/>
  <c r="DK72" i="2" s="1"/>
  <c r="DJ73" i="2"/>
  <c r="DJ74" i="2"/>
  <c r="DK74" i="2" s="1"/>
  <c r="DJ75" i="2"/>
  <c r="DJ76" i="2"/>
  <c r="DK76" i="2" s="1"/>
  <c r="DJ77" i="2"/>
  <c r="DJ78" i="2"/>
  <c r="DJ79" i="2"/>
  <c r="DJ80" i="2"/>
  <c r="DK80" i="2" s="1"/>
  <c r="DJ81" i="2"/>
  <c r="DJ82" i="2"/>
  <c r="DK82" i="2" s="1"/>
  <c r="DJ83" i="2"/>
  <c r="DJ84" i="2"/>
  <c r="DK84" i="2" s="1"/>
  <c r="DJ85" i="2"/>
  <c r="DJ86" i="2"/>
  <c r="DK86" i="2" s="1"/>
  <c r="DJ87" i="2"/>
  <c r="DJ88" i="2"/>
  <c r="DK88" i="2" s="1"/>
  <c r="DJ89" i="2"/>
  <c r="DJ90" i="2"/>
  <c r="DK90" i="2" s="1"/>
  <c r="DJ91" i="2"/>
  <c r="DJ92" i="2"/>
  <c r="DK92" i="2" s="1"/>
  <c r="DJ93" i="2"/>
  <c r="DJ94" i="2"/>
  <c r="DK94" i="2" s="1"/>
  <c r="DJ95" i="2"/>
  <c r="DJ96" i="2"/>
  <c r="DK96" i="2" s="1"/>
  <c r="DJ97" i="2"/>
  <c r="DJ98" i="2"/>
  <c r="DK98" i="2" s="1"/>
  <c r="DJ99" i="2"/>
  <c r="DJ100" i="2"/>
  <c r="DK100" i="2" s="1"/>
  <c r="DJ101" i="2"/>
  <c r="DJ102" i="2"/>
  <c r="DK102" i="2" s="1"/>
  <c r="DJ103" i="2"/>
  <c r="DJ104" i="2"/>
  <c r="DK104" i="2" s="1"/>
  <c r="DJ105" i="2"/>
  <c r="DJ112" i="2"/>
  <c r="DK112" i="2" s="1"/>
  <c r="DM92" i="2"/>
  <c r="DK78" i="2"/>
  <c r="DM24" i="2"/>
  <c r="CQ12" i="2"/>
  <c r="CQ14" i="2"/>
  <c r="CQ16" i="2"/>
  <c r="CQ20" i="2"/>
  <c r="CQ22" i="2"/>
  <c r="CQ26" i="2"/>
  <c r="CQ28" i="2"/>
  <c r="CQ30" i="2"/>
  <c r="CQ32" i="2"/>
  <c r="CQ34" i="2"/>
  <c r="CQ36" i="2"/>
  <c r="CQ38" i="2"/>
  <c r="CQ42" i="2"/>
  <c r="CQ44" i="2"/>
  <c r="CQ48" i="2"/>
  <c r="CQ50" i="2"/>
  <c r="CQ52" i="2"/>
  <c r="CQ54" i="2"/>
  <c r="CQ56" i="2"/>
  <c r="CQ58" i="2"/>
  <c r="CQ60" i="2"/>
  <c r="CQ62" i="2"/>
  <c r="CQ64" i="2"/>
  <c r="CQ66" i="2"/>
  <c r="CQ68" i="2"/>
  <c r="CQ76" i="2"/>
  <c r="CQ78" i="2"/>
  <c r="CQ80" i="2"/>
  <c r="CQ82" i="2"/>
  <c r="CQ84" i="2"/>
  <c r="CQ90" i="2"/>
  <c r="CQ92" i="2"/>
  <c r="CQ94" i="2"/>
  <c r="CQ96" i="2"/>
  <c r="CQ100" i="2"/>
  <c r="CQ102" i="2"/>
  <c r="CQ106" i="2"/>
  <c r="CQ108" i="2"/>
  <c r="CQ110" i="2"/>
  <c r="CQ112" i="2"/>
  <c r="CN8" i="2"/>
  <c r="CO8" i="2" s="1"/>
  <c r="CN10" i="2"/>
  <c r="CN11" i="2"/>
  <c r="CN12" i="2"/>
  <c r="CO12" i="2" s="1"/>
  <c r="CN13" i="2"/>
  <c r="CN14" i="2"/>
  <c r="CO14" i="2" s="1"/>
  <c r="CN15" i="2"/>
  <c r="CN16" i="2"/>
  <c r="CO16" i="2" s="1"/>
  <c r="CN17" i="2"/>
  <c r="CN18" i="2"/>
  <c r="CO18" i="2" s="1"/>
  <c r="CN19" i="2"/>
  <c r="CN20" i="2"/>
  <c r="CO20" i="2" s="1"/>
  <c r="CN21" i="2"/>
  <c r="CN22" i="2"/>
  <c r="CO22" i="2" s="1"/>
  <c r="CN24" i="2"/>
  <c r="CO24" i="2" s="1"/>
  <c r="CN25" i="2"/>
  <c r="CN26" i="2"/>
  <c r="CO26" i="2" s="1"/>
  <c r="CN27" i="2"/>
  <c r="CN28" i="2"/>
  <c r="CO28" i="2" s="1"/>
  <c r="CN29" i="2"/>
  <c r="CN30" i="2"/>
  <c r="CO30" i="2" s="1"/>
  <c r="CN31" i="2"/>
  <c r="CN32" i="2"/>
  <c r="CO32" i="2" s="1"/>
  <c r="CN33" i="2"/>
  <c r="CN34" i="2"/>
  <c r="CO34" i="2" s="1"/>
  <c r="CN35" i="2"/>
  <c r="CN36" i="2"/>
  <c r="CO36" i="2" s="1"/>
  <c r="CN37" i="2"/>
  <c r="CN38" i="2"/>
  <c r="CO38" i="2" s="1"/>
  <c r="CN39" i="2"/>
  <c r="CN40" i="2"/>
  <c r="CO40" i="2" s="1"/>
  <c r="CN41" i="2"/>
  <c r="CN42" i="2"/>
  <c r="CO42" i="2" s="1"/>
  <c r="CN43" i="2"/>
  <c r="CN44" i="2"/>
  <c r="CO44" i="2" s="1"/>
  <c r="CN45" i="2"/>
  <c r="CN46" i="2"/>
  <c r="CN47" i="2"/>
  <c r="CN48" i="2"/>
  <c r="CO48" i="2" s="1"/>
  <c r="CN49" i="2"/>
  <c r="CN50" i="2"/>
  <c r="CO50" i="2" s="1"/>
  <c r="CN51" i="2"/>
  <c r="CN52" i="2"/>
  <c r="CO52" i="2" s="1"/>
  <c r="CN53" i="2"/>
  <c r="CN54" i="2"/>
  <c r="CN55" i="2"/>
  <c r="CN56" i="2"/>
  <c r="CO56" i="2" s="1"/>
  <c r="CN57" i="2"/>
  <c r="CN58" i="2"/>
  <c r="CO58" i="2" s="1"/>
  <c r="CN59" i="2"/>
  <c r="CN60" i="2"/>
  <c r="CO60" i="2" s="1"/>
  <c r="CN61" i="2"/>
  <c r="CN62" i="2"/>
  <c r="CO62" i="2" s="1"/>
  <c r="CN63" i="2"/>
  <c r="CN64" i="2"/>
  <c r="CO64" i="2" s="1"/>
  <c r="CN65" i="2"/>
  <c r="CN66" i="2"/>
  <c r="CN67" i="2"/>
  <c r="CN68" i="2"/>
  <c r="CO68" i="2" s="1"/>
  <c r="CN69" i="2"/>
  <c r="CN70" i="2"/>
  <c r="CO70" i="2" s="1"/>
  <c r="CN71" i="2"/>
  <c r="CN72" i="2"/>
  <c r="CO72" i="2" s="1"/>
  <c r="CN73" i="2"/>
  <c r="CN74" i="2"/>
  <c r="CO74" i="2" s="1"/>
  <c r="CN75" i="2"/>
  <c r="CN76" i="2"/>
  <c r="CO76" i="2" s="1"/>
  <c r="CN77" i="2"/>
  <c r="CN78" i="2"/>
  <c r="CO78" i="2" s="1"/>
  <c r="CN79" i="2"/>
  <c r="CN80" i="2"/>
  <c r="CO80" i="2" s="1"/>
  <c r="CN81" i="2"/>
  <c r="CN82" i="2"/>
  <c r="CO82" i="2" s="1"/>
  <c r="CN83" i="2"/>
  <c r="CN84" i="2"/>
  <c r="CO84" i="2" s="1"/>
  <c r="CN85" i="2"/>
  <c r="CN86" i="2"/>
  <c r="CO86" i="2" s="1"/>
  <c r="CN87" i="2"/>
  <c r="CN88" i="2"/>
  <c r="CO88" i="2" s="1"/>
  <c r="CN89" i="2"/>
  <c r="CN90" i="2"/>
  <c r="CO90" i="2" s="1"/>
  <c r="CN91" i="2"/>
  <c r="CN92" i="2"/>
  <c r="CO92" i="2" s="1"/>
  <c r="CN93" i="2"/>
  <c r="CN94" i="2"/>
  <c r="CO94" i="2" s="1"/>
  <c r="CN95" i="2"/>
  <c r="CN96" i="2"/>
  <c r="CO96" i="2" s="1"/>
  <c r="CN97" i="2"/>
  <c r="CN98" i="2"/>
  <c r="CO98" i="2" s="1"/>
  <c r="CN99" i="2"/>
  <c r="CN100" i="2"/>
  <c r="CO100" i="2" s="1"/>
  <c r="CN101" i="2"/>
  <c r="CN102" i="2"/>
  <c r="CO102" i="2" s="1"/>
  <c r="CN103" i="2"/>
  <c r="CN104" i="2"/>
  <c r="CO104" i="2" s="1"/>
  <c r="CN105" i="2"/>
  <c r="CN112" i="2"/>
  <c r="CO112" i="2" s="1"/>
  <c r="CQ98" i="2"/>
  <c r="CQ88" i="2"/>
  <c r="CQ72" i="2"/>
  <c r="CQ70" i="2"/>
  <c r="CQ46" i="2"/>
  <c r="CQ40" i="2"/>
  <c r="CQ24" i="2"/>
  <c r="CQ18" i="2"/>
  <c r="CQ8" i="2"/>
  <c r="BU78" i="2"/>
  <c r="BU82" i="2"/>
  <c r="BU94" i="2"/>
  <c r="BU98" i="2"/>
  <c r="BU102" i="2"/>
  <c r="BU110" i="2"/>
  <c r="BR8" i="2"/>
  <c r="BS8" i="2" s="1"/>
  <c r="BR10" i="2"/>
  <c r="BS10" i="2" s="1"/>
  <c r="BR11" i="2"/>
  <c r="BR12" i="2"/>
  <c r="BS12" i="2" s="1"/>
  <c r="BR13" i="2"/>
  <c r="BR14" i="2"/>
  <c r="BS14" i="2" s="1"/>
  <c r="BR15" i="2"/>
  <c r="BR16" i="2"/>
  <c r="BR17" i="2"/>
  <c r="BR18" i="2"/>
  <c r="BS18" i="2" s="1"/>
  <c r="BR19" i="2"/>
  <c r="BR20" i="2"/>
  <c r="BS20" i="2" s="1"/>
  <c r="BR21" i="2"/>
  <c r="BR22" i="2"/>
  <c r="BS22" i="2" s="1"/>
  <c r="BR23" i="2"/>
  <c r="BR24" i="2"/>
  <c r="BS24" i="2" s="1"/>
  <c r="BR25" i="2"/>
  <c r="BR26" i="2"/>
  <c r="BS26" i="2" s="1"/>
  <c r="BR27" i="2"/>
  <c r="BR28" i="2"/>
  <c r="BS28" i="2" s="1"/>
  <c r="BR29" i="2"/>
  <c r="BR30" i="2"/>
  <c r="BS30" i="2" s="1"/>
  <c r="BR31" i="2"/>
  <c r="BR32" i="2"/>
  <c r="BS32" i="2" s="1"/>
  <c r="BR33" i="2"/>
  <c r="BR34" i="2"/>
  <c r="BS34" i="2" s="1"/>
  <c r="BR35" i="2"/>
  <c r="BR36" i="2"/>
  <c r="BS36" i="2" s="1"/>
  <c r="BR37" i="2"/>
  <c r="BR38" i="2"/>
  <c r="BS38" i="2" s="1"/>
  <c r="BR39" i="2"/>
  <c r="BR40" i="2"/>
  <c r="BS40" i="2" s="1"/>
  <c r="BR41" i="2"/>
  <c r="BR42" i="2"/>
  <c r="BR43" i="2"/>
  <c r="BR44" i="2"/>
  <c r="BS44" i="2" s="1"/>
  <c r="BR45" i="2"/>
  <c r="BR46" i="2"/>
  <c r="BS46" i="2" s="1"/>
  <c r="BR47" i="2"/>
  <c r="BR48" i="2"/>
  <c r="BS48" i="2" s="1"/>
  <c r="BR49" i="2"/>
  <c r="BR50" i="2"/>
  <c r="BS50" i="2" s="1"/>
  <c r="BR51" i="2"/>
  <c r="BR52" i="2"/>
  <c r="BS52" i="2" s="1"/>
  <c r="BR53" i="2"/>
  <c r="BR54" i="2"/>
  <c r="BS54" i="2" s="1"/>
  <c r="BR55" i="2"/>
  <c r="BR56" i="2"/>
  <c r="BR57" i="2"/>
  <c r="BR58" i="2"/>
  <c r="BS58" i="2" s="1"/>
  <c r="BR59" i="2"/>
  <c r="BR60" i="2"/>
  <c r="BR61" i="2"/>
  <c r="BR62" i="2"/>
  <c r="BS62" i="2" s="1"/>
  <c r="BR63" i="2"/>
  <c r="BR64" i="2"/>
  <c r="BS64" i="2" s="1"/>
  <c r="BR65" i="2"/>
  <c r="BR66" i="2"/>
  <c r="BS66" i="2" s="1"/>
  <c r="BR67" i="2"/>
  <c r="BR68" i="2"/>
  <c r="BS68" i="2" s="1"/>
  <c r="BR69" i="2"/>
  <c r="BR70" i="2"/>
  <c r="BS70" i="2" s="1"/>
  <c r="BR71" i="2"/>
  <c r="BR72" i="2"/>
  <c r="BS72" i="2" s="1"/>
  <c r="BR73" i="2"/>
  <c r="BR74" i="2"/>
  <c r="BS74" i="2" s="1"/>
  <c r="BR75" i="2"/>
  <c r="BR76" i="2"/>
  <c r="BS76" i="2" s="1"/>
  <c r="BR77" i="2"/>
  <c r="BR78" i="2"/>
  <c r="BS78" i="2" s="1"/>
  <c r="BR79" i="2"/>
  <c r="BR80" i="2"/>
  <c r="BS80" i="2" s="1"/>
  <c r="BR81" i="2"/>
  <c r="BR82" i="2"/>
  <c r="BS82" i="2" s="1"/>
  <c r="BR83" i="2"/>
  <c r="BR84" i="2"/>
  <c r="BS84" i="2" s="1"/>
  <c r="BR85" i="2"/>
  <c r="BR86" i="2"/>
  <c r="BS86" i="2" s="1"/>
  <c r="BR87" i="2"/>
  <c r="BR88" i="2"/>
  <c r="BS88" i="2" s="1"/>
  <c r="BR89" i="2"/>
  <c r="BR90" i="2"/>
  <c r="BS90" i="2" s="1"/>
  <c r="BR91" i="2"/>
  <c r="BR92" i="2"/>
  <c r="BS92" i="2" s="1"/>
  <c r="BR93" i="2"/>
  <c r="BR94" i="2"/>
  <c r="BS94" i="2" s="1"/>
  <c r="BR95" i="2"/>
  <c r="BR96" i="2"/>
  <c r="BS96" i="2" s="1"/>
  <c r="BR97" i="2"/>
  <c r="BR98" i="2"/>
  <c r="BS98" i="2" s="1"/>
  <c r="BR99" i="2"/>
  <c r="BR100" i="2"/>
  <c r="BS100" i="2" s="1"/>
  <c r="BR101" i="2"/>
  <c r="BR102" i="2"/>
  <c r="BS102" i="2" s="1"/>
  <c r="BR103" i="2"/>
  <c r="BR104" i="2"/>
  <c r="BS104" i="2" s="1"/>
  <c r="BR105" i="2"/>
  <c r="BR112" i="2"/>
  <c r="BS112" i="2" s="1"/>
  <c r="BU112" i="2"/>
  <c r="BU108" i="2"/>
  <c r="BU106" i="2"/>
  <c r="BU104" i="2"/>
  <c r="BU100" i="2"/>
  <c r="BU96" i="2"/>
  <c r="BU92" i="2"/>
  <c r="BU90" i="2"/>
  <c r="BU88" i="2"/>
  <c r="BU84" i="2"/>
  <c r="BU80" i="2"/>
  <c r="BU76" i="2"/>
  <c r="BU72" i="2"/>
  <c r="BU70" i="2"/>
  <c r="BU68" i="2"/>
  <c r="BU64" i="2"/>
  <c r="BU60" i="2"/>
  <c r="BU58" i="2"/>
  <c r="BU56" i="2"/>
  <c r="BU52" i="2"/>
  <c r="BU48" i="2"/>
  <c r="BU44" i="2"/>
  <c r="BU40" i="2"/>
  <c r="BU38" i="2"/>
  <c r="BU36" i="2"/>
  <c r="BU32" i="2"/>
  <c r="BU28" i="2"/>
  <c r="BU24" i="2"/>
  <c r="BU22" i="2"/>
  <c r="BU20" i="2"/>
  <c r="BU16" i="2"/>
  <c r="BU12" i="2"/>
  <c r="BU10" i="2"/>
  <c r="BU8" i="2"/>
  <c r="AY8" i="2"/>
  <c r="AY10" i="2"/>
  <c r="AY12" i="2"/>
  <c r="AY14" i="2"/>
  <c r="AY16" i="2"/>
  <c r="AY18" i="2"/>
  <c r="AY20" i="2"/>
  <c r="AY22" i="2"/>
  <c r="AY24" i="2"/>
  <c r="AY26" i="2"/>
  <c r="AY28" i="2"/>
  <c r="AY30" i="2"/>
  <c r="AY32" i="2"/>
  <c r="AY34" i="2"/>
  <c r="AY36" i="2"/>
  <c r="AY38" i="2"/>
  <c r="AY40" i="2"/>
  <c r="AY42" i="2"/>
  <c r="AY44" i="2"/>
  <c r="AY46" i="2"/>
  <c r="AY48" i="2"/>
  <c r="AY50" i="2"/>
  <c r="AY52" i="2"/>
  <c r="AY54" i="2"/>
  <c r="AY56" i="2"/>
  <c r="AY58" i="2"/>
  <c r="AY60" i="2"/>
  <c r="AY62" i="2"/>
  <c r="AY64" i="2"/>
  <c r="AY66" i="2"/>
  <c r="AY68" i="2"/>
  <c r="AY70" i="2"/>
  <c r="AY72" i="2"/>
  <c r="AY74" i="2"/>
  <c r="AY76" i="2"/>
  <c r="AY78" i="2"/>
  <c r="AY80" i="2"/>
  <c r="AY82" i="2"/>
  <c r="AY84" i="2"/>
  <c r="AY86" i="2"/>
  <c r="AY88" i="2"/>
  <c r="AY90" i="2"/>
  <c r="AY92" i="2"/>
  <c r="AY94" i="2"/>
  <c r="AY96" i="2"/>
  <c r="AY98" i="2"/>
  <c r="AY100" i="2"/>
  <c r="AY102" i="2"/>
  <c r="AY104" i="2"/>
  <c r="AY106" i="2"/>
  <c r="AY108" i="2"/>
  <c r="AY110" i="2"/>
  <c r="AY112" i="2"/>
  <c r="AW8" i="2"/>
  <c r="BR9" i="2"/>
  <c r="AW10" i="2"/>
  <c r="AW12" i="2"/>
  <c r="AW14" i="2"/>
  <c r="AW16" i="2"/>
  <c r="AW18" i="2"/>
  <c r="AW22" i="2"/>
  <c r="AW24" i="2"/>
  <c r="AW26" i="2"/>
  <c r="AW28" i="2"/>
  <c r="AW30" i="2"/>
  <c r="AW32" i="2"/>
  <c r="AW34" i="2"/>
  <c r="AW36" i="2"/>
  <c r="AW38" i="2"/>
  <c r="AW40" i="2"/>
  <c r="AW42" i="2"/>
  <c r="AW44" i="2"/>
  <c r="AW46" i="2"/>
  <c r="AW48" i="2"/>
  <c r="AW50" i="2"/>
  <c r="AW54" i="2"/>
  <c r="AW56" i="2"/>
  <c r="AW58" i="2"/>
  <c r="AW60" i="2"/>
  <c r="AW64" i="2"/>
  <c r="AW66" i="2"/>
  <c r="AW68" i="2"/>
  <c r="AW72" i="2"/>
  <c r="AW78" i="2"/>
  <c r="AW80" i="2"/>
  <c r="AW84" i="2"/>
  <c r="AW86" i="2"/>
  <c r="AW88" i="2"/>
  <c r="AW90" i="2"/>
  <c r="AW92" i="2"/>
  <c r="AW96" i="2"/>
  <c r="AW98" i="2"/>
  <c r="AW104" i="2"/>
  <c r="AW106" i="2"/>
  <c r="AW110" i="2"/>
  <c r="AW112" i="2"/>
  <c r="CN23" i="2" l="1"/>
  <c r="BR107" i="2"/>
  <c r="DJ107" i="2"/>
  <c r="BR110" i="2"/>
  <c r="BS110" i="2" s="1"/>
  <c r="BR106" i="2"/>
  <c r="BS106" i="2" s="1"/>
  <c r="DJ106" i="2"/>
  <c r="DK106" i="2" s="1"/>
  <c r="BR109" i="2"/>
  <c r="CN107" i="2"/>
  <c r="EF107" i="2"/>
  <c r="BR108" i="2"/>
  <c r="CN110" i="2"/>
  <c r="CO110" i="2" s="1"/>
  <c r="CN106" i="2"/>
  <c r="CO106" i="2" s="1"/>
  <c r="EF106" i="2"/>
  <c r="EG106" i="2" s="1"/>
  <c r="BR111" i="2"/>
  <c r="CN111" i="2" s="1"/>
  <c r="HV99" i="2"/>
  <c r="HX99" i="2" s="1"/>
  <c r="HV35" i="2"/>
  <c r="HX35" i="2" s="1"/>
  <c r="HV103" i="2"/>
  <c r="HX103" i="2" s="1"/>
  <c r="HV39" i="2"/>
  <c r="HX39" i="2" s="1"/>
  <c r="HV67" i="2"/>
  <c r="HX67" i="2" s="1"/>
  <c r="HV93" i="2"/>
  <c r="HX93" i="2" s="1"/>
  <c r="HV85" i="2"/>
  <c r="HX85" i="2" s="1"/>
  <c r="HV33" i="2"/>
  <c r="HX33" i="2" s="1"/>
  <c r="HV21" i="2"/>
  <c r="HX21" i="2" s="1"/>
  <c r="HV52" i="2"/>
  <c r="HX52" i="2" s="1"/>
  <c r="HV20" i="2"/>
  <c r="HX20" i="2" s="1"/>
  <c r="HW98" i="2"/>
  <c r="HY98" i="2" s="1"/>
  <c r="HV77" i="2"/>
  <c r="HX77" i="2" s="1"/>
  <c r="HV37" i="2"/>
  <c r="HX37" i="2" s="1"/>
  <c r="HV29" i="2"/>
  <c r="HX29" i="2" s="1"/>
  <c r="HV83" i="2"/>
  <c r="HX83" i="2" s="1"/>
  <c r="HW72" i="2"/>
  <c r="HY72" i="2" s="1"/>
  <c r="HV25" i="2"/>
  <c r="HX25" i="2" s="1"/>
  <c r="HW32" i="2"/>
  <c r="HY32" i="2" s="1"/>
  <c r="HW48" i="2"/>
  <c r="HY48" i="2" s="1"/>
  <c r="HW28" i="2"/>
  <c r="HY28" i="2" s="1"/>
  <c r="HW92" i="2"/>
  <c r="HY92" i="2" s="1"/>
  <c r="HV102" i="2"/>
  <c r="HX102" i="2" s="1"/>
  <c r="HV95" i="2"/>
  <c r="HX95" i="2" s="1"/>
  <c r="HV70" i="2"/>
  <c r="HX70" i="2" s="1"/>
  <c r="HV42" i="2"/>
  <c r="HX42" i="2" s="1"/>
  <c r="HV94" i="2"/>
  <c r="HX94" i="2" s="1"/>
  <c r="HV91" i="2"/>
  <c r="HX91" i="2" s="1"/>
  <c r="HV79" i="2"/>
  <c r="HX79" i="2" s="1"/>
  <c r="HV76" i="2"/>
  <c r="HX76" i="2" s="1"/>
  <c r="HV62" i="2"/>
  <c r="HX62" i="2" s="1"/>
  <c r="HV59" i="2"/>
  <c r="HX59" i="2" s="1"/>
  <c r="HV47" i="2"/>
  <c r="HX47" i="2" s="1"/>
  <c r="HW44" i="2"/>
  <c r="HY44" i="2" s="1"/>
  <c r="HV27" i="2"/>
  <c r="HX27" i="2" s="1"/>
  <c r="HV15" i="2"/>
  <c r="HX15" i="2" s="1"/>
  <c r="BS42" i="2"/>
  <c r="HW42" i="2" s="1"/>
  <c r="HY42" i="2" s="1"/>
  <c r="HV101" i="2"/>
  <c r="HX101" i="2" s="1"/>
  <c r="HV75" i="2"/>
  <c r="HX75" i="2" s="1"/>
  <c r="HV19" i="2"/>
  <c r="HX19" i="2" s="1"/>
  <c r="HW22" i="2"/>
  <c r="HY22" i="2" s="1"/>
  <c r="HV31" i="2"/>
  <c r="HX31" i="2" s="1"/>
  <c r="HV100" i="2"/>
  <c r="HX100" i="2" s="1"/>
  <c r="HV87" i="2"/>
  <c r="HX87" i="2" s="1"/>
  <c r="HV81" i="2"/>
  <c r="HX81" i="2" s="1"/>
  <c r="HV61" i="2"/>
  <c r="HX61" i="2" s="1"/>
  <c r="HV55" i="2"/>
  <c r="HX55" i="2" s="1"/>
  <c r="AW52" i="2"/>
  <c r="HW52" i="2" s="1"/>
  <c r="HY52" i="2" s="1"/>
  <c r="HV49" i="2"/>
  <c r="HX49" i="2" s="1"/>
  <c r="AW20" i="2"/>
  <c r="HW20" i="2" s="1"/>
  <c r="HY20" i="2" s="1"/>
  <c r="HV17" i="2"/>
  <c r="HX17" i="2" s="1"/>
  <c r="HV11" i="2"/>
  <c r="HX11" i="2" s="1"/>
  <c r="HW24" i="2"/>
  <c r="HY24" i="2" s="1"/>
  <c r="HV104" i="2"/>
  <c r="HX104" i="2" s="1"/>
  <c r="HV88" i="2"/>
  <c r="HX88" i="2" s="1"/>
  <c r="HV80" i="2"/>
  <c r="HX80" i="2" s="1"/>
  <c r="HV64" i="2"/>
  <c r="HX64" i="2" s="1"/>
  <c r="HV60" i="2"/>
  <c r="HX60" i="2" s="1"/>
  <c r="HV56" i="2"/>
  <c r="HX56" i="2" s="1"/>
  <c r="HV48" i="2"/>
  <c r="HX48" i="2" s="1"/>
  <c r="HV40" i="2"/>
  <c r="HX40" i="2" s="1"/>
  <c r="HV24" i="2"/>
  <c r="HX24" i="2" s="1"/>
  <c r="HV16" i="2"/>
  <c r="HX16" i="2" s="1"/>
  <c r="HV66" i="2"/>
  <c r="HX66" i="2" s="1"/>
  <c r="HV54" i="2"/>
  <c r="HX54" i="2" s="1"/>
  <c r="HV46" i="2"/>
  <c r="HX46" i="2" s="1"/>
  <c r="HV14" i="2"/>
  <c r="HX14" i="2" s="1"/>
  <c r="HV10" i="2"/>
  <c r="HX10" i="2" s="1"/>
  <c r="HW38" i="2"/>
  <c r="HY38" i="2" s="1"/>
  <c r="HW34" i="2"/>
  <c r="HY34" i="2" s="1"/>
  <c r="HW50" i="2"/>
  <c r="HY50" i="2" s="1"/>
  <c r="HW40" i="2"/>
  <c r="HY40" i="2" s="1"/>
  <c r="HW30" i="2"/>
  <c r="HY30" i="2" s="1"/>
  <c r="HW18" i="2"/>
  <c r="HY18" i="2" s="1"/>
  <c r="HW12" i="2"/>
  <c r="HY12" i="2" s="1"/>
  <c r="HW8" i="2"/>
  <c r="HY8" i="2" s="1"/>
  <c r="HW90" i="2"/>
  <c r="HY90" i="2" s="1"/>
  <c r="HW68" i="2"/>
  <c r="HY68" i="2" s="1"/>
  <c r="HW64" i="2"/>
  <c r="HY64" i="2" s="1"/>
  <c r="HW58" i="2"/>
  <c r="HY58" i="2" s="1"/>
  <c r="HW36" i="2"/>
  <c r="HY36" i="2" s="1"/>
  <c r="HW26" i="2"/>
  <c r="HY26" i="2" s="1"/>
  <c r="HW14" i="2"/>
  <c r="HY14" i="2" s="1"/>
  <c r="HV22" i="2"/>
  <c r="HX22" i="2" s="1"/>
  <c r="HV30" i="2"/>
  <c r="HX30" i="2" s="1"/>
  <c r="HV38" i="2"/>
  <c r="HX38" i="2" s="1"/>
  <c r="HV44" i="2"/>
  <c r="HX44" i="2" s="1"/>
  <c r="HV89" i="2"/>
  <c r="HX89" i="2" s="1"/>
  <c r="HW86" i="2"/>
  <c r="HY86" i="2" s="1"/>
  <c r="HV84" i="2"/>
  <c r="HX84" i="2" s="1"/>
  <c r="HW80" i="2"/>
  <c r="HY80" i="2" s="1"/>
  <c r="HV78" i="2"/>
  <c r="HX78" i="2" s="1"/>
  <c r="HV69" i="2"/>
  <c r="HX69" i="2" s="1"/>
  <c r="HV63" i="2"/>
  <c r="HX63" i="2" s="1"/>
  <c r="HV57" i="2"/>
  <c r="HX57" i="2" s="1"/>
  <c r="HV43" i="2"/>
  <c r="HX43" i="2" s="1"/>
  <c r="HV8" i="2"/>
  <c r="HX8" i="2" s="1"/>
  <c r="BS56" i="2"/>
  <c r="HW56" i="2" s="1"/>
  <c r="HY56" i="2" s="1"/>
  <c r="BS60" i="2"/>
  <c r="HW60" i="2" s="1"/>
  <c r="HY60" i="2" s="1"/>
  <c r="CO10" i="2"/>
  <c r="HW10" i="2" s="1"/>
  <c r="HY10" i="2" s="1"/>
  <c r="CO46" i="2"/>
  <c r="HW46" i="2" s="1"/>
  <c r="HY46" i="2" s="1"/>
  <c r="CO54" i="2"/>
  <c r="HW54" i="2" s="1"/>
  <c r="HY54" i="2" s="1"/>
  <c r="CO66" i="2"/>
  <c r="HW66" i="2" s="1"/>
  <c r="HY66" i="2" s="1"/>
  <c r="HV28" i="2"/>
  <c r="HX28" i="2" s="1"/>
  <c r="HV36" i="2"/>
  <c r="HX36" i="2" s="1"/>
  <c r="HV68" i="2"/>
  <c r="HX68" i="2" s="1"/>
  <c r="HV72" i="2"/>
  <c r="HX72" i="2" s="1"/>
  <c r="HV90" i="2"/>
  <c r="HX90" i="2" s="1"/>
  <c r="AW100" i="2"/>
  <c r="HW100" i="2" s="1"/>
  <c r="HY100" i="2" s="1"/>
  <c r="HV97" i="2"/>
  <c r="HX97" i="2" s="1"/>
  <c r="AW94" i="2"/>
  <c r="HW94" i="2" s="1"/>
  <c r="HY94" i="2" s="1"/>
  <c r="HV92" i="2"/>
  <c r="HX92" i="2" s="1"/>
  <c r="HW88" i="2"/>
  <c r="HY88" i="2" s="1"/>
  <c r="HV86" i="2"/>
  <c r="HX86" i="2" s="1"/>
  <c r="HV74" i="2"/>
  <c r="HX74" i="2" s="1"/>
  <c r="AW74" i="2"/>
  <c r="HW74" i="2" s="1"/>
  <c r="HY74" i="2" s="1"/>
  <c r="HV71" i="2"/>
  <c r="HX71" i="2" s="1"/>
  <c r="HV65" i="2"/>
  <c r="HX65" i="2" s="1"/>
  <c r="AW62" i="2"/>
  <c r="HW62" i="2" s="1"/>
  <c r="HY62" i="2" s="1"/>
  <c r="HV51" i="2"/>
  <c r="HX51" i="2" s="1"/>
  <c r="HV45" i="2"/>
  <c r="HX45" i="2" s="1"/>
  <c r="BS16" i="2"/>
  <c r="HW16" i="2" s="1"/>
  <c r="HY16" i="2" s="1"/>
  <c r="HV12" i="2"/>
  <c r="HX12" i="2" s="1"/>
  <c r="HV18" i="2"/>
  <c r="HX18" i="2" s="1"/>
  <c r="HV26" i="2"/>
  <c r="HX26" i="2" s="1"/>
  <c r="HV34" i="2"/>
  <c r="HX34" i="2" s="1"/>
  <c r="HV96" i="2"/>
  <c r="HX96" i="2" s="1"/>
  <c r="HW104" i="2"/>
  <c r="HY104" i="2" s="1"/>
  <c r="HW84" i="2"/>
  <c r="HY84" i="2" s="1"/>
  <c r="HW78" i="2"/>
  <c r="HY78" i="2" s="1"/>
  <c r="AW108" i="2"/>
  <c r="HV105" i="2"/>
  <c r="HX105" i="2" s="1"/>
  <c r="AW102" i="2"/>
  <c r="HW102" i="2" s="1"/>
  <c r="HY102" i="2" s="1"/>
  <c r="HW96" i="2"/>
  <c r="HY96" i="2" s="1"/>
  <c r="AW82" i="2"/>
  <c r="HW82" i="2" s="1"/>
  <c r="HY82" i="2" s="1"/>
  <c r="HV82" i="2"/>
  <c r="HX82" i="2" s="1"/>
  <c r="AW76" i="2"/>
  <c r="HW76" i="2" s="1"/>
  <c r="HY76" i="2" s="1"/>
  <c r="HV73" i="2"/>
  <c r="HX73" i="2" s="1"/>
  <c r="AW70" i="2"/>
  <c r="HW70" i="2" s="1"/>
  <c r="HY70" i="2" s="1"/>
  <c r="HV53" i="2"/>
  <c r="HX53" i="2" s="1"/>
  <c r="HV32" i="2"/>
  <c r="HX32" i="2" s="1"/>
  <c r="HV50" i="2"/>
  <c r="HX50" i="2" s="1"/>
  <c r="HV58" i="2"/>
  <c r="HX58" i="2" s="1"/>
  <c r="HV98" i="2"/>
  <c r="HX98" i="2" s="1"/>
  <c r="HW112" i="2"/>
  <c r="HY112" i="2" s="1"/>
  <c r="HV112" i="2"/>
  <c r="HX112" i="2" s="1"/>
  <c r="LN9" i="7"/>
  <c r="LP9" i="7" s="1"/>
  <c r="HV41" i="2"/>
  <c r="HX41" i="2" s="1"/>
  <c r="IM206" i="7"/>
  <c r="IM208" i="7" s="1"/>
  <c r="LE7" i="7"/>
  <c r="BO207" i="7" s="1"/>
  <c r="BM207" i="7"/>
  <c r="LJ103" i="7"/>
  <c r="LL103" i="7" s="1"/>
  <c r="LJ203" i="7"/>
  <c r="LL203" i="7" s="1"/>
  <c r="LJ115" i="7"/>
  <c r="LL115" i="7" s="1"/>
  <c r="LJ107" i="7"/>
  <c r="LL107" i="7" s="1"/>
  <c r="CN9" i="2"/>
  <c r="HZ19" i="2"/>
  <c r="IB19" i="2" s="1"/>
  <c r="HZ35" i="2"/>
  <c r="IB35" i="2" s="1"/>
  <c r="IA12" i="2"/>
  <c r="IC12" i="2" s="1"/>
  <c r="IA60" i="2"/>
  <c r="IC60" i="2" s="1"/>
  <c r="IA72" i="2"/>
  <c r="IC72" i="2" s="1"/>
  <c r="IA68" i="2"/>
  <c r="IC68" i="2" s="1"/>
  <c r="IA56" i="2"/>
  <c r="IC56" i="2" s="1"/>
  <c r="IA44" i="2"/>
  <c r="IC44" i="2" s="1"/>
  <c r="IA36" i="2"/>
  <c r="IC36" i="2" s="1"/>
  <c r="IA28" i="2"/>
  <c r="IC28" i="2" s="1"/>
  <c r="IA20" i="2"/>
  <c r="IC20" i="2" s="1"/>
  <c r="IA40" i="2"/>
  <c r="IC40" i="2" s="1"/>
  <c r="HZ83" i="2"/>
  <c r="IB83" i="2" s="1"/>
  <c r="IA24" i="2"/>
  <c r="IC24" i="2" s="1"/>
  <c r="HZ67" i="2"/>
  <c r="IB67" i="2" s="1"/>
  <c r="IA8" i="2"/>
  <c r="IC8" i="2" s="1"/>
  <c r="CQ86" i="2"/>
  <c r="HZ86" i="2"/>
  <c r="IB86" i="2" s="1"/>
  <c r="HZ74" i="2"/>
  <c r="IB74" i="2" s="1"/>
  <c r="CQ74" i="2"/>
  <c r="CQ10" i="2"/>
  <c r="IA10" i="2" s="1"/>
  <c r="IC10" i="2" s="1"/>
  <c r="HZ10" i="2"/>
  <c r="IB10" i="2" s="1"/>
  <c r="HZ99" i="2"/>
  <c r="IB99" i="2" s="1"/>
  <c r="HZ81" i="2"/>
  <c r="IB81" i="2" s="1"/>
  <c r="HZ104" i="2"/>
  <c r="IB104" i="2" s="1"/>
  <c r="HZ88" i="2"/>
  <c r="IB88" i="2" s="1"/>
  <c r="HZ97" i="2"/>
  <c r="IB97" i="2" s="1"/>
  <c r="IA106" i="2"/>
  <c r="IC106" i="2" s="1"/>
  <c r="IA82" i="2"/>
  <c r="IC82" i="2" s="1"/>
  <c r="IA78" i="2"/>
  <c r="IC78" i="2" s="1"/>
  <c r="IA70" i="2"/>
  <c r="IC70" i="2" s="1"/>
  <c r="IA38" i="2"/>
  <c r="IC38" i="2" s="1"/>
  <c r="IA22" i="2"/>
  <c r="IC22" i="2" s="1"/>
  <c r="IA16" i="2"/>
  <c r="IC16" i="2" s="1"/>
  <c r="HZ73" i="2"/>
  <c r="IB73" i="2" s="1"/>
  <c r="HZ61" i="2"/>
  <c r="IB61" i="2" s="1"/>
  <c r="HZ49" i="2"/>
  <c r="IB49" i="2" s="1"/>
  <c r="CQ104" i="2"/>
  <c r="IA104" i="2" s="1"/>
  <c r="IC104" i="2" s="1"/>
  <c r="IA32" i="2"/>
  <c r="IC32" i="2" s="1"/>
  <c r="IA58" i="2"/>
  <c r="IC58" i="2" s="1"/>
  <c r="IA52" i="2"/>
  <c r="IC52" i="2" s="1"/>
  <c r="IA98" i="2"/>
  <c r="IC98" i="2" s="1"/>
  <c r="IA90" i="2"/>
  <c r="IC90" i="2" s="1"/>
  <c r="HZ15" i="2"/>
  <c r="IB15" i="2" s="1"/>
  <c r="HZ31" i="2"/>
  <c r="IB31" i="2" s="1"/>
  <c r="HZ39" i="2"/>
  <c r="IB39" i="2" s="1"/>
  <c r="HZ64" i="2"/>
  <c r="IB64" i="2" s="1"/>
  <c r="HZ90" i="2"/>
  <c r="IB90" i="2" s="1"/>
  <c r="HZ94" i="2"/>
  <c r="IB94" i="2" s="1"/>
  <c r="HZ102" i="2"/>
  <c r="IB102" i="2" s="1"/>
  <c r="HZ111" i="2"/>
  <c r="IB111" i="2" s="1"/>
  <c r="IA102" i="2"/>
  <c r="IC102" i="2" s="1"/>
  <c r="IA94" i="2"/>
  <c r="IC94" i="2" s="1"/>
  <c r="HZ71" i="2"/>
  <c r="IB71" i="2" s="1"/>
  <c r="HZ55" i="2"/>
  <c r="IB55" i="2" s="1"/>
  <c r="HZ11" i="2"/>
  <c r="IB11" i="2" s="1"/>
  <c r="HZ23" i="2"/>
  <c r="IB23" i="2" s="1"/>
  <c r="HZ98" i="2"/>
  <c r="IB98" i="2" s="1"/>
  <c r="HZ106" i="2"/>
  <c r="IB106" i="2" s="1"/>
  <c r="IA110" i="2"/>
  <c r="IC110" i="2" s="1"/>
  <c r="HZ70" i="2"/>
  <c r="IB70" i="2" s="1"/>
  <c r="BU66" i="2"/>
  <c r="IA66" i="2" s="1"/>
  <c r="IC66" i="2" s="1"/>
  <c r="HZ66" i="2"/>
  <c r="IB66" i="2" s="1"/>
  <c r="BU62" i="2"/>
  <c r="IA62" i="2" s="1"/>
  <c r="IC62" i="2" s="1"/>
  <c r="HZ62" i="2"/>
  <c r="IB62" i="2" s="1"/>
  <c r="HZ58" i="2"/>
  <c r="IB58" i="2" s="1"/>
  <c r="HZ54" i="2"/>
  <c r="IB54" i="2" s="1"/>
  <c r="BU50" i="2"/>
  <c r="IA50" i="2" s="1"/>
  <c r="IC50" i="2" s="1"/>
  <c r="HZ50" i="2"/>
  <c r="IB50" i="2" s="1"/>
  <c r="BU46" i="2"/>
  <c r="IA46" i="2" s="1"/>
  <c r="IC46" i="2" s="1"/>
  <c r="HZ46" i="2"/>
  <c r="IB46" i="2" s="1"/>
  <c r="HZ42" i="2"/>
  <c r="IB42" i="2" s="1"/>
  <c r="HZ38" i="2"/>
  <c r="IB38" i="2" s="1"/>
  <c r="BU34" i="2"/>
  <c r="IA34" i="2" s="1"/>
  <c r="IC34" i="2" s="1"/>
  <c r="HZ34" i="2"/>
  <c r="IB34" i="2" s="1"/>
  <c r="BU30" i="2"/>
  <c r="IA30" i="2" s="1"/>
  <c r="IC30" i="2" s="1"/>
  <c r="HZ30" i="2"/>
  <c r="IB30" i="2" s="1"/>
  <c r="HZ26" i="2"/>
  <c r="IB26" i="2" s="1"/>
  <c r="HZ22" i="2"/>
  <c r="IB22" i="2" s="1"/>
  <c r="BU18" i="2"/>
  <c r="IA18" i="2" s="1"/>
  <c r="IC18" i="2" s="1"/>
  <c r="HZ18" i="2"/>
  <c r="IB18" i="2" s="1"/>
  <c r="BU14" i="2"/>
  <c r="IA14" i="2" s="1"/>
  <c r="IC14" i="2" s="1"/>
  <c r="HZ14" i="2"/>
  <c r="IB14" i="2" s="1"/>
  <c r="HZ43" i="2"/>
  <c r="IB43" i="2" s="1"/>
  <c r="HZ51" i="2"/>
  <c r="IB51" i="2" s="1"/>
  <c r="HZ77" i="2"/>
  <c r="IB77" i="2" s="1"/>
  <c r="HZ78" i="2"/>
  <c r="IB78" i="2" s="1"/>
  <c r="HZ89" i="2"/>
  <c r="IB89" i="2" s="1"/>
  <c r="HZ93" i="2"/>
  <c r="IB93" i="2" s="1"/>
  <c r="HZ101" i="2"/>
  <c r="IB101" i="2" s="1"/>
  <c r="HZ105" i="2"/>
  <c r="IB105" i="2" s="1"/>
  <c r="HZ110" i="2"/>
  <c r="IB110" i="2" s="1"/>
  <c r="IA108" i="2"/>
  <c r="IC108" i="2" s="1"/>
  <c r="IA100" i="2"/>
  <c r="IC100" i="2" s="1"/>
  <c r="IA96" i="2"/>
  <c r="IC96" i="2" s="1"/>
  <c r="IA92" i="2"/>
  <c r="IC92" i="2" s="1"/>
  <c r="IA88" i="2"/>
  <c r="IC88" i="2" s="1"/>
  <c r="IA84" i="2"/>
  <c r="IC84" i="2" s="1"/>
  <c r="IA80" i="2"/>
  <c r="IC80" i="2" s="1"/>
  <c r="IA76" i="2"/>
  <c r="IC76" i="2" s="1"/>
  <c r="IA64" i="2"/>
  <c r="IC64" i="2" s="1"/>
  <c r="IA48" i="2"/>
  <c r="IC48" i="2" s="1"/>
  <c r="BU26" i="2"/>
  <c r="IA26" i="2" s="1"/>
  <c r="IC26" i="2" s="1"/>
  <c r="BU74" i="2"/>
  <c r="BU86" i="2"/>
  <c r="HZ69" i="2"/>
  <c r="IB69" i="2" s="1"/>
  <c r="HZ53" i="2"/>
  <c r="IB53" i="2" s="1"/>
  <c r="HZ41" i="2"/>
  <c r="IB41" i="2" s="1"/>
  <c r="HZ37" i="2"/>
  <c r="IB37" i="2" s="1"/>
  <c r="HZ33" i="2"/>
  <c r="IB33" i="2" s="1"/>
  <c r="HZ29" i="2"/>
  <c r="IB29" i="2" s="1"/>
  <c r="HZ25" i="2"/>
  <c r="IB25" i="2" s="1"/>
  <c r="HZ21" i="2"/>
  <c r="IB21" i="2" s="1"/>
  <c r="HZ17" i="2"/>
  <c r="IB17" i="2" s="1"/>
  <c r="HZ9" i="2"/>
  <c r="IB9" i="2" s="1"/>
  <c r="IA112" i="2"/>
  <c r="IC112" i="2" s="1"/>
  <c r="HZ27" i="2"/>
  <c r="IB27" i="2" s="1"/>
  <c r="HZ44" i="2"/>
  <c r="IB44" i="2" s="1"/>
  <c r="HZ45" i="2"/>
  <c r="IB45" i="2" s="1"/>
  <c r="HZ47" i="2"/>
  <c r="IB47" i="2" s="1"/>
  <c r="HZ56" i="2"/>
  <c r="IB56" i="2" s="1"/>
  <c r="HZ57" i="2"/>
  <c r="IB57" i="2" s="1"/>
  <c r="HZ59" i="2"/>
  <c r="IB59" i="2" s="1"/>
  <c r="HZ75" i="2"/>
  <c r="IB75" i="2" s="1"/>
  <c r="HZ80" i="2"/>
  <c r="IB80" i="2" s="1"/>
  <c r="HZ82" i="2"/>
  <c r="IB82" i="2" s="1"/>
  <c r="HZ85" i="2"/>
  <c r="IB85" i="2" s="1"/>
  <c r="HZ92" i="2"/>
  <c r="IB92" i="2" s="1"/>
  <c r="HZ96" i="2"/>
  <c r="IB96" i="2" s="1"/>
  <c r="HZ100" i="2"/>
  <c r="IB100" i="2" s="1"/>
  <c r="HZ108" i="2"/>
  <c r="IB108" i="2" s="1"/>
  <c r="BU42" i="2"/>
  <c r="IA42" i="2" s="1"/>
  <c r="IC42" i="2" s="1"/>
  <c r="BU54" i="2"/>
  <c r="IA54" i="2" s="1"/>
  <c r="IC54" i="2" s="1"/>
  <c r="HZ84" i="2"/>
  <c r="IB84" i="2" s="1"/>
  <c r="HZ76" i="2"/>
  <c r="IB76" i="2" s="1"/>
  <c r="HZ72" i="2"/>
  <c r="IB72" i="2" s="1"/>
  <c r="HZ68" i="2"/>
  <c r="IB68" i="2" s="1"/>
  <c r="HZ52" i="2"/>
  <c r="IB52" i="2" s="1"/>
  <c r="HZ12" i="2"/>
  <c r="IB12" i="2" s="1"/>
  <c r="HZ8" i="2"/>
  <c r="IB8" i="2" s="1"/>
  <c r="HZ48" i="2"/>
  <c r="IB48" i="2" s="1"/>
  <c r="HZ60" i="2"/>
  <c r="IB60" i="2" s="1"/>
  <c r="HZ63" i="2"/>
  <c r="IB63" i="2" s="1"/>
  <c r="HZ65" i="2"/>
  <c r="IB65" i="2" s="1"/>
  <c r="HZ79" i="2"/>
  <c r="IB79" i="2" s="1"/>
  <c r="HZ87" i="2"/>
  <c r="IB87" i="2" s="1"/>
  <c r="HZ91" i="2"/>
  <c r="IB91" i="2" s="1"/>
  <c r="HZ95" i="2"/>
  <c r="IB95" i="2" s="1"/>
  <c r="HZ103" i="2"/>
  <c r="IB103" i="2" s="1"/>
  <c r="HZ107" i="2"/>
  <c r="IB107" i="2" s="1"/>
  <c r="HZ112" i="2"/>
  <c r="IB112" i="2" s="1"/>
  <c r="HZ40" i="2"/>
  <c r="IB40" i="2" s="1"/>
  <c r="HZ36" i="2"/>
  <c r="IB36" i="2" s="1"/>
  <c r="HZ32" i="2"/>
  <c r="IB32" i="2" s="1"/>
  <c r="HZ28" i="2"/>
  <c r="IB28" i="2" s="1"/>
  <c r="HZ24" i="2"/>
  <c r="IB24" i="2" s="1"/>
  <c r="HZ20" i="2"/>
  <c r="IB20" i="2" s="1"/>
  <c r="HZ16" i="2"/>
  <c r="IB16" i="2" s="1"/>
  <c r="HZ13" i="2"/>
  <c r="IB13" i="2" s="1"/>
  <c r="HV13" i="2"/>
  <c r="HX13" i="2" s="1"/>
  <c r="HZ109" i="2"/>
  <c r="IB109" i="2" s="1"/>
  <c r="LK22" i="7"/>
  <c r="LM22" i="7" s="1"/>
  <c r="LJ25" i="7"/>
  <c r="LL25" i="7" s="1"/>
  <c r="LJ33" i="7"/>
  <c r="LL33" i="7" s="1"/>
  <c r="LJ41" i="7"/>
  <c r="LL41" i="7" s="1"/>
  <c r="LJ46" i="7"/>
  <c r="LL46" i="7" s="1"/>
  <c r="LJ23" i="7"/>
  <c r="LL23" i="7" s="1"/>
  <c r="LJ49" i="7"/>
  <c r="LL49" i="7" s="1"/>
  <c r="LJ57" i="7"/>
  <c r="LL57" i="7" s="1"/>
  <c r="LJ65" i="7"/>
  <c r="LL65" i="7" s="1"/>
  <c r="LJ73" i="7"/>
  <c r="LL73" i="7" s="1"/>
  <c r="LJ81" i="7"/>
  <c r="LL81" i="7" s="1"/>
  <c r="LJ89" i="7"/>
  <c r="LL89" i="7" s="1"/>
  <c r="LJ97" i="7"/>
  <c r="LL97" i="7" s="1"/>
  <c r="LO16" i="7"/>
  <c r="LQ16" i="7" s="1"/>
  <c r="LJ11" i="7"/>
  <c r="LL11" i="7" s="1"/>
  <c r="LJ19" i="7"/>
  <c r="LL19" i="7" s="1"/>
  <c r="LN73" i="7"/>
  <c r="LP73" i="7" s="1"/>
  <c r="LJ39" i="7"/>
  <c r="LL39" i="7" s="1"/>
  <c r="LJ45" i="7"/>
  <c r="LL45" i="7" s="1"/>
  <c r="LJ195" i="7"/>
  <c r="LL195" i="7" s="1"/>
  <c r="LJ113" i="7"/>
  <c r="LL113" i="7" s="1"/>
  <c r="LJ105" i="7"/>
  <c r="LL105" i="7" s="1"/>
  <c r="LN195" i="7"/>
  <c r="LP195" i="7" s="1"/>
  <c r="LN117" i="7"/>
  <c r="LP117" i="7" s="1"/>
  <c r="LN113" i="7"/>
  <c r="LP113" i="7" s="1"/>
  <c r="LN109" i="7"/>
  <c r="LP109" i="7" s="1"/>
  <c r="LN101" i="7"/>
  <c r="LP101" i="7" s="1"/>
  <c r="LN97" i="7"/>
  <c r="LP97" i="7" s="1"/>
  <c r="LN93" i="7"/>
  <c r="LP93" i="7" s="1"/>
  <c r="LN89" i="7"/>
  <c r="LP89" i="7" s="1"/>
  <c r="LN81" i="7"/>
  <c r="LP81" i="7" s="1"/>
  <c r="LN77" i="7"/>
  <c r="LP77" i="7" s="1"/>
  <c r="LN69" i="7"/>
  <c r="LP69" i="7" s="1"/>
  <c r="LN65" i="7"/>
  <c r="LP65" i="7" s="1"/>
  <c r="LN57" i="7"/>
  <c r="LP57" i="7" s="1"/>
  <c r="LN49" i="7"/>
  <c r="LP49" i="7" s="1"/>
  <c r="LN37" i="7"/>
  <c r="LP37" i="7" s="1"/>
  <c r="LN29" i="7"/>
  <c r="LP29" i="7" s="1"/>
  <c r="LN21" i="7"/>
  <c r="LP21" i="7" s="1"/>
  <c r="LN17" i="7"/>
  <c r="LP17" i="7" s="1"/>
  <c r="LN13" i="7"/>
  <c r="LP13" i="7" s="1"/>
  <c r="LO118" i="7"/>
  <c r="LQ118" i="7" s="1"/>
  <c r="LN102" i="7"/>
  <c r="LP102" i="7" s="1"/>
  <c r="LN94" i="7"/>
  <c r="LP94" i="7" s="1"/>
  <c r="LO66" i="7"/>
  <c r="LQ66" i="7" s="1"/>
  <c r="BN38" i="7"/>
  <c r="LK38" i="7" s="1"/>
  <c r="LM38" i="7" s="1"/>
  <c r="LJ38" i="7"/>
  <c r="LL38" i="7" s="1"/>
  <c r="BN62" i="7"/>
  <c r="LK62" i="7" s="1"/>
  <c r="LM62" i="7" s="1"/>
  <c r="LJ62" i="7"/>
  <c r="LL62" i="7" s="1"/>
  <c r="BN86" i="7"/>
  <c r="LK86" i="7" s="1"/>
  <c r="LM86" i="7" s="1"/>
  <c r="LJ86" i="7"/>
  <c r="LL86" i="7" s="1"/>
  <c r="CT108" i="7"/>
  <c r="LO108" i="7" s="1"/>
  <c r="LQ108" i="7" s="1"/>
  <c r="LN108" i="7"/>
  <c r="LP108" i="7" s="1"/>
  <c r="CT64" i="7"/>
  <c r="LO64" i="7" s="1"/>
  <c r="LQ64" i="7" s="1"/>
  <c r="LN64" i="7"/>
  <c r="LP64" i="7" s="1"/>
  <c r="CT24" i="7"/>
  <c r="LO24" i="7" s="1"/>
  <c r="LQ24" i="7" s="1"/>
  <c r="LN24" i="7"/>
  <c r="LP24" i="7" s="1"/>
  <c r="LJ14" i="7"/>
  <c r="LL14" i="7" s="1"/>
  <c r="LJ31" i="7"/>
  <c r="LL31" i="7" s="1"/>
  <c r="LJ36" i="7"/>
  <c r="LL36" i="7" s="1"/>
  <c r="BN36" i="7"/>
  <c r="LK36" i="7" s="1"/>
  <c r="LM36" i="7" s="1"/>
  <c r="BN44" i="7"/>
  <c r="LK44" i="7" s="1"/>
  <c r="LM44" i="7" s="1"/>
  <c r="LJ44" i="7"/>
  <c r="LL44" i="7" s="1"/>
  <c r="LJ47" i="7"/>
  <c r="LL47" i="7" s="1"/>
  <c r="BN52" i="7"/>
  <c r="LK52" i="7" s="1"/>
  <c r="LM52" i="7" s="1"/>
  <c r="LJ52" i="7"/>
  <c r="LL52" i="7" s="1"/>
  <c r="LJ55" i="7"/>
  <c r="LL55" i="7" s="1"/>
  <c r="BN60" i="7"/>
  <c r="LK60" i="7" s="1"/>
  <c r="LM60" i="7" s="1"/>
  <c r="LJ60" i="7"/>
  <c r="LL60" i="7" s="1"/>
  <c r="LJ63" i="7"/>
  <c r="LL63" i="7" s="1"/>
  <c r="LJ68" i="7"/>
  <c r="LL68" i="7" s="1"/>
  <c r="BN68" i="7"/>
  <c r="LK68" i="7" s="1"/>
  <c r="LM68" i="7" s="1"/>
  <c r="LJ71" i="7"/>
  <c r="LL71" i="7" s="1"/>
  <c r="BN76" i="7"/>
  <c r="LK76" i="7" s="1"/>
  <c r="LM76" i="7" s="1"/>
  <c r="LJ76" i="7"/>
  <c r="LL76" i="7" s="1"/>
  <c r="LJ79" i="7"/>
  <c r="LL79" i="7" s="1"/>
  <c r="BN84" i="7"/>
  <c r="LK84" i="7" s="1"/>
  <c r="LM84" i="7" s="1"/>
  <c r="LJ84" i="7"/>
  <c r="LL84" i="7" s="1"/>
  <c r="LJ87" i="7"/>
  <c r="LL87" i="7" s="1"/>
  <c r="LO90" i="7"/>
  <c r="LQ90" i="7" s="1"/>
  <c r="BN92" i="7"/>
  <c r="LK92" i="7" s="1"/>
  <c r="LM92" i="7" s="1"/>
  <c r="LJ92" i="7"/>
  <c r="LL92" i="7" s="1"/>
  <c r="LJ95" i="7"/>
  <c r="LL95" i="7" s="1"/>
  <c r="LO98" i="7"/>
  <c r="LQ98" i="7" s="1"/>
  <c r="LJ100" i="7"/>
  <c r="LL100" i="7" s="1"/>
  <c r="BN100" i="7"/>
  <c r="LK100" i="7" s="1"/>
  <c r="LM100" i="7" s="1"/>
  <c r="BN204" i="7"/>
  <c r="LK204" i="7" s="1"/>
  <c r="LM204" i="7" s="1"/>
  <c r="LJ204" i="7"/>
  <c r="LL204" i="7" s="1"/>
  <c r="LJ116" i="7"/>
  <c r="LL116" i="7" s="1"/>
  <c r="BN116" i="7"/>
  <c r="LK116" i="7" s="1"/>
  <c r="LM116" i="7" s="1"/>
  <c r="BN108" i="7"/>
  <c r="LK108" i="7" s="1"/>
  <c r="LM108" i="7" s="1"/>
  <c r="LJ108" i="7"/>
  <c r="LL108" i="7" s="1"/>
  <c r="BN8" i="7"/>
  <c r="LK8" i="7" s="1"/>
  <c r="LM8" i="7" s="1"/>
  <c r="LJ8" i="7"/>
  <c r="LL8" i="7" s="1"/>
  <c r="BN16" i="7"/>
  <c r="LK16" i="7" s="1"/>
  <c r="LM16" i="7" s="1"/>
  <c r="LJ16" i="7"/>
  <c r="LL16" i="7" s="1"/>
  <c r="BN30" i="7"/>
  <c r="LK30" i="7" s="1"/>
  <c r="LM30" i="7" s="1"/>
  <c r="LJ30" i="7"/>
  <c r="LL30" i="7" s="1"/>
  <c r="BN54" i="7"/>
  <c r="LK54" i="7" s="1"/>
  <c r="LM54" i="7" s="1"/>
  <c r="LJ54" i="7"/>
  <c r="LL54" i="7" s="1"/>
  <c r="BN70" i="7"/>
  <c r="LK70" i="7" s="1"/>
  <c r="LM70" i="7" s="1"/>
  <c r="LJ70" i="7"/>
  <c r="LL70" i="7" s="1"/>
  <c r="LJ78" i="7"/>
  <c r="LL78" i="7" s="1"/>
  <c r="BN78" i="7"/>
  <c r="LK78" i="7" s="1"/>
  <c r="LM78" i="7" s="1"/>
  <c r="BN94" i="7"/>
  <c r="LK94" i="7" s="1"/>
  <c r="LM94" i="7" s="1"/>
  <c r="LJ94" i="7"/>
  <c r="LL94" i="7" s="1"/>
  <c r="BN110" i="7"/>
  <c r="LK110" i="7" s="1"/>
  <c r="LM110" i="7" s="1"/>
  <c r="LJ110" i="7"/>
  <c r="LL110" i="7" s="1"/>
  <c r="CT204" i="7"/>
  <c r="LO204" i="7" s="1"/>
  <c r="LQ204" i="7" s="1"/>
  <c r="LN204" i="7"/>
  <c r="LP204" i="7" s="1"/>
  <c r="CT88" i="7"/>
  <c r="LO88" i="7" s="1"/>
  <c r="LQ88" i="7" s="1"/>
  <c r="LN88" i="7"/>
  <c r="LP88" i="7" s="1"/>
  <c r="CT76" i="7"/>
  <c r="LO76" i="7" s="1"/>
  <c r="LQ76" i="7" s="1"/>
  <c r="LN76" i="7"/>
  <c r="LP76" i="7" s="1"/>
  <c r="CT40" i="7"/>
  <c r="LO40" i="7" s="1"/>
  <c r="LQ40" i="7" s="1"/>
  <c r="LN40" i="7"/>
  <c r="LP40" i="7" s="1"/>
  <c r="CT32" i="7"/>
  <c r="LO32" i="7" s="1"/>
  <c r="LQ32" i="7" s="1"/>
  <c r="LN32" i="7"/>
  <c r="LP32" i="7" s="1"/>
  <c r="CT20" i="7"/>
  <c r="LO20" i="7" s="1"/>
  <c r="LQ20" i="7" s="1"/>
  <c r="LN20" i="7"/>
  <c r="LP20" i="7" s="1"/>
  <c r="CT8" i="7"/>
  <c r="LO8" i="7" s="1"/>
  <c r="LQ8" i="7" s="1"/>
  <c r="LN8" i="7"/>
  <c r="LP8" i="7" s="1"/>
  <c r="LN86" i="7"/>
  <c r="LP86" i="7" s="1"/>
  <c r="GF86" i="7"/>
  <c r="LO86" i="7" s="1"/>
  <c r="LQ86" i="7" s="1"/>
  <c r="BN10" i="7"/>
  <c r="LK10" i="7" s="1"/>
  <c r="LM10" i="7" s="1"/>
  <c r="LJ10" i="7"/>
  <c r="LL10" i="7" s="1"/>
  <c r="LJ13" i="7"/>
  <c r="LL13" i="7" s="1"/>
  <c r="BN18" i="7"/>
  <c r="LK18" i="7" s="1"/>
  <c r="LM18" i="7" s="1"/>
  <c r="LJ18" i="7"/>
  <c r="LL18" i="7" s="1"/>
  <c r="LJ24" i="7"/>
  <c r="LL24" i="7" s="1"/>
  <c r="BN24" i="7"/>
  <c r="LK24" i="7" s="1"/>
  <c r="LM24" i="7" s="1"/>
  <c r="LJ27" i="7"/>
  <c r="LL27" i="7" s="1"/>
  <c r="LO30" i="7"/>
  <c r="LQ30" i="7" s="1"/>
  <c r="BN32" i="7"/>
  <c r="LK32" i="7" s="1"/>
  <c r="LM32" i="7" s="1"/>
  <c r="LJ32" i="7"/>
  <c r="LL32" i="7" s="1"/>
  <c r="LJ35" i="7"/>
  <c r="LL35" i="7" s="1"/>
  <c r="BN40" i="7"/>
  <c r="LK40" i="7" s="1"/>
  <c r="LM40" i="7" s="1"/>
  <c r="LJ40" i="7"/>
  <c r="LL40" i="7" s="1"/>
  <c r="BN48" i="7"/>
  <c r="LK48" i="7" s="1"/>
  <c r="LM48" i="7" s="1"/>
  <c r="LJ48" i="7"/>
  <c r="LL48" i="7" s="1"/>
  <c r="LJ51" i="7"/>
  <c r="LL51" i="7" s="1"/>
  <c r="LJ56" i="7"/>
  <c r="LL56" i="7" s="1"/>
  <c r="BN56" i="7"/>
  <c r="LK56" i="7" s="1"/>
  <c r="LM56" i="7" s="1"/>
  <c r="LJ59" i="7"/>
  <c r="LL59" i="7" s="1"/>
  <c r="BN64" i="7"/>
  <c r="LK64" i="7" s="1"/>
  <c r="LM64" i="7" s="1"/>
  <c r="LJ64" i="7"/>
  <c r="LL64" i="7" s="1"/>
  <c r="LJ67" i="7"/>
  <c r="LL67" i="7" s="1"/>
  <c r="LO70" i="7"/>
  <c r="LQ70" i="7" s="1"/>
  <c r="BN72" i="7"/>
  <c r="LK72" i="7" s="1"/>
  <c r="LM72" i="7" s="1"/>
  <c r="LJ72" i="7"/>
  <c r="LL72" i="7" s="1"/>
  <c r="LJ75" i="7"/>
  <c r="LL75" i="7" s="1"/>
  <c r="BN80" i="7"/>
  <c r="LK80" i="7" s="1"/>
  <c r="LM80" i="7" s="1"/>
  <c r="LJ80" i="7"/>
  <c r="LL80" i="7" s="1"/>
  <c r="LJ83" i="7"/>
  <c r="LL83" i="7" s="1"/>
  <c r="LJ88" i="7"/>
  <c r="LL88" i="7" s="1"/>
  <c r="LJ91" i="7"/>
  <c r="LL91" i="7" s="1"/>
  <c r="BN96" i="7"/>
  <c r="LK96" i="7" s="1"/>
  <c r="LM96" i="7" s="1"/>
  <c r="LJ96" i="7"/>
  <c r="LL96" i="7" s="1"/>
  <c r="LJ99" i="7"/>
  <c r="LL99" i="7" s="1"/>
  <c r="LJ101" i="7"/>
  <c r="LL101" i="7" s="1"/>
  <c r="LO196" i="7"/>
  <c r="LQ196" i="7" s="1"/>
  <c r="BN132" i="7"/>
  <c r="LK132" i="7" s="1"/>
  <c r="LM132" i="7" s="1"/>
  <c r="LJ132" i="7"/>
  <c r="LL132" i="7" s="1"/>
  <c r="BN88" i="7"/>
  <c r="LK88" i="7" s="1"/>
  <c r="LM88" i="7" s="1"/>
  <c r="BN118" i="7"/>
  <c r="LK118" i="7" s="1"/>
  <c r="LM118" i="7" s="1"/>
  <c r="LJ118" i="7"/>
  <c r="LL118" i="7" s="1"/>
  <c r="CT80" i="7"/>
  <c r="LO80" i="7" s="1"/>
  <c r="LQ80" i="7" s="1"/>
  <c r="LN80" i="7"/>
  <c r="LP80" i="7" s="1"/>
  <c r="LN50" i="7"/>
  <c r="LP50" i="7" s="1"/>
  <c r="GF50" i="7"/>
  <c r="LO50" i="7" s="1"/>
  <c r="LQ50" i="7" s="1"/>
  <c r="BN12" i="7"/>
  <c r="LK12" i="7" s="1"/>
  <c r="LM12" i="7" s="1"/>
  <c r="LJ12" i="7"/>
  <c r="LL12" i="7" s="1"/>
  <c r="LJ15" i="7"/>
  <c r="LL15" i="7" s="1"/>
  <c r="BN20" i="7"/>
  <c r="LK20" i="7" s="1"/>
  <c r="LM20" i="7" s="1"/>
  <c r="LJ20" i="7"/>
  <c r="LL20" i="7" s="1"/>
  <c r="LJ21" i="7"/>
  <c r="LL21" i="7" s="1"/>
  <c r="BN26" i="7"/>
  <c r="LK26" i="7" s="1"/>
  <c r="LM26" i="7" s="1"/>
  <c r="LJ26" i="7"/>
  <c r="LL26" i="7" s="1"/>
  <c r="LJ29" i="7"/>
  <c r="LL29" i="7" s="1"/>
  <c r="LJ37" i="7"/>
  <c r="LL37" i="7" s="1"/>
  <c r="BN46" i="7"/>
  <c r="LK46" i="7" s="1"/>
  <c r="LM46" i="7" s="1"/>
  <c r="LJ22" i="7"/>
  <c r="LL22" i="7" s="1"/>
  <c r="LN16" i="7"/>
  <c r="LP16" i="7" s="1"/>
  <c r="BN14" i="7"/>
  <c r="LK14" i="7" s="1"/>
  <c r="LM14" i="7" s="1"/>
  <c r="LJ196" i="7"/>
  <c r="LL196" i="7" s="1"/>
  <c r="LJ114" i="7"/>
  <c r="LL114" i="7" s="1"/>
  <c r="LJ117" i="7"/>
  <c r="LL117" i="7" s="1"/>
  <c r="LK112" i="7"/>
  <c r="LM112" i="7" s="1"/>
  <c r="LJ109" i="7"/>
  <c r="LL109" i="7" s="1"/>
  <c r="LO106" i="7"/>
  <c r="LQ106" i="7" s="1"/>
  <c r="LJ104" i="7"/>
  <c r="LL104" i="7" s="1"/>
  <c r="LN203" i="7"/>
  <c r="LP203" i="7" s="1"/>
  <c r="LN131" i="7"/>
  <c r="LP131" i="7" s="1"/>
  <c r="LN115" i="7"/>
  <c r="LP115" i="7" s="1"/>
  <c r="LN111" i="7"/>
  <c r="LP111" i="7" s="1"/>
  <c r="LN107" i="7"/>
  <c r="LP107" i="7" s="1"/>
  <c r="LN103" i="7"/>
  <c r="LP103" i="7" s="1"/>
  <c r="LN99" i="7"/>
  <c r="LP99" i="7" s="1"/>
  <c r="LN95" i="7"/>
  <c r="LP95" i="7" s="1"/>
  <c r="LN91" i="7"/>
  <c r="LP91" i="7" s="1"/>
  <c r="LN87" i="7"/>
  <c r="LP87" i="7" s="1"/>
  <c r="LN83" i="7"/>
  <c r="LP83" i="7" s="1"/>
  <c r="LN79" i="7"/>
  <c r="LP79" i="7" s="1"/>
  <c r="LN75" i="7"/>
  <c r="LP75" i="7" s="1"/>
  <c r="LN71" i="7"/>
  <c r="LP71" i="7" s="1"/>
  <c r="LN67" i="7"/>
  <c r="LP67" i="7" s="1"/>
  <c r="LN63" i="7"/>
  <c r="LP63" i="7" s="1"/>
  <c r="LN59" i="7"/>
  <c r="LP59" i="7" s="1"/>
  <c r="LN55" i="7"/>
  <c r="LP55" i="7" s="1"/>
  <c r="LN51" i="7"/>
  <c r="LP51" i="7" s="1"/>
  <c r="LN47" i="7"/>
  <c r="LP47" i="7" s="1"/>
  <c r="LN39" i="7"/>
  <c r="LP39" i="7" s="1"/>
  <c r="LN35" i="7"/>
  <c r="LP35" i="7" s="1"/>
  <c r="LN31" i="7"/>
  <c r="LP31" i="7" s="1"/>
  <c r="LN27" i="7"/>
  <c r="LP27" i="7" s="1"/>
  <c r="LN23" i="7"/>
  <c r="LP23" i="7" s="1"/>
  <c r="LN19" i="7"/>
  <c r="LP19" i="7" s="1"/>
  <c r="LN15" i="7"/>
  <c r="LP15" i="7" s="1"/>
  <c r="LN11" i="7"/>
  <c r="LP11" i="7" s="1"/>
  <c r="LJ112" i="7"/>
  <c r="LL112" i="7" s="1"/>
  <c r="LJ17" i="7"/>
  <c r="LL17" i="7" s="1"/>
  <c r="BN28" i="7"/>
  <c r="LK28" i="7" s="1"/>
  <c r="LM28" i="7" s="1"/>
  <c r="LJ28" i="7"/>
  <c r="LL28" i="7" s="1"/>
  <c r="BN34" i="7"/>
  <c r="LK34" i="7" s="1"/>
  <c r="LM34" i="7" s="1"/>
  <c r="LJ34" i="7"/>
  <c r="LL34" i="7" s="1"/>
  <c r="BN42" i="7"/>
  <c r="LK42" i="7" s="1"/>
  <c r="LM42" i="7" s="1"/>
  <c r="LJ42" i="7"/>
  <c r="LL42" i="7" s="1"/>
  <c r="BN50" i="7"/>
  <c r="LK50" i="7" s="1"/>
  <c r="LM50" i="7" s="1"/>
  <c r="LJ50" i="7"/>
  <c r="LL50" i="7" s="1"/>
  <c r="LJ53" i="7"/>
  <c r="LL53" i="7" s="1"/>
  <c r="BN58" i="7"/>
  <c r="LK58" i="7" s="1"/>
  <c r="LM58" i="7" s="1"/>
  <c r="LJ58" i="7"/>
  <c r="LL58" i="7" s="1"/>
  <c r="LJ61" i="7"/>
  <c r="LL61" i="7" s="1"/>
  <c r="BN66" i="7"/>
  <c r="LK66" i="7" s="1"/>
  <c r="LM66" i="7" s="1"/>
  <c r="LJ66" i="7"/>
  <c r="LL66" i="7" s="1"/>
  <c r="LJ69" i="7"/>
  <c r="LL69" i="7" s="1"/>
  <c r="BN74" i="7"/>
  <c r="LK74" i="7" s="1"/>
  <c r="LM74" i="7" s="1"/>
  <c r="LJ74" i="7"/>
  <c r="LL74" i="7" s="1"/>
  <c r="LJ77" i="7"/>
  <c r="LL77" i="7" s="1"/>
  <c r="BN82" i="7"/>
  <c r="LK82" i="7" s="1"/>
  <c r="LM82" i="7" s="1"/>
  <c r="LJ82" i="7"/>
  <c r="LL82" i="7" s="1"/>
  <c r="LJ85" i="7"/>
  <c r="LL85" i="7" s="1"/>
  <c r="BN90" i="7"/>
  <c r="LK90" i="7" s="1"/>
  <c r="LM90" i="7" s="1"/>
  <c r="LJ90" i="7"/>
  <c r="LL90" i="7" s="1"/>
  <c r="LJ93" i="7"/>
  <c r="LL93" i="7" s="1"/>
  <c r="LO96" i="7"/>
  <c r="LQ96" i="7" s="1"/>
  <c r="BN98" i="7"/>
  <c r="LK98" i="7" s="1"/>
  <c r="LM98" i="7" s="1"/>
  <c r="LJ98" i="7"/>
  <c r="LL98" i="7" s="1"/>
  <c r="BN102" i="7"/>
  <c r="LK102" i="7" s="1"/>
  <c r="LM102" i="7" s="1"/>
  <c r="LJ102" i="7"/>
  <c r="LL102" i="7" s="1"/>
  <c r="LK196" i="7"/>
  <c r="LM196" i="7" s="1"/>
  <c r="LK114" i="7"/>
  <c r="LM114" i="7" s="1"/>
  <c r="LJ111" i="7"/>
  <c r="LL111" i="7" s="1"/>
  <c r="BN106" i="7"/>
  <c r="LK106" i="7" s="1"/>
  <c r="LM106" i="7" s="1"/>
  <c r="LJ106" i="7"/>
  <c r="LL106" i="7" s="1"/>
  <c r="CT82" i="7"/>
  <c r="LO82" i="7" s="1"/>
  <c r="LQ82" i="7" s="1"/>
  <c r="LN82" i="7"/>
  <c r="LP82" i="7" s="1"/>
  <c r="BN104" i="7"/>
  <c r="LK104" i="7" s="1"/>
  <c r="LM104" i="7" s="1"/>
  <c r="LN105" i="7"/>
  <c r="LP105" i="7" s="1"/>
  <c r="LN85" i="7"/>
  <c r="LP85" i="7" s="1"/>
  <c r="LN61" i="7"/>
  <c r="LP61" i="7" s="1"/>
  <c r="LN53" i="7"/>
  <c r="LP53" i="7" s="1"/>
  <c r="LN45" i="7"/>
  <c r="LP45" i="7" s="1"/>
  <c r="LN41" i="7"/>
  <c r="LP41" i="7" s="1"/>
  <c r="LN33" i="7"/>
  <c r="LP33" i="7" s="1"/>
  <c r="LN25" i="7"/>
  <c r="LP25" i="7" s="1"/>
  <c r="LO12" i="7"/>
  <c r="LQ12" i="7" s="1"/>
  <c r="LN62" i="7"/>
  <c r="LP62" i="7" s="1"/>
  <c r="LN54" i="7"/>
  <c r="LP54" i="7" s="1"/>
  <c r="LO62" i="7"/>
  <c r="LQ62" i="7" s="1"/>
  <c r="GF102" i="7"/>
  <c r="LO102" i="7" s="1"/>
  <c r="LQ102" i="7" s="1"/>
  <c r="LN96" i="7"/>
  <c r="LP96" i="7" s="1"/>
  <c r="LN72" i="7"/>
  <c r="LP72" i="7" s="1"/>
  <c r="LN36" i="7"/>
  <c r="LP36" i="7" s="1"/>
  <c r="LN28" i="7"/>
  <c r="LP28" i="7" s="1"/>
  <c r="LN12" i="7"/>
  <c r="LP12" i="7" s="1"/>
  <c r="LO114" i="7"/>
  <c r="LQ114" i="7" s="1"/>
  <c r="LN46" i="7"/>
  <c r="LP46" i="7" s="1"/>
  <c r="LO38" i="7"/>
  <c r="LQ38" i="7" s="1"/>
  <c r="CT132" i="7"/>
  <c r="LO132" i="7" s="1"/>
  <c r="LQ132" i="7" s="1"/>
  <c r="LN132" i="7"/>
  <c r="LP132" i="7" s="1"/>
  <c r="CT112" i="7"/>
  <c r="LO112" i="7" s="1"/>
  <c r="LQ112" i="7" s="1"/>
  <c r="LN112" i="7"/>
  <c r="LP112" i="7" s="1"/>
  <c r="CT104" i="7"/>
  <c r="LO104" i="7" s="1"/>
  <c r="LQ104" i="7" s="1"/>
  <c r="LN104" i="7"/>
  <c r="LP104" i="7" s="1"/>
  <c r="CT100" i="7"/>
  <c r="LO100" i="7" s="1"/>
  <c r="LQ100" i="7" s="1"/>
  <c r="LN100" i="7"/>
  <c r="LP100" i="7" s="1"/>
  <c r="CT92" i="7"/>
  <c r="LO92" i="7" s="1"/>
  <c r="LQ92" i="7" s="1"/>
  <c r="LN92" i="7"/>
  <c r="LP92" i="7" s="1"/>
  <c r="CT84" i="7"/>
  <c r="LO84" i="7" s="1"/>
  <c r="LQ84" i="7" s="1"/>
  <c r="LN84" i="7"/>
  <c r="LP84" i="7" s="1"/>
  <c r="CT68" i="7"/>
  <c r="LO68" i="7" s="1"/>
  <c r="LQ68" i="7" s="1"/>
  <c r="LN68" i="7"/>
  <c r="LP68" i="7" s="1"/>
  <c r="CT60" i="7"/>
  <c r="LO60" i="7" s="1"/>
  <c r="LQ60" i="7" s="1"/>
  <c r="LN60" i="7"/>
  <c r="LP60" i="7" s="1"/>
  <c r="CT56" i="7"/>
  <c r="LO56" i="7" s="1"/>
  <c r="LQ56" i="7" s="1"/>
  <c r="LN56" i="7"/>
  <c r="LP56" i="7" s="1"/>
  <c r="CT52" i="7"/>
  <c r="LO52" i="7" s="1"/>
  <c r="LQ52" i="7" s="1"/>
  <c r="LN52" i="7"/>
  <c r="LP52" i="7" s="1"/>
  <c r="CT48" i="7"/>
  <c r="LO48" i="7" s="1"/>
  <c r="LQ48" i="7" s="1"/>
  <c r="LN48" i="7"/>
  <c r="LP48" i="7" s="1"/>
  <c r="CT44" i="7"/>
  <c r="LO44" i="7" s="1"/>
  <c r="LQ44" i="7" s="1"/>
  <c r="LN44" i="7"/>
  <c r="LP44" i="7" s="1"/>
  <c r="GF94" i="7"/>
  <c r="LO94" i="7" s="1"/>
  <c r="LQ94" i="7" s="1"/>
  <c r="LO116" i="7"/>
  <c r="LQ116" i="7" s="1"/>
  <c r="LO110" i="7"/>
  <c r="LQ110" i="7" s="1"/>
  <c r="LO74" i="7"/>
  <c r="LQ74" i="7" s="1"/>
  <c r="LO42" i="7"/>
  <c r="LQ42" i="7" s="1"/>
  <c r="LO18" i="7"/>
  <c r="LQ18" i="7" s="1"/>
  <c r="LN196" i="7"/>
  <c r="LP196" i="7" s="1"/>
  <c r="LN116" i="7"/>
  <c r="LP116" i="7" s="1"/>
  <c r="LN110" i="7"/>
  <c r="LP110" i="7" s="1"/>
  <c r="LN70" i="7"/>
  <c r="LP70" i="7" s="1"/>
  <c r="LN58" i="7"/>
  <c r="LP58" i="7" s="1"/>
  <c r="LO14" i="7"/>
  <c r="LQ14" i="7" s="1"/>
  <c r="LO28" i="7"/>
  <c r="LQ28" i="7" s="1"/>
  <c r="LO46" i="7"/>
  <c r="LQ46" i="7" s="1"/>
  <c r="LO78" i="7"/>
  <c r="LQ78" i="7" s="1"/>
  <c r="LO58" i="7"/>
  <c r="LQ58" i="7" s="1"/>
  <c r="LO26" i="7"/>
  <c r="LQ26" i="7" s="1"/>
  <c r="LN114" i="7"/>
  <c r="LP114" i="7" s="1"/>
  <c r="LN106" i="7"/>
  <c r="LP106" i="7" s="1"/>
  <c r="LN74" i="7"/>
  <c r="LP74" i="7" s="1"/>
  <c r="LN42" i="7"/>
  <c r="LP42" i="7" s="1"/>
  <c r="LN38" i="7"/>
  <c r="LP38" i="7" s="1"/>
  <c r="LN34" i="7"/>
  <c r="LP34" i="7" s="1"/>
  <c r="LN30" i="7"/>
  <c r="LP30" i="7" s="1"/>
  <c r="LN26" i="7"/>
  <c r="LP26" i="7" s="1"/>
  <c r="LN14" i="7"/>
  <c r="LP14" i="7" s="1"/>
  <c r="LN10" i="7"/>
  <c r="LP10" i="7" s="1"/>
  <c r="LO22" i="7"/>
  <c r="LQ22" i="7" s="1"/>
  <c r="LO36" i="7"/>
  <c r="LQ36" i="7" s="1"/>
  <c r="LO54" i="7"/>
  <c r="LQ54" i="7" s="1"/>
  <c r="LO72" i="7"/>
  <c r="LQ72" i="7" s="1"/>
  <c r="LO34" i="7"/>
  <c r="LQ34" i="7" s="1"/>
  <c r="LO10" i="7"/>
  <c r="LQ10" i="7" s="1"/>
  <c r="LN118" i="7"/>
  <c r="LP118" i="7" s="1"/>
  <c r="LN98" i="7"/>
  <c r="LP98" i="7" s="1"/>
  <c r="LN90" i="7"/>
  <c r="LP90" i="7" s="1"/>
  <c r="LN78" i="7"/>
  <c r="LP78" i="7" s="1"/>
  <c r="LN66" i="7"/>
  <c r="LP66" i="7" s="1"/>
  <c r="LN22" i="7"/>
  <c r="LP22" i="7" s="1"/>
  <c r="LN18" i="7"/>
  <c r="LP18" i="7" s="1"/>
  <c r="LN43" i="7"/>
  <c r="LP43" i="7" s="1"/>
  <c r="BT207" i="2"/>
  <c r="LC206" i="7"/>
  <c r="BM206" i="7"/>
  <c r="BR113" i="2"/>
  <c r="AV207" i="2"/>
  <c r="BR7" i="2"/>
  <c r="CN7" i="2"/>
  <c r="AX207" i="2"/>
  <c r="DJ23" i="2" l="1"/>
  <c r="FB106" i="2"/>
  <c r="FC106" i="2" s="1"/>
  <c r="DJ111" i="2"/>
  <c r="FB111" i="2" s="1"/>
  <c r="FB107" i="2"/>
  <c r="FX107" i="2" s="1"/>
  <c r="EF111" i="2"/>
  <c r="BS108" i="2"/>
  <c r="CN108" i="2"/>
  <c r="CN109" i="2"/>
  <c r="FX106" i="2"/>
  <c r="FY106" i="2" s="1"/>
  <c r="DJ110" i="2"/>
  <c r="CQ206" i="7"/>
  <c r="CQ208" i="7" s="1"/>
  <c r="KU206" i="7"/>
  <c r="KU208" i="7" s="1"/>
  <c r="JQ206" i="7"/>
  <c r="JQ208" i="7" s="1"/>
  <c r="BM208" i="7"/>
  <c r="LE206" i="7"/>
  <c r="DJ9" i="2"/>
  <c r="IA86" i="2"/>
  <c r="IC86" i="2" s="1"/>
  <c r="IA74" i="2"/>
  <c r="IC74" i="2" s="1"/>
  <c r="DU206" i="7"/>
  <c r="DU208" i="7" s="1"/>
  <c r="CN113" i="2"/>
  <c r="DJ113" i="2" s="1"/>
  <c r="DJ7" i="2"/>
  <c r="BR207" i="2"/>
  <c r="EF23" i="2" l="1"/>
  <c r="GT107" i="2"/>
  <c r="DJ114" i="2"/>
  <c r="HV114" i="2" s="1"/>
  <c r="HX114" i="2" s="1"/>
  <c r="FX111" i="2"/>
  <c r="HP106" i="2"/>
  <c r="HQ106" i="2" s="1"/>
  <c r="GT106" i="2"/>
  <c r="GU106" i="2" s="1"/>
  <c r="DK110" i="2"/>
  <c r="EF110" i="2"/>
  <c r="EG110" i="2" s="1"/>
  <c r="DJ109" i="2"/>
  <c r="CO108" i="2"/>
  <c r="DJ108" i="2"/>
  <c r="EF9" i="2"/>
  <c r="CP207" i="2"/>
  <c r="EY206" i="7"/>
  <c r="EY208" i="7" s="1"/>
  <c r="CN207" i="2"/>
  <c r="DL207" i="2"/>
  <c r="EF7" i="2"/>
  <c r="FB23" i="2" l="1"/>
  <c r="HW106" i="2"/>
  <c r="HY106" i="2" s="1"/>
  <c r="EF109" i="2"/>
  <c r="DK114" i="2"/>
  <c r="HW114" i="2" s="1"/>
  <c r="HY114" i="2" s="1"/>
  <c r="DJ207" i="2"/>
  <c r="DK108" i="2"/>
  <c r="EF108" i="2"/>
  <c r="FB109" i="2"/>
  <c r="HP107" i="2"/>
  <c r="HV107" i="2" s="1"/>
  <c r="HX107" i="2" s="1"/>
  <c r="GT111" i="2"/>
  <c r="FB110" i="2"/>
  <c r="HV106" i="2"/>
  <c r="HX106" i="2" s="1"/>
  <c r="FB9" i="2"/>
  <c r="LJ43" i="7"/>
  <c r="LL43" i="7" s="1"/>
  <c r="LH43" i="3"/>
  <c r="LJ43" i="3" s="1"/>
  <c r="GC206" i="7"/>
  <c r="GC208" i="7" s="1"/>
  <c r="FX113" i="2"/>
  <c r="EH207" i="2"/>
  <c r="EF207" i="2"/>
  <c r="FB7" i="2"/>
  <c r="FX23" i="2" l="1"/>
  <c r="EG108" i="2"/>
  <c r="FX109" i="2"/>
  <c r="FC110" i="2"/>
  <c r="FX110" i="2"/>
  <c r="FY110" i="2" s="1"/>
  <c r="HP111" i="2"/>
  <c r="HV111" i="2" s="1"/>
  <c r="HX111" i="2" s="1"/>
  <c r="FB108" i="2"/>
  <c r="LJ9" i="7"/>
  <c r="LL9" i="7" s="1"/>
  <c r="LJ205" i="7"/>
  <c r="LL205" i="7" s="1"/>
  <c r="FX9" i="2"/>
  <c r="GT9" i="2"/>
  <c r="LH7" i="3"/>
  <c r="LJ7" i="3" s="1"/>
  <c r="LH99" i="3"/>
  <c r="LJ99" i="3" s="1"/>
  <c r="HG206" i="7"/>
  <c r="HG208" i="7" s="1"/>
  <c r="GT113" i="2"/>
  <c r="HP113" i="2" s="1"/>
  <c r="HZ113" i="2"/>
  <c r="IB113" i="2" s="1"/>
  <c r="FX7" i="2"/>
  <c r="FD207" i="2"/>
  <c r="GT7" i="2"/>
  <c r="GT23" i="2" l="1"/>
  <c r="FC108" i="2"/>
  <c r="FB207" i="2"/>
  <c r="GT109" i="2"/>
  <c r="HV109" i="2" s="1"/>
  <c r="HX109" i="2" s="1"/>
  <c r="GT110" i="2"/>
  <c r="HP109" i="2"/>
  <c r="FX108" i="2"/>
  <c r="FY108" i="2" s="1"/>
  <c r="LJ131" i="7"/>
  <c r="LL131" i="7" s="1"/>
  <c r="HP9" i="2"/>
  <c r="IK206" i="7"/>
  <c r="IK208" i="7" s="1"/>
  <c r="FZ207" i="2"/>
  <c r="HV113" i="2"/>
  <c r="HX113" i="2" s="1"/>
  <c r="HZ7" i="2"/>
  <c r="GV207" i="2"/>
  <c r="HP7" i="2"/>
  <c r="HP23" i="2" l="1"/>
  <c r="HV23" i="2" s="1"/>
  <c r="HX23" i="2" s="1"/>
  <c r="FX207" i="2"/>
  <c r="GU110" i="2"/>
  <c r="HP110" i="2"/>
  <c r="HQ110" i="2" s="1"/>
  <c r="GT108" i="2"/>
  <c r="GT207" i="2" s="1"/>
  <c r="LH205" i="3"/>
  <c r="LH206" i="3" s="1"/>
  <c r="HV9" i="2"/>
  <c r="HX9" i="2" s="1"/>
  <c r="LN7" i="7"/>
  <c r="JO206" i="7"/>
  <c r="JO208" i="7" s="1"/>
  <c r="HR207" i="2"/>
  <c r="HZ207" i="2"/>
  <c r="IB7" i="2"/>
  <c r="IB207" i="2" s="1"/>
  <c r="HV7" i="2"/>
  <c r="HV110" i="2" l="1"/>
  <c r="HX110" i="2" s="1"/>
  <c r="HW110" i="2"/>
  <c r="HY110" i="2" s="1"/>
  <c r="GU108" i="2"/>
  <c r="HP108" i="2"/>
  <c r="HV108" i="2" s="1"/>
  <c r="LJ205" i="3"/>
  <c r="LJ206" i="3" s="1"/>
  <c r="LP7" i="7"/>
  <c r="KS206" i="7"/>
  <c r="KS208" i="7" s="1"/>
  <c r="HX7" i="2"/>
  <c r="HX108" i="2" l="1"/>
  <c r="HX207" i="2" s="1"/>
  <c r="HV207" i="2"/>
  <c r="HQ108" i="2"/>
  <c r="HW108" i="2" s="1"/>
  <c r="HY108" i="2" s="1"/>
  <c r="HP207" i="2"/>
  <c r="LJ7" i="7"/>
  <c r="HS8" i="6"/>
  <c r="HS10" i="6"/>
  <c r="HS12" i="6"/>
  <c r="HS14" i="6"/>
  <c r="HS16" i="6"/>
  <c r="HS18" i="6"/>
  <c r="HS20" i="6"/>
  <c r="HS22" i="6"/>
  <c r="HS24" i="6"/>
  <c r="HS26" i="6"/>
  <c r="HS28" i="6"/>
  <c r="HS30" i="6"/>
  <c r="HS32" i="6"/>
  <c r="HS34" i="6"/>
  <c r="HS36" i="6"/>
  <c r="HS38" i="6"/>
  <c r="HS42" i="6"/>
  <c r="HS44" i="6"/>
  <c r="HS46" i="6"/>
  <c r="HS48" i="6"/>
  <c r="HS50" i="6"/>
  <c r="HS52" i="6"/>
  <c r="HS54" i="6"/>
  <c r="HS56" i="6"/>
  <c r="HS58" i="6"/>
  <c r="HS60" i="6"/>
  <c r="HS62" i="6"/>
  <c r="HS66" i="6"/>
  <c r="HS68" i="6"/>
  <c r="HS70" i="6"/>
  <c r="HS74" i="6"/>
  <c r="HS76" i="6"/>
  <c r="HS78" i="6"/>
  <c r="HS80" i="6"/>
  <c r="HS82" i="6"/>
  <c r="HS84" i="6"/>
  <c r="HS86" i="6"/>
  <c r="HS88" i="6"/>
  <c r="HS90" i="6"/>
  <c r="HS92" i="6"/>
  <c r="HS94" i="6"/>
  <c r="HS96" i="6"/>
  <c r="HS100" i="6"/>
  <c r="HS104" i="6"/>
  <c r="HS106" i="6"/>
  <c r="HS108" i="6"/>
  <c r="HS110" i="6"/>
  <c r="HS112" i="6"/>
  <c r="HS114" i="6"/>
  <c r="HS118" i="6"/>
  <c r="HP8" i="6"/>
  <c r="HQ8" i="6" s="1"/>
  <c r="HP9" i="6"/>
  <c r="HP10" i="6"/>
  <c r="HQ10" i="6" s="1"/>
  <c r="HP11" i="6"/>
  <c r="HP12" i="6"/>
  <c r="HQ12" i="6" s="1"/>
  <c r="HP13" i="6"/>
  <c r="HP14" i="6"/>
  <c r="HQ14" i="6" s="1"/>
  <c r="HP15" i="6"/>
  <c r="HP16" i="6"/>
  <c r="HQ16" i="6" s="1"/>
  <c r="HP17" i="6"/>
  <c r="HP18" i="6"/>
  <c r="HQ18" i="6" s="1"/>
  <c r="HP19" i="6"/>
  <c r="HP20" i="6"/>
  <c r="HQ20" i="6" s="1"/>
  <c r="HP21" i="6"/>
  <c r="HP22" i="6"/>
  <c r="HP23" i="6"/>
  <c r="HP24" i="6"/>
  <c r="HQ24" i="6" s="1"/>
  <c r="HP25" i="6"/>
  <c r="HP26" i="6"/>
  <c r="HQ26" i="6" s="1"/>
  <c r="HP28" i="6"/>
  <c r="HQ28" i="6" s="1"/>
  <c r="HP30" i="6"/>
  <c r="HQ30" i="6" s="1"/>
  <c r="HP31" i="6"/>
  <c r="HP32" i="6"/>
  <c r="HQ32" i="6" s="1"/>
  <c r="HP33" i="6"/>
  <c r="HP34" i="6"/>
  <c r="HQ34" i="6" s="1"/>
  <c r="HP35" i="6"/>
  <c r="HP36" i="6"/>
  <c r="HQ36" i="6" s="1"/>
  <c r="HP37" i="6"/>
  <c r="HP38" i="6"/>
  <c r="HQ38" i="6" s="1"/>
  <c r="HP40" i="6"/>
  <c r="HQ40" i="6" s="1"/>
  <c r="HP41" i="6"/>
  <c r="HP42" i="6"/>
  <c r="HQ42" i="6" s="1"/>
  <c r="HP43" i="6"/>
  <c r="HP44" i="6"/>
  <c r="HQ44" i="6" s="1"/>
  <c r="HP45" i="6"/>
  <c r="HP46" i="6"/>
  <c r="HQ46" i="6" s="1"/>
  <c r="HP47" i="6"/>
  <c r="HP48" i="6"/>
  <c r="HQ48" i="6" s="1"/>
  <c r="HP49" i="6"/>
  <c r="HP50" i="6"/>
  <c r="HQ50" i="6" s="1"/>
  <c r="HP51" i="6"/>
  <c r="HP52" i="6"/>
  <c r="HQ52" i="6" s="1"/>
  <c r="HP53" i="6"/>
  <c r="HP54" i="6"/>
  <c r="HQ54" i="6" s="1"/>
  <c r="HP55" i="6"/>
  <c r="HP56" i="6"/>
  <c r="HQ56" i="6" s="1"/>
  <c r="HP57" i="6"/>
  <c r="HP58" i="6"/>
  <c r="HQ58" i="6" s="1"/>
  <c r="HP59" i="6"/>
  <c r="HP60" i="6"/>
  <c r="HQ60" i="6" s="1"/>
  <c r="HP61" i="6"/>
  <c r="HP62" i="6"/>
  <c r="HQ62" i="6" s="1"/>
  <c r="HP63" i="6"/>
  <c r="HP64" i="6"/>
  <c r="HQ64" i="6" s="1"/>
  <c r="HP65" i="6"/>
  <c r="HP66" i="6"/>
  <c r="HQ66" i="6" s="1"/>
  <c r="HP67" i="6"/>
  <c r="HP68" i="6"/>
  <c r="HQ68" i="6" s="1"/>
  <c r="HP69" i="6"/>
  <c r="HP70" i="6"/>
  <c r="HQ70" i="6" s="1"/>
  <c r="HP71" i="6"/>
  <c r="HP72" i="6"/>
  <c r="HQ72" i="6" s="1"/>
  <c r="HP73" i="6"/>
  <c r="HP74" i="6"/>
  <c r="HQ74" i="6" s="1"/>
  <c r="HP75" i="6"/>
  <c r="HP76" i="6"/>
  <c r="HQ76" i="6" s="1"/>
  <c r="HP77" i="6"/>
  <c r="HP78" i="6"/>
  <c r="HQ78" i="6" s="1"/>
  <c r="HP79" i="6"/>
  <c r="HP80" i="6"/>
  <c r="HQ80" i="6" s="1"/>
  <c r="HP81" i="6"/>
  <c r="HP82" i="6"/>
  <c r="HQ82" i="6" s="1"/>
  <c r="HP83" i="6"/>
  <c r="HP84" i="6"/>
  <c r="HQ84" i="6" s="1"/>
  <c r="HP85" i="6"/>
  <c r="HP86" i="6"/>
  <c r="HQ86" i="6" s="1"/>
  <c r="HP87" i="6"/>
  <c r="HP88" i="6"/>
  <c r="HQ88" i="6" s="1"/>
  <c r="HP89" i="6"/>
  <c r="HP90" i="6"/>
  <c r="HQ90" i="6" s="1"/>
  <c r="HP91" i="6"/>
  <c r="HP92" i="6"/>
  <c r="HQ92" i="6" s="1"/>
  <c r="HP93" i="6"/>
  <c r="HP94" i="6"/>
  <c r="HQ94" i="6" s="1"/>
  <c r="HP95" i="6"/>
  <c r="HP96" i="6"/>
  <c r="HQ96" i="6" s="1"/>
  <c r="HP97" i="6"/>
  <c r="HP98" i="6"/>
  <c r="HQ98" i="6" s="1"/>
  <c r="HP99" i="6"/>
  <c r="HP100" i="6"/>
  <c r="HQ100" i="6" s="1"/>
  <c r="HP101" i="6"/>
  <c r="HP102" i="6"/>
  <c r="HQ102" i="6" s="1"/>
  <c r="HP103" i="6"/>
  <c r="HP104" i="6"/>
  <c r="HQ104" i="6" s="1"/>
  <c r="HP105" i="6"/>
  <c r="HP106" i="6"/>
  <c r="HQ106" i="6" s="1"/>
  <c r="HP107" i="6"/>
  <c r="HP108" i="6"/>
  <c r="HQ108" i="6" s="1"/>
  <c r="HP109" i="6"/>
  <c r="HP110" i="6"/>
  <c r="HQ110" i="6" s="1"/>
  <c r="HP111" i="6"/>
  <c r="HP112" i="6"/>
  <c r="HQ112" i="6" s="1"/>
  <c r="HP113" i="6"/>
  <c r="HP114" i="6"/>
  <c r="HQ114" i="6" s="1"/>
  <c r="HP115" i="6"/>
  <c r="HP116" i="6"/>
  <c r="HQ116" i="6" s="1"/>
  <c r="HP117" i="6"/>
  <c r="HP118" i="6"/>
  <c r="HQ118" i="6" s="1"/>
  <c r="HP119" i="6"/>
  <c r="HP120" i="6"/>
  <c r="HQ120" i="6" s="1"/>
  <c r="HS120" i="6"/>
  <c r="HS116" i="6"/>
  <c r="HS102" i="6"/>
  <c r="HS98" i="6"/>
  <c r="HS72" i="6"/>
  <c r="HS64" i="6"/>
  <c r="HS40" i="6"/>
  <c r="HQ22" i="6"/>
  <c r="GW8" i="6"/>
  <c r="GW12" i="6"/>
  <c r="GW14" i="6"/>
  <c r="GW16" i="6"/>
  <c r="GW18" i="6"/>
  <c r="GW20" i="6"/>
  <c r="GW22" i="6"/>
  <c r="GW24" i="6"/>
  <c r="GW26" i="6"/>
  <c r="GW28" i="6"/>
  <c r="GW30" i="6"/>
  <c r="GW32" i="6"/>
  <c r="GW34" i="6"/>
  <c r="GW36" i="6"/>
  <c r="GW38" i="6"/>
  <c r="GW40" i="6"/>
  <c r="GW42" i="6"/>
  <c r="GW44" i="6"/>
  <c r="GW46" i="6"/>
  <c r="GW48" i="6"/>
  <c r="GW50" i="6"/>
  <c r="GW52" i="6"/>
  <c r="GW54" i="6"/>
  <c r="GW56" i="6"/>
  <c r="GW58" i="6"/>
  <c r="GW60" i="6"/>
  <c r="GW62" i="6"/>
  <c r="GW64" i="6"/>
  <c r="GW66" i="6"/>
  <c r="GW68" i="6"/>
  <c r="GW70" i="6"/>
  <c r="GW72" i="6"/>
  <c r="GW76" i="6"/>
  <c r="GW78" i="6"/>
  <c r="GW80" i="6"/>
  <c r="GW82" i="6"/>
  <c r="GW84" i="6"/>
  <c r="GW86" i="6"/>
  <c r="GW88" i="6"/>
  <c r="GW90" i="6"/>
  <c r="GW92" i="6"/>
  <c r="GW94" i="6"/>
  <c r="GW96" i="6"/>
  <c r="GW98" i="6"/>
  <c r="GW100" i="6"/>
  <c r="GW102" i="6"/>
  <c r="GW104" i="6"/>
  <c r="GW106" i="6"/>
  <c r="GW116" i="6"/>
  <c r="GW120" i="6"/>
  <c r="GT8" i="6"/>
  <c r="GU8" i="6" s="1"/>
  <c r="GT9" i="6"/>
  <c r="GT10" i="6"/>
  <c r="GU10" i="6" s="1"/>
  <c r="GT11" i="6"/>
  <c r="GT12" i="6"/>
  <c r="GU12" i="6" s="1"/>
  <c r="GT13" i="6"/>
  <c r="GT14" i="6"/>
  <c r="GU14" i="6" s="1"/>
  <c r="GT15" i="6"/>
  <c r="GT16" i="6"/>
  <c r="GU16" i="6" s="1"/>
  <c r="GT17" i="6"/>
  <c r="GT18" i="6"/>
  <c r="GU18" i="6" s="1"/>
  <c r="GT19" i="6"/>
  <c r="GT20" i="6"/>
  <c r="GU20" i="6" s="1"/>
  <c r="GT21" i="6"/>
  <c r="GT22" i="6"/>
  <c r="GU22" i="6" s="1"/>
  <c r="GT23" i="6"/>
  <c r="GT24" i="6"/>
  <c r="GU24" i="6" s="1"/>
  <c r="GT25" i="6"/>
  <c r="GT26" i="6"/>
  <c r="GU26" i="6" s="1"/>
  <c r="GT28" i="6"/>
  <c r="GU28" i="6" s="1"/>
  <c r="GT30" i="6"/>
  <c r="GU30" i="6" s="1"/>
  <c r="GT31" i="6"/>
  <c r="GT32" i="6"/>
  <c r="GU32" i="6" s="1"/>
  <c r="GT33" i="6"/>
  <c r="GT34" i="6"/>
  <c r="GU34" i="6" s="1"/>
  <c r="GT35" i="6"/>
  <c r="GT36" i="6"/>
  <c r="GU36" i="6" s="1"/>
  <c r="GT37" i="6"/>
  <c r="GT38" i="6"/>
  <c r="GU38" i="6" s="1"/>
  <c r="GT40" i="6"/>
  <c r="GU40" i="6" s="1"/>
  <c r="GT41" i="6"/>
  <c r="GT42" i="6"/>
  <c r="GU42" i="6" s="1"/>
  <c r="GT43" i="6"/>
  <c r="GT44" i="6"/>
  <c r="GU44" i="6" s="1"/>
  <c r="GT45" i="6"/>
  <c r="GT46" i="6"/>
  <c r="GU46" i="6" s="1"/>
  <c r="GT47" i="6"/>
  <c r="GT48" i="6"/>
  <c r="GU48" i="6" s="1"/>
  <c r="GT49" i="6"/>
  <c r="GT50" i="6"/>
  <c r="GU50" i="6" s="1"/>
  <c r="GT51" i="6"/>
  <c r="GT52" i="6"/>
  <c r="GU52" i="6" s="1"/>
  <c r="GT53" i="6"/>
  <c r="GT54" i="6"/>
  <c r="GU54" i="6" s="1"/>
  <c r="GT55" i="6"/>
  <c r="GT56" i="6"/>
  <c r="GU56" i="6" s="1"/>
  <c r="GT57" i="6"/>
  <c r="GT58" i="6"/>
  <c r="GT59" i="6"/>
  <c r="GT60" i="6"/>
  <c r="GU60" i="6" s="1"/>
  <c r="GT61" i="6"/>
  <c r="GT62" i="6"/>
  <c r="GU62" i="6" s="1"/>
  <c r="GT63" i="6"/>
  <c r="GT64" i="6"/>
  <c r="GU64" i="6" s="1"/>
  <c r="GT65" i="6"/>
  <c r="GT66" i="6"/>
  <c r="GU66" i="6" s="1"/>
  <c r="GT67" i="6"/>
  <c r="GT68" i="6"/>
  <c r="GU68" i="6" s="1"/>
  <c r="GT69" i="6"/>
  <c r="GT70" i="6"/>
  <c r="GU70" i="6" s="1"/>
  <c r="GT71" i="6"/>
  <c r="GT72" i="6"/>
  <c r="GU72" i="6" s="1"/>
  <c r="GT73" i="6"/>
  <c r="GT74" i="6"/>
  <c r="GU74" i="6" s="1"/>
  <c r="GT75" i="6"/>
  <c r="GT76" i="6"/>
  <c r="GU76" i="6" s="1"/>
  <c r="GT77" i="6"/>
  <c r="GT78" i="6"/>
  <c r="GU78" i="6" s="1"/>
  <c r="GT79" i="6"/>
  <c r="GT80" i="6"/>
  <c r="GU80" i="6" s="1"/>
  <c r="GT81" i="6"/>
  <c r="GT82" i="6"/>
  <c r="GU82" i="6" s="1"/>
  <c r="GT83" i="6"/>
  <c r="GT84" i="6"/>
  <c r="GU84" i="6" s="1"/>
  <c r="GT85" i="6"/>
  <c r="GT86" i="6"/>
  <c r="GU86" i="6" s="1"/>
  <c r="GT87" i="6"/>
  <c r="GT88" i="6"/>
  <c r="GU88" i="6" s="1"/>
  <c r="GT89" i="6"/>
  <c r="GT90" i="6"/>
  <c r="GU90" i="6" s="1"/>
  <c r="GT91" i="6"/>
  <c r="GT92" i="6"/>
  <c r="GU92" i="6" s="1"/>
  <c r="GT93" i="6"/>
  <c r="GT94" i="6"/>
  <c r="GU94" i="6" s="1"/>
  <c r="GT95" i="6"/>
  <c r="GT96" i="6"/>
  <c r="GU96" i="6" s="1"/>
  <c r="GT97" i="6"/>
  <c r="GT98" i="6"/>
  <c r="GU98" i="6" s="1"/>
  <c r="GT99" i="6"/>
  <c r="GT100" i="6"/>
  <c r="GU100" i="6" s="1"/>
  <c r="GT101" i="6"/>
  <c r="GT102" i="6"/>
  <c r="GU102" i="6" s="1"/>
  <c r="GT103" i="6"/>
  <c r="GT104" i="6"/>
  <c r="GU104" i="6" s="1"/>
  <c r="GT105" i="6"/>
  <c r="GT106" i="6"/>
  <c r="GU106" i="6" s="1"/>
  <c r="GT107" i="6"/>
  <c r="GT108" i="6"/>
  <c r="GU108" i="6" s="1"/>
  <c r="GT109" i="6"/>
  <c r="GT110" i="6"/>
  <c r="GU110" i="6" s="1"/>
  <c r="GT111" i="6"/>
  <c r="GT112" i="6"/>
  <c r="GU112" i="6" s="1"/>
  <c r="GT113" i="6"/>
  <c r="GT114" i="6"/>
  <c r="GU114" i="6" s="1"/>
  <c r="GT115" i="6"/>
  <c r="GT116" i="6"/>
  <c r="GU116" i="6" s="1"/>
  <c r="GT117" i="6"/>
  <c r="GT118" i="6"/>
  <c r="GU118" i="6" s="1"/>
  <c r="GT119" i="6"/>
  <c r="GT120" i="6"/>
  <c r="GU120" i="6" s="1"/>
  <c r="GW118" i="6"/>
  <c r="GW114" i="6"/>
  <c r="GW112" i="6"/>
  <c r="GW110" i="6"/>
  <c r="GW108" i="6"/>
  <c r="GW74" i="6"/>
  <c r="GU58" i="6"/>
  <c r="GW10" i="6"/>
  <c r="GA8" i="6"/>
  <c r="GA10" i="6"/>
  <c r="GA12" i="6"/>
  <c r="GA14" i="6"/>
  <c r="GA16" i="6"/>
  <c r="GA18" i="6"/>
  <c r="GA20" i="6"/>
  <c r="GA22" i="6"/>
  <c r="GA24" i="6"/>
  <c r="GA28" i="6"/>
  <c r="GA32" i="6"/>
  <c r="GA34" i="6"/>
  <c r="GA36" i="6"/>
  <c r="GA38" i="6"/>
  <c r="GA40" i="6"/>
  <c r="GA42" i="6"/>
  <c r="GA44" i="6"/>
  <c r="GA46" i="6"/>
  <c r="GA48" i="6"/>
  <c r="GA50" i="6"/>
  <c r="GA52" i="6"/>
  <c r="GA54" i="6"/>
  <c r="GA56" i="6"/>
  <c r="GA58" i="6"/>
  <c r="GA60" i="6"/>
  <c r="GA62" i="6"/>
  <c r="GA64" i="6"/>
  <c r="GA66" i="6"/>
  <c r="GA68" i="6"/>
  <c r="GA70" i="6"/>
  <c r="GA72" i="6"/>
  <c r="GA74" i="6"/>
  <c r="GA76" i="6"/>
  <c r="GA80" i="6"/>
  <c r="GA82" i="6"/>
  <c r="GA84" i="6"/>
  <c r="GA86" i="6"/>
  <c r="GA88" i="6"/>
  <c r="GA90" i="6"/>
  <c r="GA92" i="6"/>
  <c r="GA94" i="6"/>
  <c r="GA96" i="6"/>
  <c r="GA98" i="6"/>
  <c r="GA100" i="6"/>
  <c r="GA102" i="6"/>
  <c r="GA104" i="6"/>
  <c r="GA106" i="6"/>
  <c r="GA108" i="6"/>
  <c r="GA110" i="6"/>
  <c r="GA112" i="6"/>
  <c r="GA114" i="6"/>
  <c r="GA116" i="6"/>
  <c r="GA118" i="6"/>
  <c r="GA120" i="6"/>
  <c r="FX8" i="6"/>
  <c r="FY8" i="6" s="1"/>
  <c r="FX9" i="6"/>
  <c r="FX10" i="6"/>
  <c r="FY10" i="6" s="1"/>
  <c r="FX11" i="6"/>
  <c r="FX12" i="6"/>
  <c r="FY12" i="6" s="1"/>
  <c r="FX13" i="6"/>
  <c r="FX14" i="6"/>
  <c r="FY14" i="6" s="1"/>
  <c r="FX15" i="6"/>
  <c r="FX16" i="6"/>
  <c r="FY16" i="6" s="1"/>
  <c r="FX17" i="6"/>
  <c r="FX18" i="6"/>
  <c r="FY18" i="6" s="1"/>
  <c r="FX19" i="6"/>
  <c r="FX20" i="6"/>
  <c r="FY20" i="6" s="1"/>
  <c r="FX21" i="6"/>
  <c r="FX22" i="6"/>
  <c r="FY22" i="6" s="1"/>
  <c r="FX23" i="6"/>
  <c r="FX24" i="6"/>
  <c r="FY24" i="6" s="1"/>
  <c r="FX25" i="6"/>
  <c r="FX26" i="6"/>
  <c r="FY26" i="6" s="1"/>
  <c r="FX28" i="6"/>
  <c r="FY28" i="6" s="1"/>
  <c r="FX30" i="6"/>
  <c r="FY30" i="6" s="1"/>
  <c r="FX31" i="6"/>
  <c r="FX32" i="6"/>
  <c r="FY32" i="6" s="1"/>
  <c r="FX33" i="6"/>
  <c r="FX34" i="6"/>
  <c r="FY34" i="6" s="1"/>
  <c r="FX35" i="6"/>
  <c r="FX36" i="6"/>
  <c r="FY36" i="6" s="1"/>
  <c r="FX37" i="6"/>
  <c r="FX38" i="6"/>
  <c r="FY38" i="6" s="1"/>
  <c r="FX40" i="6"/>
  <c r="FY40" i="6" s="1"/>
  <c r="FX41" i="6"/>
  <c r="FX42" i="6"/>
  <c r="FY42" i="6" s="1"/>
  <c r="FX43" i="6"/>
  <c r="FX44" i="6"/>
  <c r="FY44" i="6" s="1"/>
  <c r="FX45" i="6"/>
  <c r="FX46" i="6"/>
  <c r="FY46" i="6" s="1"/>
  <c r="FX47" i="6"/>
  <c r="FX48" i="6"/>
  <c r="FY48" i="6" s="1"/>
  <c r="FX49" i="6"/>
  <c r="FX50" i="6"/>
  <c r="FY50" i="6" s="1"/>
  <c r="FX51" i="6"/>
  <c r="FX52" i="6"/>
  <c r="FY52" i="6" s="1"/>
  <c r="FX53" i="6"/>
  <c r="FX54" i="6"/>
  <c r="FY54" i="6" s="1"/>
  <c r="FX55" i="6"/>
  <c r="FX56" i="6"/>
  <c r="FY56" i="6" s="1"/>
  <c r="FX57" i="6"/>
  <c r="FX58" i="6"/>
  <c r="FY58" i="6" s="1"/>
  <c r="FX59" i="6"/>
  <c r="FX60" i="6"/>
  <c r="FY60" i="6" s="1"/>
  <c r="FX61" i="6"/>
  <c r="FX62" i="6"/>
  <c r="FY62" i="6" s="1"/>
  <c r="FX63" i="6"/>
  <c r="FX64" i="6"/>
  <c r="FY64" i="6" s="1"/>
  <c r="FX65" i="6"/>
  <c r="FX66" i="6"/>
  <c r="FY66" i="6" s="1"/>
  <c r="FX67" i="6"/>
  <c r="FX68" i="6"/>
  <c r="FY68" i="6" s="1"/>
  <c r="FX69" i="6"/>
  <c r="FX70" i="6"/>
  <c r="FY70" i="6" s="1"/>
  <c r="FX71" i="6"/>
  <c r="FX72" i="6"/>
  <c r="FY72" i="6" s="1"/>
  <c r="FX73" i="6"/>
  <c r="FX74" i="6"/>
  <c r="FY74" i="6" s="1"/>
  <c r="FX75" i="6"/>
  <c r="FX76" i="6"/>
  <c r="FY76" i="6" s="1"/>
  <c r="FX77" i="6"/>
  <c r="FX78" i="6"/>
  <c r="FY78" i="6" s="1"/>
  <c r="FX79" i="6"/>
  <c r="FX80" i="6"/>
  <c r="FY80" i="6" s="1"/>
  <c r="FX81" i="6"/>
  <c r="FX82" i="6"/>
  <c r="FY82" i="6" s="1"/>
  <c r="FX83" i="6"/>
  <c r="FX84" i="6"/>
  <c r="FY84" i="6" s="1"/>
  <c r="FX85" i="6"/>
  <c r="FX86" i="6"/>
  <c r="FY86" i="6" s="1"/>
  <c r="FX87" i="6"/>
  <c r="FX88" i="6"/>
  <c r="FY88" i="6" s="1"/>
  <c r="FX89" i="6"/>
  <c r="FX90" i="6"/>
  <c r="FY90" i="6" s="1"/>
  <c r="FX91" i="6"/>
  <c r="FX92" i="6"/>
  <c r="FY92" i="6" s="1"/>
  <c r="FX93" i="6"/>
  <c r="FX94" i="6"/>
  <c r="FY94" i="6" s="1"/>
  <c r="FX95" i="6"/>
  <c r="FX96" i="6"/>
  <c r="FY96" i="6" s="1"/>
  <c r="FX97" i="6"/>
  <c r="FX98" i="6"/>
  <c r="FY98" i="6" s="1"/>
  <c r="FX99" i="6"/>
  <c r="FX100" i="6"/>
  <c r="FY100" i="6" s="1"/>
  <c r="FX101" i="6"/>
  <c r="FX102" i="6"/>
  <c r="FY102" i="6" s="1"/>
  <c r="FX103" i="6"/>
  <c r="FX104" i="6"/>
  <c r="FY104" i="6" s="1"/>
  <c r="FX105" i="6"/>
  <c r="FX106" i="6"/>
  <c r="FY106" i="6" s="1"/>
  <c r="FX107" i="6"/>
  <c r="FX108" i="6"/>
  <c r="FY108" i="6" s="1"/>
  <c r="FX109" i="6"/>
  <c r="FX110" i="6"/>
  <c r="FY110" i="6" s="1"/>
  <c r="FX111" i="6"/>
  <c r="FX112" i="6"/>
  <c r="FY112" i="6" s="1"/>
  <c r="FX113" i="6"/>
  <c r="FX114" i="6"/>
  <c r="FY114" i="6" s="1"/>
  <c r="FX115" i="6"/>
  <c r="FX116" i="6"/>
  <c r="FY116" i="6" s="1"/>
  <c r="FX117" i="6"/>
  <c r="FX118" i="6"/>
  <c r="FY118" i="6" s="1"/>
  <c r="FX119" i="6"/>
  <c r="FX120" i="6"/>
  <c r="FY120" i="6" s="1"/>
  <c r="GA78" i="6"/>
  <c r="GA30" i="6"/>
  <c r="GA26" i="6"/>
  <c r="FE10" i="6"/>
  <c r="FE12" i="6"/>
  <c r="FE14" i="6"/>
  <c r="FE16" i="6"/>
  <c r="FE18" i="6"/>
  <c r="FE20" i="6"/>
  <c r="FE22" i="6"/>
  <c r="FE24" i="6"/>
  <c r="FE26" i="6"/>
  <c r="FE28" i="6"/>
  <c r="FE30" i="6"/>
  <c r="FE32" i="6"/>
  <c r="FE34" i="6"/>
  <c r="FE36" i="6"/>
  <c r="FE38" i="6"/>
  <c r="FE40" i="6"/>
  <c r="FE42" i="6"/>
  <c r="FE44" i="6"/>
  <c r="FE46" i="6"/>
  <c r="FE48" i="6"/>
  <c r="FE50" i="6"/>
  <c r="FE52" i="6"/>
  <c r="FE54" i="6"/>
  <c r="FE56" i="6"/>
  <c r="FE58" i="6"/>
  <c r="FE60" i="6"/>
  <c r="FE62" i="6"/>
  <c r="FE64" i="6"/>
  <c r="FE66" i="6"/>
  <c r="FE68" i="6"/>
  <c r="FE70" i="6"/>
  <c r="FE72" i="6"/>
  <c r="FE74" i="6"/>
  <c r="FE76" i="6"/>
  <c r="FE78" i="6"/>
  <c r="FE80" i="6"/>
  <c r="FE82" i="6"/>
  <c r="FE84" i="6"/>
  <c r="FE86" i="6"/>
  <c r="FE88" i="6"/>
  <c r="FE90" i="6"/>
  <c r="FE92" i="6"/>
  <c r="FE94" i="6"/>
  <c r="FE96" i="6"/>
  <c r="FE98" i="6"/>
  <c r="FE100" i="6"/>
  <c r="FE104" i="6"/>
  <c r="FE106" i="6"/>
  <c r="FE108" i="6"/>
  <c r="FE110" i="6"/>
  <c r="FE112" i="6"/>
  <c r="FE114" i="6"/>
  <c r="FE116" i="6"/>
  <c r="FE118" i="6"/>
  <c r="FE120" i="6"/>
  <c r="FB8" i="6"/>
  <c r="FC8" i="6" s="1"/>
  <c r="FB9" i="6"/>
  <c r="FB10" i="6"/>
  <c r="FC10" i="6" s="1"/>
  <c r="FB11" i="6"/>
  <c r="FB12" i="6"/>
  <c r="FC12" i="6" s="1"/>
  <c r="FB13" i="6"/>
  <c r="FB14" i="6"/>
  <c r="FC14" i="6" s="1"/>
  <c r="FB15" i="6"/>
  <c r="FB16" i="6"/>
  <c r="FC16" i="6" s="1"/>
  <c r="FB17" i="6"/>
  <c r="FB18" i="6"/>
  <c r="FC18" i="6" s="1"/>
  <c r="FB19" i="6"/>
  <c r="FB20" i="6"/>
  <c r="FC20" i="6" s="1"/>
  <c r="FB21" i="6"/>
  <c r="FB22" i="6"/>
  <c r="FC22" i="6" s="1"/>
  <c r="FB23" i="6"/>
  <c r="FB24" i="6"/>
  <c r="FC24" i="6" s="1"/>
  <c r="FB25" i="6"/>
  <c r="FB26" i="6"/>
  <c r="FC26" i="6" s="1"/>
  <c r="FB28" i="6"/>
  <c r="FC28" i="6" s="1"/>
  <c r="FB30" i="6"/>
  <c r="FC30" i="6" s="1"/>
  <c r="FB31" i="6"/>
  <c r="FB32" i="6"/>
  <c r="FC32" i="6" s="1"/>
  <c r="FB33" i="6"/>
  <c r="FB34" i="6"/>
  <c r="FC34" i="6" s="1"/>
  <c r="FB35" i="6"/>
  <c r="FB36" i="6"/>
  <c r="FC36" i="6" s="1"/>
  <c r="FB37" i="6"/>
  <c r="FB38" i="6"/>
  <c r="FC38" i="6" s="1"/>
  <c r="FB40" i="6"/>
  <c r="FC40" i="6" s="1"/>
  <c r="FB41" i="6"/>
  <c r="FB42" i="6"/>
  <c r="FC42" i="6" s="1"/>
  <c r="FB43" i="6"/>
  <c r="FB44" i="6"/>
  <c r="FC44" i="6" s="1"/>
  <c r="FB45" i="6"/>
  <c r="FB46" i="6"/>
  <c r="FC46" i="6" s="1"/>
  <c r="FB47" i="6"/>
  <c r="FB48" i="6"/>
  <c r="FC48" i="6" s="1"/>
  <c r="FB49" i="6"/>
  <c r="FB50" i="6"/>
  <c r="FC50" i="6" s="1"/>
  <c r="FB51" i="6"/>
  <c r="FB52" i="6"/>
  <c r="FC52" i="6" s="1"/>
  <c r="FB53" i="6"/>
  <c r="FB54" i="6"/>
  <c r="FC54" i="6" s="1"/>
  <c r="FB55" i="6"/>
  <c r="FB56" i="6"/>
  <c r="FC56" i="6" s="1"/>
  <c r="FB57" i="6"/>
  <c r="FB58" i="6"/>
  <c r="FC58" i="6" s="1"/>
  <c r="FB59" i="6"/>
  <c r="FB60" i="6"/>
  <c r="FC60" i="6" s="1"/>
  <c r="FB61" i="6"/>
  <c r="FB62" i="6"/>
  <c r="FC62" i="6" s="1"/>
  <c r="FB63" i="6"/>
  <c r="FB64" i="6"/>
  <c r="FC64" i="6" s="1"/>
  <c r="FB65" i="6"/>
  <c r="FB66" i="6"/>
  <c r="FC66" i="6" s="1"/>
  <c r="FB67" i="6"/>
  <c r="FB68" i="6"/>
  <c r="FC68" i="6" s="1"/>
  <c r="FB69" i="6"/>
  <c r="FB70" i="6"/>
  <c r="FC70" i="6" s="1"/>
  <c r="FB71" i="6"/>
  <c r="FB72" i="6"/>
  <c r="FC72" i="6" s="1"/>
  <c r="FB73" i="6"/>
  <c r="FB74" i="6"/>
  <c r="FC74" i="6" s="1"/>
  <c r="FB75" i="6"/>
  <c r="FB76" i="6"/>
  <c r="FC76" i="6" s="1"/>
  <c r="FB77" i="6"/>
  <c r="FB78" i="6"/>
  <c r="FC78" i="6" s="1"/>
  <c r="FB79" i="6"/>
  <c r="FB80" i="6"/>
  <c r="FC80" i="6" s="1"/>
  <c r="FB81" i="6"/>
  <c r="FB82" i="6"/>
  <c r="FC82" i="6" s="1"/>
  <c r="FB83" i="6"/>
  <c r="FB84" i="6"/>
  <c r="FC84" i="6" s="1"/>
  <c r="FB85" i="6"/>
  <c r="FB86" i="6"/>
  <c r="FC86" i="6" s="1"/>
  <c r="FB87" i="6"/>
  <c r="FB88" i="6"/>
  <c r="FC88" i="6" s="1"/>
  <c r="FB89" i="6"/>
  <c r="FB90" i="6"/>
  <c r="FC90" i="6" s="1"/>
  <c r="FB91" i="6"/>
  <c r="FB92" i="6"/>
  <c r="FC92" i="6" s="1"/>
  <c r="FB93" i="6"/>
  <c r="FB94" i="6"/>
  <c r="FC94" i="6" s="1"/>
  <c r="FB95" i="6"/>
  <c r="FB96" i="6"/>
  <c r="FC96" i="6" s="1"/>
  <c r="FB97" i="6"/>
  <c r="FB98" i="6"/>
  <c r="FC98" i="6" s="1"/>
  <c r="FB99" i="6"/>
  <c r="FB100" i="6"/>
  <c r="FC100" i="6" s="1"/>
  <c r="FB101" i="6"/>
  <c r="FB102" i="6"/>
  <c r="FC102" i="6" s="1"/>
  <c r="FB103" i="6"/>
  <c r="FB104" i="6"/>
  <c r="FC104" i="6" s="1"/>
  <c r="FB105" i="6"/>
  <c r="FB106" i="6"/>
  <c r="FC106" i="6" s="1"/>
  <c r="FB107" i="6"/>
  <c r="FB108" i="6"/>
  <c r="FC108" i="6" s="1"/>
  <c r="FB109" i="6"/>
  <c r="FB110" i="6"/>
  <c r="FC110" i="6" s="1"/>
  <c r="FB111" i="6"/>
  <c r="FB112" i="6"/>
  <c r="FC112" i="6" s="1"/>
  <c r="FB113" i="6"/>
  <c r="FB114" i="6"/>
  <c r="FC114" i="6" s="1"/>
  <c r="FB115" i="6"/>
  <c r="FB116" i="6"/>
  <c r="FC116" i="6" s="1"/>
  <c r="FB117" i="6"/>
  <c r="FB118" i="6"/>
  <c r="FC118" i="6" s="1"/>
  <c r="FB119" i="6"/>
  <c r="FB120" i="6"/>
  <c r="FC120" i="6" s="1"/>
  <c r="FE102" i="6"/>
  <c r="FE8" i="6"/>
  <c r="EI8" i="6"/>
  <c r="EI10" i="6"/>
  <c r="EI12" i="6"/>
  <c r="EI14" i="6"/>
  <c r="EI18" i="6"/>
  <c r="EI20" i="6"/>
  <c r="EI22" i="6"/>
  <c r="EI26" i="6"/>
  <c r="EI30" i="6"/>
  <c r="EI32" i="6"/>
  <c r="EI34" i="6"/>
  <c r="EI38" i="6"/>
  <c r="EI40" i="6"/>
  <c r="EI42" i="6"/>
  <c r="EI44" i="6"/>
  <c r="EI46" i="6"/>
  <c r="EI48" i="6"/>
  <c r="EI50" i="6"/>
  <c r="EI54" i="6"/>
  <c r="EI58" i="6"/>
  <c r="EI60" i="6"/>
  <c r="EI62" i="6"/>
  <c r="EI64" i="6"/>
  <c r="EI66" i="6"/>
  <c r="EI68" i="6"/>
  <c r="EI70" i="6"/>
  <c r="EI74" i="6"/>
  <c r="EI76" i="6"/>
  <c r="EI78" i="6"/>
  <c r="EI80" i="6"/>
  <c r="EI82" i="6"/>
  <c r="EI86" i="6"/>
  <c r="EI90" i="6"/>
  <c r="EI92" i="6"/>
  <c r="EI94" i="6"/>
  <c r="EI96" i="6"/>
  <c r="EI98" i="6"/>
  <c r="EI100" i="6"/>
  <c r="EI102" i="6"/>
  <c r="EI106" i="6"/>
  <c r="EI108" i="6"/>
  <c r="EI110" i="6"/>
  <c r="EI112" i="6"/>
  <c r="EI114" i="6"/>
  <c r="EI118" i="6"/>
  <c r="EF8" i="6"/>
  <c r="EG8" i="6" s="1"/>
  <c r="EF9" i="6"/>
  <c r="EF10" i="6"/>
  <c r="EG10" i="6" s="1"/>
  <c r="EF11" i="6"/>
  <c r="EF12" i="6"/>
  <c r="EG12" i="6" s="1"/>
  <c r="EF13" i="6"/>
  <c r="EF14" i="6"/>
  <c r="EG14" i="6" s="1"/>
  <c r="EF15" i="6"/>
  <c r="EF16" i="6"/>
  <c r="EG16" i="6" s="1"/>
  <c r="EF17" i="6"/>
  <c r="EF18" i="6"/>
  <c r="EG18" i="6" s="1"/>
  <c r="EF19" i="6"/>
  <c r="EF20" i="6"/>
  <c r="EG20" i="6" s="1"/>
  <c r="EF21" i="6"/>
  <c r="EF22" i="6"/>
  <c r="EG22" i="6" s="1"/>
  <c r="EF23" i="6"/>
  <c r="EF24" i="6"/>
  <c r="EG24" i="6" s="1"/>
  <c r="EF25" i="6"/>
  <c r="EF26" i="6"/>
  <c r="EG26" i="6" s="1"/>
  <c r="EF28" i="6"/>
  <c r="EG28" i="6" s="1"/>
  <c r="EF30" i="6"/>
  <c r="EG30" i="6" s="1"/>
  <c r="EF31" i="6"/>
  <c r="EF32" i="6"/>
  <c r="EG32" i="6" s="1"/>
  <c r="EF33" i="6"/>
  <c r="EF34" i="6"/>
  <c r="EG34" i="6" s="1"/>
  <c r="EF35" i="6"/>
  <c r="EF36" i="6"/>
  <c r="EG36" i="6" s="1"/>
  <c r="EF37" i="6"/>
  <c r="EF38" i="6"/>
  <c r="EG38" i="6" s="1"/>
  <c r="EF40" i="6"/>
  <c r="EG40" i="6" s="1"/>
  <c r="EF41" i="6"/>
  <c r="EF42" i="6"/>
  <c r="EG42" i="6" s="1"/>
  <c r="EF43" i="6"/>
  <c r="EF44" i="6"/>
  <c r="EG44" i="6" s="1"/>
  <c r="EF45" i="6"/>
  <c r="EF46" i="6"/>
  <c r="EG46" i="6" s="1"/>
  <c r="EF47" i="6"/>
  <c r="EF48" i="6"/>
  <c r="EG48" i="6" s="1"/>
  <c r="EF49" i="6"/>
  <c r="EF50" i="6"/>
  <c r="EG50" i="6" s="1"/>
  <c r="EF51" i="6"/>
  <c r="EF52" i="6"/>
  <c r="EG52" i="6" s="1"/>
  <c r="EF53" i="6"/>
  <c r="EF54" i="6"/>
  <c r="EG54" i="6" s="1"/>
  <c r="EF55" i="6"/>
  <c r="EF56" i="6"/>
  <c r="EG56" i="6" s="1"/>
  <c r="EF57" i="6"/>
  <c r="EF58" i="6"/>
  <c r="EG58" i="6" s="1"/>
  <c r="EF59" i="6"/>
  <c r="EF60" i="6"/>
  <c r="EG60" i="6" s="1"/>
  <c r="EF61" i="6"/>
  <c r="EF62" i="6"/>
  <c r="EG62" i="6" s="1"/>
  <c r="EF63" i="6"/>
  <c r="EF64" i="6"/>
  <c r="EG64" i="6" s="1"/>
  <c r="EF65" i="6"/>
  <c r="EF66" i="6"/>
  <c r="EG66" i="6" s="1"/>
  <c r="EF67" i="6"/>
  <c r="EF68" i="6"/>
  <c r="EG68" i="6" s="1"/>
  <c r="EF69" i="6"/>
  <c r="EF70" i="6"/>
  <c r="EG70" i="6" s="1"/>
  <c r="EF71" i="6"/>
  <c r="EF72" i="6"/>
  <c r="EG72" i="6" s="1"/>
  <c r="EF73" i="6"/>
  <c r="EF74" i="6"/>
  <c r="EG74" i="6" s="1"/>
  <c r="EF75" i="6"/>
  <c r="EF76" i="6"/>
  <c r="EG76" i="6" s="1"/>
  <c r="EF77" i="6"/>
  <c r="EF78" i="6"/>
  <c r="EG78" i="6" s="1"/>
  <c r="EF79" i="6"/>
  <c r="EF80" i="6"/>
  <c r="EG80" i="6" s="1"/>
  <c r="EF81" i="6"/>
  <c r="EF82" i="6"/>
  <c r="EG82" i="6" s="1"/>
  <c r="EF83" i="6"/>
  <c r="EF84" i="6"/>
  <c r="EG84" i="6" s="1"/>
  <c r="EF85" i="6"/>
  <c r="EF86" i="6"/>
  <c r="EG86" i="6" s="1"/>
  <c r="EF87" i="6"/>
  <c r="EF88" i="6"/>
  <c r="EG88" i="6" s="1"/>
  <c r="EF89" i="6"/>
  <c r="EF90" i="6"/>
  <c r="EG90" i="6" s="1"/>
  <c r="EF91" i="6"/>
  <c r="EF92" i="6"/>
  <c r="EG92" i="6" s="1"/>
  <c r="EF93" i="6"/>
  <c r="EF94" i="6"/>
  <c r="EG94" i="6" s="1"/>
  <c r="EF95" i="6"/>
  <c r="EF96" i="6"/>
  <c r="EG96" i="6" s="1"/>
  <c r="EF97" i="6"/>
  <c r="EF98" i="6"/>
  <c r="EG98" i="6" s="1"/>
  <c r="EF99" i="6"/>
  <c r="EF100" i="6"/>
  <c r="EG100" i="6" s="1"/>
  <c r="EF101" i="6"/>
  <c r="EF102" i="6"/>
  <c r="EG102" i="6" s="1"/>
  <c r="EF103" i="6"/>
  <c r="EF104" i="6"/>
  <c r="EG104" i="6" s="1"/>
  <c r="EF105" i="6"/>
  <c r="EF106" i="6"/>
  <c r="EG106" i="6" s="1"/>
  <c r="EF107" i="6"/>
  <c r="EF108" i="6"/>
  <c r="EG108" i="6" s="1"/>
  <c r="EF109" i="6"/>
  <c r="EF110" i="6"/>
  <c r="EG110" i="6" s="1"/>
  <c r="EF111" i="6"/>
  <c r="EF112" i="6"/>
  <c r="EG112" i="6" s="1"/>
  <c r="EF113" i="6"/>
  <c r="EF114" i="6"/>
  <c r="EG114" i="6" s="1"/>
  <c r="EF115" i="6"/>
  <c r="EF116" i="6"/>
  <c r="EG116" i="6" s="1"/>
  <c r="EF117" i="6"/>
  <c r="EF118" i="6"/>
  <c r="EG118" i="6" s="1"/>
  <c r="EF119" i="6"/>
  <c r="EF120" i="6"/>
  <c r="EG120" i="6" s="1"/>
  <c r="EI120" i="6"/>
  <c r="EI116" i="6"/>
  <c r="EI104" i="6"/>
  <c r="EI88" i="6"/>
  <c r="EI84" i="6"/>
  <c r="EI72" i="6"/>
  <c r="EI56" i="6"/>
  <c r="EI52" i="6"/>
  <c r="EI36" i="6"/>
  <c r="EI28" i="6"/>
  <c r="EI24" i="6"/>
  <c r="EI16" i="6"/>
  <c r="DM8" i="6"/>
  <c r="DM10" i="6"/>
  <c r="DM12" i="6"/>
  <c r="DM14" i="6"/>
  <c r="DM16" i="6"/>
  <c r="DM18" i="6"/>
  <c r="DM20" i="6"/>
  <c r="DM22" i="6"/>
  <c r="DM24" i="6"/>
  <c r="DM26" i="6"/>
  <c r="DM28" i="6"/>
  <c r="DM30" i="6"/>
  <c r="DM32" i="6"/>
  <c r="DM34" i="6"/>
  <c r="DM36" i="6"/>
  <c r="DM38" i="6"/>
  <c r="DM40" i="6"/>
  <c r="DM42" i="6"/>
  <c r="DM44" i="6"/>
  <c r="DM46" i="6"/>
  <c r="DM48" i="6"/>
  <c r="DM50" i="6"/>
  <c r="DM52" i="6"/>
  <c r="DM54" i="6"/>
  <c r="DM56" i="6"/>
  <c r="DM58" i="6"/>
  <c r="DM60" i="6"/>
  <c r="DM62" i="6"/>
  <c r="DM64" i="6"/>
  <c r="DM66" i="6"/>
  <c r="DM68" i="6"/>
  <c r="DM70" i="6"/>
  <c r="DM72" i="6"/>
  <c r="DM74" i="6"/>
  <c r="DM76" i="6"/>
  <c r="DM78" i="6"/>
  <c r="DM80" i="6"/>
  <c r="DM82" i="6"/>
  <c r="DM84" i="6"/>
  <c r="DM86" i="6"/>
  <c r="DM88" i="6"/>
  <c r="DM90" i="6"/>
  <c r="DM92" i="6"/>
  <c r="DM94" i="6"/>
  <c r="DM96" i="6"/>
  <c r="DM98" i="6"/>
  <c r="DM100" i="6"/>
  <c r="DM102" i="6"/>
  <c r="DM104" i="6"/>
  <c r="DM106" i="6"/>
  <c r="DM108" i="6"/>
  <c r="DM110" i="6"/>
  <c r="DM112" i="6"/>
  <c r="DM114" i="6"/>
  <c r="DM116" i="6"/>
  <c r="DM118" i="6"/>
  <c r="DM120" i="6"/>
  <c r="DJ8" i="6"/>
  <c r="DK8" i="6" s="1"/>
  <c r="DJ9" i="6"/>
  <c r="DJ10" i="6"/>
  <c r="DK10" i="6" s="1"/>
  <c r="DJ11" i="6"/>
  <c r="DJ12" i="6"/>
  <c r="DK12" i="6" s="1"/>
  <c r="DJ13" i="6"/>
  <c r="DJ14" i="6"/>
  <c r="DK14" i="6" s="1"/>
  <c r="DJ15" i="6"/>
  <c r="DJ16" i="6"/>
  <c r="DK16" i="6" s="1"/>
  <c r="DJ17" i="6"/>
  <c r="DJ18" i="6"/>
  <c r="DK18" i="6" s="1"/>
  <c r="DJ19" i="6"/>
  <c r="DJ20" i="6"/>
  <c r="DK20" i="6" s="1"/>
  <c r="DJ21" i="6"/>
  <c r="DJ22" i="6"/>
  <c r="DK22" i="6" s="1"/>
  <c r="DJ23" i="6"/>
  <c r="DJ24" i="6"/>
  <c r="DK24" i="6" s="1"/>
  <c r="DJ25" i="6"/>
  <c r="DJ26" i="6"/>
  <c r="DK26" i="6" s="1"/>
  <c r="DJ28" i="6"/>
  <c r="DK28" i="6" s="1"/>
  <c r="DJ30" i="6"/>
  <c r="DK30" i="6" s="1"/>
  <c r="DJ31" i="6"/>
  <c r="DJ32" i="6"/>
  <c r="DK32" i="6" s="1"/>
  <c r="DJ33" i="6"/>
  <c r="DJ34" i="6"/>
  <c r="DK34" i="6" s="1"/>
  <c r="DJ35" i="6"/>
  <c r="DJ36" i="6"/>
  <c r="DK36" i="6" s="1"/>
  <c r="DJ37" i="6"/>
  <c r="DJ38" i="6"/>
  <c r="DK38" i="6" s="1"/>
  <c r="DJ40" i="6"/>
  <c r="DK40" i="6" s="1"/>
  <c r="DJ41" i="6"/>
  <c r="DJ42" i="6"/>
  <c r="DK42" i="6" s="1"/>
  <c r="DJ43" i="6"/>
  <c r="DJ44" i="6"/>
  <c r="DK44" i="6" s="1"/>
  <c r="DJ45" i="6"/>
  <c r="DJ46" i="6"/>
  <c r="DK46" i="6" s="1"/>
  <c r="DJ47" i="6"/>
  <c r="DJ48" i="6"/>
  <c r="DK48" i="6" s="1"/>
  <c r="DJ49" i="6"/>
  <c r="DJ50" i="6"/>
  <c r="DK50" i="6" s="1"/>
  <c r="DJ51" i="6"/>
  <c r="DJ52" i="6"/>
  <c r="DK52" i="6" s="1"/>
  <c r="DJ53" i="6"/>
  <c r="DJ54" i="6"/>
  <c r="DK54" i="6" s="1"/>
  <c r="DJ55" i="6"/>
  <c r="DJ56" i="6"/>
  <c r="DK56" i="6" s="1"/>
  <c r="DJ57" i="6"/>
  <c r="DJ58" i="6"/>
  <c r="DK58" i="6" s="1"/>
  <c r="DJ59" i="6"/>
  <c r="DJ60" i="6"/>
  <c r="DK60" i="6" s="1"/>
  <c r="DJ61" i="6"/>
  <c r="DJ62" i="6"/>
  <c r="DK62" i="6" s="1"/>
  <c r="DJ63" i="6"/>
  <c r="DJ64" i="6"/>
  <c r="DK64" i="6" s="1"/>
  <c r="DJ65" i="6"/>
  <c r="DJ66" i="6"/>
  <c r="DK66" i="6" s="1"/>
  <c r="DJ67" i="6"/>
  <c r="DJ68" i="6"/>
  <c r="DK68" i="6" s="1"/>
  <c r="DJ69" i="6"/>
  <c r="DJ70" i="6"/>
  <c r="DK70" i="6" s="1"/>
  <c r="DJ71" i="6"/>
  <c r="DJ72" i="6"/>
  <c r="DK72" i="6" s="1"/>
  <c r="DJ73" i="6"/>
  <c r="DJ74" i="6"/>
  <c r="DK74" i="6" s="1"/>
  <c r="DJ75" i="6"/>
  <c r="DJ76" i="6"/>
  <c r="DK76" i="6" s="1"/>
  <c r="DJ77" i="6"/>
  <c r="DJ78" i="6"/>
  <c r="DK78" i="6" s="1"/>
  <c r="DJ79" i="6"/>
  <c r="DJ80" i="6"/>
  <c r="DK80" i="6" s="1"/>
  <c r="DJ81" i="6"/>
  <c r="DJ82" i="6"/>
  <c r="DK82" i="6" s="1"/>
  <c r="DJ83" i="6"/>
  <c r="DJ84" i="6"/>
  <c r="DK84" i="6" s="1"/>
  <c r="DJ85" i="6"/>
  <c r="DJ86" i="6"/>
  <c r="DK86" i="6" s="1"/>
  <c r="DJ87" i="6"/>
  <c r="DJ88" i="6"/>
  <c r="DK88" i="6" s="1"/>
  <c r="DJ89" i="6"/>
  <c r="DJ90" i="6"/>
  <c r="DK90" i="6" s="1"/>
  <c r="DJ91" i="6"/>
  <c r="DJ92" i="6"/>
  <c r="DK92" i="6" s="1"/>
  <c r="DJ93" i="6"/>
  <c r="DJ94" i="6"/>
  <c r="DK94" i="6" s="1"/>
  <c r="DJ95" i="6"/>
  <c r="DJ96" i="6"/>
  <c r="DK96" i="6" s="1"/>
  <c r="DJ97" i="6"/>
  <c r="DJ98" i="6"/>
  <c r="DK98" i="6" s="1"/>
  <c r="DJ99" i="6"/>
  <c r="DJ100" i="6"/>
  <c r="DK100" i="6" s="1"/>
  <c r="DJ101" i="6"/>
  <c r="DJ102" i="6"/>
  <c r="DK102" i="6" s="1"/>
  <c r="DJ103" i="6"/>
  <c r="DJ104" i="6"/>
  <c r="DK104" i="6" s="1"/>
  <c r="DJ105" i="6"/>
  <c r="DJ106" i="6"/>
  <c r="DK106" i="6" s="1"/>
  <c r="DJ107" i="6"/>
  <c r="DJ108" i="6"/>
  <c r="DK108" i="6" s="1"/>
  <c r="DJ109" i="6"/>
  <c r="DJ110" i="6"/>
  <c r="DK110" i="6" s="1"/>
  <c r="DJ111" i="6"/>
  <c r="DJ112" i="6"/>
  <c r="DK112" i="6" s="1"/>
  <c r="DJ113" i="6"/>
  <c r="DJ114" i="6"/>
  <c r="DK114" i="6" s="1"/>
  <c r="DJ115" i="6"/>
  <c r="DJ116" i="6"/>
  <c r="DK116" i="6" s="1"/>
  <c r="DJ117" i="6"/>
  <c r="DJ118" i="6"/>
  <c r="DK118" i="6" s="1"/>
  <c r="DJ119" i="6"/>
  <c r="DJ120" i="6"/>
  <c r="DK120" i="6" s="1"/>
  <c r="CQ10" i="6"/>
  <c r="CQ14" i="6"/>
  <c r="CQ16" i="6"/>
  <c r="CQ18" i="6"/>
  <c r="CQ22" i="6"/>
  <c r="CQ26" i="6"/>
  <c r="CQ30" i="6"/>
  <c r="CQ34" i="6"/>
  <c r="CQ36" i="6"/>
  <c r="CQ38" i="6"/>
  <c r="CQ42" i="6"/>
  <c r="CQ46" i="6"/>
  <c r="CQ50" i="6"/>
  <c r="CQ52" i="6"/>
  <c r="CQ54" i="6"/>
  <c r="CQ58" i="6"/>
  <c r="CQ62" i="6"/>
  <c r="CQ66" i="6"/>
  <c r="CQ68" i="6"/>
  <c r="CQ70" i="6"/>
  <c r="CQ74" i="6"/>
  <c r="CQ78" i="6"/>
  <c r="CQ82" i="6"/>
  <c r="CQ84" i="6"/>
  <c r="CQ86" i="6"/>
  <c r="CQ90" i="6"/>
  <c r="CQ94" i="6"/>
  <c r="CQ98" i="6"/>
  <c r="CQ100" i="6"/>
  <c r="CQ102" i="6"/>
  <c r="CQ106" i="6"/>
  <c r="CQ110" i="6"/>
  <c r="CQ114" i="6"/>
  <c r="CQ116" i="6"/>
  <c r="CQ118" i="6"/>
  <c r="CN8" i="6"/>
  <c r="CO8" i="6" s="1"/>
  <c r="CN9" i="6"/>
  <c r="CN10" i="6"/>
  <c r="CO10" i="6" s="1"/>
  <c r="CN11" i="6"/>
  <c r="CN12" i="6"/>
  <c r="CO12" i="6" s="1"/>
  <c r="CN13" i="6"/>
  <c r="CN14" i="6"/>
  <c r="CO14" i="6" s="1"/>
  <c r="CN15" i="6"/>
  <c r="CN16" i="6"/>
  <c r="CO16" i="6" s="1"/>
  <c r="CN17" i="6"/>
  <c r="CN18" i="6"/>
  <c r="CO18" i="6" s="1"/>
  <c r="CN19" i="6"/>
  <c r="CN20" i="6"/>
  <c r="CO20" i="6" s="1"/>
  <c r="CN21" i="6"/>
  <c r="CN22" i="6"/>
  <c r="CO22" i="6" s="1"/>
  <c r="CN23" i="6"/>
  <c r="CN24" i="6"/>
  <c r="CO24" i="6" s="1"/>
  <c r="CN25" i="6"/>
  <c r="CN26" i="6"/>
  <c r="CO26" i="6" s="1"/>
  <c r="CN28" i="6"/>
  <c r="CO28" i="6" s="1"/>
  <c r="CN30" i="6"/>
  <c r="CO30" i="6" s="1"/>
  <c r="CN31" i="6"/>
  <c r="CN32" i="6"/>
  <c r="CO32" i="6" s="1"/>
  <c r="CN33" i="6"/>
  <c r="CN34" i="6"/>
  <c r="CO34" i="6" s="1"/>
  <c r="CN35" i="6"/>
  <c r="CN36" i="6"/>
  <c r="CO36" i="6" s="1"/>
  <c r="CN37" i="6"/>
  <c r="CN38" i="6"/>
  <c r="CO38" i="6" s="1"/>
  <c r="CN40" i="6"/>
  <c r="CO40" i="6" s="1"/>
  <c r="CN41" i="6"/>
  <c r="CN42" i="6"/>
  <c r="CO42" i="6" s="1"/>
  <c r="CN43" i="6"/>
  <c r="CN44" i="6"/>
  <c r="CO44" i="6" s="1"/>
  <c r="CN45" i="6"/>
  <c r="CN46" i="6"/>
  <c r="CO46" i="6" s="1"/>
  <c r="CN47" i="6"/>
  <c r="CN48" i="6"/>
  <c r="CO48" i="6" s="1"/>
  <c r="CN49" i="6"/>
  <c r="CN50" i="6"/>
  <c r="CO50" i="6" s="1"/>
  <c r="CN51" i="6"/>
  <c r="CN52" i="6"/>
  <c r="CO52" i="6" s="1"/>
  <c r="CN53" i="6"/>
  <c r="CN54" i="6"/>
  <c r="CO54" i="6" s="1"/>
  <c r="CN55" i="6"/>
  <c r="CN56" i="6"/>
  <c r="CO56" i="6" s="1"/>
  <c r="CN57" i="6"/>
  <c r="CN58" i="6"/>
  <c r="CO58" i="6" s="1"/>
  <c r="CN59" i="6"/>
  <c r="CN60" i="6"/>
  <c r="CO60" i="6" s="1"/>
  <c r="CN61" i="6"/>
  <c r="CN62" i="6"/>
  <c r="CO62" i="6" s="1"/>
  <c r="CN63" i="6"/>
  <c r="CN64" i="6"/>
  <c r="CO64" i="6" s="1"/>
  <c r="CN65" i="6"/>
  <c r="CN66" i="6"/>
  <c r="CO66" i="6" s="1"/>
  <c r="CN67" i="6"/>
  <c r="CN68" i="6"/>
  <c r="CO68" i="6" s="1"/>
  <c r="CN69" i="6"/>
  <c r="CN70" i="6"/>
  <c r="CO70" i="6" s="1"/>
  <c r="CN71" i="6"/>
  <c r="CN72" i="6"/>
  <c r="CO72" i="6" s="1"/>
  <c r="CN73" i="6"/>
  <c r="CN74" i="6"/>
  <c r="CO74" i="6" s="1"/>
  <c r="CN75" i="6"/>
  <c r="CN76" i="6"/>
  <c r="CO76" i="6" s="1"/>
  <c r="CN77" i="6"/>
  <c r="CN78" i="6"/>
  <c r="CO78" i="6" s="1"/>
  <c r="CN79" i="6"/>
  <c r="CN80" i="6"/>
  <c r="CO80" i="6" s="1"/>
  <c r="CN81" i="6"/>
  <c r="CN82" i="6"/>
  <c r="CO82" i="6" s="1"/>
  <c r="CN83" i="6"/>
  <c r="CN84" i="6"/>
  <c r="CO84" i="6" s="1"/>
  <c r="CN85" i="6"/>
  <c r="CN86" i="6"/>
  <c r="CO86" i="6" s="1"/>
  <c r="CN87" i="6"/>
  <c r="CN88" i="6"/>
  <c r="CO88" i="6" s="1"/>
  <c r="CN89" i="6"/>
  <c r="CN90" i="6"/>
  <c r="CO90" i="6" s="1"/>
  <c r="CN91" i="6"/>
  <c r="CN92" i="6"/>
  <c r="CO92" i="6" s="1"/>
  <c r="CN93" i="6"/>
  <c r="CN94" i="6"/>
  <c r="CO94" i="6" s="1"/>
  <c r="CN95" i="6"/>
  <c r="CN96" i="6"/>
  <c r="CO96" i="6" s="1"/>
  <c r="CN97" i="6"/>
  <c r="CN98" i="6"/>
  <c r="CO98" i="6" s="1"/>
  <c r="CN99" i="6"/>
  <c r="CN100" i="6"/>
  <c r="CO100" i="6" s="1"/>
  <c r="CN101" i="6"/>
  <c r="CN102" i="6"/>
  <c r="CO102" i="6" s="1"/>
  <c r="CN103" i="6"/>
  <c r="CN104" i="6"/>
  <c r="CO104" i="6" s="1"/>
  <c r="CN105" i="6"/>
  <c r="CN106" i="6"/>
  <c r="CO106" i="6" s="1"/>
  <c r="CN107" i="6"/>
  <c r="CN108" i="6"/>
  <c r="CO108" i="6" s="1"/>
  <c r="CN109" i="6"/>
  <c r="CN110" i="6"/>
  <c r="CO110" i="6" s="1"/>
  <c r="CN111" i="6"/>
  <c r="CN112" i="6"/>
  <c r="CO112" i="6" s="1"/>
  <c r="CN113" i="6"/>
  <c r="CN114" i="6"/>
  <c r="CO114" i="6" s="1"/>
  <c r="CN115" i="6"/>
  <c r="CN116" i="6"/>
  <c r="CO116" i="6" s="1"/>
  <c r="CN117" i="6"/>
  <c r="CN118" i="6"/>
  <c r="CO118" i="6" s="1"/>
  <c r="CN119" i="6"/>
  <c r="CN120" i="6"/>
  <c r="CO120" i="6" s="1"/>
  <c r="CQ120" i="6"/>
  <c r="CQ112" i="6"/>
  <c r="CQ108" i="6"/>
  <c r="CQ104" i="6"/>
  <c r="CQ96" i="6"/>
  <c r="CQ92" i="6"/>
  <c r="CQ88" i="6"/>
  <c r="CQ80" i="6"/>
  <c r="CQ76" i="6"/>
  <c r="CQ72" i="6"/>
  <c r="CQ64" i="6"/>
  <c r="CQ60" i="6"/>
  <c r="CQ56" i="6"/>
  <c r="CQ48" i="6"/>
  <c r="CQ44" i="6"/>
  <c r="CQ40" i="6"/>
  <c r="CQ32" i="6"/>
  <c r="CQ28" i="6"/>
  <c r="CQ24" i="6"/>
  <c r="CQ20" i="6"/>
  <c r="CQ12" i="6"/>
  <c r="CQ8" i="6"/>
  <c r="BU30" i="6"/>
  <c r="BU48" i="6"/>
  <c r="BU52" i="6"/>
  <c r="BU68" i="6"/>
  <c r="BU72" i="6"/>
  <c r="BU84" i="6"/>
  <c r="BU88" i="6"/>
  <c r="BU100" i="6"/>
  <c r="BU104" i="6"/>
  <c r="BU108" i="6"/>
  <c r="BU112" i="6"/>
  <c r="BU116" i="6"/>
  <c r="BU120" i="6"/>
  <c r="BR8" i="6"/>
  <c r="BS8" i="6" s="1"/>
  <c r="BR9" i="6"/>
  <c r="BR10" i="6"/>
  <c r="BS10" i="6" s="1"/>
  <c r="BR11" i="6"/>
  <c r="BR12" i="6"/>
  <c r="BS12" i="6" s="1"/>
  <c r="BR13" i="6"/>
  <c r="BR14" i="6"/>
  <c r="BS14" i="6" s="1"/>
  <c r="BR15" i="6"/>
  <c r="BR16" i="6"/>
  <c r="BS16" i="6" s="1"/>
  <c r="BR17" i="6"/>
  <c r="BR18" i="6"/>
  <c r="BS18" i="6" s="1"/>
  <c r="BR19" i="6"/>
  <c r="BR20" i="6"/>
  <c r="BS20" i="6" s="1"/>
  <c r="BR21" i="6"/>
  <c r="BR22" i="6"/>
  <c r="BS22" i="6" s="1"/>
  <c r="BR23" i="6"/>
  <c r="BR24" i="6"/>
  <c r="BS24" i="6" s="1"/>
  <c r="BR25" i="6"/>
  <c r="BR26" i="6"/>
  <c r="BS26" i="6" s="1"/>
  <c r="BR28" i="6"/>
  <c r="BS28" i="6" s="1"/>
  <c r="BR30" i="6"/>
  <c r="BS30" i="6" s="1"/>
  <c r="BR31" i="6"/>
  <c r="BR32" i="6"/>
  <c r="BS32" i="6" s="1"/>
  <c r="BR33" i="6"/>
  <c r="BR34" i="6"/>
  <c r="BS34" i="6" s="1"/>
  <c r="BR35" i="6"/>
  <c r="BR36" i="6"/>
  <c r="BS36" i="6" s="1"/>
  <c r="BR37" i="6"/>
  <c r="BR38" i="6"/>
  <c r="BS38" i="6" s="1"/>
  <c r="BR40" i="6"/>
  <c r="BS40" i="6" s="1"/>
  <c r="BR41" i="6"/>
  <c r="BR42" i="6"/>
  <c r="BS42" i="6" s="1"/>
  <c r="BR43" i="6"/>
  <c r="BR44" i="6"/>
  <c r="BS44" i="6" s="1"/>
  <c r="BR45" i="6"/>
  <c r="BR46" i="6"/>
  <c r="BS46" i="6" s="1"/>
  <c r="BR47" i="6"/>
  <c r="BR48" i="6"/>
  <c r="BS48" i="6" s="1"/>
  <c r="BR49" i="6"/>
  <c r="BR50" i="6"/>
  <c r="BS50" i="6" s="1"/>
  <c r="BR51" i="6"/>
  <c r="BR52" i="6"/>
  <c r="BS52" i="6" s="1"/>
  <c r="BR53" i="6"/>
  <c r="BR54" i="6"/>
  <c r="BS54" i="6" s="1"/>
  <c r="BR55" i="6"/>
  <c r="BR56" i="6"/>
  <c r="BS56" i="6" s="1"/>
  <c r="BR57" i="6"/>
  <c r="BR58" i="6"/>
  <c r="BS58" i="6" s="1"/>
  <c r="BR59" i="6"/>
  <c r="BR60" i="6"/>
  <c r="BS60" i="6" s="1"/>
  <c r="BR61" i="6"/>
  <c r="BR62" i="6"/>
  <c r="BS62" i="6" s="1"/>
  <c r="BR63" i="6"/>
  <c r="BR64" i="6"/>
  <c r="BS64" i="6" s="1"/>
  <c r="BR65" i="6"/>
  <c r="BR66" i="6"/>
  <c r="BS66" i="6" s="1"/>
  <c r="BR67" i="6"/>
  <c r="BR68" i="6"/>
  <c r="BS68" i="6" s="1"/>
  <c r="BR69" i="6"/>
  <c r="BR70" i="6"/>
  <c r="BS70" i="6" s="1"/>
  <c r="BR71" i="6"/>
  <c r="BR72" i="6"/>
  <c r="BS72" i="6" s="1"/>
  <c r="BR73" i="6"/>
  <c r="BR74" i="6"/>
  <c r="BS74" i="6" s="1"/>
  <c r="BR75" i="6"/>
  <c r="BR76" i="6"/>
  <c r="BS76" i="6" s="1"/>
  <c r="BR77" i="6"/>
  <c r="BR78" i="6"/>
  <c r="BS78" i="6" s="1"/>
  <c r="BR79" i="6"/>
  <c r="BR80" i="6"/>
  <c r="BS80" i="6" s="1"/>
  <c r="BR81" i="6"/>
  <c r="BR82" i="6"/>
  <c r="BS82" i="6" s="1"/>
  <c r="BR83" i="6"/>
  <c r="BR84" i="6"/>
  <c r="BS84" i="6" s="1"/>
  <c r="BR85" i="6"/>
  <c r="BR86" i="6"/>
  <c r="BS86" i="6" s="1"/>
  <c r="BR87" i="6"/>
  <c r="BR88" i="6"/>
  <c r="BS88" i="6" s="1"/>
  <c r="BR89" i="6"/>
  <c r="BR90" i="6"/>
  <c r="BS90" i="6" s="1"/>
  <c r="BR91" i="6"/>
  <c r="BR92" i="6"/>
  <c r="BS92" i="6" s="1"/>
  <c r="BR93" i="6"/>
  <c r="BR94" i="6"/>
  <c r="BS94" i="6" s="1"/>
  <c r="BR95" i="6"/>
  <c r="BR96" i="6"/>
  <c r="BS96" i="6" s="1"/>
  <c r="BR97" i="6"/>
  <c r="BR98" i="6"/>
  <c r="BS98" i="6" s="1"/>
  <c r="BR99" i="6"/>
  <c r="BR100" i="6"/>
  <c r="BS100" i="6" s="1"/>
  <c r="BR101" i="6"/>
  <c r="BR102" i="6"/>
  <c r="BS102" i="6" s="1"/>
  <c r="BR103" i="6"/>
  <c r="BR104" i="6"/>
  <c r="BS104" i="6" s="1"/>
  <c r="BR105" i="6"/>
  <c r="BR106" i="6"/>
  <c r="BS106" i="6" s="1"/>
  <c r="BR107" i="6"/>
  <c r="BR108" i="6"/>
  <c r="BS108" i="6" s="1"/>
  <c r="BR109" i="6"/>
  <c r="BR110" i="6"/>
  <c r="BS110" i="6" s="1"/>
  <c r="BR111" i="6"/>
  <c r="BR112" i="6"/>
  <c r="BS112" i="6" s="1"/>
  <c r="BR113" i="6"/>
  <c r="BR114" i="6"/>
  <c r="BS114" i="6" s="1"/>
  <c r="BR115" i="6"/>
  <c r="BR116" i="6"/>
  <c r="BS116" i="6" s="1"/>
  <c r="BR117" i="6"/>
  <c r="BR118" i="6"/>
  <c r="BS118" i="6" s="1"/>
  <c r="BR119" i="6"/>
  <c r="BR120" i="6"/>
  <c r="BS120" i="6" s="1"/>
  <c r="BU54" i="6"/>
  <c r="BU90" i="6"/>
  <c r="BU106" i="6"/>
  <c r="BU96" i="6"/>
  <c r="BU94" i="6"/>
  <c r="BU80" i="6"/>
  <c r="BU76" i="6"/>
  <c r="BU74" i="6"/>
  <c r="BU70" i="6"/>
  <c r="BU62" i="6"/>
  <c r="BU56" i="6"/>
  <c r="BU38" i="6"/>
  <c r="BU32" i="6"/>
  <c r="BU28" i="6"/>
  <c r="BU8" i="6"/>
  <c r="HZ19" i="6" l="1"/>
  <c r="HZ67" i="6"/>
  <c r="HZ115" i="6"/>
  <c r="IB115" i="6" s="1"/>
  <c r="HZ75" i="6"/>
  <c r="HZ83" i="6"/>
  <c r="HZ103" i="6"/>
  <c r="HZ15" i="6"/>
  <c r="HZ119" i="6"/>
  <c r="IB119" i="6" s="1"/>
  <c r="HZ111" i="6"/>
  <c r="IB111" i="6" s="1"/>
  <c r="HZ71" i="6"/>
  <c r="HZ35" i="6"/>
  <c r="HZ23" i="6"/>
  <c r="HZ87" i="6"/>
  <c r="HZ91" i="6"/>
  <c r="HZ107" i="6"/>
  <c r="IB107" i="6" s="1"/>
  <c r="HZ95" i="6"/>
  <c r="HZ79" i="6"/>
  <c r="HZ59" i="6"/>
  <c r="HZ55" i="6"/>
  <c r="HZ43" i="6"/>
  <c r="HZ118" i="6"/>
  <c r="IB118" i="6" s="1"/>
  <c r="HZ114" i="6"/>
  <c r="IB114" i="6" s="1"/>
  <c r="HZ102" i="6"/>
  <c r="HZ98" i="6"/>
  <c r="HZ94" i="6"/>
  <c r="HZ90" i="6"/>
  <c r="HZ86" i="6"/>
  <c r="HZ82" i="6"/>
  <c r="HZ74" i="6"/>
  <c r="HZ70" i="6"/>
  <c r="HZ66" i="6"/>
  <c r="HZ62" i="6"/>
  <c r="HZ58" i="6"/>
  <c r="HZ54" i="6"/>
  <c r="HZ50" i="6"/>
  <c r="HZ46" i="6"/>
  <c r="HZ42" i="6"/>
  <c r="HZ38" i="6"/>
  <c r="HZ34" i="6"/>
  <c r="HZ26" i="6"/>
  <c r="HZ22" i="6"/>
  <c r="HZ18" i="6"/>
  <c r="HZ10" i="6"/>
  <c r="HZ120" i="6"/>
  <c r="IB120" i="6" s="1"/>
  <c r="HZ112" i="6"/>
  <c r="IB112" i="6" s="1"/>
  <c r="HZ8" i="6"/>
  <c r="HZ13" i="6"/>
  <c r="HZ110" i="6"/>
  <c r="IB110" i="6" s="1"/>
  <c r="BU110" i="6"/>
  <c r="HZ78" i="6"/>
  <c r="BU78" i="6"/>
  <c r="HZ14" i="6"/>
  <c r="BU14" i="6"/>
  <c r="HZ30" i="6"/>
  <c r="HZ21" i="6"/>
  <c r="BU86" i="6"/>
  <c r="BU66" i="6"/>
  <c r="BU46" i="6"/>
  <c r="BU18" i="6"/>
  <c r="HZ117" i="6"/>
  <c r="IB117" i="6" s="1"/>
  <c r="HZ113" i="6"/>
  <c r="IB113" i="6" s="1"/>
  <c r="HZ109" i="6"/>
  <c r="IB109" i="6" s="1"/>
  <c r="HZ105" i="6"/>
  <c r="IB105" i="6" s="1"/>
  <c r="HZ101" i="6"/>
  <c r="HZ97" i="6"/>
  <c r="HZ93" i="6"/>
  <c r="HZ89" i="6"/>
  <c r="HZ85" i="6"/>
  <c r="HZ81" i="6"/>
  <c r="HZ77" i="6"/>
  <c r="HZ73" i="6"/>
  <c r="HZ69" i="6"/>
  <c r="HZ65" i="6"/>
  <c r="HZ61" i="6"/>
  <c r="HZ57" i="6"/>
  <c r="HZ53" i="6"/>
  <c r="HZ49" i="6"/>
  <c r="HZ45" i="6"/>
  <c r="HZ41" i="6"/>
  <c r="HZ37" i="6"/>
  <c r="HZ33" i="6"/>
  <c r="HZ29" i="6"/>
  <c r="HZ17" i="6"/>
  <c r="HZ9" i="6"/>
  <c r="HZ108" i="6"/>
  <c r="IB108" i="6" s="1"/>
  <c r="BU10" i="6"/>
  <c r="BU42" i="6"/>
  <c r="BU50" i="6"/>
  <c r="BU82" i="6"/>
  <c r="BU114" i="6"/>
  <c r="BU58" i="6"/>
  <c r="BU34" i="6"/>
  <c r="HZ63" i="6"/>
  <c r="HZ25" i="6"/>
  <c r="BU22" i="6"/>
  <c r="BU26" i="6"/>
  <c r="BU102" i="6"/>
  <c r="BU118" i="6"/>
  <c r="BU98" i="6"/>
  <c r="HZ99" i="6"/>
  <c r="HZ51" i="6"/>
  <c r="HZ31" i="6"/>
  <c r="HZ11" i="6"/>
  <c r="HZ47" i="6"/>
  <c r="HZ104" i="6"/>
  <c r="IB104" i="6" s="1"/>
  <c r="HZ100" i="6"/>
  <c r="HZ96" i="6"/>
  <c r="BU92" i="6"/>
  <c r="HZ92" i="6"/>
  <c r="HZ88" i="6"/>
  <c r="HZ84" i="6"/>
  <c r="HZ80" i="6"/>
  <c r="HZ76" i="6"/>
  <c r="HZ72" i="6"/>
  <c r="HZ68" i="6"/>
  <c r="BU64" i="6"/>
  <c r="HZ64" i="6"/>
  <c r="BU60" i="6"/>
  <c r="HZ60" i="6"/>
  <c r="HZ56" i="6"/>
  <c r="HZ52" i="6"/>
  <c r="HZ48" i="6"/>
  <c r="BU44" i="6"/>
  <c r="HZ44" i="6"/>
  <c r="BU40" i="6"/>
  <c r="HZ40" i="6"/>
  <c r="BU36" i="6"/>
  <c r="HZ36" i="6"/>
  <c r="HZ32" i="6"/>
  <c r="HZ28" i="6"/>
  <c r="BU24" i="6"/>
  <c r="HZ24" i="6"/>
  <c r="BU20" i="6"/>
  <c r="HZ20" i="6"/>
  <c r="BU16" i="6"/>
  <c r="HZ16" i="6"/>
  <c r="BU12" i="6"/>
  <c r="HZ12" i="6"/>
  <c r="HZ116" i="6"/>
  <c r="IB116" i="6" s="1"/>
  <c r="HZ39" i="6"/>
  <c r="LL7" i="7"/>
  <c r="LL206" i="7" s="1"/>
  <c r="LJ206" i="7"/>
  <c r="HV8" i="6"/>
  <c r="AY8" i="6"/>
  <c r="IA8" i="6" s="1"/>
  <c r="IC8" i="6" s="1"/>
  <c r="HV10" i="6"/>
  <c r="AY10" i="6"/>
  <c r="HV11" i="6"/>
  <c r="HV12" i="6"/>
  <c r="AY12" i="6"/>
  <c r="HV13" i="6"/>
  <c r="HV14" i="6"/>
  <c r="AY14" i="6"/>
  <c r="HV15" i="6"/>
  <c r="HV16" i="6"/>
  <c r="AY16" i="6"/>
  <c r="HV17" i="6"/>
  <c r="HV18" i="6"/>
  <c r="AY18" i="6"/>
  <c r="HV19" i="6"/>
  <c r="HV20" i="6"/>
  <c r="AY20" i="6"/>
  <c r="HV21" i="6"/>
  <c r="HV22" i="6"/>
  <c r="AY22" i="6"/>
  <c r="HV23" i="6"/>
  <c r="HV24" i="6"/>
  <c r="AY24" i="6"/>
  <c r="HV25" i="6"/>
  <c r="HV26" i="6"/>
  <c r="AY26" i="6"/>
  <c r="HV28" i="6"/>
  <c r="AY28" i="6"/>
  <c r="IA28" i="6" s="1"/>
  <c r="HV30" i="6"/>
  <c r="AY30" i="6"/>
  <c r="IA30" i="6" s="1"/>
  <c r="HV31" i="6"/>
  <c r="HV32" i="6"/>
  <c r="AY32" i="6"/>
  <c r="IA32" i="6" s="1"/>
  <c r="HV34" i="6"/>
  <c r="AY34" i="6"/>
  <c r="HV36" i="6"/>
  <c r="AY36" i="6"/>
  <c r="HV38" i="6"/>
  <c r="AY38" i="6"/>
  <c r="IA38" i="6" s="1"/>
  <c r="HV40" i="6"/>
  <c r="AY40" i="6"/>
  <c r="HV42" i="6"/>
  <c r="AY42" i="6"/>
  <c r="HV44" i="6"/>
  <c r="AY44" i="6"/>
  <c r="HV46" i="6"/>
  <c r="AY46" i="6"/>
  <c r="HV48" i="6"/>
  <c r="AY48" i="6"/>
  <c r="IA48" i="6" s="1"/>
  <c r="HV50" i="6"/>
  <c r="AY50" i="6"/>
  <c r="HV52" i="6"/>
  <c r="AY52" i="6"/>
  <c r="IA52" i="6" s="1"/>
  <c r="HV54" i="6"/>
  <c r="AY54" i="6"/>
  <c r="IA54" i="6" s="1"/>
  <c r="HV56" i="6"/>
  <c r="AY56" i="6"/>
  <c r="IA56" i="6" s="1"/>
  <c r="HV58" i="6"/>
  <c r="AY58" i="6"/>
  <c r="HV60" i="6"/>
  <c r="AY60" i="6"/>
  <c r="HV62" i="6"/>
  <c r="AY62" i="6"/>
  <c r="IA62" i="6" s="1"/>
  <c r="HV64" i="6"/>
  <c r="AY64" i="6"/>
  <c r="HV66" i="6"/>
  <c r="AY66" i="6"/>
  <c r="HV68" i="6"/>
  <c r="AY68" i="6"/>
  <c r="IA68" i="6" s="1"/>
  <c r="HV70" i="6"/>
  <c r="AY70" i="6"/>
  <c r="IA70" i="6" s="1"/>
  <c r="HV72" i="6"/>
  <c r="AY72" i="6"/>
  <c r="IA72" i="6" s="1"/>
  <c r="HV74" i="6"/>
  <c r="AY74" i="6"/>
  <c r="IA74" i="6" s="1"/>
  <c r="HV76" i="6"/>
  <c r="AY76" i="6"/>
  <c r="IA76" i="6" s="1"/>
  <c r="HV78" i="6"/>
  <c r="AY78" i="6"/>
  <c r="HV80" i="6"/>
  <c r="AY80" i="6"/>
  <c r="IA80" i="6" s="1"/>
  <c r="HV82" i="6"/>
  <c r="AY82" i="6"/>
  <c r="HV84" i="6"/>
  <c r="AY84" i="6"/>
  <c r="IA84" i="6" s="1"/>
  <c r="HV86" i="6"/>
  <c r="AY86" i="6"/>
  <c r="HV88" i="6"/>
  <c r="AY88" i="6"/>
  <c r="IA88" i="6" s="1"/>
  <c r="HV90" i="6"/>
  <c r="AY90" i="6"/>
  <c r="IA90" i="6" s="1"/>
  <c r="HV92" i="6"/>
  <c r="AY92" i="6"/>
  <c r="AY94" i="6"/>
  <c r="IA94" i="6" s="1"/>
  <c r="AY96" i="6"/>
  <c r="IA96" i="6" s="1"/>
  <c r="AY98" i="6"/>
  <c r="AY100" i="6"/>
  <c r="IA100" i="6" s="1"/>
  <c r="AY102" i="6"/>
  <c r="AY104" i="6"/>
  <c r="IA104" i="6" s="1"/>
  <c r="IC104" i="6" s="1"/>
  <c r="AY108" i="6"/>
  <c r="IA108" i="6" s="1"/>
  <c r="IC108" i="6" s="1"/>
  <c r="AY110" i="6"/>
  <c r="AY112" i="6"/>
  <c r="IA112" i="6" s="1"/>
  <c r="IC112" i="6" s="1"/>
  <c r="AY114" i="6"/>
  <c r="AY116" i="6"/>
  <c r="IA116" i="6" s="1"/>
  <c r="IC116" i="6" s="1"/>
  <c r="AY118" i="6"/>
  <c r="AY120" i="6"/>
  <c r="IA120" i="6" s="1"/>
  <c r="IC120" i="6" s="1"/>
  <c r="BR29" i="6" l="1"/>
  <c r="AW50" i="6"/>
  <c r="HW50" i="6" s="1"/>
  <c r="HY50" i="6" s="1"/>
  <c r="AW82" i="6"/>
  <c r="HW82" i="6" s="1"/>
  <c r="HY82" i="6" s="1"/>
  <c r="IA24" i="6"/>
  <c r="IC24" i="6" s="1"/>
  <c r="AW14" i="6"/>
  <c r="HW14" i="6" s="1"/>
  <c r="HY14" i="6" s="1"/>
  <c r="IA34" i="6"/>
  <c r="IC34" i="6" s="1"/>
  <c r="IA98" i="6"/>
  <c r="IC98" i="6" s="1"/>
  <c r="IA82" i="6"/>
  <c r="IC82" i="6" s="1"/>
  <c r="AW70" i="6"/>
  <c r="HW70" i="6" s="1"/>
  <c r="HY70" i="6" s="1"/>
  <c r="IA44" i="6"/>
  <c r="IC44" i="6" s="1"/>
  <c r="IA36" i="6"/>
  <c r="IC36" i="6" s="1"/>
  <c r="AW34" i="6"/>
  <c r="HW34" i="6" s="1"/>
  <c r="HY34" i="6" s="1"/>
  <c r="AW66" i="6"/>
  <c r="HW66" i="6" s="1"/>
  <c r="HY66" i="6" s="1"/>
  <c r="AW38" i="6"/>
  <c r="HW38" i="6" s="1"/>
  <c r="HY38" i="6" s="1"/>
  <c r="AW86" i="6"/>
  <c r="HW86" i="6" s="1"/>
  <c r="HY86" i="6" s="1"/>
  <c r="AW54" i="6"/>
  <c r="HW54" i="6" s="1"/>
  <c r="HY54" i="6" s="1"/>
  <c r="AW12" i="6"/>
  <c r="HW12" i="6" s="1"/>
  <c r="HY12" i="6" s="1"/>
  <c r="IA92" i="6"/>
  <c r="IC92" i="6" s="1"/>
  <c r="AW78" i="6"/>
  <c r="HW78" i="6" s="1"/>
  <c r="HY78" i="6" s="1"/>
  <c r="AW62" i="6"/>
  <c r="HW62" i="6" s="1"/>
  <c r="HY62" i="6" s="1"/>
  <c r="AW46" i="6"/>
  <c r="HW46" i="6" s="1"/>
  <c r="HY46" i="6" s="1"/>
  <c r="AW10" i="6"/>
  <c r="HW10" i="6" s="1"/>
  <c r="HY10" i="6" s="1"/>
  <c r="AW8" i="6"/>
  <c r="HW8" i="6" s="1"/>
  <c r="HY8" i="6" s="1"/>
  <c r="AW90" i="6"/>
  <c r="HW90" i="6" s="1"/>
  <c r="HY90" i="6" s="1"/>
  <c r="AW74" i="6"/>
  <c r="HW74" i="6" s="1"/>
  <c r="HY74" i="6" s="1"/>
  <c r="AW58" i="6"/>
  <c r="HW58" i="6" s="1"/>
  <c r="HY58" i="6" s="1"/>
  <c r="AW42" i="6"/>
  <c r="HW42" i="6" s="1"/>
  <c r="HY42" i="6" s="1"/>
  <c r="AW16" i="6"/>
  <c r="HW16" i="6" s="1"/>
  <c r="HY16" i="6" s="1"/>
  <c r="HV119" i="6"/>
  <c r="HX119" i="6" s="1"/>
  <c r="AW120" i="6"/>
  <c r="HW120" i="6" s="1"/>
  <c r="HY120" i="6" s="1"/>
  <c r="HV120" i="6"/>
  <c r="HX120" i="6" s="1"/>
  <c r="AW118" i="6"/>
  <c r="HW118" i="6" s="1"/>
  <c r="HY118" i="6" s="1"/>
  <c r="HV118" i="6"/>
  <c r="HX118" i="6" s="1"/>
  <c r="AW116" i="6"/>
  <c r="HW116" i="6" s="1"/>
  <c r="HY116" i="6" s="1"/>
  <c r="HV116" i="6"/>
  <c r="HX116" i="6" s="1"/>
  <c r="AW114" i="6"/>
  <c r="HW114" i="6" s="1"/>
  <c r="HY114" i="6" s="1"/>
  <c r="HV114" i="6"/>
  <c r="HX114" i="6" s="1"/>
  <c r="AW112" i="6"/>
  <c r="HW112" i="6" s="1"/>
  <c r="HY112" i="6" s="1"/>
  <c r="HV112" i="6"/>
  <c r="HX112" i="6" s="1"/>
  <c r="AW110" i="6"/>
  <c r="HW110" i="6" s="1"/>
  <c r="HY110" i="6" s="1"/>
  <c r="HV110" i="6"/>
  <c r="HX110" i="6" s="1"/>
  <c r="AW108" i="6"/>
  <c r="HW108" i="6" s="1"/>
  <c r="HY108" i="6" s="1"/>
  <c r="HV108" i="6"/>
  <c r="HX108" i="6" s="1"/>
  <c r="HV87" i="6"/>
  <c r="HX87" i="6" s="1"/>
  <c r="HV79" i="6"/>
  <c r="HX79" i="6" s="1"/>
  <c r="HV71" i="6"/>
  <c r="HX71" i="6" s="1"/>
  <c r="HV63" i="6"/>
  <c r="HX63" i="6" s="1"/>
  <c r="HV55" i="6"/>
  <c r="HX55" i="6" s="1"/>
  <c r="HV47" i="6"/>
  <c r="HX47" i="6" s="1"/>
  <c r="HV105" i="6"/>
  <c r="HX105" i="6" s="1"/>
  <c r="HV103" i="6"/>
  <c r="HX103" i="6" s="1"/>
  <c r="HV101" i="6"/>
  <c r="HX101" i="6" s="1"/>
  <c r="HV99" i="6"/>
  <c r="HX99" i="6" s="1"/>
  <c r="HV97" i="6"/>
  <c r="HX97" i="6" s="1"/>
  <c r="HV95" i="6"/>
  <c r="HX95" i="6" s="1"/>
  <c r="HV93" i="6"/>
  <c r="HX93" i="6" s="1"/>
  <c r="AW88" i="6"/>
  <c r="HW88" i="6" s="1"/>
  <c r="HY88" i="6" s="1"/>
  <c r="HV85" i="6"/>
  <c r="HX85" i="6" s="1"/>
  <c r="AW80" i="6"/>
  <c r="HW80" i="6" s="1"/>
  <c r="HY80" i="6" s="1"/>
  <c r="HV77" i="6"/>
  <c r="HX77" i="6" s="1"/>
  <c r="AW72" i="6"/>
  <c r="HW72" i="6" s="1"/>
  <c r="HY72" i="6" s="1"/>
  <c r="HV69" i="6"/>
  <c r="HX69" i="6" s="1"/>
  <c r="AW64" i="6"/>
  <c r="HW64" i="6" s="1"/>
  <c r="HY64" i="6" s="1"/>
  <c r="HV61" i="6"/>
  <c r="HX61" i="6" s="1"/>
  <c r="AW56" i="6"/>
  <c r="HW56" i="6" s="1"/>
  <c r="HY56" i="6" s="1"/>
  <c r="HV53" i="6"/>
  <c r="HX53" i="6" s="1"/>
  <c r="AW48" i="6"/>
  <c r="HW48" i="6" s="1"/>
  <c r="HY48" i="6" s="1"/>
  <c r="HV45" i="6"/>
  <c r="HX45" i="6" s="1"/>
  <c r="AW40" i="6"/>
  <c r="HW40" i="6" s="1"/>
  <c r="HY40" i="6" s="1"/>
  <c r="HV37" i="6"/>
  <c r="HX37" i="6" s="1"/>
  <c r="AW32" i="6"/>
  <c r="HW32" i="6" s="1"/>
  <c r="HY32" i="6" s="1"/>
  <c r="AW28" i="6"/>
  <c r="HW28" i="6" s="1"/>
  <c r="HY28" i="6" s="1"/>
  <c r="AW26" i="6"/>
  <c r="AW22" i="6"/>
  <c r="AW18" i="6"/>
  <c r="HV117" i="6"/>
  <c r="HX117" i="6" s="1"/>
  <c r="HV115" i="6"/>
  <c r="HX115" i="6" s="1"/>
  <c r="HV113" i="6"/>
  <c r="HX113" i="6" s="1"/>
  <c r="HV111" i="6"/>
  <c r="HX111" i="6" s="1"/>
  <c r="HV109" i="6"/>
  <c r="HX109" i="6" s="1"/>
  <c r="HV107" i="6"/>
  <c r="HX107" i="6" s="1"/>
  <c r="HV91" i="6"/>
  <c r="HX91" i="6" s="1"/>
  <c r="HV83" i="6"/>
  <c r="HX83" i="6" s="1"/>
  <c r="HV75" i="6"/>
  <c r="HX75" i="6" s="1"/>
  <c r="HV67" i="6"/>
  <c r="HX67" i="6" s="1"/>
  <c r="HV59" i="6"/>
  <c r="HX59" i="6" s="1"/>
  <c r="HV51" i="6"/>
  <c r="HX51" i="6" s="1"/>
  <c r="HV43" i="6"/>
  <c r="HX43" i="6" s="1"/>
  <c r="HV35" i="6"/>
  <c r="HX35" i="6" s="1"/>
  <c r="AW104" i="6"/>
  <c r="HW104" i="6" s="1"/>
  <c r="HY104" i="6" s="1"/>
  <c r="HV104" i="6"/>
  <c r="HX104" i="6" s="1"/>
  <c r="AW102" i="6"/>
  <c r="HV102" i="6"/>
  <c r="HX102" i="6" s="1"/>
  <c r="AW100" i="6"/>
  <c r="HV100" i="6"/>
  <c r="HX100" i="6" s="1"/>
  <c r="AW98" i="6"/>
  <c r="HV98" i="6"/>
  <c r="HX98" i="6" s="1"/>
  <c r="AW96" i="6"/>
  <c r="HV96" i="6"/>
  <c r="HX96" i="6" s="1"/>
  <c r="AW94" i="6"/>
  <c r="HV94" i="6"/>
  <c r="HX94" i="6" s="1"/>
  <c r="AW92" i="6"/>
  <c r="HW92" i="6" s="1"/>
  <c r="HY92" i="6" s="1"/>
  <c r="HV89" i="6"/>
  <c r="HX89" i="6" s="1"/>
  <c r="AW84" i="6"/>
  <c r="HW84" i="6" s="1"/>
  <c r="HY84" i="6" s="1"/>
  <c r="HV81" i="6"/>
  <c r="HX81" i="6" s="1"/>
  <c r="AW76" i="6"/>
  <c r="HW76" i="6" s="1"/>
  <c r="HY76" i="6" s="1"/>
  <c r="HV73" i="6"/>
  <c r="HX73" i="6" s="1"/>
  <c r="AW68" i="6"/>
  <c r="HW68" i="6" s="1"/>
  <c r="HY68" i="6" s="1"/>
  <c r="HV65" i="6"/>
  <c r="HX65" i="6" s="1"/>
  <c r="AW60" i="6"/>
  <c r="HW60" i="6" s="1"/>
  <c r="HY60" i="6" s="1"/>
  <c r="HV57" i="6"/>
  <c r="HX57" i="6" s="1"/>
  <c r="AW52" i="6"/>
  <c r="HW52" i="6" s="1"/>
  <c r="HY52" i="6" s="1"/>
  <c r="HV49" i="6"/>
  <c r="HX49" i="6" s="1"/>
  <c r="AW44" i="6"/>
  <c r="HW44" i="6" s="1"/>
  <c r="HY44" i="6" s="1"/>
  <c r="HV41" i="6"/>
  <c r="HX41" i="6" s="1"/>
  <c r="AW36" i="6"/>
  <c r="HW36" i="6" s="1"/>
  <c r="HY36" i="6" s="1"/>
  <c r="HV33" i="6"/>
  <c r="HX33" i="6" s="1"/>
  <c r="AW30" i="6"/>
  <c r="AW24" i="6"/>
  <c r="HW24" i="6" s="1"/>
  <c r="HY24" i="6" s="1"/>
  <c r="AW20" i="6"/>
  <c r="HW20" i="6" s="1"/>
  <c r="HY20" i="6" s="1"/>
  <c r="IA86" i="6"/>
  <c r="IC86" i="6" s="1"/>
  <c r="IA12" i="6"/>
  <c r="IC12" i="6" s="1"/>
  <c r="IA102" i="6"/>
  <c r="IC102" i="6" s="1"/>
  <c r="IA60" i="6"/>
  <c r="IC60" i="6" s="1"/>
  <c r="IA26" i="6"/>
  <c r="IC26" i="6" s="1"/>
  <c r="IA22" i="6"/>
  <c r="IC22" i="6" s="1"/>
  <c r="IA18" i="6"/>
  <c r="IC18" i="6" s="1"/>
  <c r="IA42" i="6"/>
  <c r="IC42" i="6" s="1"/>
  <c r="IA78" i="6"/>
  <c r="IC78" i="6" s="1"/>
  <c r="IA46" i="6"/>
  <c r="IC46" i="6" s="1"/>
  <c r="IA16" i="6"/>
  <c r="IC16" i="6" s="1"/>
  <c r="IA20" i="6"/>
  <c r="IC20" i="6" s="1"/>
  <c r="IA118" i="6"/>
  <c r="IC118" i="6" s="1"/>
  <c r="IA114" i="6"/>
  <c r="IC114" i="6" s="1"/>
  <c r="IA110" i="6"/>
  <c r="IC110" i="6" s="1"/>
  <c r="IA66" i="6"/>
  <c r="IC66" i="6" s="1"/>
  <c r="IA58" i="6"/>
  <c r="IC58" i="6" s="1"/>
  <c r="IA50" i="6"/>
  <c r="IC50" i="6" s="1"/>
  <c r="IA14" i="6"/>
  <c r="IC14" i="6" s="1"/>
  <c r="IA10" i="6"/>
  <c r="IC10" i="6" s="1"/>
  <c r="IA64" i="6"/>
  <c r="IC64" i="6" s="1"/>
  <c r="IA40" i="6"/>
  <c r="IC40" i="6" s="1"/>
  <c r="HV9" i="6"/>
  <c r="HX9" i="6" s="1"/>
  <c r="BR39" i="6"/>
  <c r="BR27" i="6"/>
  <c r="HZ27" i="6"/>
  <c r="IB27" i="6" s="1"/>
  <c r="BR7" i="6"/>
  <c r="CN7" i="6" s="1"/>
  <c r="DJ7" i="6" s="1"/>
  <c r="AY106" i="6"/>
  <c r="IA106" i="6" s="1"/>
  <c r="IC106" i="6" s="1"/>
  <c r="HZ106" i="6"/>
  <c r="IB106" i="6" s="1"/>
  <c r="AW106" i="6"/>
  <c r="HW106" i="6" s="1"/>
  <c r="HY106" i="6" s="1"/>
  <c r="HV106" i="6"/>
  <c r="HX106" i="6" s="1"/>
  <c r="IB41" i="6"/>
  <c r="IB69" i="6"/>
  <c r="IB23" i="6"/>
  <c r="IB47" i="6"/>
  <c r="IB39" i="6"/>
  <c r="IB61" i="6"/>
  <c r="IB9" i="6"/>
  <c r="IB63" i="6"/>
  <c r="IB33" i="6"/>
  <c r="HX8" i="6"/>
  <c r="HX32" i="6"/>
  <c r="HX12" i="6"/>
  <c r="IB17" i="6"/>
  <c r="IB53" i="6"/>
  <c r="IB55" i="6"/>
  <c r="HX60" i="6"/>
  <c r="HX26" i="6"/>
  <c r="HX20" i="6"/>
  <c r="IC38" i="6"/>
  <c r="HX14" i="6"/>
  <c r="IB31" i="6"/>
  <c r="HX40" i="6"/>
  <c r="IC30" i="6"/>
  <c r="IB15" i="6"/>
  <c r="HX19" i="6"/>
  <c r="IB24" i="6"/>
  <c r="IB28" i="6"/>
  <c r="HX46" i="6"/>
  <c r="HX52" i="6"/>
  <c r="IB54" i="6"/>
  <c r="HX58" i="6"/>
  <c r="HX16" i="6"/>
  <c r="HX24" i="6"/>
  <c r="IB25" i="6"/>
  <c r="HX50" i="6"/>
  <c r="IC54" i="6"/>
  <c r="IC62" i="6"/>
  <c r="IB67" i="6"/>
  <c r="HX64" i="6"/>
  <c r="IB37" i="6"/>
  <c r="HX38" i="6"/>
  <c r="HX66" i="6"/>
  <c r="HX68" i="6"/>
  <c r="IB8" i="6"/>
  <c r="HX22" i="6"/>
  <c r="IB29" i="6"/>
  <c r="HX30" i="6"/>
  <c r="IB32" i="6"/>
  <c r="HX34" i="6"/>
  <c r="IB36" i="6"/>
  <c r="IB85" i="6"/>
  <c r="IB99" i="6"/>
  <c r="IB83" i="6"/>
  <c r="IB91" i="6"/>
  <c r="IB77" i="6"/>
  <c r="IB89" i="6"/>
  <c r="IB97" i="6"/>
  <c r="IB74" i="6"/>
  <c r="IB75" i="6"/>
  <c r="IC84" i="6"/>
  <c r="IB84" i="6"/>
  <c r="IB88" i="6"/>
  <c r="HX82" i="6"/>
  <c r="HX86" i="6"/>
  <c r="HX74" i="6"/>
  <c r="HX80" i="6"/>
  <c r="AX207" i="6"/>
  <c r="AV207" i="6"/>
  <c r="IB14" i="6"/>
  <c r="IB19" i="6"/>
  <c r="HX25" i="6"/>
  <c r="IB42" i="6"/>
  <c r="IB57" i="6"/>
  <c r="IB26" i="6"/>
  <c r="IC28" i="6"/>
  <c r="IC32" i="6"/>
  <c r="IB43" i="6"/>
  <c r="IB46" i="6"/>
  <c r="HX54" i="6"/>
  <c r="IB60" i="6"/>
  <c r="HX62" i="6"/>
  <c r="IB82" i="6"/>
  <c r="HX10" i="6"/>
  <c r="IB12" i="6"/>
  <c r="IB13" i="6"/>
  <c r="HX18" i="6"/>
  <c r="IB20" i="6"/>
  <c r="IB21" i="6"/>
  <c r="IB22" i="6"/>
  <c r="IB30" i="6"/>
  <c r="IB35" i="6"/>
  <c r="IB38" i="6"/>
  <c r="IB40" i="6"/>
  <c r="HX44" i="6"/>
  <c r="HX48" i="6"/>
  <c r="IB11" i="6"/>
  <c r="IC68" i="6"/>
  <c r="IB68" i="6"/>
  <c r="HX15" i="6"/>
  <c r="IB16" i="6"/>
  <c r="IB34" i="6"/>
  <c r="IB50" i="6"/>
  <c r="IB66" i="6"/>
  <c r="IB10" i="6"/>
  <c r="IB18" i="6"/>
  <c r="HX23" i="6"/>
  <c r="HX28" i="6"/>
  <c r="HX31" i="6"/>
  <c r="HX36" i="6"/>
  <c r="HX42" i="6"/>
  <c r="IB44" i="6"/>
  <c r="IB45" i="6"/>
  <c r="IB52" i="6"/>
  <c r="IB62" i="6"/>
  <c r="IB76" i="6"/>
  <c r="IB71" i="6"/>
  <c r="IB79" i="6"/>
  <c r="HX88" i="6"/>
  <c r="HX13" i="6"/>
  <c r="HX21" i="6"/>
  <c r="IB48" i="6"/>
  <c r="IC48" i="6"/>
  <c r="HX56" i="6"/>
  <c r="IB58" i="6"/>
  <c r="IB59" i="6"/>
  <c r="IB64" i="6"/>
  <c r="IB70" i="6"/>
  <c r="IC70" i="6"/>
  <c r="IC72" i="6"/>
  <c r="HX76" i="6"/>
  <c r="IC76" i="6"/>
  <c r="HX84" i="6"/>
  <c r="IC88" i="6"/>
  <c r="IC90" i="6"/>
  <c r="IB90" i="6"/>
  <c r="HX92" i="6"/>
  <c r="IB49" i="6"/>
  <c r="IB51" i="6"/>
  <c r="IC52" i="6"/>
  <c r="IB56" i="6"/>
  <c r="IC56" i="6"/>
  <c r="HX72" i="6"/>
  <c r="HX78" i="6"/>
  <c r="IB80" i="6"/>
  <c r="IB81" i="6"/>
  <c r="IB86" i="6"/>
  <c r="HX90" i="6"/>
  <c r="IB93" i="6"/>
  <c r="IB65" i="6"/>
  <c r="HX70" i="6"/>
  <c r="IB72" i="6"/>
  <c r="IB73" i="6"/>
  <c r="IC74" i="6"/>
  <c r="IB78" i="6"/>
  <c r="IC80" i="6"/>
  <c r="IB87" i="6"/>
  <c r="IB92" i="6"/>
  <c r="IB100" i="6"/>
  <c r="IC100" i="6"/>
  <c r="IB101" i="6"/>
  <c r="IB94" i="6"/>
  <c r="IB95" i="6"/>
  <c r="IC96" i="6"/>
  <c r="IB96" i="6"/>
  <c r="IB102" i="6"/>
  <c r="IB103" i="6"/>
  <c r="IC94" i="6"/>
  <c r="IB98" i="6"/>
  <c r="E207" i="6"/>
  <c r="AW119" i="6"/>
  <c r="AW115" i="6"/>
  <c r="M111" i="6"/>
  <c r="I111" i="6"/>
  <c r="AW111" i="6" s="1"/>
  <c r="M109" i="6"/>
  <c r="I109" i="6"/>
  <c r="M107" i="6"/>
  <c r="I107" i="6"/>
  <c r="AW107" i="6" s="1"/>
  <c r="J107" i="2"/>
  <c r="E206" i="7"/>
  <c r="LD205" i="7"/>
  <c r="LD203" i="7"/>
  <c r="LF195" i="7"/>
  <c r="LD195" i="7"/>
  <c r="LD131" i="7"/>
  <c r="LD117" i="7"/>
  <c r="W115" i="7"/>
  <c r="LD115" i="7"/>
  <c r="W113" i="7"/>
  <c r="J113" i="7"/>
  <c r="N113" i="7" s="1"/>
  <c r="LD113" i="7"/>
  <c r="W111" i="7"/>
  <c r="J111" i="7"/>
  <c r="N111" i="7" s="1"/>
  <c r="LD111" i="7"/>
  <c r="W109" i="7"/>
  <c r="J109" i="7"/>
  <c r="N109" i="7" s="1"/>
  <c r="LD109" i="7"/>
  <c r="W107" i="7"/>
  <c r="J107" i="7"/>
  <c r="LD107" i="7"/>
  <c r="E206" i="3"/>
  <c r="M195" i="3"/>
  <c r="M137" i="3"/>
  <c r="M119" i="3"/>
  <c r="U117" i="3"/>
  <c r="J117" i="3"/>
  <c r="U115" i="3"/>
  <c r="U113" i="3"/>
  <c r="J113" i="3"/>
  <c r="M113" i="3" s="1"/>
  <c r="U111" i="3"/>
  <c r="J111" i="3"/>
  <c r="M111" i="3" s="1"/>
  <c r="U109" i="3"/>
  <c r="J109" i="3"/>
  <c r="M109" i="3" s="1"/>
  <c r="U107" i="3"/>
  <c r="J107" i="3"/>
  <c r="M107" i="3" s="1"/>
  <c r="CN29" i="6" l="1"/>
  <c r="DV107" i="3"/>
  <c r="BN107" i="3"/>
  <c r="KT107" i="3"/>
  <c r="HH107" i="3"/>
  <c r="CR107" i="3"/>
  <c r="IL107" i="3"/>
  <c r="GD107" i="3"/>
  <c r="EZ107" i="3"/>
  <c r="JP107" i="3"/>
  <c r="N195" i="3"/>
  <c r="O195" i="3" s="1"/>
  <c r="GD195" i="3"/>
  <c r="BN195" i="3"/>
  <c r="DV195" i="3"/>
  <c r="HH195" i="3"/>
  <c r="EZ195" i="3"/>
  <c r="IL195" i="3"/>
  <c r="KT195" i="3"/>
  <c r="CR195" i="3"/>
  <c r="JP195" i="3"/>
  <c r="EZ109" i="3"/>
  <c r="BN109" i="3"/>
  <c r="DV109" i="3"/>
  <c r="CR109" i="3"/>
  <c r="GD109" i="3"/>
  <c r="IL109" i="3"/>
  <c r="JP109" i="3"/>
  <c r="KT109" i="3"/>
  <c r="HH109" i="3"/>
  <c r="N119" i="3"/>
  <c r="O119" i="3" s="1"/>
  <c r="GD119" i="3"/>
  <c r="DV119" i="3"/>
  <c r="EZ119" i="3"/>
  <c r="JP119" i="3"/>
  <c r="BN119" i="3"/>
  <c r="KT119" i="3"/>
  <c r="CR119" i="3"/>
  <c r="HH119" i="3"/>
  <c r="IL119" i="3"/>
  <c r="CR113" i="3"/>
  <c r="EZ113" i="3"/>
  <c r="GD113" i="3"/>
  <c r="JP113" i="3"/>
  <c r="KT113" i="3"/>
  <c r="HH113" i="3"/>
  <c r="BN113" i="3"/>
  <c r="DV113" i="3"/>
  <c r="IL113" i="3"/>
  <c r="HH111" i="3"/>
  <c r="IL111" i="3"/>
  <c r="CR111" i="3"/>
  <c r="BN111" i="3"/>
  <c r="DV111" i="3"/>
  <c r="GD111" i="3"/>
  <c r="EZ111" i="3"/>
  <c r="JP111" i="3"/>
  <c r="KT111" i="3"/>
  <c r="N137" i="3"/>
  <c r="O137" i="3" s="1"/>
  <c r="JP137" i="3"/>
  <c r="EZ137" i="3"/>
  <c r="DV137" i="3"/>
  <c r="KT137" i="3"/>
  <c r="CR137" i="3"/>
  <c r="IL137" i="3"/>
  <c r="BN137" i="3"/>
  <c r="HH137" i="3"/>
  <c r="GD137" i="3"/>
  <c r="N107" i="7"/>
  <c r="LF107" i="7" s="1"/>
  <c r="M117" i="3"/>
  <c r="N107" i="6"/>
  <c r="HS107" i="6"/>
  <c r="DM107" i="6"/>
  <c r="CQ107" i="6"/>
  <c r="EI107" i="6"/>
  <c r="GW107" i="6"/>
  <c r="GA107" i="6"/>
  <c r="FE107" i="6"/>
  <c r="AY107" i="6"/>
  <c r="BU107" i="6"/>
  <c r="N111" i="6"/>
  <c r="HS111" i="6"/>
  <c r="GW111" i="6"/>
  <c r="DM111" i="6"/>
  <c r="EI111" i="6"/>
  <c r="FE111" i="6"/>
  <c r="CQ111" i="6"/>
  <c r="BU111" i="6"/>
  <c r="GA111" i="6"/>
  <c r="AY111" i="6"/>
  <c r="HS115" i="6"/>
  <c r="GW115" i="6"/>
  <c r="DM115" i="6"/>
  <c r="CQ115" i="6"/>
  <c r="BU115" i="6"/>
  <c r="GA115" i="6"/>
  <c r="EI115" i="6"/>
  <c r="FE115" i="6"/>
  <c r="AY115" i="6"/>
  <c r="HS119" i="6"/>
  <c r="GA119" i="6"/>
  <c r="EI119" i="6"/>
  <c r="DM119" i="6"/>
  <c r="CQ119" i="6"/>
  <c r="FE119" i="6"/>
  <c r="GW119" i="6"/>
  <c r="AY119" i="6"/>
  <c r="BU119" i="6"/>
  <c r="J109" i="6"/>
  <c r="DK109" i="6"/>
  <c r="EG109" i="6"/>
  <c r="FC109" i="6"/>
  <c r="BS109" i="6"/>
  <c r="CO109" i="6"/>
  <c r="FY109" i="6"/>
  <c r="HQ109" i="6"/>
  <c r="GU109" i="6"/>
  <c r="GU113" i="6"/>
  <c r="DK113" i="6"/>
  <c r="EG113" i="6"/>
  <c r="FC113" i="6"/>
  <c r="BS113" i="6"/>
  <c r="CO113" i="6"/>
  <c r="FY113" i="6"/>
  <c r="HQ113" i="6"/>
  <c r="BS117" i="6"/>
  <c r="CO117" i="6"/>
  <c r="FY117" i="6"/>
  <c r="HQ117" i="6"/>
  <c r="GU117" i="6"/>
  <c r="DK117" i="6"/>
  <c r="EG117" i="6"/>
  <c r="FC117" i="6"/>
  <c r="GA109" i="6"/>
  <c r="CQ109" i="6"/>
  <c r="FE109" i="6"/>
  <c r="HS109" i="6"/>
  <c r="GW109" i="6"/>
  <c r="EI109" i="6"/>
  <c r="DM109" i="6"/>
  <c r="AY109" i="6"/>
  <c r="BU109" i="6"/>
  <c r="GA113" i="6"/>
  <c r="HS113" i="6"/>
  <c r="CQ113" i="6"/>
  <c r="GW113" i="6"/>
  <c r="FE113" i="6"/>
  <c r="DM113" i="6"/>
  <c r="EI113" i="6"/>
  <c r="BU113" i="6"/>
  <c r="AY113" i="6"/>
  <c r="GW117" i="6"/>
  <c r="GA117" i="6"/>
  <c r="CQ117" i="6"/>
  <c r="DM117" i="6"/>
  <c r="FE117" i="6"/>
  <c r="HS117" i="6"/>
  <c r="EI117" i="6"/>
  <c r="AY117" i="6"/>
  <c r="BU117" i="6"/>
  <c r="HS121" i="6"/>
  <c r="GW121" i="6"/>
  <c r="DM121" i="6"/>
  <c r="J107" i="6"/>
  <c r="DK107" i="6"/>
  <c r="CO107" i="6"/>
  <c r="FC107" i="6"/>
  <c r="HQ107" i="6"/>
  <c r="BS107" i="6"/>
  <c r="FY107" i="6"/>
  <c r="GU107" i="6"/>
  <c r="EG107" i="6"/>
  <c r="J111" i="6"/>
  <c r="HQ111" i="6"/>
  <c r="FC111" i="6"/>
  <c r="BS111" i="6"/>
  <c r="FY111" i="6"/>
  <c r="GU111" i="6"/>
  <c r="EG111" i="6"/>
  <c r="CO111" i="6"/>
  <c r="DK111" i="6"/>
  <c r="BS115" i="6"/>
  <c r="DK115" i="6"/>
  <c r="FY115" i="6"/>
  <c r="HQ115" i="6"/>
  <c r="GU115" i="6"/>
  <c r="EG115" i="6"/>
  <c r="CO115" i="6"/>
  <c r="FC115" i="6"/>
  <c r="BS119" i="6"/>
  <c r="GU119" i="6"/>
  <c r="EG119" i="6"/>
  <c r="CO119" i="6"/>
  <c r="FC119" i="6"/>
  <c r="DK119" i="6"/>
  <c r="FY119" i="6"/>
  <c r="HQ119" i="6"/>
  <c r="AW109" i="6"/>
  <c r="AW113" i="6"/>
  <c r="AW117" i="6"/>
  <c r="HQ107" i="2"/>
  <c r="FC107" i="2"/>
  <c r="BS107" i="2"/>
  <c r="DK107" i="2"/>
  <c r="FY107" i="2"/>
  <c r="AW107" i="2"/>
  <c r="CO107" i="2"/>
  <c r="GU107" i="2"/>
  <c r="EG107" i="2"/>
  <c r="FE111" i="2"/>
  <c r="CQ111" i="2"/>
  <c r="GW111" i="2"/>
  <c r="GA111" i="2"/>
  <c r="DM111" i="2"/>
  <c r="HS111" i="2"/>
  <c r="EI111" i="2"/>
  <c r="BU111" i="2"/>
  <c r="AY111" i="2"/>
  <c r="N107" i="2"/>
  <c r="O107" i="2" s="1"/>
  <c r="GW107" i="2"/>
  <c r="GA107" i="2"/>
  <c r="EI107" i="2"/>
  <c r="DM107" i="2"/>
  <c r="BU107" i="2"/>
  <c r="FE107" i="2"/>
  <c r="AY107" i="2"/>
  <c r="HS107" i="2"/>
  <c r="CQ107" i="2"/>
  <c r="BS111" i="2"/>
  <c r="HQ111" i="2"/>
  <c r="FY111" i="2"/>
  <c r="FC111" i="2"/>
  <c r="DK111" i="2"/>
  <c r="AW111" i="2"/>
  <c r="CO111" i="2"/>
  <c r="GU111" i="2"/>
  <c r="EG111" i="2"/>
  <c r="KR119" i="3"/>
  <c r="DT119" i="3"/>
  <c r="EX119" i="3"/>
  <c r="GB119" i="3"/>
  <c r="HF119" i="3"/>
  <c r="IJ119" i="3"/>
  <c r="JN119" i="3"/>
  <c r="KR107" i="3"/>
  <c r="IJ107" i="3"/>
  <c r="GB107" i="3"/>
  <c r="HF107" i="3"/>
  <c r="JN107" i="3"/>
  <c r="DT107" i="3"/>
  <c r="EX107" i="3"/>
  <c r="KR115" i="3"/>
  <c r="EX115" i="3"/>
  <c r="IJ115" i="3"/>
  <c r="JN115" i="3"/>
  <c r="DT115" i="3"/>
  <c r="HF115" i="3"/>
  <c r="GB115" i="3"/>
  <c r="IJ137" i="3"/>
  <c r="DT137" i="3"/>
  <c r="EX137" i="3"/>
  <c r="GB137" i="3"/>
  <c r="KR137" i="3"/>
  <c r="JN137" i="3"/>
  <c r="HF137" i="3"/>
  <c r="IJ113" i="3"/>
  <c r="EX113" i="3"/>
  <c r="DT113" i="3"/>
  <c r="JN113" i="3"/>
  <c r="HF113" i="3"/>
  <c r="KR113" i="3"/>
  <c r="GB113" i="3"/>
  <c r="KR111" i="3"/>
  <c r="DT111" i="3"/>
  <c r="GB111" i="3"/>
  <c r="HF111" i="3"/>
  <c r="JN111" i="3"/>
  <c r="EX111" i="3"/>
  <c r="IJ111" i="3"/>
  <c r="IJ117" i="3"/>
  <c r="EX117" i="3"/>
  <c r="HF117" i="3"/>
  <c r="KR117" i="3"/>
  <c r="GB117" i="3"/>
  <c r="DT117" i="3"/>
  <c r="JN117" i="3"/>
  <c r="GB205" i="3"/>
  <c r="JN205" i="3"/>
  <c r="DT205" i="3"/>
  <c r="KR205" i="3"/>
  <c r="EX205" i="3"/>
  <c r="IJ205" i="3"/>
  <c r="HF205" i="3"/>
  <c r="EX109" i="3"/>
  <c r="GB109" i="3"/>
  <c r="IJ109" i="3"/>
  <c r="DT109" i="3"/>
  <c r="JN109" i="3"/>
  <c r="HF109" i="3"/>
  <c r="KR109" i="3"/>
  <c r="KR195" i="3"/>
  <c r="DT195" i="3"/>
  <c r="EX195" i="3"/>
  <c r="GB195" i="3"/>
  <c r="HF195" i="3"/>
  <c r="IJ195" i="3"/>
  <c r="JN195" i="3"/>
  <c r="BL107" i="3"/>
  <c r="CP107" i="3"/>
  <c r="BL115" i="3"/>
  <c r="CP115" i="3"/>
  <c r="BL137" i="3"/>
  <c r="CP137" i="3"/>
  <c r="BL113" i="3"/>
  <c r="CP113" i="3"/>
  <c r="BL119" i="3"/>
  <c r="CP119" i="3"/>
  <c r="BL111" i="3"/>
  <c r="CP111" i="3"/>
  <c r="BL117" i="3"/>
  <c r="CP117" i="3"/>
  <c r="BL205" i="3"/>
  <c r="CP205" i="3"/>
  <c r="BL109" i="3"/>
  <c r="CP109" i="3"/>
  <c r="BL195" i="3"/>
  <c r="CP195" i="3"/>
  <c r="LB107" i="3"/>
  <c r="LB137" i="3"/>
  <c r="LB113" i="3"/>
  <c r="LB115" i="3"/>
  <c r="LB119" i="3"/>
  <c r="LB111" i="3"/>
  <c r="LB117" i="3"/>
  <c r="LB109" i="3"/>
  <c r="LB195" i="3"/>
  <c r="HW30" i="6"/>
  <c r="HY30" i="6" s="1"/>
  <c r="HW18" i="6"/>
  <c r="HY18" i="6" s="1"/>
  <c r="HW96" i="6"/>
  <c r="HY96" i="6" s="1"/>
  <c r="HW100" i="6"/>
  <c r="HY100" i="6" s="1"/>
  <c r="HW22" i="6"/>
  <c r="HY22" i="6" s="1"/>
  <c r="HW26" i="6"/>
  <c r="HY26" i="6" s="1"/>
  <c r="HW94" i="6"/>
  <c r="HY94" i="6" s="1"/>
  <c r="HW98" i="6"/>
  <c r="HY98" i="6" s="1"/>
  <c r="HW102" i="6"/>
  <c r="HY102" i="6" s="1"/>
  <c r="M205" i="3"/>
  <c r="LB205" i="3"/>
  <c r="GA109" i="2"/>
  <c r="DM109" i="2"/>
  <c r="AY109" i="2"/>
  <c r="BU109" i="2"/>
  <c r="CQ109" i="2"/>
  <c r="HS109" i="2"/>
  <c r="FE109" i="2"/>
  <c r="GW109" i="2"/>
  <c r="EI109" i="2"/>
  <c r="CO109" i="2"/>
  <c r="HQ109" i="2"/>
  <c r="FC109" i="2"/>
  <c r="FY109" i="2"/>
  <c r="AW109" i="2"/>
  <c r="GU109" i="2"/>
  <c r="EG109" i="2"/>
  <c r="BS109" i="2"/>
  <c r="DK109" i="2"/>
  <c r="CN39" i="6"/>
  <c r="CN27" i="6"/>
  <c r="LF205" i="7"/>
  <c r="J115" i="3"/>
  <c r="M115" i="3" s="1"/>
  <c r="KT113" i="7"/>
  <c r="IL113" i="7"/>
  <c r="HH113" i="7"/>
  <c r="BN113" i="7"/>
  <c r="DV113" i="7"/>
  <c r="CR113" i="7"/>
  <c r="GD113" i="7"/>
  <c r="JP113" i="7"/>
  <c r="EZ113" i="7"/>
  <c r="HJ195" i="7"/>
  <c r="JR195" i="7"/>
  <c r="BP195" i="7"/>
  <c r="DX195" i="7"/>
  <c r="GF195" i="7"/>
  <c r="CT195" i="7"/>
  <c r="KV195" i="7"/>
  <c r="FB195" i="7"/>
  <c r="IN195" i="7"/>
  <c r="JP111" i="7"/>
  <c r="KT111" i="7"/>
  <c r="CR111" i="7"/>
  <c r="HH111" i="7"/>
  <c r="DV111" i="7"/>
  <c r="BN111" i="7"/>
  <c r="IL111" i="7"/>
  <c r="EZ111" i="7"/>
  <c r="GD111" i="7"/>
  <c r="KT107" i="7"/>
  <c r="JP107" i="7"/>
  <c r="HH107" i="7"/>
  <c r="CR107" i="7"/>
  <c r="DV107" i="7"/>
  <c r="BN107" i="7"/>
  <c r="GD107" i="7"/>
  <c r="EZ107" i="7"/>
  <c r="IL107" i="7"/>
  <c r="JP115" i="7"/>
  <c r="HH115" i="7"/>
  <c r="KT115" i="7"/>
  <c r="CR115" i="7"/>
  <c r="DV115" i="7"/>
  <c r="BN115" i="7"/>
  <c r="GD115" i="7"/>
  <c r="EZ115" i="7"/>
  <c r="IL115" i="7"/>
  <c r="HH195" i="7"/>
  <c r="IL195" i="7"/>
  <c r="BN195" i="7"/>
  <c r="KT195" i="7"/>
  <c r="DV195" i="7"/>
  <c r="CR195" i="7"/>
  <c r="JP195" i="7"/>
  <c r="GD195" i="7"/>
  <c r="EZ195" i="7"/>
  <c r="HH131" i="7"/>
  <c r="KT131" i="7"/>
  <c r="JP131" i="7"/>
  <c r="CR131" i="7"/>
  <c r="DV131" i="7"/>
  <c r="BN131" i="7"/>
  <c r="EZ131" i="7"/>
  <c r="IL131" i="7"/>
  <c r="GD131" i="7"/>
  <c r="KT205" i="7"/>
  <c r="BN205" i="7"/>
  <c r="HH205" i="7"/>
  <c r="CR205" i="7"/>
  <c r="DV205" i="7"/>
  <c r="EZ205" i="7"/>
  <c r="GD205" i="7"/>
  <c r="IL205" i="7"/>
  <c r="JP205" i="7"/>
  <c r="KT109" i="7"/>
  <c r="IL109" i="7"/>
  <c r="HH109" i="7"/>
  <c r="BN109" i="7"/>
  <c r="DV109" i="7"/>
  <c r="CR109" i="7"/>
  <c r="EZ109" i="7"/>
  <c r="JP109" i="7"/>
  <c r="GD109" i="7"/>
  <c r="LF117" i="7"/>
  <c r="IL117" i="7"/>
  <c r="HH117" i="7"/>
  <c r="BN117" i="7"/>
  <c r="KT117" i="7"/>
  <c r="CR117" i="7"/>
  <c r="DV117" i="7"/>
  <c r="EZ117" i="7"/>
  <c r="GD117" i="7"/>
  <c r="JP117" i="7"/>
  <c r="JP203" i="7"/>
  <c r="KT203" i="7"/>
  <c r="HH203" i="7"/>
  <c r="CR203" i="7"/>
  <c r="DV203" i="7"/>
  <c r="BN203" i="7"/>
  <c r="GD203" i="7"/>
  <c r="EZ203" i="7"/>
  <c r="IL203" i="7"/>
  <c r="HQ113" i="2"/>
  <c r="CO113" i="2"/>
  <c r="AW113" i="2"/>
  <c r="DK113" i="2"/>
  <c r="BS113" i="2"/>
  <c r="GU113" i="2"/>
  <c r="FY113" i="2"/>
  <c r="BU113" i="2"/>
  <c r="AY113" i="2"/>
  <c r="CQ113" i="2"/>
  <c r="DM113" i="2"/>
  <c r="GA113" i="2"/>
  <c r="GW113" i="2"/>
  <c r="HS113" i="2"/>
  <c r="EF7" i="6"/>
  <c r="BR207" i="6"/>
  <c r="BT207" i="6"/>
  <c r="N109" i="6"/>
  <c r="LF111" i="7"/>
  <c r="LF131" i="7"/>
  <c r="LF203" i="7"/>
  <c r="LF115" i="7"/>
  <c r="LF113" i="7"/>
  <c r="LF109" i="7"/>
  <c r="J105" i="2"/>
  <c r="J103" i="2"/>
  <c r="J101" i="2"/>
  <c r="J99" i="2"/>
  <c r="J97" i="2"/>
  <c r="J95" i="2"/>
  <c r="J93" i="2"/>
  <c r="J91" i="2"/>
  <c r="J89" i="2"/>
  <c r="J87" i="2"/>
  <c r="J85" i="2"/>
  <c r="J83" i="2"/>
  <c r="J81" i="2"/>
  <c r="J79" i="2"/>
  <c r="J77" i="2"/>
  <c r="J75" i="2"/>
  <c r="J73" i="2"/>
  <c r="J71" i="2"/>
  <c r="J69" i="2"/>
  <c r="J67" i="2"/>
  <c r="J65" i="2"/>
  <c r="J63" i="2"/>
  <c r="J61" i="2"/>
  <c r="J59" i="2"/>
  <c r="J57" i="2"/>
  <c r="J55" i="2"/>
  <c r="J53" i="2"/>
  <c r="J51" i="2"/>
  <c r="J49" i="2"/>
  <c r="J47" i="2"/>
  <c r="J45" i="2"/>
  <c r="J43" i="2"/>
  <c r="J41" i="2"/>
  <c r="J39" i="2"/>
  <c r="J37" i="2"/>
  <c r="J35" i="2"/>
  <c r="J33" i="2"/>
  <c r="J31" i="2"/>
  <c r="J29" i="2"/>
  <c r="J27" i="2"/>
  <c r="J25" i="2"/>
  <c r="J23" i="2"/>
  <c r="J21" i="2"/>
  <c r="J19" i="2"/>
  <c r="J17" i="2"/>
  <c r="J15" i="2"/>
  <c r="J13" i="2"/>
  <c r="J9" i="2"/>
  <c r="J105" i="3"/>
  <c r="M105" i="3" s="1"/>
  <c r="J103" i="3"/>
  <c r="M103" i="3" s="1"/>
  <c r="J101" i="3"/>
  <c r="M101" i="3" s="1"/>
  <c r="J99" i="3"/>
  <c r="M99" i="3" s="1"/>
  <c r="J97" i="3"/>
  <c r="M97" i="3" s="1"/>
  <c r="J95" i="3"/>
  <c r="M95" i="3" s="1"/>
  <c r="J93" i="3"/>
  <c r="M93" i="3" s="1"/>
  <c r="J91" i="3"/>
  <c r="M91" i="3" s="1"/>
  <c r="J89" i="3"/>
  <c r="M89" i="3" s="1"/>
  <c r="J87" i="3"/>
  <c r="M87" i="3" s="1"/>
  <c r="J85" i="3"/>
  <c r="M85" i="3" s="1"/>
  <c r="J83" i="3"/>
  <c r="M83" i="3" s="1"/>
  <c r="J81" i="3"/>
  <c r="M81" i="3" s="1"/>
  <c r="J79" i="3"/>
  <c r="M79" i="3" s="1"/>
  <c r="J77" i="3"/>
  <c r="M77" i="3" s="1"/>
  <c r="J75" i="3"/>
  <c r="M75" i="3" s="1"/>
  <c r="J73" i="3"/>
  <c r="M73" i="3" s="1"/>
  <c r="J71" i="3"/>
  <c r="M71" i="3" s="1"/>
  <c r="J69" i="3"/>
  <c r="M69" i="3" s="1"/>
  <c r="J67" i="3"/>
  <c r="M67" i="3" s="1"/>
  <c r="J65" i="3"/>
  <c r="M65" i="3" s="1"/>
  <c r="J63" i="3"/>
  <c r="M63" i="3" s="1"/>
  <c r="J61" i="3"/>
  <c r="M61" i="3" s="1"/>
  <c r="J59" i="3"/>
  <c r="M59" i="3" s="1"/>
  <c r="J57" i="3"/>
  <c r="M57" i="3" s="1"/>
  <c r="J55" i="3"/>
  <c r="M55" i="3" s="1"/>
  <c r="J53" i="3"/>
  <c r="M53" i="3" s="1"/>
  <c r="J51" i="3"/>
  <c r="M51" i="3" s="1"/>
  <c r="J49" i="3"/>
  <c r="M49" i="3" s="1"/>
  <c r="J47" i="3"/>
  <c r="M47" i="3" s="1"/>
  <c r="J45" i="3"/>
  <c r="M45" i="3" s="1"/>
  <c r="J43" i="3"/>
  <c r="M43" i="3" s="1"/>
  <c r="J41" i="3"/>
  <c r="M41" i="3" s="1"/>
  <c r="J39" i="3"/>
  <c r="M39" i="3" s="1"/>
  <c r="J37" i="3"/>
  <c r="M37" i="3" s="1"/>
  <c r="J35" i="3"/>
  <c r="M35" i="3" s="1"/>
  <c r="J33" i="3"/>
  <c r="M33" i="3" s="1"/>
  <c r="J31" i="3"/>
  <c r="M31" i="3" s="1"/>
  <c r="J29" i="3"/>
  <c r="M29" i="3" s="1"/>
  <c r="J27" i="3"/>
  <c r="M27" i="3" s="1"/>
  <c r="J25" i="3"/>
  <c r="M25" i="3" s="1"/>
  <c r="J23" i="3"/>
  <c r="M23" i="3" s="1"/>
  <c r="J21" i="3"/>
  <c r="M21" i="3" s="1"/>
  <c r="J19" i="3"/>
  <c r="M19" i="3" s="1"/>
  <c r="J17" i="3"/>
  <c r="M17" i="3" s="1"/>
  <c r="J15" i="3"/>
  <c r="M15" i="3" s="1"/>
  <c r="J13" i="3"/>
  <c r="M13" i="3" s="1"/>
  <c r="J11" i="3"/>
  <c r="M11" i="3" s="1"/>
  <c r="J105" i="7"/>
  <c r="N105" i="7" s="1"/>
  <c r="LD105" i="7"/>
  <c r="J103" i="7"/>
  <c r="N103" i="7" s="1"/>
  <c r="LD103" i="7"/>
  <c r="J101" i="7"/>
  <c r="N101" i="7" s="1"/>
  <c r="LD101" i="7"/>
  <c r="J99" i="7"/>
  <c r="N99" i="7" s="1"/>
  <c r="LD99" i="7"/>
  <c r="J97" i="7"/>
  <c r="N97" i="7" s="1"/>
  <c r="LD97" i="7"/>
  <c r="J95" i="7"/>
  <c r="N95" i="7" s="1"/>
  <c r="LD95" i="7"/>
  <c r="J93" i="7"/>
  <c r="N93" i="7" s="1"/>
  <c r="LD93" i="7"/>
  <c r="J91" i="7"/>
  <c r="N91" i="7" s="1"/>
  <c r="LD91" i="7"/>
  <c r="J89" i="7"/>
  <c r="LD89" i="7"/>
  <c r="J87" i="7"/>
  <c r="N87" i="7" s="1"/>
  <c r="LD87" i="7"/>
  <c r="J85" i="7"/>
  <c r="N85" i="7" s="1"/>
  <c r="LD85" i="7"/>
  <c r="J83" i="7"/>
  <c r="LD83" i="7"/>
  <c r="J81" i="7"/>
  <c r="N81" i="7" s="1"/>
  <c r="LD81" i="7"/>
  <c r="J79" i="7"/>
  <c r="N79" i="7" s="1"/>
  <c r="LD79" i="7"/>
  <c r="J77" i="7"/>
  <c r="N77" i="7" s="1"/>
  <c r="LD77" i="7"/>
  <c r="J75" i="7"/>
  <c r="N75" i="7" s="1"/>
  <c r="LD75" i="7"/>
  <c r="J73" i="7"/>
  <c r="N73" i="7" s="1"/>
  <c r="LD73" i="7"/>
  <c r="J71" i="7"/>
  <c r="N71" i="7" s="1"/>
  <c r="LD71" i="7"/>
  <c r="J69" i="7"/>
  <c r="N69" i="7" s="1"/>
  <c r="LD69" i="7"/>
  <c r="J67" i="7"/>
  <c r="LD67" i="7"/>
  <c r="J65" i="7"/>
  <c r="N65" i="7" s="1"/>
  <c r="LD65" i="7"/>
  <c r="J63" i="7"/>
  <c r="LD63" i="7"/>
  <c r="J61" i="7"/>
  <c r="LD61" i="7"/>
  <c r="J59" i="7"/>
  <c r="N59" i="7" s="1"/>
  <c r="LD59" i="7"/>
  <c r="J57" i="7"/>
  <c r="N57" i="7" s="1"/>
  <c r="LD57" i="7"/>
  <c r="J55" i="7"/>
  <c r="LD55" i="7"/>
  <c r="J53" i="7"/>
  <c r="LD53" i="7"/>
  <c r="J51" i="7"/>
  <c r="N51" i="7" s="1"/>
  <c r="LD51" i="7"/>
  <c r="J49" i="7"/>
  <c r="N49" i="7" s="1"/>
  <c r="LD49" i="7"/>
  <c r="J47" i="7"/>
  <c r="N47" i="7" s="1"/>
  <c r="LD47" i="7"/>
  <c r="J45" i="7"/>
  <c r="N45" i="7" s="1"/>
  <c r="LD45" i="7"/>
  <c r="J43" i="7"/>
  <c r="LD43" i="7"/>
  <c r="J41" i="7"/>
  <c r="LD41" i="7"/>
  <c r="J39" i="7"/>
  <c r="N39" i="7" s="1"/>
  <c r="LD39" i="7"/>
  <c r="J37" i="7"/>
  <c r="N37" i="7" s="1"/>
  <c r="LD37" i="7"/>
  <c r="J35" i="7"/>
  <c r="N35" i="7" s="1"/>
  <c r="LD35" i="7"/>
  <c r="J33" i="7"/>
  <c r="N33" i="7" s="1"/>
  <c r="LD33" i="7"/>
  <c r="J31" i="7"/>
  <c r="N31" i="7" s="1"/>
  <c r="LD31" i="7"/>
  <c r="J29" i="7"/>
  <c r="LD29" i="7"/>
  <c r="J27" i="7"/>
  <c r="N27" i="7" s="1"/>
  <c r="LD27" i="7"/>
  <c r="J25" i="7"/>
  <c r="N25" i="7" s="1"/>
  <c r="LD25" i="7"/>
  <c r="LD23" i="7"/>
  <c r="J21" i="7"/>
  <c r="LD21" i="7"/>
  <c r="J19" i="7"/>
  <c r="LD19" i="7"/>
  <c r="J17" i="7"/>
  <c r="N17" i="7" s="1"/>
  <c r="LD17" i="7"/>
  <c r="LD15" i="7"/>
  <c r="J13" i="7"/>
  <c r="N13" i="7" s="1"/>
  <c r="LD13" i="7"/>
  <c r="J11" i="7"/>
  <c r="N11" i="7" s="1"/>
  <c r="LD11" i="7"/>
  <c r="LD7" i="7"/>
  <c r="BN207" i="7" s="1"/>
  <c r="LD9" i="7"/>
  <c r="KT207" i="7" s="1"/>
  <c r="J11" i="2"/>
  <c r="BP107" i="7" l="1"/>
  <c r="JR107" i="7"/>
  <c r="IN107" i="7"/>
  <c r="FB107" i="7"/>
  <c r="KV107" i="7"/>
  <c r="HJ107" i="7"/>
  <c r="DX107" i="7"/>
  <c r="O107" i="7"/>
  <c r="P107" i="7" s="1"/>
  <c r="V107" i="7" s="1"/>
  <c r="GF107" i="7"/>
  <c r="CT107" i="7"/>
  <c r="DJ29" i="6"/>
  <c r="IA121" i="6"/>
  <c r="IC121" i="6" s="1"/>
  <c r="HH25" i="3"/>
  <c r="JP25" i="3"/>
  <c r="EZ25" i="3"/>
  <c r="BN25" i="3"/>
  <c r="DV25" i="3"/>
  <c r="GD25" i="3"/>
  <c r="IL25" i="3"/>
  <c r="KT25" i="3"/>
  <c r="CR25" i="3"/>
  <c r="CR33" i="3"/>
  <c r="GD33" i="3"/>
  <c r="IL33" i="3"/>
  <c r="DV33" i="3"/>
  <c r="KT33" i="3"/>
  <c r="JP33" i="3"/>
  <c r="EZ33" i="3"/>
  <c r="HH33" i="3"/>
  <c r="BN33" i="3"/>
  <c r="CR57" i="3"/>
  <c r="HH57" i="3"/>
  <c r="JP57" i="3"/>
  <c r="DV57" i="3"/>
  <c r="EZ57" i="3"/>
  <c r="BN57" i="3"/>
  <c r="GD57" i="3"/>
  <c r="IL57" i="3"/>
  <c r="KT57" i="3"/>
  <c r="CR81" i="3"/>
  <c r="EZ81" i="3"/>
  <c r="GD81" i="3"/>
  <c r="JP81" i="3"/>
  <c r="DV81" i="3"/>
  <c r="BN81" i="3"/>
  <c r="KT81" i="3"/>
  <c r="IL81" i="3"/>
  <c r="HH81" i="3"/>
  <c r="CR97" i="3"/>
  <c r="IL97" i="3"/>
  <c r="EZ97" i="3"/>
  <c r="HH97" i="3"/>
  <c r="GD97" i="3"/>
  <c r="JP97" i="3"/>
  <c r="KT97" i="3"/>
  <c r="BN97" i="3"/>
  <c r="DV97" i="3"/>
  <c r="BN15" i="3"/>
  <c r="CR15" i="3"/>
  <c r="IL15" i="3"/>
  <c r="JP15" i="3"/>
  <c r="DV15" i="3"/>
  <c r="GD15" i="3"/>
  <c r="KT15" i="3"/>
  <c r="EZ15" i="3"/>
  <c r="HH15" i="3"/>
  <c r="HH23" i="3"/>
  <c r="DV23" i="3"/>
  <c r="KT23" i="3"/>
  <c r="EZ23" i="3"/>
  <c r="GD23" i="3"/>
  <c r="CR23" i="3"/>
  <c r="BN23" i="3"/>
  <c r="IL23" i="3"/>
  <c r="JP23" i="3"/>
  <c r="BN31" i="3"/>
  <c r="GD31" i="3"/>
  <c r="CR31" i="3"/>
  <c r="JP31" i="3"/>
  <c r="IL31" i="3"/>
  <c r="HH31" i="3"/>
  <c r="KT31" i="3"/>
  <c r="EZ31" i="3"/>
  <c r="DV31" i="3"/>
  <c r="DV39" i="3"/>
  <c r="EZ39" i="3"/>
  <c r="IL39" i="3"/>
  <c r="HH39" i="3"/>
  <c r="GD39" i="3"/>
  <c r="KT39" i="3"/>
  <c r="BN39" i="3"/>
  <c r="CR39" i="3"/>
  <c r="JP39" i="3"/>
  <c r="GD47" i="3"/>
  <c r="JP47" i="3"/>
  <c r="CR47" i="3"/>
  <c r="EZ47" i="3"/>
  <c r="BN47" i="3"/>
  <c r="DV47" i="3"/>
  <c r="HH47" i="3"/>
  <c r="IL47" i="3"/>
  <c r="KT47" i="3"/>
  <c r="GD55" i="3"/>
  <c r="DV55" i="3"/>
  <c r="HH55" i="3"/>
  <c r="BN55" i="3"/>
  <c r="KT55" i="3"/>
  <c r="IL55" i="3"/>
  <c r="CR55" i="3"/>
  <c r="EZ55" i="3"/>
  <c r="JP55" i="3"/>
  <c r="BN63" i="3"/>
  <c r="DV63" i="3"/>
  <c r="CR63" i="3"/>
  <c r="EZ63" i="3"/>
  <c r="IL63" i="3"/>
  <c r="JP63" i="3"/>
  <c r="HH63" i="3"/>
  <c r="KT63" i="3"/>
  <c r="GD63" i="3"/>
  <c r="DV71" i="3"/>
  <c r="GD71" i="3"/>
  <c r="CR71" i="3"/>
  <c r="HH71" i="3"/>
  <c r="KT71" i="3"/>
  <c r="EZ71" i="3"/>
  <c r="JP71" i="3"/>
  <c r="BN71" i="3"/>
  <c r="IL71" i="3"/>
  <c r="BN79" i="3"/>
  <c r="EZ79" i="3"/>
  <c r="CR79" i="3"/>
  <c r="JP79" i="3"/>
  <c r="DV79" i="3"/>
  <c r="GD79" i="3"/>
  <c r="HH79" i="3"/>
  <c r="KT79" i="3"/>
  <c r="IL79" i="3"/>
  <c r="IL87" i="3"/>
  <c r="KT87" i="3"/>
  <c r="HH87" i="3"/>
  <c r="DV87" i="3"/>
  <c r="BN87" i="3"/>
  <c r="CR87" i="3"/>
  <c r="EZ87" i="3"/>
  <c r="JP87" i="3"/>
  <c r="GD87" i="3"/>
  <c r="IL95" i="3"/>
  <c r="BN95" i="3"/>
  <c r="CR95" i="3"/>
  <c r="EZ95" i="3"/>
  <c r="JP95" i="3"/>
  <c r="KT95" i="3"/>
  <c r="HH95" i="3"/>
  <c r="DV95" i="3"/>
  <c r="GD95" i="3"/>
  <c r="DV103" i="3"/>
  <c r="GD103" i="3"/>
  <c r="EZ103" i="3"/>
  <c r="JP103" i="3"/>
  <c r="KT103" i="3"/>
  <c r="HH103" i="3"/>
  <c r="BN103" i="3"/>
  <c r="IL103" i="3"/>
  <c r="CR103" i="3"/>
  <c r="GD115" i="3"/>
  <c r="BN115" i="3"/>
  <c r="IL115" i="3"/>
  <c r="CR115" i="3"/>
  <c r="HH115" i="3"/>
  <c r="DV115" i="3"/>
  <c r="EZ115" i="3"/>
  <c r="JP115" i="3"/>
  <c r="KT115" i="3"/>
  <c r="BN41" i="3"/>
  <c r="CR41" i="3"/>
  <c r="HH41" i="3"/>
  <c r="GD41" i="3"/>
  <c r="IL41" i="3"/>
  <c r="EZ41" i="3"/>
  <c r="DV41" i="3"/>
  <c r="KT41" i="3"/>
  <c r="JP41" i="3"/>
  <c r="CR65" i="3"/>
  <c r="GD65" i="3"/>
  <c r="KT65" i="3"/>
  <c r="EZ65" i="3"/>
  <c r="JP65" i="3"/>
  <c r="DV65" i="3"/>
  <c r="IL65" i="3"/>
  <c r="HH65" i="3"/>
  <c r="BN65" i="3"/>
  <c r="CR105" i="3"/>
  <c r="KT105" i="3"/>
  <c r="BN105" i="3"/>
  <c r="DV105" i="3"/>
  <c r="EZ105" i="3"/>
  <c r="GD105" i="3"/>
  <c r="IL105" i="3"/>
  <c r="HH105" i="3"/>
  <c r="JP105" i="3"/>
  <c r="DV11" i="3"/>
  <c r="KT11" i="3"/>
  <c r="EZ11" i="3"/>
  <c r="CR11" i="3"/>
  <c r="IL11" i="3"/>
  <c r="HH11" i="3"/>
  <c r="JP11" i="3"/>
  <c r="BN11" i="3"/>
  <c r="GD11" i="3"/>
  <c r="GD19" i="3"/>
  <c r="JP19" i="3"/>
  <c r="DV19" i="3"/>
  <c r="HH19" i="3"/>
  <c r="BN19" i="3"/>
  <c r="KT19" i="3"/>
  <c r="EZ19" i="3"/>
  <c r="CR19" i="3"/>
  <c r="IL19" i="3"/>
  <c r="BN27" i="3"/>
  <c r="DV27" i="3"/>
  <c r="IL27" i="3"/>
  <c r="EZ27" i="3"/>
  <c r="GD27" i="3"/>
  <c r="CR27" i="3"/>
  <c r="JP27" i="3"/>
  <c r="HH27" i="3"/>
  <c r="KT27" i="3"/>
  <c r="BN35" i="3"/>
  <c r="GD35" i="3"/>
  <c r="JP35" i="3"/>
  <c r="IL35" i="3"/>
  <c r="HH35" i="3"/>
  <c r="KT35" i="3"/>
  <c r="EZ35" i="3"/>
  <c r="DV35" i="3"/>
  <c r="CR35" i="3"/>
  <c r="DV43" i="3"/>
  <c r="IL43" i="3"/>
  <c r="BN43" i="3"/>
  <c r="KT43" i="3"/>
  <c r="CR43" i="3"/>
  <c r="EZ43" i="3"/>
  <c r="JP43" i="3"/>
  <c r="GD43" i="3"/>
  <c r="HH43" i="3"/>
  <c r="BN51" i="3"/>
  <c r="IL51" i="3"/>
  <c r="DV51" i="3"/>
  <c r="HH51" i="3"/>
  <c r="GD51" i="3"/>
  <c r="KT51" i="3"/>
  <c r="CR51" i="3"/>
  <c r="EZ51" i="3"/>
  <c r="JP51" i="3"/>
  <c r="BN59" i="3"/>
  <c r="IL59" i="3"/>
  <c r="GD59" i="3"/>
  <c r="CR59" i="3"/>
  <c r="EZ59" i="3"/>
  <c r="JP59" i="3"/>
  <c r="HH59" i="3"/>
  <c r="DV59" i="3"/>
  <c r="KT59" i="3"/>
  <c r="IL67" i="3"/>
  <c r="GD67" i="3"/>
  <c r="BN67" i="3"/>
  <c r="JP67" i="3"/>
  <c r="HH67" i="3"/>
  <c r="KT67" i="3"/>
  <c r="DV67" i="3"/>
  <c r="CR67" i="3"/>
  <c r="EZ67" i="3"/>
  <c r="DV75" i="3"/>
  <c r="KT75" i="3"/>
  <c r="EZ75" i="3"/>
  <c r="CR75" i="3"/>
  <c r="JP75" i="3"/>
  <c r="GD75" i="3"/>
  <c r="IL75" i="3"/>
  <c r="HH75" i="3"/>
  <c r="BN75" i="3"/>
  <c r="GD83" i="3"/>
  <c r="CR83" i="3"/>
  <c r="JP83" i="3"/>
  <c r="DV83" i="3"/>
  <c r="HH83" i="3"/>
  <c r="IL83" i="3"/>
  <c r="KT83" i="3"/>
  <c r="BN83" i="3"/>
  <c r="EZ83" i="3"/>
  <c r="BN91" i="3"/>
  <c r="DV91" i="3"/>
  <c r="IL91" i="3"/>
  <c r="HH91" i="3"/>
  <c r="GD91" i="3"/>
  <c r="CR91" i="3"/>
  <c r="EZ91" i="3"/>
  <c r="JP91" i="3"/>
  <c r="KT91" i="3"/>
  <c r="GD99" i="3"/>
  <c r="BN99" i="3"/>
  <c r="CR99" i="3"/>
  <c r="EZ99" i="3"/>
  <c r="JP99" i="3"/>
  <c r="KT99" i="3"/>
  <c r="HH99" i="3"/>
  <c r="DV99" i="3"/>
  <c r="IL99" i="3"/>
  <c r="T195" i="3"/>
  <c r="Q195" i="3"/>
  <c r="S195" i="3" s="1"/>
  <c r="EZ17" i="3"/>
  <c r="CR17" i="3"/>
  <c r="DV17" i="3"/>
  <c r="IL17" i="3"/>
  <c r="KT17" i="3"/>
  <c r="HH17" i="3"/>
  <c r="JP17" i="3"/>
  <c r="BN17" i="3"/>
  <c r="GD17" i="3"/>
  <c r="CR49" i="3"/>
  <c r="EZ49" i="3"/>
  <c r="HH49" i="3"/>
  <c r="GD49" i="3"/>
  <c r="IL49" i="3"/>
  <c r="KT49" i="3"/>
  <c r="JP49" i="3"/>
  <c r="DV49" i="3"/>
  <c r="BN49" i="3"/>
  <c r="HH73" i="3"/>
  <c r="IL73" i="3"/>
  <c r="DV73" i="3"/>
  <c r="BN73" i="3"/>
  <c r="CR73" i="3"/>
  <c r="EZ73" i="3"/>
  <c r="GD73" i="3"/>
  <c r="KT73" i="3"/>
  <c r="JP73" i="3"/>
  <c r="HH89" i="3"/>
  <c r="JP89" i="3"/>
  <c r="DV89" i="3"/>
  <c r="KT89" i="3"/>
  <c r="EZ89" i="3"/>
  <c r="BN89" i="3"/>
  <c r="IL89" i="3"/>
  <c r="GD89" i="3"/>
  <c r="CR89" i="3"/>
  <c r="EZ13" i="3"/>
  <c r="BN13" i="3"/>
  <c r="GD13" i="3"/>
  <c r="CR13" i="3"/>
  <c r="DV13" i="3"/>
  <c r="IL13" i="3"/>
  <c r="KT13" i="3"/>
  <c r="HH13" i="3"/>
  <c r="JP13" i="3"/>
  <c r="KT21" i="3"/>
  <c r="HH21" i="3"/>
  <c r="JP21" i="3"/>
  <c r="CR21" i="3"/>
  <c r="EZ21" i="3"/>
  <c r="BN21" i="3"/>
  <c r="DV21" i="3"/>
  <c r="GD21" i="3"/>
  <c r="IL21" i="3"/>
  <c r="EZ29" i="3"/>
  <c r="BN29" i="3"/>
  <c r="GD29" i="3"/>
  <c r="IL29" i="3"/>
  <c r="DV29" i="3"/>
  <c r="KT29" i="3"/>
  <c r="CR29" i="3"/>
  <c r="JP29" i="3"/>
  <c r="HH29" i="3"/>
  <c r="CR37" i="3"/>
  <c r="DV37" i="3"/>
  <c r="KT37" i="3"/>
  <c r="HH37" i="3"/>
  <c r="JP37" i="3"/>
  <c r="BN37" i="3"/>
  <c r="GD37" i="3"/>
  <c r="IL37" i="3"/>
  <c r="EZ37" i="3"/>
  <c r="EZ45" i="3"/>
  <c r="HH45" i="3"/>
  <c r="IL45" i="3"/>
  <c r="BN45" i="3"/>
  <c r="CR45" i="3"/>
  <c r="DV45" i="3"/>
  <c r="GD45" i="3"/>
  <c r="KT45" i="3"/>
  <c r="JP45" i="3"/>
  <c r="HH53" i="3"/>
  <c r="GD53" i="3"/>
  <c r="IL53" i="3"/>
  <c r="KT53" i="3"/>
  <c r="CR53" i="3"/>
  <c r="JP53" i="3"/>
  <c r="DV53" i="3"/>
  <c r="EZ53" i="3"/>
  <c r="BN53" i="3"/>
  <c r="HH61" i="3"/>
  <c r="EZ61" i="3"/>
  <c r="BN61" i="3"/>
  <c r="GD61" i="3"/>
  <c r="KT61" i="3"/>
  <c r="CR61" i="3"/>
  <c r="JP61" i="3"/>
  <c r="DV61" i="3"/>
  <c r="IL61" i="3"/>
  <c r="CR69" i="3"/>
  <c r="EZ69" i="3"/>
  <c r="GD69" i="3"/>
  <c r="KT69" i="3"/>
  <c r="JP69" i="3"/>
  <c r="DV69" i="3"/>
  <c r="IL69" i="3"/>
  <c r="HH69" i="3"/>
  <c r="BN69" i="3"/>
  <c r="EZ77" i="3"/>
  <c r="BN77" i="3"/>
  <c r="IL77" i="3"/>
  <c r="CR77" i="3"/>
  <c r="HH77" i="3"/>
  <c r="GD77" i="3"/>
  <c r="KT77" i="3"/>
  <c r="JP77" i="3"/>
  <c r="DV77" i="3"/>
  <c r="GD85" i="3"/>
  <c r="JP85" i="3"/>
  <c r="DV85" i="3"/>
  <c r="KT85" i="3"/>
  <c r="EZ85" i="3"/>
  <c r="BN85" i="3"/>
  <c r="IL85" i="3"/>
  <c r="HH85" i="3"/>
  <c r="CR85" i="3"/>
  <c r="EZ93" i="3"/>
  <c r="DV93" i="3"/>
  <c r="BN93" i="3"/>
  <c r="IL93" i="3"/>
  <c r="HH93" i="3"/>
  <c r="GD93" i="3"/>
  <c r="CR93" i="3"/>
  <c r="JP93" i="3"/>
  <c r="KT93" i="3"/>
  <c r="CR101" i="3"/>
  <c r="HH101" i="3"/>
  <c r="GD101" i="3"/>
  <c r="JP101" i="3"/>
  <c r="IL101" i="3"/>
  <c r="KT101" i="3"/>
  <c r="BN101" i="3"/>
  <c r="DV101" i="3"/>
  <c r="EZ101" i="3"/>
  <c r="N205" i="3"/>
  <c r="O205" i="3" s="1"/>
  <c r="T205" i="3" s="1"/>
  <c r="JP205" i="3"/>
  <c r="EZ205" i="3"/>
  <c r="CR205" i="3"/>
  <c r="BN205" i="3"/>
  <c r="HH205" i="3"/>
  <c r="DV205" i="3"/>
  <c r="KT205" i="3"/>
  <c r="GD205" i="3"/>
  <c r="IL205" i="3"/>
  <c r="N117" i="3"/>
  <c r="O117" i="3" s="1"/>
  <c r="HH117" i="3"/>
  <c r="GD117" i="3"/>
  <c r="IL117" i="3"/>
  <c r="JP117" i="3"/>
  <c r="KT117" i="3"/>
  <c r="EZ117" i="3"/>
  <c r="BN117" i="3"/>
  <c r="DV117" i="3"/>
  <c r="CR117" i="3"/>
  <c r="T137" i="3"/>
  <c r="Q137" i="3"/>
  <c r="S137" i="3" s="1"/>
  <c r="T119" i="3"/>
  <c r="Q119" i="3"/>
  <c r="S119" i="3" s="1"/>
  <c r="N53" i="7"/>
  <c r="HJ53" i="7" s="1"/>
  <c r="N89" i="7"/>
  <c r="IN89" i="7" s="1"/>
  <c r="N29" i="7"/>
  <c r="LF29" i="7" s="1"/>
  <c r="N41" i="7"/>
  <c r="IN41" i="7" s="1"/>
  <c r="N61" i="7"/>
  <c r="FB61" i="7" s="1"/>
  <c r="N21" i="7"/>
  <c r="HJ21" i="7" s="1"/>
  <c r="N43" i="7"/>
  <c r="KV43" i="7" s="1"/>
  <c r="N55" i="7"/>
  <c r="FB55" i="7" s="1"/>
  <c r="N63" i="7"/>
  <c r="IN63" i="7" s="1"/>
  <c r="N67" i="7"/>
  <c r="FB67" i="7" s="1"/>
  <c r="N83" i="7"/>
  <c r="LF83" i="7" s="1"/>
  <c r="N19" i="7"/>
  <c r="JR19" i="7" s="1"/>
  <c r="O107" i="6"/>
  <c r="T107" i="6" s="1"/>
  <c r="J23" i="7"/>
  <c r="N23" i="7" s="1"/>
  <c r="LF23" i="7" s="1"/>
  <c r="Q107" i="2"/>
  <c r="IE107" i="2" s="1"/>
  <c r="T107" i="2"/>
  <c r="LY195" i="7"/>
  <c r="LS195" i="7"/>
  <c r="LR195" i="7"/>
  <c r="IE109" i="2"/>
  <c r="ID109" i="2"/>
  <c r="DJ121" i="6"/>
  <c r="T119" i="6"/>
  <c r="T113" i="6"/>
  <c r="IA111" i="6"/>
  <c r="IC111" i="6" s="1"/>
  <c r="O111" i="6"/>
  <c r="T111" i="6" s="1"/>
  <c r="HW115" i="6"/>
  <c r="HY115" i="6" s="1"/>
  <c r="HW107" i="6"/>
  <c r="HY107" i="6" s="1"/>
  <c r="IA117" i="6"/>
  <c r="IC117" i="6" s="1"/>
  <c r="IA109" i="6"/>
  <c r="IC109" i="6" s="1"/>
  <c r="HW119" i="6"/>
  <c r="HY119" i="6" s="1"/>
  <c r="HW111" i="6"/>
  <c r="HY111" i="6" s="1"/>
  <c r="HW117" i="6"/>
  <c r="HY117" i="6" s="1"/>
  <c r="IA113" i="6"/>
  <c r="IC113" i="6" s="1"/>
  <c r="O109" i="6"/>
  <c r="Q109" i="6" s="1"/>
  <c r="HW113" i="6"/>
  <c r="HY113" i="6" s="1"/>
  <c r="IA119" i="6"/>
  <c r="IC119" i="6" s="1"/>
  <c r="T115" i="6"/>
  <c r="HW109" i="6"/>
  <c r="HY109" i="6" s="1"/>
  <c r="IA115" i="6"/>
  <c r="IC115" i="6" s="1"/>
  <c r="IA107" i="6"/>
  <c r="IC107" i="6" s="1"/>
  <c r="HW107" i="2"/>
  <c r="HY107" i="2" s="1"/>
  <c r="GW11" i="2"/>
  <c r="GA11" i="2"/>
  <c r="FE11" i="2"/>
  <c r="EI11" i="2"/>
  <c r="CQ11" i="2"/>
  <c r="HS11" i="2"/>
  <c r="AY11" i="2"/>
  <c r="DM11" i="2"/>
  <c r="BU11" i="2"/>
  <c r="FC15" i="2"/>
  <c r="HQ15" i="2"/>
  <c r="DK15" i="2"/>
  <c r="FY15" i="2"/>
  <c r="BS15" i="2"/>
  <c r="AW15" i="2"/>
  <c r="CO15" i="2"/>
  <c r="GU15" i="2"/>
  <c r="EG15" i="2"/>
  <c r="FC19" i="2"/>
  <c r="DK19" i="2"/>
  <c r="BS19" i="2"/>
  <c r="AW19" i="2"/>
  <c r="HQ19" i="2"/>
  <c r="FY19" i="2"/>
  <c r="EG19" i="2"/>
  <c r="CO19" i="2"/>
  <c r="GU19" i="2"/>
  <c r="FY23" i="2"/>
  <c r="FC23" i="2"/>
  <c r="HQ23" i="2"/>
  <c r="DK23" i="2"/>
  <c r="AW23" i="2"/>
  <c r="BS23" i="2"/>
  <c r="CO23" i="2"/>
  <c r="GU23" i="2"/>
  <c r="EG23" i="2"/>
  <c r="FC27" i="2"/>
  <c r="DK27" i="2"/>
  <c r="FY27" i="2"/>
  <c r="BS27" i="2"/>
  <c r="HQ27" i="2"/>
  <c r="AW27" i="2"/>
  <c r="CO27" i="2"/>
  <c r="GU27" i="2"/>
  <c r="EG27" i="2"/>
  <c r="HQ31" i="2"/>
  <c r="BS31" i="2"/>
  <c r="FC31" i="2"/>
  <c r="AW31" i="2"/>
  <c r="FY31" i="2"/>
  <c r="DK31" i="2"/>
  <c r="CO31" i="2"/>
  <c r="GU31" i="2"/>
  <c r="EG31" i="2"/>
  <c r="FY35" i="2"/>
  <c r="BS35" i="2"/>
  <c r="FC35" i="2"/>
  <c r="DK35" i="2"/>
  <c r="AW35" i="2"/>
  <c r="HQ35" i="2"/>
  <c r="EG35" i="2"/>
  <c r="CO35" i="2"/>
  <c r="GU35" i="2"/>
  <c r="FY39" i="2"/>
  <c r="HQ39" i="2"/>
  <c r="FC39" i="2"/>
  <c r="DK39" i="2"/>
  <c r="AW39" i="2"/>
  <c r="BS39" i="2"/>
  <c r="CO39" i="2"/>
  <c r="GU39" i="2"/>
  <c r="EG39" i="2"/>
  <c r="HQ43" i="2"/>
  <c r="FC43" i="2"/>
  <c r="FY43" i="2"/>
  <c r="DK43" i="2"/>
  <c r="AW43" i="2"/>
  <c r="BS43" i="2"/>
  <c r="CO43" i="2"/>
  <c r="GU43" i="2"/>
  <c r="EG43" i="2"/>
  <c r="FC47" i="2"/>
  <c r="DK47" i="2"/>
  <c r="FY47" i="2"/>
  <c r="AW47" i="2"/>
  <c r="HQ47" i="2"/>
  <c r="BS47" i="2"/>
  <c r="CO47" i="2"/>
  <c r="GU47" i="2"/>
  <c r="EG47" i="2"/>
  <c r="HQ51" i="2"/>
  <c r="FC51" i="2"/>
  <c r="DK51" i="2"/>
  <c r="AW51" i="2"/>
  <c r="FY51" i="2"/>
  <c r="BS51" i="2"/>
  <c r="EG51" i="2"/>
  <c r="CO51" i="2"/>
  <c r="GU51" i="2"/>
  <c r="DK55" i="2"/>
  <c r="HQ55" i="2"/>
  <c r="AW55" i="2"/>
  <c r="FC55" i="2"/>
  <c r="FY55" i="2"/>
  <c r="BS55" i="2"/>
  <c r="CO55" i="2"/>
  <c r="GU55" i="2"/>
  <c r="EG55" i="2"/>
  <c r="HQ59" i="2"/>
  <c r="FY59" i="2"/>
  <c r="FC59" i="2"/>
  <c r="BS59" i="2"/>
  <c r="AW59" i="2"/>
  <c r="DK59" i="2"/>
  <c r="CO59" i="2"/>
  <c r="GU59" i="2"/>
  <c r="EG59" i="2"/>
  <c r="FY63" i="2"/>
  <c r="DK63" i="2"/>
  <c r="BS63" i="2"/>
  <c r="FC63" i="2"/>
  <c r="AW63" i="2"/>
  <c r="HQ63" i="2"/>
  <c r="CO63" i="2"/>
  <c r="GU63" i="2"/>
  <c r="EG63" i="2"/>
  <c r="HQ67" i="2"/>
  <c r="FC67" i="2"/>
  <c r="BS67" i="2"/>
  <c r="DK67" i="2"/>
  <c r="AW67" i="2"/>
  <c r="FY67" i="2"/>
  <c r="EG67" i="2"/>
  <c r="CO67" i="2"/>
  <c r="GU67" i="2"/>
  <c r="FC71" i="2"/>
  <c r="DK71" i="2"/>
  <c r="HQ71" i="2"/>
  <c r="FY71" i="2"/>
  <c r="AW71" i="2"/>
  <c r="BS71" i="2"/>
  <c r="CO71" i="2"/>
  <c r="GU71" i="2"/>
  <c r="EG71" i="2"/>
  <c r="HQ75" i="2"/>
  <c r="DK75" i="2"/>
  <c r="FC75" i="2"/>
  <c r="BS75" i="2"/>
  <c r="AW75" i="2"/>
  <c r="FY75" i="2"/>
  <c r="CO75" i="2"/>
  <c r="GU75" i="2"/>
  <c r="EG75" i="2"/>
  <c r="DK79" i="2"/>
  <c r="BS79" i="2"/>
  <c r="FY79" i="2"/>
  <c r="AW79" i="2"/>
  <c r="HQ79" i="2"/>
  <c r="FC79" i="2"/>
  <c r="CO79" i="2"/>
  <c r="GU79" i="2"/>
  <c r="EG79" i="2"/>
  <c r="HQ83" i="2"/>
  <c r="FY83" i="2"/>
  <c r="FC83" i="2"/>
  <c r="DK83" i="2"/>
  <c r="BS83" i="2"/>
  <c r="AW83" i="2"/>
  <c r="EG83" i="2"/>
  <c r="CO83" i="2"/>
  <c r="GU83" i="2"/>
  <c r="BS87" i="2"/>
  <c r="HQ87" i="2"/>
  <c r="DK87" i="2"/>
  <c r="FC87" i="2"/>
  <c r="FY87" i="2"/>
  <c r="AW87" i="2"/>
  <c r="CO87" i="2"/>
  <c r="GU87" i="2"/>
  <c r="EG87" i="2"/>
  <c r="HQ91" i="2"/>
  <c r="FC91" i="2"/>
  <c r="FY91" i="2"/>
  <c r="DK91" i="2"/>
  <c r="AW91" i="2"/>
  <c r="BS91" i="2"/>
  <c r="CO91" i="2"/>
  <c r="GU91" i="2"/>
  <c r="EG91" i="2"/>
  <c r="DK95" i="2"/>
  <c r="FC95" i="2"/>
  <c r="FY95" i="2"/>
  <c r="AW95" i="2"/>
  <c r="HQ95" i="2"/>
  <c r="BS95" i="2"/>
  <c r="CO95" i="2"/>
  <c r="GU95" i="2"/>
  <c r="EG95" i="2"/>
  <c r="HQ99" i="2"/>
  <c r="FY99" i="2"/>
  <c r="DK99" i="2"/>
  <c r="AW99" i="2"/>
  <c r="FC99" i="2"/>
  <c r="BS99" i="2"/>
  <c r="EG99" i="2"/>
  <c r="CO99" i="2"/>
  <c r="GU99" i="2"/>
  <c r="HQ103" i="2"/>
  <c r="FY103" i="2"/>
  <c r="DK103" i="2"/>
  <c r="AW103" i="2"/>
  <c r="BS103" i="2"/>
  <c r="FC103" i="2"/>
  <c r="CO103" i="2"/>
  <c r="GU103" i="2"/>
  <c r="EG103" i="2"/>
  <c r="GW9" i="2"/>
  <c r="DM9" i="2"/>
  <c r="HS9" i="2"/>
  <c r="FE9" i="2"/>
  <c r="EI9" i="2"/>
  <c r="AY9" i="2"/>
  <c r="GA9" i="2"/>
  <c r="CQ9" i="2"/>
  <c r="BU9" i="2"/>
  <c r="GA17" i="2"/>
  <c r="HS17" i="2"/>
  <c r="EI17" i="2"/>
  <c r="DM17" i="2"/>
  <c r="CQ17" i="2"/>
  <c r="GW17" i="2"/>
  <c r="FE17" i="2"/>
  <c r="BU17" i="2"/>
  <c r="AY17" i="2"/>
  <c r="GA25" i="2"/>
  <c r="HS25" i="2"/>
  <c r="GW25" i="2"/>
  <c r="DM25" i="2"/>
  <c r="FE25" i="2"/>
  <c r="BU25" i="2"/>
  <c r="AY25" i="2"/>
  <c r="EI25" i="2"/>
  <c r="CQ25" i="2"/>
  <c r="GA33" i="2"/>
  <c r="HS33" i="2"/>
  <c r="FE33" i="2"/>
  <c r="CQ33" i="2"/>
  <c r="EI33" i="2"/>
  <c r="GW33" i="2"/>
  <c r="AY33" i="2"/>
  <c r="DM33" i="2"/>
  <c r="BU33" i="2"/>
  <c r="GW49" i="2"/>
  <c r="GA49" i="2"/>
  <c r="HS49" i="2"/>
  <c r="EI49" i="2"/>
  <c r="CQ49" i="2"/>
  <c r="BU49" i="2"/>
  <c r="FE49" i="2"/>
  <c r="AY49" i="2"/>
  <c r="DM49" i="2"/>
  <c r="GW57" i="2"/>
  <c r="GA57" i="2"/>
  <c r="DM57" i="2"/>
  <c r="BU57" i="2"/>
  <c r="HS57" i="2"/>
  <c r="CQ57" i="2"/>
  <c r="EI57" i="2"/>
  <c r="AY57" i="2"/>
  <c r="FE57" i="2"/>
  <c r="GW65" i="2"/>
  <c r="GA65" i="2"/>
  <c r="BU65" i="2"/>
  <c r="HS65" i="2"/>
  <c r="DM65" i="2"/>
  <c r="CQ65" i="2"/>
  <c r="FE65" i="2"/>
  <c r="EI65" i="2"/>
  <c r="AY65" i="2"/>
  <c r="GW73" i="2"/>
  <c r="GA73" i="2"/>
  <c r="FE73" i="2"/>
  <c r="EI73" i="2"/>
  <c r="CQ73" i="2"/>
  <c r="HS73" i="2"/>
  <c r="DM73" i="2"/>
  <c r="AY73" i="2"/>
  <c r="BU73" i="2"/>
  <c r="HS81" i="2"/>
  <c r="GW81" i="2"/>
  <c r="GA81" i="2"/>
  <c r="EI81" i="2"/>
  <c r="DM81" i="2"/>
  <c r="CQ81" i="2"/>
  <c r="AY81" i="2"/>
  <c r="FE81" i="2"/>
  <c r="BU81" i="2"/>
  <c r="EI89" i="2"/>
  <c r="DM89" i="2"/>
  <c r="HS89" i="2"/>
  <c r="FE89" i="2"/>
  <c r="BU89" i="2"/>
  <c r="AY89" i="2"/>
  <c r="GW89" i="2"/>
  <c r="GA89" i="2"/>
  <c r="CQ89" i="2"/>
  <c r="CQ97" i="2"/>
  <c r="HS97" i="2"/>
  <c r="GA97" i="2"/>
  <c r="BU97" i="2"/>
  <c r="GW97" i="2"/>
  <c r="DM97" i="2"/>
  <c r="AY97" i="2"/>
  <c r="FE97" i="2"/>
  <c r="EI97" i="2"/>
  <c r="GW105" i="2"/>
  <c r="BU105" i="2"/>
  <c r="HS105" i="2"/>
  <c r="GA105" i="2"/>
  <c r="FE105" i="2"/>
  <c r="EI105" i="2"/>
  <c r="DM105" i="2"/>
  <c r="AY105" i="2"/>
  <c r="CQ105" i="2"/>
  <c r="HS19" i="2"/>
  <c r="GW19" i="2"/>
  <c r="FE19" i="2"/>
  <c r="DM19" i="2"/>
  <c r="AY19" i="2"/>
  <c r="GA19" i="2"/>
  <c r="CQ19" i="2"/>
  <c r="BU19" i="2"/>
  <c r="EI19" i="2"/>
  <c r="HS27" i="2"/>
  <c r="GW27" i="2"/>
  <c r="GA27" i="2"/>
  <c r="CQ27" i="2"/>
  <c r="EI27" i="2"/>
  <c r="BU27" i="2"/>
  <c r="AY27" i="2"/>
  <c r="FE27" i="2"/>
  <c r="DM27" i="2"/>
  <c r="HS35" i="2"/>
  <c r="GW35" i="2"/>
  <c r="EI35" i="2"/>
  <c r="DM35" i="2"/>
  <c r="GA35" i="2"/>
  <c r="AY35" i="2"/>
  <c r="FE35" i="2"/>
  <c r="CQ35" i="2"/>
  <c r="BU35" i="2"/>
  <c r="GA43" i="2"/>
  <c r="EI43" i="2"/>
  <c r="DM43" i="2"/>
  <c r="CQ43" i="2"/>
  <c r="HS43" i="2"/>
  <c r="GW43" i="2"/>
  <c r="AY43" i="2"/>
  <c r="BU43" i="2"/>
  <c r="FE43" i="2"/>
  <c r="DM51" i="2"/>
  <c r="CQ51" i="2"/>
  <c r="BU51" i="2"/>
  <c r="GW51" i="2"/>
  <c r="FE51" i="2"/>
  <c r="HS51" i="2"/>
  <c r="AY51" i="2"/>
  <c r="EI51" i="2"/>
  <c r="GA51" i="2"/>
  <c r="EI59" i="2"/>
  <c r="FE59" i="2"/>
  <c r="DM59" i="2"/>
  <c r="GW59" i="2"/>
  <c r="GA59" i="2"/>
  <c r="BU59" i="2"/>
  <c r="AY59" i="2"/>
  <c r="HS59" i="2"/>
  <c r="CQ59" i="2"/>
  <c r="DM67" i="2"/>
  <c r="CQ67" i="2"/>
  <c r="FE67" i="2"/>
  <c r="HS67" i="2"/>
  <c r="GA67" i="2"/>
  <c r="EI67" i="2"/>
  <c r="AY67" i="2"/>
  <c r="GW67" i="2"/>
  <c r="BU67" i="2"/>
  <c r="GA75" i="2"/>
  <c r="GW75" i="2"/>
  <c r="BU75" i="2"/>
  <c r="EI75" i="2"/>
  <c r="FE75" i="2"/>
  <c r="AY75" i="2"/>
  <c r="HS75" i="2"/>
  <c r="CQ75" i="2"/>
  <c r="DM75" i="2"/>
  <c r="GA83" i="2"/>
  <c r="DM83" i="2"/>
  <c r="FE83" i="2"/>
  <c r="HS83" i="2"/>
  <c r="AY83" i="2"/>
  <c r="CQ83" i="2"/>
  <c r="EI83" i="2"/>
  <c r="GW83" i="2"/>
  <c r="BU83" i="2"/>
  <c r="GW91" i="2"/>
  <c r="GA91" i="2"/>
  <c r="EI91" i="2"/>
  <c r="CQ91" i="2"/>
  <c r="FE91" i="2"/>
  <c r="AY91" i="2"/>
  <c r="HS91" i="2"/>
  <c r="BU91" i="2"/>
  <c r="DM91" i="2"/>
  <c r="GW99" i="2"/>
  <c r="GA99" i="2"/>
  <c r="CQ99" i="2"/>
  <c r="FE99" i="2"/>
  <c r="EI99" i="2"/>
  <c r="HS99" i="2"/>
  <c r="AY99" i="2"/>
  <c r="BU99" i="2"/>
  <c r="DM99" i="2"/>
  <c r="HW111" i="2"/>
  <c r="HY111" i="2" s="1"/>
  <c r="IA107" i="2"/>
  <c r="IC107" i="2" s="1"/>
  <c r="FY17" i="2"/>
  <c r="HQ17" i="2"/>
  <c r="FC17" i="2"/>
  <c r="AW17" i="2"/>
  <c r="DK17" i="2"/>
  <c r="CO17" i="2"/>
  <c r="GU17" i="2"/>
  <c r="BS17" i="2"/>
  <c r="EG17" i="2"/>
  <c r="DK21" i="2"/>
  <c r="FY21" i="2"/>
  <c r="HQ21" i="2"/>
  <c r="FC21" i="2"/>
  <c r="AW21" i="2"/>
  <c r="CO21" i="2"/>
  <c r="BS21" i="2"/>
  <c r="EG21" i="2"/>
  <c r="GU21" i="2"/>
  <c r="HQ25" i="2"/>
  <c r="DK25" i="2"/>
  <c r="FY25" i="2"/>
  <c r="FC25" i="2"/>
  <c r="CO25" i="2"/>
  <c r="AW25" i="2"/>
  <c r="BS25" i="2"/>
  <c r="EG25" i="2"/>
  <c r="GU25" i="2"/>
  <c r="FY29" i="2"/>
  <c r="DK29" i="2"/>
  <c r="AW29" i="2"/>
  <c r="HQ29" i="2"/>
  <c r="FC29" i="2"/>
  <c r="CO29" i="2"/>
  <c r="BS29" i="2"/>
  <c r="EG29" i="2"/>
  <c r="GU29" i="2"/>
  <c r="CO33" i="2"/>
  <c r="HQ33" i="2"/>
  <c r="DK33" i="2"/>
  <c r="FY33" i="2"/>
  <c r="AW33" i="2"/>
  <c r="FC33" i="2"/>
  <c r="GU33" i="2"/>
  <c r="BS33" i="2"/>
  <c r="EG33" i="2"/>
  <c r="CO37" i="2"/>
  <c r="DK37" i="2"/>
  <c r="HQ37" i="2"/>
  <c r="FC37" i="2"/>
  <c r="AW37" i="2"/>
  <c r="FY37" i="2"/>
  <c r="BS37" i="2"/>
  <c r="EG37" i="2"/>
  <c r="GU37" i="2"/>
  <c r="FY45" i="2"/>
  <c r="CO45" i="2"/>
  <c r="HQ45" i="2"/>
  <c r="FC45" i="2"/>
  <c r="AW45" i="2"/>
  <c r="BS45" i="2"/>
  <c r="EG45" i="2"/>
  <c r="DK45" i="2"/>
  <c r="GU45" i="2"/>
  <c r="HQ49" i="2"/>
  <c r="FY49" i="2"/>
  <c r="DK49" i="2"/>
  <c r="CO49" i="2"/>
  <c r="AW49" i="2"/>
  <c r="FC49" i="2"/>
  <c r="BS49" i="2"/>
  <c r="EG49" i="2"/>
  <c r="GU49" i="2"/>
  <c r="CO53" i="2"/>
  <c r="FC53" i="2"/>
  <c r="FY53" i="2"/>
  <c r="HQ53" i="2"/>
  <c r="AW53" i="2"/>
  <c r="GU53" i="2"/>
  <c r="DK53" i="2"/>
  <c r="BS53" i="2"/>
  <c r="EG53" i="2"/>
  <c r="HQ57" i="2"/>
  <c r="FC57" i="2"/>
  <c r="CO57" i="2"/>
  <c r="DK57" i="2"/>
  <c r="AW57" i="2"/>
  <c r="FY57" i="2"/>
  <c r="BS57" i="2"/>
  <c r="EG57" i="2"/>
  <c r="GU57" i="2"/>
  <c r="CO61" i="2"/>
  <c r="HQ61" i="2"/>
  <c r="FY61" i="2"/>
  <c r="AW61" i="2"/>
  <c r="FC61" i="2"/>
  <c r="DK61" i="2"/>
  <c r="BS61" i="2"/>
  <c r="EG61" i="2"/>
  <c r="GU61" i="2"/>
  <c r="HQ65" i="2"/>
  <c r="FC65" i="2"/>
  <c r="FY65" i="2"/>
  <c r="CO65" i="2"/>
  <c r="AW65" i="2"/>
  <c r="DK65" i="2"/>
  <c r="BS65" i="2"/>
  <c r="EG65" i="2"/>
  <c r="GU65" i="2"/>
  <c r="FY69" i="2"/>
  <c r="HQ69" i="2"/>
  <c r="FC69" i="2"/>
  <c r="AW69" i="2"/>
  <c r="CO69" i="2"/>
  <c r="GU69" i="2"/>
  <c r="DK69" i="2"/>
  <c r="BS69" i="2"/>
  <c r="EG69" i="2"/>
  <c r="HQ73" i="2"/>
  <c r="FY73" i="2"/>
  <c r="CO73" i="2"/>
  <c r="AW73" i="2"/>
  <c r="FC73" i="2"/>
  <c r="DK73" i="2"/>
  <c r="BS73" i="2"/>
  <c r="EG73" i="2"/>
  <c r="GU73" i="2"/>
  <c r="FC77" i="2"/>
  <c r="HQ77" i="2"/>
  <c r="FY77" i="2"/>
  <c r="CO77" i="2"/>
  <c r="AW77" i="2"/>
  <c r="BS77" i="2"/>
  <c r="EG77" i="2"/>
  <c r="DK77" i="2"/>
  <c r="GU77" i="2"/>
  <c r="HQ81" i="2"/>
  <c r="FC81" i="2"/>
  <c r="CO81" i="2"/>
  <c r="AW81" i="2"/>
  <c r="FY81" i="2"/>
  <c r="BS81" i="2"/>
  <c r="EG81" i="2"/>
  <c r="DK81" i="2"/>
  <c r="GU81" i="2"/>
  <c r="FY85" i="2"/>
  <c r="HQ85" i="2"/>
  <c r="AW85" i="2"/>
  <c r="CO85" i="2"/>
  <c r="FC85" i="2"/>
  <c r="DK85" i="2"/>
  <c r="GU85" i="2"/>
  <c r="BS85" i="2"/>
  <c r="EG85" i="2"/>
  <c r="HQ89" i="2"/>
  <c r="FY89" i="2"/>
  <c r="FC89" i="2"/>
  <c r="AW89" i="2"/>
  <c r="DK89" i="2"/>
  <c r="CO89" i="2"/>
  <c r="BS89" i="2"/>
  <c r="EG89" i="2"/>
  <c r="GU89" i="2"/>
  <c r="HQ93" i="2"/>
  <c r="FC93" i="2"/>
  <c r="AW93" i="2"/>
  <c r="FY93" i="2"/>
  <c r="CO93" i="2"/>
  <c r="DK93" i="2"/>
  <c r="BS93" i="2"/>
  <c r="EG93" i="2"/>
  <c r="GU93" i="2"/>
  <c r="HQ97" i="2"/>
  <c r="FC97" i="2"/>
  <c r="FY97" i="2"/>
  <c r="CO97" i="2"/>
  <c r="AW97" i="2"/>
  <c r="BS97" i="2"/>
  <c r="EG97" i="2"/>
  <c r="GU97" i="2"/>
  <c r="DK97" i="2"/>
  <c r="CO101" i="2"/>
  <c r="FC101" i="2"/>
  <c r="HQ101" i="2"/>
  <c r="AW101" i="2"/>
  <c r="DK101" i="2"/>
  <c r="FY101" i="2"/>
  <c r="GU101" i="2"/>
  <c r="BS101" i="2"/>
  <c r="EG101" i="2"/>
  <c r="HQ105" i="2"/>
  <c r="FY105" i="2"/>
  <c r="CO105" i="2"/>
  <c r="AW105" i="2"/>
  <c r="FC105" i="2"/>
  <c r="DK105" i="2"/>
  <c r="BS105" i="2"/>
  <c r="EG105" i="2"/>
  <c r="GU105" i="2"/>
  <c r="GA21" i="2"/>
  <c r="HS21" i="2"/>
  <c r="EI21" i="2"/>
  <c r="DM21" i="2"/>
  <c r="FE21" i="2"/>
  <c r="CQ21" i="2"/>
  <c r="AY21" i="2"/>
  <c r="GW21" i="2"/>
  <c r="BU21" i="2"/>
  <c r="GA29" i="2"/>
  <c r="HS29" i="2"/>
  <c r="FE29" i="2"/>
  <c r="GW29" i="2"/>
  <c r="DM29" i="2"/>
  <c r="EI29" i="2"/>
  <c r="BU29" i="2"/>
  <c r="AY29" i="2"/>
  <c r="CQ29" i="2"/>
  <c r="GA37" i="2"/>
  <c r="HS37" i="2"/>
  <c r="FE37" i="2"/>
  <c r="DM37" i="2"/>
  <c r="EI37" i="2"/>
  <c r="GW37" i="2"/>
  <c r="AY37" i="2"/>
  <c r="CQ37" i="2"/>
  <c r="BU37" i="2"/>
  <c r="HS45" i="2"/>
  <c r="GW45" i="2"/>
  <c r="CQ45" i="2"/>
  <c r="FE45" i="2"/>
  <c r="AY45" i="2"/>
  <c r="DM45" i="2"/>
  <c r="GA45" i="2"/>
  <c r="EI45" i="2"/>
  <c r="BU45" i="2"/>
  <c r="GW53" i="2"/>
  <c r="HS53" i="2"/>
  <c r="GA53" i="2"/>
  <c r="EI53" i="2"/>
  <c r="FE53" i="2"/>
  <c r="DM53" i="2"/>
  <c r="CQ53" i="2"/>
  <c r="AY53" i="2"/>
  <c r="BU53" i="2"/>
  <c r="HS61" i="2"/>
  <c r="GW61" i="2"/>
  <c r="GA61" i="2"/>
  <c r="DM61" i="2"/>
  <c r="EI61" i="2"/>
  <c r="CQ61" i="2"/>
  <c r="BU61" i="2"/>
  <c r="FE61" i="2"/>
  <c r="AY61" i="2"/>
  <c r="GW69" i="2"/>
  <c r="HS69" i="2"/>
  <c r="CQ69" i="2"/>
  <c r="DM69" i="2"/>
  <c r="FE69" i="2"/>
  <c r="AY69" i="2"/>
  <c r="GA69" i="2"/>
  <c r="EI69" i="2"/>
  <c r="BU69" i="2"/>
  <c r="HS77" i="2"/>
  <c r="GW77" i="2"/>
  <c r="FE77" i="2"/>
  <c r="EI77" i="2"/>
  <c r="CQ77" i="2"/>
  <c r="DM77" i="2"/>
  <c r="GA77" i="2"/>
  <c r="AY77" i="2"/>
  <c r="BU77" i="2"/>
  <c r="HS85" i="2"/>
  <c r="BU85" i="2"/>
  <c r="EI85" i="2"/>
  <c r="DM85" i="2"/>
  <c r="CQ85" i="2"/>
  <c r="GW85" i="2"/>
  <c r="GA85" i="2"/>
  <c r="FE85" i="2"/>
  <c r="AY85" i="2"/>
  <c r="N93" i="2"/>
  <c r="HS93" i="2"/>
  <c r="GW93" i="2"/>
  <c r="CQ93" i="2"/>
  <c r="BU93" i="2"/>
  <c r="GA93" i="2"/>
  <c r="DM93" i="2"/>
  <c r="FE93" i="2"/>
  <c r="EI93" i="2"/>
  <c r="AY93" i="2"/>
  <c r="HS101" i="2"/>
  <c r="EI101" i="2"/>
  <c r="BU101" i="2"/>
  <c r="CQ101" i="2"/>
  <c r="DM101" i="2"/>
  <c r="GA101" i="2"/>
  <c r="FE101" i="2"/>
  <c r="AY101" i="2"/>
  <c r="GW101" i="2"/>
  <c r="HQ11" i="2"/>
  <c r="FY11" i="2"/>
  <c r="AW11" i="2"/>
  <c r="FC11" i="2"/>
  <c r="BS11" i="2"/>
  <c r="DK11" i="2"/>
  <c r="CO11" i="2"/>
  <c r="GU11" i="2"/>
  <c r="EG11" i="2"/>
  <c r="BS9" i="2"/>
  <c r="AW9" i="2"/>
  <c r="CO9" i="2"/>
  <c r="DK9" i="2"/>
  <c r="EG9" i="2"/>
  <c r="FC9" i="2"/>
  <c r="FY9" i="2"/>
  <c r="GU9" i="2"/>
  <c r="HQ9" i="2"/>
  <c r="HS15" i="2"/>
  <c r="GW15" i="2"/>
  <c r="DM15" i="2"/>
  <c r="BU15" i="2"/>
  <c r="FE15" i="2"/>
  <c r="AY15" i="2"/>
  <c r="CQ15" i="2"/>
  <c r="EI15" i="2"/>
  <c r="GA15" i="2"/>
  <c r="HS23" i="2"/>
  <c r="GW23" i="2"/>
  <c r="EI23" i="2"/>
  <c r="GA23" i="2"/>
  <c r="FE23" i="2"/>
  <c r="DM23" i="2"/>
  <c r="AY23" i="2"/>
  <c r="CQ23" i="2"/>
  <c r="BU23" i="2"/>
  <c r="N31" i="2"/>
  <c r="HS31" i="2"/>
  <c r="GW31" i="2"/>
  <c r="DM31" i="2"/>
  <c r="AY31" i="2"/>
  <c r="GA31" i="2"/>
  <c r="BU31" i="2"/>
  <c r="FE31" i="2"/>
  <c r="EI31" i="2"/>
  <c r="CQ31" i="2"/>
  <c r="HS39" i="2"/>
  <c r="GW39" i="2"/>
  <c r="BU39" i="2"/>
  <c r="FE39" i="2"/>
  <c r="EI39" i="2"/>
  <c r="CQ39" i="2"/>
  <c r="AY39" i="2"/>
  <c r="GA39" i="2"/>
  <c r="DM39" i="2"/>
  <c r="HS47" i="2"/>
  <c r="GA47" i="2"/>
  <c r="FE47" i="2"/>
  <c r="DM47" i="2"/>
  <c r="BU47" i="2"/>
  <c r="GW47" i="2"/>
  <c r="EI47" i="2"/>
  <c r="CQ47" i="2"/>
  <c r="AY47" i="2"/>
  <c r="N55" i="2"/>
  <c r="HS55" i="2"/>
  <c r="GW55" i="2"/>
  <c r="GA55" i="2"/>
  <c r="EI55" i="2"/>
  <c r="CQ55" i="2"/>
  <c r="FE55" i="2"/>
  <c r="DM55" i="2"/>
  <c r="AY55" i="2"/>
  <c r="BU55" i="2"/>
  <c r="HS63" i="2"/>
  <c r="GW63" i="2"/>
  <c r="FE63" i="2"/>
  <c r="DM63" i="2"/>
  <c r="AY63" i="2"/>
  <c r="CQ63" i="2"/>
  <c r="BU63" i="2"/>
  <c r="GA63" i="2"/>
  <c r="EI63" i="2"/>
  <c r="HS71" i="2"/>
  <c r="GW71" i="2"/>
  <c r="DM71" i="2"/>
  <c r="CQ71" i="2"/>
  <c r="GA71" i="2"/>
  <c r="EI71" i="2"/>
  <c r="AY71" i="2"/>
  <c r="FE71" i="2"/>
  <c r="BU71" i="2"/>
  <c r="HS79" i="2"/>
  <c r="GA79" i="2"/>
  <c r="FE79" i="2"/>
  <c r="EI79" i="2"/>
  <c r="AY79" i="2"/>
  <c r="GW79" i="2"/>
  <c r="DM79" i="2"/>
  <c r="CQ79" i="2"/>
  <c r="BU79" i="2"/>
  <c r="GW87" i="2"/>
  <c r="HS87" i="2"/>
  <c r="GA87" i="2"/>
  <c r="EI87" i="2"/>
  <c r="CQ87" i="2"/>
  <c r="FE87" i="2"/>
  <c r="BU87" i="2"/>
  <c r="AY87" i="2"/>
  <c r="DM87" i="2"/>
  <c r="HS95" i="2"/>
  <c r="GW95" i="2"/>
  <c r="GA95" i="2"/>
  <c r="DM95" i="2"/>
  <c r="FE95" i="2"/>
  <c r="EI95" i="2"/>
  <c r="BU95" i="2"/>
  <c r="AY95" i="2"/>
  <c r="CQ95" i="2"/>
  <c r="GW103" i="2"/>
  <c r="HS103" i="2"/>
  <c r="GA103" i="2"/>
  <c r="CQ103" i="2"/>
  <c r="FE103" i="2"/>
  <c r="DM103" i="2"/>
  <c r="BU103" i="2"/>
  <c r="AY103" i="2"/>
  <c r="EI103" i="2"/>
  <c r="IA111" i="2"/>
  <c r="IC111" i="2" s="1"/>
  <c r="IJ9" i="3"/>
  <c r="HF9" i="3"/>
  <c r="GB9" i="3"/>
  <c r="EX9" i="3"/>
  <c r="DT9" i="3"/>
  <c r="JN9" i="3"/>
  <c r="KR9" i="3"/>
  <c r="IJ17" i="3"/>
  <c r="HF17" i="3"/>
  <c r="DT17" i="3"/>
  <c r="EX17" i="3"/>
  <c r="GB17" i="3"/>
  <c r="JN17" i="3"/>
  <c r="KR17" i="3"/>
  <c r="IJ21" i="3"/>
  <c r="EX21" i="3"/>
  <c r="HF21" i="3"/>
  <c r="GB21" i="3"/>
  <c r="KR21" i="3"/>
  <c r="DT21" i="3"/>
  <c r="JN21" i="3"/>
  <c r="IJ29" i="3"/>
  <c r="HF29" i="3"/>
  <c r="GB29" i="3"/>
  <c r="EX29" i="3"/>
  <c r="DT29" i="3"/>
  <c r="JN29" i="3"/>
  <c r="KR29" i="3"/>
  <c r="HF37" i="3"/>
  <c r="EX37" i="3"/>
  <c r="IJ37" i="3"/>
  <c r="GB37" i="3"/>
  <c r="KR37" i="3"/>
  <c r="DT37" i="3"/>
  <c r="JN37" i="3"/>
  <c r="EX45" i="3"/>
  <c r="GB45" i="3"/>
  <c r="IJ45" i="3"/>
  <c r="DT45" i="3"/>
  <c r="JN45" i="3"/>
  <c r="HF45" i="3"/>
  <c r="KR45" i="3"/>
  <c r="IJ53" i="3"/>
  <c r="EX53" i="3"/>
  <c r="HF53" i="3"/>
  <c r="KR53" i="3"/>
  <c r="GB53" i="3"/>
  <c r="DT53" i="3"/>
  <c r="JN53" i="3"/>
  <c r="GB61" i="3"/>
  <c r="DT61" i="3"/>
  <c r="JN61" i="3"/>
  <c r="KR61" i="3"/>
  <c r="HF61" i="3"/>
  <c r="EX61" i="3"/>
  <c r="IJ61" i="3"/>
  <c r="IJ69" i="3"/>
  <c r="EX69" i="3"/>
  <c r="HF69" i="3"/>
  <c r="KR69" i="3"/>
  <c r="GB69" i="3"/>
  <c r="JN69" i="3"/>
  <c r="DT69" i="3"/>
  <c r="IJ73" i="3"/>
  <c r="EX73" i="3"/>
  <c r="GB73" i="3"/>
  <c r="DT73" i="3"/>
  <c r="JN73" i="3"/>
  <c r="HF73" i="3"/>
  <c r="KR73" i="3"/>
  <c r="IJ81" i="3"/>
  <c r="EX81" i="3"/>
  <c r="DT81" i="3"/>
  <c r="JN81" i="3"/>
  <c r="HF81" i="3"/>
  <c r="KR81" i="3"/>
  <c r="GB81" i="3"/>
  <c r="IJ85" i="3"/>
  <c r="EX85" i="3"/>
  <c r="HF85" i="3"/>
  <c r="KR85" i="3"/>
  <c r="DT85" i="3"/>
  <c r="GB85" i="3"/>
  <c r="JN85" i="3"/>
  <c r="EX89" i="3"/>
  <c r="IJ89" i="3"/>
  <c r="GB89" i="3"/>
  <c r="DT89" i="3"/>
  <c r="KR89" i="3"/>
  <c r="JN89" i="3"/>
  <c r="HF89" i="3"/>
  <c r="GB93" i="3"/>
  <c r="DT93" i="3"/>
  <c r="EX93" i="3"/>
  <c r="JN93" i="3"/>
  <c r="IJ93" i="3"/>
  <c r="KR93" i="3"/>
  <c r="HF93" i="3"/>
  <c r="IJ97" i="3"/>
  <c r="EX97" i="3"/>
  <c r="DT97" i="3"/>
  <c r="JN97" i="3"/>
  <c r="HF97" i="3"/>
  <c r="KR97" i="3"/>
  <c r="GB97" i="3"/>
  <c r="EX105" i="3"/>
  <c r="IJ105" i="3"/>
  <c r="GB105" i="3"/>
  <c r="DT105" i="3"/>
  <c r="JN105" i="3"/>
  <c r="HF105" i="3"/>
  <c r="KR105" i="3"/>
  <c r="KR7" i="3"/>
  <c r="EX7" i="3"/>
  <c r="HF7" i="3"/>
  <c r="GB7" i="3"/>
  <c r="DT7" i="3"/>
  <c r="IJ7" i="3"/>
  <c r="JN7" i="3"/>
  <c r="KR11" i="3"/>
  <c r="GB11" i="3"/>
  <c r="IJ11" i="3"/>
  <c r="HF11" i="3"/>
  <c r="JN11" i="3"/>
  <c r="DT11" i="3"/>
  <c r="EX11" i="3"/>
  <c r="KR15" i="3"/>
  <c r="HF15" i="3"/>
  <c r="JN15" i="3"/>
  <c r="DT15" i="3"/>
  <c r="EX15" i="3"/>
  <c r="GB15" i="3"/>
  <c r="IJ15" i="3"/>
  <c r="KR19" i="3"/>
  <c r="DT19" i="3"/>
  <c r="EX19" i="3"/>
  <c r="GB19" i="3"/>
  <c r="IJ19" i="3"/>
  <c r="HF19" i="3"/>
  <c r="JN19" i="3"/>
  <c r="KR23" i="3"/>
  <c r="DT23" i="3"/>
  <c r="EX23" i="3"/>
  <c r="GB23" i="3"/>
  <c r="IJ23" i="3"/>
  <c r="HF23" i="3"/>
  <c r="JN23" i="3"/>
  <c r="KR27" i="3"/>
  <c r="DT27" i="3"/>
  <c r="GB27" i="3"/>
  <c r="IJ27" i="3"/>
  <c r="HF27" i="3"/>
  <c r="JN27" i="3"/>
  <c r="EX27" i="3"/>
  <c r="KR31" i="3"/>
  <c r="DT31" i="3"/>
  <c r="HF31" i="3"/>
  <c r="JN31" i="3"/>
  <c r="EX31" i="3"/>
  <c r="GB31" i="3"/>
  <c r="IJ31" i="3"/>
  <c r="KR35" i="3"/>
  <c r="EX35" i="3"/>
  <c r="JN35" i="3"/>
  <c r="GB35" i="3"/>
  <c r="IJ35" i="3"/>
  <c r="DT35" i="3"/>
  <c r="HF35" i="3"/>
  <c r="KR39" i="3"/>
  <c r="EX39" i="3"/>
  <c r="GB39" i="3"/>
  <c r="IJ39" i="3"/>
  <c r="JN39" i="3"/>
  <c r="DT39" i="3"/>
  <c r="HF39" i="3"/>
  <c r="KR43" i="3"/>
  <c r="GB43" i="3"/>
  <c r="IJ43" i="3"/>
  <c r="DT43" i="3"/>
  <c r="HF43" i="3"/>
  <c r="JN43" i="3"/>
  <c r="EX43" i="3"/>
  <c r="KR47" i="3"/>
  <c r="DT47" i="3"/>
  <c r="HF47" i="3"/>
  <c r="JN47" i="3"/>
  <c r="EX47" i="3"/>
  <c r="GB47" i="3"/>
  <c r="IJ47" i="3"/>
  <c r="KR51" i="3"/>
  <c r="IJ51" i="3"/>
  <c r="EX51" i="3"/>
  <c r="DT51" i="3"/>
  <c r="GB51" i="3"/>
  <c r="HF51" i="3"/>
  <c r="JN51" i="3"/>
  <c r="KR55" i="3"/>
  <c r="GB55" i="3"/>
  <c r="EX55" i="3"/>
  <c r="HF55" i="3"/>
  <c r="IJ55" i="3"/>
  <c r="DT55" i="3"/>
  <c r="JN55" i="3"/>
  <c r="DT59" i="3"/>
  <c r="KR59" i="3"/>
  <c r="GB59" i="3"/>
  <c r="EX59" i="3"/>
  <c r="HF59" i="3"/>
  <c r="JN59" i="3"/>
  <c r="IJ59" i="3"/>
  <c r="KR63" i="3"/>
  <c r="HF63" i="3"/>
  <c r="JN63" i="3"/>
  <c r="IJ63" i="3"/>
  <c r="DT63" i="3"/>
  <c r="GB63" i="3"/>
  <c r="EX63" i="3"/>
  <c r="KR67" i="3"/>
  <c r="IJ67" i="3"/>
  <c r="DT67" i="3"/>
  <c r="EX67" i="3"/>
  <c r="JN67" i="3"/>
  <c r="GB67" i="3"/>
  <c r="HF67" i="3"/>
  <c r="KR71" i="3"/>
  <c r="DT71" i="3"/>
  <c r="GB71" i="3"/>
  <c r="JN71" i="3"/>
  <c r="EX71" i="3"/>
  <c r="HF71" i="3"/>
  <c r="IJ71" i="3"/>
  <c r="KR75" i="3"/>
  <c r="DT75" i="3"/>
  <c r="GB75" i="3"/>
  <c r="EX75" i="3"/>
  <c r="HF75" i="3"/>
  <c r="JN75" i="3"/>
  <c r="IJ75" i="3"/>
  <c r="KR79" i="3"/>
  <c r="EX79" i="3"/>
  <c r="HF79" i="3"/>
  <c r="JN79" i="3"/>
  <c r="IJ79" i="3"/>
  <c r="GB79" i="3"/>
  <c r="DT79" i="3"/>
  <c r="IJ83" i="3"/>
  <c r="KR83" i="3"/>
  <c r="EX83" i="3"/>
  <c r="GB83" i="3"/>
  <c r="HF83" i="3"/>
  <c r="DT83" i="3"/>
  <c r="JN83" i="3"/>
  <c r="KR87" i="3"/>
  <c r="IJ87" i="3"/>
  <c r="DT87" i="3"/>
  <c r="GB87" i="3"/>
  <c r="HF87" i="3"/>
  <c r="EX87" i="3"/>
  <c r="JN87" i="3"/>
  <c r="KR91" i="3"/>
  <c r="DT91" i="3"/>
  <c r="GB91" i="3"/>
  <c r="HF91" i="3"/>
  <c r="EX91" i="3"/>
  <c r="IJ91" i="3"/>
  <c r="JN91" i="3"/>
  <c r="KR95" i="3"/>
  <c r="DT95" i="3"/>
  <c r="GB95" i="3"/>
  <c r="HF95" i="3"/>
  <c r="EX95" i="3"/>
  <c r="JN95" i="3"/>
  <c r="IJ95" i="3"/>
  <c r="IJ99" i="3"/>
  <c r="KR99" i="3"/>
  <c r="EX99" i="3"/>
  <c r="DT99" i="3"/>
  <c r="JN99" i="3"/>
  <c r="GB99" i="3"/>
  <c r="HF99" i="3"/>
  <c r="KR103" i="3"/>
  <c r="DT103" i="3"/>
  <c r="EX103" i="3"/>
  <c r="IJ103" i="3"/>
  <c r="GB103" i="3"/>
  <c r="JN103" i="3"/>
  <c r="HF103" i="3"/>
  <c r="HF13" i="3"/>
  <c r="EX13" i="3"/>
  <c r="IJ13" i="3"/>
  <c r="GB13" i="3"/>
  <c r="JN13" i="3"/>
  <c r="DT13" i="3"/>
  <c r="KR13" i="3"/>
  <c r="HF25" i="3"/>
  <c r="EX25" i="3"/>
  <c r="IJ25" i="3"/>
  <c r="GB25" i="3"/>
  <c r="DT25" i="3"/>
  <c r="KR25" i="3"/>
  <c r="JN25" i="3"/>
  <c r="IJ33" i="3"/>
  <c r="HF33" i="3"/>
  <c r="EX33" i="3"/>
  <c r="DT33" i="3"/>
  <c r="GB33" i="3"/>
  <c r="JN33" i="3"/>
  <c r="KR33" i="3"/>
  <c r="HF41" i="3"/>
  <c r="GB41" i="3"/>
  <c r="IJ41" i="3"/>
  <c r="EX41" i="3"/>
  <c r="DT41" i="3"/>
  <c r="JN41" i="3"/>
  <c r="KR41" i="3"/>
  <c r="IJ49" i="3"/>
  <c r="EX49" i="3"/>
  <c r="DT49" i="3"/>
  <c r="JN49" i="3"/>
  <c r="HF49" i="3"/>
  <c r="KR49" i="3"/>
  <c r="GB49" i="3"/>
  <c r="IJ57" i="3"/>
  <c r="EX57" i="3"/>
  <c r="GB57" i="3"/>
  <c r="DT57" i="3"/>
  <c r="KR57" i="3"/>
  <c r="JN57" i="3"/>
  <c r="HF57" i="3"/>
  <c r="IJ65" i="3"/>
  <c r="EX65" i="3"/>
  <c r="DT65" i="3"/>
  <c r="JN65" i="3"/>
  <c r="HF65" i="3"/>
  <c r="KR65" i="3"/>
  <c r="GB65" i="3"/>
  <c r="GB77" i="3"/>
  <c r="DT77" i="3"/>
  <c r="JN77" i="3"/>
  <c r="HF77" i="3"/>
  <c r="EX77" i="3"/>
  <c r="IJ77" i="3"/>
  <c r="KR77" i="3"/>
  <c r="EX101" i="3"/>
  <c r="IJ101" i="3"/>
  <c r="HF101" i="3"/>
  <c r="KR101" i="3"/>
  <c r="DT101" i="3"/>
  <c r="GB101" i="3"/>
  <c r="JN101" i="3"/>
  <c r="BL13" i="3"/>
  <c r="CP13" i="3"/>
  <c r="BL21" i="3"/>
  <c r="CP21" i="3"/>
  <c r="BL29" i="3"/>
  <c r="CP29" i="3"/>
  <c r="BL37" i="3"/>
  <c r="CP37" i="3"/>
  <c r="BL45" i="3"/>
  <c r="CP45" i="3"/>
  <c r="BL11" i="3"/>
  <c r="CP11" i="3"/>
  <c r="BL15" i="3"/>
  <c r="CP15" i="3"/>
  <c r="BL19" i="3"/>
  <c r="CP19" i="3"/>
  <c r="BL23" i="3"/>
  <c r="CP23" i="3"/>
  <c r="BL27" i="3"/>
  <c r="CP27" i="3"/>
  <c r="BL31" i="3"/>
  <c r="CP31" i="3"/>
  <c r="BL35" i="3"/>
  <c r="CP35" i="3"/>
  <c r="BL39" i="3"/>
  <c r="CP39" i="3"/>
  <c r="BL43" i="3"/>
  <c r="CP43" i="3"/>
  <c r="BL47" i="3"/>
  <c r="CP47" i="3"/>
  <c r="BL51" i="3"/>
  <c r="CP51" i="3"/>
  <c r="BL55" i="3"/>
  <c r="CP55" i="3"/>
  <c r="BL59" i="3"/>
  <c r="CP59" i="3"/>
  <c r="BL63" i="3"/>
  <c r="CP63" i="3"/>
  <c r="BL67" i="3"/>
  <c r="CP67" i="3"/>
  <c r="BL71" i="3"/>
  <c r="CP71" i="3"/>
  <c r="BL75" i="3"/>
  <c r="CP75" i="3"/>
  <c r="BL79" i="3"/>
  <c r="CP79" i="3"/>
  <c r="BL83" i="3"/>
  <c r="CP83" i="3"/>
  <c r="BL87" i="3"/>
  <c r="CP87" i="3"/>
  <c r="BL91" i="3"/>
  <c r="CP91" i="3"/>
  <c r="BL95" i="3"/>
  <c r="CP95" i="3"/>
  <c r="BL99" i="3"/>
  <c r="CP99" i="3"/>
  <c r="BL103" i="3"/>
  <c r="CP103" i="3"/>
  <c r="BL9" i="3"/>
  <c r="CP9" i="3"/>
  <c r="BL17" i="3"/>
  <c r="CP17" i="3"/>
  <c r="BL25" i="3"/>
  <c r="CP25" i="3"/>
  <c r="BL33" i="3"/>
  <c r="CP33" i="3"/>
  <c r="BL41" i="3"/>
  <c r="CP41" i="3"/>
  <c r="BL49" i="3"/>
  <c r="CP49" i="3"/>
  <c r="BL53" i="3"/>
  <c r="CP53" i="3"/>
  <c r="BL57" i="3"/>
  <c r="CP57" i="3"/>
  <c r="BL61" i="3"/>
  <c r="CP61" i="3"/>
  <c r="BL65" i="3"/>
  <c r="CP65" i="3"/>
  <c r="BL69" i="3"/>
  <c r="CP69" i="3"/>
  <c r="BL73" i="3"/>
  <c r="CP73" i="3"/>
  <c r="BL77" i="3"/>
  <c r="CP77" i="3"/>
  <c r="BL81" i="3"/>
  <c r="CP81" i="3"/>
  <c r="BL85" i="3"/>
  <c r="CP85" i="3"/>
  <c r="BL89" i="3"/>
  <c r="CP89" i="3"/>
  <c r="BL93" i="3"/>
  <c r="CP93" i="3"/>
  <c r="BL97" i="3"/>
  <c r="CP97" i="3"/>
  <c r="BL101" i="3"/>
  <c r="CP101" i="3"/>
  <c r="BL105" i="3"/>
  <c r="CP105" i="3"/>
  <c r="BL7" i="3"/>
  <c r="CP7" i="3"/>
  <c r="LB7" i="3"/>
  <c r="LD109" i="3"/>
  <c r="LB15" i="3"/>
  <c r="LB19" i="3"/>
  <c r="LB27" i="3"/>
  <c r="LB31" i="3"/>
  <c r="LB35" i="3"/>
  <c r="LB39" i="3"/>
  <c r="LB43" i="3"/>
  <c r="LB47" i="3"/>
  <c r="LB51" i="3"/>
  <c r="LB55" i="3"/>
  <c r="LB59" i="3"/>
  <c r="LB63" i="3"/>
  <c r="LB67" i="3"/>
  <c r="LB71" i="3"/>
  <c r="LB75" i="3"/>
  <c r="LB79" i="3"/>
  <c r="LB83" i="3"/>
  <c r="LB87" i="3"/>
  <c r="LB91" i="3"/>
  <c r="LB95" i="3"/>
  <c r="LB99" i="3"/>
  <c r="LB103" i="3"/>
  <c r="LD111" i="3"/>
  <c r="LD117" i="3"/>
  <c r="LD205" i="3"/>
  <c r="LB11" i="3"/>
  <c r="LB23" i="3"/>
  <c r="LD137" i="3"/>
  <c r="LD119" i="3"/>
  <c r="LB9" i="3"/>
  <c r="LB13" i="3"/>
  <c r="LB17" i="3"/>
  <c r="LB21" i="3"/>
  <c r="LB25" i="3"/>
  <c r="LB29" i="3"/>
  <c r="LB33" i="3"/>
  <c r="LB37" i="3"/>
  <c r="LB41" i="3"/>
  <c r="LB45" i="3"/>
  <c r="LB49" i="3"/>
  <c r="LB53" i="3"/>
  <c r="LB57" i="3"/>
  <c r="LB61" i="3"/>
  <c r="LB65" i="3"/>
  <c r="LB69" i="3"/>
  <c r="LB73" i="3"/>
  <c r="LB77" i="3"/>
  <c r="LB81" i="3"/>
  <c r="LB85" i="3"/>
  <c r="LB89" i="3"/>
  <c r="LB93" i="3"/>
  <c r="LB97" i="3"/>
  <c r="LB101" i="3"/>
  <c r="LB105" i="3"/>
  <c r="LD107" i="3"/>
  <c r="LD195" i="3"/>
  <c r="LD113" i="3"/>
  <c r="CO41" i="2"/>
  <c r="FY41" i="2"/>
  <c r="AW41" i="2"/>
  <c r="DK41" i="2"/>
  <c r="HQ41" i="2"/>
  <c r="EG41" i="2"/>
  <c r="BS41" i="2"/>
  <c r="GU41" i="2"/>
  <c r="FC41" i="2"/>
  <c r="AY41" i="2"/>
  <c r="CQ41" i="2"/>
  <c r="HS41" i="2"/>
  <c r="GA41" i="2"/>
  <c r="EI41" i="2"/>
  <c r="FE41" i="2"/>
  <c r="DM41" i="2"/>
  <c r="BU41" i="2"/>
  <c r="GW41" i="2"/>
  <c r="FY13" i="2"/>
  <c r="FC13" i="2"/>
  <c r="HQ13" i="2"/>
  <c r="DK13" i="2"/>
  <c r="CO13" i="2"/>
  <c r="AW13" i="2"/>
  <c r="EG13" i="2"/>
  <c r="GU13" i="2"/>
  <c r="BS13" i="2"/>
  <c r="FE13" i="2"/>
  <c r="GW13" i="2"/>
  <c r="DM13" i="2"/>
  <c r="BU13" i="2"/>
  <c r="GA13" i="2"/>
  <c r="HS13" i="2"/>
  <c r="CQ13" i="2"/>
  <c r="EI13" i="2"/>
  <c r="AY13" i="2"/>
  <c r="HW109" i="2"/>
  <c r="HY109" i="2" s="1"/>
  <c r="IA109" i="2"/>
  <c r="IC109" i="2" s="1"/>
  <c r="J15" i="7"/>
  <c r="LK111" i="7"/>
  <c r="LM111" i="7" s="1"/>
  <c r="HZ7" i="6"/>
  <c r="LI107" i="3"/>
  <c r="LK107" i="3" s="1"/>
  <c r="LI115" i="3"/>
  <c r="LK115" i="3" s="1"/>
  <c r="LI113" i="3"/>
  <c r="LK113" i="3" s="1"/>
  <c r="LK195" i="7"/>
  <c r="LM195" i="7" s="1"/>
  <c r="LK107" i="7"/>
  <c r="LM107" i="7" s="1"/>
  <c r="LK203" i="7"/>
  <c r="LM203" i="7" s="1"/>
  <c r="LK117" i="7"/>
  <c r="LM117" i="7" s="1"/>
  <c r="LK113" i="7"/>
  <c r="LM113" i="7" s="1"/>
  <c r="LK109" i="7"/>
  <c r="LM109" i="7" s="1"/>
  <c r="LK131" i="7"/>
  <c r="LM131" i="7" s="1"/>
  <c r="LK115" i="7"/>
  <c r="LM115" i="7" s="1"/>
  <c r="LO195" i="7"/>
  <c r="LQ195" i="7" s="1"/>
  <c r="DJ39" i="6"/>
  <c r="DJ27" i="6"/>
  <c r="BO206" i="7"/>
  <c r="BO208" i="7" s="1"/>
  <c r="LK205" i="7"/>
  <c r="LM205" i="7" s="1"/>
  <c r="LI119" i="3"/>
  <c r="LK119" i="3" s="1"/>
  <c r="N113" i="3"/>
  <c r="N107" i="3"/>
  <c r="LI117" i="3"/>
  <c r="LK117" i="3" s="1"/>
  <c r="LI111" i="3"/>
  <c r="LK111" i="3" s="1"/>
  <c r="LI137" i="3"/>
  <c r="LK137" i="3" s="1"/>
  <c r="J7" i="3"/>
  <c r="M7" i="3" s="1"/>
  <c r="N109" i="3"/>
  <c r="N111" i="3"/>
  <c r="LI195" i="3"/>
  <c r="LK195" i="3" s="1"/>
  <c r="LI109" i="3"/>
  <c r="LK109" i="3" s="1"/>
  <c r="LI205" i="3"/>
  <c r="LK205" i="3" s="1"/>
  <c r="CT53" i="7"/>
  <c r="O109" i="7"/>
  <c r="P109" i="7" s="1"/>
  <c r="V109" i="7" s="1"/>
  <c r="JR109" i="7"/>
  <c r="GF109" i="7"/>
  <c r="DX109" i="7"/>
  <c r="BP109" i="7"/>
  <c r="HJ109" i="7"/>
  <c r="CT109" i="7"/>
  <c r="IN109" i="7"/>
  <c r="FB109" i="7"/>
  <c r="KV109" i="7"/>
  <c r="HJ131" i="7"/>
  <c r="FB131" i="7"/>
  <c r="GF131" i="7"/>
  <c r="CT131" i="7"/>
  <c r="BP131" i="7"/>
  <c r="DX131" i="7"/>
  <c r="KV131" i="7"/>
  <c r="IN131" i="7"/>
  <c r="JR131" i="7"/>
  <c r="JP15" i="7"/>
  <c r="KT15" i="7"/>
  <c r="IL15" i="7"/>
  <c r="CR15" i="7"/>
  <c r="HH15" i="7"/>
  <c r="DV15" i="7"/>
  <c r="BN15" i="7"/>
  <c r="EZ15" i="7"/>
  <c r="GD15" i="7"/>
  <c r="HH23" i="7"/>
  <c r="KT23" i="7"/>
  <c r="JP23" i="7"/>
  <c r="IL23" i="7"/>
  <c r="CR23" i="7"/>
  <c r="BN23" i="7"/>
  <c r="DV23" i="7"/>
  <c r="EZ23" i="7"/>
  <c r="GD23" i="7"/>
  <c r="KT31" i="7"/>
  <c r="JP31" i="7"/>
  <c r="IL31" i="7"/>
  <c r="HH31" i="7"/>
  <c r="CR31" i="7"/>
  <c r="DV31" i="7"/>
  <c r="BN31" i="7"/>
  <c r="EZ31" i="7"/>
  <c r="GD31" i="7"/>
  <c r="KT35" i="7"/>
  <c r="HH35" i="7"/>
  <c r="JP35" i="7"/>
  <c r="CR35" i="7"/>
  <c r="IL35" i="7"/>
  <c r="DV35" i="7"/>
  <c r="BN35" i="7"/>
  <c r="GD35" i="7"/>
  <c r="EZ35" i="7"/>
  <c r="KT43" i="7"/>
  <c r="HH43" i="7"/>
  <c r="JP43" i="7"/>
  <c r="CR43" i="7"/>
  <c r="DV43" i="7"/>
  <c r="BN43" i="7"/>
  <c r="GD43" i="7"/>
  <c r="EZ43" i="7"/>
  <c r="IL43" i="7"/>
  <c r="JP51" i="7"/>
  <c r="HH51" i="7"/>
  <c r="KT51" i="7"/>
  <c r="CR51" i="7"/>
  <c r="DV51" i="7"/>
  <c r="BN51" i="7"/>
  <c r="GD51" i="7"/>
  <c r="EZ51" i="7"/>
  <c r="IL51" i="7"/>
  <c r="KT59" i="7"/>
  <c r="JP59" i="7"/>
  <c r="HH59" i="7"/>
  <c r="CR59" i="7"/>
  <c r="DV59" i="7"/>
  <c r="BN59" i="7"/>
  <c r="GD59" i="7"/>
  <c r="EZ59" i="7"/>
  <c r="IL59" i="7"/>
  <c r="KT67" i="7"/>
  <c r="HH67" i="7"/>
  <c r="JP67" i="7"/>
  <c r="CR67" i="7"/>
  <c r="DV67" i="7"/>
  <c r="BN67" i="7"/>
  <c r="GD67" i="7"/>
  <c r="EZ67" i="7"/>
  <c r="IL67" i="7"/>
  <c r="JP79" i="7"/>
  <c r="KT79" i="7"/>
  <c r="IL79" i="7"/>
  <c r="CR79" i="7"/>
  <c r="HH79" i="7"/>
  <c r="DV79" i="7"/>
  <c r="BN79" i="7"/>
  <c r="EZ79" i="7"/>
  <c r="GD79" i="7"/>
  <c r="HH87" i="7"/>
  <c r="KT87" i="7"/>
  <c r="JP87" i="7"/>
  <c r="IL87" i="7"/>
  <c r="CR87" i="7"/>
  <c r="BN87" i="7"/>
  <c r="DV87" i="7"/>
  <c r="EZ87" i="7"/>
  <c r="GD87" i="7"/>
  <c r="KT95" i="7"/>
  <c r="HH95" i="7"/>
  <c r="CR95" i="7"/>
  <c r="JP95" i="7"/>
  <c r="DV95" i="7"/>
  <c r="BN95" i="7"/>
  <c r="IL95" i="7"/>
  <c r="EZ95" i="7"/>
  <c r="GD95" i="7"/>
  <c r="KT99" i="7"/>
  <c r="HH99" i="7"/>
  <c r="CR99" i="7"/>
  <c r="JP99" i="7"/>
  <c r="DV99" i="7"/>
  <c r="BN99" i="7"/>
  <c r="GD99" i="7"/>
  <c r="EZ99" i="7"/>
  <c r="IL99" i="7"/>
  <c r="KT9" i="7"/>
  <c r="HH9" i="7"/>
  <c r="IL9" i="7"/>
  <c r="BN9" i="7"/>
  <c r="DV9" i="7"/>
  <c r="CR9" i="7"/>
  <c r="JP9" i="7"/>
  <c r="GD9" i="7"/>
  <c r="EZ9" i="7"/>
  <c r="KT13" i="7"/>
  <c r="IL13" i="7"/>
  <c r="BN13" i="7"/>
  <c r="HH13" i="7"/>
  <c r="DV13" i="7"/>
  <c r="CR13" i="7"/>
  <c r="EZ13" i="7"/>
  <c r="JP13" i="7"/>
  <c r="GD13" i="7"/>
  <c r="KT17" i="7"/>
  <c r="IL17" i="7"/>
  <c r="BN17" i="7"/>
  <c r="HH17" i="7"/>
  <c r="DV17" i="7"/>
  <c r="CR17" i="7"/>
  <c r="GD17" i="7"/>
  <c r="JP17" i="7"/>
  <c r="EZ17" i="7"/>
  <c r="HH21" i="7"/>
  <c r="BN21" i="7"/>
  <c r="KT21" i="7"/>
  <c r="IL21" i="7"/>
  <c r="CR21" i="7"/>
  <c r="DV21" i="7"/>
  <c r="EZ21" i="7"/>
  <c r="JP21" i="7"/>
  <c r="GD21" i="7"/>
  <c r="HH25" i="7"/>
  <c r="IL25" i="7"/>
  <c r="BN25" i="7"/>
  <c r="KT25" i="7"/>
  <c r="DV25" i="7"/>
  <c r="CR25" i="7"/>
  <c r="JP25" i="7"/>
  <c r="GD25" i="7"/>
  <c r="EZ25" i="7"/>
  <c r="KT29" i="7"/>
  <c r="HH29" i="7"/>
  <c r="IL29" i="7"/>
  <c r="BN29" i="7"/>
  <c r="DV29" i="7"/>
  <c r="CR29" i="7"/>
  <c r="EZ29" i="7"/>
  <c r="GD29" i="7"/>
  <c r="JP29" i="7"/>
  <c r="IL33" i="7"/>
  <c r="KT33" i="7"/>
  <c r="DV33" i="7"/>
  <c r="BN33" i="7"/>
  <c r="HH33" i="7"/>
  <c r="CR33" i="7"/>
  <c r="GD33" i="7"/>
  <c r="JP33" i="7"/>
  <c r="EZ33" i="7"/>
  <c r="KT37" i="7"/>
  <c r="HH37" i="7"/>
  <c r="BN37" i="7"/>
  <c r="DV37" i="7"/>
  <c r="CR37" i="7"/>
  <c r="IL37" i="7"/>
  <c r="EZ37" i="7"/>
  <c r="GD37" i="7"/>
  <c r="JP37" i="7"/>
  <c r="HH41" i="7"/>
  <c r="KT41" i="7"/>
  <c r="IL41" i="7"/>
  <c r="BN41" i="7"/>
  <c r="DV41" i="7"/>
  <c r="CR41" i="7"/>
  <c r="JP41" i="7"/>
  <c r="GD41" i="7"/>
  <c r="EZ41" i="7"/>
  <c r="KT45" i="7"/>
  <c r="IL45" i="7"/>
  <c r="HH45" i="7"/>
  <c r="BN45" i="7"/>
  <c r="DV45" i="7"/>
  <c r="CR45" i="7"/>
  <c r="EZ45" i="7"/>
  <c r="JP45" i="7"/>
  <c r="GD45" i="7"/>
  <c r="KT49" i="7"/>
  <c r="HH49" i="7"/>
  <c r="IL49" i="7"/>
  <c r="BN49" i="7"/>
  <c r="DV49" i="7"/>
  <c r="CR49" i="7"/>
  <c r="GD49" i="7"/>
  <c r="JP49" i="7"/>
  <c r="EZ49" i="7"/>
  <c r="IL53" i="7"/>
  <c r="HH53" i="7"/>
  <c r="BN53" i="7"/>
  <c r="KT53" i="7"/>
  <c r="CR53" i="7"/>
  <c r="DV53" i="7"/>
  <c r="EZ53" i="7"/>
  <c r="GD53" i="7"/>
  <c r="JP53" i="7"/>
  <c r="HH57" i="7"/>
  <c r="IL57" i="7"/>
  <c r="BN57" i="7"/>
  <c r="DV57" i="7"/>
  <c r="KT57" i="7"/>
  <c r="CR57" i="7"/>
  <c r="JP57" i="7"/>
  <c r="GD57" i="7"/>
  <c r="EZ57" i="7"/>
  <c r="KT61" i="7"/>
  <c r="IL61" i="7"/>
  <c r="BN61" i="7"/>
  <c r="HH61" i="7"/>
  <c r="CR61" i="7"/>
  <c r="DV61" i="7"/>
  <c r="EZ61" i="7"/>
  <c r="GD61" i="7"/>
  <c r="JP61" i="7"/>
  <c r="IL65" i="7"/>
  <c r="KT65" i="7"/>
  <c r="DV65" i="7"/>
  <c r="BN65" i="7"/>
  <c r="HH65" i="7"/>
  <c r="CR65" i="7"/>
  <c r="GD65" i="7"/>
  <c r="JP65" i="7"/>
  <c r="EZ65" i="7"/>
  <c r="KT69" i="7"/>
  <c r="IL69" i="7"/>
  <c r="HH69" i="7"/>
  <c r="BN69" i="7"/>
  <c r="DV69" i="7"/>
  <c r="CR69" i="7"/>
  <c r="EZ69" i="7"/>
  <c r="GD69" i="7"/>
  <c r="JP69" i="7"/>
  <c r="IL73" i="7"/>
  <c r="HH73" i="7"/>
  <c r="KT73" i="7"/>
  <c r="BN73" i="7"/>
  <c r="DV73" i="7"/>
  <c r="CR73" i="7"/>
  <c r="JP73" i="7"/>
  <c r="GD73" i="7"/>
  <c r="EZ73" i="7"/>
  <c r="KT77" i="7"/>
  <c r="HH77" i="7"/>
  <c r="IL77" i="7"/>
  <c r="BN77" i="7"/>
  <c r="DV77" i="7"/>
  <c r="CR77" i="7"/>
  <c r="EZ77" i="7"/>
  <c r="JP77" i="7"/>
  <c r="GD77" i="7"/>
  <c r="KT81" i="7"/>
  <c r="HH81" i="7"/>
  <c r="BN81" i="7"/>
  <c r="DV81" i="7"/>
  <c r="CR81" i="7"/>
  <c r="GD81" i="7"/>
  <c r="JP81" i="7"/>
  <c r="IL81" i="7"/>
  <c r="EZ81" i="7"/>
  <c r="HH85" i="7"/>
  <c r="IL85" i="7"/>
  <c r="BN85" i="7"/>
  <c r="KT85" i="7"/>
  <c r="CR85" i="7"/>
  <c r="DV85" i="7"/>
  <c r="EZ85" i="7"/>
  <c r="JP85" i="7"/>
  <c r="GD85" i="7"/>
  <c r="HH89" i="7"/>
  <c r="BN89" i="7"/>
  <c r="KT89" i="7"/>
  <c r="DV89" i="7"/>
  <c r="CR89" i="7"/>
  <c r="JP89" i="7"/>
  <c r="GD89" i="7"/>
  <c r="IL89" i="7"/>
  <c r="EZ89" i="7"/>
  <c r="IL93" i="7"/>
  <c r="KT93" i="7"/>
  <c r="BN93" i="7"/>
  <c r="HH93" i="7"/>
  <c r="DV93" i="7"/>
  <c r="CR93" i="7"/>
  <c r="EZ93" i="7"/>
  <c r="GD93" i="7"/>
  <c r="JP93" i="7"/>
  <c r="KT97" i="7"/>
  <c r="DV97" i="7"/>
  <c r="BN97" i="7"/>
  <c r="HH97" i="7"/>
  <c r="CR97" i="7"/>
  <c r="GD97" i="7"/>
  <c r="IL97" i="7"/>
  <c r="JP97" i="7"/>
  <c r="EZ97" i="7"/>
  <c r="KT101" i="7"/>
  <c r="HH101" i="7"/>
  <c r="IL101" i="7"/>
  <c r="BN101" i="7"/>
  <c r="DV101" i="7"/>
  <c r="CR101" i="7"/>
  <c r="EZ101" i="7"/>
  <c r="GD101" i="7"/>
  <c r="JP101" i="7"/>
  <c r="IL105" i="7"/>
  <c r="HH105" i="7"/>
  <c r="KT105" i="7"/>
  <c r="BN105" i="7"/>
  <c r="DV105" i="7"/>
  <c r="CR105" i="7"/>
  <c r="JP105" i="7"/>
  <c r="GD105" i="7"/>
  <c r="EZ105" i="7"/>
  <c r="IN117" i="7"/>
  <c r="GF117" i="7"/>
  <c r="HJ117" i="7"/>
  <c r="BP117" i="7"/>
  <c r="FB117" i="7"/>
  <c r="DX117" i="7"/>
  <c r="CT117" i="7"/>
  <c r="KV117" i="7"/>
  <c r="JR117" i="7"/>
  <c r="BP205" i="7"/>
  <c r="BP212" i="7" s="1"/>
  <c r="CT205" i="7"/>
  <c r="CT212" i="7" s="1"/>
  <c r="JP7" i="7"/>
  <c r="HH7" i="7"/>
  <c r="CR7" i="7"/>
  <c r="EZ7" i="7"/>
  <c r="BN7" i="7"/>
  <c r="GD7" i="7"/>
  <c r="IL7" i="7"/>
  <c r="DV7" i="7"/>
  <c r="KT7" i="7"/>
  <c r="KT11" i="7"/>
  <c r="JP11" i="7"/>
  <c r="CR11" i="7"/>
  <c r="IL11" i="7"/>
  <c r="DV11" i="7"/>
  <c r="HH11" i="7"/>
  <c r="BN11" i="7"/>
  <c r="GD11" i="7"/>
  <c r="EZ11" i="7"/>
  <c r="JP19" i="7"/>
  <c r="HH19" i="7"/>
  <c r="KT19" i="7"/>
  <c r="CR19" i="7"/>
  <c r="DV19" i="7"/>
  <c r="IL19" i="7"/>
  <c r="BN19" i="7"/>
  <c r="GD19" i="7"/>
  <c r="EZ19" i="7"/>
  <c r="KT27" i="7"/>
  <c r="JP27" i="7"/>
  <c r="HH27" i="7"/>
  <c r="CR27" i="7"/>
  <c r="IL27" i="7"/>
  <c r="DV27" i="7"/>
  <c r="BN27" i="7"/>
  <c r="GD27" i="7"/>
  <c r="EZ27" i="7"/>
  <c r="HH39" i="7"/>
  <c r="KT39" i="7"/>
  <c r="JP39" i="7"/>
  <c r="IL39" i="7"/>
  <c r="CR39" i="7"/>
  <c r="DV39" i="7"/>
  <c r="BN39" i="7"/>
  <c r="EZ39" i="7"/>
  <c r="GD39" i="7"/>
  <c r="JP47" i="7"/>
  <c r="KT47" i="7"/>
  <c r="CR47" i="7"/>
  <c r="DV47" i="7"/>
  <c r="HH47" i="7"/>
  <c r="BN47" i="7"/>
  <c r="EZ47" i="7"/>
  <c r="IL47" i="7"/>
  <c r="GD47" i="7"/>
  <c r="HH55" i="7"/>
  <c r="KT55" i="7"/>
  <c r="JP55" i="7"/>
  <c r="CR55" i="7"/>
  <c r="DV55" i="7"/>
  <c r="BN55" i="7"/>
  <c r="EZ55" i="7"/>
  <c r="IL55" i="7"/>
  <c r="GD55" i="7"/>
  <c r="KT63" i="7"/>
  <c r="JP63" i="7"/>
  <c r="HH63" i="7"/>
  <c r="CR63" i="7"/>
  <c r="DV63" i="7"/>
  <c r="BN63" i="7"/>
  <c r="EZ63" i="7"/>
  <c r="IL63" i="7"/>
  <c r="GD63" i="7"/>
  <c r="HH71" i="7"/>
  <c r="KT71" i="7"/>
  <c r="JP71" i="7"/>
  <c r="CR71" i="7"/>
  <c r="DV71" i="7"/>
  <c r="BN71" i="7"/>
  <c r="EZ71" i="7"/>
  <c r="IL71" i="7"/>
  <c r="GD71" i="7"/>
  <c r="KT75" i="7"/>
  <c r="HH75" i="7"/>
  <c r="CR75" i="7"/>
  <c r="JP75" i="7"/>
  <c r="DV75" i="7"/>
  <c r="BN75" i="7"/>
  <c r="GD75" i="7"/>
  <c r="EZ75" i="7"/>
  <c r="IL75" i="7"/>
  <c r="JP83" i="7"/>
  <c r="HH83" i="7"/>
  <c r="KT83" i="7"/>
  <c r="CR83" i="7"/>
  <c r="DV83" i="7"/>
  <c r="BN83" i="7"/>
  <c r="GD83" i="7"/>
  <c r="EZ83" i="7"/>
  <c r="IL83" i="7"/>
  <c r="JP91" i="7"/>
  <c r="KT91" i="7"/>
  <c r="HH91" i="7"/>
  <c r="CR91" i="7"/>
  <c r="DV91" i="7"/>
  <c r="BN91" i="7"/>
  <c r="GD91" i="7"/>
  <c r="EZ91" i="7"/>
  <c r="IL91" i="7"/>
  <c r="HH103" i="7"/>
  <c r="JP103" i="7"/>
  <c r="KT103" i="7"/>
  <c r="CR103" i="7"/>
  <c r="DV103" i="7"/>
  <c r="BN103" i="7"/>
  <c r="EZ103" i="7"/>
  <c r="IL103" i="7"/>
  <c r="GD103" i="7"/>
  <c r="O113" i="7"/>
  <c r="P113" i="7" s="1"/>
  <c r="IN113" i="7"/>
  <c r="HJ113" i="7"/>
  <c r="JR113" i="7"/>
  <c r="GF113" i="7"/>
  <c r="DX113" i="7"/>
  <c r="BP113" i="7"/>
  <c r="CT113" i="7"/>
  <c r="FB113" i="7"/>
  <c r="KV113" i="7"/>
  <c r="O111" i="7"/>
  <c r="P111" i="7" s="1"/>
  <c r="HJ111" i="7"/>
  <c r="FB111" i="7"/>
  <c r="IN111" i="7"/>
  <c r="GF111" i="7"/>
  <c r="JR111" i="7"/>
  <c r="CT111" i="7"/>
  <c r="BP111" i="7"/>
  <c r="DX111" i="7"/>
  <c r="KV111" i="7"/>
  <c r="GF83" i="7"/>
  <c r="IN115" i="7"/>
  <c r="HJ115" i="7"/>
  <c r="DX115" i="7"/>
  <c r="JR115" i="7"/>
  <c r="GF115" i="7"/>
  <c r="CT115" i="7"/>
  <c r="BP115" i="7"/>
  <c r="FB115" i="7"/>
  <c r="KV115" i="7"/>
  <c r="IN203" i="7"/>
  <c r="CT203" i="7"/>
  <c r="BP203" i="7"/>
  <c r="HJ203" i="7"/>
  <c r="JR203" i="7"/>
  <c r="DX203" i="7"/>
  <c r="GF203" i="7"/>
  <c r="FB203" i="7"/>
  <c r="KV203" i="7"/>
  <c r="IA113" i="2"/>
  <c r="IC113" i="2" s="1"/>
  <c r="HW113" i="2"/>
  <c r="HY113" i="2" s="1"/>
  <c r="LF13" i="7"/>
  <c r="LF17" i="7"/>
  <c r="LF49" i="7"/>
  <c r="LF65" i="7"/>
  <c r="LF69" i="7"/>
  <c r="LF81" i="7"/>
  <c r="LF85" i="7"/>
  <c r="LF93" i="7"/>
  <c r="LF101" i="7"/>
  <c r="LF33" i="7"/>
  <c r="LF31" i="7"/>
  <c r="LF39" i="7"/>
  <c r="LF51" i="7"/>
  <c r="LF59" i="7"/>
  <c r="LF71" i="7"/>
  <c r="LF75" i="7"/>
  <c r="LF79" i="7"/>
  <c r="LF87" i="7"/>
  <c r="LF91" i="7"/>
  <c r="LF99" i="7"/>
  <c r="LF103" i="7"/>
  <c r="LF27" i="7"/>
  <c r="LF37" i="7"/>
  <c r="LF47" i="7"/>
  <c r="LF77" i="7"/>
  <c r="J7" i="7"/>
  <c r="N7" i="7" s="1"/>
  <c r="LF97" i="7"/>
  <c r="LF105" i="7"/>
  <c r="LF11" i="7"/>
  <c r="LF25" i="7"/>
  <c r="LF35" i="7"/>
  <c r="LF45" i="7"/>
  <c r="LF57" i="7"/>
  <c r="LF73" i="7"/>
  <c r="LF95" i="7"/>
  <c r="AY7" i="2"/>
  <c r="BU7" i="2"/>
  <c r="CQ7" i="2"/>
  <c r="DM7" i="2"/>
  <c r="EI7" i="2"/>
  <c r="GA7" i="2"/>
  <c r="FE7" i="2"/>
  <c r="GW7" i="2"/>
  <c r="HS7" i="2"/>
  <c r="AW7" i="2"/>
  <c r="BS7" i="2"/>
  <c r="CO7" i="2"/>
  <c r="DK7" i="2"/>
  <c r="EG7" i="2"/>
  <c r="FC7" i="2"/>
  <c r="FY7" i="2"/>
  <c r="GU7" i="2"/>
  <c r="HQ7" i="2"/>
  <c r="N25" i="2"/>
  <c r="N39" i="2"/>
  <c r="N53" i="2"/>
  <c r="N75" i="2"/>
  <c r="J7" i="2"/>
  <c r="J207" i="2" s="1"/>
  <c r="N19" i="2"/>
  <c r="N41" i="2"/>
  <c r="N69" i="2"/>
  <c r="N13" i="2"/>
  <c r="N21" i="2"/>
  <c r="N29" i="2"/>
  <c r="N35" i="2"/>
  <c r="N43" i="2"/>
  <c r="N63" i="2"/>
  <c r="N71" i="2"/>
  <c r="N79" i="2"/>
  <c r="N87" i="2"/>
  <c r="N99" i="2"/>
  <c r="N9" i="2"/>
  <c r="N17" i="2"/>
  <c r="N47" i="2"/>
  <c r="N59" i="2"/>
  <c r="N67" i="2"/>
  <c r="N83" i="2"/>
  <c r="N91" i="2"/>
  <c r="N103" i="2"/>
  <c r="N11" i="2"/>
  <c r="N7" i="2"/>
  <c r="N27" i="2"/>
  <c r="N33" i="2"/>
  <c r="N49" i="2"/>
  <c r="N61" i="2"/>
  <c r="N77" i="2"/>
  <c r="N85" i="2"/>
  <c r="N97" i="2"/>
  <c r="N105" i="2"/>
  <c r="N15" i="2"/>
  <c r="N23" i="2"/>
  <c r="N37" i="2"/>
  <c r="N45" i="2"/>
  <c r="N51" i="2"/>
  <c r="N57" i="2"/>
  <c r="N65" i="2"/>
  <c r="N73" i="2"/>
  <c r="N81" i="2"/>
  <c r="N89" i="2"/>
  <c r="N95" i="2"/>
  <c r="N101" i="2"/>
  <c r="FB7" i="6"/>
  <c r="FX7" i="6" s="1"/>
  <c r="CN207" i="6"/>
  <c r="CP207" i="6"/>
  <c r="T117" i="6"/>
  <c r="T206" i="6"/>
  <c r="Q111" i="6"/>
  <c r="J9" i="3"/>
  <c r="M9" i="3" s="1"/>
  <c r="J9" i="7"/>
  <c r="N9" i="7" s="1"/>
  <c r="O55" i="7" l="1"/>
  <c r="IN55" i="7"/>
  <c r="DX55" i="7"/>
  <c r="CT61" i="7"/>
  <c r="JR63" i="7"/>
  <c r="FB53" i="7"/>
  <c r="CT63" i="7"/>
  <c r="HJ55" i="7"/>
  <c r="DX61" i="7"/>
  <c r="DX53" i="7"/>
  <c r="KV61" i="7"/>
  <c r="O61" i="7"/>
  <c r="P61" i="7" s="1"/>
  <c r="R61" i="7" s="1"/>
  <c r="HJ63" i="7"/>
  <c r="HJ19" i="7"/>
  <c r="GF61" i="7"/>
  <c r="GF53" i="7"/>
  <c r="R107" i="7"/>
  <c r="U107" i="7" s="1"/>
  <c r="LX107" i="7" s="1"/>
  <c r="LO107" i="7"/>
  <c r="LQ107" i="7" s="1"/>
  <c r="JR55" i="7"/>
  <c r="CT19" i="7"/>
  <c r="CT55" i="7"/>
  <c r="JR21" i="7"/>
  <c r="Q205" i="3"/>
  <c r="S205" i="3" s="1"/>
  <c r="BP83" i="7"/>
  <c r="JR43" i="7"/>
  <c r="DX83" i="7"/>
  <c r="DX43" i="7"/>
  <c r="JR89" i="7"/>
  <c r="O83" i="7"/>
  <c r="P83" i="7" s="1"/>
  <c r="R83" i="7" s="1"/>
  <c r="CT83" i="7"/>
  <c r="DX29" i="7"/>
  <c r="KV83" i="7"/>
  <c r="HJ83" i="7"/>
  <c r="DX41" i="7"/>
  <c r="IN83" i="7"/>
  <c r="FB83" i="7"/>
  <c r="JR83" i="7"/>
  <c r="CT29" i="7"/>
  <c r="KV29" i="7"/>
  <c r="GF29" i="7"/>
  <c r="KV63" i="7"/>
  <c r="HJ61" i="7"/>
  <c r="BP61" i="7"/>
  <c r="IN61" i="7"/>
  <c r="GF21" i="7"/>
  <c r="JR29" i="7"/>
  <c r="BP29" i="7"/>
  <c r="IN29" i="7"/>
  <c r="LF61" i="7"/>
  <c r="O21" i="7"/>
  <c r="BP21" i="7"/>
  <c r="O29" i="7"/>
  <c r="P29" i="7" s="1"/>
  <c r="R29" i="7" s="1"/>
  <c r="CT67" i="7"/>
  <c r="DX63" i="7"/>
  <c r="JR61" i="7"/>
  <c r="KV21" i="7"/>
  <c r="IN21" i="7"/>
  <c r="HJ29" i="7"/>
  <c r="FB29" i="7"/>
  <c r="CT43" i="7"/>
  <c r="KV89" i="7"/>
  <c r="LF43" i="7"/>
  <c r="O67" i="7"/>
  <c r="P67" i="7" s="1"/>
  <c r="R67" i="7" s="1"/>
  <c r="IN67" i="7"/>
  <c r="GF63" i="7"/>
  <c r="FB63" i="7"/>
  <c r="FB43" i="7"/>
  <c r="BP43" i="7"/>
  <c r="IN43" i="7"/>
  <c r="IN19" i="7"/>
  <c r="DX89" i="7"/>
  <c r="JR53" i="7"/>
  <c r="BP53" i="7"/>
  <c r="IN53" i="7"/>
  <c r="LF63" i="7"/>
  <c r="LF53" i="7"/>
  <c r="GF67" i="7"/>
  <c r="GF43" i="7"/>
  <c r="HJ89" i="7"/>
  <c r="O43" i="7"/>
  <c r="P43" i="7" s="1"/>
  <c r="R43" i="7" s="1"/>
  <c r="O63" i="7"/>
  <c r="P63" i="7" s="1"/>
  <c r="R63" i="7" s="1"/>
  <c r="O53" i="7"/>
  <c r="P53" i="7" s="1"/>
  <c r="R53" i="7" s="1"/>
  <c r="HJ67" i="7"/>
  <c r="BP63" i="7"/>
  <c r="HJ43" i="7"/>
  <c r="FB19" i="7"/>
  <c r="BP89" i="7"/>
  <c r="KV53" i="7"/>
  <c r="JR41" i="7"/>
  <c r="EF29" i="6"/>
  <c r="FB29" i="6" s="1"/>
  <c r="Q107" i="6"/>
  <c r="EZ7" i="3"/>
  <c r="HH7" i="3"/>
  <c r="GD7" i="3"/>
  <c r="DV7" i="3"/>
  <c r="JP7" i="3"/>
  <c r="BN7" i="3"/>
  <c r="IL7" i="3"/>
  <c r="KT7" i="3"/>
  <c r="CR7" i="3"/>
  <c r="LD7" i="3"/>
  <c r="JP9" i="3"/>
  <c r="BN9" i="3"/>
  <c r="GD9" i="3"/>
  <c r="HH9" i="3"/>
  <c r="CR9" i="3"/>
  <c r="DV9" i="3"/>
  <c r="IL9" i="3"/>
  <c r="EZ9" i="3"/>
  <c r="KT9" i="3"/>
  <c r="T117" i="3"/>
  <c r="Q117" i="3"/>
  <c r="S117" i="3" s="1"/>
  <c r="DX21" i="7"/>
  <c r="CT89" i="7"/>
  <c r="GF89" i="7"/>
  <c r="KV41" i="7"/>
  <c r="HJ41" i="7"/>
  <c r="LF19" i="7"/>
  <c r="LF67" i="7"/>
  <c r="LF55" i="7"/>
  <c r="LF21" i="7"/>
  <c r="LF41" i="7"/>
  <c r="LF89" i="7"/>
  <c r="N15" i="7"/>
  <c r="FB15" i="7" s="1"/>
  <c r="CT41" i="7"/>
  <c r="GF41" i="7"/>
  <c r="O41" i="7"/>
  <c r="P41" i="7" s="1"/>
  <c r="R41" i="7" s="1"/>
  <c r="O89" i="7"/>
  <c r="P89" i="7" s="1"/>
  <c r="R89" i="7" s="1"/>
  <c r="DX67" i="7"/>
  <c r="JR67" i="7"/>
  <c r="KV67" i="7"/>
  <c r="GF55" i="7"/>
  <c r="BP55" i="7"/>
  <c r="GF19" i="7"/>
  <c r="DX19" i="7"/>
  <c r="KV19" i="7"/>
  <c r="CT21" i="7"/>
  <c r="O19" i="7"/>
  <c r="P19" i="7" s="1"/>
  <c r="R19" i="7" s="1"/>
  <c r="BP67" i="7"/>
  <c r="KV55" i="7"/>
  <c r="BP19" i="7"/>
  <c r="FB21" i="7"/>
  <c r="FB89" i="7"/>
  <c r="FB41" i="7"/>
  <c r="BP41" i="7"/>
  <c r="ID107" i="2"/>
  <c r="R113" i="7"/>
  <c r="U113" i="7" s="1"/>
  <c r="LY113" i="7" s="1"/>
  <c r="V113" i="7"/>
  <c r="R111" i="7"/>
  <c r="LR111" i="7" s="1"/>
  <c r="V111" i="7"/>
  <c r="LX195" i="7"/>
  <c r="LY117" i="7"/>
  <c r="LS117" i="7"/>
  <c r="LR117" i="7"/>
  <c r="LY131" i="7"/>
  <c r="LS131" i="7"/>
  <c r="LR131" i="7"/>
  <c r="IE111" i="2"/>
  <c r="ID111" i="2"/>
  <c r="DK121" i="6"/>
  <c r="IE119" i="6"/>
  <c r="IE113" i="6"/>
  <c r="ID113" i="6"/>
  <c r="IE109" i="6"/>
  <c r="ID109" i="6"/>
  <c r="IE107" i="6"/>
  <c r="ID107" i="6"/>
  <c r="IE117" i="6"/>
  <c r="ID117" i="6"/>
  <c r="IE111" i="6"/>
  <c r="ID111" i="6"/>
  <c r="T109" i="6"/>
  <c r="IA97" i="2"/>
  <c r="IC97" i="2" s="1"/>
  <c r="IA57" i="2"/>
  <c r="IC57" i="2" s="1"/>
  <c r="IA25" i="2"/>
  <c r="IC25" i="2" s="1"/>
  <c r="HW87" i="2"/>
  <c r="HY87" i="2" s="1"/>
  <c r="IA87" i="2"/>
  <c r="IC87" i="2" s="1"/>
  <c r="IA39" i="2"/>
  <c r="IC39" i="2" s="1"/>
  <c r="IA43" i="2"/>
  <c r="IC43" i="2" s="1"/>
  <c r="IA79" i="2"/>
  <c r="IC79" i="2" s="1"/>
  <c r="IA31" i="2"/>
  <c r="IC31" i="2" s="1"/>
  <c r="HW11" i="2"/>
  <c r="HY11" i="2" s="1"/>
  <c r="IA45" i="2"/>
  <c r="IC45" i="2" s="1"/>
  <c r="HW61" i="2"/>
  <c r="HY61" i="2" s="1"/>
  <c r="HW57" i="2"/>
  <c r="HY57" i="2" s="1"/>
  <c r="HW37" i="2"/>
  <c r="HY37" i="2" s="1"/>
  <c r="HW29" i="2"/>
  <c r="HY29" i="2" s="1"/>
  <c r="HW21" i="2"/>
  <c r="HY21" i="2" s="1"/>
  <c r="HW95" i="2"/>
  <c r="HY95" i="2" s="1"/>
  <c r="HW91" i="2"/>
  <c r="HY91" i="2" s="1"/>
  <c r="HW79" i="2"/>
  <c r="HY79" i="2" s="1"/>
  <c r="HW75" i="2"/>
  <c r="HY75" i="2" s="1"/>
  <c r="HW59" i="2"/>
  <c r="HY59" i="2" s="1"/>
  <c r="HW47" i="2"/>
  <c r="HY47" i="2" s="1"/>
  <c r="HW43" i="2"/>
  <c r="HY43" i="2" s="1"/>
  <c r="HW31" i="2"/>
  <c r="HY31" i="2" s="1"/>
  <c r="IA11" i="2"/>
  <c r="IC11" i="2" s="1"/>
  <c r="FC207" i="2"/>
  <c r="IA71" i="2"/>
  <c r="IC71" i="2" s="1"/>
  <c r="IA47" i="2"/>
  <c r="IC47" i="2" s="1"/>
  <c r="IA15" i="2"/>
  <c r="IC15" i="2" s="1"/>
  <c r="HW9" i="2"/>
  <c r="HY9" i="2" s="1"/>
  <c r="IA101" i="2"/>
  <c r="IC101" i="2" s="1"/>
  <c r="IA93" i="2"/>
  <c r="IC93" i="2" s="1"/>
  <c r="IA77" i="2"/>
  <c r="IC77" i="2" s="1"/>
  <c r="IA69" i="2"/>
  <c r="IC69" i="2" s="1"/>
  <c r="IA37" i="2"/>
  <c r="IC37" i="2" s="1"/>
  <c r="HW105" i="2"/>
  <c r="HY105" i="2" s="1"/>
  <c r="HW93" i="2"/>
  <c r="HY93" i="2" s="1"/>
  <c r="HW89" i="2"/>
  <c r="HY89" i="2" s="1"/>
  <c r="HW73" i="2"/>
  <c r="HY73" i="2" s="1"/>
  <c r="HW53" i="2"/>
  <c r="HY53" i="2" s="1"/>
  <c r="HW33" i="2"/>
  <c r="HY33" i="2" s="1"/>
  <c r="IA99" i="2"/>
  <c r="IC99" i="2" s="1"/>
  <c r="IA83" i="2"/>
  <c r="IC83" i="2" s="1"/>
  <c r="IA75" i="2"/>
  <c r="IC75" i="2" s="1"/>
  <c r="IA67" i="2"/>
  <c r="IC67" i="2" s="1"/>
  <c r="IA19" i="2"/>
  <c r="IC19" i="2" s="1"/>
  <c r="IA49" i="2"/>
  <c r="IC49" i="2" s="1"/>
  <c r="HW83" i="2"/>
  <c r="HY83" i="2" s="1"/>
  <c r="HW71" i="2"/>
  <c r="HY71" i="2" s="1"/>
  <c r="HW39" i="2"/>
  <c r="HY39" i="2" s="1"/>
  <c r="HW23" i="2"/>
  <c r="HY23" i="2" s="1"/>
  <c r="IA103" i="2"/>
  <c r="IC103" i="2" s="1"/>
  <c r="IA63" i="2"/>
  <c r="IC63" i="2" s="1"/>
  <c r="IA61" i="2"/>
  <c r="IC61" i="2" s="1"/>
  <c r="IA29" i="2"/>
  <c r="IC29" i="2" s="1"/>
  <c r="HW101" i="2"/>
  <c r="HY101" i="2" s="1"/>
  <c r="HW97" i="2"/>
  <c r="HY97" i="2" s="1"/>
  <c r="HW69" i="2"/>
  <c r="HY69" i="2" s="1"/>
  <c r="HW65" i="2"/>
  <c r="HY65" i="2" s="1"/>
  <c r="HW49" i="2"/>
  <c r="HY49" i="2" s="1"/>
  <c r="HW25" i="2"/>
  <c r="HY25" i="2" s="1"/>
  <c r="HW17" i="2"/>
  <c r="HY17" i="2" s="1"/>
  <c r="IA59" i="2"/>
  <c r="IC59" i="2" s="1"/>
  <c r="IA27" i="2"/>
  <c r="IC27" i="2" s="1"/>
  <c r="IA105" i="2"/>
  <c r="IC105" i="2" s="1"/>
  <c r="IA89" i="2"/>
  <c r="IC89" i="2" s="1"/>
  <c r="IA81" i="2"/>
  <c r="IC81" i="2" s="1"/>
  <c r="IA73" i="2"/>
  <c r="IC73" i="2" s="1"/>
  <c r="IA65" i="2"/>
  <c r="IC65" i="2" s="1"/>
  <c r="HW103" i="2"/>
  <c r="HY103" i="2" s="1"/>
  <c r="HW67" i="2"/>
  <c r="HY67" i="2" s="1"/>
  <c r="HW35" i="2"/>
  <c r="HY35" i="2" s="1"/>
  <c r="HW15" i="2"/>
  <c r="HY15" i="2" s="1"/>
  <c r="EI207" i="2"/>
  <c r="AY207" i="2"/>
  <c r="IA95" i="2"/>
  <c r="IC95" i="2" s="1"/>
  <c r="IA55" i="2"/>
  <c r="IC55" i="2" s="1"/>
  <c r="IA23" i="2"/>
  <c r="IC23" i="2" s="1"/>
  <c r="IA85" i="2"/>
  <c r="IC85" i="2" s="1"/>
  <c r="IA53" i="2"/>
  <c r="IC53" i="2" s="1"/>
  <c r="IA21" i="2"/>
  <c r="IC21" i="2" s="1"/>
  <c r="HW85" i="2"/>
  <c r="HY85" i="2" s="1"/>
  <c r="HW81" i="2"/>
  <c r="HY81" i="2" s="1"/>
  <c r="HW77" i="2"/>
  <c r="HY77" i="2" s="1"/>
  <c r="HW45" i="2"/>
  <c r="HY45" i="2" s="1"/>
  <c r="IA91" i="2"/>
  <c r="IC91" i="2" s="1"/>
  <c r="IA51" i="2"/>
  <c r="IC51" i="2" s="1"/>
  <c r="IA35" i="2"/>
  <c r="IC35" i="2" s="1"/>
  <c r="IA33" i="2"/>
  <c r="IC33" i="2" s="1"/>
  <c r="IA17" i="2"/>
  <c r="IC17" i="2" s="1"/>
  <c r="IA9" i="2"/>
  <c r="IC9" i="2" s="1"/>
  <c r="HW99" i="2"/>
  <c r="HY99" i="2" s="1"/>
  <c r="HW63" i="2"/>
  <c r="HY63" i="2" s="1"/>
  <c r="HW55" i="2"/>
  <c r="HY55" i="2" s="1"/>
  <c r="HW51" i="2"/>
  <c r="HY51" i="2" s="1"/>
  <c r="HW27" i="2"/>
  <c r="HY27" i="2" s="1"/>
  <c r="HW19" i="2"/>
  <c r="HY19" i="2" s="1"/>
  <c r="JN206" i="3"/>
  <c r="JN208" i="3" s="1"/>
  <c r="HF206" i="3"/>
  <c r="HF208" i="3" s="1"/>
  <c r="GB206" i="3"/>
  <c r="GB208" i="3" s="1"/>
  <c r="IJ206" i="3"/>
  <c r="IJ208" i="3" s="1"/>
  <c r="EX206" i="3"/>
  <c r="EX208" i="3" s="1"/>
  <c r="DT206" i="3"/>
  <c r="DT208" i="3" s="1"/>
  <c r="KR206" i="3"/>
  <c r="KR208" i="3" s="1"/>
  <c r="BL206" i="3"/>
  <c r="BL208" i="3" s="1"/>
  <c r="CP206" i="3"/>
  <c r="CP208" i="3" s="1"/>
  <c r="LD93" i="3"/>
  <c r="LD77" i="3"/>
  <c r="LD61" i="3"/>
  <c r="LD41" i="3"/>
  <c r="LD17" i="3"/>
  <c r="LD115" i="3"/>
  <c r="LD91" i="3"/>
  <c r="LD75" i="3"/>
  <c r="LD59" i="3"/>
  <c r="LD43" i="3"/>
  <c r="LD27" i="3"/>
  <c r="LD11" i="3"/>
  <c r="LD13" i="3"/>
  <c r="LL195" i="3"/>
  <c r="LN195" i="3" s="1"/>
  <c r="LL137" i="3"/>
  <c r="LN137" i="3" s="1"/>
  <c r="LL117" i="3"/>
  <c r="LN117" i="3" s="1"/>
  <c r="LL109" i="3"/>
  <c r="LN109" i="3" s="1"/>
  <c r="LD105" i="3"/>
  <c r="LD89" i="3"/>
  <c r="LD73" i="3"/>
  <c r="LD57" i="3"/>
  <c r="LD37" i="3"/>
  <c r="LD103" i="3"/>
  <c r="LD87" i="3"/>
  <c r="LD71" i="3"/>
  <c r="LD55" i="3"/>
  <c r="LD39" i="3"/>
  <c r="LD23" i="3"/>
  <c r="LD49" i="3"/>
  <c r="LD101" i="3"/>
  <c r="LD85" i="3"/>
  <c r="LD69" i="3"/>
  <c r="LD53" i="3"/>
  <c r="LD33" i="3"/>
  <c r="LD99" i="3"/>
  <c r="LD83" i="3"/>
  <c r="LD67" i="3"/>
  <c r="LD51" i="3"/>
  <c r="LD35" i="3"/>
  <c r="LD19" i="3"/>
  <c r="LD29" i="3"/>
  <c r="LL113" i="3"/>
  <c r="LN113" i="3" s="1"/>
  <c r="LL107" i="3"/>
  <c r="LN107" i="3" s="1"/>
  <c r="LL119" i="3"/>
  <c r="LN119" i="3" s="1"/>
  <c r="LL111" i="3"/>
  <c r="LN111" i="3" s="1"/>
  <c r="LD97" i="3"/>
  <c r="LD81" i="3"/>
  <c r="LD65" i="3"/>
  <c r="LD45" i="3"/>
  <c r="LD25" i="3"/>
  <c r="LD95" i="3"/>
  <c r="LD79" i="3"/>
  <c r="LD63" i="3"/>
  <c r="LD47" i="3"/>
  <c r="LD31" i="3"/>
  <c r="LD15" i="3"/>
  <c r="LD21" i="3"/>
  <c r="EZ206" i="7"/>
  <c r="EZ208" i="7" s="1"/>
  <c r="KT206" i="7"/>
  <c r="KT208" i="7" s="1"/>
  <c r="GU207" i="2"/>
  <c r="DK207" i="2"/>
  <c r="IA41" i="2"/>
  <c r="IC41" i="2" s="1"/>
  <c r="HW41" i="2"/>
  <c r="HY41" i="2" s="1"/>
  <c r="BS207" i="2"/>
  <c r="CQ207" i="2"/>
  <c r="JP206" i="7"/>
  <c r="JP208" i="7" s="1"/>
  <c r="DV206" i="7"/>
  <c r="DV208" i="7" s="1"/>
  <c r="GD206" i="7"/>
  <c r="GD208" i="7" s="1"/>
  <c r="IL206" i="7"/>
  <c r="IL208" i="7" s="1"/>
  <c r="CR206" i="7"/>
  <c r="CR208" i="7" s="1"/>
  <c r="HH206" i="7"/>
  <c r="HH208" i="7" s="1"/>
  <c r="R109" i="7"/>
  <c r="HS207" i="2"/>
  <c r="FE207" i="2"/>
  <c r="GA207" i="2"/>
  <c r="DM207" i="2"/>
  <c r="FY207" i="2"/>
  <c r="CO207" i="2"/>
  <c r="GW207" i="2"/>
  <c r="IA13" i="2"/>
  <c r="IC13" i="2" s="1"/>
  <c r="HW13" i="2"/>
  <c r="HY13" i="2" s="1"/>
  <c r="N207" i="2"/>
  <c r="HQ207" i="2"/>
  <c r="EG207" i="2"/>
  <c r="BU207" i="2"/>
  <c r="LK23" i="7"/>
  <c r="LM23" i="7" s="1"/>
  <c r="LI57" i="3"/>
  <c r="LK57" i="3" s="1"/>
  <c r="LI9" i="3"/>
  <c r="LK9" i="3" s="1"/>
  <c r="LI33" i="3"/>
  <c r="LK33" i="3" s="1"/>
  <c r="LI17" i="3"/>
  <c r="LK17" i="3" s="1"/>
  <c r="LK103" i="7"/>
  <c r="LM103" i="7" s="1"/>
  <c r="LK71" i="7"/>
  <c r="LM71" i="7" s="1"/>
  <c r="LK27" i="7"/>
  <c r="LM27" i="7" s="1"/>
  <c r="LK89" i="7"/>
  <c r="LM89" i="7" s="1"/>
  <c r="LK53" i="7"/>
  <c r="LM53" i="7" s="1"/>
  <c r="LK49" i="7"/>
  <c r="LM49" i="7" s="1"/>
  <c r="LK45" i="7"/>
  <c r="LM45" i="7" s="1"/>
  <c r="LK37" i="7"/>
  <c r="LM37" i="7" s="1"/>
  <c r="LK35" i="7"/>
  <c r="LM35" i="7" s="1"/>
  <c r="LK85" i="7"/>
  <c r="LM85" i="7" s="1"/>
  <c r="LK65" i="7"/>
  <c r="LM65" i="7" s="1"/>
  <c r="LK33" i="7"/>
  <c r="LM33" i="7" s="1"/>
  <c r="LO113" i="7"/>
  <c r="LQ113" i="7" s="1"/>
  <c r="LK55" i="7"/>
  <c r="LM55" i="7" s="1"/>
  <c r="LK11" i="7"/>
  <c r="LM11" i="7" s="1"/>
  <c r="LK75" i="7"/>
  <c r="LM75" i="7" s="1"/>
  <c r="LK47" i="7"/>
  <c r="LM47" i="7" s="1"/>
  <c r="LK39" i="7"/>
  <c r="LM39" i="7" s="1"/>
  <c r="LK101" i="7"/>
  <c r="LM101" i="7" s="1"/>
  <c r="LK69" i="7"/>
  <c r="LM69" i="7" s="1"/>
  <c r="LK57" i="7"/>
  <c r="LM57" i="7" s="1"/>
  <c r="LK25" i="7"/>
  <c r="LM25" i="7" s="1"/>
  <c r="LK87" i="7"/>
  <c r="LM87" i="7" s="1"/>
  <c r="LK79" i="7"/>
  <c r="LM79" i="7" s="1"/>
  <c r="LK51" i="7"/>
  <c r="LM51" i="7" s="1"/>
  <c r="LK15" i="7"/>
  <c r="LM15" i="7" s="1"/>
  <c r="LK91" i="7"/>
  <c r="LM91" i="7" s="1"/>
  <c r="LK63" i="7"/>
  <c r="LM63" i="7" s="1"/>
  <c r="LK19" i="7"/>
  <c r="LM19" i="7" s="1"/>
  <c r="LK97" i="7"/>
  <c r="LM97" i="7" s="1"/>
  <c r="LK81" i="7"/>
  <c r="LM81" i="7" s="1"/>
  <c r="LK77" i="7"/>
  <c r="LM77" i="7" s="1"/>
  <c r="LK29" i="7"/>
  <c r="LM29" i="7" s="1"/>
  <c r="LK21" i="7"/>
  <c r="LM21" i="7" s="1"/>
  <c r="LK17" i="7"/>
  <c r="LM17" i="7" s="1"/>
  <c r="LK99" i="7"/>
  <c r="LM99" i="7" s="1"/>
  <c r="LK67" i="7"/>
  <c r="LM67" i="7" s="1"/>
  <c r="LK31" i="7"/>
  <c r="LM31" i="7" s="1"/>
  <c r="LK83" i="7"/>
  <c r="LM83" i="7" s="1"/>
  <c r="LK105" i="7"/>
  <c r="LM105" i="7" s="1"/>
  <c r="LK93" i="7"/>
  <c r="LM93" i="7" s="1"/>
  <c r="LK73" i="7"/>
  <c r="LM73" i="7" s="1"/>
  <c r="LK61" i="7"/>
  <c r="LM61" i="7" s="1"/>
  <c r="LK41" i="7"/>
  <c r="LM41" i="7" s="1"/>
  <c r="LK13" i="7"/>
  <c r="LM13" i="7" s="1"/>
  <c r="LK9" i="7"/>
  <c r="LM9" i="7" s="1"/>
  <c r="LK95" i="7"/>
  <c r="LM95" i="7" s="1"/>
  <c r="LK59" i="7"/>
  <c r="LM59" i="7" s="1"/>
  <c r="LO131" i="7"/>
  <c r="LQ131" i="7" s="1"/>
  <c r="LO115" i="7"/>
  <c r="LQ115" i="7" s="1"/>
  <c r="LO111" i="7"/>
  <c r="LQ111" i="7" s="1"/>
  <c r="LO117" i="7"/>
  <c r="LQ117" i="7" s="1"/>
  <c r="LO203" i="7"/>
  <c r="LQ203" i="7" s="1"/>
  <c r="LO109" i="7"/>
  <c r="LQ109" i="7" s="1"/>
  <c r="LK43" i="7"/>
  <c r="LM43" i="7" s="1"/>
  <c r="EF39" i="6"/>
  <c r="EF27" i="6"/>
  <c r="DX205" i="7"/>
  <c r="DX212" i="7" s="1"/>
  <c r="LI39" i="3"/>
  <c r="LK39" i="3" s="1"/>
  <c r="O109" i="3"/>
  <c r="Q109" i="3" s="1"/>
  <c r="S109" i="3" s="1"/>
  <c r="N101" i="3"/>
  <c r="N93" i="3"/>
  <c r="N85" i="3"/>
  <c r="N77" i="3"/>
  <c r="N69" i="3"/>
  <c r="N61" i="3"/>
  <c r="N53" i="3"/>
  <c r="N41" i="3"/>
  <c r="N33" i="3"/>
  <c r="N17" i="3"/>
  <c r="LI25" i="3"/>
  <c r="LK25" i="3" s="1"/>
  <c r="LI99" i="3"/>
  <c r="LK99" i="3" s="1"/>
  <c r="LI91" i="3"/>
  <c r="LK91" i="3" s="1"/>
  <c r="LI83" i="3"/>
  <c r="LK83" i="3" s="1"/>
  <c r="LI75" i="3"/>
  <c r="LK75" i="3" s="1"/>
  <c r="LI67" i="3"/>
  <c r="LK67" i="3" s="1"/>
  <c r="LI59" i="3"/>
  <c r="LK59" i="3" s="1"/>
  <c r="LI51" i="3"/>
  <c r="LK51" i="3" s="1"/>
  <c r="LI43" i="3"/>
  <c r="LK43" i="3" s="1"/>
  <c r="LI35" i="3"/>
  <c r="LK35" i="3" s="1"/>
  <c r="LI27" i="3"/>
  <c r="LK27" i="3" s="1"/>
  <c r="LI19" i="3"/>
  <c r="LK19" i="3" s="1"/>
  <c r="LI11" i="3"/>
  <c r="LK11" i="3" s="1"/>
  <c r="LI7" i="3"/>
  <c r="LK7" i="3" s="1"/>
  <c r="LI105" i="3"/>
  <c r="LK105" i="3" s="1"/>
  <c r="LI81" i="3"/>
  <c r="LK81" i="3" s="1"/>
  <c r="LI73" i="3"/>
  <c r="LK73" i="3" s="1"/>
  <c r="LI65" i="3"/>
  <c r="LK65" i="3" s="1"/>
  <c r="LI49" i="3"/>
  <c r="LK49" i="3" s="1"/>
  <c r="O111" i="3"/>
  <c r="Q111" i="3" s="1"/>
  <c r="S111" i="3" s="1"/>
  <c r="LI63" i="3"/>
  <c r="LK63" i="3" s="1"/>
  <c r="N105" i="3"/>
  <c r="N97" i="3"/>
  <c r="N89" i="3"/>
  <c r="N81" i="3"/>
  <c r="N73" i="3"/>
  <c r="N65" i="3"/>
  <c r="N57" i="3"/>
  <c r="N45" i="3"/>
  <c r="N37" i="3"/>
  <c r="N25" i="3"/>
  <c r="LB206" i="3"/>
  <c r="LI101" i="3"/>
  <c r="LK101" i="3" s="1"/>
  <c r="LI93" i="3"/>
  <c r="LK93" i="3" s="1"/>
  <c r="LI85" i="3"/>
  <c r="LK85" i="3" s="1"/>
  <c r="LI77" i="3"/>
  <c r="LK77" i="3" s="1"/>
  <c r="LI69" i="3"/>
  <c r="LK69" i="3" s="1"/>
  <c r="LI61" i="3"/>
  <c r="LK61" i="3" s="1"/>
  <c r="LI29" i="3"/>
  <c r="LK29" i="3" s="1"/>
  <c r="LI21" i="3"/>
  <c r="LK21" i="3" s="1"/>
  <c r="LI13" i="3"/>
  <c r="LK13" i="3" s="1"/>
  <c r="O113" i="3"/>
  <c r="Q113" i="3" s="1"/>
  <c r="S113" i="3" s="1"/>
  <c r="LI103" i="3"/>
  <c r="LK103" i="3" s="1"/>
  <c r="LI95" i="3"/>
  <c r="LK95" i="3" s="1"/>
  <c r="LI87" i="3"/>
  <c r="LK87" i="3" s="1"/>
  <c r="LI79" i="3"/>
  <c r="LK79" i="3" s="1"/>
  <c r="LI71" i="3"/>
  <c r="LK71" i="3" s="1"/>
  <c r="LI55" i="3"/>
  <c r="LK55" i="3" s="1"/>
  <c r="LI47" i="3"/>
  <c r="LK47" i="3" s="1"/>
  <c r="LI31" i="3"/>
  <c r="LK31" i="3" s="1"/>
  <c r="LI23" i="3"/>
  <c r="LK23" i="3" s="1"/>
  <c r="LI15" i="3"/>
  <c r="LK15" i="3" s="1"/>
  <c r="J206" i="3"/>
  <c r="O107" i="3"/>
  <c r="Q107" i="3" s="1"/>
  <c r="S107" i="3" s="1"/>
  <c r="LI97" i="3"/>
  <c r="LK97" i="3" s="1"/>
  <c r="LI89" i="3"/>
  <c r="LK89" i="3" s="1"/>
  <c r="LI53" i="3"/>
  <c r="LK53" i="3" s="1"/>
  <c r="LI45" i="3"/>
  <c r="LK45" i="3" s="1"/>
  <c r="LI41" i="3"/>
  <c r="LK41" i="3" s="1"/>
  <c r="LI37" i="3"/>
  <c r="LK37" i="3" s="1"/>
  <c r="N115" i="3"/>
  <c r="N103" i="3"/>
  <c r="N95" i="3"/>
  <c r="N87" i="3"/>
  <c r="N79" i="3"/>
  <c r="N71" i="3"/>
  <c r="N63" i="3"/>
  <c r="N55" i="3"/>
  <c r="N47" i="3"/>
  <c r="N39" i="3"/>
  <c r="N31" i="3"/>
  <c r="N23" i="3"/>
  <c r="N15" i="3"/>
  <c r="N49" i="3"/>
  <c r="N21" i="3"/>
  <c r="N99" i="3"/>
  <c r="N91" i="3"/>
  <c r="N83" i="3"/>
  <c r="N75" i="3"/>
  <c r="N67" i="3"/>
  <c r="N59" i="3"/>
  <c r="N51" i="3"/>
  <c r="N43" i="3"/>
  <c r="N35" i="3"/>
  <c r="N27" i="3"/>
  <c r="N19" i="3"/>
  <c r="N11" i="3"/>
  <c r="N29" i="3"/>
  <c r="N13" i="3"/>
  <c r="LD206" i="7"/>
  <c r="LK7" i="7"/>
  <c r="BN206" i="7"/>
  <c r="BN208" i="7" s="1"/>
  <c r="HJ57" i="7"/>
  <c r="GF57" i="7"/>
  <c r="JR57" i="7"/>
  <c r="BP57" i="7"/>
  <c r="DX57" i="7"/>
  <c r="CT57" i="7"/>
  <c r="KV57" i="7"/>
  <c r="IN57" i="7"/>
  <c r="FB57" i="7"/>
  <c r="IN37" i="7"/>
  <c r="HJ37" i="7"/>
  <c r="GF37" i="7"/>
  <c r="FB37" i="7"/>
  <c r="DX37" i="7"/>
  <c r="BP37" i="7"/>
  <c r="JR37" i="7"/>
  <c r="CT37" i="7"/>
  <c r="KV37" i="7"/>
  <c r="CT75" i="7"/>
  <c r="BP75" i="7"/>
  <c r="DX75" i="7"/>
  <c r="IN75" i="7"/>
  <c r="JR75" i="7"/>
  <c r="KV75" i="7"/>
  <c r="GF75" i="7"/>
  <c r="FB75" i="7"/>
  <c r="HJ75" i="7"/>
  <c r="HJ69" i="7"/>
  <c r="IN69" i="7"/>
  <c r="GF69" i="7"/>
  <c r="FB69" i="7"/>
  <c r="DX69" i="7"/>
  <c r="BP69" i="7"/>
  <c r="JR69" i="7"/>
  <c r="CT69" i="7"/>
  <c r="KV69" i="7"/>
  <c r="IN91" i="7"/>
  <c r="CT91" i="7"/>
  <c r="BP91" i="7"/>
  <c r="HJ91" i="7"/>
  <c r="GF91" i="7"/>
  <c r="DX91" i="7"/>
  <c r="JR91" i="7"/>
  <c r="KV91" i="7"/>
  <c r="FB91" i="7"/>
  <c r="IN31" i="7"/>
  <c r="HJ31" i="7"/>
  <c r="FB31" i="7"/>
  <c r="GF31" i="7"/>
  <c r="JR31" i="7"/>
  <c r="BP31" i="7"/>
  <c r="DX31" i="7"/>
  <c r="KV31" i="7"/>
  <c r="CT31" i="7"/>
  <c r="HJ65" i="7"/>
  <c r="IN65" i="7"/>
  <c r="GF65" i="7"/>
  <c r="JR65" i="7"/>
  <c r="DX65" i="7"/>
  <c r="BP65" i="7"/>
  <c r="CT65" i="7"/>
  <c r="FB65" i="7"/>
  <c r="KV65" i="7"/>
  <c r="IN73" i="7"/>
  <c r="HJ73" i="7"/>
  <c r="GF73" i="7"/>
  <c r="BP73" i="7"/>
  <c r="JR73" i="7"/>
  <c r="DX73" i="7"/>
  <c r="FB73" i="7"/>
  <c r="CT73" i="7"/>
  <c r="KV73" i="7"/>
  <c r="IN25" i="7"/>
  <c r="GF25" i="7"/>
  <c r="HJ25" i="7"/>
  <c r="JR25" i="7"/>
  <c r="BP25" i="7"/>
  <c r="DX25" i="7"/>
  <c r="CT25" i="7"/>
  <c r="KV25" i="7"/>
  <c r="FB25" i="7"/>
  <c r="HJ105" i="7"/>
  <c r="IN105" i="7"/>
  <c r="GF105" i="7"/>
  <c r="BP105" i="7"/>
  <c r="KV105" i="7"/>
  <c r="CT105" i="7"/>
  <c r="DX105" i="7"/>
  <c r="JR105" i="7"/>
  <c r="FB105" i="7"/>
  <c r="HJ47" i="7"/>
  <c r="GF47" i="7"/>
  <c r="FB47" i="7"/>
  <c r="IN47" i="7"/>
  <c r="JR47" i="7"/>
  <c r="BP47" i="7"/>
  <c r="CT47" i="7"/>
  <c r="DX47" i="7"/>
  <c r="KV47" i="7"/>
  <c r="IN103" i="7"/>
  <c r="FB103" i="7"/>
  <c r="HJ103" i="7"/>
  <c r="DX103" i="7"/>
  <c r="BP103" i="7"/>
  <c r="GF103" i="7"/>
  <c r="JR103" i="7"/>
  <c r="CT103" i="7"/>
  <c r="KV103" i="7"/>
  <c r="IN79" i="7"/>
  <c r="HJ79" i="7"/>
  <c r="FB79" i="7"/>
  <c r="DX79" i="7"/>
  <c r="BP79" i="7"/>
  <c r="GF79" i="7"/>
  <c r="CT79" i="7"/>
  <c r="KV79" i="7"/>
  <c r="JR79" i="7"/>
  <c r="JR51" i="7"/>
  <c r="IN51" i="7"/>
  <c r="HJ51" i="7"/>
  <c r="DX51" i="7"/>
  <c r="CT51" i="7"/>
  <c r="FB51" i="7"/>
  <c r="BP51" i="7"/>
  <c r="KV51" i="7"/>
  <c r="GF51" i="7"/>
  <c r="IN33" i="7"/>
  <c r="HJ33" i="7"/>
  <c r="GF33" i="7"/>
  <c r="JR33" i="7"/>
  <c r="DX33" i="7"/>
  <c r="BP33" i="7"/>
  <c r="CT33" i="7"/>
  <c r="FB33" i="7"/>
  <c r="KV33" i="7"/>
  <c r="HJ81" i="7"/>
  <c r="JR81" i="7"/>
  <c r="IN81" i="7"/>
  <c r="GF81" i="7"/>
  <c r="DX81" i="7"/>
  <c r="BP81" i="7"/>
  <c r="CT81" i="7"/>
  <c r="FB81" i="7"/>
  <c r="KV81" i="7"/>
  <c r="IN17" i="7"/>
  <c r="JR17" i="7"/>
  <c r="HJ17" i="7"/>
  <c r="DX17" i="7"/>
  <c r="GF17" i="7"/>
  <c r="BP17" i="7"/>
  <c r="CT17" i="7"/>
  <c r="FB17" i="7"/>
  <c r="KV17" i="7"/>
  <c r="IN11" i="7"/>
  <c r="HJ11" i="7"/>
  <c r="CT11" i="7"/>
  <c r="JR11" i="7"/>
  <c r="BP11" i="7"/>
  <c r="DX11" i="7"/>
  <c r="GF11" i="7"/>
  <c r="KV11" i="7"/>
  <c r="FB11" i="7"/>
  <c r="JR97" i="7"/>
  <c r="IN97" i="7"/>
  <c r="HJ97" i="7"/>
  <c r="GF97" i="7"/>
  <c r="DX97" i="7"/>
  <c r="BP97" i="7"/>
  <c r="CT97" i="7"/>
  <c r="FB97" i="7"/>
  <c r="KV97" i="7"/>
  <c r="KV99" i="7"/>
  <c r="HJ99" i="7"/>
  <c r="FB99" i="7"/>
  <c r="IN99" i="7"/>
  <c r="GF99" i="7"/>
  <c r="DX99" i="7"/>
  <c r="CT99" i="7"/>
  <c r="BP99" i="7"/>
  <c r="JR99" i="7"/>
  <c r="IN39" i="7"/>
  <c r="GF39" i="7"/>
  <c r="FB39" i="7"/>
  <c r="HJ39" i="7"/>
  <c r="DX39" i="7"/>
  <c r="BP39" i="7"/>
  <c r="CT39" i="7"/>
  <c r="JR39" i="7"/>
  <c r="KV39" i="7"/>
  <c r="IN101" i="7"/>
  <c r="HJ101" i="7"/>
  <c r="GF101" i="7"/>
  <c r="FB101" i="7"/>
  <c r="DX101" i="7"/>
  <c r="BP101" i="7"/>
  <c r="JR101" i="7"/>
  <c r="CT101" i="7"/>
  <c r="KV101" i="7"/>
  <c r="IN13" i="7"/>
  <c r="JR13" i="7"/>
  <c r="HJ13" i="7"/>
  <c r="DX13" i="7"/>
  <c r="GF13" i="7"/>
  <c r="BP13" i="7"/>
  <c r="FB13" i="7"/>
  <c r="KV13" i="7"/>
  <c r="CT13" i="7"/>
  <c r="JR45" i="7"/>
  <c r="IN45" i="7"/>
  <c r="GF45" i="7"/>
  <c r="DX45" i="7"/>
  <c r="BP45" i="7"/>
  <c r="HJ45" i="7"/>
  <c r="CT45" i="7"/>
  <c r="FB45" i="7"/>
  <c r="KV45" i="7"/>
  <c r="IN27" i="7"/>
  <c r="CT27" i="7"/>
  <c r="GF27" i="7"/>
  <c r="BP27" i="7"/>
  <c r="HJ27" i="7"/>
  <c r="DX27" i="7"/>
  <c r="FB27" i="7"/>
  <c r="JR27" i="7"/>
  <c r="KV27" i="7"/>
  <c r="FB71" i="7"/>
  <c r="IN71" i="7"/>
  <c r="HJ71" i="7"/>
  <c r="BP71" i="7"/>
  <c r="DX71" i="7"/>
  <c r="GF71" i="7"/>
  <c r="CT71" i="7"/>
  <c r="JR71" i="7"/>
  <c r="KV71" i="7"/>
  <c r="GF93" i="7"/>
  <c r="IN93" i="7"/>
  <c r="FB93" i="7"/>
  <c r="BP93" i="7"/>
  <c r="KV93" i="7"/>
  <c r="CT93" i="7"/>
  <c r="DX93" i="7"/>
  <c r="JR93" i="7"/>
  <c r="HJ93" i="7"/>
  <c r="HJ95" i="7"/>
  <c r="FB95" i="7"/>
  <c r="IN95" i="7"/>
  <c r="BP95" i="7"/>
  <c r="GF95" i="7"/>
  <c r="DX95" i="7"/>
  <c r="JR95" i="7"/>
  <c r="KV95" i="7"/>
  <c r="CT95" i="7"/>
  <c r="KV35" i="7"/>
  <c r="IN35" i="7"/>
  <c r="HJ35" i="7"/>
  <c r="FB35" i="7"/>
  <c r="DX35" i="7"/>
  <c r="CT35" i="7"/>
  <c r="BP35" i="7"/>
  <c r="GF35" i="7"/>
  <c r="JR35" i="7"/>
  <c r="JR77" i="7"/>
  <c r="GF77" i="7"/>
  <c r="DX77" i="7"/>
  <c r="BP77" i="7"/>
  <c r="FB77" i="7"/>
  <c r="KV77" i="7"/>
  <c r="CT77" i="7"/>
  <c r="HJ77" i="7"/>
  <c r="IN77" i="7"/>
  <c r="IN87" i="7"/>
  <c r="HJ87" i="7"/>
  <c r="FB87" i="7"/>
  <c r="BP87" i="7"/>
  <c r="GF87" i="7"/>
  <c r="DX87" i="7"/>
  <c r="JR87" i="7"/>
  <c r="KV87" i="7"/>
  <c r="CT87" i="7"/>
  <c r="IN59" i="7"/>
  <c r="CT59" i="7"/>
  <c r="HJ59" i="7"/>
  <c r="BP59" i="7"/>
  <c r="DX59" i="7"/>
  <c r="GF59" i="7"/>
  <c r="JR59" i="7"/>
  <c r="KV59" i="7"/>
  <c r="FB59" i="7"/>
  <c r="IN23" i="7"/>
  <c r="HJ23" i="7"/>
  <c r="GF23" i="7"/>
  <c r="FB23" i="7"/>
  <c r="BP23" i="7"/>
  <c r="DX23" i="7"/>
  <c r="KV23" i="7"/>
  <c r="CT23" i="7"/>
  <c r="JR23" i="7"/>
  <c r="HJ85" i="7"/>
  <c r="GF85" i="7"/>
  <c r="BP85" i="7"/>
  <c r="DX85" i="7"/>
  <c r="IN85" i="7"/>
  <c r="FB85" i="7"/>
  <c r="CT85" i="7"/>
  <c r="JR85" i="7"/>
  <c r="KV85" i="7"/>
  <c r="HJ49" i="7"/>
  <c r="JR49" i="7"/>
  <c r="GF49" i="7"/>
  <c r="DX49" i="7"/>
  <c r="BP49" i="7"/>
  <c r="CT49" i="7"/>
  <c r="IN49" i="7"/>
  <c r="FB49" i="7"/>
  <c r="KV49" i="7"/>
  <c r="J206" i="7"/>
  <c r="O27" i="7"/>
  <c r="P27" i="7" s="1"/>
  <c r="R27" i="7" s="1"/>
  <c r="O51" i="7"/>
  <c r="P51" i="7" s="1"/>
  <c r="R51" i="7" s="1"/>
  <c r="O69" i="7"/>
  <c r="P69" i="7" s="1"/>
  <c r="R69" i="7" s="1"/>
  <c r="O95" i="7"/>
  <c r="P95" i="7" s="1"/>
  <c r="R95" i="7" s="1"/>
  <c r="O97" i="7"/>
  <c r="P97" i="7" s="1"/>
  <c r="R97" i="7" s="1"/>
  <c r="O77" i="7"/>
  <c r="P77" i="7" s="1"/>
  <c r="R77" i="7" s="1"/>
  <c r="O99" i="7"/>
  <c r="P99" i="7" s="1"/>
  <c r="R99" i="7" s="1"/>
  <c r="O71" i="7"/>
  <c r="P71" i="7" s="1"/>
  <c r="R71" i="7" s="1"/>
  <c r="O33" i="7"/>
  <c r="P33" i="7" s="1"/>
  <c r="R33" i="7" s="1"/>
  <c r="O93" i="7"/>
  <c r="P93" i="7" s="1"/>
  <c r="R93" i="7" s="1"/>
  <c r="O49" i="7"/>
  <c r="P49" i="7" s="1"/>
  <c r="R49" i="7" s="1"/>
  <c r="O73" i="7"/>
  <c r="P73" i="7" s="1"/>
  <c r="R73" i="7" s="1"/>
  <c r="O25" i="7"/>
  <c r="O47" i="7"/>
  <c r="P47" i="7" s="1"/>
  <c r="R47" i="7" s="1"/>
  <c r="O87" i="7"/>
  <c r="P87" i="7" s="1"/>
  <c r="R87" i="7" s="1"/>
  <c r="O23" i="7"/>
  <c r="P23" i="7" s="1"/>
  <c r="R23" i="7" s="1"/>
  <c r="O65" i="7"/>
  <c r="P65" i="7" s="1"/>
  <c r="R65" i="7" s="1"/>
  <c r="O45" i="7"/>
  <c r="P45" i="7" s="1"/>
  <c r="R45" i="7" s="1"/>
  <c r="O91" i="7"/>
  <c r="P91" i="7" s="1"/>
  <c r="R91" i="7" s="1"/>
  <c r="O39" i="7"/>
  <c r="P39" i="7" s="1"/>
  <c r="R39" i="7" s="1"/>
  <c r="LF9" i="7"/>
  <c r="KV207" i="7" s="1"/>
  <c r="O35" i="7"/>
  <c r="P35" i="7" s="1"/>
  <c r="R35" i="7" s="1"/>
  <c r="O79" i="7"/>
  <c r="P79" i="7" s="1"/>
  <c r="R79" i="7" s="1"/>
  <c r="O59" i="7"/>
  <c r="P59" i="7" s="1"/>
  <c r="R59" i="7" s="1"/>
  <c r="O81" i="7"/>
  <c r="P81" i="7" s="1"/>
  <c r="R81" i="7" s="1"/>
  <c r="O13" i="7"/>
  <c r="P13" i="7" s="1"/>
  <c r="R13" i="7" s="1"/>
  <c r="O57" i="7"/>
  <c r="P57" i="7" s="1"/>
  <c r="R57" i="7" s="1"/>
  <c r="O11" i="7"/>
  <c r="P11" i="7" s="1"/>
  <c r="R11" i="7" s="1"/>
  <c r="O105" i="7"/>
  <c r="P105" i="7" s="1"/>
  <c r="LF7" i="7"/>
  <c r="BP207" i="7" s="1"/>
  <c r="O37" i="7"/>
  <c r="O103" i="7"/>
  <c r="P103" i="7" s="1"/>
  <c r="O75" i="7"/>
  <c r="P75" i="7" s="1"/>
  <c r="R75" i="7" s="1"/>
  <c r="O31" i="7"/>
  <c r="P31" i="7" s="1"/>
  <c r="R31" i="7" s="1"/>
  <c r="O101" i="7"/>
  <c r="O85" i="7"/>
  <c r="P85" i="7" s="1"/>
  <c r="R85" i="7" s="1"/>
  <c r="O17" i="7"/>
  <c r="P17" i="7" s="1"/>
  <c r="R17" i="7" s="1"/>
  <c r="HW7" i="2"/>
  <c r="AW207" i="2"/>
  <c r="IA7" i="2"/>
  <c r="GT7" i="6"/>
  <c r="HP7" i="6" s="1"/>
  <c r="EH207" i="6"/>
  <c r="DL207" i="6"/>
  <c r="DJ207" i="6"/>
  <c r="HX17" i="6"/>
  <c r="F162" i="5"/>
  <c r="F161" i="5"/>
  <c r="C161" i="5"/>
  <c r="F160" i="5"/>
  <c r="C160" i="5"/>
  <c r="F159" i="5"/>
  <c r="C159" i="5"/>
  <c r="F158" i="5"/>
  <c r="C158" i="5"/>
  <c r="F157" i="5"/>
  <c r="C157" i="5"/>
  <c r="F156" i="5"/>
  <c r="C156" i="5"/>
  <c r="F155" i="5"/>
  <c r="C155" i="5"/>
  <c r="F154" i="5"/>
  <c r="C154" i="5"/>
  <c r="F153" i="5"/>
  <c r="C153" i="5"/>
  <c r="F152" i="5"/>
  <c r="C152" i="5"/>
  <c r="F151" i="5"/>
  <c r="C151" i="5"/>
  <c r="F150" i="5"/>
  <c r="C150" i="5"/>
  <c r="F149" i="5"/>
  <c r="C149" i="5"/>
  <c r="F148" i="5"/>
  <c r="C148" i="5"/>
  <c r="F147" i="5"/>
  <c r="C147" i="5"/>
  <c r="F146" i="5"/>
  <c r="C146" i="5"/>
  <c r="F145" i="5"/>
  <c r="C145" i="5"/>
  <c r="F144" i="5"/>
  <c r="C144" i="5"/>
  <c r="F143" i="5"/>
  <c r="C143" i="5"/>
  <c r="F142" i="5"/>
  <c r="C142" i="5"/>
  <c r="F141" i="5"/>
  <c r="C141" i="5"/>
  <c r="F140" i="5"/>
  <c r="C140" i="5"/>
  <c r="F139" i="5"/>
  <c r="C139" i="5"/>
  <c r="F138" i="5"/>
  <c r="C138" i="5"/>
  <c r="F137" i="5"/>
  <c r="C137" i="5"/>
  <c r="F136" i="5"/>
  <c r="C136" i="5"/>
  <c r="F135" i="5"/>
  <c r="C135" i="5"/>
  <c r="F134" i="5"/>
  <c r="C134" i="5"/>
  <c r="F133" i="5"/>
  <c r="C133" i="5"/>
  <c r="F132" i="5"/>
  <c r="C132" i="5"/>
  <c r="F131" i="5"/>
  <c r="C131" i="5"/>
  <c r="F130" i="5"/>
  <c r="C130" i="5"/>
  <c r="F129" i="5"/>
  <c r="C129" i="5"/>
  <c r="F128" i="5"/>
  <c r="C128" i="5"/>
  <c r="F127" i="5"/>
  <c r="C127" i="5"/>
  <c r="F126" i="5"/>
  <c r="C126" i="5"/>
  <c r="F125" i="5"/>
  <c r="C125" i="5"/>
  <c r="F124" i="5"/>
  <c r="C124" i="5"/>
  <c r="F123" i="5"/>
  <c r="C123" i="5"/>
  <c r="F122" i="5"/>
  <c r="C122" i="5"/>
  <c r="F121" i="5"/>
  <c r="C121" i="5"/>
  <c r="F120" i="5"/>
  <c r="C120" i="5"/>
  <c r="F119" i="5"/>
  <c r="C119" i="5"/>
  <c r="F118" i="5"/>
  <c r="C118" i="5"/>
  <c r="F117" i="5"/>
  <c r="C117" i="5"/>
  <c r="F116" i="5"/>
  <c r="C116" i="5"/>
  <c r="F115" i="5"/>
  <c r="C115" i="5"/>
  <c r="F114" i="5"/>
  <c r="C114" i="5"/>
  <c r="F113" i="5"/>
  <c r="C113" i="5"/>
  <c r="F112" i="5"/>
  <c r="C112" i="5"/>
  <c r="F111" i="5"/>
  <c r="C111" i="5"/>
  <c r="F110" i="5"/>
  <c r="C110" i="5"/>
  <c r="F109" i="5"/>
  <c r="C109" i="5"/>
  <c r="F108" i="5"/>
  <c r="C108" i="5"/>
  <c r="F107" i="5"/>
  <c r="C107" i="5"/>
  <c r="F106" i="5"/>
  <c r="C106" i="5"/>
  <c r="F105" i="5"/>
  <c r="C105" i="5"/>
  <c r="F104" i="5"/>
  <c r="C104" i="5"/>
  <c r="F103" i="5"/>
  <c r="C103" i="5"/>
  <c r="F102" i="5"/>
  <c r="C102" i="5"/>
  <c r="F101" i="5"/>
  <c r="C101" i="5"/>
  <c r="F100" i="5"/>
  <c r="C100" i="5"/>
  <c r="F99" i="5"/>
  <c r="C99" i="5"/>
  <c r="F98" i="5"/>
  <c r="C98" i="5"/>
  <c r="F97" i="5"/>
  <c r="C97" i="5"/>
  <c r="F96" i="5"/>
  <c r="C96" i="5"/>
  <c r="F95" i="5"/>
  <c r="C95" i="5"/>
  <c r="F94" i="5"/>
  <c r="C94" i="5"/>
  <c r="F93" i="5"/>
  <c r="C93" i="5"/>
  <c r="F92" i="5"/>
  <c r="C92" i="5"/>
  <c r="F91" i="5"/>
  <c r="C91" i="5"/>
  <c r="F90" i="5"/>
  <c r="C90" i="5"/>
  <c r="F89" i="5"/>
  <c r="C89" i="5"/>
  <c r="F88" i="5"/>
  <c r="C88" i="5"/>
  <c r="F87" i="5"/>
  <c r="C87" i="5"/>
  <c r="F86" i="5"/>
  <c r="C86" i="5"/>
  <c r="F85" i="5"/>
  <c r="C85" i="5"/>
  <c r="F84" i="5"/>
  <c r="C84" i="5"/>
  <c r="F83" i="5"/>
  <c r="C83" i="5"/>
  <c r="F82" i="5"/>
  <c r="C82" i="5"/>
  <c r="F81" i="5"/>
  <c r="C81" i="5"/>
  <c r="F80" i="5"/>
  <c r="C80" i="5"/>
  <c r="F79" i="5"/>
  <c r="C79" i="5"/>
  <c r="F78" i="5"/>
  <c r="C78" i="5"/>
  <c r="F77" i="5"/>
  <c r="C77" i="5"/>
  <c r="F76" i="5"/>
  <c r="C76" i="5"/>
  <c r="F75" i="5"/>
  <c r="C75" i="5"/>
  <c r="F74" i="5"/>
  <c r="C74" i="5"/>
  <c r="F73" i="5"/>
  <c r="C73" i="5"/>
  <c r="F72" i="5"/>
  <c r="C72" i="5"/>
  <c r="F71" i="5"/>
  <c r="C71" i="5"/>
  <c r="F70" i="5"/>
  <c r="C70" i="5"/>
  <c r="F69" i="5"/>
  <c r="C69" i="5"/>
  <c r="F68" i="5"/>
  <c r="C68" i="5"/>
  <c r="F67" i="5"/>
  <c r="C67" i="5"/>
  <c r="F66" i="5"/>
  <c r="C66" i="5"/>
  <c r="F65" i="5"/>
  <c r="C65" i="5"/>
  <c r="F64" i="5"/>
  <c r="C64" i="5"/>
  <c r="F63" i="5"/>
  <c r="C63" i="5"/>
  <c r="F62" i="5"/>
  <c r="C62" i="5"/>
  <c r="F61" i="5"/>
  <c r="C61" i="5"/>
  <c r="F60" i="5"/>
  <c r="C60" i="5"/>
  <c r="F59" i="5"/>
  <c r="C59" i="5"/>
  <c r="F58" i="5"/>
  <c r="C58" i="5"/>
  <c r="F57" i="5"/>
  <c r="C57" i="5"/>
  <c r="F56" i="5"/>
  <c r="C56" i="5"/>
  <c r="F55" i="5"/>
  <c r="C55" i="5"/>
  <c r="F54" i="5"/>
  <c r="C54" i="5"/>
  <c r="F53" i="5"/>
  <c r="C53" i="5"/>
  <c r="F52" i="5"/>
  <c r="C52" i="5"/>
  <c r="F51" i="5"/>
  <c r="C51" i="5"/>
  <c r="F50" i="5"/>
  <c r="C50" i="5"/>
  <c r="F49" i="5"/>
  <c r="C49" i="5"/>
  <c r="F48" i="5"/>
  <c r="C48" i="5"/>
  <c r="F47" i="5"/>
  <c r="C47" i="5"/>
  <c r="F46" i="5"/>
  <c r="C46" i="5"/>
  <c r="F45" i="5"/>
  <c r="C45" i="5"/>
  <c r="F44" i="5"/>
  <c r="C44" i="5"/>
  <c r="F43" i="5"/>
  <c r="C43" i="5"/>
  <c r="F42" i="5"/>
  <c r="C42" i="5"/>
  <c r="F41" i="5"/>
  <c r="C41" i="5"/>
  <c r="F40" i="5"/>
  <c r="C40" i="5"/>
  <c r="F39" i="5"/>
  <c r="C39" i="5"/>
  <c r="F38" i="5"/>
  <c r="C38" i="5"/>
  <c r="F37" i="5"/>
  <c r="C37" i="5"/>
  <c r="F36" i="5"/>
  <c r="C36" i="5"/>
  <c r="F35" i="5"/>
  <c r="C35" i="5"/>
  <c r="F34" i="5"/>
  <c r="C34" i="5"/>
  <c r="F33" i="5"/>
  <c r="C33" i="5"/>
  <c r="F32" i="5"/>
  <c r="C32" i="5"/>
  <c r="F31" i="5"/>
  <c r="C31" i="5"/>
  <c r="F30" i="5"/>
  <c r="C30" i="5"/>
  <c r="F29" i="5"/>
  <c r="C29" i="5"/>
  <c r="F28" i="5"/>
  <c r="C28" i="5"/>
  <c r="F27" i="5"/>
  <c r="C27" i="5"/>
  <c r="F26" i="5"/>
  <c r="C26" i="5"/>
  <c r="F25" i="5"/>
  <c r="C25" i="5"/>
  <c r="F24" i="5"/>
  <c r="C24" i="5"/>
  <c r="F23" i="5"/>
  <c r="C23" i="5"/>
  <c r="F22" i="5"/>
  <c r="C22" i="5"/>
  <c r="F21" i="5"/>
  <c r="C21" i="5"/>
  <c r="F20" i="5"/>
  <c r="C20" i="5"/>
  <c r="F19" i="5"/>
  <c r="C19" i="5"/>
  <c r="F18" i="5"/>
  <c r="C18" i="5"/>
  <c r="F17" i="5"/>
  <c r="C17" i="5"/>
  <c r="F16" i="5"/>
  <c r="C16" i="5"/>
  <c r="F15" i="5"/>
  <c r="C15" i="5"/>
  <c r="F14" i="5"/>
  <c r="C14" i="5"/>
  <c r="F13" i="5"/>
  <c r="C13" i="5"/>
  <c r="J12" i="5"/>
  <c r="F12" i="5"/>
  <c r="C12" i="5"/>
  <c r="J11" i="5"/>
  <c r="F11" i="5"/>
  <c r="C11" i="5"/>
  <c r="M10" i="5"/>
  <c r="F10" i="5"/>
  <c r="C10" i="5"/>
  <c r="F9" i="5"/>
  <c r="C9" i="5"/>
  <c r="F8" i="5"/>
  <c r="C8" i="5"/>
  <c r="F7" i="5"/>
  <c r="C7" i="5"/>
  <c r="J6" i="5"/>
  <c r="F6" i="5"/>
  <c r="C6" i="5"/>
  <c r="F5" i="5"/>
  <c r="C5" i="5"/>
  <c r="J4" i="5"/>
  <c r="F4" i="5"/>
  <c r="C4" i="5"/>
  <c r="K3" i="5"/>
  <c r="J3" i="5"/>
  <c r="F3" i="5"/>
  <c r="C3" i="5"/>
  <c r="M2" i="5"/>
  <c r="L2" i="5"/>
  <c r="F2" i="5"/>
  <c r="C2" i="5"/>
  <c r="U105" i="3"/>
  <c r="U103" i="3"/>
  <c r="U101" i="3"/>
  <c r="U99" i="3"/>
  <c r="U97" i="3"/>
  <c r="U95" i="3"/>
  <c r="U93" i="3"/>
  <c r="U91" i="3"/>
  <c r="U89" i="3"/>
  <c r="U87" i="3"/>
  <c r="U85" i="3"/>
  <c r="U83" i="3"/>
  <c r="U81" i="3"/>
  <c r="U79" i="3"/>
  <c r="U77" i="3"/>
  <c r="U75" i="3"/>
  <c r="U73" i="3"/>
  <c r="U71" i="3"/>
  <c r="U69" i="3"/>
  <c r="U67" i="3"/>
  <c r="U65" i="3"/>
  <c r="U63" i="3"/>
  <c r="U61" i="3"/>
  <c r="U59" i="3"/>
  <c r="U57" i="3"/>
  <c r="U55" i="3"/>
  <c r="U53" i="3"/>
  <c r="U51" i="3"/>
  <c r="U49" i="3"/>
  <c r="U47" i="3"/>
  <c r="U45" i="3"/>
  <c r="U43" i="3"/>
  <c r="U41" i="3"/>
  <c r="U39" i="3"/>
  <c r="U37" i="3"/>
  <c r="U35" i="3"/>
  <c r="U33" i="3"/>
  <c r="U31" i="3"/>
  <c r="U29" i="3"/>
  <c r="U27" i="3"/>
  <c r="U25" i="3"/>
  <c r="U23" i="3"/>
  <c r="U21" i="3"/>
  <c r="U19" i="3"/>
  <c r="U17" i="3"/>
  <c r="U15" i="3"/>
  <c r="U13" i="3"/>
  <c r="U11" i="3"/>
  <c r="U9" i="3"/>
  <c r="U7" i="3"/>
  <c r="W105" i="7"/>
  <c r="W103" i="7"/>
  <c r="W101" i="7"/>
  <c r="W99" i="7"/>
  <c r="W97" i="7"/>
  <c r="W95" i="7"/>
  <c r="W93" i="7"/>
  <c r="W91" i="7"/>
  <c r="W89" i="7"/>
  <c r="W87" i="7"/>
  <c r="W85" i="7"/>
  <c r="W83" i="7"/>
  <c r="W81" i="7"/>
  <c r="W79" i="7"/>
  <c r="W77" i="7"/>
  <c r="W75" i="7"/>
  <c r="W73" i="7"/>
  <c r="W71" i="7"/>
  <c r="W69" i="7"/>
  <c r="W67" i="7"/>
  <c r="W65" i="7"/>
  <c r="W63" i="7"/>
  <c r="W61" i="7"/>
  <c r="W59" i="7"/>
  <c r="W57" i="7"/>
  <c r="W55" i="7"/>
  <c r="P55" i="7"/>
  <c r="R55" i="7" s="1"/>
  <c r="W53" i="7"/>
  <c r="W51" i="7"/>
  <c r="W49" i="7"/>
  <c r="W47" i="7"/>
  <c r="W45" i="7"/>
  <c r="W43" i="7"/>
  <c r="W41" i="7"/>
  <c r="W39" i="7"/>
  <c r="W37" i="7"/>
  <c r="W35" i="7"/>
  <c r="W33" i="7"/>
  <c r="W31" i="7"/>
  <c r="W29" i="7"/>
  <c r="W27" i="7"/>
  <c r="W25" i="7"/>
  <c r="W23" i="7"/>
  <c r="W21" i="7"/>
  <c r="P21" i="7"/>
  <c r="R21" i="7" s="1"/>
  <c r="W19" i="7"/>
  <c r="W17" i="7"/>
  <c r="W15" i="7"/>
  <c r="W13" i="7"/>
  <c r="W11" i="7"/>
  <c r="W9" i="7"/>
  <c r="W7" i="7"/>
  <c r="O105" i="2"/>
  <c r="O103" i="2"/>
  <c r="O101" i="2"/>
  <c r="T101" i="2" s="1"/>
  <c r="O99" i="2"/>
  <c r="Q99" i="2" s="1"/>
  <c r="O97" i="2"/>
  <c r="T97" i="2" s="1"/>
  <c r="O95" i="2"/>
  <c r="T95" i="2" s="1"/>
  <c r="O93" i="2"/>
  <c r="Q93" i="2" s="1"/>
  <c r="O91" i="2"/>
  <c r="T91" i="2" s="1"/>
  <c r="O89" i="2"/>
  <c r="Q89" i="2" s="1"/>
  <c r="O87" i="2"/>
  <c r="T87" i="2" s="1"/>
  <c r="O85" i="2"/>
  <c r="T85" i="2" s="1"/>
  <c r="O83" i="2"/>
  <c r="T83" i="2" s="1"/>
  <c r="O81" i="2"/>
  <c r="T81" i="2" s="1"/>
  <c r="O79" i="2"/>
  <c r="T79" i="2" s="1"/>
  <c r="O77" i="2"/>
  <c r="T77" i="2" s="1"/>
  <c r="O75" i="2"/>
  <c r="T75" i="2" s="1"/>
  <c r="O73" i="2"/>
  <c r="Q73" i="2" s="1"/>
  <c r="O71" i="2"/>
  <c r="T71" i="2" s="1"/>
  <c r="O69" i="2"/>
  <c r="T69" i="2" s="1"/>
  <c r="O67" i="2"/>
  <c r="Q67" i="2" s="1"/>
  <c r="O65" i="2"/>
  <c r="Q65" i="2" s="1"/>
  <c r="O63" i="2"/>
  <c r="T63" i="2" s="1"/>
  <c r="O61" i="2"/>
  <c r="T61" i="2" s="1"/>
  <c r="O59" i="2"/>
  <c r="Q59" i="2" s="1"/>
  <c r="O57" i="2"/>
  <c r="T57" i="2" s="1"/>
  <c r="O55" i="2"/>
  <c r="T55" i="2" s="1"/>
  <c r="O53" i="2"/>
  <c r="T53" i="2" s="1"/>
  <c r="O51" i="2"/>
  <c r="Q51" i="2" s="1"/>
  <c r="O49" i="2"/>
  <c r="T49" i="2" s="1"/>
  <c r="O47" i="2"/>
  <c r="Q47" i="2" s="1"/>
  <c r="O45" i="2"/>
  <c r="Q45" i="2" s="1"/>
  <c r="O43" i="2"/>
  <c r="Q43" i="2" s="1"/>
  <c r="O41" i="2"/>
  <c r="T41" i="2" s="1"/>
  <c r="O39" i="2"/>
  <c r="Q39" i="2" s="1"/>
  <c r="O37" i="2"/>
  <c r="Q37" i="2" s="1"/>
  <c r="O35" i="2"/>
  <c r="T35" i="2" s="1"/>
  <c r="O33" i="2"/>
  <c r="T33" i="2" s="1"/>
  <c r="O31" i="2"/>
  <c r="T31" i="2" s="1"/>
  <c r="O29" i="2"/>
  <c r="T29" i="2" s="1"/>
  <c r="O27" i="2"/>
  <c r="Q27" i="2" s="1"/>
  <c r="O25" i="2"/>
  <c r="T25" i="2" s="1"/>
  <c r="O23" i="2"/>
  <c r="Q23" i="2" s="1"/>
  <c r="O21" i="2"/>
  <c r="T21" i="2" s="1"/>
  <c r="O19" i="2"/>
  <c r="Q19" i="2" s="1"/>
  <c r="O17" i="2"/>
  <c r="T17" i="2" s="1"/>
  <c r="O15" i="2"/>
  <c r="T15" i="2" s="1"/>
  <c r="O13" i="2"/>
  <c r="T13" i="2" s="1"/>
  <c r="O11" i="2"/>
  <c r="T11" i="2" s="1"/>
  <c r="O9" i="2"/>
  <c r="M105" i="6"/>
  <c r="I105" i="6"/>
  <c r="M103" i="6"/>
  <c r="I103" i="6"/>
  <c r="M101" i="6"/>
  <c r="I101" i="6"/>
  <c r="M99" i="6"/>
  <c r="I99" i="6"/>
  <c r="M97" i="6"/>
  <c r="I97" i="6"/>
  <c r="M95" i="6"/>
  <c r="I95" i="6"/>
  <c r="M93" i="6"/>
  <c r="I93" i="6"/>
  <c r="M91" i="6"/>
  <c r="I91" i="6"/>
  <c r="M89" i="6"/>
  <c r="I89" i="6"/>
  <c r="M87" i="6"/>
  <c r="I87" i="6"/>
  <c r="M85" i="6"/>
  <c r="I85" i="6"/>
  <c r="M83" i="6"/>
  <c r="I83" i="6"/>
  <c r="M81" i="6"/>
  <c r="I81" i="6"/>
  <c r="M79" i="6"/>
  <c r="I79" i="6"/>
  <c r="M77" i="6"/>
  <c r="I77" i="6"/>
  <c r="M75" i="6"/>
  <c r="I75" i="6"/>
  <c r="M73" i="6"/>
  <c r="I73" i="6"/>
  <c r="M71" i="6"/>
  <c r="I71" i="6"/>
  <c r="M69" i="6"/>
  <c r="I69" i="6"/>
  <c r="M67" i="6"/>
  <c r="I67" i="6"/>
  <c r="M65" i="6"/>
  <c r="I65" i="6"/>
  <c r="M63" i="6"/>
  <c r="I63" i="6"/>
  <c r="M61" i="6"/>
  <c r="I61" i="6"/>
  <c r="M59" i="6"/>
  <c r="I59" i="6"/>
  <c r="M57" i="6"/>
  <c r="I57" i="6"/>
  <c r="M55" i="6"/>
  <c r="I55" i="6"/>
  <c r="M53" i="6"/>
  <c r="I53" i="6"/>
  <c r="M51" i="6"/>
  <c r="I51" i="6"/>
  <c r="M49" i="6"/>
  <c r="I49" i="6"/>
  <c r="M47" i="6"/>
  <c r="I47" i="6"/>
  <c r="M45" i="6"/>
  <c r="I45" i="6"/>
  <c r="M43" i="6"/>
  <c r="I43" i="6"/>
  <c r="M41" i="6"/>
  <c r="I41" i="6"/>
  <c r="M39" i="6"/>
  <c r="I39" i="6"/>
  <c r="DK39" i="6" s="1"/>
  <c r="M37" i="6"/>
  <c r="I37" i="6"/>
  <c r="M35" i="6"/>
  <c r="I35" i="6"/>
  <c r="M33" i="6"/>
  <c r="I33" i="6"/>
  <c r="M31" i="6"/>
  <c r="I31" i="6"/>
  <c r="M29" i="6"/>
  <c r="I29" i="6"/>
  <c r="M27" i="6"/>
  <c r="I27" i="6"/>
  <c r="M25" i="6"/>
  <c r="I25" i="6"/>
  <c r="M23" i="6"/>
  <c r="I23" i="6"/>
  <c r="M21" i="6"/>
  <c r="I21" i="6"/>
  <c r="M19" i="6"/>
  <c r="I19" i="6"/>
  <c r="M17" i="6"/>
  <c r="I17" i="6"/>
  <c r="M15" i="6"/>
  <c r="I15" i="6"/>
  <c r="M13" i="6"/>
  <c r="I13" i="6"/>
  <c r="M11" i="6"/>
  <c r="I11" i="6"/>
  <c r="M9" i="6"/>
  <c r="I9" i="6"/>
  <c r="M7" i="6"/>
  <c r="I7" i="6"/>
  <c r="J7" i="6" s="1"/>
  <c r="D29" i="4"/>
  <c r="D45" i="4"/>
  <c r="D37" i="4"/>
  <c r="D48" i="4"/>
  <c r="D34" i="4"/>
  <c r="LS107" i="7" l="1"/>
  <c r="LR107" i="7"/>
  <c r="LO83" i="7"/>
  <c r="LQ83" i="7" s="1"/>
  <c r="LO63" i="7"/>
  <c r="LQ63" i="7" s="1"/>
  <c r="LO29" i="7"/>
  <c r="LQ29" i="7" s="1"/>
  <c r="LO43" i="7"/>
  <c r="LQ43" i="7" s="1"/>
  <c r="LO61" i="7"/>
  <c r="LQ61" i="7" s="1"/>
  <c r="CT15" i="7"/>
  <c r="HJ15" i="7"/>
  <c r="LO41" i="7"/>
  <c r="LQ41" i="7" s="1"/>
  <c r="LO53" i="7"/>
  <c r="LQ53" i="7" s="1"/>
  <c r="LS111" i="7"/>
  <c r="LO67" i="7"/>
  <c r="LQ67" i="7" s="1"/>
  <c r="LO19" i="7"/>
  <c r="LQ19" i="7" s="1"/>
  <c r="LO21" i="7"/>
  <c r="LQ21" i="7" s="1"/>
  <c r="LO89" i="7"/>
  <c r="LQ89" i="7" s="1"/>
  <c r="LR113" i="7"/>
  <c r="LO55" i="7"/>
  <c r="LQ55" i="7" s="1"/>
  <c r="FX29" i="6"/>
  <c r="GT29" i="6" s="1"/>
  <c r="GU29" i="6" s="1"/>
  <c r="DX15" i="7"/>
  <c r="IN15" i="7"/>
  <c r="O15" i="7"/>
  <c r="P15" i="7" s="1"/>
  <c r="R15" i="7" s="1"/>
  <c r="U15" i="7" s="1"/>
  <c r="LY15" i="7" s="1"/>
  <c r="BP15" i="7"/>
  <c r="GF15" i="7"/>
  <c r="LF15" i="7"/>
  <c r="KV15" i="7"/>
  <c r="JR15" i="7"/>
  <c r="LY107" i="7"/>
  <c r="U111" i="7"/>
  <c r="LX111" i="7" s="1"/>
  <c r="LS113" i="7"/>
  <c r="R103" i="7"/>
  <c r="LR103" i="7" s="1"/>
  <c r="V103" i="7"/>
  <c r="R105" i="7"/>
  <c r="U105" i="7" s="1"/>
  <c r="V105" i="7"/>
  <c r="Q105" i="2"/>
  <c r="IE105" i="2" s="1"/>
  <c r="T105" i="2"/>
  <c r="Q103" i="2"/>
  <c r="ID103" i="2" s="1"/>
  <c r="T103" i="2"/>
  <c r="LX117" i="7"/>
  <c r="LX131" i="7"/>
  <c r="LX113" i="7"/>
  <c r="U33" i="7"/>
  <c r="LY33" i="7" s="1"/>
  <c r="LS33" i="7"/>
  <c r="LR33" i="7"/>
  <c r="U97" i="7"/>
  <c r="LY97" i="7" s="1"/>
  <c r="LS97" i="7"/>
  <c r="LR97" i="7"/>
  <c r="LY115" i="7"/>
  <c r="LS115" i="7"/>
  <c r="LR115" i="7"/>
  <c r="U67" i="7"/>
  <c r="LX67" i="7" s="1"/>
  <c r="LS67" i="7"/>
  <c r="LR67" i="7"/>
  <c r="U31" i="7"/>
  <c r="LX31" i="7" s="1"/>
  <c r="LS31" i="7"/>
  <c r="LR31" i="7"/>
  <c r="U13" i="7"/>
  <c r="LY13" i="7" s="1"/>
  <c r="LS13" i="7"/>
  <c r="LR13" i="7"/>
  <c r="U91" i="7"/>
  <c r="LY91" i="7" s="1"/>
  <c r="LS91" i="7"/>
  <c r="LR91" i="7"/>
  <c r="U87" i="7"/>
  <c r="LX87" i="7" s="1"/>
  <c r="LS87" i="7"/>
  <c r="LR87" i="7"/>
  <c r="U49" i="7"/>
  <c r="LX49" i="7" s="1"/>
  <c r="LS49" i="7"/>
  <c r="LR49" i="7"/>
  <c r="U99" i="7"/>
  <c r="LY99" i="7" s="1"/>
  <c r="LS99" i="7"/>
  <c r="LR99" i="7"/>
  <c r="U69" i="7"/>
  <c r="LX69" i="7" s="1"/>
  <c r="LS69" i="7"/>
  <c r="LR69" i="7"/>
  <c r="U21" i="7"/>
  <c r="LY21" i="7" s="1"/>
  <c r="LS21" i="7"/>
  <c r="LR21" i="7"/>
  <c r="U41" i="7"/>
  <c r="LY41" i="7" s="1"/>
  <c r="LS41" i="7"/>
  <c r="LR41" i="7"/>
  <c r="U53" i="7"/>
  <c r="LY53" i="7" s="1"/>
  <c r="LS53" i="7"/>
  <c r="LR53" i="7"/>
  <c r="U63" i="7"/>
  <c r="LY63" i="7" s="1"/>
  <c r="LS63" i="7"/>
  <c r="LR63" i="7"/>
  <c r="U83" i="7"/>
  <c r="LX83" i="7" s="1"/>
  <c r="LS83" i="7"/>
  <c r="LR83" i="7"/>
  <c r="U89" i="7"/>
  <c r="LX89" i="7" s="1"/>
  <c r="LS89" i="7"/>
  <c r="LR89" i="7"/>
  <c r="U17" i="7"/>
  <c r="LY17" i="7" s="1"/>
  <c r="LS17" i="7"/>
  <c r="LR17" i="7"/>
  <c r="U75" i="7"/>
  <c r="LY75" i="7" s="1"/>
  <c r="LS75" i="7"/>
  <c r="LR75" i="7"/>
  <c r="U81" i="7"/>
  <c r="LX81" i="7" s="1"/>
  <c r="LS81" i="7"/>
  <c r="LR81" i="7"/>
  <c r="U35" i="7"/>
  <c r="LY35" i="7" s="1"/>
  <c r="LS35" i="7"/>
  <c r="LR35" i="7"/>
  <c r="U45" i="7"/>
  <c r="LY45" i="7" s="1"/>
  <c r="LS45" i="7"/>
  <c r="LR45" i="7"/>
  <c r="U47" i="7"/>
  <c r="LX47" i="7" s="1"/>
  <c r="LS47" i="7"/>
  <c r="LR47" i="7"/>
  <c r="U93" i="7"/>
  <c r="LY93" i="7" s="1"/>
  <c r="LS93" i="7"/>
  <c r="LR93" i="7"/>
  <c r="U77" i="7"/>
  <c r="LY77" i="7" s="1"/>
  <c r="LS77" i="7"/>
  <c r="LR77" i="7"/>
  <c r="U51" i="7"/>
  <c r="LY51" i="7" s="1"/>
  <c r="LS51" i="7"/>
  <c r="LR51" i="7"/>
  <c r="U109" i="7"/>
  <c r="LY109" i="7" s="1"/>
  <c r="LS109" i="7"/>
  <c r="LR109" i="7"/>
  <c r="U29" i="7"/>
  <c r="LY29" i="7" s="1"/>
  <c r="LS29" i="7"/>
  <c r="LR29" i="7"/>
  <c r="U85" i="7"/>
  <c r="LY85" i="7" s="1"/>
  <c r="LS85" i="7"/>
  <c r="LR85" i="7"/>
  <c r="U11" i="7"/>
  <c r="LX11" i="7" s="1"/>
  <c r="LS11" i="7"/>
  <c r="LR11" i="7"/>
  <c r="U59" i="7"/>
  <c r="LX59" i="7" s="1"/>
  <c r="LS59" i="7"/>
  <c r="LR59" i="7"/>
  <c r="U65" i="7"/>
  <c r="LY65" i="7" s="1"/>
  <c r="LS65" i="7"/>
  <c r="LR65" i="7"/>
  <c r="U27" i="7"/>
  <c r="LY27" i="7" s="1"/>
  <c r="LS27" i="7"/>
  <c r="LR27" i="7"/>
  <c r="U19" i="7"/>
  <c r="LX19" i="7" s="1"/>
  <c r="LS19" i="7"/>
  <c r="LR19" i="7"/>
  <c r="U43" i="7"/>
  <c r="LX43" i="7" s="1"/>
  <c r="LS43" i="7"/>
  <c r="LR43" i="7"/>
  <c r="U55" i="7"/>
  <c r="LY55" i="7" s="1"/>
  <c r="LS55" i="7"/>
  <c r="LR55" i="7"/>
  <c r="U61" i="7"/>
  <c r="LX61" i="7" s="1"/>
  <c r="LS61" i="7"/>
  <c r="LR61" i="7"/>
  <c r="U57" i="7"/>
  <c r="LX57" i="7" s="1"/>
  <c r="LS57" i="7"/>
  <c r="LR57" i="7"/>
  <c r="U79" i="7"/>
  <c r="LY79" i="7" s="1"/>
  <c r="LS79" i="7"/>
  <c r="LR79" i="7"/>
  <c r="U39" i="7"/>
  <c r="LY39" i="7" s="1"/>
  <c r="LS39" i="7"/>
  <c r="LR39" i="7"/>
  <c r="U23" i="7"/>
  <c r="LS23" i="7"/>
  <c r="LR23" i="7"/>
  <c r="U73" i="7"/>
  <c r="LX73" i="7" s="1"/>
  <c r="LS73" i="7"/>
  <c r="LR73" i="7"/>
  <c r="U71" i="7"/>
  <c r="LX71" i="7" s="1"/>
  <c r="LS71" i="7"/>
  <c r="LR71" i="7"/>
  <c r="U95" i="7"/>
  <c r="LY95" i="7" s="1"/>
  <c r="LS95" i="7"/>
  <c r="LR95" i="7"/>
  <c r="LR205" i="7"/>
  <c r="LS205" i="7" s="1"/>
  <c r="LX203" i="7"/>
  <c r="LR203" i="7"/>
  <c r="LS203" i="7" s="1"/>
  <c r="IE59" i="2"/>
  <c r="ID59" i="2"/>
  <c r="IE37" i="2"/>
  <c r="ID37" i="2"/>
  <c r="IE45" i="2"/>
  <c r="ID45" i="2"/>
  <c r="IE93" i="2"/>
  <c r="ID93" i="2"/>
  <c r="ID27" i="2"/>
  <c r="IE27" i="2" s="1"/>
  <c r="IE51" i="2"/>
  <c r="ID51" i="2"/>
  <c r="ID99" i="2"/>
  <c r="IE99" i="2" s="1"/>
  <c r="ID23" i="2"/>
  <c r="IE23" i="2" s="1"/>
  <c r="IE39" i="2"/>
  <c r="ID39" i="2"/>
  <c r="IE47" i="2"/>
  <c r="ID47" i="2"/>
  <c r="IE19" i="2"/>
  <c r="ID19" i="2"/>
  <c r="IE43" i="2"/>
  <c r="ID43" i="2"/>
  <c r="IE67" i="2"/>
  <c r="ID67" i="2"/>
  <c r="IE65" i="2"/>
  <c r="ID65" i="2"/>
  <c r="IE73" i="2"/>
  <c r="ID73" i="2"/>
  <c r="IE89" i="2"/>
  <c r="ID89" i="2"/>
  <c r="IE113" i="2"/>
  <c r="ID113" i="2"/>
  <c r="ID119" i="6"/>
  <c r="IE115" i="6"/>
  <c r="ID115" i="6"/>
  <c r="EG27" i="6"/>
  <c r="FE11" i="6"/>
  <c r="GW11" i="6"/>
  <c r="CQ11" i="6"/>
  <c r="DM11" i="6"/>
  <c r="HS11" i="6"/>
  <c r="GA11" i="6"/>
  <c r="EI11" i="6"/>
  <c r="AY11" i="6"/>
  <c r="BU11" i="6"/>
  <c r="FE15" i="6"/>
  <c r="GW15" i="6"/>
  <c r="CQ15" i="6"/>
  <c r="DM15" i="6"/>
  <c r="HS15" i="6"/>
  <c r="GA15" i="6"/>
  <c r="EI15" i="6"/>
  <c r="BU15" i="6"/>
  <c r="AY15" i="6"/>
  <c r="FE19" i="6"/>
  <c r="EI19" i="6"/>
  <c r="BU19" i="6"/>
  <c r="GA19" i="6"/>
  <c r="HS19" i="6"/>
  <c r="GW19" i="6"/>
  <c r="DM19" i="6"/>
  <c r="CQ19" i="6"/>
  <c r="AY19" i="6"/>
  <c r="GA23" i="6"/>
  <c r="FE23" i="6"/>
  <c r="EI23" i="6"/>
  <c r="HS23" i="6"/>
  <c r="GW23" i="6"/>
  <c r="DM23" i="6"/>
  <c r="BU23" i="6"/>
  <c r="CQ23" i="6"/>
  <c r="AY23" i="6"/>
  <c r="FE27" i="6"/>
  <c r="BU27" i="6"/>
  <c r="HS27" i="6"/>
  <c r="GW27" i="6"/>
  <c r="GA27" i="6"/>
  <c r="CQ27" i="6"/>
  <c r="EI27" i="6"/>
  <c r="DM27" i="6"/>
  <c r="AY27" i="6"/>
  <c r="GA31" i="6"/>
  <c r="HS31" i="6"/>
  <c r="FE31" i="6"/>
  <c r="GW31" i="6"/>
  <c r="CQ31" i="6"/>
  <c r="EI31" i="6"/>
  <c r="DM31" i="6"/>
  <c r="BU31" i="6"/>
  <c r="AY31" i="6"/>
  <c r="FE35" i="6"/>
  <c r="CQ35" i="6"/>
  <c r="EI35" i="6"/>
  <c r="HS35" i="6"/>
  <c r="GW35" i="6"/>
  <c r="GA35" i="6"/>
  <c r="DM35" i="6"/>
  <c r="AY35" i="6"/>
  <c r="BU35" i="6"/>
  <c r="N39" i="6"/>
  <c r="FE39" i="6"/>
  <c r="CQ39" i="6"/>
  <c r="HS39" i="6"/>
  <c r="GA39" i="6"/>
  <c r="GW39" i="6"/>
  <c r="EI39" i="6"/>
  <c r="BU39" i="6"/>
  <c r="DM39" i="6"/>
  <c r="AY39" i="6"/>
  <c r="HS43" i="6"/>
  <c r="FE43" i="6"/>
  <c r="CQ43" i="6"/>
  <c r="GW43" i="6"/>
  <c r="GA43" i="6"/>
  <c r="EI43" i="6"/>
  <c r="DM43" i="6"/>
  <c r="AY43" i="6"/>
  <c r="BU43" i="6"/>
  <c r="N47" i="6"/>
  <c r="HS47" i="6"/>
  <c r="GW47" i="6"/>
  <c r="GA47" i="6"/>
  <c r="FE47" i="6"/>
  <c r="DM47" i="6"/>
  <c r="CQ47" i="6"/>
  <c r="BU47" i="6"/>
  <c r="EI47" i="6"/>
  <c r="AY47" i="6"/>
  <c r="HS51" i="6"/>
  <c r="GA51" i="6"/>
  <c r="FE51" i="6"/>
  <c r="CQ51" i="6"/>
  <c r="GW51" i="6"/>
  <c r="DM51" i="6"/>
  <c r="EI51" i="6"/>
  <c r="AY51" i="6"/>
  <c r="BU51" i="6"/>
  <c r="N55" i="6"/>
  <c r="EI55" i="6"/>
  <c r="DM55" i="6"/>
  <c r="HS55" i="6"/>
  <c r="FE55" i="6"/>
  <c r="GA55" i="6"/>
  <c r="CQ55" i="6"/>
  <c r="GW55" i="6"/>
  <c r="BU55" i="6"/>
  <c r="AY55" i="6"/>
  <c r="DM59" i="6"/>
  <c r="CQ59" i="6"/>
  <c r="HS59" i="6"/>
  <c r="EI59" i="6"/>
  <c r="GW59" i="6"/>
  <c r="GA59" i="6"/>
  <c r="FE59" i="6"/>
  <c r="BU59" i="6"/>
  <c r="AY59" i="6"/>
  <c r="N63" i="6"/>
  <c r="DM63" i="6"/>
  <c r="HS63" i="6"/>
  <c r="GW63" i="6"/>
  <c r="EI63" i="6"/>
  <c r="GA63" i="6"/>
  <c r="BU63" i="6"/>
  <c r="FE63" i="6"/>
  <c r="CQ63" i="6"/>
  <c r="AY63" i="6"/>
  <c r="HS67" i="6"/>
  <c r="DM67" i="6"/>
  <c r="EI67" i="6"/>
  <c r="CQ67" i="6"/>
  <c r="GA67" i="6"/>
  <c r="FE67" i="6"/>
  <c r="GW67" i="6"/>
  <c r="BU67" i="6"/>
  <c r="AY67" i="6"/>
  <c r="HS71" i="6"/>
  <c r="DM71" i="6"/>
  <c r="EI71" i="6"/>
  <c r="CQ71" i="6"/>
  <c r="GA71" i="6"/>
  <c r="BU71" i="6"/>
  <c r="GW71" i="6"/>
  <c r="FE71" i="6"/>
  <c r="AY71" i="6"/>
  <c r="DM75" i="6"/>
  <c r="CQ75" i="6"/>
  <c r="HS75" i="6"/>
  <c r="GW75" i="6"/>
  <c r="GA75" i="6"/>
  <c r="EI75" i="6"/>
  <c r="BU75" i="6"/>
  <c r="FE75" i="6"/>
  <c r="AY75" i="6"/>
  <c r="GW79" i="6"/>
  <c r="DM79" i="6"/>
  <c r="HS79" i="6"/>
  <c r="GA79" i="6"/>
  <c r="EI79" i="6"/>
  <c r="FE79" i="6"/>
  <c r="CQ79" i="6"/>
  <c r="BU79" i="6"/>
  <c r="AY79" i="6"/>
  <c r="DM83" i="6"/>
  <c r="HS83" i="6"/>
  <c r="EI83" i="6"/>
  <c r="GW83" i="6"/>
  <c r="CQ83" i="6"/>
  <c r="GA83" i="6"/>
  <c r="FE83" i="6"/>
  <c r="BU83" i="6"/>
  <c r="AY83" i="6"/>
  <c r="GA87" i="6"/>
  <c r="EI87" i="6"/>
  <c r="DM87" i="6"/>
  <c r="CQ87" i="6"/>
  <c r="HS87" i="6"/>
  <c r="GW87" i="6"/>
  <c r="FE87" i="6"/>
  <c r="BU87" i="6"/>
  <c r="AY87" i="6"/>
  <c r="DM91" i="6"/>
  <c r="HS91" i="6"/>
  <c r="GA91" i="6"/>
  <c r="CQ91" i="6"/>
  <c r="EI91" i="6"/>
  <c r="GW91" i="6"/>
  <c r="FE91" i="6"/>
  <c r="BU91" i="6"/>
  <c r="AY91" i="6"/>
  <c r="HS95" i="6"/>
  <c r="GW95" i="6"/>
  <c r="DM95" i="6"/>
  <c r="GA95" i="6"/>
  <c r="EI95" i="6"/>
  <c r="CQ95" i="6"/>
  <c r="FE95" i="6"/>
  <c r="AY95" i="6"/>
  <c r="BU95" i="6"/>
  <c r="DM99" i="6"/>
  <c r="HS99" i="6"/>
  <c r="GW99" i="6"/>
  <c r="CQ99" i="6"/>
  <c r="FE99" i="6"/>
  <c r="EI99" i="6"/>
  <c r="GA99" i="6"/>
  <c r="BU99" i="6"/>
  <c r="AY99" i="6"/>
  <c r="N103" i="6"/>
  <c r="HS103" i="6"/>
  <c r="GA103" i="6"/>
  <c r="FE103" i="6"/>
  <c r="DM103" i="6"/>
  <c r="CQ103" i="6"/>
  <c r="GW103" i="6"/>
  <c r="EI103" i="6"/>
  <c r="BU103" i="6"/>
  <c r="AY103" i="6"/>
  <c r="CO13" i="6"/>
  <c r="FC13" i="6"/>
  <c r="BS13" i="6"/>
  <c r="DK13" i="6"/>
  <c r="HQ13" i="6"/>
  <c r="FY13" i="6"/>
  <c r="EG13" i="6"/>
  <c r="GU13" i="6"/>
  <c r="AW13" i="6"/>
  <c r="DK17" i="6"/>
  <c r="HQ17" i="6"/>
  <c r="FY17" i="6"/>
  <c r="EG17" i="6"/>
  <c r="GU17" i="6"/>
  <c r="CO17" i="6"/>
  <c r="FC17" i="6"/>
  <c r="BS17" i="6"/>
  <c r="AW17" i="6"/>
  <c r="FC21" i="6"/>
  <c r="FY21" i="6"/>
  <c r="EG21" i="6"/>
  <c r="GU21" i="6"/>
  <c r="CO21" i="6"/>
  <c r="BS21" i="6"/>
  <c r="DK21" i="6"/>
  <c r="HQ21" i="6"/>
  <c r="AW21" i="6"/>
  <c r="EG25" i="6"/>
  <c r="BS25" i="6"/>
  <c r="DK25" i="6"/>
  <c r="GU25" i="6"/>
  <c r="CO25" i="6"/>
  <c r="AW25" i="6"/>
  <c r="FC25" i="6"/>
  <c r="HQ25" i="6"/>
  <c r="FY25" i="6"/>
  <c r="EG29" i="6"/>
  <c r="FC29" i="6"/>
  <c r="FY29" i="6"/>
  <c r="AW29" i="6"/>
  <c r="BS29" i="6"/>
  <c r="DK29" i="6"/>
  <c r="CO29" i="6"/>
  <c r="FC33" i="6"/>
  <c r="GU33" i="6"/>
  <c r="FY33" i="6"/>
  <c r="BS33" i="6"/>
  <c r="DK33" i="6"/>
  <c r="HQ33" i="6"/>
  <c r="CO33" i="6"/>
  <c r="EG33" i="6"/>
  <c r="AW33" i="6"/>
  <c r="FY37" i="6"/>
  <c r="GU37" i="6"/>
  <c r="BS37" i="6"/>
  <c r="DK37" i="6"/>
  <c r="HQ37" i="6"/>
  <c r="CO37" i="6"/>
  <c r="EG37" i="6"/>
  <c r="FC37" i="6"/>
  <c r="AW37" i="6"/>
  <c r="GU41" i="6"/>
  <c r="DK41" i="6"/>
  <c r="EG41" i="6"/>
  <c r="FC41" i="6"/>
  <c r="BS41" i="6"/>
  <c r="HQ41" i="6"/>
  <c r="CO41" i="6"/>
  <c r="FY41" i="6"/>
  <c r="AW41" i="6"/>
  <c r="DK45" i="6"/>
  <c r="EG45" i="6"/>
  <c r="FC45" i="6"/>
  <c r="GU45" i="6"/>
  <c r="BS45" i="6"/>
  <c r="HQ45" i="6"/>
  <c r="CO45" i="6"/>
  <c r="FY45" i="6"/>
  <c r="AW45" i="6"/>
  <c r="DK49" i="6"/>
  <c r="EG49" i="6"/>
  <c r="FC49" i="6"/>
  <c r="GU49" i="6"/>
  <c r="BS49" i="6"/>
  <c r="HQ49" i="6"/>
  <c r="CO49" i="6"/>
  <c r="FY49" i="6"/>
  <c r="AW49" i="6"/>
  <c r="GU53" i="6"/>
  <c r="BS53" i="6"/>
  <c r="HQ53" i="6"/>
  <c r="CO53" i="6"/>
  <c r="FY53" i="6"/>
  <c r="DK53" i="6"/>
  <c r="EG53" i="6"/>
  <c r="FC53" i="6"/>
  <c r="AW53" i="6"/>
  <c r="DK57" i="6"/>
  <c r="EG57" i="6"/>
  <c r="FC57" i="6"/>
  <c r="BS57" i="6"/>
  <c r="HQ57" i="6"/>
  <c r="CO57" i="6"/>
  <c r="FY57" i="6"/>
  <c r="GU57" i="6"/>
  <c r="AW57" i="6"/>
  <c r="DK61" i="6"/>
  <c r="EG61" i="6"/>
  <c r="FC61" i="6"/>
  <c r="BS61" i="6"/>
  <c r="HQ61" i="6"/>
  <c r="CO61" i="6"/>
  <c r="FY61" i="6"/>
  <c r="GU61" i="6"/>
  <c r="AW61" i="6"/>
  <c r="DK65" i="6"/>
  <c r="EG65" i="6"/>
  <c r="FC65" i="6"/>
  <c r="BS65" i="6"/>
  <c r="HQ65" i="6"/>
  <c r="CO65" i="6"/>
  <c r="FY65" i="6"/>
  <c r="GU65" i="6"/>
  <c r="AW65" i="6"/>
  <c r="GU69" i="6"/>
  <c r="BS69" i="6"/>
  <c r="HQ69" i="6"/>
  <c r="CO69" i="6"/>
  <c r="FY69" i="6"/>
  <c r="DK69" i="6"/>
  <c r="EG69" i="6"/>
  <c r="FC69" i="6"/>
  <c r="AW69" i="6"/>
  <c r="GU73" i="6"/>
  <c r="HQ73" i="6"/>
  <c r="DK73" i="6"/>
  <c r="EG73" i="6"/>
  <c r="FC73" i="6"/>
  <c r="BS73" i="6"/>
  <c r="CO73" i="6"/>
  <c r="FY73" i="6"/>
  <c r="AW73" i="6"/>
  <c r="GU77" i="6"/>
  <c r="DK77" i="6"/>
  <c r="EG77" i="6"/>
  <c r="FC77" i="6"/>
  <c r="BS77" i="6"/>
  <c r="CO77" i="6"/>
  <c r="FY77" i="6"/>
  <c r="HQ77" i="6"/>
  <c r="AW77" i="6"/>
  <c r="GU81" i="6"/>
  <c r="DK81" i="6"/>
  <c r="EG81" i="6"/>
  <c r="FC81" i="6"/>
  <c r="BS81" i="6"/>
  <c r="CO81" i="6"/>
  <c r="FY81" i="6"/>
  <c r="HQ81" i="6"/>
  <c r="AW81" i="6"/>
  <c r="BS85" i="6"/>
  <c r="CO85" i="6"/>
  <c r="FY85" i="6"/>
  <c r="HQ85" i="6"/>
  <c r="DK85" i="6"/>
  <c r="EG85" i="6"/>
  <c r="FC85" i="6"/>
  <c r="GU85" i="6"/>
  <c r="AW85" i="6"/>
  <c r="HQ89" i="6"/>
  <c r="DK89" i="6"/>
  <c r="EG89" i="6"/>
  <c r="FC89" i="6"/>
  <c r="GU89" i="6"/>
  <c r="BS89" i="6"/>
  <c r="CO89" i="6"/>
  <c r="FY89" i="6"/>
  <c r="AW89" i="6"/>
  <c r="DK93" i="6"/>
  <c r="EG93" i="6"/>
  <c r="FC93" i="6"/>
  <c r="GU93" i="6"/>
  <c r="BS93" i="6"/>
  <c r="CO93" i="6"/>
  <c r="FY93" i="6"/>
  <c r="HQ93" i="6"/>
  <c r="AW93" i="6"/>
  <c r="GU97" i="6"/>
  <c r="DK97" i="6"/>
  <c r="EG97" i="6"/>
  <c r="FC97" i="6"/>
  <c r="BS97" i="6"/>
  <c r="CO97" i="6"/>
  <c r="FY97" i="6"/>
  <c r="HQ97" i="6"/>
  <c r="AW97" i="6"/>
  <c r="GU101" i="6"/>
  <c r="BS101" i="6"/>
  <c r="CO101" i="6"/>
  <c r="FY101" i="6"/>
  <c r="HQ101" i="6"/>
  <c r="DK101" i="6"/>
  <c r="EG101" i="6"/>
  <c r="FC101" i="6"/>
  <c r="AW101" i="6"/>
  <c r="HQ105" i="6"/>
  <c r="GU105" i="6"/>
  <c r="DK105" i="6"/>
  <c r="EG105" i="6"/>
  <c r="FC105" i="6"/>
  <c r="BS105" i="6"/>
  <c r="CO105" i="6"/>
  <c r="FY105" i="6"/>
  <c r="AW105" i="6"/>
  <c r="GA13" i="6"/>
  <c r="GW13" i="6"/>
  <c r="HS13" i="6"/>
  <c r="EI13" i="6"/>
  <c r="DM13" i="6"/>
  <c r="BU13" i="6"/>
  <c r="CQ13" i="6"/>
  <c r="FE13" i="6"/>
  <c r="AY13" i="6"/>
  <c r="GA17" i="6"/>
  <c r="GW17" i="6"/>
  <c r="EI17" i="6"/>
  <c r="HS17" i="6"/>
  <c r="DM17" i="6"/>
  <c r="CQ17" i="6"/>
  <c r="FE17" i="6"/>
  <c r="AY17" i="6"/>
  <c r="BU17" i="6"/>
  <c r="HS21" i="6"/>
  <c r="GA21" i="6"/>
  <c r="GW21" i="6"/>
  <c r="FE21" i="6"/>
  <c r="DM21" i="6"/>
  <c r="CQ21" i="6"/>
  <c r="EI21" i="6"/>
  <c r="BU21" i="6"/>
  <c r="AY21" i="6"/>
  <c r="HS25" i="6"/>
  <c r="GA25" i="6"/>
  <c r="GW25" i="6"/>
  <c r="CQ25" i="6"/>
  <c r="FE25" i="6"/>
  <c r="EI25" i="6"/>
  <c r="DM25" i="6"/>
  <c r="BU25" i="6"/>
  <c r="AY25" i="6"/>
  <c r="HS29" i="6"/>
  <c r="GW29" i="6"/>
  <c r="GA29" i="6"/>
  <c r="EI29" i="6"/>
  <c r="DM29" i="6"/>
  <c r="FE29" i="6"/>
  <c r="CQ29" i="6"/>
  <c r="BU29" i="6"/>
  <c r="AY29" i="6"/>
  <c r="HS33" i="6"/>
  <c r="GW33" i="6"/>
  <c r="EI33" i="6"/>
  <c r="GA33" i="6"/>
  <c r="DM33" i="6"/>
  <c r="CQ33" i="6"/>
  <c r="FE33" i="6"/>
  <c r="BU33" i="6"/>
  <c r="AY33" i="6"/>
  <c r="HS37" i="6"/>
  <c r="GW37" i="6"/>
  <c r="CQ37" i="6"/>
  <c r="FE37" i="6"/>
  <c r="EI37" i="6"/>
  <c r="DM37" i="6"/>
  <c r="GA37" i="6"/>
  <c r="BU37" i="6"/>
  <c r="AY37" i="6"/>
  <c r="GW41" i="6"/>
  <c r="FE41" i="6"/>
  <c r="EI41" i="6"/>
  <c r="DM41" i="6"/>
  <c r="HS41" i="6"/>
  <c r="CQ41" i="6"/>
  <c r="GA41" i="6"/>
  <c r="AY41" i="6"/>
  <c r="BU41" i="6"/>
  <c r="GW45" i="6"/>
  <c r="CQ45" i="6"/>
  <c r="EI45" i="6"/>
  <c r="DM45" i="6"/>
  <c r="HS45" i="6"/>
  <c r="BU45" i="6"/>
  <c r="GA45" i="6"/>
  <c r="FE45" i="6"/>
  <c r="AY45" i="6"/>
  <c r="GW49" i="6"/>
  <c r="EI49" i="6"/>
  <c r="DM49" i="6"/>
  <c r="HS49" i="6"/>
  <c r="GA49" i="6"/>
  <c r="FE49" i="6"/>
  <c r="CQ49" i="6"/>
  <c r="AY49" i="6"/>
  <c r="BU49" i="6"/>
  <c r="GW53" i="6"/>
  <c r="FE53" i="6"/>
  <c r="EI53" i="6"/>
  <c r="DM53" i="6"/>
  <c r="HS53" i="6"/>
  <c r="GA53" i="6"/>
  <c r="CQ53" i="6"/>
  <c r="BU53" i="6"/>
  <c r="AY53" i="6"/>
  <c r="GW57" i="6"/>
  <c r="FE57" i="6"/>
  <c r="HS57" i="6"/>
  <c r="EI57" i="6"/>
  <c r="DM57" i="6"/>
  <c r="GA57" i="6"/>
  <c r="CQ57" i="6"/>
  <c r="AY57" i="6"/>
  <c r="BU57" i="6"/>
  <c r="GW61" i="6"/>
  <c r="CQ61" i="6"/>
  <c r="FE61" i="6"/>
  <c r="HS61" i="6"/>
  <c r="DM61" i="6"/>
  <c r="GA61" i="6"/>
  <c r="EI61" i="6"/>
  <c r="BU61" i="6"/>
  <c r="AY61" i="6"/>
  <c r="GW65" i="6"/>
  <c r="FE65" i="6"/>
  <c r="HS65" i="6"/>
  <c r="DM65" i="6"/>
  <c r="GA65" i="6"/>
  <c r="EI65" i="6"/>
  <c r="CQ65" i="6"/>
  <c r="BU65" i="6"/>
  <c r="AY65" i="6"/>
  <c r="GW69" i="6"/>
  <c r="HS69" i="6"/>
  <c r="FE69" i="6"/>
  <c r="DM69" i="6"/>
  <c r="GA69" i="6"/>
  <c r="EI69" i="6"/>
  <c r="CQ69" i="6"/>
  <c r="BU69" i="6"/>
  <c r="AY69" i="6"/>
  <c r="GW73" i="6"/>
  <c r="EI73" i="6"/>
  <c r="FE73" i="6"/>
  <c r="CQ73" i="6"/>
  <c r="HS73" i="6"/>
  <c r="DM73" i="6"/>
  <c r="GA73" i="6"/>
  <c r="BU73" i="6"/>
  <c r="AY73" i="6"/>
  <c r="GW77" i="6"/>
  <c r="EI77" i="6"/>
  <c r="FE77" i="6"/>
  <c r="HS77" i="6"/>
  <c r="CQ77" i="6"/>
  <c r="GA77" i="6"/>
  <c r="DM77" i="6"/>
  <c r="AY77" i="6"/>
  <c r="BU77" i="6"/>
  <c r="GW81" i="6"/>
  <c r="GA81" i="6"/>
  <c r="FE81" i="6"/>
  <c r="DM81" i="6"/>
  <c r="CQ81" i="6"/>
  <c r="HS81" i="6"/>
  <c r="EI81" i="6"/>
  <c r="BU81" i="6"/>
  <c r="AY81" i="6"/>
  <c r="GW85" i="6"/>
  <c r="GA85" i="6"/>
  <c r="FE85" i="6"/>
  <c r="DM85" i="6"/>
  <c r="CQ85" i="6"/>
  <c r="EI85" i="6"/>
  <c r="HS85" i="6"/>
  <c r="AY85" i="6"/>
  <c r="BU85" i="6"/>
  <c r="GW89" i="6"/>
  <c r="GA89" i="6"/>
  <c r="FE89" i="6"/>
  <c r="HS89" i="6"/>
  <c r="CQ89" i="6"/>
  <c r="DM89" i="6"/>
  <c r="EI89" i="6"/>
  <c r="BU89" i="6"/>
  <c r="AY89" i="6"/>
  <c r="GW93" i="6"/>
  <c r="GA93" i="6"/>
  <c r="CQ93" i="6"/>
  <c r="HS93" i="6"/>
  <c r="FE93" i="6"/>
  <c r="DM93" i="6"/>
  <c r="EI93" i="6"/>
  <c r="AY93" i="6"/>
  <c r="BU93" i="6"/>
  <c r="HS97" i="6"/>
  <c r="GW97" i="6"/>
  <c r="GA97" i="6"/>
  <c r="EI97" i="6"/>
  <c r="FE97" i="6"/>
  <c r="DM97" i="6"/>
  <c r="CQ97" i="6"/>
  <c r="BU97" i="6"/>
  <c r="AY97" i="6"/>
  <c r="GW101" i="6"/>
  <c r="GA101" i="6"/>
  <c r="HS101" i="6"/>
  <c r="EI101" i="6"/>
  <c r="FE101" i="6"/>
  <c r="DM101" i="6"/>
  <c r="CQ101" i="6"/>
  <c r="AY101" i="6"/>
  <c r="BU101" i="6"/>
  <c r="GW105" i="6"/>
  <c r="GA105" i="6"/>
  <c r="HS105" i="6"/>
  <c r="FE105" i="6"/>
  <c r="DM105" i="6"/>
  <c r="EI105" i="6"/>
  <c r="CQ105" i="6"/>
  <c r="BU105" i="6"/>
  <c r="AY105" i="6"/>
  <c r="DK11" i="6"/>
  <c r="GU11" i="6"/>
  <c r="EG11" i="6"/>
  <c r="FC11" i="6"/>
  <c r="BS11" i="6"/>
  <c r="HQ11" i="6"/>
  <c r="CO11" i="6"/>
  <c r="FY11" i="6"/>
  <c r="AW11" i="6"/>
  <c r="DK15" i="6"/>
  <c r="GU15" i="6"/>
  <c r="EG15" i="6"/>
  <c r="FC15" i="6"/>
  <c r="BS15" i="6"/>
  <c r="HQ15" i="6"/>
  <c r="CO15" i="6"/>
  <c r="FY15" i="6"/>
  <c r="AW15" i="6"/>
  <c r="J19" i="6"/>
  <c r="DK19" i="6"/>
  <c r="EG19" i="6"/>
  <c r="FC19" i="6"/>
  <c r="BS19" i="6"/>
  <c r="HQ19" i="6"/>
  <c r="CO19" i="6"/>
  <c r="FY19" i="6"/>
  <c r="GU19" i="6"/>
  <c r="AW19" i="6"/>
  <c r="BS23" i="6"/>
  <c r="HQ23" i="6"/>
  <c r="CO23" i="6"/>
  <c r="FY23" i="6"/>
  <c r="GU23" i="6"/>
  <c r="DK23" i="6"/>
  <c r="EG23" i="6"/>
  <c r="FC23" i="6"/>
  <c r="AW23" i="6"/>
  <c r="J27" i="6"/>
  <c r="AW27" i="6"/>
  <c r="BS27" i="6"/>
  <c r="CO27" i="6"/>
  <c r="BS31" i="6"/>
  <c r="FY31" i="6"/>
  <c r="CO31" i="6"/>
  <c r="DK31" i="6"/>
  <c r="HQ31" i="6"/>
  <c r="GU31" i="6"/>
  <c r="AW31" i="6"/>
  <c r="FC31" i="6"/>
  <c r="EG31" i="6"/>
  <c r="FY35" i="6"/>
  <c r="HQ35" i="6"/>
  <c r="CO35" i="6"/>
  <c r="DK35" i="6"/>
  <c r="GU35" i="6"/>
  <c r="BS35" i="6"/>
  <c r="FC35" i="6"/>
  <c r="EG35" i="6"/>
  <c r="AW35" i="6"/>
  <c r="AW39" i="6"/>
  <c r="BS39" i="6"/>
  <c r="CO39" i="6"/>
  <c r="J43" i="6"/>
  <c r="DK43" i="6"/>
  <c r="BS43" i="6"/>
  <c r="CO43" i="6"/>
  <c r="FC43" i="6"/>
  <c r="HQ43" i="6"/>
  <c r="FY43" i="6"/>
  <c r="GU43" i="6"/>
  <c r="EG43" i="6"/>
  <c r="AW43" i="6"/>
  <c r="BS47" i="6"/>
  <c r="FC47" i="6"/>
  <c r="HQ47" i="6"/>
  <c r="FY47" i="6"/>
  <c r="GU47" i="6"/>
  <c r="DK47" i="6"/>
  <c r="EG47" i="6"/>
  <c r="CO47" i="6"/>
  <c r="AW47" i="6"/>
  <c r="J51" i="6"/>
  <c r="BS51" i="6"/>
  <c r="FY51" i="6"/>
  <c r="GU51" i="6"/>
  <c r="DK51" i="6"/>
  <c r="EG51" i="6"/>
  <c r="CO51" i="6"/>
  <c r="FC51" i="6"/>
  <c r="HQ51" i="6"/>
  <c r="AW51" i="6"/>
  <c r="BS55" i="6"/>
  <c r="GU55" i="6"/>
  <c r="DK55" i="6"/>
  <c r="EG55" i="6"/>
  <c r="CO55" i="6"/>
  <c r="FC55" i="6"/>
  <c r="HQ55" i="6"/>
  <c r="FY55" i="6"/>
  <c r="AW55" i="6"/>
  <c r="BS59" i="6"/>
  <c r="CO59" i="6"/>
  <c r="FC59" i="6"/>
  <c r="HQ59" i="6"/>
  <c r="FY59" i="6"/>
  <c r="GU59" i="6"/>
  <c r="DK59" i="6"/>
  <c r="EG59" i="6"/>
  <c r="AW59" i="6"/>
  <c r="FC63" i="6"/>
  <c r="HQ63" i="6"/>
  <c r="BS63" i="6"/>
  <c r="FY63" i="6"/>
  <c r="GU63" i="6"/>
  <c r="DK63" i="6"/>
  <c r="EG63" i="6"/>
  <c r="CO63" i="6"/>
  <c r="AW63" i="6"/>
  <c r="J67" i="6"/>
  <c r="DK67" i="6"/>
  <c r="BS67" i="6"/>
  <c r="FY67" i="6"/>
  <c r="GU67" i="6"/>
  <c r="EG67" i="6"/>
  <c r="CO67" i="6"/>
  <c r="FC67" i="6"/>
  <c r="HQ67" i="6"/>
  <c r="AW67" i="6"/>
  <c r="DK71" i="6"/>
  <c r="BS71" i="6"/>
  <c r="GU71" i="6"/>
  <c r="EG71" i="6"/>
  <c r="CO71" i="6"/>
  <c r="FC71" i="6"/>
  <c r="HQ71" i="6"/>
  <c r="FY71" i="6"/>
  <c r="AW71" i="6"/>
  <c r="CO75" i="6"/>
  <c r="FC75" i="6"/>
  <c r="DK75" i="6"/>
  <c r="HQ75" i="6"/>
  <c r="FY75" i="6"/>
  <c r="BS75" i="6"/>
  <c r="GU75" i="6"/>
  <c r="EG75" i="6"/>
  <c r="AW75" i="6"/>
  <c r="FC79" i="6"/>
  <c r="DK79" i="6"/>
  <c r="HQ79" i="6"/>
  <c r="FY79" i="6"/>
  <c r="BS79" i="6"/>
  <c r="GU79" i="6"/>
  <c r="EG79" i="6"/>
  <c r="CO79" i="6"/>
  <c r="AW79" i="6"/>
  <c r="FY83" i="6"/>
  <c r="BS83" i="6"/>
  <c r="GU83" i="6"/>
  <c r="EG83" i="6"/>
  <c r="CO83" i="6"/>
  <c r="FC83" i="6"/>
  <c r="DK83" i="6"/>
  <c r="HQ83" i="6"/>
  <c r="AW83" i="6"/>
  <c r="BS87" i="6"/>
  <c r="GU87" i="6"/>
  <c r="EG87" i="6"/>
  <c r="CO87" i="6"/>
  <c r="FC87" i="6"/>
  <c r="DK87" i="6"/>
  <c r="HQ87" i="6"/>
  <c r="FY87" i="6"/>
  <c r="AW87" i="6"/>
  <c r="J91" i="6"/>
  <c r="BS91" i="6"/>
  <c r="CO91" i="6"/>
  <c r="FC91" i="6"/>
  <c r="DK91" i="6"/>
  <c r="HQ91" i="6"/>
  <c r="FY91" i="6"/>
  <c r="GU91" i="6"/>
  <c r="EG91" i="6"/>
  <c r="AW91" i="6"/>
  <c r="DK95" i="6"/>
  <c r="FC95" i="6"/>
  <c r="HQ95" i="6"/>
  <c r="FY95" i="6"/>
  <c r="GU95" i="6"/>
  <c r="EG95" i="6"/>
  <c r="CO95" i="6"/>
  <c r="BS95" i="6"/>
  <c r="AW95" i="6"/>
  <c r="BS99" i="6"/>
  <c r="FY99" i="6"/>
  <c r="DK99" i="6"/>
  <c r="GU99" i="6"/>
  <c r="EG99" i="6"/>
  <c r="CO99" i="6"/>
  <c r="FC99" i="6"/>
  <c r="HQ99" i="6"/>
  <c r="AW99" i="6"/>
  <c r="BS103" i="6"/>
  <c r="DK103" i="6"/>
  <c r="GU103" i="6"/>
  <c r="EG103" i="6"/>
  <c r="CO103" i="6"/>
  <c r="FC103" i="6"/>
  <c r="HQ103" i="6"/>
  <c r="FY103" i="6"/>
  <c r="AW103" i="6"/>
  <c r="DK27" i="6"/>
  <c r="LX115" i="7"/>
  <c r="LY203" i="7"/>
  <c r="LM137" i="3"/>
  <c r="LO137" i="3" s="1"/>
  <c r="LM113" i="3"/>
  <c r="LO113" i="3" s="1"/>
  <c r="LM195" i="3"/>
  <c r="LO195" i="3" s="1"/>
  <c r="LM111" i="3"/>
  <c r="LO111" i="3" s="1"/>
  <c r="LM109" i="3"/>
  <c r="LO109" i="3" s="1"/>
  <c r="LM119" i="3"/>
  <c r="LO119" i="3" s="1"/>
  <c r="LM107" i="3"/>
  <c r="LO107" i="3" s="1"/>
  <c r="LM117" i="3"/>
  <c r="LO117" i="3" s="1"/>
  <c r="O29" i="3"/>
  <c r="T29" i="3" s="1"/>
  <c r="O21" i="3"/>
  <c r="T21" i="3" s="1"/>
  <c r="O33" i="3"/>
  <c r="T33" i="3" s="1"/>
  <c r="O49" i="3"/>
  <c r="Q49" i="3" s="1"/>
  <c r="O57" i="3"/>
  <c r="O89" i="3"/>
  <c r="O41" i="3"/>
  <c r="T41" i="3" s="1"/>
  <c r="O77" i="3"/>
  <c r="O25" i="3"/>
  <c r="T25" i="3" s="1"/>
  <c r="O65" i="3"/>
  <c r="Q65" i="3" s="1"/>
  <c r="S65" i="3" s="1"/>
  <c r="O97" i="3"/>
  <c r="O69" i="3"/>
  <c r="Q69" i="3" s="1"/>
  <c r="S69" i="3" s="1"/>
  <c r="O101" i="3"/>
  <c r="Q101" i="3" s="1"/>
  <c r="S101" i="3" s="1"/>
  <c r="O13" i="3"/>
  <c r="Q13" i="3" s="1"/>
  <c r="O27" i="3"/>
  <c r="Q27" i="3" s="1"/>
  <c r="O59" i="3"/>
  <c r="O91" i="3"/>
  <c r="O23" i="3"/>
  <c r="T23" i="3" s="1"/>
  <c r="O55" i="3"/>
  <c r="Q55" i="3" s="1"/>
  <c r="S55" i="3" s="1"/>
  <c r="O87" i="3"/>
  <c r="Q87" i="3" s="1"/>
  <c r="S87" i="3" s="1"/>
  <c r="O37" i="3"/>
  <c r="T37" i="3" s="1"/>
  <c r="O73" i="3"/>
  <c r="Q73" i="3" s="1"/>
  <c r="S73" i="3" s="1"/>
  <c r="O105" i="3"/>
  <c r="Q105" i="3" s="1"/>
  <c r="S105" i="3" s="1"/>
  <c r="O17" i="3"/>
  <c r="Q17" i="3" s="1"/>
  <c r="O61" i="3"/>
  <c r="O93" i="3"/>
  <c r="Q93" i="3" s="1"/>
  <c r="S93" i="3" s="1"/>
  <c r="LL21" i="3"/>
  <c r="LN21" i="3" s="1"/>
  <c r="LL31" i="3"/>
  <c r="LN31" i="3" s="1"/>
  <c r="LL63" i="3"/>
  <c r="LN63" i="3" s="1"/>
  <c r="LL95" i="3"/>
  <c r="LN95" i="3" s="1"/>
  <c r="LL45" i="3"/>
  <c r="LN45" i="3" s="1"/>
  <c r="LL81" i="3"/>
  <c r="LN81" i="3" s="1"/>
  <c r="LL19" i="3"/>
  <c r="LN19" i="3" s="1"/>
  <c r="LL51" i="3"/>
  <c r="LN51" i="3" s="1"/>
  <c r="LL83" i="3"/>
  <c r="LN83" i="3" s="1"/>
  <c r="LL33" i="3"/>
  <c r="LN33" i="3" s="1"/>
  <c r="LL69" i="3"/>
  <c r="LN69" i="3" s="1"/>
  <c r="LL101" i="3"/>
  <c r="LN101" i="3" s="1"/>
  <c r="LL23" i="3"/>
  <c r="LN23" i="3" s="1"/>
  <c r="LL55" i="3"/>
  <c r="LN55" i="3" s="1"/>
  <c r="LL87" i="3"/>
  <c r="LN87" i="3" s="1"/>
  <c r="LL37" i="3"/>
  <c r="LN37" i="3" s="1"/>
  <c r="LL73" i="3"/>
  <c r="LN73" i="3" s="1"/>
  <c r="LL105" i="3"/>
  <c r="LN105" i="3" s="1"/>
  <c r="LL11" i="3"/>
  <c r="LN11" i="3" s="1"/>
  <c r="LL43" i="3"/>
  <c r="LN43" i="3" s="1"/>
  <c r="LL75" i="3"/>
  <c r="LN75" i="3" s="1"/>
  <c r="LL115" i="3"/>
  <c r="LN115" i="3" s="1"/>
  <c r="LL41" i="3"/>
  <c r="LN41" i="3" s="1"/>
  <c r="LL77" i="3"/>
  <c r="LN77" i="3" s="1"/>
  <c r="LD9" i="3"/>
  <c r="LL15" i="3"/>
  <c r="LN15" i="3" s="1"/>
  <c r="LL47" i="3"/>
  <c r="LN47" i="3" s="1"/>
  <c r="LL79" i="3"/>
  <c r="LN79" i="3" s="1"/>
  <c r="LL25" i="3"/>
  <c r="LN25" i="3" s="1"/>
  <c r="LL65" i="3"/>
  <c r="LN65" i="3" s="1"/>
  <c r="LL97" i="3"/>
  <c r="LN97" i="3" s="1"/>
  <c r="LL29" i="3"/>
  <c r="LN29" i="3" s="1"/>
  <c r="LL35" i="3"/>
  <c r="LN35" i="3" s="1"/>
  <c r="LL67" i="3"/>
  <c r="LN67" i="3" s="1"/>
  <c r="LL99" i="3"/>
  <c r="LN99" i="3" s="1"/>
  <c r="LL53" i="3"/>
  <c r="LN53" i="3" s="1"/>
  <c r="LL85" i="3"/>
  <c r="LN85" i="3" s="1"/>
  <c r="LL49" i="3"/>
  <c r="LN49" i="3" s="1"/>
  <c r="LL39" i="3"/>
  <c r="LN39" i="3" s="1"/>
  <c r="LL71" i="3"/>
  <c r="LN71" i="3" s="1"/>
  <c r="LL103" i="3"/>
  <c r="LN103" i="3" s="1"/>
  <c r="LL57" i="3"/>
  <c r="LN57" i="3" s="1"/>
  <c r="LL89" i="3"/>
  <c r="LN89" i="3" s="1"/>
  <c r="LL13" i="3"/>
  <c r="LN13" i="3" s="1"/>
  <c r="LL27" i="3"/>
  <c r="LN27" i="3" s="1"/>
  <c r="LL59" i="3"/>
  <c r="LN59" i="3" s="1"/>
  <c r="LL91" i="3"/>
  <c r="LN91" i="3" s="1"/>
  <c r="LL17" i="3"/>
  <c r="LN17" i="3" s="1"/>
  <c r="LL61" i="3"/>
  <c r="LN61" i="3" s="1"/>
  <c r="LL93" i="3"/>
  <c r="LN93" i="3" s="1"/>
  <c r="N9" i="3"/>
  <c r="HW207" i="2"/>
  <c r="IA207" i="2"/>
  <c r="LO13" i="7"/>
  <c r="LQ13" i="7" s="1"/>
  <c r="LO101" i="7"/>
  <c r="LQ101" i="7" s="1"/>
  <c r="LO11" i="7"/>
  <c r="LQ11" i="7" s="1"/>
  <c r="FE9" i="6"/>
  <c r="DM9" i="6"/>
  <c r="CQ9" i="6"/>
  <c r="EI9" i="6"/>
  <c r="BU9" i="6"/>
  <c r="GA9" i="6"/>
  <c r="GW9" i="6"/>
  <c r="HS9" i="6"/>
  <c r="AY9" i="6"/>
  <c r="EG9" i="6"/>
  <c r="GU9" i="6"/>
  <c r="FC9" i="6"/>
  <c r="FY9" i="6"/>
  <c r="CO9" i="6"/>
  <c r="DK9" i="6"/>
  <c r="BS9" i="6"/>
  <c r="HQ9" i="6"/>
  <c r="AW9" i="6"/>
  <c r="HQ7" i="6"/>
  <c r="LO37" i="7"/>
  <c r="LQ37" i="7" s="1"/>
  <c r="LO85" i="7"/>
  <c r="LQ85" i="7" s="1"/>
  <c r="LO59" i="7"/>
  <c r="LQ59" i="7" s="1"/>
  <c r="LO105" i="7"/>
  <c r="LQ105" i="7" s="1"/>
  <c r="LO75" i="7"/>
  <c r="LQ75" i="7" s="1"/>
  <c r="LO39" i="7"/>
  <c r="LQ39" i="7" s="1"/>
  <c r="LO23" i="7"/>
  <c r="LQ23" i="7" s="1"/>
  <c r="LO73" i="7"/>
  <c r="LQ73" i="7" s="1"/>
  <c r="LO71" i="7"/>
  <c r="LQ71" i="7" s="1"/>
  <c r="LO77" i="7"/>
  <c r="LQ77" i="7" s="1"/>
  <c r="LO51" i="7"/>
  <c r="LQ51" i="7" s="1"/>
  <c r="LO103" i="7"/>
  <c r="LQ103" i="7" s="1"/>
  <c r="LO17" i="7"/>
  <c r="LQ17" i="7" s="1"/>
  <c r="LO57" i="7"/>
  <c r="LQ57" i="7" s="1"/>
  <c r="LO81" i="7"/>
  <c r="LQ81" i="7" s="1"/>
  <c r="LO79" i="7"/>
  <c r="LQ79" i="7" s="1"/>
  <c r="LO35" i="7"/>
  <c r="LQ35" i="7" s="1"/>
  <c r="LO45" i="7"/>
  <c r="LQ45" i="7" s="1"/>
  <c r="LO47" i="7"/>
  <c r="LQ47" i="7" s="1"/>
  <c r="LO93" i="7"/>
  <c r="LQ93" i="7" s="1"/>
  <c r="LO95" i="7"/>
  <c r="LQ95" i="7" s="1"/>
  <c r="LO31" i="7"/>
  <c r="LQ31" i="7" s="1"/>
  <c r="LO91" i="7"/>
  <c r="LQ91" i="7" s="1"/>
  <c r="LO65" i="7"/>
  <c r="LQ65" i="7" s="1"/>
  <c r="LO87" i="7"/>
  <c r="LQ87" i="7" s="1"/>
  <c r="LO25" i="7"/>
  <c r="LQ25" i="7" s="1"/>
  <c r="LO49" i="7"/>
  <c r="LQ49" i="7" s="1"/>
  <c r="LO33" i="7"/>
  <c r="LQ33" i="7" s="1"/>
  <c r="LO99" i="7"/>
  <c r="LQ99" i="7" s="1"/>
  <c r="LO97" i="7"/>
  <c r="LQ97" i="7" s="1"/>
  <c r="LO69" i="7"/>
  <c r="LQ69" i="7" s="1"/>
  <c r="LO27" i="7"/>
  <c r="LQ27" i="7" s="1"/>
  <c r="FB39" i="6"/>
  <c r="FC39" i="6" s="1"/>
  <c r="EG39" i="6"/>
  <c r="FB27" i="6"/>
  <c r="GF205" i="7"/>
  <c r="GF212" i="7" s="1"/>
  <c r="FB205" i="7"/>
  <c r="FB212" i="7" s="1"/>
  <c r="LK206" i="3"/>
  <c r="O45" i="3"/>
  <c r="Q45" i="3" s="1"/>
  <c r="O53" i="3"/>
  <c r="Q53" i="3" s="1"/>
  <c r="S53" i="3" s="1"/>
  <c r="O81" i="3"/>
  <c r="O85" i="3"/>
  <c r="Q85" i="3" s="1"/>
  <c r="S85" i="3" s="1"/>
  <c r="O115" i="3"/>
  <c r="Q115" i="3" s="1"/>
  <c r="S115" i="3" s="1"/>
  <c r="T107" i="3"/>
  <c r="N7" i="3"/>
  <c r="O7" i="3" s="1"/>
  <c r="T111" i="3"/>
  <c r="LI206" i="3"/>
  <c r="O11" i="3"/>
  <c r="T11" i="3" s="1"/>
  <c r="O15" i="3"/>
  <c r="Q15" i="3" s="1"/>
  <c r="O19" i="3"/>
  <c r="T19" i="3" s="1"/>
  <c r="O31" i="3"/>
  <c r="T31" i="3" s="1"/>
  <c r="O35" i="3"/>
  <c r="T35" i="3" s="1"/>
  <c r="O39" i="3"/>
  <c r="T39" i="3" s="1"/>
  <c r="O43" i="3"/>
  <c r="Q43" i="3" s="1"/>
  <c r="O47" i="3"/>
  <c r="Q47" i="3" s="1"/>
  <c r="O51" i="3"/>
  <c r="Q51" i="3" s="1"/>
  <c r="S51" i="3" s="1"/>
  <c r="O63" i="3"/>
  <c r="Q63" i="3" s="1"/>
  <c r="S63" i="3" s="1"/>
  <c r="O67" i="3"/>
  <c r="O71" i="3"/>
  <c r="O75" i="3"/>
  <c r="Q75" i="3" s="1"/>
  <c r="S75" i="3" s="1"/>
  <c r="O79" i="3"/>
  <c r="O83" i="3"/>
  <c r="Q83" i="3" s="1"/>
  <c r="S83" i="3" s="1"/>
  <c r="O95" i="3"/>
  <c r="O99" i="3"/>
  <c r="O103" i="3"/>
  <c r="T113" i="3"/>
  <c r="T109" i="3"/>
  <c r="LK206" i="7"/>
  <c r="LM7" i="7"/>
  <c r="LM206" i="7" s="1"/>
  <c r="CT7" i="7"/>
  <c r="BP7" i="7"/>
  <c r="HJ7" i="7"/>
  <c r="IN7" i="7"/>
  <c r="JR7" i="7"/>
  <c r="DX7" i="7"/>
  <c r="KV7" i="7"/>
  <c r="FB7" i="7"/>
  <c r="GF7" i="7"/>
  <c r="IN9" i="7"/>
  <c r="DX9" i="7"/>
  <c r="BP9" i="7"/>
  <c r="GF9" i="7"/>
  <c r="CT9" i="7"/>
  <c r="KV9" i="7"/>
  <c r="HJ9" i="7"/>
  <c r="FB9" i="7"/>
  <c r="JR9" i="7"/>
  <c r="O7" i="7"/>
  <c r="O9" i="7"/>
  <c r="P25" i="7"/>
  <c r="R25" i="7" s="1"/>
  <c r="P37" i="7"/>
  <c r="P101" i="7"/>
  <c r="IC7" i="2"/>
  <c r="IC207" i="2" s="1"/>
  <c r="HY7" i="2"/>
  <c r="HY207" i="2" s="1"/>
  <c r="T19" i="2"/>
  <c r="T65" i="2"/>
  <c r="Q95" i="2"/>
  <c r="T39" i="2"/>
  <c r="T59" i="2"/>
  <c r="BS7" i="6"/>
  <c r="AW7" i="6"/>
  <c r="DK7" i="6"/>
  <c r="CO7" i="6"/>
  <c r="EG7" i="6"/>
  <c r="HV7" i="6"/>
  <c r="N7" i="6"/>
  <c r="HS7" i="6"/>
  <c r="EI7" i="6"/>
  <c r="GW7" i="6"/>
  <c r="DM7" i="6"/>
  <c r="BU7" i="6"/>
  <c r="FE7" i="6"/>
  <c r="GA7" i="6"/>
  <c r="CQ7" i="6"/>
  <c r="AY7" i="6"/>
  <c r="FC7" i="6"/>
  <c r="FY7" i="6"/>
  <c r="GU7" i="6"/>
  <c r="FZ207" i="6"/>
  <c r="FD207" i="6"/>
  <c r="EF207" i="6"/>
  <c r="HX11" i="6"/>
  <c r="J9" i="6"/>
  <c r="N11" i="6"/>
  <c r="N17" i="6"/>
  <c r="N25" i="6"/>
  <c r="J39" i="6"/>
  <c r="N41" i="6"/>
  <c r="J45" i="6"/>
  <c r="J55" i="6"/>
  <c r="N57" i="6"/>
  <c r="N59" i="6"/>
  <c r="J63" i="6"/>
  <c r="N65" i="6"/>
  <c r="J69" i="6"/>
  <c r="N77" i="6"/>
  <c r="J81" i="6"/>
  <c r="N83" i="6"/>
  <c r="N101" i="6"/>
  <c r="N9" i="6"/>
  <c r="J13" i="6"/>
  <c r="N15" i="6"/>
  <c r="J21" i="6"/>
  <c r="N23" i="6"/>
  <c r="J29" i="6"/>
  <c r="N31" i="6"/>
  <c r="J35" i="6"/>
  <c r="J37" i="6"/>
  <c r="N45" i="6"/>
  <c r="J49" i="6"/>
  <c r="N51" i="6"/>
  <c r="N69" i="6"/>
  <c r="N71" i="6"/>
  <c r="J75" i="6"/>
  <c r="J79" i="6"/>
  <c r="N81" i="6"/>
  <c r="J85" i="6"/>
  <c r="N87" i="6"/>
  <c r="J93" i="6"/>
  <c r="N95" i="6"/>
  <c r="J99" i="6"/>
  <c r="J105" i="6"/>
  <c r="N13" i="6"/>
  <c r="N21" i="6"/>
  <c r="N29" i="6"/>
  <c r="J33" i="6"/>
  <c r="N35" i="6"/>
  <c r="J47" i="6"/>
  <c r="N49" i="6"/>
  <c r="J53" i="6"/>
  <c r="J61" i="6"/>
  <c r="J73" i="6"/>
  <c r="N75" i="6"/>
  <c r="N85" i="6"/>
  <c r="J89" i="6"/>
  <c r="N93" i="6"/>
  <c r="J97" i="6"/>
  <c r="N99" i="6"/>
  <c r="J103" i="6"/>
  <c r="N105" i="6"/>
  <c r="J11" i="6"/>
  <c r="J15" i="6"/>
  <c r="J17" i="6"/>
  <c r="N19" i="6"/>
  <c r="J23" i="6"/>
  <c r="J25" i="6"/>
  <c r="N27" i="6"/>
  <c r="J31" i="6"/>
  <c r="N33" i="6"/>
  <c r="N37" i="6"/>
  <c r="J41" i="6"/>
  <c r="N43" i="6"/>
  <c r="N53" i="6"/>
  <c r="J57" i="6"/>
  <c r="J59" i="6"/>
  <c r="N61" i="6"/>
  <c r="J65" i="6"/>
  <c r="N67" i="6"/>
  <c r="J71" i="6"/>
  <c r="N73" i="6"/>
  <c r="J77" i="6"/>
  <c r="N79" i="6"/>
  <c r="J83" i="6"/>
  <c r="J87" i="6"/>
  <c r="N89" i="6"/>
  <c r="N91" i="6"/>
  <c r="J95" i="6"/>
  <c r="N97" i="6"/>
  <c r="J101" i="6"/>
  <c r="T23" i="2"/>
  <c r="T51" i="2"/>
  <c r="T99" i="2"/>
  <c r="Q97" i="2"/>
  <c r="T93" i="2"/>
  <c r="Q91" i="2"/>
  <c r="T89" i="2"/>
  <c r="Q83" i="2"/>
  <c r="Q75" i="2"/>
  <c r="T73" i="2"/>
  <c r="T67" i="2"/>
  <c r="Q57" i="2"/>
  <c r="T47" i="2"/>
  <c r="T45" i="2"/>
  <c r="T43" i="2"/>
  <c r="T37" i="2"/>
  <c r="Q35" i="2"/>
  <c r="T27" i="2"/>
  <c r="Q17" i="2"/>
  <c r="Q13" i="2"/>
  <c r="Q101" i="2"/>
  <c r="Q87" i="2"/>
  <c r="Q85" i="2"/>
  <c r="Q81" i="2"/>
  <c r="Q79" i="2"/>
  <c r="Q77" i="2"/>
  <c r="Q71" i="2"/>
  <c r="Q69" i="2"/>
  <c r="Q63" i="2"/>
  <c r="Q61" i="2"/>
  <c r="Q55" i="2"/>
  <c r="Q53" i="2"/>
  <c r="Q49" i="2"/>
  <c r="Q41" i="2"/>
  <c r="Q33" i="2"/>
  <c r="Q31" i="2"/>
  <c r="Q29" i="2"/>
  <c r="Q25" i="2"/>
  <c r="Q21" i="2"/>
  <c r="Q15" i="2"/>
  <c r="V99" i="7"/>
  <c r="V97" i="7"/>
  <c r="V95" i="7"/>
  <c r="V93" i="7"/>
  <c r="V91" i="7"/>
  <c r="V89" i="7"/>
  <c r="V87" i="7"/>
  <c r="V85" i="7"/>
  <c r="V83" i="7"/>
  <c r="V81" i="7"/>
  <c r="V79" i="7"/>
  <c r="V77" i="7"/>
  <c r="V75" i="7"/>
  <c r="V73" i="7"/>
  <c r="V71" i="7"/>
  <c r="V69" i="7"/>
  <c r="V67" i="7"/>
  <c r="V65" i="7"/>
  <c r="V63" i="7"/>
  <c r="V61" i="7"/>
  <c r="V59" i="7"/>
  <c r="V57" i="7"/>
  <c r="V55" i="7"/>
  <c r="V53" i="7"/>
  <c r="V51" i="7"/>
  <c r="V49" i="7"/>
  <c r="V47" i="7"/>
  <c r="V45" i="7"/>
  <c r="V43" i="7"/>
  <c r="V41" i="7"/>
  <c r="V39" i="7"/>
  <c r="V35" i="7"/>
  <c r="V33" i="7"/>
  <c r="V31" i="7"/>
  <c r="V29" i="7"/>
  <c r="V27" i="7"/>
  <c r="V23" i="7"/>
  <c r="V21" i="7"/>
  <c r="V19" i="7"/>
  <c r="V17" i="7"/>
  <c r="V13" i="7"/>
  <c r="V11" i="7"/>
  <c r="Q11" i="2"/>
  <c r="T9" i="2"/>
  <c r="Q9" i="2"/>
  <c r="O7" i="2"/>
  <c r="O207" i="2" s="1"/>
  <c r="U103" i="7" l="1"/>
  <c r="LY103" i="7" s="1"/>
  <c r="LR15" i="7"/>
  <c r="V15" i="7"/>
  <c r="LY87" i="7"/>
  <c r="LS15" i="7"/>
  <c r="LY83" i="7"/>
  <c r="LO15" i="7"/>
  <c r="LQ15" i="7" s="1"/>
  <c r="HP29" i="6"/>
  <c r="HQ29" i="6" s="1"/>
  <c r="HW29" i="6" s="1"/>
  <c r="HY29" i="6" s="1"/>
  <c r="T57" i="3"/>
  <c r="Q57" i="3"/>
  <c r="S57" i="3" s="1"/>
  <c r="T103" i="3"/>
  <c r="Q103" i="3"/>
  <c r="S103" i="3" s="1"/>
  <c r="T79" i="3"/>
  <c r="Q79" i="3"/>
  <c r="S79" i="3" s="1"/>
  <c r="T81" i="3"/>
  <c r="Q81" i="3"/>
  <c r="S81" i="3" s="1"/>
  <c r="T89" i="3"/>
  <c r="Q89" i="3"/>
  <c r="S89" i="3" s="1"/>
  <c r="T99" i="3"/>
  <c r="Q99" i="3"/>
  <c r="S99" i="3" s="1"/>
  <c r="T95" i="3"/>
  <c r="Q95" i="3"/>
  <c r="S95" i="3" s="1"/>
  <c r="T71" i="3"/>
  <c r="Q71" i="3"/>
  <c r="S71" i="3" s="1"/>
  <c r="T59" i="3"/>
  <c r="Q59" i="3"/>
  <c r="S59" i="3" s="1"/>
  <c r="T77" i="3"/>
  <c r="Q77" i="3"/>
  <c r="S77" i="3" s="1"/>
  <c r="T61" i="3"/>
  <c r="Q61" i="3"/>
  <c r="S61" i="3" s="1"/>
  <c r="T91" i="3"/>
  <c r="Q91" i="3"/>
  <c r="S91" i="3" s="1"/>
  <c r="T67" i="3"/>
  <c r="Q67" i="3"/>
  <c r="S67" i="3" s="1"/>
  <c r="T97" i="3"/>
  <c r="Q97" i="3"/>
  <c r="S97" i="3" s="1"/>
  <c r="ID105" i="2"/>
  <c r="LY111" i="7"/>
  <c r="LQ117" i="3"/>
  <c r="LP117" i="3"/>
  <c r="S47" i="3"/>
  <c r="LQ47" i="3"/>
  <c r="LP47" i="3"/>
  <c r="LQ119" i="3"/>
  <c r="LP119" i="3"/>
  <c r="LQ53" i="3"/>
  <c r="LP53" i="3"/>
  <c r="S17" i="3"/>
  <c r="LQ17" i="3"/>
  <c r="LP17" i="3"/>
  <c r="LQ87" i="3"/>
  <c r="LP87" i="3"/>
  <c r="LQ69" i="3"/>
  <c r="LP69" i="3"/>
  <c r="S49" i="3"/>
  <c r="LQ49" i="3"/>
  <c r="LP49" i="3"/>
  <c r="LQ75" i="3"/>
  <c r="LP75" i="3"/>
  <c r="LQ51" i="3"/>
  <c r="LP51" i="3"/>
  <c r="LP205" i="3"/>
  <c r="LQ205" i="3" s="1"/>
  <c r="LQ85" i="3"/>
  <c r="LP85" i="3"/>
  <c r="LQ105" i="3"/>
  <c r="LP105" i="3"/>
  <c r="LQ55" i="3"/>
  <c r="LP55" i="3"/>
  <c r="S27" i="3"/>
  <c r="LQ27" i="3"/>
  <c r="LP27" i="3"/>
  <c r="LQ101" i="3"/>
  <c r="LP101" i="3"/>
  <c r="LQ137" i="3"/>
  <c r="LP137" i="3"/>
  <c r="LQ83" i="3"/>
  <c r="LP83" i="3"/>
  <c r="S43" i="3"/>
  <c r="LQ43" i="3"/>
  <c r="LP43" i="3"/>
  <c r="LQ107" i="3"/>
  <c r="LP107" i="3"/>
  <c r="LQ93" i="3"/>
  <c r="LP93" i="3"/>
  <c r="LQ73" i="3"/>
  <c r="LP73" i="3"/>
  <c r="S13" i="3"/>
  <c r="LQ13" i="3"/>
  <c r="LP13" i="3"/>
  <c r="LQ65" i="3"/>
  <c r="LP65" i="3"/>
  <c r="LQ109" i="3"/>
  <c r="LP109" i="3"/>
  <c r="LQ113" i="3"/>
  <c r="LP113" i="3"/>
  <c r="LQ63" i="3"/>
  <c r="LP63" i="3"/>
  <c r="S15" i="3"/>
  <c r="LQ15" i="3"/>
  <c r="LP15" i="3"/>
  <c r="LQ195" i="3"/>
  <c r="LP195" i="3"/>
  <c r="LQ111" i="3"/>
  <c r="LP111" i="3"/>
  <c r="S45" i="3"/>
  <c r="LP45" i="3"/>
  <c r="LQ45" i="3" s="1"/>
  <c r="IE103" i="2"/>
  <c r="LX21" i="7"/>
  <c r="LS103" i="7"/>
  <c r="LY23" i="7"/>
  <c r="LY57" i="7"/>
  <c r="LY67" i="7"/>
  <c r="LY11" i="7"/>
  <c r="LR105" i="7"/>
  <c r="LY73" i="7"/>
  <c r="LX109" i="7"/>
  <c r="LY105" i="7"/>
  <c r="LX105" i="7"/>
  <c r="LS105" i="7"/>
  <c r="R101" i="7"/>
  <c r="LS101" i="7" s="1"/>
  <c r="V101" i="7"/>
  <c r="LY31" i="7"/>
  <c r="LY19" i="7"/>
  <c r="LY47" i="7"/>
  <c r="LX79" i="7"/>
  <c r="LX29" i="7"/>
  <c r="LY49" i="7"/>
  <c r="LX33" i="7"/>
  <c r="LY81" i="7"/>
  <c r="LX41" i="7"/>
  <c r="LY71" i="7"/>
  <c r="LY43" i="7"/>
  <c r="LY59" i="7"/>
  <c r="LX77" i="7"/>
  <c r="LX13" i="7"/>
  <c r="LX93" i="7"/>
  <c r="LY89" i="7"/>
  <c r="LX17" i="7"/>
  <c r="LY69" i="7"/>
  <c r="LX65" i="7"/>
  <c r="LX91" i="7"/>
  <c r="LY61" i="7"/>
  <c r="LX23" i="7"/>
  <c r="LX97" i="7"/>
  <c r="LX85" i="7"/>
  <c r="LX53" i="7"/>
  <c r="LX35" i="7"/>
  <c r="LX205" i="7"/>
  <c r="LY205" i="7" s="1"/>
  <c r="LX99" i="7"/>
  <c r="LX15" i="7"/>
  <c r="LX95" i="7"/>
  <c r="LX39" i="7"/>
  <c r="LX55" i="7"/>
  <c r="LX27" i="7"/>
  <c r="LX51" i="7"/>
  <c r="LX45" i="7"/>
  <c r="LX75" i="7"/>
  <c r="LX63" i="7"/>
  <c r="U25" i="7"/>
  <c r="LY25" i="7" s="1"/>
  <c r="LS25" i="7"/>
  <c r="LR25" i="7"/>
  <c r="IE9" i="2"/>
  <c r="ID9" i="2"/>
  <c r="IE15" i="2"/>
  <c r="ID15" i="2"/>
  <c r="IE31" i="2"/>
  <c r="ID31" i="2"/>
  <c r="IE69" i="2"/>
  <c r="ID69" i="2"/>
  <c r="IE81" i="2"/>
  <c r="ID81" i="2"/>
  <c r="IE21" i="2"/>
  <c r="ID21" i="2"/>
  <c r="IE33" i="2"/>
  <c r="ID33" i="2"/>
  <c r="IE55" i="2"/>
  <c r="ID55" i="2"/>
  <c r="IE71" i="2"/>
  <c r="ID71" i="2"/>
  <c r="IE85" i="2"/>
  <c r="ID85" i="2"/>
  <c r="IE13" i="2"/>
  <c r="ID13" i="2"/>
  <c r="IE57" i="2"/>
  <c r="ID57" i="2"/>
  <c r="IE83" i="2"/>
  <c r="ID83" i="2"/>
  <c r="ID97" i="2"/>
  <c r="IE97" i="2" s="1"/>
  <c r="IE53" i="2"/>
  <c r="ID53" i="2"/>
  <c r="IE75" i="2"/>
  <c r="ID75" i="2"/>
  <c r="IE11" i="2"/>
  <c r="ID11" i="2"/>
  <c r="IE25" i="2"/>
  <c r="ID25" i="2"/>
  <c r="IE61" i="2"/>
  <c r="ID61" i="2"/>
  <c r="IE77" i="2"/>
  <c r="ID77" i="2"/>
  <c r="IE87" i="2"/>
  <c r="ID87" i="2"/>
  <c r="IE17" i="2"/>
  <c r="ID17" i="2"/>
  <c r="IE95" i="2"/>
  <c r="ID95" i="2"/>
  <c r="IE35" i="2"/>
  <c r="ID35" i="2"/>
  <c r="IE41" i="2"/>
  <c r="ID41" i="2"/>
  <c r="IE29" i="2"/>
  <c r="ID29" i="2"/>
  <c r="IE49" i="2"/>
  <c r="ID49" i="2"/>
  <c r="IE63" i="2"/>
  <c r="ID63" i="2"/>
  <c r="IE79" i="2"/>
  <c r="ID79" i="2"/>
  <c r="ID101" i="2"/>
  <c r="IE101" i="2" s="1"/>
  <c r="IE91" i="2"/>
  <c r="ID91" i="2"/>
  <c r="O67" i="6"/>
  <c r="T67" i="6" s="1"/>
  <c r="O91" i="6"/>
  <c r="T91" i="6" s="1"/>
  <c r="HW91" i="6"/>
  <c r="HY91" i="6" s="1"/>
  <c r="HW79" i="6"/>
  <c r="HY79" i="6" s="1"/>
  <c r="HW51" i="6"/>
  <c r="HY51" i="6" s="1"/>
  <c r="HW35" i="6"/>
  <c r="HY35" i="6" s="1"/>
  <c r="IA69" i="6"/>
  <c r="IC69" i="6" s="1"/>
  <c r="IA57" i="6"/>
  <c r="IC57" i="6" s="1"/>
  <c r="IA53" i="6"/>
  <c r="IC53" i="6" s="1"/>
  <c r="IA41" i="6"/>
  <c r="IC41" i="6" s="1"/>
  <c r="IA37" i="6"/>
  <c r="IC37" i="6" s="1"/>
  <c r="IA21" i="6"/>
  <c r="IC21" i="6" s="1"/>
  <c r="HW101" i="6"/>
  <c r="HY101" i="6" s="1"/>
  <c r="HW85" i="6"/>
  <c r="HY85" i="6" s="1"/>
  <c r="HW69" i="6"/>
  <c r="HY69" i="6" s="1"/>
  <c r="HW53" i="6"/>
  <c r="HY53" i="6" s="1"/>
  <c r="HW37" i="6"/>
  <c r="HY37" i="6" s="1"/>
  <c r="HW21" i="6"/>
  <c r="HY21" i="6" s="1"/>
  <c r="IA87" i="6"/>
  <c r="IC87" i="6" s="1"/>
  <c r="IA71" i="6"/>
  <c r="IC71" i="6" s="1"/>
  <c r="IA59" i="6"/>
  <c r="IC59" i="6" s="1"/>
  <c r="IA51" i="6"/>
  <c r="IC51" i="6" s="1"/>
  <c r="IA47" i="6"/>
  <c r="IC47" i="6" s="1"/>
  <c r="IA23" i="6"/>
  <c r="IC23" i="6" s="1"/>
  <c r="IA11" i="6"/>
  <c r="IC11" i="6" s="1"/>
  <c r="DK207" i="6"/>
  <c r="HW103" i="6"/>
  <c r="HY103" i="6" s="1"/>
  <c r="HW75" i="6"/>
  <c r="HY75" i="6" s="1"/>
  <c r="HW63" i="6"/>
  <c r="HY63" i="6" s="1"/>
  <c r="HW15" i="6"/>
  <c r="HY15" i="6" s="1"/>
  <c r="IA101" i="6"/>
  <c r="IC101" i="6" s="1"/>
  <c r="IA97" i="6"/>
  <c r="IC97" i="6" s="1"/>
  <c r="IA85" i="6"/>
  <c r="IC85" i="6" s="1"/>
  <c r="IA81" i="6"/>
  <c r="IC81" i="6" s="1"/>
  <c r="IA65" i="6"/>
  <c r="IC65" i="6" s="1"/>
  <c r="IA33" i="6"/>
  <c r="IC33" i="6" s="1"/>
  <c r="HW97" i="6"/>
  <c r="HY97" i="6" s="1"/>
  <c r="HW81" i="6"/>
  <c r="HY81" i="6" s="1"/>
  <c r="HW65" i="6"/>
  <c r="HY65" i="6" s="1"/>
  <c r="HW49" i="6"/>
  <c r="HY49" i="6" s="1"/>
  <c r="HW33" i="6"/>
  <c r="HY33" i="6" s="1"/>
  <c r="HW17" i="6"/>
  <c r="HY17" i="6" s="1"/>
  <c r="IA99" i="6"/>
  <c r="IC99" i="6" s="1"/>
  <c r="IA83" i="6"/>
  <c r="IC83" i="6" s="1"/>
  <c r="IA67" i="6"/>
  <c r="IC67" i="6" s="1"/>
  <c r="IA55" i="6"/>
  <c r="IC55" i="6" s="1"/>
  <c r="IA19" i="6"/>
  <c r="IC19" i="6" s="1"/>
  <c r="O47" i="6"/>
  <c r="Q47" i="6" s="1"/>
  <c r="HW99" i="6"/>
  <c r="HY99" i="6" s="1"/>
  <c r="HW87" i="6"/>
  <c r="HY87" i="6" s="1"/>
  <c r="HW71" i="6"/>
  <c r="HY71" i="6" s="1"/>
  <c r="HW59" i="6"/>
  <c r="HY59" i="6" s="1"/>
  <c r="HW47" i="6"/>
  <c r="HY47" i="6" s="1"/>
  <c r="HW23" i="6"/>
  <c r="HY23" i="6" s="1"/>
  <c r="HW11" i="6"/>
  <c r="HY11" i="6" s="1"/>
  <c r="IA61" i="6"/>
  <c r="IC61" i="6" s="1"/>
  <c r="IA49" i="6"/>
  <c r="IC49" i="6" s="1"/>
  <c r="IA45" i="6"/>
  <c r="IC45" i="6" s="1"/>
  <c r="IA29" i="6"/>
  <c r="IC29" i="6" s="1"/>
  <c r="IA17" i="6"/>
  <c r="IC17" i="6" s="1"/>
  <c r="IA13" i="6"/>
  <c r="IC13" i="6" s="1"/>
  <c r="HW93" i="6"/>
  <c r="HY93" i="6" s="1"/>
  <c r="HW77" i="6"/>
  <c r="HY77" i="6" s="1"/>
  <c r="HW61" i="6"/>
  <c r="HY61" i="6" s="1"/>
  <c r="HW45" i="6"/>
  <c r="HY45" i="6" s="1"/>
  <c r="HW25" i="6"/>
  <c r="HY25" i="6" s="1"/>
  <c r="HW13" i="6"/>
  <c r="HY13" i="6" s="1"/>
  <c r="IA79" i="6"/>
  <c r="IC79" i="6" s="1"/>
  <c r="IA63" i="6"/>
  <c r="IC63" i="6" s="1"/>
  <c r="IA35" i="6"/>
  <c r="IC35" i="6" s="1"/>
  <c r="IA31" i="6"/>
  <c r="IC31" i="6" s="1"/>
  <c r="IA15" i="6"/>
  <c r="IC15" i="6" s="1"/>
  <c r="O27" i="6"/>
  <c r="Q27" i="6" s="1"/>
  <c r="O39" i="6"/>
  <c r="T39" i="6" s="1"/>
  <c r="HW95" i="6"/>
  <c r="HY95" i="6" s="1"/>
  <c r="HW83" i="6"/>
  <c r="HY83" i="6" s="1"/>
  <c r="HW67" i="6"/>
  <c r="HY67" i="6" s="1"/>
  <c r="HW55" i="6"/>
  <c r="HY55" i="6" s="1"/>
  <c r="HW43" i="6"/>
  <c r="HY43" i="6" s="1"/>
  <c r="HW31" i="6"/>
  <c r="HY31" i="6" s="1"/>
  <c r="HW19" i="6"/>
  <c r="HY19" i="6" s="1"/>
  <c r="IA105" i="6"/>
  <c r="IC105" i="6" s="1"/>
  <c r="IA93" i="6"/>
  <c r="IC93" i="6" s="1"/>
  <c r="IA89" i="6"/>
  <c r="IC89" i="6" s="1"/>
  <c r="IA77" i="6"/>
  <c r="IC77" i="6" s="1"/>
  <c r="IA73" i="6"/>
  <c r="IC73" i="6" s="1"/>
  <c r="IA25" i="6"/>
  <c r="IC25" i="6" s="1"/>
  <c r="HW105" i="6"/>
  <c r="HY105" i="6" s="1"/>
  <c r="HW89" i="6"/>
  <c r="HY89" i="6" s="1"/>
  <c r="HW73" i="6"/>
  <c r="HY73" i="6" s="1"/>
  <c r="HW57" i="6"/>
  <c r="HY57" i="6" s="1"/>
  <c r="HW41" i="6"/>
  <c r="HY41" i="6" s="1"/>
  <c r="IA103" i="6"/>
  <c r="IC103" i="6" s="1"/>
  <c r="IA95" i="6"/>
  <c r="IC95" i="6" s="1"/>
  <c r="IA91" i="6"/>
  <c r="IC91" i="6" s="1"/>
  <c r="IA75" i="6"/>
  <c r="IC75" i="6" s="1"/>
  <c r="IA43" i="6"/>
  <c r="IC43" i="6" s="1"/>
  <c r="IA39" i="6"/>
  <c r="IC39" i="6" s="1"/>
  <c r="IA27" i="6"/>
  <c r="IC27" i="6" s="1"/>
  <c r="BU207" i="6"/>
  <c r="LM93" i="3"/>
  <c r="LO93" i="3" s="1"/>
  <c r="LM17" i="3"/>
  <c r="LO17" i="3" s="1"/>
  <c r="LM73" i="3"/>
  <c r="LO73" i="3" s="1"/>
  <c r="LM87" i="3"/>
  <c r="LO87" i="3" s="1"/>
  <c r="LM23" i="3"/>
  <c r="LO23" i="3" s="1"/>
  <c r="LM59" i="3"/>
  <c r="LO59" i="3" s="1"/>
  <c r="LM13" i="3"/>
  <c r="LO13" i="3" s="1"/>
  <c r="LM69" i="3"/>
  <c r="LO69" i="3" s="1"/>
  <c r="LM65" i="3"/>
  <c r="LO65" i="3" s="1"/>
  <c r="LM77" i="3"/>
  <c r="LO77" i="3" s="1"/>
  <c r="LM89" i="3"/>
  <c r="LO89" i="3" s="1"/>
  <c r="LM21" i="3"/>
  <c r="LO21" i="3" s="1"/>
  <c r="LM49" i="3"/>
  <c r="LO49" i="3" s="1"/>
  <c r="LM61" i="3"/>
  <c r="LO61" i="3" s="1"/>
  <c r="LM105" i="3"/>
  <c r="LO105" i="3" s="1"/>
  <c r="LM37" i="3"/>
  <c r="LO37" i="3" s="1"/>
  <c r="LM55" i="3"/>
  <c r="LO55" i="3" s="1"/>
  <c r="LM91" i="3"/>
  <c r="LO91" i="3" s="1"/>
  <c r="LM27" i="3"/>
  <c r="LO27" i="3" s="1"/>
  <c r="LM101" i="3"/>
  <c r="LO101" i="3" s="1"/>
  <c r="LM97" i="3"/>
  <c r="LO97" i="3" s="1"/>
  <c r="LM25" i="3"/>
  <c r="LO25" i="3" s="1"/>
  <c r="LM41" i="3"/>
  <c r="LO41" i="3" s="1"/>
  <c r="LM57" i="3"/>
  <c r="LO57" i="3" s="1"/>
  <c r="LM33" i="3"/>
  <c r="LO33" i="3" s="1"/>
  <c r="LM29" i="3"/>
  <c r="LO29" i="3" s="1"/>
  <c r="LM95" i="3"/>
  <c r="LO95" i="3" s="1"/>
  <c r="LM15" i="3"/>
  <c r="LO15" i="3" s="1"/>
  <c r="LM99" i="3"/>
  <c r="LO99" i="3" s="1"/>
  <c r="LM51" i="3"/>
  <c r="LO51" i="3" s="1"/>
  <c r="LM71" i="3"/>
  <c r="LO71" i="3" s="1"/>
  <c r="LM75" i="3"/>
  <c r="LO75" i="3" s="1"/>
  <c r="LM35" i="3"/>
  <c r="LO35" i="3" s="1"/>
  <c r="LM47" i="3"/>
  <c r="LO47" i="3" s="1"/>
  <c r="BM206" i="3"/>
  <c r="BM208" i="3" s="1"/>
  <c r="LM83" i="3"/>
  <c r="LO83" i="3" s="1"/>
  <c r="LM43" i="3"/>
  <c r="LO43" i="3" s="1"/>
  <c r="LM19" i="3"/>
  <c r="LO19" i="3" s="1"/>
  <c r="LM103" i="3"/>
  <c r="LO103" i="3" s="1"/>
  <c r="LM79" i="3"/>
  <c r="LO79" i="3" s="1"/>
  <c r="LM63" i="3"/>
  <c r="LO63" i="3" s="1"/>
  <c r="LM53" i="3"/>
  <c r="LO53" i="3" s="1"/>
  <c r="LM39" i="3"/>
  <c r="LO39" i="3" s="1"/>
  <c r="LM45" i="3"/>
  <c r="LO45" i="3" s="1"/>
  <c r="LM115" i="3"/>
  <c r="LO115" i="3" s="1"/>
  <c r="LM67" i="3"/>
  <c r="LO67" i="3" s="1"/>
  <c r="LM11" i="3"/>
  <c r="LO11" i="3" s="1"/>
  <c r="LM31" i="3"/>
  <c r="LO31" i="3" s="1"/>
  <c r="LM81" i="3"/>
  <c r="LO81" i="3" s="1"/>
  <c r="LM85" i="3"/>
  <c r="LO85" i="3" s="1"/>
  <c r="CQ206" i="3"/>
  <c r="CQ208" i="3" s="1"/>
  <c r="T13" i="3"/>
  <c r="T65" i="3"/>
  <c r="Q37" i="3"/>
  <c r="Q23" i="3"/>
  <c r="T69" i="3"/>
  <c r="Q21" i="3"/>
  <c r="T49" i="3"/>
  <c r="T101" i="3"/>
  <c r="T17" i="3"/>
  <c r="T27" i="3"/>
  <c r="T93" i="3"/>
  <c r="T105" i="3"/>
  <c r="T55" i="3"/>
  <c r="Q25" i="3"/>
  <c r="Q29" i="3"/>
  <c r="O9" i="3"/>
  <c r="O206" i="3" s="1"/>
  <c r="R206" i="3" s="1"/>
  <c r="T15" i="3"/>
  <c r="Q33" i="3"/>
  <c r="Q41" i="3"/>
  <c r="T73" i="3"/>
  <c r="T87" i="3"/>
  <c r="Q11" i="3"/>
  <c r="Q35" i="3"/>
  <c r="LL9" i="3"/>
  <c r="LN9" i="3" s="1"/>
  <c r="T43" i="3"/>
  <c r="T85" i="3"/>
  <c r="Q31" i="3"/>
  <c r="T47" i="3"/>
  <c r="T51" i="3"/>
  <c r="T53" i="3"/>
  <c r="Q19" i="3"/>
  <c r="T75" i="3"/>
  <c r="T83" i="3"/>
  <c r="CT206" i="7"/>
  <c r="CT208" i="7" s="1"/>
  <c r="CT210" i="7" s="1"/>
  <c r="CT213" i="7" s="1"/>
  <c r="Q39" i="3"/>
  <c r="T63" i="3"/>
  <c r="GF206" i="7"/>
  <c r="GF208" i="7" s="1"/>
  <c r="GF210" i="7" s="1"/>
  <c r="GF213" i="7" s="1"/>
  <c r="FB206" i="7"/>
  <c r="FB208" i="7" s="1"/>
  <c r="FB210" i="7" s="1"/>
  <c r="FB213" i="7" s="1"/>
  <c r="DX206" i="7"/>
  <c r="DX208" i="7" s="1"/>
  <c r="DX210" i="7" s="1"/>
  <c r="DX213" i="7" s="1"/>
  <c r="V37" i="7"/>
  <c r="R37" i="7"/>
  <c r="CO207" i="6"/>
  <c r="CQ207" i="6"/>
  <c r="DM207" i="6"/>
  <c r="IA9" i="6"/>
  <c r="IC9" i="6" s="1"/>
  <c r="LO9" i="7"/>
  <c r="LQ9" i="7" s="1"/>
  <c r="EI207" i="6"/>
  <c r="BS207" i="6"/>
  <c r="BU209" i="6" s="1"/>
  <c r="HW9" i="6"/>
  <c r="HY9" i="6" s="1"/>
  <c r="FX39" i="6"/>
  <c r="FY39" i="6" s="1"/>
  <c r="FC27" i="6"/>
  <c r="FX27" i="6"/>
  <c r="FY27" i="6" s="1"/>
  <c r="HJ205" i="7"/>
  <c r="LD206" i="3"/>
  <c r="T45" i="3"/>
  <c r="N206" i="3"/>
  <c r="T115" i="3"/>
  <c r="BP206" i="7"/>
  <c r="BP208" i="7" s="1"/>
  <c r="BP210" i="7" s="1"/>
  <c r="BP213" i="7" s="1"/>
  <c r="LO7" i="7"/>
  <c r="LQ7" i="7" s="1"/>
  <c r="LF206" i="7"/>
  <c r="V25" i="7"/>
  <c r="O206" i="7"/>
  <c r="P7" i="7"/>
  <c r="P9" i="7"/>
  <c r="S9" i="7" s="1"/>
  <c r="GA207" i="6"/>
  <c r="HW7" i="6"/>
  <c r="HY7" i="6" s="1"/>
  <c r="IA7" i="6"/>
  <c r="HS207" i="6"/>
  <c r="HR207" i="6"/>
  <c r="FE207" i="6"/>
  <c r="FB207" i="6"/>
  <c r="EG207" i="6"/>
  <c r="EI209" i="6" s="1"/>
  <c r="GW207" i="6"/>
  <c r="GV207" i="6"/>
  <c r="HX7" i="6"/>
  <c r="AW207" i="6"/>
  <c r="AY209" i="6" s="1"/>
  <c r="AY207" i="6"/>
  <c r="O21" i="6"/>
  <c r="Q21" i="6" s="1"/>
  <c r="O99" i="6"/>
  <c r="T99" i="6" s="1"/>
  <c r="O77" i="6"/>
  <c r="T77" i="6" s="1"/>
  <c r="O11" i="6"/>
  <c r="Q11" i="6" s="1"/>
  <c r="O87" i="6"/>
  <c r="Q87" i="6" s="1"/>
  <c r="O45" i="6"/>
  <c r="Q45" i="6" s="1"/>
  <c r="O105" i="6"/>
  <c r="T105" i="6" s="1"/>
  <c r="O59" i="6"/>
  <c r="O85" i="6"/>
  <c r="Q91" i="6"/>
  <c r="O43" i="6"/>
  <c r="O93" i="6"/>
  <c r="O13" i="6"/>
  <c r="Q13" i="6" s="1"/>
  <c r="O29" i="6"/>
  <c r="Q29" i="6" s="1"/>
  <c r="O79" i="6"/>
  <c r="T79" i="6" s="1"/>
  <c r="O101" i="6"/>
  <c r="O95" i="6"/>
  <c r="O31" i="6"/>
  <c r="O25" i="6"/>
  <c r="O19" i="6"/>
  <c r="O103" i="6"/>
  <c r="J207" i="6"/>
  <c r="O7" i="6"/>
  <c r="O97" i="6"/>
  <c r="O71" i="6"/>
  <c r="O23" i="6"/>
  <c r="O89" i="6"/>
  <c r="O73" i="6"/>
  <c r="O61" i="6"/>
  <c r="O53" i="6"/>
  <c r="O35" i="6"/>
  <c r="O15" i="6"/>
  <c r="N207" i="6"/>
  <c r="O17" i="6"/>
  <c r="O75" i="6"/>
  <c r="O81" i="6"/>
  <c r="O65" i="6"/>
  <c r="O37" i="6"/>
  <c r="T37" i="6" s="1"/>
  <c r="O55" i="6"/>
  <c r="Q55" i="6" s="1"/>
  <c r="O83" i="6"/>
  <c r="O57" i="6"/>
  <c r="O41" i="6"/>
  <c r="O33" i="6"/>
  <c r="O49" i="6"/>
  <c r="O69" i="6"/>
  <c r="O63" i="6"/>
  <c r="O51" i="6"/>
  <c r="O9" i="6"/>
  <c r="T7" i="3"/>
  <c r="Q7" i="3"/>
  <c r="T7" i="2"/>
  <c r="Q7" i="2"/>
  <c r="DM209" i="6" l="1"/>
  <c r="CQ209" i="6"/>
  <c r="HJ206" i="7"/>
  <c r="HJ208" i="7" s="1"/>
  <c r="HJ210" i="7" s="1"/>
  <c r="HJ212" i="7"/>
  <c r="LX103" i="7"/>
  <c r="HV29" i="6"/>
  <c r="HX29" i="6" s="1"/>
  <c r="LQ81" i="3"/>
  <c r="LP81" i="3"/>
  <c r="LU63" i="3"/>
  <c r="LT63" i="3"/>
  <c r="LU43" i="3"/>
  <c r="LT43" i="3"/>
  <c r="LT205" i="3"/>
  <c r="LU205" i="3" s="1"/>
  <c r="LT119" i="3"/>
  <c r="LU119" i="3"/>
  <c r="LQ103" i="3"/>
  <c r="LP103" i="3"/>
  <c r="LQ97" i="3"/>
  <c r="LP97" i="3"/>
  <c r="S23" i="3"/>
  <c r="LQ23" i="3"/>
  <c r="LP23" i="3"/>
  <c r="LU65" i="3"/>
  <c r="LT65" i="3"/>
  <c r="LT101" i="3"/>
  <c r="LU101" i="3"/>
  <c r="LT85" i="3"/>
  <c r="LU85" i="3"/>
  <c r="LQ115" i="3"/>
  <c r="LP115" i="3"/>
  <c r="LQ67" i="3"/>
  <c r="LP67" i="3"/>
  <c r="S31" i="3"/>
  <c r="LQ31" i="3"/>
  <c r="LP31" i="3"/>
  <c r="S35" i="3"/>
  <c r="LQ35" i="3"/>
  <c r="LP35" i="3"/>
  <c r="S29" i="3"/>
  <c r="LQ29" i="3"/>
  <c r="LP29" i="3"/>
  <c r="S21" i="3"/>
  <c r="LQ21" i="3"/>
  <c r="LP21" i="3"/>
  <c r="LQ61" i="3"/>
  <c r="LP61" i="3"/>
  <c r="LT111" i="3"/>
  <c r="LU111" i="3"/>
  <c r="LT113" i="3"/>
  <c r="LU113" i="3"/>
  <c r="LT73" i="3"/>
  <c r="LU73" i="3"/>
  <c r="LT83" i="3"/>
  <c r="LU83" i="3"/>
  <c r="LU55" i="3"/>
  <c r="LT55" i="3"/>
  <c r="LU51" i="3"/>
  <c r="LT51" i="3"/>
  <c r="LT87" i="3"/>
  <c r="LU87" i="3"/>
  <c r="LU47" i="3"/>
  <c r="LT47" i="3"/>
  <c r="LQ71" i="3"/>
  <c r="LP71" i="3"/>
  <c r="LQ59" i="3"/>
  <c r="LP59" i="3"/>
  <c r="S25" i="3"/>
  <c r="LQ25" i="3"/>
  <c r="LP25" i="3"/>
  <c r="S37" i="3"/>
  <c r="LQ37" i="3"/>
  <c r="LP37" i="3"/>
  <c r="LT45" i="3"/>
  <c r="LU45" i="3" s="1"/>
  <c r="LU13" i="3"/>
  <c r="LT13" i="3"/>
  <c r="LU27" i="3"/>
  <c r="LT27" i="3"/>
  <c r="LT69" i="3"/>
  <c r="LU69" i="3"/>
  <c r="S41" i="3"/>
  <c r="LQ41" i="3"/>
  <c r="LP41" i="3"/>
  <c r="LQ57" i="3"/>
  <c r="LP57" i="3"/>
  <c r="LQ77" i="3"/>
  <c r="LP77" i="3"/>
  <c r="LQ89" i="3"/>
  <c r="LP89" i="3"/>
  <c r="LU15" i="3"/>
  <c r="LT15" i="3"/>
  <c r="LT107" i="3"/>
  <c r="LU107" i="3"/>
  <c r="LU49" i="3"/>
  <c r="LT49" i="3"/>
  <c r="LU53" i="3"/>
  <c r="LT53" i="3"/>
  <c r="S39" i="3"/>
  <c r="LQ39" i="3"/>
  <c r="LP39" i="3"/>
  <c r="S19" i="3"/>
  <c r="LQ19" i="3"/>
  <c r="LP19" i="3"/>
  <c r="LQ79" i="3"/>
  <c r="LP79" i="3"/>
  <c r="LQ95" i="3"/>
  <c r="LP95" i="3"/>
  <c r="S33" i="3"/>
  <c r="LQ33" i="3"/>
  <c r="LP33" i="3"/>
  <c r="LQ91" i="3"/>
  <c r="LP91" i="3"/>
  <c r="LQ99" i="3"/>
  <c r="LP99" i="3"/>
  <c r="LT195" i="3"/>
  <c r="LU195" i="3"/>
  <c r="LT109" i="3"/>
  <c r="LU109" i="3"/>
  <c r="LT93" i="3"/>
  <c r="LU93" i="3"/>
  <c r="LT137" i="3"/>
  <c r="LU137" i="3"/>
  <c r="LT105" i="3"/>
  <c r="LU105" i="3"/>
  <c r="LT75" i="3"/>
  <c r="LU75" i="3"/>
  <c r="LU17" i="3"/>
  <c r="LT17" i="3"/>
  <c r="LT117" i="3"/>
  <c r="LU117" i="3"/>
  <c r="U101" i="7"/>
  <c r="LX101" i="7" s="1"/>
  <c r="LR101" i="7"/>
  <c r="U37" i="7"/>
  <c r="LX37" i="7" s="1"/>
  <c r="LS37" i="7"/>
  <c r="LR37" i="7"/>
  <c r="LX25" i="7"/>
  <c r="Q207" i="2"/>
  <c r="I207" i="2" s="1"/>
  <c r="ID7" i="2"/>
  <c r="ID207" i="2" s="1"/>
  <c r="GT121" i="6"/>
  <c r="HP121" i="6"/>
  <c r="HQ121" i="6" s="1"/>
  <c r="Q67" i="6"/>
  <c r="ID67" i="6" s="1"/>
  <c r="T27" i="6"/>
  <c r="IE11" i="6"/>
  <c r="ID11" i="6"/>
  <c r="IE47" i="6"/>
  <c r="ID47" i="6"/>
  <c r="IE29" i="6"/>
  <c r="ID29" i="6"/>
  <c r="IE45" i="6"/>
  <c r="ID45" i="6"/>
  <c r="IE55" i="6"/>
  <c r="ID55" i="6"/>
  <c r="IE13" i="6"/>
  <c r="ID13" i="6"/>
  <c r="IE91" i="6"/>
  <c r="ID91" i="6"/>
  <c r="IE87" i="6"/>
  <c r="ID87" i="6"/>
  <c r="IE21" i="6"/>
  <c r="ID21" i="6"/>
  <c r="Q39" i="6"/>
  <c r="T47" i="6"/>
  <c r="LT9" i="7"/>
  <c r="LU9" i="7"/>
  <c r="S11" i="3"/>
  <c r="LP11" i="3"/>
  <c r="LQ11" i="3"/>
  <c r="LP7" i="3"/>
  <c r="EZ206" i="3"/>
  <c r="EZ208" i="3" s="1"/>
  <c r="EZ210" i="3" s="1"/>
  <c r="EZ213" i="3" s="1"/>
  <c r="DU206" i="3"/>
  <c r="DU208" i="3" s="1"/>
  <c r="LM9" i="3"/>
  <c r="LO9" i="3" s="1"/>
  <c r="CR206" i="3"/>
  <c r="CR208" i="3" s="1"/>
  <c r="CR210" i="3" s="1"/>
  <c r="CR213" i="3" s="1"/>
  <c r="DV206" i="3"/>
  <c r="DV208" i="3" s="1"/>
  <c r="DV210" i="3" s="1"/>
  <c r="DV213" i="3" s="1"/>
  <c r="Q9" i="3"/>
  <c r="T9" i="3"/>
  <c r="BN206" i="3"/>
  <c r="BN208" i="3" s="1"/>
  <c r="BN210" i="3" s="1"/>
  <c r="BN213" i="3" s="1"/>
  <c r="R7" i="7"/>
  <c r="S7" i="7"/>
  <c r="V9" i="7"/>
  <c r="R9" i="7"/>
  <c r="GT39" i="6"/>
  <c r="FC207" i="6"/>
  <c r="FE209" i="6" s="1"/>
  <c r="GT27" i="6"/>
  <c r="GU27" i="6" s="1"/>
  <c r="IN205" i="7"/>
  <c r="S7" i="3"/>
  <c r="LT7" i="3" s="1"/>
  <c r="P206" i="7"/>
  <c r="T206" i="7" s="1"/>
  <c r="V7" i="7"/>
  <c r="HZ207" i="6"/>
  <c r="FX207" i="6"/>
  <c r="IB7" i="6"/>
  <c r="Q99" i="6"/>
  <c r="T21" i="6"/>
  <c r="Q37" i="6"/>
  <c r="Q79" i="6"/>
  <c r="T11" i="6"/>
  <c r="Q77" i="6"/>
  <c r="T87" i="6"/>
  <c r="T29" i="6"/>
  <c r="T55" i="6"/>
  <c r="T45" i="6"/>
  <c r="T13" i="6"/>
  <c r="Q105" i="6"/>
  <c r="T81" i="6"/>
  <c r="Q81" i="6"/>
  <c r="Q19" i="6"/>
  <c r="T19" i="6"/>
  <c r="T41" i="6"/>
  <c r="Q41" i="6"/>
  <c r="Q53" i="6"/>
  <c r="T53" i="6"/>
  <c r="T95" i="6"/>
  <c r="Q95" i="6"/>
  <c r="T51" i="6"/>
  <c r="Q51" i="6"/>
  <c r="Q33" i="6"/>
  <c r="T33" i="6"/>
  <c r="Q65" i="6"/>
  <c r="T65" i="6"/>
  <c r="Q23" i="6"/>
  <c r="T23" i="6"/>
  <c r="Q71" i="6"/>
  <c r="T71" i="6"/>
  <c r="O207" i="6"/>
  <c r="T7" i="6"/>
  <c r="Q7" i="6"/>
  <c r="Q103" i="6"/>
  <c r="T103" i="6"/>
  <c r="T43" i="6"/>
  <c r="Q43" i="6"/>
  <c r="Q9" i="6"/>
  <c r="T9" i="6"/>
  <c r="T89" i="6"/>
  <c r="Q89" i="6"/>
  <c r="Q85" i="6"/>
  <c r="T85" i="6"/>
  <c r="Q69" i="6"/>
  <c r="T69" i="6"/>
  <c r="Q49" i="6"/>
  <c r="T49" i="6"/>
  <c r="T75" i="6"/>
  <c r="Q75" i="6"/>
  <c r="Q73" i="6"/>
  <c r="T73" i="6"/>
  <c r="T97" i="6"/>
  <c r="Q97" i="6"/>
  <c r="T31" i="6"/>
  <c r="Q31" i="6"/>
  <c r="Q93" i="6"/>
  <c r="T93" i="6"/>
  <c r="T59" i="6"/>
  <c r="Q59" i="6"/>
  <c r="T63" i="6"/>
  <c r="Q63" i="6"/>
  <c r="T57" i="6"/>
  <c r="Q57" i="6"/>
  <c r="T83" i="6"/>
  <c r="Q83" i="6"/>
  <c r="T17" i="6"/>
  <c r="Q17" i="6"/>
  <c r="Q15" i="6"/>
  <c r="T15" i="6"/>
  <c r="Q35" i="6"/>
  <c r="T35" i="6"/>
  <c r="Q61" i="6"/>
  <c r="T61" i="6"/>
  <c r="Q25" i="6"/>
  <c r="T25" i="6"/>
  <c r="Q101" i="6"/>
  <c r="T101" i="6"/>
  <c r="R207" i="2"/>
  <c r="IN206" i="7" l="1"/>
  <c r="IN208" i="7" s="1"/>
  <c r="IN210" i="7" s="1"/>
  <c r="IN212" i="7"/>
  <c r="HJ213" i="7"/>
  <c r="L44" i="4"/>
  <c r="GU121" i="6"/>
  <c r="HW121" i="6" s="1"/>
  <c r="HY121" i="6" s="1"/>
  <c r="HV121" i="6"/>
  <c r="HX121" i="6" s="1"/>
  <c r="R207" i="6"/>
  <c r="L47" i="4" s="1"/>
  <c r="L23" i="4"/>
  <c r="LT91" i="3"/>
  <c r="LU91" i="3"/>
  <c r="LU57" i="3"/>
  <c r="LT57" i="3"/>
  <c r="LU29" i="3"/>
  <c r="LT29" i="3"/>
  <c r="LT97" i="3"/>
  <c r="LU97" i="3"/>
  <c r="LT79" i="3"/>
  <c r="LU79" i="3"/>
  <c r="LU25" i="3"/>
  <c r="LT25" i="3"/>
  <c r="LU67" i="3"/>
  <c r="LT67" i="3"/>
  <c r="LU33" i="3"/>
  <c r="LT33" i="3"/>
  <c r="LU39" i="3"/>
  <c r="LT39" i="3"/>
  <c r="LU41" i="3"/>
  <c r="LT41" i="3"/>
  <c r="LT71" i="3"/>
  <c r="LU71" i="3"/>
  <c r="LU35" i="3"/>
  <c r="LT35" i="3"/>
  <c r="LT103" i="3"/>
  <c r="LU103" i="3"/>
  <c r="LU19" i="3"/>
  <c r="LT19" i="3"/>
  <c r="LU59" i="3"/>
  <c r="LT59" i="3"/>
  <c r="LT115" i="3"/>
  <c r="LU115" i="3"/>
  <c r="LT99" i="3"/>
  <c r="LU99" i="3"/>
  <c r="LT77" i="3"/>
  <c r="LU77" i="3"/>
  <c r="LU21" i="3"/>
  <c r="LT21" i="3"/>
  <c r="LU23" i="3"/>
  <c r="LT23" i="3"/>
  <c r="LT95" i="3"/>
  <c r="LU95" i="3"/>
  <c r="LT89" i="3"/>
  <c r="LU89" i="3"/>
  <c r="LU37" i="3"/>
  <c r="LT37" i="3"/>
  <c r="LU61" i="3"/>
  <c r="LT61" i="3"/>
  <c r="LU31" i="3"/>
  <c r="LT31" i="3"/>
  <c r="LT81" i="3"/>
  <c r="LU81" i="3"/>
  <c r="LY101" i="7"/>
  <c r="LY37" i="7"/>
  <c r="IE7" i="2"/>
  <c r="IE207" i="2" s="1"/>
  <c r="IF207" i="2"/>
  <c r="IG207" i="2" s="1"/>
  <c r="IE67" i="6"/>
  <c r="IE17" i="6"/>
  <c r="ID17" i="6"/>
  <c r="IE57" i="6"/>
  <c r="ID57" i="6"/>
  <c r="IE33" i="6"/>
  <c r="ID33" i="6"/>
  <c r="IE99" i="6"/>
  <c r="ID99" i="6"/>
  <c r="IE35" i="6"/>
  <c r="ID35" i="6"/>
  <c r="IE73" i="6"/>
  <c r="ID73" i="6"/>
  <c r="IE85" i="6"/>
  <c r="ID85" i="6"/>
  <c r="IE103" i="6"/>
  <c r="ID103" i="6"/>
  <c r="IE105" i="6"/>
  <c r="ID105" i="6"/>
  <c r="IE39" i="6"/>
  <c r="ID39" i="6"/>
  <c r="IE83" i="6"/>
  <c r="ID83" i="6"/>
  <c r="IE63" i="6"/>
  <c r="ID63" i="6"/>
  <c r="IE97" i="6"/>
  <c r="ID97" i="6"/>
  <c r="IE75" i="6"/>
  <c r="ID75" i="6"/>
  <c r="IE89" i="6"/>
  <c r="ID89" i="6"/>
  <c r="IE43" i="6"/>
  <c r="ID43" i="6"/>
  <c r="IE71" i="6"/>
  <c r="ID71" i="6"/>
  <c r="IE65" i="6"/>
  <c r="ID65" i="6"/>
  <c r="IE53" i="6"/>
  <c r="ID53" i="6"/>
  <c r="ID19" i="6"/>
  <c r="IE19" i="6" s="1"/>
  <c r="IE37" i="6"/>
  <c r="ID37" i="6"/>
  <c r="IE59" i="6"/>
  <c r="ID59" i="6"/>
  <c r="IE31" i="6"/>
  <c r="ID31" i="6"/>
  <c r="IE23" i="6"/>
  <c r="ID23" i="6"/>
  <c r="IE25" i="6"/>
  <c r="ID25" i="6"/>
  <c r="IE49" i="6"/>
  <c r="ID49" i="6"/>
  <c r="IE9" i="6"/>
  <c r="ID9" i="6"/>
  <c r="IE51" i="6"/>
  <c r="ID51" i="6"/>
  <c r="IE79" i="6"/>
  <c r="ID79" i="6"/>
  <c r="IE101" i="6"/>
  <c r="ID101" i="6"/>
  <c r="IE61" i="6"/>
  <c r="ID61" i="6"/>
  <c r="ID15" i="6"/>
  <c r="IE15" i="6" s="1"/>
  <c r="IE93" i="6"/>
  <c r="ID93" i="6"/>
  <c r="IE69" i="6"/>
  <c r="ID69" i="6"/>
  <c r="IE95" i="6"/>
  <c r="ID95" i="6"/>
  <c r="IE41" i="6"/>
  <c r="ID41" i="6"/>
  <c r="IE81" i="6"/>
  <c r="ID81" i="6"/>
  <c r="ID77" i="6"/>
  <c r="IE77" i="6" s="1"/>
  <c r="ID7" i="6"/>
  <c r="IE7" i="6" s="1"/>
  <c r="U9" i="7"/>
  <c r="LX9" i="7" s="1"/>
  <c r="LY9" i="7" s="1"/>
  <c r="LR9" i="7"/>
  <c r="LS9" i="7" s="1"/>
  <c r="LT7" i="7"/>
  <c r="LT206" i="7" s="1"/>
  <c r="T39" i="4" s="1"/>
  <c r="X39" i="4" s="1"/>
  <c r="LR7" i="7"/>
  <c r="LS7" i="7" s="1"/>
  <c r="S206" i="7"/>
  <c r="LU11" i="3"/>
  <c r="LT11" i="3"/>
  <c r="S9" i="3"/>
  <c r="S206" i="3" s="1"/>
  <c r="LP9" i="3"/>
  <c r="LQ9" i="3" s="1"/>
  <c r="LQ7" i="3"/>
  <c r="LU7" i="3"/>
  <c r="EY206" i="3"/>
  <c r="EY208" i="3" s="1"/>
  <c r="Q206" i="3"/>
  <c r="H206" i="3" s="1"/>
  <c r="U7" i="7"/>
  <c r="GU39" i="6"/>
  <c r="HP39" i="6"/>
  <c r="HQ39" i="6" s="1"/>
  <c r="GT207" i="6"/>
  <c r="HP27" i="6"/>
  <c r="HQ27" i="6" s="1"/>
  <c r="HW27" i="6" s="1"/>
  <c r="HY27" i="6" s="1"/>
  <c r="KV205" i="7"/>
  <c r="JR205" i="7"/>
  <c r="LN205" i="7"/>
  <c r="R206" i="7"/>
  <c r="IB207" i="6"/>
  <c r="FY207" i="6"/>
  <c r="GA209" i="6" s="1"/>
  <c r="IA207" i="6"/>
  <c r="Q207" i="6"/>
  <c r="JR206" i="7" l="1"/>
  <c r="JR208" i="7" s="1"/>
  <c r="JR210" i="7" s="1"/>
  <c r="JR212" i="7"/>
  <c r="KV206" i="7"/>
  <c r="KV208" i="7" s="1"/>
  <c r="KV210" i="7" s="1"/>
  <c r="KV212" i="7"/>
  <c r="IN213" i="7"/>
  <c r="GU207" i="6"/>
  <c r="GW209" i="6" s="1"/>
  <c r="L36" i="4"/>
  <c r="P47" i="4"/>
  <c r="P44" i="4"/>
  <c r="LU7" i="7"/>
  <c r="LU206" i="7" s="1"/>
  <c r="LX7" i="7"/>
  <c r="LX206" i="7" s="1"/>
  <c r="U206" i="7"/>
  <c r="L28" i="4" s="1"/>
  <c r="LS206" i="7"/>
  <c r="LR206" i="7"/>
  <c r="LV206" i="7" s="1"/>
  <c r="LP206" i="3"/>
  <c r="LR206" i="3" s="1"/>
  <c r="LS206" i="3" s="1"/>
  <c r="LQ206" i="3"/>
  <c r="LT9" i="3"/>
  <c r="LT206" i="3" s="1"/>
  <c r="LU9" i="3"/>
  <c r="LU206" i="3" s="1"/>
  <c r="GD206" i="3"/>
  <c r="GD208" i="3" s="1"/>
  <c r="GD210" i="3" s="1"/>
  <c r="GD213" i="3" s="1"/>
  <c r="GC206" i="3"/>
  <c r="GC208" i="3" s="1"/>
  <c r="IL206" i="3"/>
  <c r="IL208" i="3" s="1"/>
  <c r="IL210" i="3" s="1"/>
  <c r="IL213" i="3" s="1"/>
  <c r="IK206" i="3"/>
  <c r="IK208" i="3" s="1"/>
  <c r="HH206" i="3"/>
  <c r="HH208" i="3" s="1"/>
  <c r="HH210" i="3" s="1"/>
  <c r="HH213" i="3" s="1"/>
  <c r="HG206" i="3"/>
  <c r="HG208" i="3" s="1"/>
  <c r="HW39" i="6"/>
  <c r="HY39" i="6" s="1"/>
  <c r="HV39" i="6"/>
  <c r="HX39" i="6" s="1"/>
  <c r="HQ207" i="6"/>
  <c r="HS209" i="6" s="1"/>
  <c r="HP207" i="6"/>
  <c r="HV27" i="6"/>
  <c r="LO205" i="7"/>
  <c r="LP205" i="7"/>
  <c r="LP206" i="7" s="1"/>
  <c r="LN206" i="7"/>
  <c r="LL205" i="3"/>
  <c r="H206" i="7"/>
  <c r="IC7" i="6"/>
  <c r="IC207" i="6" s="1"/>
  <c r="I207" i="6"/>
  <c r="L33" i="4"/>
  <c r="LN210" i="7" l="1"/>
  <c r="KV213" i="7"/>
  <c r="JR213" i="7"/>
  <c r="T44" i="4"/>
  <c r="T28" i="4"/>
  <c r="X28" i="4" s="1"/>
  <c r="T36" i="4"/>
  <c r="X36" i="4" s="1"/>
  <c r="P36" i="4"/>
  <c r="P28" i="4"/>
  <c r="P33" i="4"/>
  <c r="HX27" i="6"/>
  <c r="HX207" i="6" s="1"/>
  <c r="ID27" i="6"/>
  <c r="LY7" i="7"/>
  <c r="LY206" i="7" s="1"/>
  <c r="HY207" i="6"/>
  <c r="JP206" i="3"/>
  <c r="JP208" i="3" s="1"/>
  <c r="JP210" i="3" s="1"/>
  <c r="JP213" i="3" s="1"/>
  <c r="JO206" i="3"/>
  <c r="JO208" i="3" s="1"/>
  <c r="P23" i="4"/>
  <c r="HV207" i="6"/>
  <c r="LQ205" i="7"/>
  <c r="LQ206" i="7" s="1"/>
  <c r="LO206" i="7"/>
  <c r="LN208" i="7" s="1"/>
  <c r="LM205" i="3"/>
  <c r="LO205" i="3" s="1"/>
  <c r="LN205" i="3"/>
  <c r="HW207" i="6"/>
  <c r="HZ209" i="6" s="1"/>
  <c r="LN211" i="7" l="1"/>
  <c r="LW206" i="7"/>
  <c r="X44" i="4"/>
  <c r="IE27" i="6"/>
  <c r="IE207" i="6" s="1"/>
  <c r="ID207" i="6"/>
  <c r="KT206" i="3"/>
  <c r="KT208" i="3" s="1"/>
  <c r="KT210" i="3" s="1"/>
  <c r="KT213" i="3" s="1"/>
  <c r="LL211" i="3" s="1"/>
  <c r="V56" i="4" s="1"/>
  <c r="KS206" i="3"/>
  <c r="KS208" i="3" s="1"/>
  <c r="LL7" i="3"/>
  <c r="IF207" i="6" l="1"/>
  <c r="T47" i="4" s="1"/>
  <c r="T33" i="4"/>
  <c r="X33" i="4" s="1"/>
  <c r="LM7" i="3"/>
  <c r="LN7" i="3"/>
  <c r="LN206" i="3" s="1"/>
  <c r="LL206" i="3"/>
  <c r="IG207" i="6" l="1"/>
  <c r="X47" i="4"/>
  <c r="LO7" i="3"/>
  <c r="LO206" i="3" s="1"/>
  <c r="LM206" i="3"/>
  <c r="LL208" i="3" s="1"/>
  <c r="T23" i="4" l="1"/>
  <c r="X23" i="4" s="1"/>
</calcChain>
</file>

<file path=xl/comments1.xml><?xml version="1.0" encoding="utf-8"?>
<comments xmlns="http://schemas.openxmlformats.org/spreadsheetml/2006/main">
  <authors>
    <author>Vícha Jiří</author>
  </authors>
  <commentList>
    <comment ref="H20" authorId="0" shapeId="0">
      <text>
        <r>
          <rPr>
            <sz val="9"/>
            <color indexed="81"/>
            <rFont val="Tahoma"/>
            <family val="2"/>
            <charset val="238"/>
          </rPr>
          <t>Z uzavřeného právního aktu a příloh, případně po schválení změn</t>
        </r>
      </text>
    </comment>
    <comment ref="P20" authorId="0" shapeId="0">
      <text>
        <r>
          <rPr>
            <sz val="9"/>
            <color indexed="81"/>
            <rFont val="Tahoma"/>
            <family val="2"/>
            <charset val="238"/>
          </rPr>
          <t>Jedná se o rozdíl mezi hodnotami uvedenými v právním aktu a rozepsanými v kalkulačce.</t>
        </r>
      </text>
    </comment>
    <comment ref="X20" authorId="0" shapeId="0">
      <text>
        <r>
          <rPr>
            <sz val="9"/>
            <color indexed="81"/>
            <rFont val="Tahoma"/>
            <family val="2"/>
            <charset val="238"/>
          </rPr>
          <t>Jedná se o rozdíl mezi plánovanými a vyčerpanými/naplněnými hodnotami.</t>
        </r>
      </text>
    </comment>
  </commentList>
</comments>
</file>

<file path=xl/sharedStrings.xml><?xml version="1.0" encoding="utf-8"?>
<sst xmlns="http://schemas.openxmlformats.org/spreadsheetml/2006/main" count="6260" uniqueCount="520">
  <si>
    <t>Počet výzkumných organizací s nově příchozími výzkumnými pracovníky ze zahraničí nebo ze soukromého sektoru</t>
  </si>
  <si>
    <t>Počet podpořených výzkumných a akademických pracovníků</t>
  </si>
  <si>
    <t>Počet služeb poskytovaných nově příchozími výzkumnými pracovníky ze zahraničí</t>
  </si>
  <si>
    <t>Celkový počet účastníků</t>
  </si>
  <si>
    <t>1.</t>
  </si>
  <si>
    <t>2.</t>
  </si>
  <si>
    <t>3.</t>
  </si>
  <si>
    <t>4.</t>
  </si>
  <si>
    <t>5.</t>
  </si>
  <si>
    <t>Příjezdy</t>
  </si>
  <si>
    <t>Výjezdy</t>
  </si>
  <si>
    <t>K A L K U L A Č K A   M O B I L I T</t>
  </si>
  <si>
    <t>6.</t>
  </si>
  <si>
    <t>milník</t>
  </si>
  <si>
    <t>výstup</t>
  </si>
  <si>
    <t>výsledek</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</si>
  <si>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</si>
  <si>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</si>
  <si>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</si>
  <si>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</si>
  <si>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</si>
  <si>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</si>
  <si>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</si>
  <si>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</si>
  <si>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</si>
  <si>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</si>
  <si>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</si>
  <si>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</si>
  <si>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</si>
  <si>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</si>
  <si>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</si>
  <si>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</si>
  <si>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</si>
  <si>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</si>
  <si>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</si>
  <si>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</si>
  <si>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</si>
  <si>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</si>
  <si>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</si>
  <si>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</si>
  <si>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</si>
  <si>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</si>
  <si>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</si>
  <si>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</si>
  <si>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</si>
  <si>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</si>
  <si>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</si>
  <si>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</si>
  <si>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</si>
  <si>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</si>
  <si>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</si>
  <si>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</si>
  <si>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</si>
  <si>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</si>
  <si>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</si>
  <si>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</si>
  <si>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</si>
  <si>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</si>
  <si>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</si>
  <si>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</si>
  <si>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celkem</t>
  </si>
  <si>
    <t>SOUHRN:</t>
  </si>
  <si>
    <t>za všechny měsíce</t>
  </si>
  <si>
    <t>Hodnoty nekopírujte a nepřesunujte, vždy je ručně vepište.</t>
  </si>
  <si>
    <t>Země</t>
  </si>
  <si>
    <t>Korekční koeficient</t>
  </si>
  <si>
    <t>částka na měsíc</t>
  </si>
  <si>
    <t>Částka za rodinu</t>
  </si>
  <si>
    <t>S rodinou</t>
  </si>
  <si>
    <t xml:space="preserve">Lucembursko               </t>
  </si>
  <si>
    <t xml:space="preserve">Nizozemsko                  </t>
  </si>
  <si>
    <t xml:space="preserve">Velká Británie              </t>
  </si>
  <si>
    <t xml:space="preserve">Albánie                           </t>
  </si>
  <si>
    <t xml:space="preserve">Austrálie                        </t>
  </si>
  <si>
    <t xml:space="preserve">Brazílie                            </t>
  </si>
  <si>
    <t xml:space="preserve">Bulharsko                       </t>
  </si>
  <si>
    <t xml:space="preserve">Černá Hora                    </t>
  </si>
  <si>
    <t xml:space="preserve">Čína                                  </t>
  </si>
  <si>
    <t xml:space="preserve">Dánsko                            </t>
  </si>
  <si>
    <t xml:space="preserve">Estonsko                         </t>
  </si>
  <si>
    <t xml:space="preserve">Finsko                             </t>
  </si>
  <si>
    <t xml:space="preserve">Francie                            </t>
  </si>
  <si>
    <t xml:space="preserve">Chorvatsko                    </t>
  </si>
  <si>
    <t xml:space="preserve">Indie                                </t>
  </si>
  <si>
    <t xml:space="preserve">Izrael                               </t>
  </si>
  <si>
    <t xml:space="preserve">Itálie                                </t>
  </si>
  <si>
    <t xml:space="preserve">Indonésie                      </t>
  </si>
  <si>
    <t xml:space="preserve">Irsko                                 </t>
  </si>
  <si>
    <t xml:space="preserve">Japonsko                        </t>
  </si>
  <si>
    <t xml:space="preserve">Kanada                            </t>
  </si>
  <si>
    <t xml:space="preserve">Litva                                 </t>
  </si>
  <si>
    <t xml:space="preserve">Maďarsko                      </t>
  </si>
  <si>
    <t xml:space="preserve">Malta                               </t>
  </si>
  <si>
    <t xml:space="preserve">Mexiko                            </t>
  </si>
  <si>
    <t xml:space="preserve">Norsko                            </t>
  </si>
  <si>
    <t xml:space="preserve">Polsko                             </t>
  </si>
  <si>
    <t xml:space="preserve">Portugalsko                   </t>
  </si>
  <si>
    <t xml:space="preserve">Rusko                              </t>
  </si>
  <si>
    <t xml:space="preserve">Řecko                              </t>
  </si>
  <si>
    <t xml:space="preserve">Slovensko                      </t>
  </si>
  <si>
    <t xml:space="preserve">Slovinsko                       </t>
  </si>
  <si>
    <t xml:space="preserve">Španělsko                      </t>
  </si>
  <si>
    <t xml:space="preserve">USA                                  </t>
  </si>
  <si>
    <t xml:space="preserve">Vietnam                         </t>
  </si>
  <si>
    <t>Cena jednotky za rodinu</t>
  </si>
  <si>
    <t>Částka za mobilitu</t>
  </si>
  <si>
    <t>Cena jednotky za mobilitu</t>
  </si>
  <si>
    <t>Počet měsíců mobility = počet jednotek</t>
  </si>
  <si>
    <t>počet měsíců pobytu rodiny = počet jednotek</t>
  </si>
  <si>
    <t>vyberte 
ze seznamu</t>
  </si>
  <si>
    <t>jednotka za mobilitu</t>
  </si>
  <si>
    <t>jednotka za rodinu</t>
  </si>
  <si>
    <t>vyplňte číslo 
do 24</t>
  </si>
  <si>
    <t>úroveň rozpočtu    1.2.1.X</t>
  </si>
  <si>
    <t>úroveň rozpočtu    1.2.2.X</t>
  </si>
  <si>
    <t>Požadovaná částka celkem
 = 
náklady na aktivitu celkem</t>
  </si>
  <si>
    <t>úroveň rozpočtu    1.1.1.X</t>
  </si>
  <si>
    <t>úroveň rozpočtu    1.1.2.X</t>
  </si>
  <si>
    <t>země</t>
  </si>
  <si>
    <t>jiná země       *</t>
  </si>
  <si>
    <t>* výjezd do jiné země nutno konzultovat s ŘO</t>
  </si>
  <si>
    <t>mobilita</t>
  </si>
  <si>
    <t>ostatní</t>
  </si>
  <si>
    <t>rodina</t>
  </si>
  <si>
    <t>kurz</t>
  </si>
  <si>
    <t>příjezdy</t>
  </si>
  <si>
    <t>výjezdy</t>
  </si>
  <si>
    <t>vyplňte číslo 0,5 - 1</t>
  </si>
  <si>
    <t>Úvazek</t>
  </si>
  <si>
    <t>úroveň rozpočtu    1.3.1.X</t>
  </si>
  <si>
    <t>úroveň rozpočtu    1.3.2.X</t>
  </si>
  <si>
    <t>úroveň rozpočtu    1.4.1.X</t>
  </si>
  <si>
    <t>úroveň rozpočtu    1.4.2.X</t>
  </si>
  <si>
    <t>výzvy č. 02_16_027 OP VVV</t>
  </si>
  <si>
    <t>vyplňte číslo 
6 - 24</t>
  </si>
  <si>
    <t>Identifikace mobility</t>
  </si>
  <si>
    <t>junioři</t>
  </si>
  <si>
    <t xml:space="preserve">Alžírsko                           </t>
  </si>
  <si>
    <t xml:space="preserve">Angola                            </t>
  </si>
  <si>
    <t xml:space="preserve">Argentina                      </t>
  </si>
  <si>
    <t xml:space="preserve">Arménie                         </t>
  </si>
  <si>
    <t xml:space="preserve">Ázerbájdžán                  </t>
  </si>
  <si>
    <t xml:space="preserve">Bangladéš                      </t>
  </si>
  <si>
    <t xml:space="preserve">Barbados                        </t>
  </si>
  <si>
    <t xml:space="preserve">Belgie                              </t>
  </si>
  <si>
    <t xml:space="preserve">Belize                              </t>
  </si>
  <si>
    <t xml:space="preserve">Bělorusko                      </t>
  </si>
  <si>
    <t xml:space="preserve">Benin                               </t>
  </si>
  <si>
    <t xml:space="preserve">Bermudy                        </t>
  </si>
  <si>
    <t xml:space="preserve">Bolívie                             </t>
  </si>
  <si>
    <t xml:space="preserve">Botswana                       </t>
  </si>
  <si>
    <t xml:space="preserve">Burkina Faso                 </t>
  </si>
  <si>
    <t xml:space="preserve">Čad                                   </t>
  </si>
  <si>
    <t xml:space="preserve">Dem rep Kongo           </t>
  </si>
  <si>
    <t xml:space="preserve">Dominikánská rep      </t>
  </si>
  <si>
    <t xml:space="preserve">Džibutsko                       </t>
  </si>
  <si>
    <t xml:space="preserve">Egypt                                </t>
  </si>
  <si>
    <t xml:space="preserve">Ekvádor                           </t>
  </si>
  <si>
    <t xml:space="preserve">Eritrea                             </t>
  </si>
  <si>
    <t xml:space="preserve">Etiopie                            </t>
  </si>
  <si>
    <t xml:space="preserve">Faerské ostrovy          </t>
  </si>
  <si>
    <t xml:space="preserve">Fidži                                 </t>
  </si>
  <si>
    <t xml:space="preserve">Filipíny                            </t>
  </si>
  <si>
    <t xml:space="preserve">Gabon                             </t>
  </si>
  <si>
    <t xml:space="preserve">Gambie                           </t>
  </si>
  <si>
    <t xml:space="preserve">Ghana                              </t>
  </si>
  <si>
    <t xml:space="preserve">Gruzie                              </t>
  </si>
  <si>
    <t xml:space="preserve">Guatemala                     </t>
  </si>
  <si>
    <t xml:space="preserve">Guinea                            </t>
  </si>
  <si>
    <t xml:space="preserve">Guinea-Bissau             </t>
  </si>
  <si>
    <t xml:space="preserve">Guyana                           </t>
  </si>
  <si>
    <t xml:space="preserve">Haiti                                 </t>
  </si>
  <si>
    <t xml:space="preserve">Honduras                       </t>
  </si>
  <si>
    <t xml:space="preserve">Hongkong                      </t>
  </si>
  <si>
    <t xml:space="preserve">Chile                                </t>
  </si>
  <si>
    <t xml:space="preserve">Island                               </t>
  </si>
  <si>
    <t xml:space="preserve">Jamajka                          </t>
  </si>
  <si>
    <t xml:space="preserve">Jemen                             </t>
  </si>
  <si>
    <t xml:space="preserve">Jihoafrická rep             </t>
  </si>
  <si>
    <t xml:space="preserve">Jižní Korea                     </t>
  </si>
  <si>
    <t xml:space="preserve">Jordánsko                      </t>
  </si>
  <si>
    <t xml:space="preserve">Kambodža                     </t>
  </si>
  <si>
    <t xml:space="preserve">Kamerun                        </t>
  </si>
  <si>
    <t xml:space="preserve">Kapverdy                        </t>
  </si>
  <si>
    <t xml:space="preserve">Kazachstán                    </t>
  </si>
  <si>
    <t xml:space="preserve">Keňa                                 </t>
  </si>
  <si>
    <t xml:space="preserve">Kolumbie                       </t>
  </si>
  <si>
    <t xml:space="preserve">Kongo                              </t>
  </si>
  <si>
    <t xml:space="preserve">Kostarika                        </t>
  </si>
  <si>
    <t xml:space="preserve">Kuba                                 </t>
  </si>
  <si>
    <t xml:space="preserve">Kypr                                  </t>
  </si>
  <si>
    <t xml:space="preserve">Kyrgyzstán                     </t>
  </si>
  <si>
    <t xml:space="preserve">Laos                                  </t>
  </si>
  <si>
    <t xml:space="preserve">Lesotho                           </t>
  </si>
  <si>
    <t xml:space="preserve">Libanon                           </t>
  </si>
  <si>
    <t xml:space="preserve">Libérie                             </t>
  </si>
  <si>
    <t xml:space="preserve">Libye                                </t>
  </si>
  <si>
    <t xml:space="preserve">Lichtenštejnsko          </t>
  </si>
  <si>
    <t xml:space="preserve">Lotyšsko                         </t>
  </si>
  <si>
    <t xml:space="preserve">Madagaskar                  </t>
  </si>
  <si>
    <t xml:space="preserve">Makedonská rep         </t>
  </si>
  <si>
    <t xml:space="preserve">Malajsie                         </t>
  </si>
  <si>
    <t xml:space="preserve">Malawi                            </t>
  </si>
  <si>
    <t xml:space="preserve">Mali                                  </t>
  </si>
  <si>
    <t xml:space="preserve">Maroko                           </t>
  </si>
  <si>
    <t xml:space="preserve">Mauricius                       </t>
  </si>
  <si>
    <t xml:space="preserve">Mauritánie                    </t>
  </si>
  <si>
    <t xml:space="preserve">Moldavsko                     </t>
  </si>
  <si>
    <t xml:space="preserve">Mosambik                     </t>
  </si>
  <si>
    <t xml:space="preserve">Namibie                         </t>
  </si>
  <si>
    <t xml:space="preserve">Německo                       </t>
  </si>
  <si>
    <t xml:space="preserve">Nepál                              </t>
  </si>
  <si>
    <t xml:space="preserve">Niger                               </t>
  </si>
  <si>
    <t xml:space="preserve">Nigérie                            </t>
  </si>
  <si>
    <t xml:space="preserve">Nikaragua                      </t>
  </si>
  <si>
    <t xml:space="preserve">Nová Kaledonie          </t>
  </si>
  <si>
    <t xml:space="preserve">Nový Zéland                 </t>
  </si>
  <si>
    <t xml:space="preserve">Pákistán                          </t>
  </si>
  <si>
    <t xml:space="preserve">Palestinská aut úz      </t>
  </si>
  <si>
    <t xml:space="preserve">Panama                           </t>
  </si>
  <si>
    <t xml:space="preserve">Papua-Nová Guinea   </t>
  </si>
  <si>
    <t xml:space="preserve">Paraguay                        </t>
  </si>
  <si>
    <t xml:space="preserve">Peru                                 </t>
  </si>
  <si>
    <t xml:space="preserve">Pobřeží slonoviny      </t>
  </si>
  <si>
    <t xml:space="preserve">Rakousko                       </t>
  </si>
  <si>
    <t xml:space="preserve">Rumunsko                     </t>
  </si>
  <si>
    <t xml:space="preserve">Rwanda                          </t>
  </si>
  <si>
    <t xml:space="preserve">Salvador                         </t>
  </si>
  <si>
    <t xml:space="preserve">Samoa                             </t>
  </si>
  <si>
    <t xml:space="preserve">Saúdská Arábie           </t>
  </si>
  <si>
    <t xml:space="preserve">Senegal                          </t>
  </si>
  <si>
    <t xml:space="preserve">Sierra Leone                 </t>
  </si>
  <si>
    <t xml:space="preserve">Singapur                         </t>
  </si>
  <si>
    <t xml:space="preserve">Srbsko                             </t>
  </si>
  <si>
    <t xml:space="preserve">Srí Lanka                         </t>
  </si>
  <si>
    <t xml:space="preserve">Středoafrická rep       </t>
  </si>
  <si>
    <t xml:space="preserve">Súdán                              </t>
  </si>
  <si>
    <t xml:space="preserve">Surinam                          </t>
  </si>
  <si>
    <t xml:space="preserve">Svazijsko                        </t>
  </si>
  <si>
    <t xml:space="preserve">Sýrie                                 </t>
  </si>
  <si>
    <t xml:space="preserve">Šalomounovy ostrovy </t>
  </si>
  <si>
    <t xml:space="preserve">Švédsko                          </t>
  </si>
  <si>
    <t xml:space="preserve">Švýcarsko                       </t>
  </si>
  <si>
    <t xml:space="preserve">Tádžikistán                    </t>
  </si>
  <si>
    <t xml:space="preserve">Tanzanie                         </t>
  </si>
  <si>
    <t xml:space="preserve">Thajsko                           </t>
  </si>
  <si>
    <t xml:space="preserve">Tchaj-wan                      </t>
  </si>
  <si>
    <t xml:space="preserve">Togo                                 </t>
  </si>
  <si>
    <t xml:space="preserve">Tonga                               </t>
  </si>
  <si>
    <t xml:space="preserve">Trinidad a Tobago      </t>
  </si>
  <si>
    <t xml:space="preserve">Tunisko                           </t>
  </si>
  <si>
    <t xml:space="preserve">Turecko                          </t>
  </si>
  <si>
    <t xml:space="preserve">Uganda                           </t>
  </si>
  <si>
    <t xml:space="preserve">Ukrajina                          </t>
  </si>
  <si>
    <t xml:space="preserve">Uruguay                          </t>
  </si>
  <si>
    <t xml:space="preserve">Uzbekistán                    </t>
  </si>
  <si>
    <t xml:space="preserve">Vanuatu                         </t>
  </si>
  <si>
    <t xml:space="preserve">Venezuela                     </t>
  </si>
  <si>
    <t xml:space="preserve">Východní Timor           </t>
  </si>
  <si>
    <t xml:space="preserve">Zambie                            </t>
  </si>
  <si>
    <t xml:space="preserve">Zimbabwe                     </t>
  </si>
  <si>
    <t xml:space="preserve">Bosna a Hercegovina </t>
  </si>
  <si>
    <t>částka na měsíc x úvazek</t>
  </si>
  <si>
    <t xml:space="preserve">za všechny měsíce </t>
  </si>
  <si>
    <t>51.</t>
  </si>
  <si>
    <t>52.</t>
  </si>
  <si>
    <t>53.</t>
  </si>
  <si>
    <t>54.</t>
  </si>
  <si>
    <t>55.</t>
  </si>
  <si>
    <t>56.</t>
  </si>
  <si>
    <t>57.</t>
  </si>
  <si>
    <t>58.</t>
  </si>
  <si>
    <t>59.</t>
  </si>
  <si>
    <t>60.</t>
  </si>
  <si>
    <t>Splněna bagatelní podpora / minimální doba realizace mobility</t>
  </si>
  <si>
    <t>1. ZoR</t>
  </si>
  <si>
    <t>2. ZoR</t>
  </si>
  <si>
    <t>3. ZoR</t>
  </si>
  <si>
    <t>4. ZoR</t>
  </si>
  <si>
    <t>5. ZoR</t>
  </si>
  <si>
    <t>6. ZoR</t>
  </si>
  <si>
    <t>7. ZoR</t>
  </si>
  <si>
    <t>8. ZoR</t>
  </si>
  <si>
    <t>9. ZoR</t>
  </si>
  <si>
    <t>Celkem
za projekt</t>
  </si>
  <si>
    <t>Celkem za projekt</t>
  </si>
  <si>
    <t>Měsíc 1</t>
  </si>
  <si>
    <t>Měsíc 2</t>
  </si>
  <si>
    <t>Měsíc 3</t>
  </si>
  <si>
    <t>Měsíc 4</t>
  </si>
  <si>
    <t>Měsíc 5</t>
  </si>
  <si>
    <t>Měsíc 6</t>
  </si>
  <si>
    <t>Měsíc 7</t>
  </si>
  <si>
    <t>Měsíc 8</t>
  </si>
  <si>
    <t>Mobilita</t>
  </si>
  <si>
    <t>Podpůrný nástroj pro rodinu</t>
  </si>
  <si>
    <t>Počet dosažených jednotek</t>
  </si>
  <si>
    <t>Částka dosažených jednotek</t>
  </si>
  <si>
    <t>Nevyčerpáno jednotek</t>
  </si>
  <si>
    <t>Nevyčerpaná částka</t>
  </si>
  <si>
    <t>Ne</t>
  </si>
  <si>
    <t>Počet dosažených jednotek 
v ZoR</t>
  </si>
  <si>
    <t xml:space="preserve">Částka dosažených jednotek v ZoR </t>
  </si>
  <si>
    <t>Podpůrný nástroj</t>
  </si>
  <si>
    <t>Podpůrný nástroj (Ano/Ne)</t>
  </si>
  <si>
    <t>Doba přerušení (v hod.)</t>
  </si>
  <si>
    <t>FPD</t>
  </si>
  <si>
    <t>Počet dosažených jednotek 
v ZoR 
(bez zádržného)</t>
  </si>
  <si>
    <t>Částka dosažených jednotek v ZoR 
(bez zádržného)</t>
  </si>
  <si>
    <t>Počet dosažených jednotek 
v ZoR (bez zádržného)</t>
  </si>
  <si>
    <t xml:space="preserve">Počet dosažených jednotek 
v ZoR </t>
  </si>
  <si>
    <t>Návratová fáze</t>
  </si>
  <si>
    <t>Doba přerušení 
(v hod.)</t>
  </si>
  <si>
    <t>vyplňte číslo  
6 - 24</t>
  </si>
  <si>
    <t>vyplňte číslo
6 - 24</t>
  </si>
  <si>
    <t>Popůrný nástroj</t>
  </si>
  <si>
    <t>Ano</t>
  </si>
  <si>
    <t>Počet organizací, jejichž pracovníci zvýšili svou kvalifikaci ve VaV, jeho řízení a oblastech souvisejících</t>
  </si>
  <si>
    <t>5 46 01</t>
  </si>
  <si>
    <t>Počet studentů výzkumně zaměřených studijních programů a Ph.D. studentů, kteří se zúčastnili stáže</t>
  </si>
  <si>
    <t>Je vybraný výzkumný pracovník 
studentem 
Ph.D.?</t>
  </si>
  <si>
    <t>2 08 00</t>
  </si>
  <si>
    <t>2 08 10</t>
  </si>
  <si>
    <t>6 00 00</t>
  </si>
  <si>
    <t>2 04 03</t>
  </si>
  <si>
    <t>2 04 15</t>
  </si>
  <si>
    <t>Číslo ZoR,
ve které je požadováno proplacení návratové fáze</t>
  </si>
  <si>
    <t xml:space="preserve"> + návratová fáze</t>
  </si>
  <si>
    <t>CELKEM V ZOR</t>
  </si>
  <si>
    <t>Částka dosažených jednotek v ZoR</t>
  </si>
  <si>
    <t>Pokud je v poli rozevírací seznam, použijte ho, pole nevypisujte.</t>
  </si>
  <si>
    <t>Základní pravidla pro vyplňování kalkulačky:</t>
  </si>
  <si>
    <t>Vyplňují se vždy pouze bílé buňky.</t>
  </si>
  <si>
    <t>Po vyplnění uvedených informací se automaticky doplní následující:</t>
  </si>
  <si>
    <t>5 43 10</t>
  </si>
  <si>
    <t>Fond pracovní doby (včetně svátků)</t>
  </si>
  <si>
    <t>Výstupové indikátory</t>
  </si>
  <si>
    <t>Výstupový indikátor</t>
  </si>
  <si>
    <t>Výsledkový indikátor</t>
  </si>
  <si>
    <t>Milníkový indikátor</t>
  </si>
  <si>
    <t>Naplněn</t>
  </si>
  <si>
    <t>Nenaplněn</t>
  </si>
  <si>
    <t>KA</t>
  </si>
  <si>
    <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</si>
  <si>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</si>
  <si>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</si>
  <si>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</si>
  <si>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</si>
  <si>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</si>
  <si>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</si>
  <si>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</si>
  <si>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</si>
  <si>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</si>
  <si>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</si>
  <si>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</si>
  <si>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</si>
  <si>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</si>
  <si>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</si>
  <si>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</si>
  <si>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</si>
  <si>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</si>
  <si>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</si>
  <si>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</si>
  <si>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</si>
  <si>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</si>
  <si>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</si>
  <si>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</si>
  <si>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</si>
  <si>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</si>
  <si>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</si>
  <si>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</si>
  <si>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</si>
  <si>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</si>
  <si>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</si>
  <si>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</si>
  <si>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</si>
  <si>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</si>
  <si>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</si>
  <si>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</si>
  <si>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</si>
  <si>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</si>
  <si>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</si>
  <si>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</si>
  <si>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</si>
  <si>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vyberte Ano/Ne</t>
  </si>
  <si>
    <t>Splněny podmínky návratové fáze</t>
  </si>
  <si>
    <t>Minimální personální náklady</t>
  </si>
  <si>
    <t xml:space="preserve">Pomůcka pro sestavení a realizaci projektu zjednodušeného vykazování </t>
  </si>
  <si>
    <t>Počet podpořených spoluprací</t>
  </si>
  <si>
    <t>Rozpočet</t>
  </si>
  <si>
    <t>Výsledkové indikátory</t>
  </si>
  <si>
    <r>
      <t xml:space="preserve">Dokument KALKULAČKA MOBILIT je </t>
    </r>
    <r>
      <rPr>
        <b/>
        <sz val="12"/>
        <color theme="1"/>
        <rFont val="Segoe UI"/>
        <family val="2"/>
        <charset val="238"/>
      </rPr>
      <t>povinnou přílohou</t>
    </r>
    <r>
      <rPr>
        <sz val="12"/>
        <color theme="1"/>
        <rFont val="Segoe UI"/>
        <family val="2"/>
        <charset val="238"/>
      </rPr>
      <t xml:space="preserve"> Žádosti o podporu ve výzvě č. 02_16_027 Mezinárodní mobilita výzkumných pracovníků Operačního programu Výzkum, vývoj a vzdělávání (OP VVV).</t>
    </r>
  </si>
  <si>
    <t>DŮLEŽITÉ ODKAZY:</t>
  </si>
  <si>
    <t>Manuál</t>
  </si>
  <si>
    <t>Příjezdy seniorů
(KA2)</t>
  </si>
  <si>
    <t>Výjezdy juniorů
(KA3)</t>
  </si>
  <si>
    <t>Výjezdy seniorů 
(KA4)</t>
  </si>
  <si>
    <t>Příjezdy post-doků
(KA1)</t>
  </si>
  <si>
    <t>Postup vyplňování kalkulačky při přípravě Žádosti o podporu (ŽoP):</t>
  </si>
  <si>
    <t>V odkazech na listu Úvod zvolte prokliky na příjezdy a výjezdy, případně dole na liště zvolte konkrétní listy.</t>
  </si>
  <si>
    <t>(Poznámka: Hodnota v buňce Počet měsíců pobytu rodiny nesmí být vyšší než hodnota v buňce Počet měsíců mobility.)</t>
  </si>
  <si>
    <t xml:space="preserve"> - Celková částka za rodinu;</t>
  </si>
  <si>
    <t xml:space="preserve"> - Cena jednotky - částka za měsíc;</t>
  </si>
  <si>
    <t xml:space="preserve"> - Celková částka za mobilitu;</t>
  </si>
  <si>
    <t xml:space="preserve"> - Cena jednotky za rodinu - částka na měsíc;</t>
  </si>
  <si>
    <t xml:space="preserve"> - Požadovaná částka celkem - náklady na aktivitu celkem;</t>
  </si>
  <si>
    <t xml:space="preserve"> - Korekční koeficient - v závislosti na uvedené zemi výjezdu (relevantní pouze pro výjezdy, tedy KA3 a 4);</t>
  </si>
  <si>
    <t>Postup vyplňování kalkulačky při realizaci projektu:</t>
  </si>
  <si>
    <t>Na jednotlivých listech vyplňte levou část kalkulačky (sloupce A-R pro KA1 a 2, A-U pro KA3 a A-S pro KA4). Jedná se o následující údaje:</t>
  </si>
  <si>
    <r>
      <t xml:space="preserve">Vypočítané hodnoty uveďte v žádosti o podporu v IS KP14+. Jedná se o </t>
    </r>
    <r>
      <rPr>
        <b/>
        <sz val="12"/>
        <color theme="1"/>
        <rFont val="Arial"/>
        <family val="2"/>
        <charset val="238"/>
      </rPr>
      <t>plánované hodnoty.</t>
    </r>
  </si>
  <si>
    <t>Na jednotlivých listech vyplňujte především pravou část kalkulačky (sloupce U-HY pro KA1 a 2, Y-LL pro KA3 a W-LH pro KA4). Jedná se o následující údaje:</t>
  </si>
  <si>
    <t xml:space="preserve"> - Zpráva o realizaci (ZoR) - v jednotlivých ZoR uveďte:</t>
  </si>
  <si>
    <t>(Poznámka: Tuto položku je možné vyplnit až po výběru konkrétního pracovníka, tudíž většinou až během realizace projektu.)</t>
  </si>
  <si>
    <t>(Poznámka: U výsledkových indikátorů je relevantní hodnota v součtovém řádku, který se nachází ve spodní části tabulky.)</t>
  </si>
  <si>
    <t xml:space="preserve"> - Plánované hodnoty výstupových, výsledkových a milníkových indikátorů, kterých bude dosaženo při splnění uvedených mobilit;</t>
  </si>
  <si>
    <t>(Poznámka: Po zvolení možnosti Ano se zabělí celý řádek dané mobility v rámci jednotlivých Zpráv o realizaci, které je tudíž možné začít vyplňovat.)</t>
  </si>
  <si>
    <t>(Poznámka: U příjezdů se FPD vyplňuje svodně za celý měsíc pro všechny mobility; u výjezdů je nutné vyplnit FPD každé mobility, neboť každá země má jiný FPD.)</t>
  </si>
  <si>
    <t>(Poznámka: Pokud v daném měsíci neproběhlo žádné přerušení, je nutné vyplnit nulu.)</t>
  </si>
  <si>
    <t>(Poznámka: Po zvolení možnosti Ano se zabělí řádek dané mobility v rámci tabulky pro návratovou fázi, který je tudíž možné vyplňovat.)</t>
  </si>
  <si>
    <t xml:space="preserve"> - Počet dosažených jednotek v ZoR (pro mobilitu a podpůrný nástroj);</t>
  </si>
  <si>
    <t xml:space="preserve"> - Částka dosažených jednotek v ZoR (pro mobilitu a podpůrný nástroj);</t>
  </si>
  <si>
    <t xml:space="preserve"> - Počet dosažených jednotek v návratové fázi (pro mobilitu a podpůrný nástroj);</t>
  </si>
  <si>
    <t xml:space="preserve"> - Částka dosažených jednotek v návratové fázi (pro mobilitu a podpůrný nástroj);</t>
  </si>
  <si>
    <t xml:space="preserve"> - Součty za každou ZoR i návratovou fázi (ve spodní části tabulek);</t>
  </si>
  <si>
    <t xml:space="preserve"> - Součty za dosavadní realizaci (poslední tabulka vpravo);</t>
  </si>
  <si>
    <t xml:space="preserve"> - Hodnoty vykázaných a naplněných indikátorů po splnění stanovených podmínek.</t>
  </si>
  <si>
    <r>
      <t xml:space="preserve"> - </t>
    </r>
    <r>
      <rPr>
        <b/>
        <sz val="12"/>
        <color theme="1"/>
        <rFont val="Arial"/>
        <family val="2"/>
        <charset val="238"/>
      </rPr>
      <t>Počet měsíců mobility = počet jednotek</t>
    </r>
    <r>
      <rPr>
        <sz val="12"/>
        <color theme="1"/>
        <rFont val="Arial"/>
        <family val="2"/>
        <charset val="238"/>
      </rPr>
      <t xml:space="preserve"> - uveďte hodnotu v rozmezí 6 - 24 zachycující plánovaný počet měsíců mobility;</t>
    </r>
  </si>
  <si>
    <r>
      <t xml:space="preserve"> - </t>
    </r>
    <r>
      <rPr>
        <b/>
        <sz val="12"/>
        <color theme="1"/>
        <rFont val="Arial"/>
        <family val="2"/>
        <charset val="238"/>
      </rPr>
      <t>S rodinou</t>
    </r>
    <r>
      <rPr>
        <sz val="12"/>
        <color theme="1"/>
        <rFont val="Arial"/>
        <family val="2"/>
        <charset val="238"/>
      </rPr>
      <t xml:space="preserve"> - uveďte, zda je plánováno využít podpůrný nástroj pro rodinu (výběr z možností Ano a Ne);</t>
    </r>
  </si>
  <si>
    <r>
      <t xml:space="preserve"> - </t>
    </r>
    <r>
      <rPr>
        <b/>
        <sz val="12"/>
        <color theme="1"/>
        <rFont val="Arial"/>
        <family val="2"/>
        <charset val="238"/>
      </rPr>
      <t>Počet měsíců pobytu rodiny = počet jednotek</t>
    </r>
    <r>
      <rPr>
        <sz val="12"/>
        <color theme="1"/>
        <rFont val="Arial"/>
        <family val="2"/>
        <charset val="238"/>
      </rPr>
      <t xml:space="preserve"> - uveďte hodnotu v rozmezí 1 - 24 zachycující plánovaný počet měsíců využití podpůrného nástroje;</t>
    </r>
  </si>
  <si>
    <r>
      <t xml:space="preserve"> - </t>
    </r>
    <r>
      <rPr>
        <b/>
        <sz val="12"/>
        <color theme="1"/>
        <rFont val="Arial"/>
        <family val="2"/>
        <charset val="238"/>
      </rPr>
      <t>Úvazek</t>
    </r>
    <r>
      <rPr>
        <sz val="12"/>
        <color theme="1"/>
        <rFont val="Arial"/>
        <family val="2"/>
        <charset val="238"/>
      </rPr>
      <t xml:space="preserve"> - uveďte plánovanou výši úvazku mobilitního pracovníka v rozmezí 0,50 - 1,00; povolena jsou 2 desetinná místa (tato položka není relevantní pro KA1);</t>
    </r>
  </si>
  <si>
    <r>
      <t xml:space="preserve"> - </t>
    </r>
    <r>
      <rPr>
        <b/>
        <sz val="12"/>
        <color theme="1"/>
        <rFont val="Arial"/>
        <family val="2"/>
        <charset val="238"/>
      </rPr>
      <t>Země</t>
    </r>
    <r>
      <rPr>
        <sz val="12"/>
        <color theme="1"/>
        <rFont val="Arial"/>
        <family val="2"/>
        <charset val="238"/>
      </rPr>
      <t xml:space="preserve"> - uveďte místo, kam je v plánu mobilitu uskutečnit - výběr z nabízeného seznamu (tato položka není relevantní pro příjezdy, tedy KA1 a KA2);</t>
    </r>
  </si>
  <si>
    <r>
      <t xml:space="preserve"> - </t>
    </r>
    <r>
      <rPr>
        <b/>
        <sz val="12"/>
        <color theme="1"/>
        <rFont val="Arial"/>
        <family val="2"/>
        <charset val="238"/>
      </rPr>
      <t>Je vybraný výzkumný pracovník studentem Ph.D.?</t>
    </r>
    <r>
      <rPr>
        <sz val="12"/>
        <color theme="1"/>
        <rFont val="Arial"/>
        <family val="2"/>
        <charset val="238"/>
      </rPr>
      <t xml:space="preserve"> - zvolte Ano či Ne (tato položka je relevantní pouze pro KA3);</t>
    </r>
  </si>
  <si>
    <r>
      <t xml:space="preserve"> - </t>
    </r>
    <r>
      <rPr>
        <b/>
        <sz val="12"/>
        <color theme="1"/>
        <rFont val="Arial"/>
        <family val="2"/>
        <charset val="238"/>
      </rPr>
      <t>Splněna bagatelní podpora / minimální doba realizace mobility</t>
    </r>
    <r>
      <rPr>
        <sz val="12"/>
        <color theme="1"/>
        <rFont val="Arial"/>
        <family val="2"/>
        <charset val="238"/>
      </rPr>
      <t xml:space="preserve"> - zvolte možnost Ano, pokud je u dané mobility splněna podmínka bagatelní podpory;</t>
    </r>
  </si>
  <si>
    <r>
      <t xml:space="preserve"> - </t>
    </r>
    <r>
      <rPr>
        <b/>
        <sz val="12"/>
        <color theme="1"/>
        <rFont val="Arial"/>
        <family val="2"/>
        <charset val="238"/>
      </rPr>
      <t>Fond pracovní doby (FPD)</t>
    </r>
    <r>
      <rPr>
        <sz val="12"/>
        <color theme="1"/>
        <rFont val="Arial"/>
        <family val="2"/>
        <charset val="238"/>
      </rPr>
      <t xml:space="preserve"> - uveďte počet hodin fondu pracovní doby daného měsíce včetně svátků a při úvazku 1,00; </t>
    </r>
  </si>
  <si>
    <r>
      <t xml:space="preserve"> - </t>
    </r>
    <r>
      <rPr>
        <b/>
        <sz val="12"/>
        <color theme="1"/>
        <rFont val="Arial"/>
        <family val="2"/>
        <charset val="238"/>
      </rPr>
      <t>Doba přerušení (v hod.)</t>
    </r>
    <r>
      <rPr>
        <sz val="12"/>
        <color theme="1"/>
        <rFont val="Arial"/>
        <family val="2"/>
        <charset val="238"/>
      </rPr>
      <t xml:space="preserve"> - uveďte počet hodin přerušení mobility v souladu s PpŽP - specifická část, kapitola 7.1.1.</t>
    </r>
  </si>
  <si>
    <r>
      <t xml:space="preserve"> - </t>
    </r>
    <r>
      <rPr>
        <b/>
        <sz val="12"/>
        <color theme="1"/>
        <rFont val="Arial"/>
        <family val="2"/>
        <charset val="238"/>
      </rPr>
      <t>Podpůrný nástroj (Ano/Ne)</t>
    </r>
    <r>
      <rPr>
        <sz val="12"/>
        <color theme="1"/>
        <rFont val="Arial"/>
        <family val="2"/>
        <charset val="238"/>
      </rPr>
      <t xml:space="preserve"> - zvolte, zda byl v daném měsíci využit podpůrný nástroj pro rodinu;</t>
    </r>
  </si>
  <si>
    <r>
      <t xml:space="preserve"> - </t>
    </r>
    <r>
      <rPr>
        <b/>
        <sz val="12"/>
        <color theme="1"/>
        <rFont val="Arial"/>
        <family val="2"/>
        <charset val="238"/>
      </rPr>
      <t>Fond pracovní doby (FPD)</t>
    </r>
    <r>
      <rPr>
        <sz val="12"/>
        <color theme="1"/>
        <rFont val="Arial"/>
        <family val="2"/>
        <charset val="238"/>
      </rPr>
      <t xml:space="preserve"> - stejně jako u ZoR uveďte počet hodin FPD daného měsíce včetně svátků a při úvazku 1,00;</t>
    </r>
  </si>
  <si>
    <r>
      <t xml:space="preserve"> - </t>
    </r>
    <r>
      <rPr>
        <b/>
        <sz val="12"/>
        <color theme="1"/>
        <rFont val="Arial"/>
        <family val="2"/>
        <charset val="238"/>
      </rPr>
      <t>Číslo ZoR, ve které je požadováno proplacení návratové fáze</t>
    </r>
    <r>
      <rPr>
        <sz val="12"/>
        <color theme="1"/>
        <rFont val="Arial"/>
        <family val="2"/>
        <charset val="238"/>
      </rPr>
      <t xml:space="preserve"> - zvolte číslo ZoR, v rámci které je daná návratová fáze vykazována a požadována k proplacení;</t>
    </r>
  </si>
  <si>
    <t xml:space="preserve"> - Návratová fáze - relevantní pouze pro výjezdy (tedy KA3 a 4) - u výjezdů je poslední jednotka každé mobility použita jako "zádržné", které se vyplácí až po splnění podmínek návratové fáze.</t>
  </si>
  <si>
    <t>Proto se návratová fáze vyplňuje v samostatné tabulce (sloupce KK-KT pro KA3 a KI-KR pro KA4). Konkrétně se vyplňuje:</t>
  </si>
  <si>
    <r>
      <t xml:space="preserve"> - </t>
    </r>
    <r>
      <rPr>
        <b/>
        <sz val="12"/>
        <color theme="1"/>
        <rFont val="Arial"/>
        <family val="2"/>
        <charset val="238"/>
      </rPr>
      <t>Splněny podmínky návratové fáze (Ano/Ne)</t>
    </r>
    <r>
      <rPr>
        <sz val="12"/>
        <color theme="1"/>
        <rFont val="Arial"/>
        <family val="2"/>
        <charset val="238"/>
      </rPr>
      <t xml:space="preserve"> - zvolte, zda byly u dané mobility splněny podmínky návratové fáze (v souladu s PpŽP - specifická část, kapitola 5.2.4);</t>
    </r>
  </si>
  <si>
    <t>zpět na úvodní stranu</t>
  </si>
  <si>
    <t>x</t>
  </si>
  <si>
    <t xml:space="preserve">Výše úvazku </t>
  </si>
  <si>
    <r>
      <t xml:space="preserve"> - </t>
    </r>
    <r>
      <rPr>
        <b/>
        <sz val="12"/>
        <color theme="1"/>
        <rFont val="Arial"/>
        <family val="2"/>
        <charset val="238"/>
      </rPr>
      <t>Identifikace mobility</t>
    </r>
    <r>
      <rPr>
        <sz val="12"/>
        <color theme="1"/>
        <rFont val="Arial"/>
        <family val="2"/>
        <charset val="238"/>
      </rPr>
      <t xml:space="preserve"> - uveďte stručnou a jednoznačnou charakteristiku mobility (číslo mobility, kdo, kam, odkud, obor atd.);</t>
    </r>
  </si>
  <si>
    <t>Korekční koeficient země</t>
  </si>
  <si>
    <t>MANUÁL K VYPLŇOVÁNÍ KALKULAČKY MOBILIT</t>
  </si>
  <si>
    <t>Případné změny projektu, ke kterým dojde během realizace projektu, je nutné provést i v kalkulačce, a to konkrétně v levé části, která byla určena pro přípravu ŽoP, viz výše.</t>
  </si>
  <si>
    <t>vyplňte číslo 
0,5 - 1</t>
  </si>
  <si>
    <t>zpět nahoru</t>
  </si>
  <si>
    <t>Příjezdy post-doků</t>
  </si>
  <si>
    <t>Příjezdy seniorů</t>
  </si>
  <si>
    <t>Výjezdy juniorů</t>
  </si>
  <si>
    <t>Výjezdy seniorů</t>
  </si>
  <si>
    <t>Fond pracovní doby (včetně svátků, 
při úvazku 1,0)</t>
  </si>
  <si>
    <t xml:space="preserve">Počet dosažených jednotek </t>
  </si>
  <si>
    <t>Doba přerušení (v hod.)*</t>
  </si>
  <si>
    <t>*pokud v daném měsíci nebyl výkon mobility přerušen, je nutné uvést nulu.</t>
  </si>
  <si>
    <t>Měsíc 9</t>
  </si>
  <si>
    <t>Měsíc 10</t>
  </si>
  <si>
    <t>Měsíc 11</t>
  </si>
  <si>
    <t>Měsíc 12</t>
  </si>
  <si>
    <t>Belgie                              1,193</t>
  </si>
  <si>
    <t>Bulharsko                       0,853</t>
  </si>
  <si>
    <t>Dánsko                            1,615</t>
  </si>
  <si>
    <t>Estonsko                         0,934</t>
  </si>
  <si>
    <t>Finsko                             1,391</t>
  </si>
  <si>
    <t>Francie                            1,325</t>
  </si>
  <si>
    <t>Chorvatsko                    1,163</t>
  </si>
  <si>
    <t>Irsko                                 1,354</t>
  </si>
  <si>
    <t>Itálie                                1,273</t>
  </si>
  <si>
    <t>Kypr                                  1,095</t>
  </si>
  <si>
    <t>Litva                                 0,872</t>
  </si>
  <si>
    <t>Lotyšsko                         0,906</t>
  </si>
  <si>
    <t>Lucembursko               1,193</t>
  </si>
  <si>
    <t>Maďarsko                      0,909</t>
  </si>
  <si>
    <t>Malta                               1,069</t>
  </si>
  <si>
    <t>Německo                       1,179</t>
  </si>
  <si>
    <t>Nizozemsko                  1,245</t>
  </si>
  <si>
    <t>Polsko                             0,912</t>
  </si>
  <si>
    <t>Portugalsko                   1,063</t>
  </si>
  <si>
    <t>Rakousko                       1,251</t>
  </si>
  <si>
    <t>Rumunsko                     0,815</t>
  </si>
  <si>
    <t>Řecko                              1,106</t>
  </si>
  <si>
    <t>Slovensko                      0,986</t>
  </si>
  <si>
    <t>Slovinsko                       1,027</t>
  </si>
  <si>
    <t>Španělsko                      1,165</t>
  </si>
  <si>
    <t>Švédsko                          1,333</t>
  </si>
  <si>
    <t>Velká Británie              1,436</t>
  </si>
  <si>
    <t>Členské státy EU</t>
  </si>
  <si>
    <t>Z toho:</t>
  </si>
  <si>
    <t>Celkem Mobilita + Podpůrný nástroj</t>
  </si>
  <si>
    <t>Výjezdy v rámci EU</t>
  </si>
  <si>
    <t>Výjezdy mimo EU</t>
  </si>
  <si>
    <t>Celkem Mobilita + Podpůrný nástroj pro rodinu</t>
  </si>
  <si>
    <t>Z toho</t>
  </si>
  <si>
    <t>Celková vyčerpaná částka v rámci výjezdů mimo EU (včetně podpůrného nástroje pro rodinu):</t>
  </si>
  <si>
    <t>Druh nepřítomnosti</t>
  </si>
  <si>
    <t>dovolená (nad alikvotní část)</t>
  </si>
  <si>
    <t>pracovní neschopnost do 14 dnů (včetně)</t>
  </si>
  <si>
    <t>NE</t>
  </si>
  <si>
    <t>ANO</t>
  </si>
  <si>
    <t>pracovní neschopnost od 14 dnů do 2 měsíců (včetně)</t>
  </si>
  <si>
    <t>pracovní neschopnost po 2 měsících</t>
  </si>
  <si>
    <t>nepřítomnost bez platu/náhrady platu (mzdy) např. neplacené volno</t>
  </si>
  <si>
    <t>Započítává/nezapočítává se
do plnění jednotky (případně včetně podpůrného nástroje)</t>
  </si>
  <si>
    <t>Plnění jednotek (FPD = fond pracovní doby v daném měsíci včetně svátků - při úvazku 1,0)</t>
  </si>
  <si>
    <t>Plnění jednotek</t>
  </si>
  <si>
    <t>*Přerušení je nutné do kalkulačky započítat vždy jako celkový hodinový úvazek pro daný den v souladu s pracovně právními dokumenty zaměstnance.</t>
  </si>
  <si>
    <t>dovolená (alikvotní část)</t>
  </si>
  <si>
    <t>překážka v práci, za niž náleží plat/mzda a náhrada platu/mzdy hrazená zaměstnavatelem</t>
  </si>
  <si>
    <t>Bez přerušení</t>
  </si>
  <si>
    <t>Přerušení uvést v kalkulačce</t>
  </si>
  <si>
    <t>Zadávání přerušení
do kalkulačky</t>
  </si>
  <si>
    <t>Přerušení uvést v kalkulačce*</t>
  </si>
  <si>
    <t>Platná cílová hodnota</t>
  </si>
  <si>
    <t>V kalkulačce</t>
  </si>
  <si>
    <t>Rozdíl</t>
  </si>
  <si>
    <t>Vyčerpáno/Naplněno</t>
  </si>
  <si>
    <t>Na listu Úvod vyplňte hodnoty rozpočtu a indikátorů ve sloupci Platná cílová hodnota (musí být v souladu s uzavřeným právním aktem, případně následnými schválenými změnami).</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</si>
</sst>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 &quot;Kč&quot;"/>
    <numFmt numFmtId="165" formatCode="0.000"/>
    <numFmt numFmtId="166" formatCode="#&quot; &quot;##&quot; &quot;##"/>
    <numFmt numFmtId="167" formatCode="#,##0.0"/>
    <numFmt numFmtId="168" formatCode="#,##0.000"/>
    <numFmt numFmtId="169" formatCode="#,##0.00\ &quot;Kč&quot;"/>
  </numFmts>
  <fonts count="61" x14ac:knownFonts="1">
    <font>
      <sz val="11"/>
      <color theme="1"/>
      <name val="Calibri"/>
      <family val="2"/>
      <charset val="238"/>
      <scheme val="minor"/>
    </font>
    <font>
      <b/>
      <sz val="28"/>
      <color theme="1"/>
      <name val="Segoe UI"/>
      <family val="2"/>
      <charset val="238"/>
    </font>
    <font>
      <sz val="11"/>
      <color theme="1"/>
      <name val="Arial"/>
      <family val="2"/>
      <charset val="238"/>
    </font>
    <font>
      <b/>
      <sz val="16"/>
      <color theme="0"/>
      <name val="Segoe UI"/>
      <family val="2"/>
      <charset val="238"/>
    </font>
    <font>
      <u/>
      <sz val="11"/>
      <color theme="10"/>
      <name val="Calibri"/>
      <family val="2"/>
      <charset val="238"/>
      <scheme val="minor"/>
    </font>
    <font>
      <b/>
      <sz val="11"/>
      <color theme="1"/>
      <name val="Calibri"/>
      <family val="2"/>
      <charset val="238"/>
      <scheme val="minor"/>
    </font>
    <font>
      <u/>
      <sz val="10"/>
      <color theme="10"/>
      <name val="Calibri"/>
      <family val="2"/>
      <charset val="238"/>
      <scheme val="minor"/>
    </font>
    <font>
      <sz val="11"/>
      <color indexed="8"/>
      <name val="Calibri"/>
      <family val="2"/>
      <charset val="238"/>
    </font>
    <font>
      <sz val="12"/>
      <color theme="1"/>
      <name val="Calibri"/>
      <family val="2"/>
      <charset val="238"/>
      <scheme val="minor"/>
    </font>
    <font>
      <b/>
      <sz val="14"/>
      <color theme="1"/>
      <name val="Calibri"/>
      <family val="2"/>
      <charset val="238"/>
      <scheme val="minor"/>
    </font>
    <font>
      <sz val="10"/>
      <color theme="1"/>
      <name val="Calibri"/>
      <family val="2"/>
      <charset val="238"/>
      <scheme val="minor"/>
    </font>
    <font>
      <sz val="10"/>
      <color theme="0" tint="-0.249977111117893"/>
      <name val="Calibri"/>
      <family val="2"/>
      <charset val="238"/>
      <scheme val="minor"/>
    </font>
    <font>
      <i/>
      <sz val="10"/>
      <color theme="1"/>
      <name val="Calibri"/>
      <family val="2"/>
      <charset val="238"/>
      <scheme val="minor"/>
    </font>
    <font>
      <sz val="10"/>
      <name val="Calibri"/>
      <family val="2"/>
      <charset val="238"/>
      <scheme val="minor"/>
    </font>
    <font>
      <b/>
      <sz val="18"/>
      <color theme="1"/>
      <name val="Calibri"/>
      <family val="2"/>
      <charset val="238"/>
      <scheme val="minor"/>
    </font>
    <font>
      <b/>
      <i/>
      <sz val="14"/>
      <color theme="1"/>
      <name val="Calibri"/>
      <family val="2"/>
      <charset val="238"/>
      <scheme val="minor"/>
    </font>
    <font>
      <b/>
      <sz val="12"/>
      <name val="Calibri"/>
      <family val="2"/>
      <charset val="238"/>
      <scheme val="minor"/>
    </font>
    <font>
      <b/>
      <sz val="10"/>
      <name val="Calibri"/>
      <family val="2"/>
      <charset val="238"/>
      <scheme val="minor"/>
    </font>
    <font>
      <b/>
      <sz val="12"/>
      <color theme="1"/>
      <name val="Calibri"/>
      <family val="2"/>
      <charset val="238"/>
      <scheme val="minor"/>
    </font>
    <font>
      <sz val="9"/>
      <color theme="1"/>
      <name val="Calibri"/>
      <family val="2"/>
      <charset val="238"/>
      <scheme val="minor"/>
    </font>
    <font>
      <b/>
      <sz val="11"/>
      <color theme="1"/>
      <name val="Arial"/>
      <family val="2"/>
      <charset val="238"/>
    </font>
    <font>
      <b/>
      <sz val="20"/>
      <color theme="1"/>
      <name val="Calibri"/>
      <family val="2"/>
      <charset val="238"/>
      <scheme val="minor"/>
    </font>
    <font>
      <b/>
      <sz val="14"/>
      <name val="Calibri"/>
      <family val="2"/>
      <charset val="238"/>
      <scheme val="minor"/>
    </font>
    <font>
      <u/>
      <sz val="10"/>
      <name val="Calibri"/>
      <family val="2"/>
      <charset val="238"/>
      <scheme val="minor"/>
    </font>
    <font>
      <i/>
      <sz val="10"/>
      <name val="Calibri"/>
      <family val="2"/>
      <charset val="238"/>
      <scheme val="minor"/>
    </font>
    <font>
      <b/>
      <sz val="20"/>
      <name val="Calibri"/>
      <family val="2"/>
      <charset val="238"/>
      <scheme val="minor"/>
    </font>
    <font>
      <b/>
      <sz val="11"/>
      <name val="Calibri"/>
      <family val="2"/>
      <charset val="238"/>
      <scheme val="minor"/>
    </font>
    <font>
      <b/>
      <i/>
      <sz val="14"/>
      <name val="Calibri"/>
      <family val="2"/>
      <charset val="238"/>
      <scheme val="minor"/>
    </font>
    <font>
      <sz val="12"/>
      <name val="Calibri"/>
      <family val="2"/>
      <charset val="238"/>
      <scheme val="minor"/>
    </font>
    <font>
      <sz val="11"/>
      <name val="Calibri"/>
      <family val="2"/>
      <charset val="238"/>
      <scheme val="minor"/>
    </font>
    <font>
      <b/>
      <sz val="18"/>
      <name val="Calibri"/>
      <family val="2"/>
      <charset val="238"/>
      <scheme val="minor"/>
    </font>
    <font>
      <b/>
      <sz val="10"/>
      <color theme="1"/>
      <name val="Calibri"/>
      <family val="2"/>
      <charset val="238"/>
      <scheme val="minor"/>
    </font>
    <font>
      <b/>
      <sz val="16"/>
      <color theme="1"/>
      <name val="Calibri"/>
      <family val="2"/>
      <charset val="238"/>
      <scheme val="minor"/>
    </font>
    <font>
      <b/>
      <sz val="22"/>
      <color theme="1"/>
      <name val="Calibri"/>
      <family val="2"/>
      <charset val="238"/>
      <scheme val="minor"/>
    </font>
    <font>
      <b/>
      <sz val="9"/>
      <color theme="1"/>
      <name val="Calibri"/>
      <family val="2"/>
      <charset val="238"/>
      <scheme val="minor"/>
    </font>
    <font>
      <sz val="8"/>
      <color theme="1"/>
      <name val="Calibri"/>
      <family val="2"/>
      <charset val="238"/>
      <scheme val="minor"/>
    </font>
    <font>
      <sz val="8"/>
      <name val="Calibri"/>
      <family val="2"/>
      <charset val="238"/>
      <scheme val="minor"/>
    </font>
    <font>
      <b/>
      <sz val="18"/>
      <color theme="0"/>
      <name val="Arial"/>
      <family val="2"/>
      <charset val="238"/>
    </font>
    <font>
      <b/>
      <sz val="12"/>
      <color theme="1"/>
      <name val="Arial"/>
      <family val="2"/>
      <charset val="238"/>
    </font>
    <font>
      <sz val="24"/>
      <color theme="1"/>
      <name val="Arial"/>
      <family val="2"/>
      <charset val="238"/>
    </font>
    <font>
      <b/>
      <sz val="18"/>
      <color theme="1"/>
      <name val="Arial"/>
      <family val="2"/>
      <charset val="238"/>
    </font>
    <font>
      <b/>
      <sz val="14"/>
      <color theme="1"/>
      <name val="Arial"/>
      <family val="2"/>
      <charset val="238"/>
    </font>
    <font>
      <b/>
      <sz val="22"/>
      <color theme="0"/>
      <name val="Calibri"/>
      <family val="2"/>
      <charset val="238"/>
      <scheme val="minor"/>
    </font>
    <font>
      <b/>
      <sz val="9"/>
      <name val="Calibri"/>
      <family val="2"/>
      <charset val="238"/>
      <scheme val="minor"/>
    </font>
    <font>
      <sz val="12"/>
      <name val="Calibri"/>
      <family val="2"/>
      <charset val="238"/>
    </font>
    <font>
      <sz val="9"/>
      <name val="Calibri"/>
      <family val="2"/>
      <charset val="238"/>
      <scheme val="minor"/>
    </font>
    <font>
      <sz val="12"/>
      <color theme="1"/>
      <name val="Segoe UI"/>
      <family val="2"/>
      <charset val="238"/>
    </font>
    <font>
      <b/>
      <sz val="12"/>
      <color theme="1"/>
      <name val="Segoe UI"/>
      <family val="2"/>
      <charset val="238"/>
    </font>
    <font>
      <sz val="14"/>
      <color theme="1"/>
      <name val="Arial"/>
      <family val="2"/>
      <charset val="238"/>
    </font>
    <font>
      <b/>
      <sz val="14"/>
      <color theme="0"/>
      <name val="Arial"/>
      <family val="2"/>
      <charset val="238"/>
    </font>
    <font>
      <b/>
      <sz val="13"/>
      <color rgb="FF003399"/>
      <name val="Segoe UI"/>
      <family val="2"/>
      <charset val="238"/>
    </font>
    <font>
      <i/>
      <sz val="12"/>
      <color theme="1"/>
      <name val="Segoe UI"/>
      <family val="2"/>
      <charset val="238"/>
    </font>
    <font>
      <sz val="12"/>
      <color theme="1"/>
      <name val="Arial"/>
      <family val="2"/>
      <charset val="238"/>
    </font>
    <font>
      <b/>
      <sz val="12"/>
      <color rgb="FFFF0000"/>
      <name val="Arial"/>
      <family val="2"/>
      <charset val="238"/>
    </font>
    <font>
      <sz val="11"/>
      <name val="Arial"/>
      <family val="2"/>
      <charset val="238"/>
    </font>
    <font>
      <sz val="11"/>
      <color theme="0"/>
      <name val="Arial"/>
      <family val="2"/>
      <charset val="238"/>
    </font>
    <font>
      <b/>
      <sz val="12"/>
      <color theme="0"/>
      <name val="Arial"/>
      <family val="2"/>
      <charset val="238"/>
    </font>
    <font>
      <b/>
      <sz val="14"/>
      <color theme="4" tint="-0.249977111117893"/>
      <name val="Arial"/>
      <family val="2"/>
      <charset val="238"/>
    </font>
    <font>
      <b/>
      <sz val="24"/>
      <color theme="4" tint="-0.249977111117893"/>
      <name val="Segoe UI"/>
      <family val="2"/>
      <charset val="238"/>
    </font>
    <font>
      <b/>
      <sz val="18"/>
      <color theme="4" tint="-0.249977111117893"/>
      <name val="Arial"/>
      <family val="2"/>
      <charset val="238"/>
    </font>
    <font>
      <sz val="9"/>
      <color indexed="81"/>
      <name val="Tahoma"/>
      <family val="2"/>
      <charset val="238"/>
    </font>
  </fonts>
  <fills count="29">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rgb="FFFFD1FF"/>
        <bgColor indexed="64"/>
      </patternFill>
    </fill>
    <fill>
      <patternFill patternType="solid">
        <fgColor rgb="FFFFAFFF"/>
        <bgColor indexed="64"/>
      </patternFill>
    </fill>
    <fill>
      <patternFill patternType="solid">
        <fgColor theme="9" tint="0.79998168889431442"/>
        <bgColor indexed="64"/>
      </patternFill>
    </fill>
    <fill>
      <patternFill patternType="solid">
        <fgColor rgb="FFFF9933"/>
        <bgColor indexed="64"/>
      </patternFill>
    </fill>
    <fill>
      <patternFill patternType="solid">
        <fgColor rgb="FF996633"/>
        <bgColor indexed="64"/>
      </patternFill>
    </fill>
    <fill>
      <patternFill patternType="solid">
        <fgColor rgb="FFCC9900"/>
        <bgColor indexed="64"/>
      </patternFill>
    </fill>
    <fill>
      <patternFill patternType="solid">
        <fgColor rgb="FFFFC000"/>
        <bgColor indexed="64"/>
      </patternFill>
    </fill>
    <fill>
      <patternFill patternType="solid">
        <fgColor rgb="FFFF6699"/>
        <bgColor indexed="64"/>
      </patternFill>
    </fill>
    <fill>
      <patternFill patternType="solid">
        <fgColor theme="7" tint="0.59999389629810485"/>
        <bgColor indexed="64"/>
      </patternFill>
    </fill>
    <fill>
      <patternFill patternType="solid">
        <fgColor rgb="FFFFCC99"/>
        <bgColor indexed="64"/>
      </patternFill>
    </fill>
    <fill>
      <patternFill patternType="solid">
        <fgColor rgb="FFFF99CC"/>
        <bgColor indexed="64"/>
      </patternFill>
    </fill>
    <fill>
      <patternFill patternType="solid">
        <fgColor rgb="FFCC3399"/>
        <bgColor indexed="64"/>
      </patternFill>
    </fill>
    <fill>
      <patternFill patternType="solid">
        <fgColor rgb="FFF1C5E2"/>
        <bgColor indexed="64"/>
      </patternFill>
    </fill>
    <fill>
      <patternFill patternType="solid">
        <fgColor rgb="FFE183C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s>
  <borders count="1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double">
        <color indexed="64"/>
      </left>
      <right style="medium">
        <color indexed="64"/>
      </right>
      <top/>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style="double">
        <color indexed="64"/>
      </right>
      <top style="thin">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style="medium">
        <color indexed="64"/>
      </bottom>
      <diagonal/>
    </border>
    <border>
      <left style="double">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s>
  <cellStyleXfs count="3">
    <xf numFmtId="0" fontId="0" fillId="0" borderId="0"/>
    <xf numFmtId="0" fontId="4" fillId="0" borderId="0" applyNumberFormat="0" applyFill="0" applyBorder="0" applyAlignment="0" applyProtection="0"/>
    <xf numFmtId="0" fontId="7" fillId="0" borderId="0"/>
  </cellStyleXfs>
  <cellXfs count="1202">
    <xf numFmtId="0" fontId="0" fillId="0" borderId="0" xfId="0"/>
    <xf numFmtId="0" fontId="10" fillId="4" borderId="0" xfId="0" applyFont="1" applyFill="1" applyBorder="1" applyProtection="1">
      <protection hidden="1"/>
    </xf>
    <xf numFmtId="0" fontId="10" fillId="4" borderId="0" xfId="0" applyFont="1" applyFill="1" applyProtection="1">
      <protection hidden="1"/>
    </xf>
    <xf numFmtId="0" fontId="11" fillId="4" borderId="0" xfId="0" applyFont="1" applyFill="1" applyProtection="1">
      <protection hidden="1"/>
    </xf>
    <xf numFmtId="0" fontId="10" fillId="4" borderId="0" xfId="0" applyFont="1" applyFill="1" applyBorder="1" applyAlignment="1" applyProtection="1">
      <alignment vertical="center"/>
      <protection hidden="1"/>
    </xf>
    <xf numFmtId="0" fontId="9" fillId="4" borderId="0" xfId="0" applyFont="1" applyFill="1" applyBorder="1" applyAlignment="1" applyProtection="1">
      <alignment vertical="center"/>
      <protection hidden="1"/>
    </xf>
    <xf numFmtId="0" fontId="12" fillId="4" borderId="0" xfId="0" applyFont="1" applyFill="1" applyAlignment="1" applyProtection="1">
      <alignment horizontal="center" vertical="center"/>
      <protection hidden="1"/>
    </xf>
    <xf numFmtId="0" fontId="6" fillId="4" borderId="19" xfId="1" applyFont="1" applyFill="1" applyBorder="1" applyAlignment="1" applyProtection="1">
      <alignment horizontal="center" vertical="top"/>
      <protection hidden="1"/>
    </xf>
    <xf numFmtId="0" fontId="10" fillId="4" borderId="0" xfId="0" applyFont="1" applyFill="1" applyAlignment="1" applyProtection="1">
      <alignment horizontal="center" vertical="center"/>
      <protection hidden="1"/>
    </xf>
    <xf numFmtId="0" fontId="6" fillId="4" borderId="0" xfId="1" applyFont="1" applyFill="1" applyBorder="1" applyAlignment="1" applyProtection="1">
      <alignment horizontal="center" vertical="center"/>
      <protection hidden="1"/>
    </xf>
    <xf numFmtId="0" fontId="10" fillId="4" borderId="0" xfId="0" applyFont="1" applyFill="1" applyBorder="1" applyAlignment="1" applyProtection="1">
      <alignment horizontal="center" vertical="center"/>
      <protection hidden="1"/>
    </xf>
    <xf numFmtId="3" fontId="10" fillId="4" borderId="0" xfId="0" applyNumberFormat="1" applyFont="1" applyFill="1" applyAlignment="1" applyProtection="1">
      <alignment horizontal="center" vertical="center"/>
      <protection hidden="1"/>
    </xf>
    <xf numFmtId="0" fontId="10" fillId="4" borderId="0" xfId="0" applyFont="1" applyFill="1" applyAlignment="1" applyProtection="1">
      <alignment horizontal="left" vertical="center"/>
      <protection hidden="1"/>
    </xf>
    <xf numFmtId="165" fontId="0" fillId="0" borderId="0" xfId="0" applyNumberFormat="1"/>
    <xf numFmtId="0" fontId="0" fillId="0" borderId="38" xfId="0" applyFont="1" applyBorder="1" applyAlignment="1" applyProtection="1">
      <alignment horizontal="center" vertical="center"/>
      <protection locked="0" hidden="1"/>
    </xf>
    <xf numFmtId="0" fontId="2" fillId="2" borderId="0" xfId="0" applyFont="1" applyFill="1" applyProtection="1">
      <protection hidden="1"/>
    </xf>
    <xf numFmtId="0" fontId="2" fillId="2" borderId="4" xfId="0" applyFont="1" applyFill="1" applyBorder="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2" fillId="2" borderId="6" xfId="0" applyFont="1" applyFill="1" applyBorder="1" applyProtection="1">
      <protection hidden="1"/>
    </xf>
    <xf numFmtId="0" fontId="2" fillId="2" borderId="7" xfId="0" applyFont="1" applyFill="1" applyBorder="1" applyProtection="1">
      <protection hidden="1"/>
    </xf>
    <xf numFmtId="0" fontId="2" fillId="2" borderId="8" xfId="0" applyFont="1" applyFill="1" applyBorder="1" applyProtection="1">
      <protection hidden="1"/>
    </xf>
    <xf numFmtId="0" fontId="2" fillId="2" borderId="0" xfId="0" applyFont="1" applyFill="1" applyBorder="1" applyAlignment="1" applyProtection="1">
      <alignment horizontal="center" vertical="top"/>
      <protection hidden="1"/>
    </xf>
    <xf numFmtId="0" fontId="10" fillId="0" borderId="0" xfId="0" applyFont="1" applyFill="1" applyBorder="1" applyAlignment="1" applyProtection="1">
      <alignment vertical="center"/>
      <protection hidden="1"/>
    </xf>
    <xf numFmtId="0" fontId="0" fillId="0" borderId="38" xfId="0" applyFont="1" applyFill="1" applyBorder="1" applyAlignment="1" applyProtection="1">
      <alignment horizontal="center" vertical="center"/>
      <protection hidden="1"/>
    </xf>
    <xf numFmtId="0" fontId="13" fillId="4" borderId="0" xfId="0" applyFont="1" applyFill="1" applyProtection="1">
      <protection hidden="1"/>
    </xf>
    <xf numFmtId="0" fontId="13" fillId="4" borderId="0" xfId="0" applyFont="1" applyFill="1" applyBorder="1" applyAlignment="1" applyProtection="1">
      <alignment vertical="center"/>
      <protection hidden="1"/>
    </xf>
    <xf numFmtId="0" fontId="22" fillId="4" borderId="0" xfId="0"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3" fillId="4" borderId="0" xfId="0" applyFont="1" applyFill="1" applyBorder="1" applyProtection="1">
      <protection hidden="1"/>
    </xf>
    <xf numFmtId="0" fontId="6" fillId="4" borderId="0" xfId="1" applyFont="1" applyFill="1" applyBorder="1" applyAlignment="1" applyProtection="1">
      <alignment horizontal="left" vertical="top"/>
      <protection hidden="1"/>
    </xf>
    <xf numFmtId="0" fontId="0" fillId="7" borderId="22" xfId="0" applyFill="1" applyBorder="1"/>
    <xf numFmtId="0" fontId="6" fillId="4" borderId="19" xfId="1" applyFont="1" applyFill="1" applyBorder="1" applyAlignment="1" applyProtection="1">
      <alignment horizontal="left" vertical="top"/>
      <protection hidden="1"/>
    </xf>
    <xf numFmtId="0" fontId="2" fillId="2" borderId="0" xfId="0" applyFont="1" applyFill="1" applyBorder="1" applyAlignment="1" applyProtection="1">
      <alignment vertical="center"/>
      <protection hidden="1"/>
    </xf>
    <xf numFmtId="0" fontId="13" fillId="12" borderId="0" xfId="0" applyFont="1" applyFill="1" applyBorder="1" applyAlignment="1" applyProtection="1">
      <alignment horizontal="center" vertical="center"/>
      <protection hidden="1"/>
    </xf>
    <xf numFmtId="0" fontId="15" fillId="8" borderId="13" xfId="0" applyFont="1" applyFill="1" applyBorder="1" applyAlignment="1" applyProtection="1">
      <alignment horizontal="center" vertical="center"/>
      <protection hidden="1"/>
    </xf>
    <xf numFmtId="0" fontId="9" fillId="8" borderId="0" xfId="0" applyFont="1" applyFill="1" applyBorder="1" applyAlignment="1" applyProtection="1">
      <alignment vertical="center"/>
      <protection hidden="1"/>
    </xf>
    <xf numFmtId="0" fontId="12" fillId="8" borderId="18" xfId="0" applyFont="1" applyFill="1" applyBorder="1" applyAlignment="1" applyProtection="1">
      <alignment horizontal="center" vertical="center"/>
      <protection hidden="1"/>
    </xf>
    <xf numFmtId="0" fontId="9" fillId="8" borderId="0" xfId="0" applyFont="1" applyFill="1" applyAlignment="1" applyProtection="1">
      <alignment horizontal="center" vertical="top"/>
      <protection hidden="1"/>
    </xf>
    <xf numFmtId="0" fontId="12" fillId="8" borderId="13" xfId="0" applyFont="1" applyFill="1" applyBorder="1" applyAlignment="1" applyProtection="1">
      <alignment horizontal="center" vertical="center"/>
      <protection hidden="1"/>
    </xf>
    <xf numFmtId="0" fontId="10" fillId="8" borderId="11" xfId="0" applyFont="1" applyFill="1" applyBorder="1" applyProtection="1">
      <protection hidden="1"/>
    </xf>
    <xf numFmtId="0" fontId="10" fillId="8" borderId="45" xfId="0" applyFont="1" applyFill="1" applyBorder="1" applyAlignment="1" applyProtection="1">
      <alignment horizontal="center" vertical="center"/>
      <protection hidden="1"/>
    </xf>
    <xf numFmtId="0" fontId="10" fillId="8" borderId="11" xfId="0" applyFont="1" applyFill="1" applyBorder="1" applyAlignment="1" applyProtection="1">
      <alignment horizontal="center" vertical="center"/>
      <protection hidden="1"/>
    </xf>
    <xf numFmtId="0" fontId="21" fillId="8" borderId="13" xfId="0" applyFont="1" applyFill="1" applyBorder="1" applyAlignment="1" applyProtection="1">
      <alignment horizontal="center" vertical="center" wrapText="1"/>
      <protection hidden="1"/>
    </xf>
    <xf numFmtId="0" fontId="10" fillId="8" borderId="19" xfId="0" applyFont="1" applyFill="1" applyBorder="1" applyAlignment="1" applyProtection="1">
      <alignment horizontal="center" vertical="center" wrapText="1"/>
      <protection hidden="1"/>
    </xf>
    <xf numFmtId="0" fontId="5" fillId="8" borderId="12" xfId="0" applyFont="1" applyFill="1" applyBorder="1" applyAlignment="1" applyProtection="1">
      <alignment horizontal="center" vertical="center"/>
      <protection hidden="1"/>
    </xf>
    <xf numFmtId="0" fontId="5" fillId="8" borderId="14" xfId="0" applyFont="1" applyFill="1" applyBorder="1" applyAlignment="1" applyProtection="1">
      <alignment horizontal="center" vertical="center"/>
      <protection hidden="1"/>
    </xf>
    <xf numFmtId="0" fontId="10" fillId="11" borderId="18" xfId="0" applyFont="1" applyFill="1" applyBorder="1" applyAlignment="1" applyProtection="1">
      <alignment horizontal="center" vertical="center" wrapText="1"/>
      <protection hidden="1"/>
    </xf>
    <xf numFmtId="0" fontId="10" fillId="11" borderId="35" xfId="0" applyFont="1" applyFill="1" applyBorder="1" applyAlignment="1" applyProtection="1">
      <alignment horizontal="center" vertical="center" wrapText="1"/>
      <protection hidden="1"/>
    </xf>
    <xf numFmtId="0" fontId="10" fillId="11" borderId="0" xfId="0" applyFont="1" applyFill="1" applyBorder="1" applyAlignment="1" applyProtection="1">
      <alignment horizontal="center" vertical="center" wrapText="1"/>
      <protection hidden="1"/>
    </xf>
    <xf numFmtId="0" fontId="17" fillId="11" borderId="9" xfId="0" applyFont="1" applyFill="1" applyBorder="1" applyAlignment="1" applyProtection="1">
      <alignment horizontal="center" vertical="center"/>
      <protection hidden="1"/>
    </xf>
    <xf numFmtId="0" fontId="9" fillId="11" borderId="10" xfId="0" applyFont="1" applyFill="1" applyBorder="1" applyAlignment="1" applyProtection="1">
      <alignment vertical="center"/>
      <protection hidden="1"/>
    </xf>
    <xf numFmtId="164" fontId="16" fillId="11" borderId="51" xfId="0" applyNumberFormat="1" applyFont="1" applyFill="1" applyBorder="1" applyAlignment="1" applyProtection="1">
      <alignment horizontal="center" vertical="center"/>
      <protection hidden="1"/>
    </xf>
    <xf numFmtId="0" fontId="16" fillId="11" borderId="22" xfId="0" applyFont="1" applyFill="1" applyBorder="1" applyAlignment="1" applyProtection="1">
      <alignment horizontal="center" vertical="center"/>
      <protection hidden="1"/>
    </xf>
    <xf numFmtId="0" fontId="18" fillId="11" borderId="37" xfId="0" applyFont="1" applyFill="1" applyBorder="1" applyAlignment="1" applyProtection="1">
      <alignment horizontal="center" vertical="center"/>
      <protection hidden="1"/>
    </xf>
    <xf numFmtId="1" fontId="18" fillId="11" borderId="36" xfId="0" applyNumberFormat="1" applyFont="1" applyFill="1" applyBorder="1" applyAlignment="1" applyProtection="1">
      <alignment horizontal="center" vertical="center"/>
      <protection hidden="1"/>
    </xf>
    <xf numFmtId="0" fontId="0" fillId="13" borderId="25" xfId="0" applyFont="1" applyFill="1" applyBorder="1" applyAlignment="1" applyProtection="1">
      <alignment horizontal="center" vertical="center"/>
      <protection locked="0"/>
    </xf>
    <xf numFmtId="164" fontId="0" fillId="13" borderId="16" xfId="0" applyNumberFormat="1" applyFont="1" applyFill="1" applyBorder="1" applyAlignment="1" applyProtection="1">
      <alignment horizontal="center" vertical="center"/>
      <protection hidden="1"/>
    </xf>
    <xf numFmtId="0" fontId="0" fillId="13" borderId="3" xfId="0" applyFont="1" applyFill="1" applyBorder="1" applyAlignment="1" applyProtection="1">
      <alignment horizontal="center" vertical="center"/>
      <protection hidden="1"/>
    </xf>
    <xf numFmtId="0" fontId="0" fillId="13" borderId="3" xfId="0" applyFont="1" applyFill="1" applyBorder="1" applyAlignment="1" applyProtection="1">
      <alignment horizontal="center" vertical="center"/>
      <protection locked="0"/>
    </xf>
    <xf numFmtId="164" fontId="0" fillId="13" borderId="33" xfId="0" applyNumberFormat="1" applyFont="1" applyFill="1" applyBorder="1" applyAlignment="1" applyProtection="1">
      <alignment horizontal="center" vertical="center"/>
      <protection hidden="1"/>
    </xf>
    <xf numFmtId="164" fontId="0" fillId="13" borderId="43" xfId="0" applyNumberFormat="1" applyFont="1" applyFill="1" applyBorder="1" applyAlignment="1" applyProtection="1">
      <alignment horizontal="center" vertical="center"/>
      <protection hidden="1"/>
    </xf>
    <xf numFmtId="164" fontId="0" fillId="13" borderId="39" xfId="0" applyNumberFormat="1" applyFont="1" applyFill="1" applyBorder="1" applyAlignment="1" applyProtection="1">
      <alignment horizontal="center" vertical="center"/>
      <protection hidden="1"/>
    </xf>
    <xf numFmtId="164" fontId="0" fillId="13" borderId="34" xfId="0" applyNumberFormat="1" applyFont="1" applyFill="1" applyBorder="1" applyAlignment="1" applyProtection="1">
      <alignment horizontal="center" vertical="center"/>
      <protection hidden="1"/>
    </xf>
    <xf numFmtId="164" fontId="0" fillId="13" borderId="41" xfId="0" applyNumberFormat="1" applyFont="1" applyFill="1" applyBorder="1" applyAlignment="1" applyProtection="1">
      <alignment horizontal="center" vertical="center"/>
      <protection hidden="1"/>
    </xf>
    <xf numFmtId="0" fontId="8" fillId="13" borderId="29" xfId="0" applyFont="1" applyFill="1" applyBorder="1" applyAlignment="1" applyProtection="1">
      <alignment horizontal="center" vertical="center"/>
      <protection hidden="1"/>
    </xf>
    <xf numFmtId="0" fontId="17" fillId="10" borderId="9" xfId="0" applyFont="1" applyFill="1" applyBorder="1" applyAlignment="1" applyProtection="1">
      <alignment horizontal="center" vertical="center"/>
      <protection hidden="1"/>
    </xf>
    <xf numFmtId="164" fontId="16" fillId="10" borderId="51" xfId="0" applyNumberFormat="1" applyFont="1" applyFill="1" applyBorder="1" applyAlignment="1" applyProtection="1">
      <alignment horizontal="center" vertical="center"/>
      <protection hidden="1"/>
    </xf>
    <xf numFmtId="0" fontId="16" fillId="10" borderId="22" xfId="0" applyFont="1" applyFill="1" applyBorder="1" applyAlignment="1" applyProtection="1">
      <alignment horizontal="center" vertical="center"/>
      <protection hidden="1"/>
    </xf>
    <xf numFmtId="0" fontId="17" fillId="15" borderId="9" xfId="0" applyFont="1" applyFill="1" applyBorder="1" applyAlignment="1" applyProtection="1">
      <alignment horizontal="center" vertical="center"/>
      <protection hidden="1"/>
    </xf>
    <xf numFmtId="0" fontId="13" fillId="16" borderId="0" xfId="0" applyFont="1" applyFill="1" applyBorder="1" applyAlignment="1" applyProtection="1">
      <alignment horizontal="center" vertical="center"/>
      <protection hidden="1"/>
    </xf>
    <xf numFmtId="0" fontId="12" fillId="16" borderId="13" xfId="0" applyFont="1" applyFill="1" applyBorder="1" applyAlignment="1" applyProtection="1">
      <alignment horizontal="center" vertical="center"/>
      <protection hidden="1"/>
    </xf>
    <xf numFmtId="0" fontId="12" fillId="16" borderId="18" xfId="0" applyFont="1" applyFill="1" applyBorder="1" applyAlignment="1" applyProtection="1">
      <alignment horizontal="center" vertical="center"/>
      <protection hidden="1"/>
    </xf>
    <xf numFmtId="0" fontId="5" fillId="16" borderId="14" xfId="0" applyFont="1" applyFill="1" applyBorder="1" applyAlignment="1" applyProtection="1">
      <alignment horizontal="center" vertical="center"/>
      <protection hidden="1"/>
    </xf>
    <xf numFmtId="0" fontId="10" fillId="16" borderId="11" xfId="0" applyFont="1" applyFill="1" applyBorder="1" applyAlignment="1" applyProtection="1">
      <alignment horizontal="left" vertical="center"/>
      <protection hidden="1"/>
    </xf>
    <xf numFmtId="0" fontId="10" fillId="16" borderId="45" xfId="0" applyFont="1" applyFill="1" applyBorder="1" applyAlignment="1" applyProtection="1">
      <alignment horizontal="center" vertical="center"/>
      <protection hidden="1"/>
    </xf>
    <xf numFmtId="0" fontId="10" fillId="16" borderId="11" xfId="0" applyFont="1" applyFill="1" applyBorder="1" applyAlignment="1" applyProtection="1">
      <alignment horizontal="center" vertical="center"/>
      <protection hidden="1"/>
    </xf>
    <xf numFmtId="0" fontId="14" fillId="16" borderId="13" xfId="0" applyFont="1" applyFill="1" applyBorder="1" applyAlignment="1" applyProtection="1">
      <alignment horizontal="center" vertical="center" wrapText="1"/>
      <protection hidden="1"/>
    </xf>
    <xf numFmtId="0" fontId="5" fillId="16" borderId="0" xfId="0"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4" fontId="0" fillId="17" borderId="16" xfId="0" applyNumberFormat="1" applyFont="1" applyFill="1" applyBorder="1" applyAlignment="1" applyProtection="1">
      <alignment horizontal="center" vertical="center"/>
      <protection hidden="1"/>
    </xf>
    <xf numFmtId="164" fontId="0" fillId="17" borderId="33" xfId="0" applyNumberFormat="1" applyFont="1" applyFill="1" applyBorder="1" applyAlignment="1" applyProtection="1">
      <alignment horizontal="center" vertical="center"/>
      <protection hidden="1"/>
    </xf>
    <xf numFmtId="164" fontId="0" fillId="17" borderId="43" xfId="0" applyNumberFormat="1" applyFont="1" applyFill="1" applyBorder="1" applyAlignment="1" applyProtection="1">
      <alignment horizontal="center" vertical="center"/>
      <protection hidden="1"/>
    </xf>
    <xf numFmtId="164" fontId="0" fillId="17" borderId="39" xfId="0" applyNumberFormat="1" applyFont="1" applyFill="1" applyBorder="1" applyAlignment="1" applyProtection="1">
      <alignment horizontal="center" vertical="center"/>
      <protection hidden="1"/>
    </xf>
    <xf numFmtId="164" fontId="0" fillId="17" borderId="34" xfId="0" applyNumberFormat="1" applyFont="1" applyFill="1" applyBorder="1" applyAlignment="1" applyProtection="1">
      <alignment horizontal="center" vertical="center"/>
      <protection hidden="1"/>
    </xf>
    <xf numFmtId="0" fontId="8" fillId="17" borderId="27" xfId="0" applyFont="1" applyFill="1" applyBorder="1" applyAlignment="1" applyProtection="1">
      <alignment horizontal="center" vertical="center"/>
      <protection hidden="1"/>
    </xf>
    <xf numFmtId="0" fontId="10" fillId="18" borderId="19" xfId="0" applyFont="1" applyFill="1" applyBorder="1" applyAlignment="1" applyProtection="1">
      <alignment horizontal="center" vertical="center" wrapText="1"/>
      <protection hidden="1"/>
    </xf>
    <xf numFmtId="0" fontId="10" fillId="18" borderId="18" xfId="0" applyFont="1" applyFill="1" applyBorder="1" applyAlignment="1" applyProtection="1">
      <alignment horizontal="center" vertical="center" wrapText="1"/>
      <protection hidden="1"/>
    </xf>
    <xf numFmtId="0" fontId="10" fillId="18" borderId="35" xfId="0" applyFont="1" applyFill="1" applyBorder="1" applyAlignment="1" applyProtection="1">
      <alignment horizontal="center" vertical="center" wrapText="1"/>
      <protection hidden="1"/>
    </xf>
    <xf numFmtId="0" fontId="17" fillId="18" borderId="9" xfId="0" applyFont="1" applyFill="1" applyBorder="1" applyAlignment="1" applyProtection="1">
      <alignment horizontal="center" vertical="center"/>
      <protection hidden="1"/>
    </xf>
    <xf numFmtId="0" fontId="9" fillId="18" borderId="10" xfId="0" applyFont="1" applyFill="1" applyBorder="1" applyAlignment="1" applyProtection="1">
      <alignment horizontal="left" vertical="center"/>
      <protection hidden="1"/>
    </xf>
    <xf numFmtId="0" fontId="10" fillId="11" borderId="55" xfId="0" applyFont="1" applyFill="1" applyBorder="1" applyAlignment="1" applyProtection="1">
      <alignment horizontal="center" vertical="center" wrapText="1"/>
      <protection hidden="1"/>
    </xf>
    <xf numFmtId="0" fontId="9" fillId="16" borderId="19" xfId="0" applyFont="1" applyFill="1" applyBorder="1" applyAlignment="1" applyProtection="1">
      <alignment horizontal="center" vertical="top"/>
      <protection hidden="1"/>
    </xf>
    <xf numFmtId="0" fontId="10" fillId="18" borderId="55" xfId="0" applyFont="1" applyFill="1" applyBorder="1" applyAlignment="1" applyProtection="1">
      <alignment horizontal="center" vertical="center" wrapText="1"/>
      <protection hidden="1"/>
    </xf>
    <xf numFmtId="168" fontId="0" fillId="0" borderId="16" xfId="0" applyNumberFormat="1" applyBorder="1"/>
    <xf numFmtId="0" fontId="23" fillId="4" borderId="19" xfId="1" applyFont="1" applyFill="1" applyBorder="1" applyAlignment="1" applyProtection="1">
      <alignment horizontal="left" vertical="top"/>
      <protection hidden="1"/>
    </xf>
    <xf numFmtId="0" fontId="23" fillId="4" borderId="19" xfId="1" applyFont="1" applyFill="1" applyBorder="1" applyAlignment="1" applyProtection="1">
      <alignment horizontal="center" vertical="top"/>
      <protection hidden="1"/>
    </xf>
    <xf numFmtId="0" fontId="13" fillId="4" borderId="0" xfId="0" applyFont="1" applyFill="1" applyBorder="1" applyAlignment="1" applyProtection="1">
      <alignment horizontal="center" vertical="center"/>
      <protection hidden="1"/>
    </xf>
    <xf numFmtId="0" fontId="13" fillId="4" borderId="0" xfId="0" applyFont="1" applyFill="1" applyAlignment="1" applyProtection="1">
      <alignment horizontal="center" vertical="center"/>
      <protection hidden="1"/>
    </xf>
    <xf numFmtId="3" fontId="13" fillId="4" borderId="0" xfId="0" applyNumberFormat="1" applyFont="1" applyFill="1" applyAlignment="1" applyProtection="1">
      <alignment horizontal="center" vertical="center"/>
      <protection hidden="1"/>
    </xf>
    <xf numFmtId="0" fontId="24" fillId="9" borderId="13" xfId="0" applyFont="1" applyFill="1" applyBorder="1" applyAlignment="1" applyProtection="1">
      <alignment horizontal="center" vertical="center"/>
      <protection hidden="1"/>
    </xf>
    <xf numFmtId="0" fontId="13" fillId="9" borderId="11" xfId="0" applyFont="1" applyFill="1" applyBorder="1" applyProtection="1">
      <protection hidden="1"/>
    </xf>
    <xf numFmtId="0" fontId="13" fillId="9" borderId="45" xfId="0" applyFont="1" applyFill="1" applyBorder="1" applyAlignment="1" applyProtection="1">
      <alignment horizontal="center" vertical="center"/>
      <protection hidden="1"/>
    </xf>
    <xf numFmtId="0" fontId="13" fillId="9" borderId="11" xfId="0" applyFont="1" applyFill="1" applyBorder="1" applyAlignment="1" applyProtection="1">
      <alignment horizontal="center" vertical="center"/>
      <protection hidden="1"/>
    </xf>
    <xf numFmtId="0" fontId="25" fillId="9" borderId="13" xfId="0" applyFont="1" applyFill="1" applyBorder="1" applyAlignment="1" applyProtection="1">
      <alignment horizontal="center" vertical="center" wrapText="1"/>
      <protection hidden="1"/>
    </xf>
    <xf numFmtId="0" fontId="27" fillId="9" borderId="13" xfId="0" applyFont="1" applyFill="1" applyBorder="1" applyAlignment="1" applyProtection="1">
      <alignment horizontal="center" vertical="center"/>
      <protection hidden="1"/>
    </xf>
    <xf numFmtId="0" fontId="22" fillId="9" borderId="0" xfId="0" applyFont="1" applyFill="1" applyBorder="1" applyAlignment="1" applyProtection="1">
      <alignment vertical="center"/>
      <protection hidden="1"/>
    </xf>
    <xf numFmtId="0" fontId="24" fillId="9" borderId="18" xfId="0" applyFont="1" applyFill="1" applyBorder="1" applyAlignment="1" applyProtection="1">
      <alignment horizontal="center" vertical="center"/>
      <protection hidden="1"/>
    </xf>
    <xf numFmtId="0" fontId="22" fillId="9" borderId="0" xfId="0" applyFont="1" applyFill="1" applyAlignment="1" applyProtection="1">
      <alignment horizontal="center" vertical="top"/>
      <protection hidden="1"/>
    </xf>
    <xf numFmtId="0" fontId="13" fillId="10" borderId="18" xfId="0" applyFont="1" applyFill="1" applyBorder="1" applyAlignment="1" applyProtection="1">
      <alignment horizontal="center" vertical="center" wrapText="1"/>
      <protection hidden="1"/>
    </xf>
    <xf numFmtId="0" fontId="13" fillId="10" borderId="35" xfId="0" applyFont="1" applyFill="1" applyBorder="1" applyAlignment="1" applyProtection="1">
      <alignment horizontal="center" vertical="center" wrapText="1"/>
      <protection hidden="1"/>
    </xf>
    <xf numFmtId="0" fontId="13" fillId="10" borderId="0" xfId="0" applyFont="1" applyFill="1" applyBorder="1" applyAlignment="1" applyProtection="1">
      <alignment horizontal="center" vertical="center" wrapText="1"/>
      <protection hidden="1"/>
    </xf>
    <xf numFmtId="0" fontId="13" fillId="9" borderId="19" xfId="0" applyFont="1" applyFill="1" applyBorder="1" applyAlignment="1" applyProtection="1">
      <alignment horizontal="center" vertical="center" wrapText="1"/>
      <protection hidden="1"/>
    </xf>
    <xf numFmtId="0" fontId="26" fillId="9" borderId="12" xfId="0" applyFont="1" applyFill="1" applyBorder="1" applyAlignment="1" applyProtection="1">
      <alignment horizontal="center" vertical="center"/>
      <protection hidden="1"/>
    </xf>
    <xf numFmtId="0" fontId="29" fillId="14" borderId="25" xfId="0" applyFont="1" applyFill="1" applyBorder="1" applyAlignment="1" applyProtection="1">
      <alignment horizontal="center" vertical="center"/>
      <protection locked="0"/>
    </xf>
    <xf numFmtId="164" fontId="29" fillId="14" borderId="16" xfId="0" applyNumberFormat="1" applyFont="1" applyFill="1" applyBorder="1" applyAlignment="1" applyProtection="1">
      <alignment horizontal="center" vertical="center"/>
      <protection hidden="1"/>
    </xf>
    <xf numFmtId="0" fontId="29" fillId="0" borderId="38" xfId="0" applyFont="1" applyBorder="1" applyAlignment="1" applyProtection="1">
      <alignment horizontal="center" vertical="center"/>
      <protection locked="0" hidden="1"/>
    </xf>
    <xf numFmtId="164" fontId="29" fillId="14" borderId="43" xfId="0" applyNumberFormat="1" applyFont="1" applyFill="1" applyBorder="1" applyAlignment="1" applyProtection="1">
      <alignment horizontal="center" vertical="center"/>
      <protection hidden="1"/>
    </xf>
    <xf numFmtId="164" fontId="29" fillId="14" borderId="33" xfId="0" applyNumberFormat="1" applyFont="1" applyFill="1" applyBorder="1" applyAlignment="1" applyProtection="1">
      <alignment horizontal="center" vertical="center"/>
      <protection hidden="1"/>
    </xf>
    <xf numFmtId="0" fontId="28" fillId="14" borderId="27" xfId="0" applyFont="1" applyFill="1" applyBorder="1" applyAlignment="1" applyProtection="1">
      <alignment horizontal="center" vertical="center"/>
      <protection hidden="1"/>
    </xf>
    <xf numFmtId="0" fontId="28" fillId="14" borderId="29" xfId="0" applyFont="1" applyFill="1" applyBorder="1" applyAlignment="1" applyProtection="1">
      <alignment horizontal="center" vertical="center"/>
      <protection hidden="1"/>
    </xf>
    <xf numFmtId="0" fontId="26" fillId="9" borderId="14" xfId="0" applyFont="1" applyFill="1" applyBorder="1" applyAlignment="1" applyProtection="1">
      <alignment horizontal="center" vertical="center"/>
      <protection hidden="1"/>
    </xf>
    <xf numFmtId="0" fontId="29" fillId="14" borderId="3" xfId="0" applyFont="1" applyFill="1" applyBorder="1" applyAlignment="1" applyProtection="1">
      <alignment horizontal="center" vertical="center"/>
      <protection hidden="1"/>
    </xf>
    <xf numFmtId="0" fontId="29" fillId="0" borderId="38" xfId="0" applyFont="1" applyFill="1" applyBorder="1" applyAlignment="1" applyProtection="1">
      <alignment horizontal="center" vertical="center"/>
      <protection hidden="1"/>
    </xf>
    <xf numFmtId="164" fontId="29" fillId="14" borderId="39" xfId="0" applyNumberFormat="1" applyFont="1" applyFill="1" applyBorder="1" applyAlignment="1" applyProtection="1">
      <alignment horizontal="center" vertical="center"/>
      <protection hidden="1"/>
    </xf>
    <xf numFmtId="0" fontId="29" fillId="14" borderId="3" xfId="0" applyFont="1" applyFill="1" applyBorder="1" applyAlignment="1" applyProtection="1">
      <alignment horizontal="center" vertical="center"/>
      <protection locked="0"/>
    </xf>
    <xf numFmtId="164" fontId="29" fillId="14" borderId="34" xfId="0" applyNumberFormat="1" applyFont="1" applyFill="1" applyBorder="1" applyAlignment="1" applyProtection="1">
      <alignment horizontal="center" vertical="center"/>
      <protection hidden="1"/>
    </xf>
    <xf numFmtId="0" fontId="22" fillId="10" borderId="10" xfId="0" applyFont="1" applyFill="1" applyBorder="1" applyAlignment="1" applyProtection="1">
      <alignment vertical="center"/>
      <protection hidden="1"/>
    </xf>
    <xf numFmtId="0" fontId="16" fillId="10" borderId="37" xfId="0" applyFont="1" applyFill="1" applyBorder="1" applyAlignment="1" applyProtection="1">
      <alignment horizontal="center" vertical="center"/>
      <protection hidden="1"/>
    </xf>
    <xf numFmtId="1" fontId="16" fillId="10" borderId="36" xfId="0" applyNumberFormat="1" applyFont="1" applyFill="1" applyBorder="1" applyAlignment="1" applyProtection="1">
      <alignment horizontal="center" vertical="center"/>
      <protection hidden="1"/>
    </xf>
    <xf numFmtId="0" fontId="24" fillId="4" borderId="0" xfId="0" applyFont="1" applyFill="1" applyAlignment="1" applyProtection="1">
      <alignment horizontal="center" vertical="center"/>
      <protection hidden="1"/>
    </xf>
    <xf numFmtId="0" fontId="0" fillId="0" borderId="38" xfId="0" applyFont="1" applyBorder="1" applyAlignment="1" applyProtection="1">
      <alignment horizontal="center" vertical="center"/>
      <protection hidden="1"/>
    </xf>
    <xf numFmtId="0" fontId="23" fillId="4" borderId="0" xfId="1" applyFont="1" applyFill="1" applyBorder="1" applyAlignment="1" applyProtection="1">
      <alignment horizontal="left" vertical="top"/>
      <protection hidden="1"/>
    </xf>
    <xf numFmtId="0" fontId="23" fillId="4" borderId="0" xfId="1" applyFont="1" applyFill="1" applyBorder="1" applyAlignment="1" applyProtection="1">
      <alignment horizontal="center" vertical="center"/>
      <protection hidden="1"/>
    </xf>
    <xf numFmtId="0" fontId="24" fillId="12" borderId="13" xfId="0" applyFont="1" applyFill="1" applyBorder="1" applyAlignment="1" applyProtection="1">
      <alignment horizontal="center" vertical="center"/>
      <protection hidden="1"/>
    </xf>
    <xf numFmtId="0" fontId="13" fillId="12" borderId="11" xfId="0" applyFont="1" applyFill="1" applyBorder="1" applyAlignment="1" applyProtection="1">
      <alignment horizontal="left" vertical="center"/>
      <protection hidden="1"/>
    </xf>
    <xf numFmtId="0" fontId="13" fillId="12" borderId="45" xfId="0" applyFont="1" applyFill="1" applyBorder="1" applyAlignment="1" applyProtection="1">
      <alignment horizontal="center" vertical="center"/>
      <protection hidden="1"/>
    </xf>
    <xf numFmtId="0" fontId="13" fillId="12" borderId="11" xfId="0" applyFont="1" applyFill="1" applyBorder="1" applyAlignment="1" applyProtection="1">
      <alignment horizontal="center" vertical="center"/>
      <protection hidden="1"/>
    </xf>
    <xf numFmtId="0" fontId="30" fillId="12" borderId="13" xfId="0" applyFont="1" applyFill="1" applyBorder="1" applyAlignment="1" applyProtection="1">
      <alignment horizontal="center" vertical="center" wrapText="1"/>
      <protection hidden="1"/>
    </xf>
    <xf numFmtId="0" fontId="26" fillId="12" borderId="0" xfId="0" applyFont="1" applyFill="1" applyBorder="1" applyAlignment="1" applyProtection="1">
      <alignment horizontal="center" vertical="center" wrapText="1"/>
      <protection hidden="1"/>
    </xf>
    <xf numFmtId="0" fontId="24" fillId="12" borderId="18" xfId="0" applyFont="1" applyFill="1" applyBorder="1" applyAlignment="1" applyProtection="1">
      <alignment horizontal="center" vertical="center"/>
      <protection hidden="1"/>
    </xf>
    <xf numFmtId="0" fontId="22" fillId="12" borderId="19" xfId="0" applyFont="1" applyFill="1" applyBorder="1" applyAlignment="1" applyProtection="1">
      <alignment horizontal="center" vertical="top"/>
      <protection hidden="1"/>
    </xf>
    <xf numFmtId="0" fontId="22" fillId="12" borderId="56" xfId="0" applyFont="1" applyFill="1" applyBorder="1" applyAlignment="1" applyProtection="1">
      <alignment horizontal="center" vertical="top"/>
      <protection hidden="1"/>
    </xf>
    <xf numFmtId="0" fontId="13" fillId="15" borderId="18" xfId="0" applyFont="1" applyFill="1" applyBorder="1" applyAlignment="1" applyProtection="1">
      <alignment horizontal="center" vertical="center" wrapText="1"/>
      <protection hidden="1"/>
    </xf>
    <xf numFmtId="0" fontId="13" fillId="6" borderId="19" xfId="0" applyFont="1" applyFill="1" applyBorder="1" applyAlignment="1" applyProtection="1">
      <alignment horizontal="center" vertical="center" wrapText="1"/>
      <protection hidden="1"/>
    </xf>
    <xf numFmtId="0" fontId="13" fillId="12" borderId="19" xfId="0" applyFont="1" applyFill="1" applyBorder="1" applyAlignment="1" applyProtection="1">
      <alignment horizontal="center" vertical="center" wrapText="1"/>
      <protection hidden="1"/>
    </xf>
    <xf numFmtId="0" fontId="13" fillId="15" borderId="35" xfId="0" applyFont="1" applyFill="1" applyBorder="1" applyAlignment="1" applyProtection="1">
      <alignment horizontal="center" vertical="center" wrapText="1"/>
      <protection hidden="1"/>
    </xf>
    <xf numFmtId="0" fontId="26" fillId="12" borderId="12" xfId="0" applyFont="1" applyFill="1" applyBorder="1" applyAlignment="1" applyProtection="1">
      <alignment horizontal="center" vertical="center"/>
      <protection hidden="1"/>
    </xf>
    <xf numFmtId="164" fontId="29" fillId="5" borderId="16" xfId="0" applyNumberFormat="1" applyFont="1" applyFill="1" applyBorder="1" applyAlignment="1" applyProtection="1">
      <alignment horizontal="center" vertical="center"/>
      <protection hidden="1"/>
    </xf>
    <xf numFmtId="164" fontId="29" fillId="5" borderId="26" xfId="0" applyNumberFormat="1" applyFont="1" applyFill="1" applyBorder="1" applyAlignment="1" applyProtection="1">
      <alignment horizontal="center" vertical="center"/>
      <protection hidden="1"/>
    </xf>
    <xf numFmtId="164" fontId="29" fillId="5" borderId="42" xfId="0" applyNumberFormat="1" applyFont="1" applyFill="1" applyBorder="1" applyAlignment="1" applyProtection="1">
      <alignment horizontal="center" vertical="center"/>
      <protection hidden="1"/>
    </xf>
    <xf numFmtId="164" fontId="29" fillId="5" borderId="33" xfId="0" applyNumberFormat="1" applyFont="1" applyFill="1" applyBorder="1" applyAlignment="1" applyProtection="1">
      <alignment horizontal="center" vertical="center"/>
      <protection hidden="1"/>
    </xf>
    <xf numFmtId="0" fontId="28" fillId="5" borderId="27" xfId="0" applyFont="1" applyFill="1" applyBorder="1" applyAlignment="1" applyProtection="1">
      <alignment horizontal="center" vertical="center"/>
      <protection hidden="1"/>
    </xf>
    <xf numFmtId="0" fontId="26" fillId="12" borderId="14" xfId="0" applyFont="1" applyFill="1" applyBorder="1" applyAlignment="1" applyProtection="1">
      <alignment horizontal="center" vertical="center"/>
      <protection hidden="1"/>
    </xf>
    <xf numFmtId="164" fontId="29" fillId="0" borderId="38" xfId="0" applyNumberFormat="1" applyFont="1" applyFill="1" applyBorder="1" applyAlignment="1" applyProtection="1">
      <alignment horizontal="center" vertical="center"/>
      <protection hidden="1"/>
    </xf>
    <xf numFmtId="164" fontId="29" fillId="5" borderId="43" xfId="0" applyNumberFormat="1" applyFont="1" applyFill="1" applyBorder="1" applyAlignment="1" applyProtection="1">
      <alignment horizontal="center" vertical="center"/>
      <protection hidden="1"/>
    </xf>
    <xf numFmtId="164" fontId="29" fillId="0" borderId="39" xfId="0" applyNumberFormat="1" applyFont="1" applyFill="1" applyBorder="1" applyAlignment="1" applyProtection="1">
      <alignment horizontal="center" vertical="center"/>
      <protection hidden="1"/>
    </xf>
    <xf numFmtId="0" fontId="28" fillId="0" borderId="27" xfId="0" applyFont="1" applyFill="1" applyBorder="1" applyAlignment="1" applyProtection="1">
      <alignment horizontal="center" vertical="center"/>
      <protection hidden="1"/>
    </xf>
    <xf numFmtId="164" fontId="29" fillId="5" borderId="34" xfId="0" applyNumberFormat="1" applyFont="1" applyFill="1" applyBorder="1" applyAlignment="1" applyProtection="1">
      <alignment horizontal="center" vertical="center"/>
      <protection hidden="1"/>
    </xf>
    <xf numFmtId="164" fontId="29" fillId="0" borderId="16" xfId="0" applyNumberFormat="1" applyFont="1" applyFill="1" applyBorder="1" applyAlignment="1" applyProtection="1">
      <alignment horizontal="center" vertical="center"/>
      <protection hidden="1"/>
    </xf>
    <xf numFmtId="164" fontId="29" fillId="0" borderId="34" xfId="0" applyNumberFormat="1" applyFont="1" applyFill="1" applyBorder="1" applyAlignment="1" applyProtection="1">
      <alignment horizontal="center" vertical="center"/>
      <protection hidden="1"/>
    </xf>
    <xf numFmtId="164" fontId="29" fillId="0" borderId="40" xfId="0" applyNumberFormat="1" applyFont="1" applyFill="1" applyBorder="1" applyAlignment="1" applyProtection="1">
      <alignment horizontal="center" vertical="center"/>
      <protection hidden="1"/>
    </xf>
    <xf numFmtId="164" fontId="29" fillId="0" borderId="41" xfId="0" applyNumberFormat="1" applyFont="1" applyFill="1" applyBorder="1" applyAlignment="1" applyProtection="1">
      <alignment horizontal="center" vertical="center"/>
      <protection hidden="1"/>
    </xf>
    <xf numFmtId="0" fontId="22" fillId="15" borderId="10" xfId="0" applyFont="1" applyFill="1" applyBorder="1" applyAlignment="1" applyProtection="1">
      <alignment horizontal="left" vertical="center"/>
      <protection hidden="1"/>
    </xf>
    <xf numFmtId="0" fontId="13" fillId="4" borderId="0" xfId="0" applyFont="1" applyFill="1" applyAlignment="1" applyProtection="1">
      <alignment horizontal="left" vertical="center"/>
      <protection hidden="1"/>
    </xf>
    <xf numFmtId="0" fontId="32" fillId="12" borderId="22" xfId="0" applyFont="1" applyFill="1" applyBorder="1" applyAlignment="1" applyProtection="1">
      <alignment horizontal="center" vertical="center"/>
      <protection hidden="1"/>
    </xf>
    <xf numFmtId="0" fontId="32" fillId="12" borderId="22" xfId="0" applyFont="1" applyFill="1" applyBorder="1" applyAlignment="1" applyProtection="1">
      <alignment vertical="center"/>
      <protection hidden="1"/>
    </xf>
    <xf numFmtId="0" fontId="10" fillId="2" borderId="60" xfId="0" applyFont="1" applyFill="1" applyBorder="1" applyAlignment="1" applyProtection="1">
      <alignment horizontal="center" vertical="center"/>
      <protection locked="0" hidden="1"/>
    </xf>
    <xf numFmtId="0" fontId="10" fillId="2" borderId="33" xfId="0" applyFont="1" applyFill="1" applyBorder="1" applyAlignment="1" applyProtection="1">
      <alignment horizontal="center" vertical="center"/>
      <protection locked="0" hidden="1"/>
    </xf>
    <xf numFmtId="2" fontId="10" fillId="5" borderId="67" xfId="0" applyNumberFormat="1" applyFont="1" applyFill="1" applyBorder="1" applyAlignment="1" applyProtection="1">
      <alignment horizontal="center" vertical="center"/>
      <protection hidden="1"/>
    </xf>
    <xf numFmtId="169" fontId="10" fillId="5" borderId="68" xfId="0" applyNumberFormat="1" applyFont="1" applyFill="1" applyBorder="1" applyAlignment="1" applyProtection="1">
      <alignment horizontal="center" vertical="center"/>
      <protection hidden="1"/>
    </xf>
    <xf numFmtId="0" fontId="10" fillId="2" borderId="67" xfId="0" applyFont="1" applyFill="1" applyBorder="1" applyAlignment="1" applyProtection="1">
      <alignment horizontal="center" vertical="center"/>
      <protection locked="0" hidden="1"/>
    </xf>
    <xf numFmtId="0" fontId="10" fillId="2" borderId="68" xfId="0" applyFont="1" applyFill="1" applyBorder="1" applyAlignment="1" applyProtection="1">
      <alignment horizontal="center" vertical="center"/>
      <protection locked="0" hidden="1"/>
    </xf>
    <xf numFmtId="2" fontId="10" fillId="15" borderId="67" xfId="0" applyNumberFormat="1" applyFont="1" applyFill="1" applyBorder="1" applyAlignment="1" applyProtection="1">
      <alignment horizontal="center" vertical="center"/>
      <protection hidden="1"/>
    </xf>
    <xf numFmtId="169" fontId="10" fillId="15" borderId="6" xfId="0" applyNumberFormat="1" applyFont="1" applyFill="1" applyBorder="1" applyAlignment="1" applyProtection="1">
      <alignment horizontal="center" vertical="center"/>
      <protection hidden="1"/>
    </xf>
    <xf numFmtId="2" fontId="10" fillId="15" borderId="8" xfId="0" applyNumberFormat="1" applyFont="1" applyFill="1" applyBorder="1" applyAlignment="1" applyProtection="1">
      <alignment horizontal="center" vertical="center"/>
      <protection hidden="1"/>
    </xf>
    <xf numFmtId="0" fontId="10" fillId="2" borderId="34" xfId="0" applyFont="1" applyFill="1" applyBorder="1" applyAlignment="1" applyProtection="1">
      <alignment horizontal="center" vertical="center"/>
      <protection hidden="1"/>
    </xf>
    <xf numFmtId="0" fontId="10" fillId="2" borderId="60" xfId="0" applyFont="1" applyFill="1" applyBorder="1" applyAlignment="1" applyProtection="1">
      <alignment horizontal="center" vertical="center"/>
      <protection hidden="1"/>
    </xf>
    <xf numFmtId="0" fontId="10" fillId="2" borderId="43" xfId="0" applyFont="1" applyFill="1" applyBorder="1" applyAlignment="1" applyProtection="1">
      <alignment horizontal="center" vertical="center"/>
      <protection hidden="1"/>
    </xf>
    <xf numFmtId="0" fontId="10" fillId="2" borderId="34" xfId="0" applyFont="1" applyFill="1" applyBorder="1" applyAlignment="1" applyProtection="1">
      <alignment horizontal="center" vertical="center"/>
      <protection locked="0" hidden="1"/>
    </xf>
    <xf numFmtId="0" fontId="10" fillId="2" borderId="43" xfId="0" applyFont="1" applyFill="1" applyBorder="1" applyAlignment="1" applyProtection="1">
      <alignment horizontal="center" vertical="center"/>
      <protection locked="0" hidden="1"/>
    </xf>
    <xf numFmtId="0" fontId="10" fillId="2" borderId="69" xfId="0" applyFont="1" applyFill="1" applyBorder="1" applyAlignment="1" applyProtection="1">
      <alignment horizontal="center" vertical="center"/>
      <protection locked="0" hidden="1"/>
    </xf>
    <xf numFmtId="0" fontId="10" fillId="2" borderId="63" xfId="0" applyFont="1" applyFill="1" applyBorder="1" applyAlignment="1" applyProtection="1">
      <alignment horizontal="center" vertical="center"/>
      <protection locked="0" hidden="1"/>
    </xf>
    <xf numFmtId="0" fontId="10" fillId="2" borderId="44" xfId="0" applyFont="1" applyFill="1" applyBorder="1" applyAlignment="1" applyProtection="1">
      <alignment horizontal="center" vertical="center"/>
      <protection locked="0" hidden="1"/>
    </xf>
    <xf numFmtId="0" fontId="9" fillId="15" borderId="9" xfId="0" applyFont="1" applyFill="1" applyBorder="1" applyAlignment="1" applyProtection="1">
      <alignment horizontal="left" vertical="center" indent="1"/>
      <protection hidden="1"/>
    </xf>
    <xf numFmtId="0" fontId="9" fillId="15" borderId="10" xfId="0" applyFont="1" applyFill="1" applyBorder="1" applyAlignment="1" applyProtection="1">
      <alignment horizontal="left" vertical="center"/>
      <protection hidden="1"/>
    </xf>
    <xf numFmtId="0" fontId="9" fillId="15" borderId="10" xfId="0" applyFont="1" applyFill="1" applyBorder="1" applyAlignment="1" applyProtection="1">
      <alignment vertical="center"/>
      <protection hidden="1"/>
    </xf>
    <xf numFmtId="0" fontId="9" fillId="15" borderId="11" xfId="0" applyFont="1" applyFill="1" applyBorder="1" applyAlignment="1" applyProtection="1">
      <alignment vertical="center"/>
      <protection hidden="1"/>
    </xf>
    <xf numFmtId="0" fontId="9" fillId="15" borderId="58" xfId="0" applyFont="1" applyFill="1" applyBorder="1" applyAlignment="1" applyProtection="1">
      <alignment vertical="center"/>
      <protection hidden="1"/>
    </xf>
    <xf numFmtId="2" fontId="10" fillId="5" borderId="8" xfId="0" applyNumberFormat="1" applyFont="1" applyFill="1" applyBorder="1" applyAlignment="1" applyProtection="1">
      <alignment horizontal="center" vertical="center"/>
      <protection hidden="1"/>
    </xf>
    <xf numFmtId="0" fontId="9" fillId="15" borderId="10" xfId="0" applyFont="1" applyFill="1" applyBorder="1" applyAlignment="1" applyProtection="1">
      <alignment horizontal="left" vertical="center" indent="1"/>
      <protection hidden="1"/>
    </xf>
    <xf numFmtId="0" fontId="10" fillId="2" borderId="71" xfId="0" applyFont="1" applyFill="1" applyBorder="1" applyAlignment="1" applyProtection="1">
      <alignment horizontal="center" vertical="center"/>
      <protection locked="0" hidden="1"/>
    </xf>
    <xf numFmtId="0" fontId="10" fillId="12" borderId="60" xfId="0" applyFont="1" applyFill="1" applyBorder="1" applyAlignment="1" applyProtection="1">
      <alignment horizontal="center" vertical="center"/>
      <protection hidden="1"/>
    </xf>
    <xf numFmtId="0" fontId="9" fillId="15" borderId="9" xfId="0" applyFont="1" applyFill="1" applyBorder="1" applyAlignment="1" applyProtection="1">
      <alignment horizontal="left" vertical="center" indent="2"/>
      <protection hidden="1"/>
    </xf>
    <xf numFmtId="2" fontId="16" fillId="15" borderId="73" xfId="0" applyNumberFormat="1" applyFont="1" applyFill="1" applyBorder="1" applyAlignment="1" applyProtection="1">
      <alignment horizontal="center" vertical="center"/>
      <protection hidden="1"/>
    </xf>
    <xf numFmtId="169" fontId="16" fillId="15" borderId="74" xfId="0" applyNumberFormat="1" applyFont="1" applyFill="1" applyBorder="1" applyAlignment="1" applyProtection="1">
      <alignment horizontal="center" vertical="center"/>
      <protection hidden="1"/>
    </xf>
    <xf numFmtId="0" fontId="32" fillId="16" borderId="22" xfId="0" applyFont="1" applyFill="1" applyBorder="1" applyAlignment="1" applyProtection="1">
      <alignment horizontal="center" vertical="center"/>
      <protection hidden="1"/>
    </xf>
    <xf numFmtId="0" fontId="32" fillId="16" borderId="22" xfId="0" applyFont="1" applyFill="1" applyBorder="1" applyAlignment="1" applyProtection="1">
      <alignment vertical="center"/>
      <protection hidden="1"/>
    </xf>
    <xf numFmtId="0" fontId="10" fillId="2" borderId="1" xfId="0" applyFont="1" applyFill="1" applyBorder="1" applyAlignment="1" applyProtection="1">
      <alignment horizontal="center" vertical="center"/>
      <protection locked="0" hidden="1"/>
    </xf>
    <xf numFmtId="2" fontId="10" fillId="17" borderId="67" xfId="0" applyNumberFormat="1" applyFont="1" applyFill="1" applyBorder="1" applyAlignment="1" applyProtection="1">
      <alignment horizontal="center" vertical="center"/>
      <protection hidden="1"/>
    </xf>
    <xf numFmtId="169" fontId="10" fillId="17" borderId="68" xfId="0" applyNumberFormat="1" applyFont="1" applyFill="1" applyBorder="1" applyAlignment="1" applyProtection="1">
      <alignment horizontal="center" vertical="center"/>
      <protection hidden="1"/>
    </xf>
    <xf numFmtId="2" fontId="10" fillId="18" borderId="67" xfId="0" applyNumberFormat="1" applyFont="1" applyFill="1" applyBorder="1" applyAlignment="1" applyProtection="1">
      <alignment horizontal="center" vertical="center"/>
      <protection hidden="1"/>
    </xf>
    <xf numFmtId="169" fontId="10" fillId="18" borderId="6" xfId="0" applyNumberFormat="1" applyFont="1" applyFill="1" applyBorder="1" applyAlignment="1" applyProtection="1">
      <alignment horizontal="center" vertical="center"/>
      <protection hidden="1"/>
    </xf>
    <xf numFmtId="2" fontId="10" fillId="18" borderId="8" xfId="0" applyNumberFormat="1" applyFont="1" applyFill="1" applyBorder="1" applyAlignment="1" applyProtection="1">
      <alignment horizontal="center" vertical="center"/>
      <protection hidden="1"/>
    </xf>
    <xf numFmtId="0" fontId="9" fillId="18" borderId="9" xfId="0" applyFont="1" applyFill="1" applyBorder="1" applyAlignment="1" applyProtection="1">
      <alignment horizontal="left" vertical="center" indent="1"/>
      <protection hidden="1"/>
    </xf>
    <xf numFmtId="0" fontId="10" fillId="2" borderId="1" xfId="0" applyFont="1" applyFill="1" applyBorder="1" applyAlignment="1" applyProtection="1">
      <alignment horizontal="center" vertical="center"/>
      <protection hidden="1"/>
    </xf>
    <xf numFmtId="0" fontId="10" fillId="16" borderId="60" xfId="0" applyFont="1" applyFill="1" applyBorder="1" applyAlignment="1" applyProtection="1">
      <alignment horizontal="center" vertical="center"/>
      <protection hidden="1"/>
    </xf>
    <xf numFmtId="0" fontId="9" fillId="18" borderId="45" xfId="0" applyFont="1" applyFill="1" applyBorder="1" applyAlignment="1" applyProtection="1">
      <alignment horizontal="left" vertical="center" indent="2"/>
      <protection hidden="1"/>
    </xf>
    <xf numFmtId="0" fontId="9" fillId="18" borderId="11" xfId="0" applyFont="1" applyFill="1" applyBorder="1" applyAlignment="1" applyProtection="1">
      <alignment vertical="center"/>
      <protection hidden="1"/>
    </xf>
    <xf numFmtId="0" fontId="10" fillId="2" borderId="77" xfId="0" applyFont="1" applyFill="1" applyBorder="1" applyAlignment="1" applyProtection="1">
      <alignment horizontal="center" vertical="center"/>
      <protection locked="0" hidden="1"/>
    </xf>
    <xf numFmtId="0" fontId="10" fillId="2" borderId="79" xfId="0" applyFont="1" applyFill="1" applyBorder="1" applyAlignment="1" applyProtection="1">
      <alignment horizontal="center" vertical="center"/>
      <protection locked="0" hidden="1"/>
    </xf>
    <xf numFmtId="0" fontId="9" fillId="18" borderId="10" xfId="0" applyFont="1" applyFill="1" applyBorder="1" applyAlignment="1" applyProtection="1">
      <alignment horizontal="left" vertical="center" indent="1"/>
      <protection hidden="1"/>
    </xf>
    <xf numFmtId="2" fontId="16" fillId="18" borderId="73" xfId="0" applyNumberFormat="1" applyFont="1" applyFill="1" applyBorder="1" applyAlignment="1" applyProtection="1">
      <alignment horizontal="center" vertical="center"/>
      <protection hidden="1"/>
    </xf>
    <xf numFmtId="169" fontId="16" fillId="18" borderId="74" xfId="0" applyNumberFormat="1"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locked="0" hidden="1"/>
    </xf>
    <xf numFmtId="169" fontId="10" fillId="17" borderId="43" xfId="0" applyNumberFormat="1" applyFont="1" applyFill="1" applyBorder="1" applyAlignment="1" applyProtection="1">
      <alignment horizontal="center" vertical="center"/>
      <protection hidden="1"/>
    </xf>
    <xf numFmtId="169" fontId="10" fillId="17" borderId="6" xfId="0" applyNumberFormat="1" applyFont="1" applyFill="1" applyBorder="1" applyAlignment="1" applyProtection="1">
      <alignment horizontal="center" vertical="center"/>
      <protection hidden="1"/>
    </xf>
    <xf numFmtId="0" fontId="9" fillId="18" borderId="58" xfId="0" applyFont="1" applyFill="1" applyBorder="1" applyAlignment="1" applyProtection="1">
      <alignment vertical="center"/>
      <protection hidden="1"/>
    </xf>
    <xf numFmtId="169" fontId="10" fillId="17" borderId="79" xfId="0" applyNumberFormat="1" applyFont="1" applyFill="1" applyBorder="1" applyAlignment="1" applyProtection="1">
      <alignment horizontal="center" vertical="center"/>
      <protection hidden="1"/>
    </xf>
    <xf numFmtId="0" fontId="22" fillId="16" borderId="9" xfId="0" applyFont="1" applyFill="1" applyBorder="1" applyAlignment="1" applyProtection="1">
      <alignment horizontal="center" vertical="center"/>
      <protection hidden="1"/>
    </xf>
    <xf numFmtId="2" fontId="16" fillId="16" borderId="73" xfId="0" applyNumberFormat="1" applyFont="1" applyFill="1" applyBorder="1" applyAlignment="1" applyProtection="1">
      <alignment horizontal="center" vertical="center"/>
      <protection hidden="1"/>
    </xf>
    <xf numFmtId="169" fontId="16" fillId="16" borderId="75" xfId="0" applyNumberFormat="1" applyFont="1" applyFill="1" applyBorder="1" applyAlignment="1" applyProtection="1">
      <alignment horizontal="center" vertical="center"/>
      <protection hidden="1"/>
    </xf>
    <xf numFmtId="169" fontId="16" fillId="16" borderId="74" xfId="0" applyNumberFormat="1"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2" fontId="16" fillId="12" borderId="73" xfId="0" applyNumberFormat="1" applyFont="1" applyFill="1" applyBorder="1" applyAlignment="1" applyProtection="1">
      <alignment horizontal="center" vertical="center"/>
      <protection hidden="1"/>
    </xf>
    <xf numFmtId="169" fontId="16" fillId="12" borderId="75" xfId="0" applyNumberFormat="1" applyFont="1" applyFill="1" applyBorder="1" applyAlignment="1" applyProtection="1">
      <alignment horizontal="center" vertical="center"/>
      <protection hidden="1"/>
    </xf>
    <xf numFmtId="169" fontId="16" fillId="12" borderId="74" xfId="0" applyNumberFormat="1"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locked="0" hidden="1"/>
    </xf>
    <xf numFmtId="0" fontId="32" fillId="8" borderId="22" xfId="0" applyFont="1" applyFill="1" applyBorder="1" applyAlignment="1" applyProtection="1">
      <alignment horizontal="center" vertical="center"/>
      <protection hidden="1"/>
    </xf>
    <xf numFmtId="0" fontId="32" fillId="8" borderId="22" xfId="0" applyFont="1" applyFill="1" applyBorder="1" applyAlignment="1" applyProtection="1">
      <alignment vertical="center"/>
      <protection hidden="1"/>
    </xf>
    <xf numFmtId="2" fontId="10" fillId="13" borderId="67" xfId="0" applyNumberFormat="1" applyFont="1" applyFill="1" applyBorder="1" applyAlignment="1" applyProtection="1">
      <alignment horizontal="center" vertical="center"/>
      <protection hidden="1"/>
    </xf>
    <xf numFmtId="169" fontId="10" fillId="13" borderId="68" xfId="0" applyNumberFormat="1" applyFont="1" applyFill="1" applyBorder="1" applyAlignment="1" applyProtection="1">
      <alignment horizontal="center" vertical="center"/>
      <protection hidden="1"/>
    </xf>
    <xf numFmtId="2" fontId="10" fillId="11" borderId="67" xfId="0" applyNumberFormat="1" applyFont="1" applyFill="1" applyBorder="1" applyAlignment="1" applyProtection="1">
      <alignment horizontal="center" vertical="center"/>
      <protection hidden="1"/>
    </xf>
    <xf numFmtId="169" fontId="10" fillId="11" borderId="6" xfId="0" applyNumberFormat="1" applyFont="1" applyFill="1" applyBorder="1" applyAlignment="1" applyProtection="1">
      <alignment horizontal="center" vertical="center"/>
      <protection hidden="1"/>
    </xf>
    <xf numFmtId="2" fontId="10" fillId="11" borderId="8" xfId="0" applyNumberFormat="1" applyFont="1" applyFill="1" applyBorder="1" applyAlignment="1" applyProtection="1">
      <alignment horizontal="center" vertical="center"/>
      <protection hidden="1"/>
    </xf>
    <xf numFmtId="0" fontId="9" fillId="11" borderId="19" xfId="0" applyFont="1" applyFill="1" applyBorder="1" applyAlignment="1" applyProtection="1">
      <alignment horizontal="left" vertical="center"/>
      <protection hidden="1"/>
    </xf>
    <xf numFmtId="0" fontId="9" fillId="11" borderId="19" xfId="0" applyFont="1" applyFill="1" applyBorder="1" applyAlignment="1" applyProtection="1">
      <alignment horizontal="left" vertical="center" indent="1"/>
      <protection hidden="1"/>
    </xf>
    <xf numFmtId="0" fontId="16" fillId="15" borderId="22" xfId="0" applyFont="1" applyFill="1" applyBorder="1" applyAlignment="1" applyProtection="1">
      <alignment horizontal="center" vertical="center"/>
      <protection hidden="1"/>
    </xf>
    <xf numFmtId="0" fontId="16" fillId="15" borderId="10" xfId="0" applyFont="1" applyFill="1" applyBorder="1" applyAlignment="1" applyProtection="1">
      <alignment horizontal="center" vertical="center"/>
      <protection hidden="1"/>
    </xf>
    <xf numFmtId="164" fontId="16" fillId="15" borderId="10" xfId="0" applyNumberFormat="1" applyFont="1" applyFill="1" applyBorder="1" applyAlignment="1" applyProtection="1">
      <alignment horizontal="center" vertical="center"/>
      <protection hidden="1"/>
    </xf>
    <xf numFmtId="164" fontId="16" fillId="15" borderId="22" xfId="0" applyNumberFormat="1" applyFont="1" applyFill="1" applyBorder="1" applyAlignment="1" applyProtection="1">
      <alignment horizontal="center" vertical="center"/>
      <protection hidden="1"/>
    </xf>
    <xf numFmtId="0" fontId="16" fillId="18" borderId="10" xfId="0" applyFont="1" applyFill="1" applyBorder="1" applyAlignment="1" applyProtection="1">
      <alignment horizontal="center" vertical="center"/>
      <protection hidden="1"/>
    </xf>
    <xf numFmtId="164" fontId="16" fillId="18" borderId="10" xfId="0" applyNumberFormat="1" applyFont="1" applyFill="1" applyBorder="1" applyAlignment="1" applyProtection="1">
      <alignment horizontal="center" vertical="center"/>
      <protection hidden="1"/>
    </xf>
    <xf numFmtId="164" fontId="16" fillId="18" borderId="22" xfId="0" applyNumberFormat="1" applyFont="1" applyFill="1" applyBorder="1" applyAlignment="1" applyProtection="1">
      <alignment horizontal="center" vertical="center"/>
      <protection hidden="1"/>
    </xf>
    <xf numFmtId="0" fontId="16" fillId="18" borderId="22" xfId="0" applyFont="1" applyFill="1" applyBorder="1" applyAlignment="1" applyProtection="1">
      <alignment horizontal="center" vertical="center"/>
      <protection hidden="1"/>
    </xf>
    <xf numFmtId="1" fontId="16" fillId="11" borderId="10" xfId="0" applyNumberFormat="1" applyFont="1" applyFill="1" applyBorder="1" applyAlignment="1" applyProtection="1">
      <alignment horizontal="center" vertical="center"/>
      <protection hidden="1"/>
    </xf>
    <xf numFmtId="0" fontId="16" fillId="11" borderId="10" xfId="0" applyFont="1" applyFill="1" applyBorder="1" applyAlignment="1" applyProtection="1">
      <alignment horizontal="center" vertical="center"/>
      <protection hidden="1"/>
    </xf>
    <xf numFmtId="164" fontId="16" fillId="11" borderId="10" xfId="0" applyNumberFormat="1" applyFont="1" applyFill="1" applyBorder="1" applyAlignment="1" applyProtection="1">
      <alignment horizontal="center" vertical="center"/>
      <protection hidden="1"/>
    </xf>
    <xf numFmtId="1" fontId="16" fillId="10" borderId="10" xfId="0" applyNumberFormat="1" applyFont="1" applyFill="1" applyBorder="1" applyAlignment="1" applyProtection="1">
      <alignment horizontal="center" vertical="center"/>
      <protection hidden="1"/>
    </xf>
    <xf numFmtId="0" fontId="16" fillId="10" borderId="10" xfId="0" applyFont="1" applyFill="1" applyBorder="1" applyAlignment="1" applyProtection="1">
      <alignment horizontal="center" vertical="center"/>
      <protection hidden="1"/>
    </xf>
    <xf numFmtId="164" fontId="16" fillId="10" borderId="10" xfId="0" applyNumberFormat="1" applyFont="1" applyFill="1" applyBorder="1" applyAlignment="1" applyProtection="1">
      <alignment horizontal="center" vertical="center"/>
      <protection hidden="1"/>
    </xf>
    <xf numFmtId="2" fontId="16" fillId="11" borderId="73" xfId="0" applyNumberFormat="1" applyFont="1" applyFill="1" applyBorder="1" applyAlignment="1" applyProtection="1">
      <alignment horizontal="center" vertical="center"/>
      <protection hidden="1"/>
    </xf>
    <xf numFmtId="169" fontId="16" fillId="11" borderId="74" xfId="0" applyNumberFormat="1" applyFont="1" applyFill="1" applyBorder="1" applyAlignment="1" applyProtection="1">
      <alignment horizontal="center" vertical="center"/>
      <protection hidden="1"/>
    </xf>
    <xf numFmtId="0" fontId="9" fillId="11" borderId="11" xfId="0" applyFont="1" applyFill="1" applyBorder="1" applyAlignment="1" applyProtection="1">
      <alignment vertical="center"/>
      <protection hidden="1"/>
    </xf>
    <xf numFmtId="0" fontId="9" fillId="11" borderId="58" xfId="0" applyFont="1" applyFill="1" applyBorder="1" applyAlignment="1" applyProtection="1">
      <alignment vertical="center"/>
      <protection hidden="1"/>
    </xf>
    <xf numFmtId="169" fontId="10" fillId="13" borderId="6" xfId="0" applyNumberFormat="1" applyFont="1" applyFill="1" applyBorder="1" applyAlignment="1" applyProtection="1">
      <alignment horizontal="center" vertical="center"/>
      <protection hidden="1"/>
    </xf>
    <xf numFmtId="2" fontId="10" fillId="13" borderId="8" xfId="0" applyNumberFormat="1" applyFont="1" applyFill="1" applyBorder="1" applyAlignment="1" applyProtection="1">
      <alignment horizontal="center" vertical="center"/>
      <protection hidden="1"/>
    </xf>
    <xf numFmtId="0" fontId="9" fillId="11" borderId="18" xfId="0" applyFont="1" applyFill="1" applyBorder="1" applyAlignment="1" applyProtection="1">
      <alignment horizontal="left" vertical="center" indent="1"/>
      <protection hidden="1"/>
    </xf>
    <xf numFmtId="0" fontId="22" fillId="11" borderId="9" xfId="0" applyFont="1" applyFill="1" applyBorder="1" applyAlignment="1" applyProtection="1">
      <alignment horizontal="left" vertical="center" indent="1"/>
      <protection hidden="1"/>
    </xf>
    <xf numFmtId="169" fontId="10" fillId="11" borderId="68" xfId="0" applyNumberFormat="1" applyFont="1" applyFill="1" applyBorder="1" applyAlignment="1" applyProtection="1">
      <alignment horizontal="center" vertical="center"/>
      <protection hidden="1"/>
    </xf>
    <xf numFmtId="0" fontId="22" fillId="8" borderId="9" xfId="0" applyFont="1" applyFill="1" applyBorder="1" applyAlignment="1" applyProtection="1">
      <alignment horizontal="center" vertical="center"/>
      <protection hidden="1"/>
    </xf>
    <xf numFmtId="2" fontId="16" fillId="8" borderId="73" xfId="0" applyNumberFormat="1" applyFont="1" applyFill="1" applyBorder="1" applyAlignment="1" applyProtection="1">
      <alignment horizontal="center" vertical="center"/>
      <protection hidden="1"/>
    </xf>
    <xf numFmtId="169" fontId="16" fillId="8" borderId="75" xfId="0" applyNumberFormat="1" applyFont="1" applyFill="1" applyBorder="1" applyAlignment="1" applyProtection="1">
      <alignment horizontal="center" vertical="center"/>
      <protection hidden="1"/>
    </xf>
    <xf numFmtId="169" fontId="16" fillId="8" borderId="74" xfId="0" applyNumberFormat="1" applyFont="1" applyFill="1" applyBorder="1" applyAlignment="1" applyProtection="1">
      <alignment horizontal="center" vertical="center"/>
      <protection hidden="1"/>
    </xf>
    <xf numFmtId="0" fontId="9" fillId="10" borderId="18" xfId="0" applyFont="1" applyFill="1" applyBorder="1" applyAlignment="1" applyProtection="1">
      <alignment horizontal="left" vertical="center" indent="1"/>
      <protection hidden="1"/>
    </xf>
    <xf numFmtId="0" fontId="9" fillId="10" borderId="19" xfId="0" applyFont="1" applyFill="1" applyBorder="1" applyAlignment="1" applyProtection="1">
      <alignment horizontal="left" vertical="center" indent="1"/>
      <protection hidden="1"/>
    </xf>
    <xf numFmtId="0" fontId="9" fillId="10" borderId="19" xfId="0" applyFont="1" applyFill="1" applyBorder="1" applyAlignment="1" applyProtection="1">
      <alignment horizontal="left" vertical="center"/>
      <protection hidden="1"/>
    </xf>
    <xf numFmtId="2" fontId="16" fillId="10" borderId="73" xfId="0" applyNumberFormat="1" applyFont="1" applyFill="1" applyBorder="1" applyAlignment="1" applyProtection="1">
      <alignment horizontal="center" vertical="center"/>
      <protection hidden="1"/>
    </xf>
    <xf numFmtId="169" fontId="16" fillId="10" borderId="74" xfId="0" applyNumberFormat="1" applyFont="1" applyFill="1" applyBorder="1" applyAlignment="1" applyProtection="1">
      <alignment horizontal="center" vertical="center"/>
      <protection hidden="1"/>
    </xf>
    <xf numFmtId="0" fontId="32" fillId="9" borderId="22" xfId="0" applyFont="1" applyFill="1" applyBorder="1" applyAlignment="1" applyProtection="1">
      <alignment horizontal="center" vertical="center"/>
      <protection hidden="1"/>
    </xf>
    <xf numFmtId="0" fontId="32" fillId="9" borderId="22" xfId="0" applyFont="1" applyFill="1" applyBorder="1" applyAlignment="1" applyProtection="1">
      <alignment vertical="center"/>
      <protection hidden="1"/>
    </xf>
    <xf numFmtId="0" fontId="22" fillId="9" borderId="9" xfId="0" applyFont="1" applyFill="1" applyBorder="1" applyAlignment="1" applyProtection="1">
      <alignment horizontal="center" vertical="center"/>
      <protection hidden="1"/>
    </xf>
    <xf numFmtId="2" fontId="16" fillId="9" borderId="73" xfId="0" applyNumberFormat="1" applyFont="1" applyFill="1" applyBorder="1" applyAlignment="1" applyProtection="1">
      <alignment horizontal="center" vertical="center"/>
      <protection hidden="1"/>
    </xf>
    <xf numFmtId="169" fontId="16" fillId="9" borderId="75" xfId="0" applyNumberFormat="1" applyFont="1" applyFill="1" applyBorder="1" applyAlignment="1" applyProtection="1">
      <alignment horizontal="center" vertical="center"/>
      <protection hidden="1"/>
    </xf>
    <xf numFmtId="0" fontId="9" fillId="10" borderId="11" xfId="0" applyFont="1" applyFill="1" applyBorder="1" applyAlignment="1" applyProtection="1">
      <alignment vertical="center"/>
      <protection hidden="1"/>
    </xf>
    <xf numFmtId="0" fontId="9" fillId="10" borderId="58" xfId="0" applyFont="1" applyFill="1" applyBorder="1" applyAlignment="1" applyProtection="1">
      <alignment vertical="center"/>
      <protection hidden="1"/>
    </xf>
    <xf numFmtId="0" fontId="22" fillId="10" borderId="9" xfId="0" applyFont="1" applyFill="1" applyBorder="1" applyAlignment="1" applyProtection="1">
      <alignment horizontal="left" vertical="center" indent="1"/>
      <protection hidden="1"/>
    </xf>
    <xf numFmtId="0" fontId="9" fillId="10" borderId="10" xfId="0" applyFont="1" applyFill="1" applyBorder="1" applyAlignment="1" applyProtection="1">
      <alignment vertical="center"/>
      <protection hidden="1"/>
    </xf>
    <xf numFmtId="2" fontId="10" fillId="10" borderId="67" xfId="0" applyNumberFormat="1" applyFont="1" applyFill="1" applyBorder="1" applyAlignment="1" applyProtection="1">
      <alignment horizontal="center" vertical="center"/>
      <protection hidden="1"/>
    </xf>
    <xf numFmtId="169" fontId="10" fillId="10" borderId="68" xfId="0" applyNumberFormat="1" applyFont="1" applyFill="1" applyBorder="1" applyAlignment="1" applyProtection="1">
      <alignment horizontal="center" vertical="center"/>
      <protection hidden="1"/>
    </xf>
    <xf numFmtId="2" fontId="10" fillId="10" borderId="8" xfId="0" applyNumberFormat="1" applyFont="1" applyFill="1" applyBorder="1" applyAlignment="1" applyProtection="1">
      <alignment horizontal="center" vertical="center"/>
      <protection hidden="1"/>
    </xf>
    <xf numFmtId="169" fontId="10" fillId="10" borderId="6" xfId="0" applyNumberFormat="1" applyFont="1" applyFill="1" applyBorder="1" applyAlignment="1" applyProtection="1">
      <alignment horizontal="center" vertical="center"/>
      <protection hidden="1"/>
    </xf>
    <xf numFmtId="2" fontId="10" fillId="14" borderId="8" xfId="0" applyNumberFormat="1" applyFont="1" applyFill="1" applyBorder="1" applyAlignment="1" applyProtection="1">
      <alignment horizontal="center" vertical="center"/>
      <protection hidden="1"/>
    </xf>
    <xf numFmtId="169" fontId="10" fillId="14" borderId="6" xfId="0" applyNumberFormat="1" applyFont="1" applyFill="1" applyBorder="1" applyAlignment="1" applyProtection="1">
      <alignment horizontal="center" vertical="center"/>
      <protection hidden="1"/>
    </xf>
    <xf numFmtId="2" fontId="10" fillId="14" borderId="67" xfId="0" applyNumberFormat="1" applyFont="1" applyFill="1" applyBorder="1" applyAlignment="1" applyProtection="1">
      <alignment horizontal="center" vertical="center"/>
      <protection hidden="1"/>
    </xf>
    <xf numFmtId="169" fontId="10" fillId="14" borderId="68" xfId="0" applyNumberFormat="1" applyFont="1" applyFill="1" applyBorder="1" applyAlignment="1" applyProtection="1">
      <alignment horizontal="center" vertical="center"/>
      <protection hidden="1"/>
    </xf>
    <xf numFmtId="0" fontId="10" fillId="2" borderId="24" xfId="0" applyFont="1" applyFill="1" applyBorder="1" applyAlignment="1" applyProtection="1">
      <alignment horizontal="center" vertical="center"/>
      <protection locked="0" hidden="1"/>
    </xf>
    <xf numFmtId="0" fontId="10" fillId="2" borderId="27" xfId="0" applyFont="1" applyFill="1" applyBorder="1" applyAlignment="1" applyProtection="1">
      <alignment horizontal="center" vertical="center"/>
      <protection locked="0" hidden="1"/>
    </xf>
    <xf numFmtId="0" fontId="19" fillId="2" borderId="0" xfId="0" applyFont="1" applyFill="1" applyBorder="1" applyAlignment="1" applyProtection="1">
      <alignment vertical="top" wrapText="1"/>
      <protection hidden="1"/>
    </xf>
    <xf numFmtId="166" fontId="20" fillId="2" borderId="0" xfId="2" applyNumberFormat="1" applyFont="1" applyFill="1" applyBorder="1" applyAlignment="1" applyProtection="1">
      <alignment horizontal="left" vertical="center" wrapText="1"/>
      <protection hidden="1"/>
    </xf>
    <xf numFmtId="0" fontId="35" fillId="2" borderId="0" xfId="0" applyFont="1" applyFill="1" applyBorder="1" applyAlignment="1" applyProtection="1">
      <alignment horizontal="left" vertical="center" wrapText="1"/>
      <protection hidden="1"/>
    </xf>
    <xf numFmtId="0" fontId="10" fillId="11" borderId="81" xfId="0" applyFont="1" applyFill="1" applyBorder="1" applyAlignment="1" applyProtection="1">
      <alignment horizontal="center" vertical="center" wrapText="1"/>
      <protection hidden="1"/>
    </xf>
    <xf numFmtId="1" fontId="8" fillId="13" borderId="27" xfId="0" applyNumberFormat="1" applyFont="1" applyFill="1" applyBorder="1" applyAlignment="1" applyProtection="1">
      <alignment horizontal="center" vertical="center"/>
      <protection hidden="1"/>
    </xf>
    <xf numFmtId="1" fontId="8" fillId="13" borderId="29" xfId="0" applyNumberFormat="1" applyFont="1" applyFill="1" applyBorder="1" applyAlignment="1" applyProtection="1">
      <alignment horizontal="center" vertical="center"/>
      <protection hidden="1"/>
    </xf>
    <xf numFmtId="1" fontId="8" fillId="13" borderId="17" xfId="0" applyNumberFormat="1" applyFont="1" applyFill="1" applyBorder="1" applyAlignment="1" applyProtection="1">
      <alignment horizontal="center" vertical="center"/>
      <protection hidden="1"/>
    </xf>
    <xf numFmtId="1" fontId="18" fillId="11" borderId="37" xfId="0" applyNumberFormat="1" applyFont="1" applyFill="1" applyBorder="1" applyAlignment="1" applyProtection="1">
      <alignment horizontal="center" vertical="center"/>
      <protection hidden="1"/>
    </xf>
    <xf numFmtId="169" fontId="10" fillId="2" borderId="33" xfId="0" applyNumberFormat="1" applyFont="1" applyFill="1" applyBorder="1" applyAlignment="1" applyProtection="1">
      <alignment horizontal="center" vertical="center"/>
      <protection locked="0" hidden="1"/>
    </xf>
    <xf numFmtId="169" fontId="10" fillId="2" borderId="34" xfId="0" applyNumberFormat="1" applyFont="1" applyFill="1" applyBorder="1" applyAlignment="1" applyProtection="1">
      <alignment horizontal="center" vertical="center"/>
      <protection locked="0" hidden="1"/>
    </xf>
    <xf numFmtId="169" fontId="10" fillId="2" borderId="69" xfId="0" applyNumberFormat="1" applyFont="1" applyFill="1" applyBorder="1" applyAlignment="1" applyProtection="1">
      <alignment horizontal="center" vertical="center"/>
      <protection locked="0" hidden="1"/>
    </xf>
    <xf numFmtId="169" fontId="16" fillId="4" borderId="0" xfId="0" applyNumberFormat="1" applyFont="1" applyFill="1" applyBorder="1" applyAlignment="1" applyProtection="1">
      <alignment horizontal="center" vertical="center"/>
      <protection hidden="1"/>
    </xf>
    <xf numFmtId="0" fontId="9" fillId="13" borderId="18" xfId="0" applyFont="1" applyFill="1" applyBorder="1" applyAlignment="1" applyProtection="1">
      <alignment horizontal="left" vertical="center" indent="1"/>
      <protection hidden="1"/>
    </xf>
    <xf numFmtId="0" fontId="9" fillId="13" borderId="19" xfId="0" applyFont="1" applyFill="1" applyBorder="1" applyAlignment="1" applyProtection="1">
      <alignment horizontal="left" vertical="center" indent="1"/>
      <protection hidden="1"/>
    </xf>
    <xf numFmtId="0" fontId="9" fillId="13" borderId="19" xfId="0" applyFont="1" applyFill="1" applyBorder="1" applyAlignment="1" applyProtection="1">
      <alignment horizontal="left" vertical="center"/>
      <protection hidden="1"/>
    </xf>
    <xf numFmtId="2" fontId="16" fillId="13" borderId="73" xfId="0" applyNumberFormat="1" applyFont="1" applyFill="1" applyBorder="1" applyAlignment="1" applyProtection="1">
      <alignment horizontal="center" vertical="center"/>
      <protection hidden="1"/>
    </xf>
    <xf numFmtId="169" fontId="16" fillId="13" borderId="74" xfId="0" applyNumberFormat="1" applyFont="1" applyFill="1" applyBorder="1" applyAlignment="1" applyProtection="1">
      <alignment horizontal="center" vertical="center"/>
      <protection hidden="1"/>
    </xf>
    <xf numFmtId="0" fontId="9" fillId="14" borderId="18" xfId="0" applyFont="1" applyFill="1" applyBorder="1" applyAlignment="1" applyProtection="1">
      <alignment horizontal="left" vertical="center" indent="1"/>
      <protection hidden="1"/>
    </xf>
    <xf numFmtId="0" fontId="9" fillId="14" borderId="19" xfId="0" applyFont="1" applyFill="1" applyBorder="1" applyAlignment="1" applyProtection="1">
      <alignment horizontal="left" vertical="center" indent="1"/>
      <protection hidden="1"/>
    </xf>
    <xf numFmtId="0" fontId="9" fillId="14" borderId="19" xfId="0" applyFont="1" applyFill="1" applyBorder="1" applyAlignment="1" applyProtection="1">
      <alignment horizontal="left" vertical="center"/>
      <protection hidden="1"/>
    </xf>
    <xf numFmtId="2" fontId="16" fillId="14" borderId="73" xfId="0" applyNumberFormat="1" applyFont="1" applyFill="1" applyBorder="1" applyAlignment="1" applyProtection="1">
      <alignment horizontal="center" vertical="center"/>
      <protection hidden="1"/>
    </xf>
    <xf numFmtId="169" fontId="16" fillId="14" borderId="74" xfId="0" applyNumberFormat="1" applyFont="1" applyFill="1" applyBorder="1" applyAlignment="1" applyProtection="1">
      <alignment horizontal="center" vertical="center"/>
      <protection hidden="1"/>
    </xf>
    <xf numFmtId="1" fontId="0" fillId="0" borderId="26" xfId="0" applyNumberFormat="1" applyFont="1" applyBorder="1" applyAlignment="1" applyProtection="1">
      <alignment horizontal="center" vertical="center"/>
      <protection locked="0"/>
    </xf>
    <xf numFmtId="4" fontId="0" fillId="0" borderId="26" xfId="0" applyNumberFormat="1" applyFont="1" applyBorder="1" applyAlignment="1" applyProtection="1">
      <alignment horizontal="center" vertical="center"/>
      <protection locked="0"/>
    </xf>
    <xf numFmtId="0" fontId="0" fillId="0" borderId="57" xfId="0" applyFont="1" applyBorder="1" applyProtection="1">
      <protection locked="0"/>
    </xf>
    <xf numFmtId="1" fontId="0" fillId="0" borderId="16" xfId="0" applyNumberFormat="1" applyFont="1" applyBorder="1" applyAlignment="1" applyProtection="1">
      <alignment horizontal="center" vertical="center"/>
      <protection locked="0"/>
    </xf>
    <xf numFmtId="4" fontId="0" fillId="0" borderId="16" xfId="0" applyNumberFormat="1" applyFont="1" applyBorder="1" applyAlignment="1" applyProtection="1">
      <alignment horizontal="center" vertical="center"/>
      <protection locked="0"/>
    </xf>
    <xf numFmtId="0" fontId="0" fillId="0" borderId="1" xfId="0" applyFont="1" applyBorder="1" applyProtection="1">
      <protection locked="0"/>
    </xf>
    <xf numFmtId="164" fontId="0" fillId="2" borderId="38" xfId="0" applyNumberFormat="1" applyFont="1" applyFill="1" applyBorder="1" applyAlignment="1" applyProtection="1">
      <alignment horizontal="center" vertical="center"/>
      <protection locked="0"/>
    </xf>
    <xf numFmtId="0" fontId="0" fillId="0" borderId="26"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164" fontId="0" fillId="2" borderId="16" xfId="0" applyNumberFormat="1" applyFont="1" applyFill="1" applyBorder="1" applyAlignment="1" applyProtection="1">
      <alignment horizontal="center" vertical="center"/>
      <protection locked="0"/>
    </xf>
    <xf numFmtId="0" fontId="0" fillId="0" borderId="16"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1" fontId="29" fillId="0" borderId="26" xfId="0" applyNumberFormat="1" applyFont="1" applyBorder="1" applyAlignment="1" applyProtection="1">
      <alignment horizontal="center" vertical="center"/>
      <protection locked="0"/>
    </xf>
    <xf numFmtId="4" fontId="29" fillId="0" borderId="26" xfId="0" applyNumberFormat="1" applyFont="1" applyBorder="1" applyAlignment="1" applyProtection="1">
      <alignment horizontal="center" vertical="center"/>
      <protection locked="0"/>
    </xf>
    <xf numFmtId="0" fontId="29" fillId="0" borderId="50" xfId="0" applyFont="1" applyBorder="1" applyProtection="1">
      <protection locked="0"/>
    </xf>
    <xf numFmtId="1" fontId="29" fillId="0" borderId="16" xfId="0" applyNumberFormat="1" applyFont="1" applyBorder="1" applyAlignment="1" applyProtection="1">
      <alignment horizontal="center" vertical="center"/>
      <protection locked="0"/>
    </xf>
    <xf numFmtId="4" fontId="29" fillId="0" borderId="16" xfId="0" applyNumberFormat="1" applyFont="1" applyBorder="1" applyAlignment="1" applyProtection="1">
      <alignment horizontal="center" vertical="center"/>
      <protection locked="0"/>
    </xf>
    <xf numFmtId="0" fontId="29" fillId="0" borderId="1" xfId="0" applyFont="1" applyBorder="1" applyProtection="1">
      <protection locked="0"/>
    </xf>
    <xf numFmtId="0" fontId="28" fillId="2" borderId="0" xfId="0" applyFont="1" applyFill="1" applyBorder="1" applyAlignment="1" applyProtection="1">
      <alignment horizontal="center" vertical="center"/>
      <protection hidden="1"/>
    </xf>
    <xf numFmtId="0" fontId="10" fillId="12" borderId="60" xfId="0" applyFont="1" applyFill="1" applyBorder="1" applyAlignment="1" applyProtection="1">
      <alignment horizontal="center" vertical="center" wrapText="1"/>
      <protection hidden="1"/>
    </xf>
    <xf numFmtId="0" fontId="9" fillId="11" borderId="9" xfId="0" applyFont="1" applyFill="1" applyBorder="1" applyAlignment="1" applyProtection="1">
      <alignment horizontal="left" vertical="center" indent="2"/>
      <protection hidden="1"/>
    </xf>
    <xf numFmtId="0" fontId="10" fillId="11" borderId="10" xfId="0" applyFont="1" applyFill="1" applyBorder="1" applyAlignment="1" applyProtection="1">
      <alignment horizontal="center" vertical="center"/>
      <protection hidden="1"/>
    </xf>
    <xf numFmtId="0" fontId="9" fillId="11" borderId="51" xfId="0" applyFont="1" applyFill="1" applyBorder="1" applyAlignment="1" applyProtection="1">
      <alignment vertical="center"/>
      <protection hidden="1"/>
    </xf>
    <xf numFmtId="0" fontId="10" fillId="2" borderId="16" xfId="0" applyFont="1" applyFill="1" applyBorder="1" applyAlignment="1" applyProtection="1">
      <alignment horizontal="center" vertical="center"/>
      <protection locked="0" hidden="1"/>
    </xf>
    <xf numFmtId="0" fontId="10" fillId="2" borderId="38" xfId="0" applyFont="1" applyFill="1" applyBorder="1" applyAlignment="1" applyProtection="1">
      <alignment horizontal="center" vertical="center"/>
      <protection locked="0" hidden="1"/>
    </xf>
    <xf numFmtId="2" fontId="10" fillId="13" borderId="60" xfId="0" applyNumberFormat="1" applyFont="1" applyFill="1" applyBorder="1" applyAlignment="1" applyProtection="1">
      <alignment horizontal="center" vertical="center"/>
      <protection hidden="1"/>
    </xf>
    <xf numFmtId="169" fontId="10" fillId="13" borderId="81" xfId="0" applyNumberFormat="1" applyFont="1" applyFill="1" applyBorder="1" applyAlignment="1" applyProtection="1">
      <alignment horizontal="center" vertical="center"/>
      <protection hidden="1"/>
    </xf>
    <xf numFmtId="0" fontId="10" fillId="2" borderId="72" xfId="0" applyFont="1" applyFill="1" applyBorder="1" applyAlignment="1" applyProtection="1">
      <alignment horizontal="center" vertical="center"/>
      <protection locked="0" hidden="1"/>
    </xf>
    <xf numFmtId="0" fontId="10" fillId="2" borderId="97" xfId="0" applyFont="1" applyFill="1" applyBorder="1" applyAlignment="1" applyProtection="1">
      <alignment horizontal="center" vertical="center"/>
      <protection locked="0" hidden="1"/>
    </xf>
    <xf numFmtId="0" fontId="10" fillId="2" borderId="4" xfId="0" applyFont="1" applyFill="1" applyBorder="1" applyAlignment="1" applyProtection="1">
      <alignment horizontal="center" vertical="center"/>
      <protection locked="0" hidden="1"/>
    </xf>
    <xf numFmtId="0" fontId="9" fillId="13" borderId="9" xfId="0" applyFont="1" applyFill="1" applyBorder="1" applyAlignment="1" applyProtection="1">
      <alignment horizontal="left" vertical="center" indent="1"/>
      <protection hidden="1"/>
    </xf>
    <xf numFmtId="0" fontId="9" fillId="13" borderId="10" xfId="0" applyFont="1" applyFill="1" applyBorder="1" applyAlignment="1" applyProtection="1">
      <alignment horizontal="left" vertical="center"/>
      <protection hidden="1"/>
    </xf>
    <xf numFmtId="0" fontId="9" fillId="13" borderId="10" xfId="0" applyFont="1" applyFill="1" applyBorder="1" applyAlignment="1" applyProtection="1">
      <alignment horizontal="left" vertical="center" indent="1"/>
      <protection hidden="1"/>
    </xf>
    <xf numFmtId="0" fontId="9" fillId="13" borderId="51" xfId="0" applyFont="1" applyFill="1" applyBorder="1" applyAlignment="1" applyProtection="1">
      <alignment horizontal="left" vertical="center"/>
      <protection hidden="1"/>
    </xf>
    <xf numFmtId="0" fontId="10" fillId="2" borderId="59" xfId="0" applyFont="1" applyFill="1" applyBorder="1" applyAlignment="1" applyProtection="1">
      <alignment horizontal="center" vertical="center"/>
      <protection locked="0" hidden="1"/>
    </xf>
    <xf numFmtId="0" fontId="10" fillId="2" borderId="26" xfId="0" applyFont="1" applyFill="1" applyBorder="1" applyAlignment="1" applyProtection="1">
      <alignment horizontal="center" vertical="center"/>
      <protection locked="0" hidden="1"/>
    </xf>
    <xf numFmtId="0" fontId="10" fillId="2" borderId="42" xfId="0" applyFont="1" applyFill="1" applyBorder="1" applyAlignment="1" applyProtection="1">
      <alignment horizontal="center" vertical="center"/>
      <protection locked="0" hidden="1"/>
    </xf>
    <xf numFmtId="0" fontId="10" fillId="2" borderId="88" xfId="0" applyFont="1" applyFill="1" applyBorder="1" applyAlignment="1" applyProtection="1">
      <alignment horizontal="center" vertical="center"/>
      <protection locked="0" hidden="1"/>
    </xf>
    <xf numFmtId="0" fontId="10" fillId="2" borderId="76" xfId="0" applyFont="1" applyFill="1" applyBorder="1" applyAlignment="1" applyProtection="1">
      <alignment horizontal="center" vertical="center"/>
      <protection locked="0" hidden="1"/>
    </xf>
    <xf numFmtId="0" fontId="10" fillId="2" borderId="8" xfId="0" applyFont="1" applyFill="1" applyBorder="1" applyAlignment="1" applyProtection="1">
      <alignment horizontal="center" vertical="center"/>
      <protection locked="0" hidden="1"/>
    </xf>
    <xf numFmtId="0" fontId="10" fillId="2" borderId="25" xfId="0" applyFont="1" applyFill="1" applyBorder="1" applyAlignment="1" applyProtection="1">
      <alignment horizontal="center" vertical="center"/>
      <protection locked="0" hidden="1"/>
    </xf>
    <xf numFmtId="0" fontId="10" fillId="2" borderId="66" xfId="0" applyFont="1" applyFill="1" applyBorder="1" applyAlignment="1" applyProtection="1">
      <alignment horizontal="center" vertical="center"/>
      <protection locked="0" hidden="1"/>
    </xf>
    <xf numFmtId="0" fontId="10" fillId="2" borderId="81" xfId="0" applyFont="1" applyFill="1" applyBorder="1" applyAlignment="1" applyProtection="1">
      <alignment horizontal="center" vertical="center"/>
      <protection locked="0" hidden="1"/>
    </xf>
    <xf numFmtId="0" fontId="10" fillId="2" borderId="5" xfId="0" applyFont="1" applyFill="1" applyBorder="1" applyAlignment="1" applyProtection="1">
      <alignment horizontal="center" vertical="center"/>
      <protection locked="0" hidden="1"/>
    </xf>
    <xf numFmtId="0" fontId="10" fillId="11" borderId="11"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locked="0" hidden="1"/>
    </xf>
    <xf numFmtId="0" fontId="10" fillId="2" borderId="80" xfId="0" applyFont="1" applyFill="1" applyBorder="1" applyAlignment="1" applyProtection="1">
      <alignment horizontal="center" vertical="center"/>
      <protection locked="0" hidden="1"/>
    </xf>
    <xf numFmtId="0" fontId="10" fillId="2" borderId="28" xfId="0" applyFont="1" applyFill="1" applyBorder="1" applyAlignment="1" applyProtection="1">
      <alignment horizontal="center" vertical="center"/>
      <protection locked="0" hidden="1"/>
    </xf>
    <xf numFmtId="0" fontId="10" fillId="2" borderId="40" xfId="0" applyFont="1" applyFill="1" applyBorder="1" applyAlignment="1" applyProtection="1">
      <alignment horizontal="center" vertical="center"/>
      <protection locked="0" hidden="1"/>
    </xf>
    <xf numFmtId="0" fontId="10" fillId="2" borderId="13" xfId="0" applyFont="1" applyFill="1" applyBorder="1" applyAlignment="1" applyProtection="1">
      <alignment horizontal="center" vertical="center"/>
      <protection locked="0" hidden="1"/>
    </xf>
    <xf numFmtId="0" fontId="22" fillId="11" borderId="10" xfId="0" applyFont="1" applyFill="1" applyBorder="1" applyAlignment="1" applyProtection="1">
      <alignment horizontal="left" vertical="center" indent="1"/>
      <protection hidden="1"/>
    </xf>
    <xf numFmtId="0" fontId="10" fillId="0" borderId="59" xfId="0" applyFont="1" applyFill="1" applyBorder="1" applyAlignment="1" applyProtection="1">
      <alignment horizontal="center" vertical="center" wrapText="1"/>
      <protection locked="0" hidden="1"/>
    </xf>
    <xf numFmtId="0" fontId="10" fillId="0" borderId="63" xfId="0" applyFont="1" applyFill="1" applyBorder="1" applyAlignment="1" applyProtection="1">
      <alignment horizontal="center" vertical="center" wrapText="1"/>
      <protection locked="0" hidden="1"/>
    </xf>
    <xf numFmtId="0" fontId="10" fillId="0" borderId="60" xfId="0" applyFont="1" applyFill="1" applyBorder="1" applyAlignment="1" applyProtection="1">
      <alignment horizontal="center" vertical="center" wrapText="1"/>
      <protection locked="0" hidden="1"/>
    </xf>
    <xf numFmtId="0" fontId="10" fillId="0" borderId="77" xfId="0" applyFont="1" applyFill="1" applyBorder="1" applyAlignment="1" applyProtection="1">
      <alignment horizontal="center" vertical="center" wrapText="1"/>
      <protection locked="0" hidden="1"/>
    </xf>
    <xf numFmtId="0" fontId="9" fillId="10" borderId="9" xfId="0" applyFont="1" applyFill="1" applyBorder="1" applyAlignment="1" applyProtection="1">
      <alignment horizontal="left" vertical="center" indent="2"/>
      <protection hidden="1"/>
    </xf>
    <xf numFmtId="0" fontId="10" fillId="10" borderId="10" xfId="0" applyFont="1" applyFill="1" applyBorder="1" applyAlignment="1" applyProtection="1">
      <alignment horizontal="center" vertical="center"/>
      <protection hidden="1"/>
    </xf>
    <xf numFmtId="0" fontId="9" fillId="10" borderId="51" xfId="0" applyFont="1" applyFill="1" applyBorder="1" applyAlignment="1" applyProtection="1">
      <alignment vertical="center"/>
      <protection hidden="1"/>
    </xf>
    <xf numFmtId="0" fontId="9" fillId="14" borderId="9" xfId="0" applyFont="1" applyFill="1" applyBorder="1" applyAlignment="1" applyProtection="1">
      <alignment horizontal="left" vertical="center" indent="1"/>
      <protection hidden="1"/>
    </xf>
    <xf numFmtId="0" fontId="9" fillId="14" borderId="10" xfId="0" applyFont="1" applyFill="1" applyBorder="1" applyAlignment="1" applyProtection="1">
      <alignment horizontal="left" vertical="center"/>
      <protection hidden="1"/>
    </xf>
    <xf numFmtId="0" fontId="9" fillId="14" borderId="10" xfId="0" applyFont="1" applyFill="1" applyBorder="1" applyAlignment="1" applyProtection="1">
      <alignment horizontal="left" vertical="center" indent="1"/>
      <protection hidden="1"/>
    </xf>
    <xf numFmtId="0" fontId="9" fillId="14" borderId="51" xfId="0" applyFont="1" applyFill="1" applyBorder="1" applyAlignment="1" applyProtection="1">
      <alignment horizontal="left" vertical="center"/>
      <protection hidden="1"/>
    </xf>
    <xf numFmtId="2" fontId="10" fillId="14" borderId="60" xfId="0" applyNumberFormat="1" applyFont="1" applyFill="1" applyBorder="1" applyAlignment="1" applyProtection="1">
      <alignment horizontal="center" vertical="center"/>
      <protection hidden="1"/>
    </xf>
    <xf numFmtId="169" fontId="10" fillId="14" borderId="81" xfId="0" applyNumberFormat="1" applyFont="1" applyFill="1" applyBorder="1" applyAlignment="1" applyProtection="1">
      <alignment horizontal="center" vertical="center"/>
      <protection hidden="1"/>
    </xf>
    <xf numFmtId="0" fontId="22" fillId="10" borderId="19" xfId="0" applyFont="1" applyFill="1" applyBorder="1" applyAlignment="1" applyProtection="1">
      <alignment horizontal="left" vertical="center" indent="1"/>
      <protection hidden="1"/>
    </xf>
    <xf numFmtId="0" fontId="9" fillId="10" borderId="19" xfId="0" applyFont="1" applyFill="1" applyBorder="1" applyAlignment="1" applyProtection="1">
      <alignment vertical="center"/>
      <protection hidden="1"/>
    </xf>
    <xf numFmtId="0" fontId="0" fillId="4" borderId="0" xfId="0" applyFill="1"/>
    <xf numFmtId="0" fontId="43" fillId="9" borderId="77" xfId="0" applyFont="1" applyFill="1" applyBorder="1" applyAlignment="1" applyProtection="1">
      <alignment horizontal="center" vertical="center"/>
      <protection hidden="1"/>
    </xf>
    <xf numFmtId="0" fontId="43" fillId="9" borderId="79" xfId="0" applyFont="1" applyFill="1" applyBorder="1" applyAlignment="1" applyProtection="1">
      <alignment horizontal="center" vertical="center"/>
      <protection hidden="1"/>
    </xf>
    <xf numFmtId="3" fontId="10" fillId="14" borderId="42" xfId="0" applyNumberFormat="1" applyFont="1" applyFill="1" applyBorder="1" applyAlignment="1" applyProtection="1">
      <alignment horizontal="center" vertical="center"/>
      <protection hidden="1"/>
    </xf>
    <xf numFmtId="3" fontId="10" fillId="14" borderId="43" xfId="0" applyNumberFormat="1" applyFont="1" applyFill="1" applyBorder="1" applyAlignment="1" applyProtection="1">
      <alignment horizontal="center" vertical="center"/>
      <protection hidden="1"/>
    </xf>
    <xf numFmtId="3" fontId="10" fillId="14" borderId="44" xfId="0" applyNumberFormat="1" applyFont="1" applyFill="1" applyBorder="1" applyAlignment="1" applyProtection="1">
      <alignment horizontal="center" vertical="center"/>
      <protection hidden="1"/>
    </xf>
    <xf numFmtId="3" fontId="16" fillId="9" borderId="73" xfId="0" applyNumberFormat="1" applyFont="1" applyFill="1" applyBorder="1" applyAlignment="1" applyProtection="1">
      <alignment horizontal="center" vertical="center"/>
      <protection hidden="1"/>
    </xf>
    <xf numFmtId="3" fontId="16" fillId="9" borderId="74" xfId="0" applyNumberFormat="1" applyFont="1" applyFill="1" applyBorder="1" applyAlignment="1" applyProtection="1">
      <alignment horizontal="center" vertical="center"/>
      <protection hidden="1"/>
    </xf>
    <xf numFmtId="3" fontId="10" fillId="14" borderId="57" xfId="0" applyNumberFormat="1" applyFont="1" applyFill="1" applyBorder="1" applyAlignment="1" applyProtection="1">
      <alignment horizontal="center" vertical="center"/>
      <protection hidden="1"/>
    </xf>
    <xf numFmtId="3" fontId="10" fillId="14" borderId="1" xfId="0" applyNumberFormat="1" applyFont="1" applyFill="1" applyBorder="1" applyAlignment="1" applyProtection="1">
      <alignment horizontal="center" vertical="center"/>
      <protection hidden="1"/>
    </xf>
    <xf numFmtId="3" fontId="10" fillId="14" borderId="78" xfId="0" applyNumberFormat="1" applyFont="1" applyFill="1" applyBorder="1" applyAlignment="1" applyProtection="1">
      <alignment horizontal="center" vertical="center"/>
      <protection hidden="1"/>
    </xf>
    <xf numFmtId="3" fontId="16" fillId="9" borderId="65" xfId="0" applyNumberFormat="1" applyFont="1" applyFill="1" applyBorder="1" applyAlignment="1" applyProtection="1">
      <alignment horizontal="center" vertical="center"/>
      <protection hidden="1"/>
    </xf>
    <xf numFmtId="3" fontId="16" fillId="9" borderId="81" xfId="0" applyNumberFormat="1" applyFont="1" applyFill="1" applyBorder="1" applyAlignment="1" applyProtection="1">
      <alignment horizontal="center" vertical="center"/>
      <protection hidden="1"/>
    </xf>
    <xf numFmtId="3" fontId="28" fillId="14" borderId="17" xfId="0" applyNumberFormat="1" applyFont="1" applyFill="1" applyBorder="1" applyAlignment="1" applyProtection="1">
      <alignment horizontal="center" vertical="center"/>
      <protection hidden="1"/>
    </xf>
    <xf numFmtId="0" fontId="44" fillId="14" borderId="29" xfId="0" applyFont="1" applyFill="1" applyBorder="1" applyAlignment="1" applyProtection="1">
      <alignment horizontal="center" vertical="center"/>
      <protection hidden="1"/>
    </xf>
    <xf numFmtId="0" fontId="17" fillId="10" borderId="24" xfId="0" applyFont="1" applyFill="1" applyBorder="1" applyAlignment="1" applyProtection="1">
      <alignment horizontal="center" vertical="center"/>
      <protection hidden="1"/>
    </xf>
    <xf numFmtId="0" fontId="17" fillId="10" borderId="84" xfId="0" applyFont="1" applyFill="1" applyBorder="1" applyAlignment="1" applyProtection="1">
      <alignment horizontal="center" vertical="center"/>
      <protection hidden="1"/>
    </xf>
    <xf numFmtId="0" fontId="17" fillId="10" borderId="82" xfId="0" applyFont="1" applyFill="1" applyBorder="1" applyAlignment="1" applyProtection="1">
      <alignment horizontal="center" vertical="center"/>
      <protection hidden="1"/>
    </xf>
    <xf numFmtId="0" fontId="31" fillId="18" borderId="24" xfId="0" applyFont="1" applyFill="1" applyBorder="1" applyAlignment="1" applyProtection="1">
      <alignment horizontal="center" vertical="center"/>
      <protection hidden="1"/>
    </xf>
    <xf numFmtId="0" fontId="31" fillId="18" borderId="82" xfId="0" applyFont="1" applyFill="1" applyBorder="1" applyAlignment="1" applyProtection="1">
      <alignment horizontal="center" vertical="center"/>
      <protection hidden="1"/>
    </xf>
    <xf numFmtId="0" fontId="17" fillId="15" borderId="24" xfId="0" applyFont="1" applyFill="1" applyBorder="1" applyAlignment="1" applyProtection="1">
      <alignment horizontal="center" vertical="center"/>
      <protection hidden="1"/>
    </xf>
    <xf numFmtId="0" fontId="17" fillId="15" borderId="82" xfId="0" applyFont="1" applyFill="1" applyBorder="1" applyAlignment="1" applyProtection="1">
      <alignment horizontal="center" vertical="center"/>
      <protection hidden="1"/>
    </xf>
    <xf numFmtId="0" fontId="16" fillId="12" borderId="18" xfId="0" applyFont="1" applyFill="1" applyBorder="1" applyAlignment="1" applyProtection="1">
      <alignment horizontal="center" vertical="center"/>
      <protection hidden="1"/>
    </xf>
    <xf numFmtId="0" fontId="16" fillId="12" borderId="83" xfId="0" applyFont="1" applyFill="1" applyBorder="1" applyAlignment="1" applyProtection="1">
      <alignment horizontal="center" vertical="center"/>
      <protection hidden="1"/>
    </xf>
    <xf numFmtId="0" fontId="18" fillId="16" borderId="18" xfId="0" applyFont="1" applyFill="1" applyBorder="1" applyAlignment="1" applyProtection="1">
      <alignment horizontal="center" vertical="center"/>
      <protection hidden="1"/>
    </xf>
    <xf numFmtId="0" fontId="18" fillId="16" borderId="83" xfId="0" applyFont="1" applyFill="1" applyBorder="1" applyAlignment="1" applyProtection="1">
      <alignment horizontal="center" vertical="center"/>
      <protection hidden="1"/>
    </xf>
    <xf numFmtId="0" fontId="18" fillId="8" borderId="18" xfId="0" applyFont="1" applyFill="1" applyBorder="1" applyAlignment="1" applyProtection="1">
      <alignment horizontal="center" vertical="center"/>
      <protection hidden="1"/>
    </xf>
    <xf numFmtId="0" fontId="18" fillId="8" borderId="85" xfId="0" applyFont="1" applyFill="1" applyBorder="1" applyAlignment="1" applyProtection="1">
      <alignment horizontal="center" vertical="center"/>
      <protection hidden="1"/>
    </xf>
    <xf numFmtId="0" fontId="18" fillId="8" borderId="86" xfId="0" applyFont="1" applyFill="1" applyBorder="1" applyAlignment="1" applyProtection="1">
      <alignment horizontal="center" vertical="center"/>
      <protection hidden="1"/>
    </xf>
    <xf numFmtId="0" fontId="31" fillId="11" borderId="24" xfId="0" applyFont="1" applyFill="1" applyBorder="1" applyAlignment="1" applyProtection="1">
      <alignment horizontal="center" vertical="center"/>
      <protection hidden="1"/>
    </xf>
    <xf numFmtId="0" fontId="31" fillId="11" borderId="84" xfId="0" applyFont="1" applyFill="1" applyBorder="1" applyAlignment="1" applyProtection="1">
      <alignment horizontal="center" vertical="center"/>
      <protection hidden="1"/>
    </xf>
    <xf numFmtId="0" fontId="31" fillId="11" borderId="82" xfId="0" applyFont="1" applyFill="1" applyBorder="1" applyAlignment="1" applyProtection="1">
      <alignment horizontal="center" vertical="center"/>
      <protection hidden="1"/>
    </xf>
    <xf numFmtId="0" fontId="16" fillId="9" borderId="18" xfId="0" applyFont="1" applyFill="1" applyBorder="1" applyAlignment="1" applyProtection="1">
      <alignment horizontal="center" vertical="center"/>
      <protection hidden="1"/>
    </xf>
    <xf numFmtId="0" fontId="16" fillId="9" borderId="85" xfId="0" applyFont="1" applyFill="1" applyBorder="1" applyAlignment="1" applyProtection="1">
      <alignment horizontal="center" vertical="center"/>
      <protection hidden="1"/>
    </xf>
    <xf numFmtId="0" fontId="16" fillId="9" borderId="86" xfId="0" applyFont="1" applyFill="1" applyBorder="1" applyAlignment="1" applyProtection="1">
      <alignment horizontal="center" vertical="center"/>
      <protection hidden="1"/>
    </xf>
    <xf numFmtId="0" fontId="43" fillId="8" borderId="77" xfId="0" applyFont="1" applyFill="1" applyBorder="1" applyAlignment="1" applyProtection="1">
      <alignment horizontal="center" vertical="center"/>
      <protection hidden="1"/>
    </xf>
    <xf numFmtId="0" fontId="43" fillId="8" borderId="79" xfId="0" applyFont="1" applyFill="1" applyBorder="1" applyAlignment="1" applyProtection="1">
      <alignment horizontal="center" vertical="center"/>
      <protection hidden="1"/>
    </xf>
    <xf numFmtId="3" fontId="16" fillId="8" borderId="65" xfId="0" applyNumberFormat="1" applyFont="1" applyFill="1" applyBorder="1" applyAlignment="1" applyProtection="1">
      <alignment horizontal="center" vertical="center"/>
      <protection hidden="1"/>
    </xf>
    <xf numFmtId="3" fontId="16" fillId="8" borderId="81" xfId="0" applyNumberFormat="1" applyFont="1" applyFill="1" applyBorder="1" applyAlignment="1" applyProtection="1">
      <alignment horizontal="center" vertical="center"/>
      <protection hidden="1"/>
    </xf>
    <xf numFmtId="3" fontId="16" fillId="8" borderId="73" xfId="0" applyNumberFormat="1" applyFont="1" applyFill="1" applyBorder="1" applyAlignment="1" applyProtection="1">
      <alignment horizontal="center" vertical="center"/>
      <protection hidden="1"/>
    </xf>
    <xf numFmtId="3" fontId="16" fillId="8" borderId="74" xfId="0" applyNumberFormat="1" applyFont="1" applyFill="1" applyBorder="1" applyAlignment="1" applyProtection="1">
      <alignment horizontal="center" vertical="center"/>
      <protection hidden="1"/>
    </xf>
    <xf numFmtId="3" fontId="10" fillId="10" borderId="59" xfId="0" applyNumberFormat="1" applyFont="1" applyFill="1" applyBorder="1" applyAlignment="1" applyProtection="1">
      <alignment horizontal="center" vertical="center"/>
      <protection hidden="1"/>
    </xf>
    <xf numFmtId="3" fontId="10" fillId="10" borderId="60" xfId="0" applyNumberFormat="1" applyFont="1" applyFill="1" applyBorder="1" applyAlignment="1" applyProtection="1">
      <alignment horizontal="center" vertical="center"/>
      <protection hidden="1"/>
    </xf>
    <xf numFmtId="3" fontId="10" fillId="10" borderId="63" xfId="0" applyNumberFormat="1" applyFont="1" applyFill="1" applyBorder="1" applyAlignment="1" applyProtection="1">
      <alignment horizontal="center" vertical="center"/>
      <protection hidden="1"/>
    </xf>
    <xf numFmtId="3" fontId="10" fillId="10" borderId="25" xfId="0" applyNumberFormat="1" applyFont="1" applyFill="1" applyBorder="1" applyAlignment="1" applyProtection="1">
      <alignment horizontal="center" vertical="center"/>
      <protection hidden="1"/>
    </xf>
    <xf numFmtId="3" fontId="10" fillId="10" borderId="3" xfId="0" applyNumberFormat="1" applyFont="1" applyFill="1" applyBorder="1" applyAlignment="1" applyProtection="1">
      <alignment horizontal="center" vertical="center"/>
      <protection hidden="1"/>
    </xf>
    <xf numFmtId="3" fontId="10" fillId="10" borderId="64" xfId="0" applyNumberFormat="1" applyFont="1" applyFill="1" applyBorder="1" applyAlignment="1" applyProtection="1">
      <alignment horizontal="center" vertical="center"/>
      <protection hidden="1"/>
    </xf>
    <xf numFmtId="3" fontId="10" fillId="11" borderId="59" xfId="0" applyNumberFormat="1" applyFont="1" applyFill="1" applyBorder="1" applyAlignment="1" applyProtection="1">
      <alignment horizontal="center" vertical="center"/>
      <protection hidden="1"/>
    </xf>
    <xf numFmtId="3" fontId="10" fillId="11" borderId="60" xfId="0" applyNumberFormat="1" applyFont="1" applyFill="1" applyBorder="1" applyAlignment="1" applyProtection="1">
      <alignment horizontal="center" vertical="center"/>
      <protection hidden="1"/>
    </xf>
    <xf numFmtId="3" fontId="10" fillId="11" borderId="63" xfId="0" applyNumberFormat="1" applyFont="1" applyFill="1" applyBorder="1" applyAlignment="1" applyProtection="1">
      <alignment horizontal="center" vertical="center"/>
      <protection hidden="1"/>
    </xf>
    <xf numFmtId="3" fontId="10" fillId="11" borderId="25" xfId="0" applyNumberFormat="1" applyFont="1" applyFill="1" applyBorder="1" applyAlignment="1" applyProtection="1">
      <alignment horizontal="center" vertical="center"/>
      <protection hidden="1"/>
    </xf>
    <xf numFmtId="3" fontId="10" fillId="11" borderId="3" xfId="0" applyNumberFormat="1" applyFont="1" applyFill="1" applyBorder="1" applyAlignment="1" applyProtection="1">
      <alignment horizontal="center" vertical="center"/>
      <protection hidden="1"/>
    </xf>
    <xf numFmtId="3" fontId="10" fillId="11" borderId="64" xfId="0" applyNumberFormat="1" applyFont="1" applyFill="1" applyBorder="1" applyAlignment="1" applyProtection="1">
      <alignment horizontal="center" vertical="center"/>
      <protection hidden="1"/>
    </xf>
    <xf numFmtId="3" fontId="10" fillId="13" borderId="43" xfId="0" applyNumberFormat="1" applyFont="1" applyFill="1" applyBorder="1" applyAlignment="1" applyProtection="1">
      <alignment horizontal="center" vertical="center"/>
      <protection hidden="1"/>
    </xf>
    <xf numFmtId="3" fontId="10" fillId="13" borderId="44" xfId="0" applyNumberFormat="1" applyFont="1" applyFill="1" applyBorder="1" applyAlignment="1" applyProtection="1">
      <alignment horizontal="center" vertical="center"/>
      <protection hidden="1"/>
    </xf>
    <xf numFmtId="3" fontId="10" fillId="13" borderId="57" xfId="0" applyNumberFormat="1" applyFont="1" applyFill="1" applyBorder="1" applyAlignment="1" applyProtection="1">
      <alignment horizontal="center" vertical="center"/>
      <protection hidden="1"/>
    </xf>
    <xf numFmtId="3" fontId="10" fillId="13" borderId="1" xfId="0" applyNumberFormat="1" applyFont="1" applyFill="1" applyBorder="1" applyAlignment="1" applyProtection="1">
      <alignment horizontal="center" vertical="center"/>
      <protection hidden="1"/>
    </xf>
    <xf numFmtId="3" fontId="10" fillId="13" borderId="78" xfId="0" applyNumberFormat="1" applyFont="1" applyFill="1" applyBorder="1" applyAlignment="1" applyProtection="1">
      <alignment horizontal="center" vertical="center"/>
      <protection hidden="1"/>
    </xf>
    <xf numFmtId="3" fontId="10" fillId="13" borderId="42" xfId="0" applyNumberFormat="1" applyFont="1" applyFill="1" applyBorder="1" applyAlignment="1" applyProtection="1">
      <alignment horizontal="center" vertical="center"/>
      <protection hidden="1"/>
    </xf>
    <xf numFmtId="3" fontId="10" fillId="18" borderId="60" xfId="0" applyNumberFormat="1" applyFont="1" applyFill="1" applyBorder="1" applyAlignment="1" applyProtection="1">
      <alignment horizontal="center" vertical="center"/>
      <protection hidden="1"/>
    </xf>
    <xf numFmtId="3" fontId="10" fillId="18" borderId="3" xfId="0" applyNumberFormat="1" applyFont="1" applyFill="1" applyBorder="1" applyAlignment="1" applyProtection="1">
      <alignment horizontal="center" vertical="center"/>
      <protection hidden="1"/>
    </xf>
    <xf numFmtId="3" fontId="10" fillId="5" borderId="43" xfId="0" applyNumberFormat="1" applyFont="1" applyFill="1" applyBorder="1" applyAlignment="1" applyProtection="1">
      <alignment horizontal="center" vertical="center"/>
      <protection hidden="1"/>
    </xf>
    <xf numFmtId="0" fontId="43" fillId="16" borderId="63" xfId="0" applyFont="1" applyFill="1" applyBorder="1" applyAlignment="1" applyProtection="1">
      <alignment horizontal="center" vertical="center"/>
      <protection hidden="1"/>
    </xf>
    <xf numFmtId="0" fontId="43" fillId="16" borderId="44" xfId="0" applyFont="1" applyFill="1" applyBorder="1" applyAlignment="1" applyProtection="1">
      <alignment horizontal="center" vertical="center"/>
      <protection hidden="1"/>
    </xf>
    <xf numFmtId="3" fontId="16" fillId="16" borderId="73" xfId="0" applyNumberFormat="1" applyFont="1" applyFill="1" applyBorder="1" applyAlignment="1" applyProtection="1">
      <alignment horizontal="center" vertical="center"/>
      <protection hidden="1"/>
    </xf>
    <xf numFmtId="3" fontId="16" fillId="16" borderId="74" xfId="0" applyNumberFormat="1" applyFont="1" applyFill="1" applyBorder="1" applyAlignment="1" applyProtection="1">
      <alignment horizontal="center" vertical="center"/>
      <protection hidden="1"/>
    </xf>
    <xf numFmtId="169" fontId="10" fillId="5" borderId="6" xfId="0" applyNumberFormat="1" applyFont="1" applyFill="1" applyBorder="1" applyAlignment="1" applyProtection="1">
      <alignment horizontal="center" vertical="center"/>
      <protection hidden="1"/>
    </xf>
    <xf numFmtId="3" fontId="10" fillId="18" borderId="67" xfId="0" applyNumberFormat="1" applyFont="1" applyFill="1" applyBorder="1" applyAlignment="1" applyProtection="1">
      <alignment horizontal="center" vertical="center"/>
      <protection hidden="1"/>
    </xf>
    <xf numFmtId="3" fontId="10" fillId="5" borderId="68" xfId="0" applyNumberFormat="1" applyFont="1" applyFill="1" applyBorder="1" applyAlignment="1" applyProtection="1">
      <alignment horizontal="center" vertical="center"/>
      <protection hidden="1"/>
    </xf>
    <xf numFmtId="3" fontId="10" fillId="18" borderId="8" xfId="0" applyNumberFormat="1" applyFont="1" applyFill="1" applyBorder="1" applyAlignment="1" applyProtection="1">
      <alignment horizontal="center" vertical="center"/>
      <protection hidden="1"/>
    </xf>
    <xf numFmtId="3" fontId="16" fillId="12" borderId="73" xfId="0" applyNumberFormat="1" applyFont="1" applyFill="1" applyBorder="1" applyAlignment="1" applyProtection="1">
      <alignment horizontal="center" vertical="center"/>
      <protection hidden="1"/>
    </xf>
    <xf numFmtId="3" fontId="16" fillId="12" borderId="74" xfId="0" applyNumberFormat="1" applyFont="1" applyFill="1" applyBorder="1" applyAlignment="1" applyProtection="1">
      <alignment horizontal="center" vertical="center"/>
      <protection hidden="1"/>
    </xf>
    <xf numFmtId="0" fontId="43" fillId="12" borderId="63" xfId="0" applyFont="1" applyFill="1" applyBorder="1" applyAlignment="1" applyProtection="1">
      <alignment horizontal="center" vertical="center"/>
      <protection hidden="1"/>
    </xf>
    <xf numFmtId="0" fontId="43" fillId="12" borderId="44" xfId="0" applyFont="1" applyFill="1" applyBorder="1" applyAlignment="1" applyProtection="1">
      <alignment horizontal="center" vertical="center"/>
      <protection hidden="1"/>
    </xf>
    <xf numFmtId="3" fontId="10" fillId="15" borderId="67" xfId="0" applyNumberFormat="1" applyFont="1" applyFill="1" applyBorder="1" applyAlignment="1" applyProtection="1">
      <alignment horizontal="center" vertical="center"/>
      <protection hidden="1"/>
    </xf>
    <xf numFmtId="3" fontId="10" fillId="15" borderId="60" xfId="0" applyNumberFormat="1" applyFont="1" applyFill="1" applyBorder="1" applyAlignment="1" applyProtection="1">
      <alignment horizontal="center" vertical="center"/>
      <protection hidden="1"/>
    </xf>
    <xf numFmtId="3" fontId="10" fillId="15" borderId="8" xfId="0" applyNumberFormat="1" applyFont="1" applyFill="1" applyBorder="1" applyAlignment="1" applyProtection="1">
      <alignment horizontal="center" vertical="center"/>
      <protection hidden="1"/>
    </xf>
    <xf numFmtId="3" fontId="10" fillId="15" borderId="3" xfId="0" applyNumberFormat="1" applyFont="1" applyFill="1" applyBorder="1" applyAlignment="1" applyProtection="1">
      <alignment horizontal="center" vertical="center"/>
      <protection hidden="1"/>
    </xf>
    <xf numFmtId="164" fontId="29" fillId="5" borderId="40" xfId="0" applyNumberFormat="1" applyFont="1" applyFill="1" applyBorder="1" applyAlignment="1" applyProtection="1">
      <alignment horizontal="center" vertical="center"/>
      <protection hidden="1"/>
    </xf>
    <xf numFmtId="164" fontId="29" fillId="5" borderId="41" xfId="0" applyNumberFormat="1" applyFont="1" applyFill="1" applyBorder="1" applyAlignment="1" applyProtection="1">
      <alignment horizontal="center" vertical="center"/>
      <protection hidden="1"/>
    </xf>
    <xf numFmtId="164" fontId="29" fillId="5" borderId="79" xfId="0" applyNumberFormat="1" applyFont="1" applyFill="1" applyBorder="1" applyAlignment="1" applyProtection="1">
      <alignment horizontal="center" vertical="center"/>
      <protection hidden="1"/>
    </xf>
    <xf numFmtId="164" fontId="0" fillId="17" borderId="79" xfId="0" applyNumberFormat="1" applyFont="1" applyFill="1" applyBorder="1" applyAlignment="1" applyProtection="1">
      <alignment horizontal="center" vertical="center"/>
      <protection hidden="1"/>
    </xf>
    <xf numFmtId="2" fontId="10" fillId="17" borderId="77" xfId="0" applyNumberFormat="1" applyFont="1" applyFill="1" applyBorder="1" applyAlignment="1" applyProtection="1">
      <alignment horizontal="center" vertical="center"/>
      <protection hidden="1"/>
    </xf>
    <xf numFmtId="2" fontId="10" fillId="17" borderId="72" xfId="0" applyNumberFormat="1" applyFont="1" applyFill="1" applyBorder="1" applyAlignment="1" applyProtection="1">
      <alignment horizontal="center" vertical="center"/>
      <protection hidden="1"/>
    </xf>
    <xf numFmtId="0" fontId="0" fillId="0" borderId="97" xfId="0" applyFont="1" applyBorder="1" applyAlignment="1" applyProtection="1">
      <alignment horizontal="center" vertical="center"/>
      <protection hidden="1"/>
    </xf>
    <xf numFmtId="164" fontId="0" fillId="17" borderId="40" xfId="0" applyNumberFormat="1" applyFont="1" applyFill="1" applyBorder="1" applyAlignment="1" applyProtection="1">
      <alignment horizontal="center" vertical="center"/>
      <protection hidden="1"/>
    </xf>
    <xf numFmtId="164" fontId="0" fillId="17" borderId="41" xfId="0" applyNumberFormat="1" applyFont="1" applyFill="1" applyBorder="1" applyAlignment="1" applyProtection="1">
      <alignment horizontal="center" vertical="center"/>
      <protection hidden="1"/>
    </xf>
    <xf numFmtId="0" fontId="13" fillId="10" borderId="20" xfId="0" applyFont="1" applyFill="1" applyBorder="1" applyAlignment="1" applyProtection="1">
      <alignment horizontal="center" vertical="center" wrapText="1"/>
      <protection hidden="1"/>
    </xf>
    <xf numFmtId="0" fontId="45" fillId="10" borderId="20" xfId="0" applyFont="1" applyFill="1" applyBorder="1" applyAlignment="1" applyProtection="1">
      <alignment horizontal="center" vertical="center" wrapText="1"/>
      <protection hidden="1"/>
    </xf>
    <xf numFmtId="0" fontId="10" fillId="11" borderId="20" xfId="0" applyFont="1" applyFill="1" applyBorder="1" applyAlignment="1" applyProtection="1">
      <alignment horizontal="center" vertical="center" wrapText="1"/>
      <protection hidden="1"/>
    </xf>
    <xf numFmtId="0" fontId="19" fillId="11" borderId="20" xfId="0" applyFont="1" applyFill="1" applyBorder="1" applyAlignment="1" applyProtection="1">
      <alignment horizontal="center" vertical="center" wrapText="1"/>
      <protection hidden="1"/>
    </xf>
    <xf numFmtId="0" fontId="10" fillId="18" borderId="20" xfId="0" applyFont="1" applyFill="1" applyBorder="1" applyAlignment="1" applyProtection="1">
      <alignment horizontal="center" vertical="center" wrapText="1"/>
      <protection hidden="1"/>
    </xf>
    <xf numFmtId="0" fontId="13" fillId="15" borderId="20" xfId="0" applyFont="1" applyFill="1" applyBorder="1" applyAlignment="1" applyProtection="1">
      <alignment horizontal="center" vertical="center" wrapText="1"/>
      <protection hidden="1"/>
    </xf>
    <xf numFmtId="0" fontId="3" fillId="2" borderId="0" xfId="0" applyFont="1" applyFill="1" applyBorder="1" applyAlignment="1" applyProtection="1">
      <alignment vertical="center"/>
      <protection hidden="1"/>
    </xf>
    <xf numFmtId="0" fontId="2" fillId="2" borderId="54" xfId="0" applyFont="1" applyFill="1" applyBorder="1" applyProtection="1">
      <protection hidden="1"/>
    </xf>
    <xf numFmtId="0" fontId="2" fillId="2" borderId="52" xfId="0" applyFont="1" applyFill="1" applyBorder="1" applyProtection="1">
      <protection hidden="1"/>
    </xf>
    <xf numFmtId="0" fontId="2" fillId="2" borderId="53" xfId="0" applyFont="1" applyFill="1" applyBorder="1" applyProtection="1">
      <protection hidden="1"/>
    </xf>
    <xf numFmtId="0" fontId="2" fillId="19" borderId="0" xfId="0" applyFont="1" applyFill="1" applyBorder="1" applyProtection="1">
      <protection hidden="1"/>
    </xf>
    <xf numFmtId="0" fontId="2" fillId="19" borderId="5" xfId="0" applyFont="1" applyFill="1" applyBorder="1" applyProtection="1">
      <protection hidden="1"/>
    </xf>
    <xf numFmtId="166" fontId="38" fillId="19" borderId="0" xfId="2" applyNumberFormat="1" applyFont="1" applyFill="1" applyBorder="1" applyAlignment="1" applyProtection="1">
      <alignment vertical="center"/>
      <protection hidden="1"/>
    </xf>
    <xf numFmtId="166" fontId="38" fillId="19" borderId="0" xfId="2" applyNumberFormat="1" applyFont="1" applyFill="1" applyBorder="1" applyAlignment="1" applyProtection="1">
      <alignment vertical="center" wrapText="1"/>
      <protection hidden="1"/>
    </xf>
    <xf numFmtId="166" fontId="38" fillId="19" borderId="5" xfId="2" applyNumberFormat="1" applyFont="1" applyFill="1" applyBorder="1" applyAlignment="1" applyProtection="1">
      <alignment vertical="center" wrapText="1"/>
      <protection hidden="1"/>
    </xf>
    <xf numFmtId="0" fontId="19" fillId="19" borderId="0" xfId="0" applyFont="1" applyFill="1" applyBorder="1" applyAlignment="1" applyProtection="1">
      <alignment vertical="top" wrapText="1"/>
      <protection hidden="1"/>
    </xf>
    <xf numFmtId="166" fontId="20" fillId="19" borderId="0" xfId="2" applyNumberFormat="1" applyFont="1" applyFill="1" applyBorder="1" applyAlignment="1" applyProtection="1">
      <alignment horizontal="left" vertical="center" wrapText="1"/>
      <protection hidden="1"/>
    </xf>
    <xf numFmtId="0" fontId="35" fillId="19" borderId="0" xfId="0" applyFont="1" applyFill="1" applyBorder="1" applyAlignment="1" applyProtection="1">
      <alignment horizontal="left" vertical="center" wrapText="1"/>
      <protection hidden="1"/>
    </xf>
    <xf numFmtId="0" fontId="2" fillId="19" borderId="0" xfId="0" applyFont="1" applyFill="1" applyBorder="1" applyAlignment="1" applyProtection="1">
      <alignment horizontal="center" vertical="top"/>
      <protection hidden="1"/>
    </xf>
    <xf numFmtId="166" fontId="38" fillId="19" borderId="5" xfId="2" applyNumberFormat="1" applyFont="1" applyFill="1" applyBorder="1" applyAlignment="1" applyProtection="1">
      <alignment vertical="center"/>
      <protection hidden="1"/>
    </xf>
    <xf numFmtId="0" fontId="2" fillId="20" borderId="0" xfId="0" applyFont="1" applyFill="1" applyBorder="1" applyProtection="1">
      <protection hidden="1"/>
    </xf>
    <xf numFmtId="0" fontId="2" fillId="20" borderId="5" xfId="0" applyFont="1" applyFill="1" applyBorder="1" applyProtection="1">
      <protection hidden="1"/>
    </xf>
    <xf numFmtId="166" fontId="38" fillId="20" borderId="0" xfId="2" applyNumberFormat="1" applyFont="1" applyFill="1" applyBorder="1" applyAlignment="1" applyProtection="1">
      <alignment vertical="center"/>
      <protection hidden="1"/>
    </xf>
    <xf numFmtId="166" fontId="38" fillId="20" borderId="5" xfId="2" applyNumberFormat="1" applyFont="1" applyFill="1" applyBorder="1" applyAlignment="1" applyProtection="1">
      <alignment vertical="center"/>
      <protection hidden="1"/>
    </xf>
    <xf numFmtId="0" fontId="19" fillId="20" borderId="0" xfId="0" applyFont="1" applyFill="1" applyBorder="1" applyAlignment="1" applyProtection="1">
      <alignment vertical="top" wrapText="1"/>
      <protection hidden="1"/>
    </xf>
    <xf numFmtId="0" fontId="2" fillId="20" borderId="0" xfId="0" applyFont="1" applyFill="1" applyBorder="1" applyAlignment="1" applyProtection="1">
      <protection hidden="1"/>
    </xf>
    <xf numFmtId="0" fontId="38" fillId="20" borderId="0" xfId="0" applyFont="1" applyFill="1" applyBorder="1" applyAlignment="1" applyProtection="1">
      <protection hidden="1"/>
    </xf>
    <xf numFmtId="0" fontId="2" fillId="21" borderId="0" xfId="0" applyFont="1" applyFill="1" applyBorder="1" applyProtection="1">
      <protection hidden="1"/>
    </xf>
    <xf numFmtId="166" fontId="20" fillId="21" borderId="0" xfId="2" applyNumberFormat="1" applyFont="1" applyFill="1" applyBorder="1" applyAlignment="1" applyProtection="1">
      <alignment horizontal="left" vertical="center" wrapText="1"/>
      <protection hidden="1"/>
    </xf>
    <xf numFmtId="0" fontId="35" fillId="21" borderId="0" xfId="0" applyFont="1" applyFill="1" applyBorder="1" applyAlignment="1" applyProtection="1">
      <alignment horizontal="left" vertical="center" wrapText="1"/>
      <protection hidden="1"/>
    </xf>
    <xf numFmtId="0" fontId="19" fillId="21" borderId="0" xfId="0" applyFont="1" applyFill="1" applyBorder="1" applyAlignment="1" applyProtection="1">
      <alignment vertical="top" wrapText="1"/>
      <protection hidden="1"/>
    </xf>
    <xf numFmtId="0" fontId="2" fillId="21" borderId="0" xfId="0" applyFont="1" applyFill="1" applyBorder="1" applyAlignment="1" applyProtection="1">
      <alignment horizontal="center" vertical="center"/>
      <protection hidden="1"/>
    </xf>
    <xf numFmtId="166" fontId="38" fillId="21" borderId="0" xfId="2" applyNumberFormat="1" applyFont="1" applyFill="1" applyBorder="1" applyAlignment="1" applyProtection="1">
      <alignment vertical="center"/>
      <protection hidden="1"/>
    </xf>
    <xf numFmtId="166" fontId="38" fillId="21" borderId="0" xfId="2" applyNumberFormat="1" applyFont="1" applyFill="1" applyBorder="1" applyAlignment="1" applyProtection="1">
      <alignment vertical="center" wrapText="1"/>
      <protection hidden="1"/>
    </xf>
    <xf numFmtId="166" fontId="38" fillId="21" borderId="5" xfId="2" applyNumberFormat="1" applyFont="1" applyFill="1" applyBorder="1" applyAlignment="1" applyProtection="1">
      <alignment vertical="center" wrapText="1"/>
      <protection hidden="1"/>
    </xf>
    <xf numFmtId="0" fontId="20" fillId="20" borderId="0" xfId="0" applyFont="1" applyFill="1" applyBorder="1" applyProtection="1">
      <protection hidden="1"/>
    </xf>
    <xf numFmtId="0" fontId="20" fillId="19" borderId="0" xfId="0" applyFont="1" applyFill="1" applyBorder="1" applyProtection="1">
      <protection hidden="1"/>
    </xf>
    <xf numFmtId="0" fontId="20" fillId="21" borderId="0" xfId="0" applyFont="1" applyFill="1" applyBorder="1" applyProtection="1">
      <protection hidden="1"/>
    </xf>
    <xf numFmtId="3" fontId="2" fillId="21" borderId="0" xfId="0" applyNumberFormat="1" applyFont="1" applyFill="1" applyBorder="1" applyProtection="1">
      <protection hidden="1"/>
    </xf>
    <xf numFmtId="3" fontId="2" fillId="2" borderId="0" xfId="0" applyNumberFormat="1" applyFont="1" applyFill="1" applyBorder="1" applyProtection="1">
      <protection hidden="1"/>
    </xf>
    <xf numFmtId="3" fontId="2" fillId="19" borderId="0" xfId="0" applyNumberFormat="1" applyFont="1" applyFill="1" applyBorder="1" applyProtection="1">
      <protection hidden="1"/>
    </xf>
    <xf numFmtId="3" fontId="2" fillId="20" borderId="0" xfId="0" applyNumberFormat="1" applyFont="1" applyFill="1" applyBorder="1" applyProtection="1">
      <protection hidden="1"/>
    </xf>
    <xf numFmtId="3" fontId="2" fillId="21" borderId="0" xfId="0" applyNumberFormat="1" applyFont="1" applyFill="1" applyBorder="1" applyAlignment="1" applyProtection="1">
      <alignment horizontal="center" vertical="center"/>
      <protection hidden="1"/>
    </xf>
    <xf numFmtId="3" fontId="2" fillId="19" borderId="0" xfId="0" applyNumberFormat="1" applyFont="1" applyFill="1" applyBorder="1" applyAlignment="1" applyProtection="1">
      <alignment horizontal="center" vertical="center"/>
      <protection hidden="1"/>
    </xf>
    <xf numFmtId="3" fontId="2" fillId="20" borderId="0" xfId="0" applyNumberFormat="1" applyFont="1" applyFill="1" applyBorder="1" applyAlignment="1" applyProtection="1">
      <alignment horizontal="center" vertical="center"/>
      <protection hidden="1"/>
    </xf>
    <xf numFmtId="0" fontId="42" fillId="2" borderId="4" xfId="1" applyFont="1" applyFill="1" applyBorder="1" applyAlignment="1" applyProtection="1">
      <alignment vertical="center"/>
      <protection hidden="1"/>
    </xf>
    <xf numFmtId="0" fontId="40" fillId="2" borderId="0" xfId="0" applyFont="1" applyFill="1" applyBorder="1" applyAlignment="1" applyProtection="1">
      <alignment vertical="center"/>
      <protection hidden="1"/>
    </xf>
    <xf numFmtId="0" fontId="48" fillId="2" borderId="0" xfId="0" applyFont="1" applyFill="1" applyProtection="1">
      <protection hidden="1"/>
    </xf>
    <xf numFmtId="0" fontId="49" fillId="2" borderId="0" xfId="0" applyFont="1" applyFill="1" applyBorder="1" applyAlignment="1" applyProtection="1">
      <alignment horizontal="center" vertical="top"/>
      <protection hidden="1"/>
    </xf>
    <xf numFmtId="0" fontId="48" fillId="2" borderId="0" xfId="0" applyFont="1" applyFill="1" applyBorder="1" applyAlignment="1" applyProtection="1">
      <alignment vertical="center"/>
      <protection hidden="1"/>
    </xf>
    <xf numFmtId="0" fontId="48" fillId="2" borderId="0" xfId="0" applyFont="1" applyFill="1" applyBorder="1" applyProtection="1">
      <protection hidden="1"/>
    </xf>
    <xf numFmtId="0" fontId="48" fillId="2" borderId="89" xfId="0" applyFont="1" applyFill="1" applyBorder="1" applyProtection="1">
      <protection hidden="1"/>
    </xf>
    <xf numFmtId="0" fontId="48" fillId="2" borderId="90" xfId="0" applyFont="1" applyFill="1" applyBorder="1" applyProtection="1">
      <protection hidden="1"/>
    </xf>
    <xf numFmtId="0" fontId="49" fillId="2" borderId="90" xfId="0" applyFont="1" applyFill="1" applyBorder="1" applyAlignment="1" applyProtection="1">
      <alignment vertical="top"/>
      <protection hidden="1"/>
    </xf>
    <xf numFmtId="0" fontId="48" fillId="2" borderId="92" xfId="0" applyFont="1" applyFill="1" applyBorder="1" applyProtection="1">
      <protection hidden="1"/>
    </xf>
    <xf numFmtId="0" fontId="48" fillId="2" borderId="95" xfId="0" applyFont="1" applyFill="1" applyBorder="1" applyProtection="1">
      <protection hidden="1"/>
    </xf>
    <xf numFmtId="0" fontId="48" fillId="2" borderId="95" xfId="0" applyFont="1" applyFill="1" applyBorder="1" applyAlignment="1" applyProtection="1">
      <alignment vertical="center"/>
      <protection hidden="1"/>
    </xf>
    <xf numFmtId="0" fontId="38" fillId="2" borderId="0" xfId="0" applyFont="1" applyFill="1" applyBorder="1" applyAlignment="1" applyProtection="1">
      <alignment horizontal="center" vertical="center"/>
      <protection hidden="1"/>
    </xf>
    <xf numFmtId="0" fontId="52" fillId="2" borderId="0" xfId="0" applyFont="1" applyFill="1" applyBorder="1" applyAlignment="1" applyProtection="1">
      <alignment vertical="center"/>
      <protection hidden="1"/>
    </xf>
    <xf numFmtId="0" fontId="52" fillId="2" borderId="0" xfId="0" applyFont="1" applyFill="1" applyProtection="1">
      <protection hidden="1"/>
    </xf>
    <xf numFmtId="0" fontId="28" fillId="2" borderId="0" xfId="0" applyFont="1" applyFill="1" applyBorder="1" applyAlignment="1" applyProtection="1">
      <alignment vertical="center" wrapText="1"/>
      <protection hidden="1"/>
    </xf>
    <xf numFmtId="0" fontId="52" fillId="2" borderId="0" xfId="0" applyFont="1" applyFill="1" applyAlignment="1" applyProtection="1">
      <alignment horizontal="left" indent="1"/>
      <protection hidden="1"/>
    </xf>
    <xf numFmtId="0" fontId="55" fillId="22" borderId="0" xfId="0" applyFont="1" applyFill="1" applyBorder="1" applyProtection="1">
      <protection hidden="1"/>
    </xf>
    <xf numFmtId="0" fontId="55" fillId="22" borderId="0" xfId="0" applyFont="1" applyFill="1" applyBorder="1" applyAlignment="1" applyProtection="1">
      <alignment vertical="center"/>
      <protection hidden="1"/>
    </xf>
    <xf numFmtId="3" fontId="55" fillId="22" borderId="0" xfId="0" applyNumberFormat="1" applyFont="1" applyFill="1" applyBorder="1" applyAlignment="1" applyProtection="1">
      <alignment vertical="center"/>
      <protection hidden="1"/>
    </xf>
    <xf numFmtId="4" fontId="55" fillId="22" borderId="0" xfId="0" applyNumberFormat="1" applyFont="1" applyFill="1" applyBorder="1" applyAlignment="1" applyProtection="1">
      <alignment horizontal="center" vertical="center"/>
      <protection hidden="1"/>
    </xf>
    <xf numFmtId="0" fontId="56" fillId="22" borderId="0" xfId="0" applyFont="1" applyFill="1" applyBorder="1" applyAlignment="1" applyProtection="1">
      <alignment horizontal="left" vertical="center"/>
      <protection hidden="1"/>
    </xf>
    <xf numFmtId="0" fontId="52" fillId="2" borderId="0" xfId="0" applyFont="1" applyFill="1" applyAlignment="1" applyProtection="1">
      <alignment horizontal="left" indent="2"/>
      <protection hidden="1"/>
    </xf>
    <xf numFmtId="0" fontId="54" fillId="2" borderId="0" xfId="0" applyFont="1" applyFill="1" applyProtection="1">
      <protection hidden="1"/>
    </xf>
    <xf numFmtId="0" fontId="38" fillId="2" borderId="0" xfId="0" applyFont="1" applyFill="1" applyProtection="1">
      <protection hidden="1"/>
    </xf>
    <xf numFmtId="0" fontId="0" fillId="0" borderId="0" xfId="0" applyProtection="1">
      <protection hidden="1"/>
    </xf>
    <xf numFmtId="0" fontId="0" fillId="2" borderId="0" xfId="0" applyFill="1" applyBorder="1" applyProtection="1">
      <protection hidden="1"/>
    </xf>
    <xf numFmtId="0" fontId="0" fillId="2" borderId="0" xfId="0" applyFill="1" applyBorder="1" applyAlignment="1" applyProtection="1">
      <alignment vertical="center"/>
      <protection hidden="1"/>
    </xf>
    <xf numFmtId="0" fontId="58" fillId="2" borderId="0" xfId="0" applyFont="1" applyFill="1" applyAlignment="1" applyProtection="1">
      <alignment vertical="top"/>
      <protection hidden="1"/>
    </xf>
    <xf numFmtId="0" fontId="39" fillId="2" borderId="0" xfId="0" applyFont="1" applyFill="1" applyAlignment="1" applyProtection="1">
      <protection hidden="1"/>
    </xf>
    <xf numFmtId="0" fontId="48" fillId="2" borderId="91" xfId="0" applyFont="1" applyFill="1" applyBorder="1" applyProtection="1">
      <protection hidden="1"/>
    </xf>
    <xf numFmtId="0" fontId="41" fillId="2" borderId="0" xfId="0" applyFont="1" applyFill="1" applyBorder="1" applyProtection="1">
      <protection hidden="1"/>
    </xf>
    <xf numFmtId="0" fontId="48" fillId="2" borderId="93" xfId="0" applyFont="1" applyFill="1" applyBorder="1" applyProtection="1">
      <protection hidden="1"/>
    </xf>
    <xf numFmtId="0" fontId="41" fillId="2" borderId="0" xfId="0" applyFont="1" applyFill="1" applyBorder="1" applyAlignment="1" applyProtection="1">
      <alignment horizontal="center"/>
      <protection hidden="1"/>
    </xf>
    <xf numFmtId="0" fontId="48" fillId="2" borderId="94" xfId="0" applyFont="1" applyFill="1" applyBorder="1" applyProtection="1">
      <protection hidden="1"/>
    </xf>
    <xf numFmtId="0" fontId="48" fillId="2" borderId="96" xfId="0" applyFont="1" applyFill="1" applyBorder="1" applyProtection="1">
      <protection hidden="1"/>
    </xf>
    <xf numFmtId="0" fontId="57" fillId="2" borderId="0" xfId="0" applyFont="1" applyFill="1" applyProtection="1">
      <protection hidden="1"/>
    </xf>
    <xf numFmtId="0" fontId="53" fillId="2" borderId="0" xfId="0" applyFont="1" applyFill="1" applyAlignment="1" applyProtection="1">
      <alignment horizontal="left" indent="1"/>
      <protection hidden="1"/>
    </xf>
    <xf numFmtId="0" fontId="29" fillId="0" borderId="97" xfId="0" applyFont="1" applyBorder="1" applyAlignment="1" applyProtection="1">
      <alignment horizontal="center" vertical="center"/>
      <protection hidden="1"/>
    </xf>
    <xf numFmtId="0" fontId="29" fillId="0" borderId="40" xfId="0" applyFont="1" applyBorder="1" applyAlignment="1" applyProtection="1">
      <alignment horizontal="center" vertical="center"/>
      <protection hidden="1"/>
    </xf>
    <xf numFmtId="0" fontId="10" fillId="2" borderId="20" xfId="0" applyFont="1" applyFill="1" applyBorder="1" applyAlignment="1" applyProtection="1">
      <alignment horizontal="center" vertical="center"/>
      <protection hidden="1"/>
    </xf>
    <xf numFmtId="0" fontId="10" fillId="2" borderId="63" xfId="0" applyFont="1" applyFill="1" applyBorder="1" applyAlignment="1" applyProtection="1">
      <alignment horizontal="center" vertical="center"/>
      <protection hidden="1"/>
    </xf>
    <xf numFmtId="0" fontId="10" fillId="2" borderId="44" xfId="0" applyFont="1" applyFill="1" applyBorder="1" applyAlignment="1" applyProtection="1">
      <alignment horizontal="center" vertical="center"/>
      <protection hidden="1"/>
    </xf>
    <xf numFmtId="0" fontId="29" fillId="0" borderId="38" xfId="0" applyFont="1" applyBorder="1" applyAlignment="1" applyProtection="1">
      <alignment horizontal="center" vertical="center"/>
      <protection hidden="1"/>
    </xf>
    <xf numFmtId="0" fontId="29" fillId="0" borderId="16" xfId="0" applyFont="1" applyBorder="1" applyAlignment="1" applyProtection="1">
      <alignment horizontal="center" vertical="center"/>
      <protection hidden="1"/>
    </xf>
    <xf numFmtId="0" fontId="29" fillId="0" borderId="28"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protection hidden="1"/>
    </xf>
    <xf numFmtId="0" fontId="29" fillId="0" borderId="40" xfId="0" applyFont="1" applyFill="1" applyBorder="1" applyAlignment="1" applyProtection="1">
      <alignment horizontal="center" vertical="center"/>
      <protection hidden="1"/>
    </xf>
    <xf numFmtId="0" fontId="29" fillId="0" borderId="21" xfId="0" applyFont="1" applyFill="1" applyBorder="1" applyAlignment="1" applyProtection="1">
      <alignment horizontal="left" vertical="center"/>
      <protection hidden="1"/>
    </xf>
    <xf numFmtId="0" fontId="29" fillId="0" borderId="7" xfId="0" applyFont="1" applyFill="1" applyBorder="1" applyAlignment="1" applyProtection="1">
      <alignment horizontal="left" vertical="center"/>
      <protection hidden="1"/>
    </xf>
    <xf numFmtId="0" fontId="29" fillId="0" borderId="16" xfId="0" applyFont="1" applyFill="1" applyBorder="1" applyAlignment="1" applyProtection="1">
      <alignment horizontal="center" vertical="center"/>
      <protection hidden="1"/>
    </xf>
    <xf numFmtId="0" fontId="29" fillId="0" borderId="27" xfId="0" applyFont="1" applyFill="1" applyBorder="1" applyAlignment="1" applyProtection="1">
      <alignment horizontal="left" vertical="center"/>
      <protection hidden="1"/>
    </xf>
    <xf numFmtId="0" fontId="0" fillId="0" borderId="27" xfId="0" applyFont="1" applyFill="1" applyBorder="1" applyAlignment="1" applyProtection="1">
      <alignment horizontal="left" vertical="center"/>
      <protection hidden="1"/>
    </xf>
    <xf numFmtId="0" fontId="0" fillId="0" borderId="7" xfId="0" applyFont="1" applyFill="1" applyBorder="1" applyAlignment="1" applyProtection="1">
      <alignment horizontal="left" vertical="center"/>
      <protection hidden="1"/>
    </xf>
    <xf numFmtId="1" fontId="0" fillId="0" borderId="16" xfId="0" applyNumberFormat="1" applyFont="1" applyFill="1" applyBorder="1" applyAlignment="1" applyProtection="1">
      <alignment horizontal="center" vertical="center"/>
      <protection hidden="1"/>
    </xf>
    <xf numFmtId="0" fontId="0" fillId="0" borderId="21" xfId="0" applyFont="1" applyFill="1" applyBorder="1" applyAlignment="1" applyProtection="1">
      <alignment horizontal="left" vertical="center"/>
      <protection hidden="1"/>
    </xf>
    <xf numFmtId="0" fontId="0" fillId="0" borderId="16" xfId="0" applyFont="1" applyFill="1" applyBorder="1" applyAlignment="1" applyProtection="1">
      <alignment horizontal="center" vertical="center"/>
      <protection hidden="1"/>
    </xf>
    <xf numFmtId="0" fontId="0" fillId="0" borderId="16" xfId="0" applyFont="1" applyBorder="1" applyAlignment="1" applyProtection="1">
      <alignment horizontal="center" vertical="center"/>
      <protection hidden="1"/>
    </xf>
    <xf numFmtId="0" fontId="10" fillId="2" borderId="77" xfId="0" applyFont="1" applyFill="1" applyBorder="1" applyAlignment="1" applyProtection="1">
      <alignment horizontal="center" vertical="center"/>
      <protection hidden="1"/>
    </xf>
    <xf numFmtId="0" fontId="10" fillId="2" borderId="79" xfId="0"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hidden="1"/>
    </xf>
    <xf numFmtId="0" fontId="0" fillId="0" borderId="40" xfId="0" applyFont="1" applyBorder="1" applyAlignment="1" applyProtection="1">
      <alignment horizontal="center" vertical="center"/>
      <protection hidden="1"/>
    </xf>
    <xf numFmtId="0" fontId="0" fillId="0" borderId="27" xfId="0" applyFont="1" applyFill="1" applyBorder="1" applyProtection="1">
      <protection hidden="1"/>
    </xf>
    <xf numFmtId="0" fontId="0" fillId="0" borderId="7" xfId="0" applyFont="1" applyFill="1" applyBorder="1" applyProtection="1">
      <protection hidden="1"/>
    </xf>
    <xf numFmtId="1" fontId="0" fillId="0" borderId="38" xfId="0" applyNumberFormat="1" applyFont="1" applyFill="1" applyBorder="1" applyAlignment="1" applyProtection="1">
      <alignment horizontal="center" vertical="center"/>
      <protection hidden="1"/>
    </xf>
    <xf numFmtId="4" fontId="0" fillId="0" borderId="16" xfId="0" applyNumberFormat="1" applyFont="1" applyFill="1" applyBorder="1" applyAlignment="1" applyProtection="1">
      <alignment horizontal="center" vertical="center"/>
      <protection hidden="1"/>
    </xf>
    <xf numFmtId="0" fontId="0" fillId="0" borderId="4" xfId="0" applyFont="1" applyFill="1" applyBorder="1" applyProtection="1">
      <protection hidden="1"/>
    </xf>
    <xf numFmtId="164" fontId="0" fillId="2" borderId="38" xfId="0" applyNumberFormat="1" applyFont="1" applyFill="1" applyBorder="1" applyAlignment="1" applyProtection="1">
      <alignment horizontal="center" vertical="center"/>
      <protection hidden="1"/>
    </xf>
    <xf numFmtId="0" fontId="10" fillId="2" borderId="67" xfId="0" applyFont="1" applyFill="1" applyBorder="1" applyAlignment="1" applyProtection="1">
      <alignment horizontal="center" vertical="center"/>
      <protection hidden="1"/>
    </xf>
    <xf numFmtId="0" fontId="10" fillId="2" borderId="38" xfId="0"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hidden="1"/>
    </xf>
    <xf numFmtId="0" fontId="10" fillId="2" borderId="72" xfId="0" applyFont="1" applyFill="1" applyBorder="1" applyAlignment="1" applyProtection="1">
      <alignment horizontal="center" vertical="center"/>
      <protection hidden="1"/>
    </xf>
    <xf numFmtId="0" fontId="10" fillId="2" borderId="97" xfId="0" applyFont="1" applyFill="1" applyBorder="1" applyAlignment="1" applyProtection="1">
      <alignment horizontal="center" vertical="center"/>
      <protection hidden="1"/>
    </xf>
    <xf numFmtId="0" fontId="10" fillId="2" borderId="76" xfId="0" applyFont="1" applyFill="1" applyBorder="1" applyAlignment="1" applyProtection="1">
      <alignment horizontal="center" vertical="center"/>
      <protection hidden="1"/>
    </xf>
    <xf numFmtId="0" fontId="10" fillId="2" borderId="8" xfId="0" applyFont="1" applyFill="1" applyBorder="1" applyAlignment="1" applyProtection="1">
      <alignment horizontal="center" vertical="center"/>
      <protection hidden="1"/>
    </xf>
    <xf numFmtId="0" fontId="10" fillId="2" borderId="68"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hidden="1"/>
    </xf>
    <xf numFmtId="0" fontId="10" fillId="2" borderId="99" xfId="0" applyFont="1" applyFill="1" applyBorder="1" applyAlignment="1" applyProtection="1">
      <alignment horizontal="center" vertical="center"/>
      <protection hidden="1"/>
    </xf>
    <xf numFmtId="0" fontId="10" fillId="2" borderId="61" xfId="0" applyFont="1" applyFill="1" applyBorder="1" applyAlignment="1" applyProtection="1">
      <alignment horizontal="center" vertical="center"/>
      <protection hidden="1"/>
    </xf>
    <xf numFmtId="0" fontId="10" fillId="2" borderId="27" xfId="0" applyFont="1" applyFill="1" applyBorder="1" applyAlignment="1" applyProtection="1">
      <alignment horizontal="center" vertical="center"/>
      <protection hidden="1"/>
    </xf>
    <xf numFmtId="0" fontId="10" fillId="0" borderId="72" xfId="0" applyFont="1" applyFill="1" applyBorder="1" applyAlignment="1" applyProtection="1">
      <alignment horizontal="center" vertical="center" wrapText="1"/>
      <protection hidden="1"/>
    </xf>
    <xf numFmtId="0" fontId="10" fillId="2" borderId="16" xfId="0" applyFont="1" applyFill="1" applyBorder="1" applyAlignment="1" applyProtection="1">
      <alignment horizontal="center" vertical="center"/>
      <protection hidden="1"/>
    </xf>
    <xf numFmtId="169" fontId="10" fillId="2" borderId="34" xfId="0" applyNumberFormat="1" applyFont="1" applyFill="1" applyBorder="1" applyAlignment="1" applyProtection="1">
      <alignment horizontal="center" vertical="center"/>
      <protection hidden="1"/>
    </xf>
    <xf numFmtId="0" fontId="0" fillId="0" borderId="1" xfId="0" applyFont="1" applyFill="1" applyBorder="1" applyProtection="1">
      <protection hidden="1"/>
    </xf>
    <xf numFmtId="164" fontId="0" fillId="2" borderId="16" xfId="0" applyNumberFormat="1" applyFont="1" applyFill="1" applyBorder="1" applyAlignment="1" applyProtection="1">
      <alignment horizontal="center" vertical="center"/>
      <protection hidden="1"/>
    </xf>
    <xf numFmtId="0" fontId="10" fillId="0" borderId="60" xfId="0" applyFont="1" applyFill="1" applyBorder="1" applyAlignment="1" applyProtection="1">
      <alignment horizontal="center" vertical="center" wrapText="1"/>
      <protection hidden="1"/>
    </xf>
    <xf numFmtId="0" fontId="0" fillId="0" borderId="0" xfId="0" applyFont="1" applyFill="1" applyBorder="1" applyProtection="1">
      <protection hidden="1"/>
    </xf>
    <xf numFmtId="1" fontId="0" fillId="0" borderId="40" xfId="0" applyNumberFormat="1" applyFont="1" applyFill="1" applyBorder="1" applyAlignment="1" applyProtection="1">
      <alignment horizontal="center" vertical="center"/>
      <protection hidden="1"/>
    </xf>
    <xf numFmtId="0" fontId="0" fillId="0" borderId="6" xfId="0" applyFont="1" applyFill="1" applyBorder="1" applyProtection="1">
      <protection hidden="1"/>
    </xf>
    <xf numFmtId="164" fontId="0" fillId="2" borderId="40" xfId="0" applyNumberFormat="1" applyFont="1" applyFill="1" applyBorder="1" applyAlignment="1" applyProtection="1">
      <alignment horizontal="center" vertical="center"/>
      <protection hidden="1"/>
    </xf>
    <xf numFmtId="0" fontId="0" fillId="0" borderId="40" xfId="0" applyFont="1" applyFill="1" applyBorder="1" applyAlignment="1" applyProtection="1">
      <alignment horizontal="center" vertical="center"/>
      <protection hidden="1"/>
    </xf>
    <xf numFmtId="1" fontId="0" fillId="0" borderId="16" xfId="0" applyNumberFormat="1" applyFont="1" applyBorder="1" applyAlignment="1" applyProtection="1">
      <alignment horizontal="center" vertical="center"/>
      <protection hidden="1"/>
    </xf>
    <xf numFmtId="4" fontId="0" fillId="0" borderId="16" xfId="0" applyNumberFormat="1" applyFont="1" applyBorder="1" applyAlignment="1" applyProtection="1">
      <alignment horizontal="center" vertical="center"/>
      <protection hidden="1"/>
    </xf>
    <xf numFmtId="0" fontId="0" fillId="0" borderId="1" xfId="0" applyFont="1" applyBorder="1" applyProtection="1">
      <protection hidden="1"/>
    </xf>
    <xf numFmtId="0" fontId="29" fillId="0" borderId="27" xfId="0" applyFont="1" applyFill="1" applyBorder="1" applyProtection="1">
      <protection hidden="1"/>
    </xf>
    <xf numFmtId="0" fontId="29" fillId="0" borderId="7" xfId="0" applyFont="1" applyFill="1" applyBorder="1" applyProtection="1">
      <protection hidden="1"/>
    </xf>
    <xf numFmtId="1" fontId="29" fillId="0" borderId="38" xfId="0" applyNumberFormat="1" applyFont="1" applyFill="1" applyBorder="1" applyAlignment="1" applyProtection="1">
      <alignment horizontal="center" vertical="center"/>
      <protection hidden="1"/>
    </xf>
    <xf numFmtId="4" fontId="29" fillId="0" borderId="16" xfId="0" applyNumberFormat="1" applyFont="1" applyFill="1" applyBorder="1" applyAlignment="1" applyProtection="1">
      <alignment horizontal="center" vertical="center"/>
      <protection hidden="1"/>
    </xf>
    <xf numFmtId="0" fontId="29" fillId="0" borderId="1" xfId="0" applyFont="1" applyFill="1" applyBorder="1" applyProtection="1">
      <protection hidden="1"/>
    </xf>
    <xf numFmtId="1" fontId="29" fillId="0" borderId="16" xfId="0" applyNumberFormat="1" applyFont="1" applyFill="1" applyBorder="1" applyAlignment="1" applyProtection="1">
      <alignment horizontal="center" vertical="center"/>
      <protection hidden="1"/>
    </xf>
    <xf numFmtId="1" fontId="29" fillId="0" borderId="16" xfId="0" applyNumberFormat="1" applyFont="1" applyBorder="1" applyAlignment="1" applyProtection="1">
      <alignment horizontal="center" vertical="center"/>
      <protection hidden="1"/>
    </xf>
    <xf numFmtId="4" fontId="29" fillId="0" borderId="16" xfId="0" applyNumberFormat="1" applyFont="1" applyBorder="1" applyAlignment="1" applyProtection="1">
      <alignment horizontal="center" vertical="center"/>
      <protection hidden="1"/>
    </xf>
    <xf numFmtId="0" fontId="29" fillId="0" borderId="1" xfId="0" applyFont="1" applyBorder="1" applyProtection="1">
      <protection hidden="1"/>
    </xf>
    <xf numFmtId="0" fontId="0" fillId="4" borderId="0" xfId="0" applyFill="1" applyAlignment="1" applyProtection="1">
      <alignment horizontal="center" vertical="center" wrapText="1"/>
      <protection hidden="1"/>
    </xf>
    <xf numFmtId="0" fontId="0" fillId="23" borderId="46" xfId="0" applyFill="1" applyBorder="1" applyAlignment="1" applyProtection="1">
      <alignment horizontal="center" vertical="center" wrapText="1"/>
      <protection hidden="1"/>
    </xf>
    <xf numFmtId="0" fontId="0" fillId="23" borderId="13" xfId="0" applyFill="1" applyBorder="1" applyAlignment="1" applyProtection="1">
      <alignment horizontal="center" vertical="center" wrapText="1"/>
      <protection hidden="1"/>
    </xf>
    <xf numFmtId="0" fontId="5" fillId="23" borderId="99" xfId="0" applyFont="1" applyFill="1" applyBorder="1" applyAlignment="1" applyProtection="1">
      <alignment horizontal="center" vertical="center" wrapText="1"/>
      <protection hidden="1"/>
    </xf>
    <xf numFmtId="0" fontId="10" fillId="26" borderId="6" xfId="0" applyFont="1" applyFill="1" applyBorder="1" applyAlignment="1" applyProtection="1">
      <alignment horizontal="center" vertical="center"/>
      <protection hidden="1"/>
    </xf>
    <xf numFmtId="0" fontId="10" fillId="26" borderId="57" xfId="0" applyFont="1" applyFill="1" applyBorder="1" applyAlignment="1" applyProtection="1">
      <alignment horizontal="center" vertical="center"/>
      <protection hidden="1"/>
    </xf>
    <xf numFmtId="0" fontId="0" fillId="4" borderId="0" xfId="0" applyFill="1" applyAlignment="1" applyProtection="1">
      <alignment vertical="center"/>
      <protection hidden="1"/>
    </xf>
    <xf numFmtId="0" fontId="0" fillId="23" borderId="45" xfId="0" applyFill="1" applyBorder="1" applyAlignment="1" applyProtection="1">
      <alignment vertical="center"/>
      <protection hidden="1"/>
    </xf>
    <xf numFmtId="0" fontId="0" fillId="23" borderId="11" xfId="0" applyFill="1" applyBorder="1" applyAlignment="1" applyProtection="1">
      <alignment vertical="center"/>
      <protection hidden="1"/>
    </xf>
    <xf numFmtId="0" fontId="0" fillId="23" borderId="58" xfId="0" applyFill="1" applyBorder="1" applyAlignment="1" applyProtection="1">
      <alignment vertical="center"/>
      <protection hidden="1"/>
    </xf>
    <xf numFmtId="0" fontId="5" fillId="23" borderId="59" xfId="0" applyFont="1" applyFill="1" applyBorder="1" applyAlignment="1" applyProtection="1">
      <alignment horizontal="center" vertical="center"/>
      <protection hidden="1"/>
    </xf>
    <xf numFmtId="0" fontId="10" fillId="26" borderId="25" xfId="0" applyFont="1" applyFill="1" applyBorder="1" applyAlignment="1" applyProtection="1">
      <alignment horizontal="center" vertical="center"/>
      <protection hidden="1"/>
    </xf>
    <xf numFmtId="169" fontId="31" fillId="26" borderId="70" xfId="0" applyNumberFormat="1" applyFont="1" applyFill="1" applyBorder="1" applyAlignment="1" applyProtection="1">
      <alignment vertical="center"/>
      <protection hidden="1"/>
    </xf>
    <xf numFmtId="0" fontId="5" fillId="23" borderId="60" xfId="0" applyFont="1" applyFill="1" applyBorder="1" applyAlignment="1" applyProtection="1">
      <alignment horizontal="center" vertical="center"/>
      <protection hidden="1"/>
    </xf>
    <xf numFmtId="2" fontId="10" fillId="2" borderId="1" xfId="0" applyNumberFormat="1" applyFont="1" applyFill="1" applyBorder="1" applyAlignment="1" applyProtection="1">
      <alignment horizontal="center" vertical="center"/>
      <protection locked="0" hidden="1"/>
    </xf>
    <xf numFmtId="0" fontId="10" fillId="26" borderId="8" xfId="0" applyFont="1" applyFill="1" applyBorder="1" applyAlignment="1" applyProtection="1">
      <alignment horizontal="center" vertical="center"/>
      <protection hidden="1"/>
    </xf>
    <xf numFmtId="169" fontId="31" fillId="26" borderId="71" xfId="0" applyNumberFormat="1" applyFont="1" applyFill="1" applyBorder="1" applyAlignment="1" applyProtection="1">
      <alignment vertical="center"/>
      <protection hidden="1"/>
    </xf>
    <xf numFmtId="0" fontId="5" fillId="23" borderId="63" xfId="0" applyFont="1" applyFill="1" applyBorder="1" applyAlignment="1" applyProtection="1">
      <alignment horizontal="center" vertical="center"/>
      <protection hidden="1"/>
    </xf>
    <xf numFmtId="2" fontId="10" fillId="2" borderId="78" xfId="0" applyNumberFormat="1" applyFont="1" applyFill="1" applyBorder="1" applyAlignment="1" applyProtection="1">
      <alignment horizontal="center" vertical="center"/>
      <protection locked="0" hidden="1"/>
    </xf>
    <xf numFmtId="169" fontId="31" fillId="26" borderId="106" xfId="0" applyNumberFormat="1" applyFont="1" applyFill="1" applyBorder="1" applyAlignment="1" applyProtection="1">
      <alignment vertical="center"/>
      <protection hidden="1"/>
    </xf>
    <xf numFmtId="0" fontId="0" fillId="4" borderId="0" xfId="0" applyFill="1" applyAlignment="1" applyProtection="1">
      <alignment horizontal="center" vertical="center"/>
      <protection hidden="1"/>
    </xf>
    <xf numFmtId="0" fontId="5" fillId="23" borderId="98" xfId="0" applyFont="1" applyFill="1" applyBorder="1" applyAlignment="1" applyProtection="1">
      <alignment horizontal="left" vertical="center"/>
      <protection hidden="1"/>
    </xf>
    <xf numFmtId="0" fontId="5" fillId="23" borderId="2" xfId="0" applyFont="1" applyFill="1" applyBorder="1" applyAlignment="1" applyProtection="1">
      <alignment horizontal="left" vertical="center"/>
      <protection hidden="1"/>
    </xf>
    <xf numFmtId="0" fontId="5" fillId="23" borderId="107" xfId="0" applyFont="1" applyFill="1" applyBorder="1" applyAlignment="1" applyProtection="1">
      <alignment horizontal="left" vertical="center"/>
      <protection hidden="1"/>
    </xf>
    <xf numFmtId="0" fontId="4" fillId="4" borderId="0" xfId="1" applyFill="1" applyBorder="1" applyAlignment="1" applyProtection="1">
      <alignment horizontal="left" vertical="center"/>
      <protection hidden="1"/>
    </xf>
    <xf numFmtId="0" fontId="18" fillId="18" borderId="36" xfId="0" applyFont="1" applyFill="1" applyBorder="1" applyAlignment="1" applyProtection="1">
      <alignment horizontal="center" vertical="center"/>
      <protection hidden="1"/>
    </xf>
    <xf numFmtId="0" fontId="8" fillId="17" borderId="17" xfId="0" applyFont="1" applyFill="1" applyBorder="1" applyAlignment="1" applyProtection="1">
      <alignment horizontal="center" vertical="center"/>
      <protection hidden="1"/>
    </xf>
    <xf numFmtId="0" fontId="28" fillId="5" borderId="17" xfId="0" applyFont="1" applyFill="1" applyBorder="1" applyAlignment="1" applyProtection="1">
      <alignment horizontal="center" vertical="center"/>
      <protection hidden="1"/>
    </xf>
    <xf numFmtId="0" fontId="28" fillId="0" borderId="17" xfId="0" applyFont="1" applyFill="1" applyBorder="1" applyAlignment="1" applyProtection="1">
      <alignment horizontal="center" vertical="center"/>
      <protection hidden="1"/>
    </xf>
    <xf numFmtId="0" fontId="16" fillId="15" borderId="36" xfId="0" applyFont="1" applyFill="1" applyBorder="1" applyAlignment="1" applyProtection="1">
      <alignment horizontal="center" vertical="center"/>
      <protection hidden="1"/>
    </xf>
    <xf numFmtId="0" fontId="21" fillId="23" borderId="0" xfId="0" applyFont="1" applyFill="1" applyBorder="1" applyAlignment="1" applyProtection="1">
      <alignment horizontal="center" vertical="center"/>
      <protection hidden="1"/>
    </xf>
    <xf numFmtId="0" fontId="0" fillId="23" borderId="0" xfId="0" applyFill="1" applyBorder="1" applyAlignment="1" applyProtection="1">
      <alignment horizontal="center" vertical="center" wrapText="1"/>
      <protection hidden="1"/>
    </xf>
    <xf numFmtId="0" fontId="13" fillId="25" borderId="97" xfId="0" applyFont="1" applyFill="1" applyBorder="1" applyAlignment="1" applyProtection="1">
      <alignment horizontal="center" vertical="center" wrapText="1"/>
      <protection hidden="1"/>
    </xf>
    <xf numFmtId="0" fontId="0" fillId="4" borderId="0" xfId="0" applyFill="1" applyBorder="1" applyAlignment="1" applyProtection="1">
      <alignment vertical="center"/>
      <protection hidden="1"/>
    </xf>
    <xf numFmtId="0" fontId="34" fillId="4" borderId="0" xfId="0" applyFont="1" applyFill="1" applyBorder="1" applyAlignment="1" applyProtection="1">
      <alignment vertical="center" wrapText="1"/>
      <protection hidden="1"/>
    </xf>
    <xf numFmtId="2" fontId="10" fillId="26" borderId="26" xfId="0" applyNumberFormat="1" applyFont="1" applyFill="1" applyBorder="1" applyAlignment="1" applyProtection="1">
      <alignment horizontal="center" vertical="center"/>
      <protection hidden="1"/>
    </xf>
    <xf numFmtId="2" fontId="10" fillId="26" borderId="16" xfId="0" applyNumberFormat="1" applyFont="1" applyFill="1" applyBorder="1" applyAlignment="1" applyProtection="1">
      <alignment horizontal="center" vertical="center"/>
      <protection hidden="1"/>
    </xf>
    <xf numFmtId="2" fontId="10" fillId="26" borderId="88" xfId="0" applyNumberFormat="1" applyFont="1" applyFill="1" applyBorder="1" applyAlignment="1" applyProtection="1">
      <alignment horizontal="center" vertical="center"/>
      <protection hidden="1"/>
    </xf>
    <xf numFmtId="0" fontId="10" fillId="2" borderId="4" xfId="0" applyFont="1" applyFill="1" applyBorder="1" applyAlignment="1" applyProtection="1">
      <alignment horizontal="left" vertical="center"/>
      <protection locked="0" hidden="1"/>
    </xf>
    <xf numFmtId="0" fontId="10" fillId="2" borderId="78" xfId="0" applyFont="1" applyFill="1" applyBorder="1" applyAlignment="1" applyProtection="1">
      <alignment horizontal="left" vertical="center"/>
      <protection locked="0" hidden="1"/>
    </xf>
    <xf numFmtId="0" fontId="0" fillId="4" borderId="0" xfId="0" applyFill="1" applyAlignment="1" applyProtection="1">
      <alignment horizontal="left" vertical="center"/>
      <protection hidden="1"/>
    </xf>
    <xf numFmtId="2" fontId="16" fillId="13" borderId="65" xfId="0" applyNumberFormat="1" applyFont="1" applyFill="1" applyBorder="1" applyAlignment="1" applyProtection="1">
      <alignment horizontal="center" vertical="center"/>
      <protection hidden="1"/>
    </xf>
    <xf numFmtId="169" fontId="16" fillId="13" borderId="81" xfId="0" applyNumberFormat="1" applyFont="1" applyFill="1" applyBorder="1" applyAlignment="1" applyProtection="1">
      <alignment horizontal="center" vertical="center"/>
      <protection hidden="1"/>
    </xf>
    <xf numFmtId="2" fontId="10" fillId="13" borderId="63" xfId="0" applyNumberFormat="1" applyFont="1" applyFill="1" applyBorder="1" applyAlignment="1" applyProtection="1">
      <alignment horizontal="center" vertical="center"/>
      <protection hidden="1"/>
    </xf>
    <xf numFmtId="2" fontId="10" fillId="13" borderId="72" xfId="0" applyNumberFormat="1" applyFont="1" applyFill="1" applyBorder="1" applyAlignment="1" applyProtection="1">
      <alignment horizontal="center" vertical="center"/>
      <protection hidden="1"/>
    </xf>
    <xf numFmtId="169" fontId="10" fillId="13" borderId="76" xfId="0" applyNumberFormat="1" applyFont="1" applyFill="1" applyBorder="1" applyAlignment="1" applyProtection="1">
      <alignment horizontal="center" vertical="center"/>
      <protection hidden="1"/>
    </xf>
    <xf numFmtId="0" fontId="10" fillId="26" borderId="5" xfId="0" applyFont="1" applyFill="1" applyBorder="1" applyAlignment="1" applyProtection="1">
      <alignment vertical="center"/>
      <protection locked="0" hidden="1"/>
    </xf>
    <xf numFmtId="0" fontId="10" fillId="26" borderId="64" xfId="0" applyFont="1" applyFill="1" applyBorder="1" applyAlignment="1" applyProtection="1">
      <alignment vertical="center"/>
      <protection locked="0" hidden="1"/>
    </xf>
    <xf numFmtId="2" fontId="16" fillId="14" borderId="65" xfId="0" applyNumberFormat="1" applyFont="1" applyFill="1" applyBorder="1" applyAlignment="1" applyProtection="1">
      <alignment horizontal="center" vertical="center"/>
      <protection hidden="1"/>
    </xf>
    <xf numFmtId="169" fontId="16" fillId="14" borderId="81" xfId="0" applyNumberFormat="1" applyFont="1" applyFill="1" applyBorder="1" applyAlignment="1" applyProtection="1">
      <alignment horizontal="center" vertical="center"/>
      <protection hidden="1"/>
    </xf>
    <xf numFmtId="2" fontId="10" fillId="14" borderId="63" xfId="0" applyNumberFormat="1" applyFont="1" applyFill="1" applyBorder="1" applyAlignment="1" applyProtection="1">
      <alignment horizontal="center" vertical="center"/>
      <protection hidden="1"/>
    </xf>
    <xf numFmtId="2" fontId="10" fillId="14" borderId="72" xfId="0" applyNumberFormat="1" applyFont="1" applyFill="1" applyBorder="1" applyAlignment="1" applyProtection="1">
      <alignment horizontal="center" vertical="center"/>
      <protection hidden="1"/>
    </xf>
    <xf numFmtId="169" fontId="10" fillId="14" borderId="76" xfId="0" applyNumberFormat="1" applyFont="1" applyFill="1" applyBorder="1" applyAlignment="1" applyProtection="1">
      <alignment horizontal="center" vertical="center"/>
      <protection hidden="1"/>
    </xf>
    <xf numFmtId="165" fontId="5" fillId="27" borderId="0" xfId="0" applyNumberFormat="1" applyFont="1" applyFill="1"/>
    <xf numFmtId="169" fontId="16" fillId="13" borderId="43" xfId="0" applyNumberFormat="1" applyFont="1" applyFill="1" applyBorder="1" applyAlignment="1" applyProtection="1">
      <alignment horizontal="center" vertical="center"/>
      <protection hidden="1"/>
    </xf>
    <xf numFmtId="169" fontId="18" fillId="11" borderId="87" xfId="0" applyNumberFormat="1" applyFont="1" applyFill="1" applyBorder="1" applyAlignment="1" applyProtection="1">
      <alignment horizontal="center" vertical="center"/>
      <protection hidden="1"/>
    </xf>
    <xf numFmtId="169" fontId="16" fillId="13" borderId="44" xfId="0" applyNumberFormat="1" applyFont="1" applyFill="1" applyBorder="1" applyAlignment="1" applyProtection="1">
      <alignment horizontal="center" vertical="center"/>
      <protection hidden="1"/>
    </xf>
    <xf numFmtId="169" fontId="18" fillId="10" borderId="87" xfId="0" applyNumberFormat="1" applyFont="1" applyFill="1" applyBorder="1" applyAlignment="1" applyProtection="1">
      <alignment horizontal="center" vertical="center"/>
      <protection hidden="1"/>
    </xf>
    <xf numFmtId="169" fontId="16" fillId="14" borderId="43" xfId="0" applyNumberFormat="1" applyFont="1" applyFill="1" applyBorder="1" applyAlignment="1" applyProtection="1">
      <alignment horizontal="center" vertical="center"/>
      <protection hidden="1"/>
    </xf>
    <xf numFmtId="169" fontId="16" fillId="14" borderId="44" xfId="0" applyNumberFormat="1" applyFont="1" applyFill="1" applyBorder="1" applyAlignment="1" applyProtection="1">
      <alignment horizontal="center" vertical="center"/>
      <protection hidden="1"/>
    </xf>
    <xf numFmtId="0" fontId="2" fillId="2" borderId="0" xfId="0" applyFont="1" applyFill="1" applyAlignment="1" applyProtection="1">
      <alignment vertical="center"/>
      <protection hidden="1"/>
    </xf>
    <xf numFmtId="0" fontId="2" fillId="2" borderId="4" xfId="0" applyFont="1" applyFill="1" applyBorder="1" applyAlignment="1" applyProtection="1">
      <alignment vertical="center"/>
      <protection hidden="1"/>
    </xf>
    <xf numFmtId="0" fontId="2" fillId="13" borderId="0" xfId="0" applyFont="1" applyFill="1" applyBorder="1" applyAlignment="1" applyProtection="1">
      <alignment vertical="center"/>
      <protection hidden="1"/>
    </xf>
    <xf numFmtId="0" fontId="2" fillId="2" borderId="5" xfId="0" applyFont="1" applyFill="1" applyBorder="1" applyAlignment="1" applyProtection="1">
      <alignment vertical="center"/>
      <protection hidden="1"/>
    </xf>
    <xf numFmtId="0" fontId="20" fillId="13" borderId="0" xfId="0" applyFont="1" applyFill="1" applyBorder="1" applyAlignment="1" applyProtection="1">
      <alignment vertical="center"/>
      <protection hidden="1"/>
    </xf>
    <xf numFmtId="0" fontId="2" fillId="13" borderId="0" xfId="0" applyFont="1" applyFill="1" applyAlignment="1" applyProtection="1">
      <alignment vertical="center"/>
      <protection hidden="1"/>
    </xf>
    <xf numFmtId="0" fontId="52" fillId="2" borderId="0" xfId="0" applyFont="1" applyFill="1" applyBorder="1" applyAlignment="1" applyProtection="1">
      <alignment horizontal="center" vertical="center"/>
      <protection hidden="1"/>
    </xf>
    <xf numFmtId="0" fontId="52" fillId="2" borderId="0" xfId="0" applyFont="1" applyFill="1" applyBorder="1" applyProtection="1">
      <protection hidden="1"/>
    </xf>
    <xf numFmtId="0" fontId="52" fillId="2" borderId="0" xfId="0" applyFont="1" applyFill="1" applyBorder="1" applyAlignment="1" applyProtection="1">
      <alignment horizontal="center" vertical="center" wrapText="1"/>
      <protection hidden="1"/>
    </xf>
    <xf numFmtId="0" fontId="52" fillId="2" borderId="0" xfId="0" applyFont="1" applyFill="1" applyBorder="1" applyAlignment="1" applyProtection="1">
      <protection hidden="1"/>
    </xf>
    <xf numFmtId="0" fontId="4" fillId="2" borderId="0" xfId="1" applyFill="1" applyBorder="1" applyAlignment="1" applyProtection="1">
      <alignment horizontal="left" vertical="top"/>
      <protection hidden="1"/>
    </xf>
    <xf numFmtId="3" fontId="2" fillId="20" borderId="1" xfId="0" applyNumberFormat="1" applyFont="1" applyFill="1" applyBorder="1" applyAlignment="1" applyProtection="1">
      <alignment horizontal="center" vertical="center"/>
      <protection hidden="1"/>
    </xf>
    <xf numFmtId="3" fontId="2" fillId="20" borderId="2" xfId="0" applyNumberFormat="1" applyFont="1" applyFill="1" applyBorder="1" applyAlignment="1" applyProtection="1">
      <alignment horizontal="center" vertical="center"/>
      <protection hidden="1"/>
    </xf>
    <xf numFmtId="3" fontId="2" fillId="20" borderId="3" xfId="0" applyNumberFormat="1" applyFont="1" applyFill="1" applyBorder="1" applyAlignment="1" applyProtection="1">
      <alignment horizontal="center" vertical="center"/>
      <protection hidden="1"/>
    </xf>
    <xf numFmtId="0" fontId="35" fillId="20" borderId="0" xfId="0" applyFont="1" applyFill="1" applyBorder="1" applyAlignment="1" applyProtection="1">
      <alignment horizontal="left" vertical="top" wrapText="1"/>
      <protection hidden="1"/>
    </xf>
    <xf numFmtId="0" fontId="38" fillId="28" borderId="16" xfId="0" applyFont="1" applyFill="1" applyBorder="1" applyAlignment="1" applyProtection="1">
      <alignment horizontal="center" vertical="center" wrapText="1"/>
      <protection hidden="1"/>
    </xf>
    <xf numFmtId="0" fontId="38" fillId="28" borderId="40" xfId="0" applyFont="1" applyFill="1" applyBorder="1" applyAlignment="1" applyProtection="1">
      <alignment horizontal="center" vertical="center" wrapText="1"/>
      <protection hidden="1"/>
    </xf>
    <xf numFmtId="0" fontId="38" fillId="2" borderId="0" xfId="0" applyFont="1" applyFill="1" applyBorder="1" applyAlignment="1" applyProtection="1">
      <alignment horizontal="center" vertical="center" wrapText="1"/>
      <protection hidden="1"/>
    </xf>
    <xf numFmtId="0" fontId="52" fillId="2" borderId="52" xfId="0" applyFont="1" applyFill="1" applyBorder="1" applyAlignment="1" applyProtection="1">
      <alignment horizontal="center" vertical="center"/>
      <protection hidden="1"/>
    </xf>
    <xf numFmtId="0" fontId="52" fillId="2" borderId="54" xfId="0" applyFont="1" applyFill="1" applyBorder="1" applyAlignment="1" applyProtection="1">
      <alignment horizontal="center" vertical="center"/>
      <protection hidden="1"/>
    </xf>
    <xf numFmtId="0" fontId="52" fillId="2" borderId="53" xfId="0" applyFont="1" applyFill="1" applyBorder="1" applyAlignment="1" applyProtection="1">
      <alignment horizontal="center" vertical="center"/>
      <protection hidden="1"/>
    </xf>
    <xf numFmtId="0" fontId="52" fillId="2" borderId="4" xfId="0" applyFont="1" applyFill="1" applyBorder="1" applyAlignment="1" applyProtection="1">
      <alignment horizontal="center" vertical="center"/>
      <protection hidden="1"/>
    </xf>
    <xf numFmtId="0" fontId="52" fillId="2" borderId="0" xfId="0" applyFont="1" applyFill="1" applyBorder="1" applyAlignment="1" applyProtection="1">
      <alignment horizontal="center" vertical="center"/>
      <protection hidden="1"/>
    </xf>
    <xf numFmtId="0" fontId="52" fillId="2" borderId="5" xfId="0" applyFont="1" applyFill="1" applyBorder="1" applyAlignment="1" applyProtection="1">
      <alignment horizontal="center" vertical="center"/>
      <protection hidden="1"/>
    </xf>
    <xf numFmtId="0" fontId="52" fillId="2" borderId="6" xfId="0" applyFont="1" applyFill="1" applyBorder="1" applyAlignment="1" applyProtection="1">
      <alignment horizontal="center" vertical="center"/>
      <protection hidden="1"/>
    </xf>
    <xf numFmtId="0" fontId="52" fillId="2" borderId="7" xfId="0" applyFont="1" applyFill="1" applyBorder="1" applyAlignment="1" applyProtection="1">
      <alignment horizontal="center" vertical="center"/>
      <protection hidden="1"/>
    </xf>
    <xf numFmtId="0" fontId="52" fillId="2" borderId="8" xfId="0" applyFont="1" applyFill="1" applyBorder="1" applyAlignment="1" applyProtection="1">
      <alignment horizontal="center" vertical="center"/>
      <protection hidden="1"/>
    </xf>
    <xf numFmtId="0" fontId="37" fillId="12" borderId="52" xfId="1" applyFont="1" applyFill="1" applyBorder="1" applyAlignment="1" applyProtection="1">
      <alignment horizontal="center" vertical="center" wrapText="1"/>
      <protection hidden="1"/>
    </xf>
    <xf numFmtId="0" fontId="37" fillId="12" borderId="54" xfId="1" applyFont="1" applyFill="1" applyBorder="1" applyAlignment="1" applyProtection="1">
      <alignment horizontal="center" vertical="center" wrapText="1"/>
      <protection hidden="1"/>
    </xf>
    <xf numFmtId="0" fontId="37" fillId="12" borderId="53" xfId="1" applyFont="1" applyFill="1" applyBorder="1" applyAlignment="1" applyProtection="1">
      <alignment horizontal="center" vertical="center"/>
      <protection hidden="1"/>
    </xf>
    <xf numFmtId="0" fontId="37" fillId="12" borderId="4" xfId="1" applyFont="1" applyFill="1" applyBorder="1" applyAlignment="1" applyProtection="1">
      <alignment horizontal="center" vertical="center"/>
      <protection hidden="1"/>
    </xf>
    <xf numFmtId="0" fontId="37" fillId="12" borderId="0" xfId="1" applyFont="1" applyFill="1" applyBorder="1" applyAlignment="1" applyProtection="1">
      <alignment horizontal="center" vertical="center"/>
      <protection hidden="1"/>
    </xf>
    <xf numFmtId="0" fontId="37" fillId="12" borderId="5" xfId="1" applyFont="1" applyFill="1" applyBorder="1" applyAlignment="1" applyProtection="1">
      <alignment horizontal="center" vertical="center"/>
      <protection hidden="1"/>
    </xf>
    <xf numFmtId="0" fontId="37" fillId="12" borderId="6" xfId="1" applyFont="1" applyFill="1" applyBorder="1" applyAlignment="1" applyProtection="1">
      <alignment horizontal="center" vertical="center"/>
      <protection hidden="1"/>
    </xf>
    <xf numFmtId="0" fontId="37" fillId="12" borderId="7" xfId="1" applyFont="1" applyFill="1" applyBorder="1" applyAlignment="1" applyProtection="1">
      <alignment horizontal="center" vertical="center"/>
      <protection hidden="1"/>
    </xf>
    <xf numFmtId="0" fontId="37" fillId="12" borderId="8" xfId="1" applyFont="1" applyFill="1" applyBorder="1" applyAlignment="1" applyProtection="1">
      <alignment horizontal="center" vertical="center"/>
      <protection hidden="1"/>
    </xf>
    <xf numFmtId="0" fontId="37" fillId="16" borderId="16" xfId="1" applyFont="1" applyFill="1" applyBorder="1" applyAlignment="1" applyProtection="1">
      <alignment horizontal="center" vertical="center" wrapText="1"/>
      <protection hidden="1"/>
    </xf>
    <xf numFmtId="0" fontId="37" fillId="16" borderId="16" xfId="1" applyFont="1" applyFill="1" applyBorder="1" applyAlignment="1" applyProtection="1">
      <alignment horizontal="center" vertical="center"/>
      <protection hidden="1"/>
    </xf>
    <xf numFmtId="0" fontId="37" fillId="8" borderId="52" xfId="1" applyFont="1" applyFill="1" applyBorder="1" applyAlignment="1" applyProtection="1">
      <alignment horizontal="center" vertical="center" wrapText="1"/>
      <protection hidden="1"/>
    </xf>
    <xf numFmtId="0" fontId="37" fillId="8" borderId="54" xfId="1" applyFont="1" applyFill="1" applyBorder="1" applyAlignment="1" applyProtection="1">
      <alignment horizontal="center" vertical="center"/>
      <protection hidden="1"/>
    </xf>
    <xf numFmtId="0" fontId="37" fillId="8" borderId="53" xfId="1" applyFont="1" applyFill="1" applyBorder="1" applyAlignment="1" applyProtection="1">
      <alignment horizontal="center" vertical="center"/>
      <protection hidden="1"/>
    </xf>
    <xf numFmtId="0" fontId="37" fillId="8" borderId="4" xfId="1" applyFont="1" applyFill="1" applyBorder="1" applyAlignment="1" applyProtection="1">
      <alignment horizontal="center" vertical="center"/>
      <protection hidden="1"/>
    </xf>
    <xf numFmtId="0" fontId="37" fillId="8" borderId="0" xfId="1" applyFont="1" applyFill="1" applyBorder="1" applyAlignment="1" applyProtection="1">
      <alignment horizontal="center" vertical="center"/>
      <protection hidden="1"/>
    </xf>
    <xf numFmtId="0" fontId="37" fillId="8" borderId="5" xfId="1" applyFont="1" applyFill="1" applyBorder="1" applyAlignment="1" applyProtection="1">
      <alignment horizontal="center" vertical="center"/>
      <protection hidden="1"/>
    </xf>
    <xf numFmtId="0" fontId="37" fillId="8" borderId="6" xfId="1" applyFont="1" applyFill="1" applyBorder="1" applyAlignment="1" applyProtection="1">
      <alignment horizontal="center" vertical="center"/>
      <protection hidden="1"/>
    </xf>
    <xf numFmtId="0" fontId="37" fillId="8" borderId="7" xfId="1" applyFont="1" applyFill="1" applyBorder="1" applyAlignment="1" applyProtection="1">
      <alignment horizontal="center" vertical="center"/>
      <protection hidden="1"/>
    </xf>
    <xf numFmtId="0" fontId="37" fillId="8" borderId="8" xfId="1" applyFont="1" applyFill="1" applyBorder="1" applyAlignment="1" applyProtection="1">
      <alignment horizontal="center" vertical="center"/>
      <protection hidden="1"/>
    </xf>
    <xf numFmtId="0" fontId="35" fillId="19" borderId="0" xfId="0" applyFont="1" applyFill="1" applyBorder="1" applyAlignment="1" applyProtection="1">
      <alignment horizontal="left" vertical="top" wrapText="1"/>
      <protection hidden="1"/>
    </xf>
    <xf numFmtId="3" fontId="2" fillId="19" borderId="1" xfId="0" applyNumberFormat="1" applyFont="1" applyFill="1" applyBorder="1" applyAlignment="1" applyProtection="1">
      <alignment horizontal="center" vertical="center"/>
      <protection hidden="1"/>
    </xf>
    <xf numFmtId="3" fontId="2" fillId="19" borderId="2" xfId="0" applyNumberFormat="1" applyFont="1" applyFill="1" applyBorder="1" applyAlignment="1" applyProtection="1">
      <alignment horizontal="center" vertical="center"/>
      <protection hidden="1"/>
    </xf>
    <xf numFmtId="3" fontId="2" fillId="19" borderId="3" xfId="0" applyNumberFormat="1" applyFont="1" applyFill="1" applyBorder="1" applyAlignment="1" applyProtection="1">
      <alignment horizontal="center" vertical="center"/>
      <protection hidden="1"/>
    </xf>
    <xf numFmtId="166" fontId="38" fillId="19" borderId="0" xfId="2" applyNumberFormat="1" applyFont="1" applyFill="1" applyBorder="1" applyAlignment="1" applyProtection="1">
      <alignment horizontal="left" vertical="center"/>
      <protection hidden="1"/>
    </xf>
    <xf numFmtId="166" fontId="38" fillId="19" borderId="5" xfId="2" applyNumberFormat="1" applyFont="1" applyFill="1" applyBorder="1" applyAlignment="1" applyProtection="1">
      <alignment horizontal="left" vertical="center"/>
      <protection hidden="1"/>
    </xf>
    <xf numFmtId="0" fontId="59" fillId="2" borderId="16" xfId="1" applyFont="1" applyFill="1" applyBorder="1" applyAlignment="1" applyProtection="1">
      <alignment horizontal="center" vertical="center" wrapText="1"/>
      <protection hidden="1"/>
    </xf>
    <xf numFmtId="4" fontId="55" fillId="22" borderId="100" xfId="0" applyNumberFormat="1" applyFont="1" applyFill="1" applyBorder="1" applyAlignment="1" applyProtection="1">
      <alignment horizontal="center" vertical="center"/>
      <protection hidden="1"/>
    </xf>
    <xf numFmtId="4" fontId="55" fillId="22" borderId="101" xfId="0" applyNumberFormat="1" applyFont="1" applyFill="1" applyBorder="1" applyAlignment="1" applyProtection="1">
      <alignment horizontal="center" vertical="center"/>
      <protection hidden="1"/>
    </xf>
    <xf numFmtId="4" fontId="55" fillId="22" borderId="102" xfId="0" applyNumberFormat="1" applyFont="1" applyFill="1" applyBorder="1" applyAlignment="1" applyProtection="1">
      <alignment horizontal="center" vertical="center"/>
      <protection hidden="1"/>
    </xf>
    <xf numFmtId="0" fontId="56" fillId="22" borderId="0" xfId="0" applyFont="1" applyFill="1" applyBorder="1" applyAlignment="1" applyProtection="1">
      <alignment horizontal="left" vertical="center"/>
      <protection hidden="1"/>
    </xf>
    <xf numFmtId="0" fontId="2" fillId="19" borderId="1" xfId="0" applyFont="1" applyFill="1" applyBorder="1" applyAlignment="1" applyProtection="1">
      <alignment horizontal="center" vertical="center"/>
      <protection hidden="1"/>
    </xf>
    <xf numFmtId="0" fontId="2" fillId="19" borderId="2" xfId="0" applyFont="1" applyFill="1" applyBorder="1" applyAlignment="1" applyProtection="1">
      <alignment horizontal="center" vertical="center"/>
      <protection hidden="1"/>
    </xf>
    <xf numFmtId="0" fontId="2" fillId="19" borderId="3" xfId="0" applyFont="1" applyFill="1" applyBorder="1" applyAlignment="1" applyProtection="1">
      <alignment horizontal="center" vertical="center"/>
      <protection hidden="1"/>
    </xf>
    <xf numFmtId="0" fontId="37" fillId="24" borderId="16" xfId="1" applyFont="1" applyFill="1" applyBorder="1" applyAlignment="1" applyProtection="1">
      <alignment horizontal="center" vertical="center" wrapText="1"/>
      <protection hidden="1"/>
    </xf>
    <xf numFmtId="3" fontId="2" fillId="20" borderId="16" xfId="0" applyNumberFormat="1" applyFont="1" applyFill="1" applyBorder="1" applyAlignment="1" applyProtection="1">
      <alignment horizontal="center" vertical="center"/>
      <protection hidden="1"/>
    </xf>
    <xf numFmtId="0" fontId="37" fillId="9" borderId="52" xfId="1" applyFont="1" applyFill="1" applyBorder="1" applyAlignment="1" applyProtection="1">
      <alignment horizontal="center" vertical="center" wrapText="1"/>
      <protection hidden="1"/>
    </xf>
    <xf numFmtId="0" fontId="37" fillId="9" borderId="54" xfId="1" applyFont="1" applyFill="1" applyBorder="1" applyAlignment="1" applyProtection="1">
      <alignment horizontal="center" vertical="center" wrapText="1"/>
      <protection hidden="1"/>
    </xf>
    <xf numFmtId="0" fontId="37" fillId="9" borderId="53" xfId="1" applyFont="1" applyFill="1" applyBorder="1" applyAlignment="1" applyProtection="1">
      <alignment horizontal="center" vertical="center"/>
      <protection hidden="1"/>
    </xf>
    <xf numFmtId="0" fontId="37" fillId="9" borderId="4" xfId="1" applyFont="1" applyFill="1" applyBorder="1" applyAlignment="1" applyProtection="1">
      <alignment horizontal="center" vertical="center"/>
      <protection hidden="1"/>
    </xf>
    <xf numFmtId="0" fontId="37" fillId="9" borderId="0" xfId="1" applyFont="1" applyFill="1" applyBorder="1" applyAlignment="1" applyProtection="1">
      <alignment horizontal="center" vertical="center"/>
      <protection hidden="1"/>
    </xf>
    <xf numFmtId="0" fontId="37" fillId="9" borderId="5" xfId="1" applyFont="1" applyFill="1" applyBorder="1" applyAlignment="1" applyProtection="1">
      <alignment horizontal="center" vertical="center"/>
      <protection hidden="1"/>
    </xf>
    <xf numFmtId="0" fontId="37" fillId="9" borderId="6" xfId="1" applyFont="1" applyFill="1" applyBorder="1" applyAlignment="1" applyProtection="1">
      <alignment horizontal="center" vertical="center"/>
      <protection hidden="1"/>
    </xf>
    <xf numFmtId="0" fontId="37" fillId="9" borderId="7" xfId="1" applyFont="1" applyFill="1" applyBorder="1" applyAlignment="1" applyProtection="1">
      <alignment horizontal="center" vertical="center"/>
      <protection hidden="1"/>
    </xf>
    <xf numFmtId="0" fontId="37" fillId="9" borderId="8" xfId="1"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top"/>
      <protection hidden="1"/>
    </xf>
    <xf numFmtId="3" fontId="2" fillId="21" borderId="16" xfId="0" applyNumberFormat="1" applyFont="1" applyFill="1" applyBorder="1" applyAlignment="1" applyProtection="1">
      <alignment horizontal="center" vertical="center"/>
      <protection hidden="1"/>
    </xf>
    <xf numFmtId="3" fontId="2" fillId="19" borderId="16" xfId="0" applyNumberFormat="1" applyFont="1" applyFill="1" applyBorder="1" applyAlignment="1" applyProtection="1">
      <alignment horizontal="center" vertical="center"/>
      <protection hidden="1"/>
    </xf>
    <xf numFmtId="4" fontId="55" fillId="22" borderId="103" xfId="0" applyNumberFormat="1" applyFont="1" applyFill="1" applyBorder="1" applyAlignment="1" applyProtection="1">
      <alignment horizontal="center" vertical="center"/>
      <protection hidden="1"/>
    </xf>
    <xf numFmtId="4" fontId="55" fillId="22" borderId="104" xfId="0" applyNumberFormat="1" applyFont="1" applyFill="1" applyBorder="1" applyAlignment="1" applyProtection="1">
      <alignment horizontal="center" vertical="center"/>
      <protection hidden="1"/>
    </xf>
    <xf numFmtId="4" fontId="55" fillId="22" borderId="105" xfId="0" applyNumberFormat="1" applyFont="1" applyFill="1" applyBorder="1" applyAlignment="1" applyProtection="1">
      <alignment horizontal="center" vertical="center"/>
      <protection hidden="1"/>
    </xf>
    <xf numFmtId="3" fontId="2" fillId="21" borderId="1" xfId="0" applyNumberFormat="1" applyFont="1" applyFill="1" applyBorder="1" applyAlignment="1" applyProtection="1">
      <alignment horizontal="center" vertical="center"/>
      <protection hidden="1"/>
    </xf>
    <xf numFmtId="3" fontId="2" fillId="21" borderId="2" xfId="0" applyNumberFormat="1" applyFont="1" applyFill="1" applyBorder="1" applyAlignment="1" applyProtection="1">
      <alignment horizontal="center" vertical="center"/>
      <protection hidden="1"/>
    </xf>
    <xf numFmtId="3" fontId="2" fillId="21" borderId="3" xfId="0" applyNumberFormat="1" applyFont="1" applyFill="1" applyBorder="1" applyAlignment="1" applyProtection="1">
      <alignment horizontal="center" vertical="center"/>
      <protection hidden="1"/>
    </xf>
    <xf numFmtId="1" fontId="2" fillId="21" borderId="1" xfId="0" applyNumberFormat="1" applyFont="1" applyFill="1" applyBorder="1" applyAlignment="1" applyProtection="1">
      <alignment horizontal="center" vertical="center"/>
      <protection hidden="1"/>
    </xf>
    <xf numFmtId="1" fontId="2" fillId="21" borderId="2" xfId="0" applyNumberFormat="1" applyFont="1" applyFill="1" applyBorder="1" applyAlignment="1" applyProtection="1">
      <alignment horizontal="center" vertical="center"/>
      <protection hidden="1"/>
    </xf>
    <xf numFmtId="1" fontId="2" fillId="21" borderId="3" xfId="0" applyNumberFormat="1" applyFont="1" applyFill="1" applyBorder="1" applyAlignment="1" applyProtection="1">
      <alignment horizontal="center" vertical="center"/>
      <protection hidden="1"/>
    </xf>
    <xf numFmtId="0" fontId="35" fillId="21" borderId="0" xfId="0" applyFont="1" applyFill="1" applyBorder="1" applyAlignment="1" applyProtection="1">
      <alignment horizontal="left" vertical="top" wrapText="1"/>
      <protection hidden="1"/>
    </xf>
    <xf numFmtId="0" fontId="2" fillId="20" borderId="1" xfId="0" applyFont="1" applyFill="1" applyBorder="1" applyAlignment="1" applyProtection="1">
      <alignment horizontal="center" vertical="center"/>
      <protection hidden="1"/>
    </xf>
    <xf numFmtId="0" fontId="2" fillId="20" borderId="2" xfId="0" applyFont="1" applyFill="1" applyBorder="1" applyAlignment="1" applyProtection="1">
      <alignment horizontal="center" vertical="center"/>
      <protection hidden="1"/>
    </xf>
    <xf numFmtId="0" fontId="2" fillId="20" borderId="3" xfId="0" applyFont="1" applyFill="1" applyBorder="1" applyAlignment="1" applyProtection="1">
      <alignment horizontal="center" vertical="center"/>
      <protection hidden="1"/>
    </xf>
    <xf numFmtId="0" fontId="52" fillId="2" borderId="52" xfId="0" applyFont="1" applyFill="1" applyBorder="1" applyAlignment="1" applyProtection="1">
      <alignment horizontal="center" vertical="center" wrapText="1"/>
      <protection hidden="1"/>
    </xf>
    <xf numFmtId="0" fontId="52" fillId="2" borderId="54" xfId="0" applyFont="1" applyFill="1" applyBorder="1" applyAlignment="1" applyProtection="1">
      <alignment horizontal="center" vertical="center" wrapText="1"/>
      <protection hidden="1"/>
    </xf>
    <xf numFmtId="0" fontId="52" fillId="2" borderId="53" xfId="0" applyFont="1" applyFill="1" applyBorder="1" applyAlignment="1" applyProtection="1">
      <alignment horizontal="center" vertical="center" wrapText="1"/>
      <protection hidden="1"/>
    </xf>
    <xf numFmtId="0" fontId="52" fillId="2" borderId="4" xfId="0" applyFont="1" applyFill="1" applyBorder="1" applyAlignment="1" applyProtection="1">
      <alignment horizontal="center" vertical="center" wrapText="1"/>
      <protection hidden="1"/>
    </xf>
    <xf numFmtId="0" fontId="52" fillId="2" borderId="0" xfId="0" applyFont="1" applyFill="1" applyBorder="1" applyAlignment="1" applyProtection="1">
      <alignment horizontal="center" vertical="center" wrapText="1"/>
      <protection hidden="1"/>
    </xf>
    <xf numFmtId="0" fontId="52" fillId="2" borderId="5" xfId="0" applyFont="1" applyFill="1" applyBorder="1" applyAlignment="1" applyProtection="1">
      <alignment horizontal="center" vertical="center" wrapText="1"/>
      <protection hidden="1"/>
    </xf>
    <xf numFmtId="0" fontId="52" fillId="2" borderId="6" xfId="0" applyFont="1" applyFill="1" applyBorder="1" applyAlignment="1" applyProtection="1">
      <alignment horizontal="center" vertical="center" wrapText="1"/>
      <protection hidden="1"/>
    </xf>
    <xf numFmtId="0" fontId="52" fillId="2" borderId="7" xfId="0" applyFont="1" applyFill="1" applyBorder="1" applyAlignment="1" applyProtection="1">
      <alignment horizontal="center" vertical="center" wrapText="1"/>
      <protection hidden="1"/>
    </xf>
    <xf numFmtId="0" fontId="52" fillId="2" borderId="8" xfId="0" applyFont="1" applyFill="1" applyBorder="1" applyAlignment="1" applyProtection="1">
      <alignment horizontal="center" vertical="center" wrapText="1"/>
      <protection hidden="1"/>
    </xf>
    <xf numFmtId="4" fontId="20" fillId="13" borderId="1" xfId="0" applyNumberFormat="1" applyFont="1" applyFill="1" applyBorder="1" applyAlignment="1" applyProtection="1">
      <alignment horizontal="center" vertical="center"/>
      <protection hidden="1"/>
    </xf>
    <xf numFmtId="4" fontId="20" fillId="13" borderId="2" xfId="0" applyNumberFormat="1" applyFont="1" applyFill="1" applyBorder="1" applyAlignment="1" applyProtection="1">
      <alignment horizontal="center" vertical="center"/>
      <protection hidden="1"/>
    </xf>
    <xf numFmtId="4" fontId="20" fillId="13" borderId="3" xfId="0" applyNumberFormat="1" applyFont="1" applyFill="1" applyBorder="1" applyAlignment="1" applyProtection="1">
      <alignment horizontal="center" vertical="center"/>
      <protection hidden="1"/>
    </xf>
    <xf numFmtId="0" fontId="38" fillId="28" borderId="52" xfId="0" applyFont="1" applyFill="1" applyBorder="1" applyAlignment="1" applyProtection="1">
      <alignment horizontal="center" vertical="center"/>
      <protection hidden="1"/>
    </xf>
    <xf numFmtId="0" fontId="38" fillId="28" borderId="54" xfId="0" applyFont="1" applyFill="1" applyBorder="1" applyAlignment="1" applyProtection="1">
      <alignment horizontal="center" vertical="center"/>
      <protection hidden="1"/>
    </xf>
    <xf numFmtId="0" fontId="38" fillId="28" borderId="53" xfId="0" applyFont="1" applyFill="1" applyBorder="1" applyAlignment="1" applyProtection="1">
      <alignment horizontal="center" vertical="center"/>
      <protection hidden="1"/>
    </xf>
    <xf numFmtId="0" fontId="38" fillId="28" borderId="4" xfId="0" applyFont="1" applyFill="1" applyBorder="1" applyAlignment="1" applyProtection="1">
      <alignment horizontal="center" vertical="center"/>
      <protection hidden="1"/>
    </xf>
    <xf numFmtId="0" fontId="38" fillId="28" borderId="0" xfId="0" applyFont="1" applyFill="1" applyBorder="1" applyAlignment="1" applyProtection="1">
      <alignment horizontal="center" vertical="center"/>
      <protection hidden="1"/>
    </xf>
    <xf numFmtId="0" fontId="38" fillId="28" borderId="5" xfId="0" applyFont="1" applyFill="1" applyBorder="1" applyAlignment="1" applyProtection="1">
      <alignment horizontal="center" vertical="center"/>
      <protection hidden="1"/>
    </xf>
    <xf numFmtId="0" fontId="38" fillId="28" borderId="6" xfId="0" applyFont="1" applyFill="1" applyBorder="1" applyAlignment="1" applyProtection="1">
      <alignment horizontal="center" vertical="center"/>
      <protection hidden="1"/>
    </xf>
    <xf numFmtId="0" fontId="38" fillId="28" borderId="7" xfId="0" applyFont="1" applyFill="1" applyBorder="1" applyAlignment="1" applyProtection="1">
      <alignment horizontal="center" vertical="center"/>
      <protection hidden="1"/>
    </xf>
    <xf numFmtId="0" fontId="38" fillId="28" borderId="8" xfId="0" applyFont="1" applyFill="1" applyBorder="1" applyAlignment="1" applyProtection="1">
      <alignment horizontal="center" vertical="center"/>
      <protection hidden="1"/>
    </xf>
    <xf numFmtId="0" fontId="1" fillId="2" borderId="0" xfId="0" applyFont="1" applyFill="1" applyAlignment="1" applyProtection="1">
      <alignment horizontal="left" vertical="top"/>
      <protection hidden="1"/>
    </xf>
    <xf numFmtId="0" fontId="50" fillId="2" borderId="0" xfId="0" applyFont="1" applyFill="1" applyAlignment="1" applyProtection="1">
      <alignment horizontal="left" vertical="center" shrinkToFit="1"/>
      <protection hidden="1"/>
    </xf>
    <xf numFmtId="0" fontId="51" fillId="0" borderId="0" xfId="0" applyFont="1" applyFill="1" applyAlignment="1" applyProtection="1">
      <alignment horizontal="left" vertical="center"/>
      <protection hidden="1"/>
    </xf>
    <xf numFmtId="0" fontId="46" fillId="2" borderId="0" xfId="0" applyFont="1" applyFill="1" applyAlignment="1" applyProtection="1">
      <alignment horizontal="left" vertical="center" wrapText="1"/>
      <protection hidden="1"/>
    </xf>
    <xf numFmtId="0" fontId="3" fillId="3" borderId="16" xfId="0" applyFont="1" applyFill="1" applyBorder="1" applyAlignment="1" applyProtection="1">
      <alignment horizontal="center" vertical="center"/>
      <protection hidden="1"/>
    </xf>
    <xf numFmtId="0" fontId="35" fillId="20" borderId="0" xfId="0" applyFont="1" applyFill="1" applyBorder="1" applyAlignment="1" applyProtection="1">
      <alignment horizontal="left" vertical="top"/>
      <protection hidden="1"/>
    </xf>
    <xf numFmtId="0" fontId="52" fillId="2" borderId="16" xfId="0" applyFont="1" applyFill="1" applyBorder="1" applyAlignment="1" applyProtection="1">
      <alignment horizontal="center" vertical="center"/>
      <protection hidden="1"/>
    </xf>
    <xf numFmtId="0" fontId="35" fillId="12" borderId="60" xfId="0" applyFont="1" applyFill="1" applyBorder="1" applyAlignment="1" applyProtection="1">
      <alignment horizontal="center" vertical="center" textRotation="90" wrapText="1"/>
      <protection hidden="1"/>
    </xf>
    <xf numFmtId="0" fontId="35" fillId="12" borderId="63" xfId="0" applyFont="1" applyFill="1" applyBorder="1" applyAlignment="1" applyProtection="1">
      <alignment horizontal="center" vertical="center" textRotation="90" wrapText="1"/>
      <protection hidden="1"/>
    </xf>
    <xf numFmtId="0" fontId="35" fillId="12" borderId="43" xfId="0" applyFont="1" applyFill="1" applyBorder="1" applyAlignment="1" applyProtection="1">
      <alignment horizontal="center" vertical="center" textRotation="90" wrapText="1"/>
      <protection hidden="1"/>
    </xf>
    <xf numFmtId="0" fontId="35" fillId="12" borderId="44" xfId="0" applyFont="1" applyFill="1" applyBorder="1" applyAlignment="1" applyProtection="1">
      <alignment horizontal="center" vertical="center" textRotation="90" wrapText="1"/>
      <protection hidden="1"/>
    </xf>
    <xf numFmtId="0" fontId="10" fillId="15" borderId="24" xfId="0" applyFont="1" applyFill="1" applyBorder="1" applyAlignment="1" applyProtection="1">
      <alignment horizontal="center" vertical="center" wrapText="1"/>
      <protection hidden="1"/>
    </xf>
    <xf numFmtId="0" fontId="10" fillId="15" borderId="70" xfId="0" applyFont="1" applyFill="1" applyBorder="1" applyAlignment="1" applyProtection="1">
      <alignment horizontal="center" vertical="center" wrapText="1"/>
      <protection hidden="1"/>
    </xf>
    <xf numFmtId="0" fontId="18" fillId="15" borderId="59" xfId="0" applyFont="1" applyFill="1" applyBorder="1" applyAlignment="1" applyProtection="1">
      <alignment horizontal="center" vertical="center" wrapText="1"/>
      <protection hidden="1"/>
    </xf>
    <xf numFmtId="0" fontId="18" fillId="15" borderId="42" xfId="0" applyFont="1" applyFill="1" applyBorder="1" applyAlignment="1" applyProtection="1">
      <alignment horizontal="center" vertical="center" wrapText="1"/>
      <protection hidden="1"/>
    </xf>
    <xf numFmtId="0" fontId="34" fillId="12" borderId="3" xfId="0" applyFont="1" applyFill="1" applyBorder="1" applyAlignment="1" applyProtection="1">
      <alignment horizontal="center" vertical="center" wrapText="1"/>
      <protection hidden="1"/>
    </xf>
    <xf numFmtId="0" fontId="34" fillId="12" borderId="64"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4" xfId="0" applyFont="1" applyFill="1" applyBorder="1" applyAlignment="1" applyProtection="1">
      <alignment horizontal="center" vertical="center" wrapText="1"/>
      <protection hidden="1"/>
    </xf>
    <xf numFmtId="0" fontId="34" fillId="12" borderId="60" xfId="0" applyFont="1" applyFill="1" applyBorder="1" applyAlignment="1" applyProtection="1">
      <alignment horizontal="center" vertical="center" wrapText="1"/>
      <protection hidden="1"/>
    </xf>
    <xf numFmtId="0" fontId="34" fillId="12" borderId="63" xfId="0" applyFont="1" applyFill="1" applyBorder="1" applyAlignment="1" applyProtection="1">
      <alignment horizontal="center" vertical="center" wrapText="1"/>
      <protection hidden="1"/>
    </xf>
    <xf numFmtId="0" fontId="18" fillId="15" borderId="25" xfId="0" applyFont="1" applyFill="1" applyBorder="1" applyAlignment="1" applyProtection="1">
      <alignment horizontal="center" vertical="center" wrapText="1"/>
      <protection hidden="1"/>
    </xf>
    <xf numFmtId="0" fontId="29" fillId="0" borderId="28" xfId="0" applyFont="1" applyBorder="1" applyAlignment="1" applyProtection="1">
      <alignment horizontal="left" vertical="center"/>
      <protection hidden="1"/>
    </xf>
    <xf numFmtId="0" fontId="29" fillId="0" borderId="53" xfId="0" applyFont="1" applyBorder="1" applyAlignment="1" applyProtection="1">
      <alignment horizontal="left" vertical="center"/>
      <protection hidden="1"/>
    </xf>
    <xf numFmtId="0" fontId="29" fillId="0" borderId="21" xfId="0" applyFont="1" applyBorder="1" applyAlignment="1" applyProtection="1">
      <alignment horizontal="left" vertical="center"/>
      <protection locked="0"/>
    </xf>
    <xf numFmtId="0" fontId="29" fillId="0" borderId="3" xfId="0" applyFont="1" applyBorder="1" applyAlignment="1" applyProtection="1">
      <alignment horizontal="left" vertical="center"/>
      <protection locked="0"/>
    </xf>
    <xf numFmtId="0" fontId="36" fillId="15" borderId="23" xfId="0" applyFont="1" applyFill="1" applyBorder="1" applyAlignment="1" applyProtection="1">
      <alignment horizontal="center" vertical="center" wrapText="1"/>
      <protection hidden="1"/>
    </xf>
    <xf numFmtId="0" fontId="36" fillId="15" borderId="15" xfId="0" applyFont="1" applyFill="1" applyBorder="1" applyAlignment="1" applyProtection="1">
      <alignment horizontal="center" vertical="center" wrapText="1"/>
      <protection hidden="1"/>
    </xf>
    <xf numFmtId="0" fontId="36" fillId="15" borderId="47" xfId="0" applyFont="1" applyFill="1" applyBorder="1" applyAlignment="1" applyProtection="1">
      <alignment horizontal="center" vertical="center" wrapText="1"/>
      <protection hidden="1"/>
    </xf>
    <xf numFmtId="0" fontId="36" fillId="15" borderId="48" xfId="0" applyFont="1" applyFill="1" applyBorder="1" applyAlignment="1" applyProtection="1">
      <alignment horizontal="center" vertical="center" wrapText="1"/>
      <protection hidden="1"/>
    </xf>
    <xf numFmtId="0" fontId="36" fillId="15" borderId="49" xfId="0" applyFont="1" applyFill="1" applyBorder="1" applyAlignment="1" applyProtection="1">
      <alignment horizontal="center" vertical="center" wrapText="1"/>
      <protection hidden="1"/>
    </xf>
    <xf numFmtId="0" fontId="31" fillId="12" borderId="12" xfId="0" applyFont="1" applyFill="1" applyBorder="1" applyAlignment="1" applyProtection="1">
      <alignment horizontal="center" vertical="center" wrapText="1"/>
      <protection hidden="1"/>
    </xf>
    <xf numFmtId="0" fontId="31" fillId="12" borderId="14" xfId="0" applyFont="1" applyFill="1" applyBorder="1" applyAlignment="1" applyProtection="1">
      <alignment horizontal="center" vertical="center" wrapText="1"/>
      <protection hidden="1"/>
    </xf>
    <xf numFmtId="0" fontId="4" fillId="4" borderId="19" xfId="1" applyFill="1" applyBorder="1" applyAlignment="1" applyProtection="1">
      <alignment horizontal="left" vertical="top"/>
      <protection hidden="1"/>
    </xf>
    <xf numFmtId="0" fontId="16" fillId="12" borderId="12" xfId="0" applyFont="1" applyFill="1" applyBorder="1" applyAlignment="1" applyProtection="1">
      <alignment horizontal="center" vertical="center" wrapText="1"/>
      <protection hidden="1"/>
    </xf>
    <xf numFmtId="0" fontId="16" fillId="12" borderId="14" xfId="0" applyFont="1" applyFill="1" applyBorder="1" applyAlignment="1" applyProtection="1">
      <alignment horizontal="center" vertical="center" wrapText="1"/>
      <protection hidden="1"/>
    </xf>
    <xf numFmtId="0" fontId="16" fillId="12" borderId="20" xfId="0" applyFont="1" applyFill="1" applyBorder="1" applyAlignment="1" applyProtection="1">
      <alignment horizontal="center" vertical="center" wrapText="1"/>
      <protection hidden="1"/>
    </xf>
    <xf numFmtId="0" fontId="25" fillId="15" borderId="12" xfId="0" applyFont="1" applyFill="1" applyBorder="1" applyAlignment="1" applyProtection="1">
      <alignment horizontal="center" vertical="center" wrapText="1"/>
      <protection hidden="1"/>
    </xf>
    <xf numFmtId="0" fontId="25" fillId="15" borderId="20" xfId="0" applyFont="1" applyFill="1" applyBorder="1" applyAlignment="1" applyProtection="1">
      <alignment horizontal="center" vertical="center" wrapText="1"/>
      <protection hidden="1"/>
    </xf>
    <xf numFmtId="0" fontId="22" fillId="12" borderId="13" xfId="0" applyFont="1" applyFill="1" applyBorder="1" applyAlignment="1" applyProtection="1">
      <alignment horizontal="center" vertical="center" wrapText="1"/>
      <protection hidden="1"/>
    </xf>
    <xf numFmtId="0" fontId="22" fillId="12" borderId="0" xfId="0" applyFont="1" applyFill="1" applyBorder="1" applyAlignment="1" applyProtection="1">
      <alignment horizontal="center" vertical="center" wrapText="1"/>
      <protection hidden="1"/>
    </xf>
    <xf numFmtId="0" fontId="22" fillId="12" borderId="46" xfId="0" applyFont="1" applyFill="1" applyBorder="1" applyAlignment="1" applyProtection="1">
      <alignment horizontal="center" vertical="center" wrapText="1"/>
      <protection hidden="1"/>
    </xf>
    <xf numFmtId="0" fontId="26" fillId="12" borderId="13" xfId="0" applyFont="1" applyFill="1" applyBorder="1" applyAlignment="1" applyProtection="1">
      <alignment horizontal="center" vertical="center" wrapText="1"/>
      <protection hidden="1"/>
    </xf>
    <xf numFmtId="0" fontId="26" fillId="12" borderId="0" xfId="0" applyFont="1" applyFill="1" applyBorder="1" applyAlignment="1" applyProtection="1">
      <alignment horizontal="center" vertical="center" wrapText="1"/>
      <protection hidden="1"/>
    </xf>
    <xf numFmtId="0" fontId="26" fillId="12" borderId="0" xfId="0" applyFont="1" applyFill="1" applyAlignment="1" applyProtection="1">
      <alignment horizontal="center" vertical="center" wrapText="1"/>
      <protection hidden="1"/>
    </xf>
    <xf numFmtId="0" fontId="26" fillId="12" borderId="46" xfId="0" applyFont="1" applyFill="1" applyBorder="1" applyAlignment="1" applyProtection="1">
      <alignment horizontal="center" vertical="center" wrapText="1"/>
      <protection hidden="1"/>
    </xf>
    <xf numFmtId="164" fontId="29" fillId="0" borderId="27" xfId="0" applyNumberFormat="1" applyFont="1" applyBorder="1" applyAlignment="1" applyProtection="1">
      <alignment horizontal="left" vertical="center"/>
      <protection locked="0"/>
    </xf>
    <xf numFmtId="0" fontId="29" fillId="0" borderId="8" xfId="0" applyFont="1" applyBorder="1" applyAlignment="1" applyProtection="1">
      <alignment horizontal="left" vertical="center"/>
      <protection locked="0"/>
    </xf>
    <xf numFmtId="0" fontId="34" fillId="12" borderId="59" xfId="0" applyFont="1" applyFill="1" applyBorder="1" applyAlignment="1" applyProtection="1">
      <alignment horizontal="center" vertical="center" wrapText="1"/>
      <protection hidden="1"/>
    </xf>
    <xf numFmtId="0" fontId="34" fillId="12" borderId="42" xfId="0" applyFont="1" applyFill="1" applyBorder="1" applyAlignment="1" applyProtection="1">
      <alignment horizontal="center" vertical="center" wrapText="1"/>
      <protection hidden="1"/>
    </xf>
    <xf numFmtId="0" fontId="34" fillId="12" borderId="62" xfId="0" applyFont="1" applyFill="1" applyBorder="1" applyAlignment="1" applyProtection="1">
      <alignment horizontal="center" vertical="center" wrapText="1"/>
      <protection hidden="1"/>
    </xf>
    <xf numFmtId="0" fontId="34" fillId="12" borderId="66" xfId="0" applyFont="1" applyFill="1" applyBorder="1" applyAlignment="1" applyProtection="1">
      <alignment horizontal="center" vertical="center" wrapText="1"/>
      <protection hidden="1"/>
    </xf>
    <xf numFmtId="0" fontId="34" fillId="12" borderId="50" xfId="0" applyFont="1" applyFill="1" applyBorder="1" applyAlignment="1" applyProtection="1">
      <alignment horizontal="center" vertical="center" wrapText="1"/>
      <protection hidden="1"/>
    </xf>
    <xf numFmtId="0" fontId="34" fillId="12" borderId="35" xfId="0" applyFont="1" applyFill="1" applyBorder="1" applyAlignment="1" applyProtection="1">
      <alignment horizontal="center" vertical="center" wrapText="1"/>
      <protection hidden="1"/>
    </xf>
    <xf numFmtId="0" fontId="34" fillId="12" borderId="57" xfId="0" applyFont="1" applyFill="1" applyBorder="1" applyAlignment="1" applyProtection="1">
      <alignment horizontal="center" vertical="center" wrapText="1"/>
      <protection hidden="1"/>
    </xf>
    <xf numFmtId="0" fontId="34" fillId="12" borderId="78" xfId="0" applyFont="1" applyFill="1" applyBorder="1" applyAlignment="1" applyProtection="1">
      <alignment horizontal="center" vertical="center" wrapText="1"/>
      <protection hidden="1"/>
    </xf>
    <xf numFmtId="0" fontId="29" fillId="0" borderId="21" xfId="0" applyFont="1" applyBorder="1" applyAlignment="1" applyProtection="1">
      <alignment horizontal="left" vertical="center"/>
      <protection hidden="1"/>
    </xf>
    <xf numFmtId="0" fontId="29" fillId="0" borderId="3" xfId="0" applyFont="1" applyBorder="1" applyAlignment="1" applyProtection="1">
      <alignment horizontal="left" vertical="center"/>
      <protection hidden="1"/>
    </xf>
    <xf numFmtId="0" fontId="22" fillId="15" borderId="59" xfId="0" applyFont="1" applyFill="1" applyBorder="1" applyAlignment="1" applyProtection="1">
      <alignment horizontal="center" vertical="center"/>
      <protection hidden="1"/>
    </xf>
    <xf numFmtId="0" fontId="22" fillId="15" borderId="42" xfId="0" applyFont="1" applyFill="1" applyBorder="1" applyAlignment="1" applyProtection="1">
      <alignment horizontal="center" vertical="center"/>
      <protection hidden="1"/>
    </xf>
    <xf numFmtId="0" fontId="30" fillId="15" borderId="60" xfId="0" applyFont="1" applyFill="1" applyBorder="1" applyAlignment="1" applyProtection="1">
      <alignment horizontal="center" vertical="center"/>
      <protection hidden="1"/>
    </xf>
    <xf numFmtId="0" fontId="30" fillId="15" borderId="43" xfId="0" applyFont="1" applyFill="1" applyBorder="1" applyAlignment="1" applyProtection="1">
      <alignment horizontal="center" vertical="center"/>
      <protection hidden="1"/>
    </xf>
    <xf numFmtId="0" fontId="33" fillId="12" borderId="45" xfId="0" applyFont="1" applyFill="1" applyBorder="1" applyAlignment="1" applyProtection="1">
      <alignment horizontal="center" vertical="center"/>
      <protection hidden="1"/>
    </xf>
    <xf numFmtId="0" fontId="33" fillId="12" borderId="11" xfId="0" applyFont="1" applyFill="1" applyBorder="1" applyAlignment="1" applyProtection="1">
      <alignment horizontal="center" vertical="center"/>
      <protection hidden="1"/>
    </xf>
    <xf numFmtId="0" fontId="33" fillId="12" borderId="58" xfId="0" applyFont="1" applyFill="1" applyBorder="1" applyAlignment="1" applyProtection="1">
      <alignment horizontal="center" vertical="center"/>
      <protection hidden="1"/>
    </xf>
    <xf numFmtId="0" fontId="33" fillId="12" borderId="18" xfId="0" applyFont="1" applyFill="1" applyBorder="1" applyAlignment="1" applyProtection="1">
      <alignment horizontal="center" vertical="center"/>
      <protection hidden="1"/>
    </xf>
    <xf numFmtId="0" fontId="33" fillId="12" borderId="19" xfId="0" applyFont="1" applyFill="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33" fillId="12" borderId="46" xfId="0" applyFont="1" applyFill="1" applyBorder="1" applyAlignment="1" applyProtection="1">
      <alignment horizontal="center" vertical="center"/>
      <protection hidden="1"/>
    </xf>
    <xf numFmtId="0" fontId="32" fillId="12" borderId="12" xfId="0" applyFont="1" applyFill="1" applyBorder="1" applyAlignment="1" applyProtection="1">
      <alignment horizontal="center" vertical="center" wrapText="1"/>
      <protection hidden="1"/>
    </xf>
    <xf numFmtId="0" fontId="32" fillId="12" borderId="20" xfId="0" applyFont="1" applyFill="1" applyBorder="1" applyAlignment="1" applyProtection="1">
      <alignment horizontal="center" vertical="center" wrapText="1"/>
      <protection hidden="1"/>
    </xf>
    <xf numFmtId="0" fontId="14" fillId="15" borderId="9" xfId="0" applyFont="1" applyFill="1" applyBorder="1" applyAlignment="1" applyProtection="1">
      <alignment horizontal="center" vertical="center"/>
      <protection hidden="1"/>
    </xf>
    <xf numFmtId="0" fontId="14" fillId="15" borderId="10" xfId="0" applyFont="1" applyFill="1" applyBorder="1" applyAlignment="1" applyProtection="1">
      <alignment horizontal="center" vertical="center"/>
      <protection hidden="1"/>
    </xf>
    <xf numFmtId="0" fontId="14" fillId="15" borderId="11" xfId="0" applyFont="1" applyFill="1" applyBorder="1" applyAlignment="1" applyProtection="1">
      <alignment horizontal="center" vertical="center"/>
      <protection hidden="1"/>
    </xf>
    <xf numFmtId="0" fontId="14" fillId="15" borderId="58" xfId="0" applyFont="1" applyFill="1" applyBorder="1" applyAlignment="1" applyProtection="1">
      <alignment horizontal="center" vertical="center"/>
      <protection hidden="1"/>
    </xf>
    <xf numFmtId="0" fontId="34" fillId="12" borderId="61" xfId="0" applyFont="1" applyFill="1" applyBorder="1" applyAlignment="1" applyProtection="1">
      <alignment horizontal="center" vertical="center" wrapText="1"/>
      <protection hidden="1"/>
    </xf>
    <xf numFmtId="0" fontId="34" fillId="12" borderId="65" xfId="0" applyFont="1" applyFill="1" applyBorder="1" applyAlignment="1" applyProtection="1">
      <alignment horizontal="center" vertical="center" wrapText="1"/>
      <protection hidden="1"/>
    </xf>
    <xf numFmtId="0" fontId="16" fillId="15" borderId="9" xfId="0" applyFont="1" applyFill="1" applyBorder="1" applyAlignment="1" applyProtection="1">
      <alignment horizontal="center" vertical="center"/>
      <protection hidden="1"/>
    </xf>
    <xf numFmtId="0" fontId="16" fillId="15" borderId="10" xfId="0" applyFont="1" applyFill="1" applyBorder="1" applyAlignment="1" applyProtection="1">
      <alignment horizontal="center" vertical="center"/>
      <protection hidden="1"/>
    </xf>
    <xf numFmtId="0" fontId="16" fillId="15" borderId="108" xfId="0"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0" fontId="22" fillId="12" borderId="10" xfId="0" applyFont="1" applyFill="1" applyBorder="1" applyAlignment="1" applyProtection="1">
      <alignment horizontal="center" vertical="center"/>
      <protection hidden="1"/>
    </xf>
    <xf numFmtId="169" fontId="22" fillId="12" borderId="75" xfId="0" applyNumberFormat="1" applyFont="1" applyFill="1" applyBorder="1" applyAlignment="1" applyProtection="1">
      <alignment horizontal="center" vertical="center"/>
      <protection hidden="1"/>
    </xf>
    <xf numFmtId="169" fontId="22" fillId="12" borderId="51" xfId="0" applyNumberFormat="1" applyFont="1" applyFill="1" applyBorder="1" applyAlignment="1" applyProtection="1">
      <alignment horizontal="center" vertical="center"/>
      <protection hidden="1"/>
    </xf>
    <xf numFmtId="0" fontId="10" fillId="18" borderId="59" xfId="0" applyFont="1" applyFill="1" applyBorder="1" applyAlignment="1" applyProtection="1">
      <alignment horizontal="center" vertical="center" wrapText="1"/>
      <protection hidden="1"/>
    </xf>
    <xf numFmtId="0" fontId="10" fillId="18" borderId="42" xfId="0" applyFont="1" applyFill="1" applyBorder="1" applyAlignment="1" applyProtection="1">
      <alignment horizontal="center" vertical="center" wrapText="1"/>
      <protection hidden="1"/>
    </xf>
    <xf numFmtId="0" fontId="35" fillId="16" borderId="60" xfId="0" applyFont="1" applyFill="1" applyBorder="1" applyAlignment="1" applyProtection="1">
      <alignment horizontal="center" vertical="center" textRotation="90" wrapText="1"/>
      <protection hidden="1"/>
    </xf>
    <xf numFmtId="0" fontId="35" fillId="16" borderId="63" xfId="0" applyFont="1" applyFill="1" applyBorder="1" applyAlignment="1" applyProtection="1">
      <alignment horizontal="center" vertical="center" textRotation="90" wrapText="1"/>
      <protection hidden="1"/>
    </xf>
    <xf numFmtId="0" fontId="35" fillId="16" borderId="43" xfId="0" applyFont="1" applyFill="1" applyBorder="1" applyAlignment="1" applyProtection="1">
      <alignment horizontal="center" vertical="center" textRotation="90" wrapText="1"/>
      <protection hidden="1"/>
    </xf>
    <xf numFmtId="0" fontId="35" fillId="16" borderId="44" xfId="0" applyFont="1" applyFill="1" applyBorder="1" applyAlignment="1" applyProtection="1">
      <alignment horizontal="center" vertical="center" textRotation="90" wrapText="1"/>
      <protection hidden="1"/>
    </xf>
    <xf numFmtId="0" fontId="31" fillId="16" borderId="12" xfId="0" applyFont="1" applyFill="1" applyBorder="1" applyAlignment="1" applyProtection="1">
      <alignment horizontal="center" vertical="center" wrapText="1"/>
      <protection hidden="1"/>
    </xf>
    <xf numFmtId="0" fontId="31" fillId="16" borderId="14" xfId="0" applyFont="1" applyFill="1" applyBorder="1" applyAlignment="1" applyProtection="1">
      <alignment horizontal="center" vertical="center" wrapText="1"/>
      <protection hidden="1"/>
    </xf>
    <xf numFmtId="0" fontId="18" fillId="18" borderId="59" xfId="0" applyFont="1" applyFill="1" applyBorder="1" applyAlignment="1" applyProtection="1">
      <alignment horizontal="center" vertical="center" wrapText="1"/>
      <protection hidden="1"/>
    </xf>
    <xf numFmtId="0" fontId="18" fillId="18" borderId="42" xfId="0" applyFont="1" applyFill="1" applyBorder="1" applyAlignment="1" applyProtection="1">
      <alignment horizontal="center" vertical="center" wrapText="1"/>
      <protection hidden="1"/>
    </xf>
    <xf numFmtId="0" fontId="34" fillId="16" borderId="60" xfId="0" applyFont="1" applyFill="1" applyBorder="1" applyAlignment="1" applyProtection="1">
      <alignment horizontal="center" vertical="center" wrapText="1"/>
      <protection hidden="1"/>
    </xf>
    <xf numFmtId="0" fontId="34" fillId="16" borderId="63" xfId="0" applyFont="1" applyFill="1" applyBorder="1" applyAlignment="1" applyProtection="1">
      <alignment horizontal="center" vertical="center" wrapText="1"/>
      <protection hidden="1"/>
    </xf>
    <xf numFmtId="0" fontId="34" fillId="16" borderId="43" xfId="0" applyFont="1" applyFill="1" applyBorder="1" applyAlignment="1" applyProtection="1">
      <alignment horizontal="center" vertical="center" wrapText="1"/>
      <protection hidden="1"/>
    </xf>
    <xf numFmtId="0" fontId="34" fillId="16" borderId="44" xfId="0" applyFont="1" applyFill="1" applyBorder="1" applyAlignment="1" applyProtection="1">
      <alignment horizontal="center" vertical="center" wrapText="1"/>
      <protection hidden="1"/>
    </xf>
    <xf numFmtId="0" fontId="0" fillId="0" borderId="21"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hidden="1"/>
    </xf>
    <xf numFmtId="0" fontId="0" fillId="0" borderId="3"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locked="0"/>
    </xf>
    <xf numFmtId="0" fontId="0" fillId="0" borderId="25" xfId="0" applyFont="1" applyBorder="1" applyAlignment="1" applyProtection="1">
      <alignment horizontal="left" vertical="center"/>
      <protection locked="0"/>
    </xf>
    <xf numFmtId="0" fontId="35" fillId="18" borderId="47" xfId="0" applyFont="1" applyFill="1" applyBorder="1" applyAlignment="1" applyProtection="1">
      <alignment horizontal="center" vertical="center" wrapText="1"/>
      <protection hidden="1"/>
    </xf>
    <xf numFmtId="0" fontId="35" fillId="18" borderId="48" xfId="0" applyFont="1" applyFill="1" applyBorder="1" applyAlignment="1" applyProtection="1">
      <alignment horizontal="center" vertical="center" wrapText="1"/>
      <protection hidden="1"/>
    </xf>
    <xf numFmtId="0" fontId="35" fillId="18" borderId="49" xfId="0" applyFont="1" applyFill="1" applyBorder="1" applyAlignment="1" applyProtection="1">
      <alignment horizontal="center" vertical="center" wrapText="1"/>
      <protection hidden="1"/>
    </xf>
    <xf numFmtId="0" fontId="35" fillId="18" borderId="23" xfId="0" applyFont="1" applyFill="1" applyBorder="1" applyAlignment="1" applyProtection="1">
      <alignment horizontal="center" vertical="center" wrapText="1"/>
      <protection hidden="1"/>
    </xf>
    <xf numFmtId="0" fontId="35" fillId="18" borderId="15" xfId="0" applyFont="1" applyFill="1" applyBorder="1" applyAlignment="1" applyProtection="1">
      <alignment horizontal="center" vertical="center" wrapText="1"/>
      <protection hidden="1"/>
    </xf>
    <xf numFmtId="0" fontId="18" fillId="16" borderId="12" xfId="0" applyFont="1" applyFill="1" applyBorder="1" applyAlignment="1" applyProtection="1">
      <alignment horizontal="center" vertical="center" wrapText="1"/>
      <protection hidden="1"/>
    </xf>
    <xf numFmtId="0" fontId="18" fillId="16" borderId="14" xfId="0" applyFont="1" applyFill="1" applyBorder="1" applyAlignment="1" applyProtection="1">
      <alignment horizontal="center" vertical="center" wrapText="1"/>
      <protection hidden="1"/>
    </xf>
    <xf numFmtId="0" fontId="18" fillId="16" borderId="20" xfId="0" applyFont="1" applyFill="1" applyBorder="1" applyAlignment="1" applyProtection="1">
      <alignment horizontal="center" vertical="center" wrapText="1"/>
      <protection hidden="1"/>
    </xf>
    <xf numFmtId="0" fontId="21" fillId="18" borderId="12" xfId="0" applyFont="1" applyFill="1" applyBorder="1" applyAlignment="1" applyProtection="1">
      <alignment horizontal="center" vertical="center" wrapText="1"/>
      <protection hidden="1"/>
    </xf>
    <xf numFmtId="0" fontId="21" fillId="18" borderId="20" xfId="0" applyFont="1" applyFill="1" applyBorder="1" applyAlignment="1" applyProtection="1">
      <alignment horizontal="center" vertical="center" wrapText="1"/>
      <protection hidden="1"/>
    </xf>
    <xf numFmtId="0" fontId="9" fillId="16" borderId="13" xfId="0" applyFont="1" applyFill="1" applyBorder="1" applyAlignment="1" applyProtection="1">
      <alignment horizontal="center" vertical="center" wrapText="1"/>
      <protection hidden="1"/>
    </xf>
    <xf numFmtId="0" fontId="9" fillId="16" borderId="0" xfId="0" applyFont="1" applyFill="1" applyBorder="1" applyAlignment="1" applyProtection="1">
      <alignment horizontal="center" vertical="center" wrapText="1"/>
      <protection hidden="1"/>
    </xf>
    <xf numFmtId="0" fontId="9" fillId="16" borderId="46" xfId="0" applyFont="1" applyFill="1" applyBorder="1" applyAlignment="1" applyProtection="1">
      <alignment horizontal="center" vertical="center" wrapText="1"/>
      <protection hidden="1"/>
    </xf>
    <xf numFmtId="0" fontId="5" fillId="16" borderId="0"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13" xfId="0" applyFont="1" applyFill="1" applyBorder="1" applyAlignment="1" applyProtection="1">
      <alignment horizontal="center" vertical="center" wrapText="1"/>
      <protection hidden="1"/>
    </xf>
    <xf numFmtId="0" fontId="5" fillId="16" borderId="0" xfId="0" applyFont="1" applyFill="1" applyAlignment="1" applyProtection="1">
      <alignment horizontal="center" vertical="center" wrapText="1"/>
      <protection hidden="1"/>
    </xf>
    <xf numFmtId="0" fontId="32" fillId="16" borderId="12" xfId="0" applyFont="1" applyFill="1" applyBorder="1" applyAlignment="1" applyProtection="1">
      <alignment horizontal="center" vertical="center" wrapText="1"/>
      <protection hidden="1"/>
    </xf>
    <xf numFmtId="0" fontId="32" fillId="16" borderId="20"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protection hidden="1"/>
    </xf>
    <xf numFmtId="0" fontId="14" fillId="18" borderId="10" xfId="0" applyFont="1" applyFill="1" applyBorder="1" applyAlignment="1" applyProtection="1">
      <alignment horizontal="center" vertical="center"/>
      <protection hidden="1"/>
    </xf>
    <xf numFmtId="0" fontId="14" fillId="18" borderId="11" xfId="0" applyFont="1" applyFill="1" applyBorder="1" applyAlignment="1" applyProtection="1">
      <alignment horizontal="center" vertical="center"/>
      <protection hidden="1"/>
    </xf>
    <xf numFmtId="0" fontId="14" fillId="18" borderId="58" xfId="0" applyFont="1" applyFill="1" applyBorder="1" applyAlignment="1" applyProtection="1">
      <alignment horizontal="center" vertical="center"/>
      <protection hidden="1"/>
    </xf>
    <xf numFmtId="0" fontId="34" fillId="16" borderId="61" xfId="0" applyFont="1" applyFill="1" applyBorder="1" applyAlignment="1" applyProtection="1">
      <alignment horizontal="center" vertical="center" wrapText="1"/>
      <protection hidden="1"/>
    </xf>
    <xf numFmtId="0" fontId="34" fillId="16" borderId="65" xfId="0" applyFont="1" applyFill="1" applyBorder="1" applyAlignment="1" applyProtection="1">
      <alignment horizontal="center" vertical="center" wrapText="1"/>
      <protection hidden="1"/>
    </xf>
    <xf numFmtId="0" fontId="34" fillId="16" borderId="50" xfId="0" applyFont="1" applyFill="1" applyBorder="1" applyAlignment="1" applyProtection="1">
      <alignment horizontal="center" vertical="center" wrapText="1"/>
      <protection hidden="1"/>
    </xf>
    <xf numFmtId="0" fontId="34" fillId="16" borderId="35" xfId="0" applyFont="1" applyFill="1" applyBorder="1" applyAlignment="1" applyProtection="1">
      <alignment horizontal="center" vertical="center" wrapText="1"/>
      <protection hidden="1"/>
    </xf>
    <xf numFmtId="0" fontId="34" fillId="16" borderId="59" xfId="0" applyFont="1" applyFill="1" applyBorder="1" applyAlignment="1" applyProtection="1">
      <alignment horizontal="center" vertical="center" wrapText="1"/>
      <protection hidden="1"/>
    </xf>
    <xf numFmtId="0" fontId="34" fillId="16" borderId="42" xfId="0" applyFont="1" applyFill="1" applyBorder="1" applyAlignment="1" applyProtection="1">
      <alignment horizontal="center" vertical="center" wrapText="1"/>
      <protection hidden="1"/>
    </xf>
    <xf numFmtId="0" fontId="34" fillId="16" borderId="62" xfId="0" applyFont="1" applyFill="1" applyBorder="1" applyAlignment="1" applyProtection="1">
      <alignment horizontal="center" vertical="center" wrapText="1"/>
      <protection hidden="1"/>
    </xf>
    <xf numFmtId="0" fontId="34" fillId="16" borderId="66" xfId="0" applyFont="1" applyFill="1" applyBorder="1" applyAlignment="1" applyProtection="1">
      <alignment horizontal="center" vertical="center" wrapText="1"/>
      <protection hidden="1"/>
    </xf>
    <xf numFmtId="0" fontId="34" fillId="16" borderId="57" xfId="0" applyFont="1" applyFill="1" applyBorder="1" applyAlignment="1" applyProtection="1">
      <alignment horizontal="center" vertical="center" wrapText="1"/>
      <protection hidden="1"/>
    </xf>
    <xf numFmtId="0" fontId="34" fillId="16" borderId="78" xfId="0" applyFont="1" applyFill="1" applyBorder="1" applyAlignment="1" applyProtection="1">
      <alignment horizontal="center" vertical="center" wrapText="1"/>
      <protection hidden="1"/>
    </xf>
    <xf numFmtId="0" fontId="35" fillId="16" borderId="1" xfId="0" applyFont="1" applyFill="1" applyBorder="1" applyAlignment="1" applyProtection="1">
      <alignment horizontal="center" vertical="center" textRotation="90" wrapText="1"/>
      <protection hidden="1"/>
    </xf>
    <xf numFmtId="0" fontId="35" fillId="16" borderId="78" xfId="0" applyFont="1" applyFill="1" applyBorder="1" applyAlignment="1" applyProtection="1">
      <alignment horizontal="center" vertical="center" textRotation="90" wrapText="1"/>
      <protection hidden="1"/>
    </xf>
    <xf numFmtId="0" fontId="22" fillId="18" borderId="59" xfId="0" applyFont="1" applyFill="1" applyBorder="1" applyAlignment="1" applyProtection="1">
      <alignment horizontal="center" vertical="center"/>
      <protection hidden="1"/>
    </xf>
    <xf numFmtId="0" fontId="22" fillId="18" borderId="42" xfId="0" applyFont="1" applyFill="1" applyBorder="1" applyAlignment="1" applyProtection="1">
      <alignment horizontal="center" vertical="center"/>
      <protection hidden="1"/>
    </xf>
    <xf numFmtId="0" fontId="30" fillId="18" borderId="60" xfId="0" applyFont="1" applyFill="1" applyBorder="1" applyAlignment="1" applyProtection="1">
      <alignment horizontal="center" vertical="center"/>
      <protection hidden="1"/>
    </xf>
    <xf numFmtId="0" fontId="30" fillId="18" borderId="43" xfId="0" applyFont="1" applyFill="1" applyBorder="1" applyAlignment="1" applyProtection="1">
      <alignment horizontal="center" vertical="center"/>
      <protection hidden="1"/>
    </xf>
    <xf numFmtId="0" fontId="33" fillId="16" borderId="45" xfId="0" applyFont="1" applyFill="1" applyBorder="1" applyAlignment="1" applyProtection="1">
      <alignment horizontal="center" vertical="center"/>
      <protection hidden="1"/>
    </xf>
    <xf numFmtId="0" fontId="33" fillId="16" borderId="11" xfId="0" applyFont="1" applyFill="1" applyBorder="1" applyAlignment="1" applyProtection="1">
      <alignment horizontal="center" vertical="center"/>
      <protection hidden="1"/>
    </xf>
    <xf numFmtId="0" fontId="33" fillId="16" borderId="58" xfId="0" applyFont="1" applyFill="1" applyBorder="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33" fillId="16" borderId="19" xfId="0" applyFont="1" applyFill="1" applyBorder="1" applyAlignment="1" applyProtection="1">
      <alignment horizontal="center" vertical="center"/>
      <protection hidden="1"/>
    </xf>
    <xf numFmtId="0" fontId="33" fillId="16" borderId="0" xfId="0" applyFont="1" applyFill="1" applyBorder="1" applyAlignment="1" applyProtection="1">
      <alignment horizontal="center" vertical="center"/>
      <protection hidden="1"/>
    </xf>
    <xf numFmtId="0" fontId="33" fillId="16" borderId="46" xfId="0" applyFont="1" applyFill="1" applyBorder="1" applyAlignment="1" applyProtection="1">
      <alignment horizontal="center" vertical="center"/>
      <protection hidden="1"/>
    </xf>
    <xf numFmtId="0" fontId="16" fillId="18" borderId="9" xfId="0" applyFont="1" applyFill="1" applyBorder="1" applyAlignment="1" applyProtection="1">
      <alignment horizontal="center" vertical="center"/>
      <protection hidden="1"/>
    </xf>
    <xf numFmtId="0" fontId="16" fillId="18" borderId="10" xfId="0" applyFont="1" applyFill="1" applyBorder="1" applyAlignment="1" applyProtection="1">
      <alignment horizontal="center" vertical="center"/>
      <protection hidden="1"/>
    </xf>
    <xf numFmtId="0" fontId="16" fillId="18" borderId="108" xfId="0" applyFont="1" applyFill="1" applyBorder="1" applyAlignment="1" applyProtection="1">
      <alignment horizontal="center" vertical="center"/>
      <protection hidden="1"/>
    </xf>
    <xf numFmtId="0" fontId="22" fillId="16" borderId="9"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protection hidden="1"/>
    </xf>
    <xf numFmtId="169" fontId="22" fillId="16" borderId="75" xfId="0" applyNumberFormat="1" applyFont="1" applyFill="1" applyBorder="1" applyAlignment="1" applyProtection="1">
      <alignment horizontal="center" vertical="center"/>
      <protection hidden="1"/>
    </xf>
    <xf numFmtId="169" fontId="22" fillId="16" borderId="51" xfId="0" applyNumberFormat="1" applyFont="1" applyFill="1" applyBorder="1" applyAlignment="1" applyProtection="1">
      <alignment horizontal="center" vertical="center"/>
      <protection hidden="1"/>
    </xf>
    <xf numFmtId="0" fontId="18" fillId="11" borderId="61" xfId="0" applyFont="1" applyFill="1" applyBorder="1" applyAlignment="1" applyProtection="1">
      <alignment horizontal="center" vertical="center" wrapText="1"/>
      <protection hidden="1"/>
    </xf>
    <xf numFmtId="0" fontId="18" fillId="11" borderId="99" xfId="0" applyFont="1" applyFill="1" applyBorder="1" applyAlignment="1" applyProtection="1">
      <alignment horizontal="center" vertical="center" wrapText="1"/>
      <protection hidden="1"/>
    </xf>
    <xf numFmtId="0" fontId="18" fillId="8" borderId="59" xfId="0" applyFont="1" applyFill="1" applyBorder="1" applyAlignment="1" applyProtection="1">
      <alignment horizontal="center" vertical="center"/>
      <protection hidden="1"/>
    </xf>
    <xf numFmtId="0" fontId="18" fillId="8" borderId="26" xfId="0" applyFont="1" applyFill="1" applyBorder="1" applyAlignment="1" applyProtection="1">
      <alignment horizontal="center" vertical="center"/>
      <protection hidden="1"/>
    </xf>
    <xf numFmtId="0" fontId="18" fillId="8" borderId="42" xfId="0" applyFont="1" applyFill="1" applyBorder="1" applyAlignment="1" applyProtection="1">
      <alignment horizontal="center" vertical="center"/>
      <protection hidden="1"/>
    </xf>
    <xf numFmtId="0" fontId="18" fillId="13" borderId="60" xfId="0" applyFont="1" applyFill="1" applyBorder="1" applyAlignment="1" applyProtection="1">
      <alignment horizontal="center" vertical="center"/>
      <protection hidden="1"/>
    </xf>
    <xf numFmtId="0" fontId="18" fillId="13" borderId="16" xfId="0" applyFont="1" applyFill="1" applyBorder="1" applyAlignment="1" applyProtection="1">
      <alignment horizontal="center" vertical="center"/>
      <protection hidden="1"/>
    </xf>
    <xf numFmtId="0" fontId="18" fillId="13" borderId="63" xfId="0" applyFont="1" applyFill="1" applyBorder="1" applyAlignment="1" applyProtection="1">
      <alignment horizontal="center" vertical="center"/>
      <protection hidden="1"/>
    </xf>
    <xf numFmtId="0" fontId="18" fillId="13" borderId="88" xfId="0" applyFont="1" applyFill="1" applyBorder="1" applyAlignment="1" applyProtection="1">
      <alignment horizontal="center" vertical="center"/>
      <protection hidden="1"/>
    </xf>
    <xf numFmtId="0" fontId="0" fillId="0" borderId="21" xfId="0" applyFont="1" applyBorder="1" applyProtection="1">
      <protection hidden="1"/>
    </xf>
    <xf numFmtId="0" fontId="0" fillId="0" borderId="3" xfId="0" applyFont="1" applyBorder="1" applyProtection="1">
      <protection hidden="1"/>
    </xf>
    <xf numFmtId="0" fontId="31" fillId="8" borderId="12" xfId="0" applyFont="1" applyFill="1" applyBorder="1" applyAlignment="1" applyProtection="1">
      <alignment horizontal="center" vertical="center" wrapText="1"/>
      <protection hidden="1"/>
    </xf>
    <xf numFmtId="0" fontId="31" fillId="8" borderId="14" xfId="0" applyFont="1" applyFill="1" applyBorder="1" applyAlignment="1" applyProtection="1">
      <alignment horizontal="center" vertical="center" wrapText="1"/>
      <protection hidden="1"/>
    </xf>
    <xf numFmtId="0" fontId="0" fillId="0" borderId="21" xfId="0" applyFont="1" applyBorder="1" applyProtection="1">
      <protection locked="0"/>
    </xf>
    <xf numFmtId="0" fontId="0" fillId="0" borderId="3" xfId="0" applyFont="1" applyBorder="1" applyProtection="1">
      <protection locked="0"/>
    </xf>
    <xf numFmtId="0" fontId="10" fillId="8" borderId="16" xfId="0" applyFont="1" applyFill="1" applyBorder="1" applyAlignment="1" applyProtection="1">
      <alignment horizontal="center" vertical="center" textRotation="90" wrapText="1"/>
      <protection hidden="1"/>
    </xf>
    <xf numFmtId="0" fontId="10" fillId="8" borderId="88" xfId="0" applyFont="1" applyFill="1" applyBorder="1" applyAlignment="1" applyProtection="1">
      <alignment horizontal="center" vertical="center" textRotation="90" wrapText="1"/>
      <protection hidden="1"/>
    </xf>
    <xf numFmtId="0" fontId="10" fillId="8" borderId="43" xfId="0" applyFont="1" applyFill="1" applyBorder="1" applyAlignment="1" applyProtection="1">
      <alignment horizontal="center" vertical="center" textRotation="90" wrapText="1"/>
      <protection hidden="1"/>
    </xf>
    <xf numFmtId="0" fontId="10" fillId="8" borderId="44" xfId="0" applyFont="1" applyFill="1" applyBorder="1" applyAlignment="1" applyProtection="1">
      <alignment horizontal="center" vertical="center" textRotation="90" wrapText="1"/>
      <protection hidden="1"/>
    </xf>
    <xf numFmtId="0" fontId="10" fillId="11" borderId="45" xfId="0" applyFont="1" applyFill="1" applyBorder="1" applyAlignment="1" applyProtection="1">
      <alignment horizontal="center" vertical="center" wrapText="1"/>
      <protection hidden="1"/>
    </xf>
    <xf numFmtId="0" fontId="10" fillId="11" borderId="11" xfId="0" applyFont="1" applyFill="1" applyBorder="1" applyAlignment="1" applyProtection="1">
      <alignment horizontal="center" vertical="center" wrapText="1"/>
      <protection hidden="1"/>
    </xf>
    <xf numFmtId="0" fontId="10" fillId="11" borderId="58" xfId="0" applyFont="1" applyFill="1" applyBorder="1" applyAlignment="1" applyProtection="1">
      <alignment horizontal="center" vertical="center" wrapText="1"/>
      <protection hidden="1"/>
    </xf>
    <xf numFmtId="0" fontId="10" fillId="8" borderId="60" xfId="0" applyFont="1" applyFill="1" applyBorder="1" applyAlignment="1" applyProtection="1">
      <alignment horizontal="center" vertical="center" textRotation="90" wrapText="1"/>
      <protection hidden="1"/>
    </xf>
    <xf numFmtId="0" fontId="10" fillId="8" borderId="63" xfId="0" applyFont="1" applyFill="1" applyBorder="1" applyAlignment="1" applyProtection="1">
      <alignment horizontal="center" vertical="center" textRotation="90" wrapText="1"/>
      <protection hidden="1"/>
    </xf>
    <xf numFmtId="0" fontId="10" fillId="8" borderId="1" xfId="0" applyFont="1" applyFill="1" applyBorder="1" applyAlignment="1" applyProtection="1">
      <alignment horizontal="center" vertical="center" textRotation="90" wrapText="1"/>
      <protection hidden="1"/>
    </xf>
    <xf numFmtId="0" fontId="10" fillId="8" borderId="78" xfId="0" applyFont="1" applyFill="1" applyBorder="1" applyAlignment="1" applyProtection="1">
      <alignment horizontal="center" vertical="center" textRotation="90" wrapText="1"/>
      <protection hidden="1"/>
    </xf>
    <xf numFmtId="0" fontId="35" fillId="11" borderId="30" xfId="0" applyFont="1" applyFill="1" applyBorder="1" applyAlignment="1" applyProtection="1">
      <alignment horizontal="center" vertical="center" wrapText="1"/>
      <protection hidden="1"/>
    </xf>
    <xf numFmtId="0" fontId="35" fillId="11" borderId="31" xfId="0" applyFont="1" applyFill="1" applyBorder="1" applyAlignment="1" applyProtection="1">
      <alignment horizontal="center" vertical="center" wrapText="1"/>
      <protection hidden="1"/>
    </xf>
    <xf numFmtId="0" fontId="35" fillId="11" borderId="32" xfId="0" applyFont="1" applyFill="1" applyBorder="1" applyAlignment="1" applyProtection="1">
      <alignment horizontal="center" vertical="center" wrapText="1"/>
      <protection hidden="1"/>
    </xf>
    <xf numFmtId="0" fontId="5" fillId="8" borderId="13" xfId="0" applyFont="1" applyFill="1" applyBorder="1" applyAlignment="1" applyProtection="1">
      <alignment horizontal="center" vertical="center" wrapText="1"/>
      <protection hidden="1"/>
    </xf>
    <xf numFmtId="0" fontId="5" fillId="8" borderId="0" xfId="0" applyFont="1" applyFill="1" applyBorder="1" applyAlignment="1" applyProtection="1">
      <alignment horizontal="center" vertical="center" wrapText="1"/>
      <protection hidden="1"/>
    </xf>
    <xf numFmtId="0" fontId="5" fillId="8" borderId="0" xfId="0" applyFont="1" applyFill="1" applyAlignment="1" applyProtection="1">
      <alignment horizontal="center" vertical="center" wrapText="1"/>
      <protection hidden="1"/>
    </xf>
    <xf numFmtId="0" fontId="35" fillId="11" borderId="28" xfId="0" applyFont="1" applyFill="1" applyBorder="1" applyAlignment="1" applyProtection="1">
      <alignment horizontal="center" vertical="center" wrapText="1"/>
      <protection hidden="1"/>
    </xf>
    <xf numFmtId="0" fontId="35" fillId="11" borderId="13" xfId="0" applyFont="1" applyFill="1" applyBorder="1" applyAlignment="1" applyProtection="1">
      <alignment horizontal="center" vertical="center" wrapText="1"/>
      <protection hidden="1"/>
    </xf>
    <xf numFmtId="0" fontId="35" fillId="11" borderId="27" xfId="0" applyFont="1" applyFill="1" applyBorder="1" applyAlignment="1" applyProtection="1">
      <alignment horizontal="center" vertical="center" wrapText="1"/>
      <protection hidden="1"/>
    </xf>
    <xf numFmtId="0" fontId="18" fillId="8" borderId="12" xfId="0" applyFont="1" applyFill="1" applyBorder="1" applyAlignment="1" applyProtection="1">
      <alignment horizontal="center" vertical="center" wrapText="1"/>
      <protection hidden="1"/>
    </xf>
    <xf numFmtId="0" fontId="18" fillId="8" borderId="14" xfId="0" applyFont="1" applyFill="1" applyBorder="1" applyAlignment="1" applyProtection="1">
      <alignment horizontal="center" vertical="center" wrapText="1"/>
      <protection hidden="1"/>
    </xf>
    <xf numFmtId="0" fontId="18" fillId="8" borderId="20" xfId="0" applyFont="1" applyFill="1" applyBorder="1" applyAlignment="1" applyProtection="1">
      <alignment horizontal="center" vertical="center" wrapText="1"/>
      <protection hidden="1"/>
    </xf>
    <xf numFmtId="0" fontId="9" fillId="8" borderId="13" xfId="0" applyFont="1" applyFill="1" applyBorder="1" applyAlignment="1" applyProtection="1">
      <alignment horizontal="center" vertical="center"/>
      <protection hidden="1"/>
    </xf>
    <xf numFmtId="0" fontId="9" fillId="8" borderId="0" xfId="0" applyFont="1" applyFill="1" applyBorder="1" applyAlignment="1" applyProtection="1">
      <alignment horizontal="center" vertical="center"/>
      <protection hidden="1"/>
    </xf>
    <xf numFmtId="0" fontId="9" fillId="8" borderId="46" xfId="0" applyFont="1" applyFill="1" applyBorder="1" applyAlignment="1" applyProtection="1">
      <alignment horizontal="center" vertical="center"/>
      <protection hidden="1"/>
    </xf>
    <xf numFmtId="0" fontId="10" fillId="11" borderId="25" xfId="0" applyFont="1" applyFill="1" applyBorder="1" applyAlignment="1" applyProtection="1">
      <alignment horizontal="center" vertical="center" wrapText="1"/>
      <protection hidden="1"/>
    </xf>
    <xf numFmtId="0" fontId="10" fillId="11" borderId="26" xfId="0" applyFont="1" applyFill="1" applyBorder="1" applyAlignment="1" applyProtection="1">
      <alignment horizontal="center" vertical="center" wrapText="1"/>
      <protection hidden="1"/>
    </xf>
    <xf numFmtId="0" fontId="10" fillId="11" borderId="42"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textRotation="90" wrapText="1"/>
      <protection hidden="1"/>
    </xf>
    <xf numFmtId="0" fontId="10" fillId="8" borderId="53" xfId="0" applyFont="1" applyFill="1" applyBorder="1" applyAlignment="1" applyProtection="1">
      <alignment horizontal="center" vertical="center" textRotation="90" wrapText="1"/>
      <protection hidden="1"/>
    </xf>
    <xf numFmtId="0" fontId="10" fillId="8" borderId="79" xfId="0" applyFont="1" applyFill="1" applyBorder="1" applyAlignment="1" applyProtection="1">
      <alignment horizontal="center" vertical="center" textRotation="90" wrapText="1"/>
      <protection hidden="1"/>
    </xf>
    <xf numFmtId="0" fontId="10" fillId="8" borderId="40" xfId="0" applyFont="1" applyFill="1" applyBorder="1" applyAlignment="1" applyProtection="1">
      <alignment horizontal="center" vertical="center" textRotation="90" wrapText="1"/>
      <protection hidden="1"/>
    </xf>
    <xf numFmtId="0" fontId="34" fillId="8" borderId="43" xfId="0" applyFont="1" applyFill="1" applyBorder="1" applyAlignment="1" applyProtection="1">
      <alignment horizontal="center" vertical="center" wrapText="1"/>
      <protection hidden="1"/>
    </xf>
    <xf numFmtId="0" fontId="34" fillId="8" borderId="44" xfId="0" applyFont="1" applyFill="1" applyBorder="1" applyAlignment="1" applyProtection="1">
      <alignment horizontal="center" vertical="center" wrapText="1"/>
      <protection hidden="1"/>
    </xf>
    <xf numFmtId="0" fontId="32" fillId="8" borderId="12" xfId="0" applyFont="1" applyFill="1" applyBorder="1" applyAlignment="1" applyProtection="1">
      <alignment horizontal="center" vertical="center" wrapText="1"/>
      <protection hidden="1"/>
    </xf>
    <xf numFmtId="0" fontId="32" fillId="8" borderId="18" xfId="0" applyFont="1" applyFill="1" applyBorder="1" applyAlignment="1" applyProtection="1">
      <alignment horizontal="center" vertical="center" wrapText="1"/>
      <protection hidden="1"/>
    </xf>
    <xf numFmtId="0" fontId="18" fillId="11" borderId="67" xfId="0" applyFont="1" applyFill="1" applyBorder="1" applyAlignment="1" applyProtection="1">
      <alignment horizontal="center" vertical="center" wrapText="1"/>
      <protection hidden="1"/>
    </xf>
    <xf numFmtId="0" fontId="18" fillId="11" borderId="68" xfId="0" applyFont="1" applyFill="1" applyBorder="1" applyAlignment="1" applyProtection="1">
      <alignment horizontal="center" vertical="center" wrapText="1"/>
      <protection hidden="1"/>
    </xf>
    <xf numFmtId="0" fontId="34" fillId="8" borderId="60" xfId="0" applyFont="1" applyFill="1" applyBorder="1" applyAlignment="1" applyProtection="1">
      <alignment horizontal="center" vertical="center" wrapText="1"/>
      <protection hidden="1"/>
    </xf>
    <xf numFmtId="0" fontId="34" fillId="8" borderId="63" xfId="0" applyFont="1" applyFill="1" applyBorder="1" applyAlignment="1" applyProtection="1">
      <alignment horizontal="center" vertical="center" wrapText="1"/>
      <protection hidden="1"/>
    </xf>
    <xf numFmtId="0" fontId="9" fillId="11" borderId="45" xfId="0" applyFont="1" applyFill="1" applyBorder="1" applyAlignment="1" applyProtection="1">
      <alignment horizontal="center" vertical="center"/>
      <protection hidden="1"/>
    </xf>
    <xf numFmtId="0" fontId="9" fillId="11" borderId="11" xfId="0" applyFont="1" applyFill="1" applyBorder="1" applyAlignment="1" applyProtection="1">
      <alignment horizontal="center" vertical="center"/>
      <protection hidden="1"/>
    </xf>
    <xf numFmtId="0" fontId="9" fillId="11" borderId="10" xfId="0" applyFont="1" applyFill="1" applyBorder="1" applyAlignment="1" applyProtection="1">
      <alignment horizontal="center" vertical="center"/>
      <protection hidden="1"/>
    </xf>
    <xf numFmtId="0" fontId="9" fillId="11" borderId="51" xfId="0" applyFont="1" applyFill="1" applyBorder="1" applyAlignment="1" applyProtection="1">
      <alignment horizontal="center" vertical="center"/>
      <protection hidden="1"/>
    </xf>
    <xf numFmtId="0" fontId="34" fillId="11" borderId="12" xfId="0" applyFont="1" applyFill="1" applyBorder="1" applyAlignment="1" applyProtection="1">
      <alignment horizontal="center" vertical="center" wrapText="1"/>
      <protection hidden="1"/>
    </xf>
    <xf numFmtId="0" fontId="34" fillId="11" borderId="14" xfId="0" applyFont="1" applyFill="1" applyBorder="1" applyAlignment="1" applyProtection="1">
      <alignment horizontal="center" vertical="center" wrapText="1"/>
      <protection hidden="1"/>
    </xf>
    <xf numFmtId="0" fontId="18" fillId="11" borderId="8" xfId="0" applyFont="1" applyFill="1" applyBorder="1" applyAlignment="1" applyProtection="1">
      <alignment horizontal="center" vertical="center" wrapText="1"/>
      <protection hidden="1"/>
    </xf>
    <xf numFmtId="0" fontId="34" fillId="8" borderId="3" xfId="0" applyFont="1" applyFill="1" applyBorder="1" applyAlignment="1" applyProtection="1">
      <alignment horizontal="center" vertical="center" wrapText="1"/>
      <protection hidden="1"/>
    </xf>
    <xf numFmtId="0" fontId="34" fillId="8" borderId="64" xfId="0" applyFont="1" applyFill="1" applyBorder="1" applyAlignment="1" applyProtection="1">
      <alignment horizontal="center" vertical="center" wrapText="1"/>
      <protection hidden="1"/>
    </xf>
    <xf numFmtId="0" fontId="10" fillId="11" borderId="59" xfId="0" applyFont="1" applyFill="1" applyBorder="1" applyAlignment="1" applyProtection="1">
      <alignment horizontal="center" vertical="center" wrapText="1"/>
      <protection hidden="1"/>
    </xf>
    <xf numFmtId="0" fontId="18" fillId="11" borderId="59" xfId="0" applyFont="1" applyFill="1" applyBorder="1" applyAlignment="1" applyProtection="1">
      <alignment horizontal="center" vertical="center" wrapText="1"/>
      <protection hidden="1"/>
    </xf>
    <xf numFmtId="0" fontId="18" fillId="11" borderId="42" xfId="0" applyFont="1" applyFill="1" applyBorder="1" applyAlignment="1" applyProtection="1">
      <alignment horizontal="center" vertical="center" wrapText="1"/>
      <protection hidden="1"/>
    </xf>
    <xf numFmtId="0" fontId="10" fillId="8" borderId="77" xfId="0" applyFont="1" applyFill="1" applyBorder="1" applyAlignment="1" applyProtection="1">
      <alignment horizontal="center" vertical="center" textRotation="90" wrapText="1"/>
      <protection hidden="1"/>
    </xf>
    <xf numFmtId="0" fontId="10" fillId="8" borderId="52" xfId="0" applyFont="1" applyFill="1" applyBorder="1" applyAlignment="1" applyProtection="1">
      <alignment horizontal="center" vertical="center" textRotation="90" wrapText="1"/>
      <protection hidden="1"/>
    </xf>
    <xf numFmtId="0" fontId="35" fillId="11" borderId="23" xfId="0" applyFont="1" applyFill="1" applyBorder="1" applyAlignment="1" applyProtection="1">
      <alignment horizontal="center" vertical="center" wrapText="1"/>
      <protection hidden="1"/>
    </xf>
    <xf numFmtId="0" fontId="35" fillId="11" borderId="15" xfId="0" applyFont="1" applyFill="1" applyBorder="1" applyAlignment="1" applyProtection="1">
      <alignment horizontal="center" vertical="center" wrapText="1"/>
      <protection hidden="1"/>
    </xf>
    <xf numFmtId="0" fontId="35" fillId="11" borderId="17" xfId="0" applyFont="1" applyFill="1" applyBorder="1" applyAlignment="1" applyProtection="1">
      <alignment horizontal="center" vertical="center" wrapText="1"/>
      <protection hidden="1"/>
    </xf>
    <xf numFmtId="0" fontId="21" fillId="11" borderId="12" xfId="0" applyFont="1" applyFill="1" applyBorder="1" applyAlignment="1" applyProtection="1">
      <alignment horizontal="center" vertical="center" wrapText="1"/>
      <protection hidden="1"/>
    </xf>
    <xf numFmtId="0" fontId="21" fillId="11" borderId="18" xfId="0" applyFont="1" applyFill="1" applyBorder="1" applyAlignment="1" applyProtection="1">
      <alignment horizontal="center" vertical="center" wrapText="1"/>
      <protection hidden="1"/>
    </xf>
    <xf numFmtId="0" fontId="0" fillId="0" borderId="24" xfId="0" applyFont="1" applyBorder="1" applyProtection="1">
      <protection locked="0"/>
    </xf>
    <xf numFmtId="0" fontId="0" fillId="0" borderId="25" xfId="0" applyFont="1" applyBorder="1" applyProtection="1">
      <protection locked="0"/>
    </xf>
    <xf numFmtId="0" fontId="31" fillId="8" borderId="87" xfId="0" applyFont="1" applyFill="1" applyBorder="1" applyAlignment="1" applyProtection="1">
      <alignment horizontal="center" vertical="center" wrapText="1"/>
      <protection hidden="1"/>
    </xf>
    <xf numFmtId="0" fontId="31" fillId="8" borderId="76" xfId="0" applyFont="1" applyFill="1" applyBorder="1" applyAlignment="1" applyProtection="1">
      <alignment horizontal="center" vertical="center" wrapText="1"/>
      <protection hidden="1"/>
    </xf>
    <xf numFmtId="0" fontId="32" fillId="8" borderId="20" xfId="0" applyFont="1" applyFill="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14" fillId="11" borderId="10" xfId="0" applyFont="1" applyFill="1" applyBorder="1" applyAlignment="1" applyProtection="1">
      <alignment horizontal="center" vertical="center"/>
      <protection hidden="1"/>
    </xf>
    <xf numFmtId="0" fontId="14" fillId="11" borderId="11" xfId="0" applyFont="1" applyFill="1" applyBorder="1" applyAlignment="1" applyProtection="1">
      <alignment horizontal="center" vertical="center"/>
      <protection hidden="1"/>
    </xf>
    <xf numFmtId="0" fontId="14" fillId="11" borderId="58" xfId="0" applyFont="1" applyFill="1" applyBorder="1" applyAlignment="1" applyProtection="1">
      <alignment horizontal="center" vertical="center"/>
      <protection hidden="1"/>
    </xf>
    <xf numFmtId="0" fontId="34" fillId="8" borderId="61" xfId="0" applyFont="1" applyFill="1" applyBorder="1" applyAlignment="1" applyProtection="1">
      <alignment horizontal="center" vertical="center" wrapText="1"/>
      <protection hidden="1"/>
    </xf>
    <xf numFmtId="0" fontId="34" fillId="8" borderId="65" xfId="0" applyFont="1" applyFill="1" applyBorder="1" applyAlignment="1" applyProtection="1">
      <alignment horizontal="center" vertical="center" wrapText="1"/>
      <protection hidden="1"/>
    </xf>
    <xf numFmtId="0" fontId="34" fillId="8" borderId="50" xfId="0" applyFont="1" applyFill="1" applyBorder="1" applyAlignment="1" applyProtection="1">
      <alignment horizontal="center" vertical="center" wrapText="1"/>
      <protection hidden="1"/>
    </xf>
    <xf numFmtId="0" fontId="34" fillId="8" borderId="35" xfId="0" applyFont="1" applyFill="1" applyBorder="1" applyAlignment="1" applyProtection="1">
      <alignment horizontal="center" vertical="center" wrapText="1"/>
      <protection hidden="1"/>
    </xf>
    <xf numFmtId="0" fontId="34" fillId="8" borderId="59" xfId="0" applyFont="1" applyFill="1" applyBorder="1" applyAlignment="1" applyProtection="1">
      <alignment horizontal="center" vertical="center" wrapText="1"/>
      <protection hidden="1"/>
    </xf>
    <xf numFmtId="0" fontId="34" fillId="8" borderId="42" xfId="0" applyFont="1" applyFill="1" applyBorder="1" applyAlignment="1" applyProtection="1">
      <alignment horizontal="center" vertical="center" wrapText="1"/>
      <protection hidden="1"/>
    </xf>
    <xf numFmtId="0" fontId="34" fillId="8" borderId="62" xfId="0" applyFont="1" applyFill="1" applyBorder="1" applyAlignment="1" applyProtection="1">
      <alignment horizontal="center" vertical="center" wrapText="1"/>
      <protection hidden="1"/>
    </xf>
    <xf numFmtId="0" fontId="34" fillId="8" borderId="66" xfId="0" applyFont="1" applyFill="1" applyBorder="1" applyAlignment="1" applyProtection="1">
      <alignment horizontal="center" vertical="center" wrapText="1"/>
      <protection hidden="1"/>
    </xf>
    <xf numFmtId="0" fontId="22" fillId="11" borderId="73" xfId="0" applyFont="1" applyFill="1" applyBorder="1" applyAlignment="1" applyProtection="1">
      <alignment horizontal="center" vertical="center"/>
      <protection hidden="1"/>
    </xf>
    <xf numFmtId="0" fontId="22" fillId="11" borderId="74" xfId="0" applyFont="1" applyFill="1" applyBorder="1" applyAlignment="1" applyProtection="1">
      <alignment horizontal="center" vertical="center"/>
      <protection hidden="1"/>
    </xf>
    <xf numFmtId="0" fontId="30" fillId="11" borderId="67" xfId="0" applyFont="1" applyFill="1" applyBorder="1" applyAlignment="1" applyProtection="1">
      <alignment horizontal="center" vertical="center"/>
      <protection hidden="1"/>
    </xf>
    <xf numFmtId="0" fontId="30" fillId="11" borderId="68" xfId="0" applyFont="1" applyFill="1" applyBorder="1" applyAlignment="1" applyProtection="1">
      <alignment horizontal="center" vertical="center"/>
      <protection hidden="1"/>
    </xf>
    <xf numFmtId="0" fontId="33" fillId="8" borderId="45" xfId="0" applyFont="1" applyFill="1" applyBorder="1" applyAlignment="1" applyProtection="1">
      <alignment horizontal="center" vertical="center"/>
      <protection hidden="1"/>
    </xf>
    <xf numFmtId="0" fontId="33" fillId="8" borderId="11" xfId="0" applyFont="1" applyFill="1" applyBorder="1" applyAlignment="1" applyProtection="1">
      <alignment horizontal="center" vertical="center"/>
      <protection hidden="1"/>
    </xf>
    <xf numFmtId="0" fontId="33" fillId="8" borderId="58" xfId="0" applyFont="1" applyFill="1" applyBorder="1" applyAlignment="1" applyProtection="1">
      <alignment horizontal="center" vertical="center"/>
      <protection hidden="1"/>
    </xf>
    <xf numFmtId="0" fontId="33" fillId="8" borderId="18" xfId="0" applyFont="1" applyFill="1" applyBorder="1" applyAlignment="1" applyProtection="1">
      <alignment horizontal="center" vertical="center"/>
      <protection hidden="1"/>
    </xf>
    <xf numFmtId="0" fontId="33" fillId="8" borderId="19" xfId="0" applyFont="1" applyFill="1" applyBorder="1" applyAlignment="1" applyProtection="1">
      <alignment horizontal="center" vertical="center"/>
      <protection hidden="1"/>
    </xf>
    <xf numFmtId="0" fontId="33" fillId="8" borderId="56" xfId="0" applyFont="1" applyFill="1" applyBorder="1" applyAlignment="1" applyProtection="1">
      <alignment horizontal="center" vertical="center"/>
      <protection hidden="1"/>
    </xf>
    <xf numFmtId="169" fontId="22" fillId="8" borderId="26" xfId="0" applyNumberFormat="1" applyFont="1" applyFill="1" applyBorder="1" applyAlignment="1" applyProtection="1">
      <alignment horizontal="center" vertical="center"/>
      <protection hidden="1"/>
    </xf>
    <xf numFmtId="169" fontId="22" fillId="8" borderId="42" xfId="0" applyNumberFormat="1" applyFont="1" applyFill="1" applyBorder="1" applyAlignment="1" applyProtection="1">
      <alignment horizontal="center" vertical="center"/>
      <protection hidden="1"/>
    </xf>
    <xf numFmtId="169" fontId="22" fillId="8" borderId="40" xfId="0" applyNumberFormat="1" applyFont="1" applyFill="1" applyBorder="1" applyAlignment="1" applyProtection="1">
      <alignment horizontal="center" vertical="center"/>
      <protection hidden="1"/>
    </xf>
    <xf numFmtId="169" fontId="22" fillId="8" borderId="79" xfId="0" applyNumberFormat="1" applyFont="1" applyFill="1" applyBorder="1" applyAlignment="1" applyProtection="1">
      <alignment horizontal="center" vertical="center"/>
      <protection hidden="1"/>
    </xf>
    <xf numFmtId="0" fontId="22" fillId="8" borderId="59" xfId="0" applyFont="1" applyFill="1" applyBorder="1" applyAlignment="1" applyProtection="1">
      <alignment horizontal="center" vertical="center"/>
      <protection hidden="1"/>
    </xf>
    <xf numFmtId="0" fontId="22" fillId="8" borderId="26" xfId="0" applyFont="1" applyFill="1" applyBorder="1" applyAlignment="1" applyProtection="1">
      <alignment horizontal="center" vertical="center"/>
      <protection hidden="1"/>
    </xf>
    <xf numFmtId="0" fontId="22" fillId="8" borderId="77" xfId="0" applyFont="1" applyFill="1" applyBorder="1" applyAlignment="1" applyProtection="1">
      <alignment horizontal="center" vertical="center"/>
      <protection hidden="1"/>
    </xf>
    <xf numFmtId="0" fontId="22" fillId="8" borderId="40" xfId="0" applyFont="1" applyFill="1" applyBorder="1" applyAlignment="1" applyProtection="1">
      <alignment horizontal="center" vertical="center"/>
      <protection hidden="1"/>
    </xf>
    <xf numFmtId="0" fontId="18" fillId="13" borderId="26" xfId="0" applyFont="1" applyFill="1" applyBorder="1" applyAlignment="1" applyProtection="1">
      <alignment horizontal="center" vertical="center"/>
      <protection hidden="1"/>
    </xf>
    <xf numFmtId="0" fontId="14" fillId="11" borderId="59" xfId="0" applyFont="1" applyFill="1" applyBorder="1" applyAlignment="1" applyProtection="1">
      <alignment horizontal="center" vertical="center"/>
      <protection hidden="1"/>
    </xf>
    <xf numFmtId="0" fontId="14" fillId="11" borderId="26" xfId="0" applyFont="1" applyFill="1" applyBorder="1" applyAlignment="1" applyProtection="1">
      <alignment horizontal="center" vertical="center"/>
      <protection hidden="1"/>
    </xf>
    <xf numFmtId="0" fontId="14" fillId="11" borderId="63" xfId="0" applyFont="1" applyFill="1" applyBorder="1" applyAlignment="1" applyProtection="1">
      <alignment horizontal="center" vertical="center"/>
      <protection hidden="1"/>
    </xf>
    <xf numFmtId="0" fontId="14" fillId="11" borderId="88" xfId="0" applyFont="1" applyFill="1" applyBorder="1" applyAlignment="1" applyProtection="1">
      <alignment horizontal="center" vertical="center"/>
      <protection hidden="1"/>
    </xf>
    <xf numFmtId="169" fontId="18" fillId="13" borderId="88" xfId="0" applyNumberFormat="1" applyFont="1" applyFill="1" applyBorder="1" applyAlignment="1" applyProtection="1">
      <alignment horizontal="center" vertical="center"/>
      <protection hidden="1"/>
    </xf>
    <xf numFmtId="0" fontId="18" fillId="13" borderId="44" xfId="0" applyFont="1" applyFill="1" applyBorder="1" applyAlignment="1" applyProtection="1">
      <alignment horizontal="center" vertical="center"/>
      <protection hidden="1"/>
    </xf>
    <xf numFmtId="169" fontId="18" fillId="13" borderId="26" xfId="0" applyNumberFormat="1" applyFont="1" applyFill="1" applyBorder="1" applyAlignment="1" applyProtection="1">
      <alignment horizontal="center" vertical="center"/>
      <protection hidden="1"/>
    </xf>
    <xf numFmtId="0" fontId="18" fillId="13" borderId="42" xfId="0" applyFont="1" applyFill="1" applyBorder="1" applyAlignment="1" applyProtection="1">
      <alignment horizontal="center" vertical="center"/>
      <protection hidden="1"/>
    </xf>
    <xf numFmtId="0" fontId="31" fillId="9" borderId="12" xfId="0" applyFont="1" applyFill="1" applyBorder="1" applyAlignment="1" applyProtection="1">
      <alignment horizontal="center" vertical="center" wrapText="1"/>
      <protection hidden="1"/>
    </xf>
    <xf numFmtId="0" fontId="31" fillId="9" borderId="14" xfId="0" applyFont="1" applyFill="1" applyBorder="1" applyAlignment="1" applyProtection="1">
      <alignment horizontal="center" vertical="center" wrapText="1"/>
      <protection hidden="1"/>
    </xf>
    <xf numFmtId="0" fontId="34" fillId="10" borderId="12" xfId="0" applyFont="1" applyFill="1" applyBorder="1" applyAlignment="1" applyProtection="1">
      <alignment horizontal="center" vertical="center" wrapText="1"/>
      <protection hidden="1"/>
    </xf>
    <xf numFmtId="0" fontId="34" fillId="10" borderId="14" xfId="0" applyFont="1" applyFill="1" applyBorder="1" applyAlignment="1" applyProtection="1">
      <alignment horizontal="center" vertical="center" wrapText="1"/>
      <protection hidden="1"/>
    </xf>
    <xf numFmtId="0" fontId="29" fillId="0" borderId="21" xfId="0" applyFont="1" applyBorder="1" applyProtection="1">
      <protection hidden="1"/>
    </xf>
    <xf numFmtId="0" fontId="29" fillId="0" borderId="3" xfId="0" applyFont="1" applyBorder="1" applyProtection="1">
      <protection hidden="1"/>
    </xf>
    <xf numFmtId="0" fontId="29" fillId="0" borderId="21" xfId="0" applyFont="1" applyBorder="1" applyProtection="1">
      <protection locked="0"/>
    </xf>
    <xf numFmtId="0" fontId="29" fillId="0" borderId="3" xfId="0" applyFont="1" applyBorder="1" applyProtection="1">
      <protection locked="0"/>
    </xf>
    <xf numFmtId="0" fontId="10" fillId="9" borderId="1" xfId="0" applyFont="1" applyFill="1" applyBorder="1" applyAlignment="1" applyProtection="1">
      <alignment horizontal="center" vertical="center" textRotation="90" wrapText="1"/>
      <protection hidden="1"/>
    </xf>
    <xf numFmtId="0" fontId="10" fillId="9" borderId="78" xfId="0" applyFont="1" applyFill="1" applyBorder="1" applyAlignment="1" applyProtection="1">
      <alignment horizontal="center" vertical="center" textRotation="90" wrapText="1"/>
      <protection hidden="1"/>
    </xf>
    <xf numFmtId="0" fontId="34" fillId="9" borderId="60" xfId="0" applyFont="1" applyFill="1" applyBorder="1" applyAlignment="1" applyProtection="1">
      <alignment horizontal="center" vertical="center" wrapText="1"/>
      <protection hidden="1"/>
    </xf>
    <xf numFmtId="0" fontId="34" fillId="9" borderId="63" xfId="0" applyFont="1" applyFill="1" applyBorder="1" applyAlignment="1" applyProtection="1">
      <alignment horizontal="center" vertical="center" wrapText="1"/>
      <protection hidden="1"/>
    </xf>
    <xf numFmtId="0" fontId="10" fillId="10" borderId="45" xfId="0" applyFont="1" applyFill="1" applyBorder="1" applyAlignment="1" applyProtection="1">
      <alignment horizontal="center" vertical="center" wrapText="1"/>
      <protection hidden="1"/>
    </xf>
    <xf numFmtId="0" fontId="10" fillId="10" borderId="11" xfId="0" applyFont="1" applyFill="1" applyBorder="1" applyAlignment="1" applyProtection="1">
      <alignment horizontal="center" vertical="center" wrapText="1"/>
      <protection hidden="1"/>
    </xf>
    <xf numFmtId="0" fontId="10" fillId="10" borderId="58" xfId="0" applyFont="1" applyFill="1" applyBorder="1" applyAlignment="1" applyProtection="1">
      <alignment horizontal="center" vertical="center" wrapText="1"/>
      <protection hidden="1"/>
    </xf>
    <xf numFmtId="0" fontId="10" fillId="9" borderId="60" xfId="0" applyFont="1" applyFill="1" applyBorder="1" applyAlignment="1" applyProtection="1">
      <alignment horizontal="center" vertical="center" textRotation="90" wrapText="1"/>
      <protection hidden="1"/>
    </xf>
    <xf numFmtId="0" fontId="10" fillId="9" borderId="77" xfId="0" applyFont="1" applyFill="1" applyBorder="1" applyAlignment="1" applyProtection="1">
      <alignment horizontal="center" vertical="center" textRotation="90" wrapText="1"/>
      <protection hidden="1"/>
    </xf>
    <xf numFmtId="0" fontId="10" fillId="9" borderId="16" xfId="0" applyFont="1" applyFill="1" applyBorder="1" applyAlignment="1" applyProtection="1">
      <alignment horizontal="center" vertical="center" textRotation="90" wrapText="1"/>
      <protection hidden="1"/>
    </xf>
    <xf numFmtId="0" fontId="10" fillId="9" borderId="40" xfId="0" applyFont="1" applyFill="1" applyBorder="1" applyAlignment="1" applyProtection="1">
      <alignment horizontal="center" vertical="center" textRotation="90" wrapText="1"/>
      <protection hidden="1"/>
    </xf>
    <xf numFmtId="0" fontId="10" fillId="9" borderId="52" xfId="0" applyFont="1" applyFill="1" applyBorder="1" applyAlignment="1" applyProtection="1">
      <alignment horizontal="center" vertical="center" textRotation="90" wrapText="1"/>
      <protection hidden="1"/>
    </xf>
    <xf numFmtId="0" fontId="10" fillId="9" borderId="43" xfId="0" applyFont="1" applyFill="1" applyBorder="1" applyAlignment="1" applyProtection="1">
      <alignment horizontal="center" vertical="center" textRotation="90" wrapText="1"/>
      <protection hidden="1"/>
    </xf>
    <xf numFmtId="0" fontId="10" fillId="9" borderId="79" xfId="0" applyFont="1" applyFill="1" applyBorder="1" applyAlignment="1" applyProtection="1">
      <alignment horizontal="center" vertical="center" textRotation="90" wrapText="1"/>
      <protection hidden="1"/>
    </xf>
    <xf numFmtId="0" fontId="18" fillId="10" borderId="59" xfId="0" applyFont="1" applyFill="1" applyBorder="1" applyAlignment="1" applyProtection="1">
      <alignment horizontal="center" vertical="center" wrapText="1"/>
      <protection hidden="1"/>
    </xf>
    <xf numFmtId="0" fontId="18" fillId="10" borderId="42" xfId="0" applyFont="1" applyFill="1" applyBorder="1" applyAlignment="1" applyProtection="1">
      <alignment horizontal="center" vertical="center" wrapText="1"/>
      <protection hidden="1"/>
    </xf>
    <xf numFmtId="0" fontId="34" fillId="9" borderId="43" xfId="0" applyFont="1" applyFill="1" applyBorder="1" applyAlignment="1" applyProtection="1">
      <alignment horizontal="center" vertical="center" wrapText="1"/>
      <protection hidden="1"/>
    </xf>
    <xf numFmtId="0" fontId="34" fillId="9" borderId="44" xfId="0" applyFont="1" applyFill="1" applyBorder="1" applyAlignment="1" applyProtection="1">
      <alignment horizontal="center" vertical="center" wrapText="1"/>
      <protection hidden="1"/>
    </xf>
    <xf numFmtId="0" fontId="10" fillId="9" borderId="63" xfId="0" applyFont="1" applyFill="1" applyBorder="1" applyAlignment="1" applyProtection="1">
      <alignment horizontal="center" vertical="center" textRotation="90" wrapText="1"/>
      <protection hidden="1"/>
    </xf>
    <xf numFmtId="0" fontId="10" fillId="9" borderId="88" xfId="0" applyFont="1" applyFill="1" applyBorder="1" applyAlignment="1" applyProtection="1">
      <alignment horizontal="center" vertical="center" textRotation="90" wrapText="1"/>
      <protection hidden="1"/>
    </xf>
    <xf numFmtId="0" fontId="10" fillId="9" borderId="44" xfId="0" applyFont="1" applyFill="1" applyBorder="1" applyAlignment="1" applyProtection="1">
      <alignment horizontal="center" vertical="center" textRotation="90" wrapText="1"/>
      <protection hidden="1"/>
    </xf>
    <xf numFmtId="0" fontId="9" fillId="10" borderId="45" xfId="0" applyFont="1" applyFill="1" applyBorder="1" applyAlignment="1" applyProtection="1">
      <alignment horizontal="center" vertical="center"/>
      <protection hidden="1"/>
    </xf>
    <xf numFmtId="0" fontId="9" fillId="10" borderId="10" xfId="0" applyFont="1" applyFill="1" applyBorder="1" applyAlignment="1" applyProtection="1">
      <alignment horizontal="center" vertical="center"/>
      <protection hidden="1"/>
    </xf>
    <xf numFmtId="0" fontId="9" fillId="10" borderId="51" xfId="0" applyFont="1" applyFill="1" applyBorder="1" applyAlignment="1" applyProtection="1">
      <alignment horizontal="center" vertical="center"/>
      <protection hidden="1"/>
    </xf>
    <xf numFmtId="0" fontId="10" fillId="10" borderId="98" xfId="0" applyFont="1" applyFill="1" applyBorder="1" applyAlignment="1" applyProtection="1">
      <alignment horizontal="center" vertical="center" wrapText="1"/>
      <protection hidden="1"/>
    </xf>
    <xf numFmtId="0" fontId="10" fillId="10" borderId="70" xfId="0" applyFont="1" applyFill="1" applyBorder="1" applyAlignment="1" applyProtection="1">
      <alignment horizontal="center" vertical="center" wrapText="1"/>
      <protection hidden="1"/>
    </xf>
    <xf numFmtId="0" fontId="10" fillId="9" borderId="53" xfId="0" applyFont="1" applyFill="1" applyBorder="1" applyAlignment="1" applyProtection="1">
      <alignment horizontal="center" vertical="center" textRotation="90" wrapText="1"/>
      <protection hidden="1"/>
    </xf>
    <xf numFmtId="0" fontId="10" fillId="9" borderId="5" xfId="0" applyFont="1" applyFill="1" applyBorder="1" applyAlignment="1" applyProtection="1">
      <alignment horizontal="center" vertical="center" textRotation="90" wrapText="1"/>
      <protection hidden="1"/>
    </xf>
    <xf numFmtId="0" fontId="10" fillId="9" borderId="76" xfId="0" applyFont="1" applyFill="1" applyBorder="1" applyAlignment="1" applyProtection="1">
      <alignment horizontal="center" vertical="center" textRotation="90" wrapText="1"/>
      <protection hidden="1"/>
    </xf>
    <xf numFmtId="0" fontId="10" fillId="9" borderId="72" xfId="0" applyFont="1" applyFill="1" applyBorder="1" applyAlignment="1" applyProtection="1">
      <alignment horizontal="center" vertical="center" textRotation="90" wrapText="1"/>
      <protection hidden="1"/>
    </xf>
    <xf numFmtId="0" fontId="14" fillId="10" borderId="18" xfId="0" applyFont="1" applyFill="1" applyBorder="1" applyAlignment="1" applyProtection="1">
      <alignment horizontal="center" vertical="center"/>
      <protection hidden="1"/>
    </xf>
    <xf numFmtId="0" fontId="14" fillId="10" borderId="19" xfId="0" applyFont="1" applyFill="1" applyBorder="1" applyAlignment="1" applyProtection="1">
      <alignment horizontal="center" vertical="center"/>
      <protection hidden="1"/>
    </xf>
    <xf numFmtId="0" fontId="14" fillId="10" borderId="0" xfId="0" applyFont="1" applyFill="1" applyBorder="1" applyAlignment="1" applyProtection="1">
      <alignment horizontal="center" vertical="center"/>
      <protection hidden="1"/>
    </xf>
    <xf numFmtId="0" fontId="34" fillId="9" borderId="61" xfId="0" applyFont="1" applyFill="1" applyBorder="1" applyAlignment="1" applyProtection="1">
      <alignment horizontal="center" vertical="center" wrapText="1"/>
      <protection hidden="1"/>
    </xf>
    <xf numFmtId="0" fontId="34" fillId="9" borderId="65" xfId="0" applyFont="1" applyFill="1" applyBorder="1" applyAlignment="1" applyProtection="1">
      <alignment horizontal="center" vertical="center" wrapText="1"/>
      <protection hidden="1"/>
    </xf>
    <xf numFmtId="0" fontId="34" fillId="9" borderId="50" xfId="0" applyFont="1" applyFill="1" applyBorder="1" applyAlignment="1" applyProtection="1">
      <alignment horizontal="center" vertical="center" wrapText="1"/>
      <protection hidden="1"/>
    </xf>
    <xf numFmtId="0" fontId="34" fillId="9" borderId="35" xfId="0" applyFont="1" applyFill="1" applyBorder="1" applyAlignment="1" applyProtection="1">
      <alignment horizontal="center" vertical="center" wrapText="1"/>
      <protection hidden="1"/>
    </xf>
    <xf numFmtId="0" fontId="34" fillId="9" borderId="59" xfId="0" applyFont="1" applyFill="1" applyBorder="1" applyAlignment="1" applyProtection="1">
      <alignment horizontal="center" vertical="center" wrapText="1"/>
      <protection hidden="1"/>
    </xf>
    <xf numFmtId="0" fontId="34" fillId="9" borderId="42" xfId="0" applyFont="1" applyFill="1" applyBorder="1" applyAlignment="1" applyProtection="1">
      <alignment horizontal="center" vertical="center" wrapText="1"/>
      <protection hidden="1"/>
    </xf>
    <xf numFmtId="0" fontId="34" fillId="9" borderId="62" xfId="0" applyFont="1" applyFill="1" applyBorder="1" applyAlignment="1" applyProtection="1">
      <alignment horizontal="center" vertical="center" wrapText="1"/>
      <protection hidden="1"/>
    </xf>
    <xf numFmtId="0" fontId="34" fillId="9" borderId="66" xfId="0" applyFont="1" applyFill="1" applyBorder="1" applyAlignment="1" applyProtection="1">
      <alignment horizontal="center" vertical="center" wrapText="1"/>
      <protection hidden="1"/>
    </xf>
    <xf numFmtId="0" fontId="34" fillId="9" borderId="57" xfId="0" applyFont="1" applyFill="1" applyBorder="1" applyAlignment="1" applyProtection="1">
      <alignment horizontal="center" vertical="center" wrapText="1"/>
      <protection hidden="1"/>
    </xf>
    <xf numFmtId="0" fontId="34" fillId="9" borderId="78" xfId="0" applyFont="1" applyFill="1" applyBorder="1" applyAlignment="1" applyProtection="1">
      <alignment horizontal="center" vertical="center" wrapText="1"/>
      <protection hidden="1"/>
    </xf>
    <xf numFmtId="0" fontId="32" fillId="9" borderId="12" xfId="0" applyFont="1" applyFill="1" applyBorder="1" applyAlignment="1" applyProtection="1">
      <alignment horizontal="center" vertical="center" wrapText="1"/>
      <protection hidden="1"/>
    </xf>
    <xf numFmtId="0" fontId="32" fillId="9" borderId="18" xfId="0" applyFont="1" applyFill="1" applyBorder="1" applyAlignment="1" applyProtection="1">
      <alignment horizontal="center" vertical="center" wrapText="1"/>
      <protection hidden="1"/>
    </xf>
    <xf numFmtId="0" fontId="26" fillId="9" borderId="0" xfId="0" applyFont="1" applyFill="1" applyBorder="1" applyAlignment="1" applyProtection="1">
      <alignment horizontal="center" vertical="center" wrapText="1"/>
      <protection hidden="1"/>
    </xf>
    <xf numFmtId="0" fontId="26" fillId="9" borderId="0" xfId="0" applyFont="1" applyFill="1" applyAlignment="1" applyProtection="1">
      <alignment horizontal="center" vertical="center" wrapText="1"/>
      <protection hidden="1"/>
    </xf>
    <xf numFmtId="0" fontId="36" fillId="10" borderId="23" xfId="0" applyFont="1" applyFill="1" applyBorder="1" applyAlignment="1" applyProtection="1">
      <alignment horizontal="center" vertical="center" wrapText="1"/>
      <protection hidden="1"/>
    </xf>
    <xf numFmtId="0" fontId="36" fillId="10" borderId="15" xfId="0" applyFont="1" applyFill="1" applyBorder="1" applyAlignment="1" applyProtection="1">
      <alignment horizontal="center" vertical="center" wrapText="1"/>
      <protection hidden="1"/>
    </xf>
    <xf numFmtId="0" fontId="36" fillId="10" borderId="17" xfId="0" applyFont="1" applyFill="1" applyBorder="1" applyAlignment="1" applyProtection="1">
      <alignment horizontal="center" vertical="center" wrapText="1"/>
      <protection hidden="1"/>
    </xf>
    <xf numFmtId="0" fontId="16" fillId="9" borderId="12" xfId="0" applyFont="1" applyFill="1" applyBorder="1" applyAlignment="1" applyProtection="1">
      <alignment horizontal="center" vertical="center" wrapText="1"/>
      <protection hidden="1"/>
    </xf>
    <xf numFmtId="0" fontId="16" fillId="9" borderId="14" xfId="0" applyFont="1" applyFill="1" applyBorder="1" applyAlignment="1" applyProtection="1">
      <alignment horizontal="center" vertical="center" wrapText="1"/>
      <protection hidden="1"/>
    </xf>
    <xf numFmtId="0" fontId="16" fillId="9" borderId="20" xfId="0" applyFont="1" applyFill="1" applyBorder="1" applyAlignment="1" applyProtection="1">
      <alignment horizontal="center" vertical="center" wrapText="1"/>
      <protection hidden="1"/>
    </xf>
    <xf numFmtId="0" fontId="29" fillId="0" borderId="24" xfId="0" applyFont="1" applyBorder="1" applyProtection="1">
      <protection locked="0"/>
    </xf>
    <xf numFmtId="0" fontId="29" fillId="0" borderId="25" xfId="0" applyFont="1" applyBorder="1" applyProtection="1">
      <protection locked="0"/>
    </xf>
    <xf numFmtId="167" fontId="29" fillId="0" borderId="21" xfId="0" applyNumberFormat="1" applyFont="1" applyBorder="1" applyProtection="1">
      <protection locked="0"/>
    </xf>
    <xf numFmtId="0" fontId="36" fillId="10" borderId="28" xfId="0" applyFont="1" applyFill="1" applyBorder="1" applyAlignment="1" applyProtection="1">
      <alignment horizontal="center" vertical="center" wrapText="1"/>
      <protection hidden="1"/>
    </xf>
    <xf numFmtId="0" fontId="36" fillId="10" borderId="13" xfId="0" applyFont="1" applyFill="1" applyBorder="1" applyAlignment="1" applyProtection="1">
      <alignment horizontal="center" vertical="center" wrapText="1"/>
      <protection hidden="1"/>
    </xf>
    <xf numFmtId="0" fontId="36" fillId="10" borderId="27" xfId="0" applyFont="1" applyFill="1" applyBorder="1" applyAlignment="1" applyProtection="1">
      <alignment horizontal="center" vertical="center" wrapText="1"/>
      <protection hidden="1"/>
    </xf>
    <xf numFmtId="0" fontId="36" fillId="10" borderId="30" xfId="0" applyFont="1" applyFill="1" applyBorder="1" applyAlignment="1" applyProtection="1">
      <alignment horizontal="center" vertical="center" wrapText="1"/>
      <protection hidden="1"/>
    </xf>
    <xf numFmtId="0" fontId="36" fillId="10" borderId="31" xfId="0" applyFont="1" applyFill="1" applyBorder="1" applyAlignment="1" applyProtection="1">
      <alignment horizontal="center" vertical="center" wrapText="1"/>
      <protection hidden="1"/>
    </xf>
    <xf numFmtId="0" fontId="36" fillId="10" borderId="32" xfId="0" applyFont="1" applyFill="1" applyBorder="1" applyAlignment="1" applyProtection="1">
      <alignment horizontal="center" vertical="center" wrapText="1"/>
      <protection hidden="1"/>
    </xf>
    <xf numFmtId="0" fontId="26" fillId="9" borderId="13" xfId="0" applyFont="1" applyFill="1" applyBorder="1" applyAlignment="1" applyProtection="1">
      <alignment horizontal="center" vertical="center" wrapText="1"/>
      <protection hidden="1"/>
    </xf>
    <xf numFmtId="0" fontId="25" fillId="10" borderId="12" xfId="0" applyFont="1" applyFill="1" applyBorder="1" applyAlignment="1" applyProtection="1">
      <alignment horizontal="center" vertical="center" wrapText="1"/>
      <protection hidden="1"/>
    </xf>
    <xf numFmtId="0" fontId="25" fillId="10" borderId="18" xfId="0" applyFont="1" applyFill="1" applyBorder="1" applyAlignment="1" applyProtection="1">
      <alignment horizontal="center" vertical="center" wrapText="1"/>
      <protection hidden="1"/>
    </xf>
    <xf numFmtId="0" fontId="22" fillId="9" borderId="13" xfId="0" applyFont="1" applyFill="1" applyBorder="1" applyAlignment="1" applyProtection="1">
      <alignment horizontal="center" vertical="center"/>
      <protection hidden="1"/>
    </xf>
    <xf numFmtId="0" fontId="22" fillId="9" borderId="0" xfId="0" applyFont="1" applyFill="1" applyBorder="1" applyAlignment="1" applyProtection="1">
      <alignment horizontal="center" vertical="center"/>
      <protection hidden="1"/>
    </xf>
    <xf numFmtId="0" fontId="22" fillId="9" borderId="46" xfId="0" applyFont="1" applyFill="1" applyBorder="1" applyAlignment="1" applyProtection="1">
      <alignment horizontal="center" vertical="center"/>
      <protection hidden="1"/>
    </xf>
    <xf numFmtId="0" fontId="30" fillId="10" borderId="67" xfId="0" applyFont="1" applyFill="1" applyBorder="1" applyAlignment="1" applyProtection="1">
      <alignment horizontal="center" vertical="center"/>
      <protection hidden="1"/>
    </xf>
    <xf numFmtId="0" fontId="30" fillId="10" borderId="68" xfId="0" applyFont="1" applyFill="1" applyBorder="1" applyAlignment="1" applyProtection="1">
      <alignment horizontal="center" vertical="center"/>
      <protection hidden="1"/>
    </xf>
    <xf numFmtId="0" fontId="22" fillId="10" borderId="73" xfId="0" applyFont="1" applyFill="1" applyBorder="1" applyAlignment="1" applyProtection="1">
      <alignment horizontal="center" vertical="center"/>
      <protection hidden="1"/>
    </xf>
    <xf numFmtId="0" fontId="22" fillId="10" borderId="74" xfId="0" applyFont="1" applyFill="1" applyBorder="1" applyAlignment="1" applyProtection="1">
      <alignment horizontal="center" vertical="center"/>
      <protection hidden="1"/>
    </xf>
    <xf numFmtId="0" fontId="33" fillId="9" borderId="45" xfId="0" applyFont="1" applyFill="1" applyBorder="1" applyAlignment="1" applyProtection="1">
      <alignment horizontal="center" vertical="center"/>
      <protection hidden="1"/>
    </xf>
    <xf numFmtId="0" fontId="33" fillId="9" borderId="11" xfId="0" applyFont="1" applyFill="1" applyBorder="1" applyAlignment="1" applyProtection="1">
      <alignment horizontal="center" vertical="center"/>
      <protection hidden="1"/>
    </xf>
    <xf numFmtId="0" fontId="33" fillId="9" borderId="58" xfId="0" applyFont="1" applyFill="1" applyBorder="1" applyAlignment="1" applyProtection="1">
      <alignment horizontal="center" vertical="center"/>
      <protection hidden="1"/>
    </xf>
    <xf numFmtId="0" fontId="33" fillId="9" borderId="18" xfId="0" applyFont="1" applyFill="1" applyBorder="1" applyAlignment="1" applyProtection="1">
      <alignment horizontal="center" vertical="center"/>
      <protection hidden="1"/>
    </xf>
    <xf numFmtId="0" fontId="33" fillId="9" borderId="19" xfId="0" applyFont="1" applyFill="1" applyBorder="1" applyAlignment="1" applyProtection="1">
      <alignment horizontal="center" vertical="center"/>
      <protection hidden="1"/>
    </xf>
    <xf numFmtId="0" fontId="33" fillId="9" borderId="0" xfId="0" applyFont="1" applyFill="1" applyBorder="1" applyAlignment="1" applyProtection="1">
      <alignment horizontal="center" vertical="center"/>
      <protection hidden="1"/>
    </xf>
    <xf numFmtId="0" fontId="33" fillId="9" borderId="46" xfId="0" applyFont="1" applyFill="1" applyBorder="1" applyAlignment="1" applyProtection="1">
      <alignment horizontal="center" vertical="center"/>
      <protection hidden="1"/>
    </xf>
    <xf numFmtId="0" fontId="32" fillId="9" borderId="20"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protection hidden="1"/>
    </xf>
    <xf numFmtId="0" fontId="18" fillId="10" borderId="61" xfId="0" applyFont="1" applyFill="1" applyBorder="1" applyAlignment="1" applyProtection="1">
      <alignment horizontal="center" vertical="center" wrapText="1"/>
      <protection hidden="1"/>
    </xf>
    <xf numFmtId="0" fontId="18" fillId="10" borderId="99" xfId="0" applyFont="1" applyFill="1" applyBorder="1" applyAlignment="1" applyProtection="1">
      <alignment horizontal="center" vertical="center" wrapText="1"/>
      <protection hidden="1"/>
    </xf>
    <xf numFmtId="0" fontId="18" fillId="9" borderId="59" xfId="0" applyFont="1" applyFill="1" applyBorder="1" applyAlignment="1" applyProtection="1">
      <alignment horizontal="center" vertical="center"/>
      <protection hidden="1"/>
    </xf>
    <xf numFmtId="0" fontId="18" fillId="9" borderId="26" xfId="0" applyFont="1" applyFill="1" applyBorder="1" applyAlignment="1" applyProtection="1">
      <alignment horizontal="center" vertical="center"/>
      <protection hidden="1"/>
    </xf>
    <xf numFmtId="0" fontId="18" fillId="9" borderId="42" xfId="0" applyFont="1" applyFill="1" applyBorder="1" applyAlignment="1" applyProtection="1">
      <alignment horizontal="center" vertical="center"/>
      <protection hidden="1"/>
    </xf>
    <xf numFmtId="0" fontId="18" fillId="14" borderId="60" xfId="0" applyFont="1" applyFill="1" applyBorder="1" applyAlignment="1" applyProtection="1">
      <alignment horizontal="center" vertical="center"/>
      <protection hidden="1"/>
    </xf>
    <xf numFmtId="0" fontId="18" fillId="14" borderId="16" xfId="0" applyFont="1" applyFill="1" applyBorder="1" applyAlignment="1" applyProtection="1">
      <alignment horizontal="center" vertical="center"/>
      <protection hidden="1"/>
    </xf>
    <xf numFmtId="0" fontId="18" fillId="14" borderId="63" xfId="0" applyFont="1" applyFill="1" applyBorder="1" applyAlignment="1" applyProtection="1">
      <alignment horizontal="center" vertical="center"/>
      <protection hidden="1"/>
    </xf>
    <xf numFmtId="0" fontId="18" fillId="14" borderId="88" xfId="0" applyFont="1" applyFill="1" applyBorder="1" applyAlignment="1" applyProtection="1">
      <alignment horizontal="center" vertical="center"/>
      <protection hidden="1"/>
    </xf>
    <xf numFmtId="0" fontId="22" fillId="9" borderId="59" xfId="0" applyFont="1" applyFill="1" applyBorder="1" applyAlignment="1" applyProtection="1">
      <alignment horizontal="center" vertical="center"/>
      <protection hidden="1"/>
    </xf>
    <xf numFmtId="0" fontId="22" fillId="9" borderId="26" xfId="0" applyFont="1" applyFill="1" applyBorder="1" applyAlignment="1" applyProtection="1">
      <alignment horizontal="center" vertical="center"/>
      <protection hidden="1"/>
    </xf>
    <xf numFmtId="0" fontId="22" fillId="9" borderId="77" xfId="0" applyFont="1" applyFill="1" applyBorder="1" applyAlignment="1" applyProtection="1">
      <alignment horizontal="center" vertical="center"/>
      <protection hidden="1"/>
    </xf>
    <xf numFmtId="0" fontId="22" fillId="9" borderId="40" xfId="0" applyFont="1" applyFill="1" applyBorder="1" applyAlignment="1" applyProtection="1">
      <alignment horizontal="center" vertical="center"/>
      <protection hidden="1"/>
    </xf>
    <xf numFmtId="169" fontId="22" fillId="9" borderId="26" xfId="0" applyNumberFormat="1" applyFont="1" applyFill="1" applyBorder="1" applyAlignment="1" applyProtection="1">
      <alignment horizontal="center" vertical="center"/>
      <protection hidden="1"/>
    </xf>
    <xf numFmtId="169" fontId="22" fillId="9" borderId="42" xfId="0" applyNumberFormat="1" applyFont="1" applyFill="1" applyBorder="1" applyAlignment="1" applyProtection="1">
      <alignment horizontal="center" vertical="center"/>
      <protection hidden="1"/>
    </xf>
    <xf numFmtId="169" fontId="22" fillId="9" borderId="40" xfId="0" applyNumberFormat="1" applyFont="1" applyFill="1" applyBorder="1" applyAlignment="1" applyProtection="1">
      <alignment horizontal="center" vertical="center"/>
      <protection hidden="1"/>
    </xf>
    <xf numFmtId="169" fontId="22" fillId="9" borderId="79" xfId="0" applyNumberFormat="1" applyFont="1" applyFill="1" applyBorder="1" applyAlignment="1" applyProtection="1">
      <alignment horizontal="center" vertical="center"/>
      <protection hidden="1"/>
    </xf>
    <xf numFmtId="0" fontId="14" fillId="10" borderId="59" xfId="0" applyFont="1" applyFill="1" applyBorder="1" applyAlignment="1" applyProtection="1">
      <alignment horizontal="center" vertical="center"/>
      <protection hidden="1"/>
    </xf>
    <xf numFmtId="0" fontId="14" fillId="10" borderId="26" xfId="0" applyFont="1" applyFill="1" applyBorder="1" applyAlignment="1" applyProtection="1">
      <alignment horizontal="center" vertical="center"/>
      <protection hidden="1"/>
    </xf>
    <xf numFmtId="0" fontId="14" fillId="10" borderId="63" xfId="0" applyFont="1" applyFill="1" applyBorder="1" applyAlignment="1" applyProtection="1">
      <alignment horizontal="center" vertical="center"/>
      <protection hidden="1"/>
    </xf>
    <xf numFmtId="0" fontId="14" fillId="10" borderId="88" xfId="0" applyFont="1" applyFill="1" applyBorder="1" applyAlignment="1" applyProtection="1">
      <alignment horizontal="center" vertical="center"/>
      <protection hidden="1"/>
    </xf>
    <xf numFmtId="0" fontId="18" fillId="14" borderId="26" xfId="0" applyFont="1" applyFill="1" applyBorder="1" applyAlignment="1" applyProtection="1">
      <alignment horizontal="center" vertical="center"/>
      <protection hidden="1"/>
    </xf>
    <xf numFmtId="169" fontId="18" fillId="14" borderId="26" xfId="0" applyNumberFormat="1" applyFont="1" applyFill="1" applyBorder="1" applyAlignment="1" applyProtection="1">
      <alignment horizontal="center" vertical="center"/>
      <protection hidden="1"/>
    </xf>
    <xf numFmtId="0" fontId="18" fillId="14" borderId="42" xfId="0" applyFont="1" applyFill="1" applyBorder="1" applyAlignment="1" applyProtection="1">
      <alignment horizontal="center" vertical="center"/>
      <protection hidden="1"/>
    </xf>
    <xf numFmtId="169" fontId="18" fillId="14" borderId="88" xfId="0" applyNumberFormat="1" applyFont="1" applyFill="1" applyBorder="1" applyAlignment="1" applyProtection="1">
      <alignment horizontal="center" vertical="center"/>
      <protection hidden="1"/>
    </xf>
    <xf numFmtId="0" fontId="18" fillId="14" borderId="44" xfId="0" applyFont="1" applyFill="1" applyBorder="1" applyAlignment="1" applyProtection="1">
      <alignment horizontal="center" vertical="center"/>
      <protection hidden="1"/>
    </xf>
    <xf numFmtId="0" fontId="4" fillId="4" borderId="0" xfId="1" applyFill="1" applyBorder="1" applyAlignment="1" applyProtection="1">
      <alignment horizontal="left" vertical="center"/>
      <protection hidden="1"/>
    </xf>
    <xf numFmtId="0" fontId="5" fillId="23" borderId="25" xfId="0" applyFont="1" applyFill="1" applyBorder="1" applyAlignment="1" applyProtection="1">
      <alignment horizontal="center" vertical="center" wrapText="1"/>
      <protection hidden="1"/>
    </xf>
    <xf numFmtId="0" fontId="5" fillId="23" borderId="53" xfId="0" applyFont="1" applyFill="1" applyBorder="1" applyAlignment="1" applyProtection="1">
      <alignment horizontal="center" vertical="center" wrapText="1"/>
      <protection hidden="1"/>
    </xf>
    <xf numFmtId="0" fontId="5" fillId="23" borderId="42" xfId="0" applyFont="1" applyFill="1" applyBorder="1" applyAlignment="1" applyProtection="1">
      <alignment horizontal="center" vertical="center" wrapText="1"/>
      <protection hidden="1"/>
    </xf>
    <xf numFmtId="0" fontId="5" fillId="23" borderId="79" xfId="0" applyFont="1" applyFill="1" applyBorder="1" applyAlignment="1" applyProtection="1">
      <alignment horizontal="center" vertical="center" wrapText="1"/>
      <protection hidden="1"/>
    </xf>
    <xf numFmtId="0" fontId="21" fillId="25" borderId="9" xfId="0" applyFont="1" applyFill="1" applyBorder="1" applyAlignment="1" applyProtection="1">
      <alignment horizontal="center" vertical="center"/>
      <protection hidden="1"/>
    </xf>
    <xf numFmtId="0" fontId="21" fillId="25" borderId="10" xfId="0" applyFont="1" applyFill="1" applyBorder="1" applyAlignment="1" applyProtection="1">
      <alignment horizontal="center" vertical="center"/>
      <protection hidden="1"/>
    </xf>
    <xf numFmtId="0" fontId="21" fillId="25" borderId="51" xfId="0" applyFont="1" applyFill="1" applyBorder="1" applyAlignment="1" applyProtection="1">
      <alignment horizontal="center" vertical="center"/>
      <protection hidden="1"/>
    </xf>
    <xf numFmtId="0" fontId="5" fillId="23" borderId="45" xfId="0" applyFont="1" applyFill="1" applyBorder="1" applyAlignment="1" applyProtection="1">
      <alignment horizontal="center" vertical="center" wrapText="1"/>
      <protection hidden="1"/>
    </xf>
    <xf numFmtId="0" fontId="5" fillId="23" borderId="62" xfId="0" applyFont="1" applyFill="1" applyBorder="1" applyAlignment="1" applyProtection="1">
      <alignment horizontal="center" vertical="center" wrapText="1"/>
      <protection hidden="1"/>
    </xf>
    <xf numFmtId="0" fontId="5" fillId="23" borderId="13" xfId="0" applyFont="1" applyFill="1" applyBorder="1" applyAlignment="1" applyProtection="1">
      <alignment horizontal="center" vertical="center" wrapText="1"/>
      <protection hidden="1"/>
    </xf>
    <xf numFmtId="0" fontId="5" fillId="23" borderId="5" xfId="0" applyFont="1" applyFill="1" applyBorder="1" applyAlignment="1" applyProtection="1">
      <alignment horizontal="center" vertical="center" wrapText="1"/>
      <protection hidden="1"/>
    </xf>
    <xf numFmtId="0" fontId="5" fillId="23" borderId="26" xfId="0" applyFont="1" applyFill="1" applyBorder="1" applyAlignment="1" applyProtection="1">
      <alignment horizontal="center" vertical="center" wrapText="1"/>
      <protection hidden="1"/>
    </xf>
    <xf numFmtId="0" fontId="5" fillId="23" borderId="40" xfId="0" applyFont="1" applyFill="1" applyBorder="1" applyAlignment="1" applyProtection="1">
      <alignment horizontal="center" vertical="center" wrapText="1"/>
      <protection hidden="1"/>
    </xf>
    <xf numFmtId="0" fontId="20" fillId="2" borderId="0" xfId="0" applyFont="1" applyFill="1" applyBorder="1" applyAlignment="1" applyProtection="1">
      <alignment vertical="center"/>
      <protection hidden="1"/>
    </xf>
    <xf numFmtId="0" fontId="20" fillId="2" borderId="1" xfId="0" applyFont="1" applyFill="1" applyBorder="1" applyAlignment="1" applyProtection="1">
      <alignment horizontal="center" vertical="center"/>
      <protection hidden="1"/>
    </xf>
    <xf numFmtId="0" fontId="20" fillId="2" borderId="2" xfId="0" applyFont="1" applyFill="1" applyBorder="1" applyAlignment="1" applyProtection="1">
      <alignment horizontal="center" vertical="center"/>
      <protection hidden="1"/>
    </xf>
    <xf numFmtId="0" fontId="20" fillId="2" borderId="3" xfId="0" applyFont="1" applyFill="1" applyBorder="1" applyAlignment="1" applyProtection="1">
      <alignment horizontal="center" vertical="center"/>
      <protection hidden="1"/>
    </xf>
    <xf numFmtId="0" fontId="20" fillId="2" borderId="0" xfId="0" applyFont="1" applyFill="1" applyBorder="1" applyAlignment="1" applyProtection="1">
      <alignment horizontal="center" vertical="center"/>
      <protection hidden="1"/>
    </xf>
    <xf numFmtId="4" fontId="55" fillId="2" borderId="100" xfId="0" applyNumberFormat="1" applyFont="1" applyFill="1" applyBorder="1" applyAlignment="1" applyProtection="1">
      <alignment horizontal="center" vertical="center"/>
      <protection locked="0" hidden="1"/>
    </xf>
    <xf numFmtId="4" fontId="55" fillId="2" borderId="101" xfId="0" applyNumberFormat="1" applyFont="1" applyFill="1" applyBorder="1" applyAlignment="1" applyProtection="1">
      <alignment horizontal="center" vertical="center"/>
      <protection locked="0" hidden="1"/>
    </xf>
    <xf numFmtId="4" fontId="55" fillId="2" borderId="102" xfId="0" applyNumberFormat="1" applyFont="1" applyFill="1" applyBorder="1" applyAlignment="1" applyProtection="1">
      <alignment horizontal="center" vertical="center"/>
      <protection locked="0" hidden="1"/>
    </xf>
    <xf numFmtId="0" fontId="2" fillId="2" borderId="1" xfId="0" applyFont="1" applyFill="1" applyBorder="1" applyAlignment="1" applyProtection="1">
      <alignment horizontal="center"/>
      <protection locked="0" hidden="1"/>
    </xf>
    <xf numFmtId="0" fontId="2" fillId="2" borderId="2" xfId="0" applyFont="1" applyFill="1" applyBorder="1" applyAlignment="1" applyProtection="1">
      <alignment horizontal="center"/>
      <protection locked="0" hidden="1"/>
    </xf>
    <xf numFmtId="0" fontId="2" fillId="2" borderId="3" xfId="0" applyFont="1" applyFill="1" applyBorder="1" applyAlignment="1" applyProtection="1">
      <alignment horizontal="center"/>
      <protection locked="0" hidden="1"/>
    </xf>
    <xf numFmtId="0" fontId="2" fillId="2" borderId="1" xfId="0" applyFont="1" applyFill="1" applyBorder="1" applyAlignment="1" applyProtection="1">
      <alignment horizontal="center" vertical="center"/>
      <protection locked="0" hidden="1"/>
    </xf>
    <xf numFmtId="0" fontId="2" fillId="2" borderId="2" xfId="0" applyFont="1" applyFill="1" applyBorder="1" applyAlignment="1" applyProtection="1">
      <alignment horizontal="center" vertical="center"/>
      <protection locked="0" hidden="1"/>
    </xf>
    <xf numFmtId="0" fontId="2" fillId="2" borderId="3" xfId="0" applyFont="1" applyFill="1" applyBorder="1" applyAlignment="1" applyProtection="1">
      <alignment horizontal="center" vertical="center"/>
      <protection locked="0" hidden="1"/>
    </xf>
    <xf numFmtId="3" fontId="2" fillId="2" borderId="16" xfId="0" applyNumberFormat="1" applyFont="1" applyFill="1" applyBorder="1" applyAlignment="1" applyProtection="1">
      <alignment horizontal="center" vertical="center"/>
      <protection locked="0" hidden="1"/>
    </xf>
  </cellXfs>
  <cellStyles count="3">
    <cellStyle name="Excel Built-in Normal 1" xfId="2"/>
    <cellStyle name="Hypertextový odkaz" xfId="1" builtinId="8"/>
    <cellStyle name="Normální" xfId="0" builtinId="0"/>
  </cellStyles>
  <dxfs count="95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92D050"/>
        </patternFill>
      </fill>
    </dxf>
    <dxf>
      <fill>
        <patternFill>
          <bgColor rgb="FF92D050"/>
        </patternFill>
      </fill>
    </dxf>
    <dxf>
      <fill>
        <patternFill patternType="none">
          <bgColor auto="1"/>
        </patternFill>
      </fill>
    </dxf>
    <dxf>
      <fill>
        <patternFill>
          <bgColor rgb="FFFF5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rgb="FFFF3300"/>
        </patternFill>
      </fill>
    </dxf>
    <dxf>
      <fill>
        <patternFill>
          <bgColor rgb="FFFF3300"/>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92D050"/>
        </patternFill>
      </fill>
    </dxf>
    <dxf>
      <fill>
        <patternFill>
          <bgColor rgb="FFFF5B5B"/>
        </patternFill>
      </fill>
    </dxf>
    <dxf>
      <fill>
        <patternFill>
          <bgColor theme="0" tint="-0.24994659260841701"/>
        </patternFill>
      </fill>
    </dxf>
    <dxf>
      <fill>
        <patternFill>
          <bgColor rgb="FFFF5B5B"/>
        </patternFill>
      </fill>
    </dxf>
    <dxf>
      <fill>
        <patternFill patternType="none">
          <bgColor auto="1"/>
        </patternFill>
      </fill>
    </dxf>
    <dxf>
      <fill>
        <patternFill>
          <bgColor rgb="FFFF5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2D050"/>
        </patternFill>
      </fill>
    </dxf>
    <dxf>
      <fill>
        <patternFill>
          <bgColor rgb="FF92D050"/>
        </patternFill>
      </fill>
    </dxf>
    <dxf>
      <fill>
        <patternFill>
          <bgColor rgb="FFFF5B5B"/>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92D050"/>
        </patternFill>
      </fill>
    </dxf>
    <dxf>
      <fill>
        <patternFill>
          <bgColor rgb="FF92D050"/>
        </patternFill>
      </fill>
    </dxf>
    <dxf>
      <fill>
        <patternFill>
          <bgColor rgb="FF92D05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2D050"/>
        </patternFill>
      </fill>
    </dxf>
    <dxf>
      <fill>
        <patternFill>
          <bgColor rgb="FF92D050"/>
        </patternFill>
      </fill>
    </dxf>
    <dxf>
      <fill>
        <patternFill>
          <bgColor rgb="FFFF5B5B"/>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C99"/>
      <color rgb="FFCC9900"/>
      <color rgb="FF996633"/>
      <color rgb="FFFF9933"/>
      <color rgb="FFE183C2"/>
      <color rgb="FFFF6699"/>
      <color rgb="FFFF5B5B"/>
      <color rgb="FFFFD1FF"/>
      <color rgb="FFFF99CC"/>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53976</xdr:colOff>
      <xdr:row>0</xdr:row>
      <xdr:rowOff>123824</xdr:rowOff>
    </xdr:from>
    <xdr:to>
      <xdr:col>27</xdr:col>
      <xdr:colOff>152400</xdr:colOff>
      <xdr:row>3</xdr:row>
      <xdr:rowOff>270264</xdr:rowOff>
    </xdr:to>
    <xdr:pic>
      <xdr:nvPicPr>
        <xdr:cNvPr id="7" name="Obrázek 6"/>
        <xdr:cNvPicPr>
          <a:picLocks noChangeAspect="1"/>
        </xdr:cNvPicPr>
      </xdr:nvPicPr>
      <xdr:blipFill>
        <a:blip xmlns:r="http://schemas.openxmlformats.org/officeDocument/2006/relationships" r:embed="rId1"/>
        <a:stretch>
          <a:fillRect/>
        </a:stretch>
      </xdr:blipFill>
      <xdr:spPr>
        <a:xfrm>
          <a:off x="215901" y="123824"/>
          <a:ext cx="9823449" cy="689365"/>
        </a:xfrm>
        <a:prstGeom prst="rect">
          <a:avLst/>
        </a:prstGeom>
      </xdr:spPr>
    </xdr:pic>
    <xdr:clientData/>
  </xdr:twoCellAnchor>
  <xdr:twoCellAnchor editAs="oneCell">
    <xdr:from>
      <xdr:col>16</xdr:col>
      <xdr:colOff>390525</xdr:colOff>
      <xdr:row>4</xdr:row>
      <xdr:rowOff>64820</xdr:rowOff>
    </xdr:from>
    <xdr:to>
      <xdr:col>27</xdr:col>
      <xdr:colOff>285750</xdr:colOff>
      <xdr:row>6</xdr:row>
      <xdr:rowOff>833</xdr:rowOff>
    </xdr:to>
    <xdr:pic>
      <xdr:nvPicPr>
        <xdr:cNvPr id="9" name="Obrázek 8" descr="http://www.msmt.cz/uploads/OP_VVV/Pravidla_pro_publicitu/logolinky/Logolink_OP_VVV_hor_barva_cz.jp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87" t="15693" r="2703" b="12178"/>
        <a:stretch/>
      </xdr:blipFill>
      <xdr:spPr bwMode="auto">
        <a:xfrm>
          <a:off x="5991225" y="941120"/>
          <a:ext cx="4086225" cy="688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AN168"/>
  <sheetViews>
    <sheetView tabSelected="1" zoomScale="85" zoomScaleNormal="85" workbookViewId="0">
      <selection activeCell="B8" sqref="B8:AB8"/>
    </sheetView>
  </sheetViews>
  <sheetFormatPr defaultRowHeight="14.25" x14ac:dyDescent="0.2"/>
  <cols>
    <col min="1" max="1" width="2.42578125" style="15" customWidth="1"/>
    <col min="2" max="2" width="4.5703125" style="15" customWidth="1"/>
    <col min="3" max="3" width="2.85546875" style="15" customWidth="1"/>
    <col min="4" max="6" width="7" style="15" customWidth="1"/>
    <col min="7" max="7" width="1.85546875" style="15" customWidth="1"/>
    <col min="8" max="10" width="7" style="15" customWidth="1"/>
    <col min="11" max="11" width="1.85546875" style="15" customWidth="1"/>
    <col min="12" max="14" width="7" style="15" customWidth="1"/>
    <col min="15" max="15" width="1.85546875" style="15" customWidth="1"/>
    <col min="16" max="18" width="7" style="15" customWidth="1"/>
    <col min="19" max="19" width="2" style="15" customWidth="1"/>
    <col min="20" max="22" width="7" style="15" customWidth="1"/>
    <col min="23" max="23" width="2" style="15" customWidth="1"/>
    <col min="24" max="26" width="7" style="15" customWidth="1"/>
    <col min="27" max="27" width="2.85546875" style="15" customWidth="1"/>
    <col min="28" max="28" width="4.5703125" style="15" customWidth="1"/>
    <col min="29" max="29" width="10.28515625" style="15" customWidth="1"/>
    <col min="30" max="30" width="1.5703125" style="15" customWidth="1"/>
    <col min="31" max="34" width="9.140625" style="15"/>
    <col min="35" max="35" width="9.140625" style="15" customWidth="1"/>
    <col min="36" max="36" width="18.85546875" style="15" customWidth="1"/>
    <col min="37" max="16384" width="9.140625" style="15"/>
  </cols>
  <sheetData>
    <row r="4" spans="2:33" ht="26.25" customHeight="1" x14ac:dyDescent="0.2"/>
    <row r="5" spans="2:33" ht="40.5" x14ac:dyDescent="0.2">
      <c r="B5" s="782" t="s">
        <v>11</v>
      </c>
      <c r="C5" s="782"/>
      <c r="D5" s="782"/>
      <c r="E5" s="782"/>
      <c r="F5" s="782"/>
      <c r="G5" s="782"/>
      <c r="H5" s="782"/>
      <c r="I5" s="782"/>
      <c r="J5" s="782"/>
      <c r="K5" s="782"/>
      <c r="L5" s="782"/>
      <c r="M5" s="782"/>
      <c r="N5" s="782"/>
      <c r="O5" s="782"/>
      <c r="P5" s="782"/>
      <c r="Q5" s="782"/>
      <c r="R5" s="782"/>
      <c r="S5" s="782"/>
      <c r="T5" s="782"/>
      <c r="U5" s="782"/>
      <c r="V5" s="782"/>
      <c r="W5" s="782"/>
      <c r="X5" s="782"/>
      <c r="Y5" s="782"/>
      <c r="Z5" s="782"/>
      <c r="AA5" s="782"/>
      <c r="AB5" s="782"/>
    </row>
    <row r="6" spans="2:33" ht="18.75" x14ac:dyDescent="0.25">
      <c r="B6" s="783" t="s">
        <v>387</v>
      </c>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17"/>
      <c r="AG6" s="535"/>
    </row>
    <row r="7" spans="2:33" ht="17.25" x14ac:dyDescent="0.2">
      <c r="B7" s="784" t="s">
        <v>133</v>
      </c>
      <c r="C7" s="784"/>
      <c r="D7" s="784"/>
      <c r="E7" s="784"/>
      <c r="F7" s="784"/>
      <c r="G7" s="784"/>
      <c r="H7" s="784"/>
      <c r="I7" s="784"/>
      <c r="J7" s="784"/>
      <c r="K7" s="784"/>
      <c r="L7" s="784"/>
      <c r="M7" s="784"/>
      <c r="N7" s="784"/>
      <c r="O7" s="784"/>
      <c r="P7" s="784"/>
      <c r="Q7" s="784"/>
      <c r="R7" s="784"/>
      <c r="S7" s="784"/>
      <c r="T7" s="784"/>
      <c r="U7" s="784"/>
      <c r="V7" s="784"/>
      <c r="W7" s="784"/>
      <c r="X7" s="784"/>
      <c r="Y7" s="784"/>
      <c r="Z7" s="784"/>
      <c r="AA7" s="784"/>
      <c r="AB7" s="784"/>
      <c r="AC7" s="17"/>
    </row>
    <row r="8" spans="2:33" ht="35.25" customHeight="1" x14ac:dyDescent="0.25">
      <c r="B8" s="785" t="s">
        <v>391</v>
      </c>
      <c r="C8" s="785"/>
      <c r="D8" s="785"/>
      <c r="E8" s="785"/>
      <c r="F8" s="785"/>
      <c r="G8" s="785"/>
      <c r="H8" s="785"/>
      <c r="I8" s="785"/>
      <c r="J8" s="785"/>
      <c r="K8" s="785"/>
      <c r="L8" s="785"/>
      <c r="M8" s="785"/>
      <c r="N8" s="785"/>
      <c r="O8" s="785"/>
      <c r="P8" s="785"/>
      <c r="Q8" s="785"/>
      <c r="R8" s="785"/>
      <c r="S8" s="785"/>
      <c r="T8" s="785"/>
      <c r="U8" s="785"/>
      <c r="V8" s="785"/>
      <c r="W8" s="785"/>
      <c r="X8" s="785"/>
      <c r="Y8" s="785"/>
      <c r="Z8" s="785"/>
      <c r="AA8" s="785"/>
      <c r="AB8" s="785"/>
      <c r="AC8" s="33"/>
      <c r="AG8" s="535"/>
    </row>
    <row r="9" spans="2:33" ht="15" customHeight="1" x14ac:dyDescent="0.2">
      <c r="B9" s="17"/>
      <c r="C9" s="17"/>
      <c r="D9" s="17"/>
      <c r="E9" s="17"/>
      <c r="F9" s="17"/>
      <c r="G9" s="17"/>
      <c r="H9" s="17"/>
      <c r="I9" s="17"/>
      <c r="J9" s="17"/>
      <c r="K9" s="17"/>
      <c r="L9" s="17"/>
      <c r="M9" s="17"/>
      <c r="N9" s="17"/>
      <c r="O9" s="17"/>
      <c r="P9" s="17"/>
      <c r="Q9" s="17"/>
      <c r="R9" s="17"/>
      <c r="S9" s="17"/>
      <c r="AC9" s="33"/>
    </row>
    <row r="10" spans="2:33" ht="28.5" customHeight="1" x14ac:dyDescent="0.2">
      <c r="B10" s="786" t="s">
        <v>392</v>
      </c>
      <c r="C10" s="786"/>
      <c r="D10" s="786"/>
      <c r="E10" s="786"/>
      <c r="F10" s="786"/>
      <c r="G10" s="786"/>
      <c r="H10" s="786"/>
      <c r="I10" s="786"/>
      <c r="J10" s="786"/>
      <c r="K10" s="786"/>
      <c r="L10" s="786"/>
      <c r="M10" s="786"/>
      <c r="N10" s="786"/>
      <c r="O10" s="786"/>
      <c r="P10" s="786"/>
      <c r="Q10" s="786"/>
      <c r="R10" s="786"/>
      <c r="S10" s="786"/>
      <c r="T10" s="786"/>
      <c r="U10" s="786"/>
      <c r="V10" s="786"/>
      <c r="W10" s="786"/>
      <c r="X10" s="786"/>
      <c r="Y10" s="786"/>
      <c r="Z10" s="786"/>
      <c r="AA10" s="786"/>
      <c r="AB10" s="786"/>
      <c r="AC10" s="33"/>
    </row>
    <row r="11" spans="2:33" ht="15" customHeight="1" x14ac:dyDescent="0.2">
      <c r="B11" s="473"/>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2"/>
      <c r="AB11" s="474"/>
      <c r="AC11" s="33"/>
    </row>
    <row r="12" spans="2:33" ht="19.5" customHeight="1" x14ac:dyDescent="0.2">
      <c r="B12" s="510"/>
      <c r="C12" s="17"/>
      <c r="D12" s="726" t="s">
        <v>393</v>
      </c>
      <c r="E12" s="726"/>
      <c r="F12" s="726"/>
      <c r="G12" s="511"/>
      <c r="H12" s="700" t="s">
        <v>397</v>
      </c>
      <c r="I12" s="701"/>
      <c r="J12" s="702"/>
      <c r="K12" s="17"/>
      <c r="L12" s="709" t="s">
        <v>394</v>
      </c>
      <c r="M12" s="709"/>
      <c r="N12" s="709"/>
      <c r="O12" s="17"/>
      <c r="P12" s="711" t="s">
        <v>395</v>
      </c>
      <c r="Q12" s="712"/>
      <c r="R12" s="713"/>
      <c r="S12" s="17"/>
      <c r="T12" s="736" t="s">
        <v>396</v>
      </c>
      <c r="U12" s="737"/>
      <c r="V12" s="738"/>
      <c r="X12" s="734" t="s">
        <v>386</v>
      </c>
      <c r="Y12" s="734"/>
      <c r="Z12" s="734"/>
      <c r="AA12" s="17"/>
      <c r="AB12" s="18"/>
      <c r="AC12" s="33"/>
    </row>
    <row r="13" spans="2:33" ht="19.5" customHeight="1" x14ac:dyDescent="0.2">
      <c r="B13" s="16"/>
      <c r="C13" s="17"/>
      <c r="D13" s="726"/>
      <c r="E13" s="726"/>
      <c r="F13" s="726"/>
      <c r="G13" s="511"/>
      <c r="H13" s="703"/>
      <c r="I13" s="704"/>
      <c r="J13" s="705"/>
      <c r="K13" s="17"/>
      <c r="L13" s="710"/>
      <c r="M13" s="710"/>
      <c r="N13" s="710"/>
      <c r="O13" s="17"/>
      <c r="P13" s="714"/>
      <c r="Q13" s="715"/>
      <c r="R13" s="716"/>
      <c r="S13" s="17"/>
      <c r="T13" s="739"/>
      <c r="U13" s="740"/>
      <c r="V13" s="741"/>
      <c r="X13" s="734"/>
      <c r="Y13" s="734"/>
      <c r="Z13" s="734"/>
      <c r="AA13" s="17"/>
      <c r="AB13" s="18"/>
    </row>
    <row r="14" spans="2:33" ht="19.5" customHeight="1" x14ac:dyDescent="0.2">
      <c r="B14" s="16"/>
      <c r="C14" s="17"/>
      <c r="D14" s="726"/>
      <c r="E14" s="726"/>
      <c r="F14" s="726"/>
      <c r="G14" s="511"/>
      <c r="H14" s="703"/>
      <c r="I14" s="704"/>
      <c r="J14" s="705"/>
      <c r="K14" s="17"/>
      <c r="L14" s="710"/>
      <c r="M14" s="710"/>
      <c r="N14" s="710"/>
      <c r="O14" s="17"/>
      <c r="P14" s="714"/>
      <c r="Q14" s="715"/>
      <c r="R14" s="716"/>
      <c r="S14" s="17"/>
      <c r="T14" s="739"/>
      <c r="U14" s="740"/>
      <c r="V14" s="741"/>
      <c r="X14" s="734"/>
      <c r="Y14" s="734"/>
      <c r="Z14" s="734"/>
      <c r="AA14" s="17"/>
      <c r="AB14" s="18"/>
    </row>
    <row r="15" spans="2:33" ht="19.5" customHeight="1" x14ac:dyDescent="0.2">
      <c r="B15" s="16"/>
      <c r="C15" s="17"/>
      <c r="D15" s="726"/>
      <c r="E15" s="726"/>
      <c r="F15" s="726"/>
      <c r="G15" s="511"/>
      <c r="H15" s="706"/>
      <c r="I15" s="707"/>
      <c r="J15" s="708"/>
      <c r="K15" s="17"/>
      <c r="L15" s="710"/>
      <c r="M15" s="710"/>
      <c r="N15" s="710"/>
      <c r="O15" s="17"/>
      <c r="P15" s="717"/>
      <c r="Q15" s="718"/>
      <c r="R15" s="719"/>
      <c r="S15" s="17"/>
      <c r="T15" s="742"/>
      <c r="U15" s="743"/>
      <c r="V15" s="744"/>
      <c r="X15" s="734"/>
      <c r="Y15" s="734"/>
      <c r="Z15" s="734"/>
      <c r="AA15" s="17"/>
      <c r="AB15" s="18"/>
    </row>
    <row r="16" spans="2:33" ht="16.5" customHeight="1" x14ac:dyDescent="0.2">
      <c r="B16" s="19"/>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1"/>
    </row>
    <row r="17" spans="2:40" s="17" customFormat="1" x14ac:dyDescent="0.2"/>
    <row r="18" spans="2:40" ht="25.5" x14ac:dyDescent="0.2">
      <c r="B18" s="745" t="s">
        <v>61</v>
      </c>
      <c r="C18" s="745"/>
      <c r="D18" s="745"/>
      <c r="E18" s="745"/>
      <c r="F18" s="745"/>
      <c r="G18" s="745"/>
      <c r="H18" s="745"/>
      <c r="I18" s="745"/>
      <c r="J18" s="745"/>
      <c r="K18" s="745"/>
      <c r="L18" s="745"/>
      <c r="M18" s="745"/>
      <c r="N18" s="745"/>
      <c r="O18" s="745"/>
      <c r="P18" s="745"/>
      <c r="Q18" s="745"/>
      <c r="R18" s="745"/>
      <c r="S18" s="745"/>
      <c r="T18" s="745"/>
      <c r="U18" s="745"/>
      <c r="V18" s="745"/>
      <c r="W18" s="745"/>
      <c r="X18" s="745"/>
      <c r="Y18" s="745"/>
      <c r="Z18" s="745"/>
      <c r="AA18" s="745"/>
      <c r="AB18" s="745"/>
      <c r="AC18" s="471"/>
    </row>
    <row r="19" spans="2:40" ht="15" customHeight="1" x14ac:dyDescent="0.2">
      <c r="B19" s="473"/>
      <c r="C19" s="472"/>
      <c r="D19" s="472"/>
      <c r="E19" s="472"/>
      <c r="F19" s="472"/>
      <c r="G19" s="472"/>
      <c r="H19" s="472"/>
      <c r="I19" s="472"/>
      <c r="J19" s="472"/>
      <c r="K19" s="472"/>
      <c r="L19" s="472"/>
      <c r="M19" s="472"/>
      <c r="N19" s="472"/>
      <c r="O19" s="472"/>
      <c r="P19" s="472"/>
      <c r="Q19" s="472"/>
      <c r="R19" s="472"/>
      <c r="S19" s="472"/>
      <c r="T19" s="472"/>
      <c r="U19" s="472"/>
      <c r="V19" s="472"/>
      <c r="W19" s="472"/>
      <c r="X19" s="472"/>
      <c r="Y19" s="472"/>
      <c r="Z19" s="472"/>
      <c r="AA19" s="472"/>
      <c r="AB19" s="474"/>
      <c r="AC19" s="17"/>
    </row>
    <row r="20" spans="2:40" s="673" customFormat="1" ht="15" customHeight="1" x14ac:dyDescent="0.25">
      <c r="B20" s="674"/>
      <c r="C20" s="33"/>
      <c r="D20" s="33"/>
      <c r="E20" s="33"/>
      <c r="F20" s="33"/>
      <c r="G20" s="1187"/>
      <c r="H20" s="1188" t="s">
        <v>515</v>
      </c>
      <c r="I20" s="1189"/>
      <c r="J20" s="1190"/>
      <c r="K20" s="33"/>
      <c r="L20" s="1188" t="s">
        <v>516</v>
      </c>
      <c r="M20" s="1189"/>
      <c r="N20" s="1190"/>
      <c r="O20" s="33"/>
      <c r="P20" s="1188" t="s">
        <v>517</v>
      </c>
      <c r="Q20" s="1189"/>
      <c r="R20" s="1190"/>
      <c r="S20" s="33"/>
      <c r="T20" s="1188" t="s">
        <v>518</v>
      </c>
      <c r="U20" s="1189"/>
      <c r="V20" s="1190"/>
      <c r="W20" s="33"/>
      <c r="X20" s="1188" t="s">
        <v>517</v>
      </c>
      <c r="Y20" s="1189"/>
      <c r="Z20" s="1190"/>
      <c r="AA20" s="1191"/>
      <c r="AB20" s="676"/>
      <c r="AC20" s="33"/>
    </row>
    <row r="21" spans="2:40" ht="15" customHeight="1" x14ac:dyDescent="0.2">
      <c r="B21" s="16"/>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8"/>
      <c r="AC21" s="17"/>
    </row>
    <row r="22" spans="2:40" ht="7.5" customHeight="1" x14ac:dyDescent="0.2">
      <c r="B22" s="16"/>
      <c r="C22" s="527"/>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27"/>
      <c r="AB22" s="18"/>
      <c r="AC22" s="17"/>
    </row>
    <row r="23" spans="2:40" ht="15" customHeight="1" x14ac:dyDescent="0.25">
      <c r="B23" s="16"/>
      <c r="C23" s="527"/>
      <c r="D23" s="730" t="s">
        <v>389</v>
      </c>
      <c r="E23" s="730"/>
      <c r="F23" s="730"/>
      <c r="G23" s="528"/>
      <c r="H23" s="1192"/>
      <c r="I23" s="1193"/>
      <c r="J23" s="1194"/>
      <c r="K23" s="527"/>
      <c r="L23" s="727">
        <f>'KA1_příjezdy post-doků'!O207+'KA2_příjezdy seniorů'!O207+'KA3_výjezdy juniorů'!P206+'KA4_výjezdy seniorů'!O206</f>
        <v>0</v>
      </c>
      <c r="M23" s="728"/>
      <c r="N23" s="729"/>
      <c r="O23" s="529"/>
      <c r="P23" s="748">
        <f>H23-L23</f>
        <v>0</v>
      </c>
      <c r="Q23" s="749"/>
      <c r="R23" s="750"/>
      <c r="S23" s="527"/>
      <c r="T23" s="748">
        <f>'KA1_příjezdy post-doků'!HW207+'KA1_příjezdy post-doků'!IA207+'KA2_příjezdy seniorů'!HW207+'KA2_příjezdy seniorů'!IA207+'KA3_výjezdy juniorů'!LK206+'KA3_výjezdy juniorů'!LO206+'KA4_výjezdy seniorů'!LI206+'KA4_výjezdy seniorů'!LM206</f>
        <v>0</v>
      </c>
      <c r="U23" s="749"/>
      <c r="V23" s="750"/>
      <c r="W23" s="527"/>
      <c r="X23" s="748">
        <f>L23-T23</f>
        <v>0</v>
      </c>
      <c r="Y23" s="749"/>
      <c r="Z23" s="750"/>
      <c r="AA23" s="530"/>
      <c r="AB23" s="18"/>
      <c r="AC23" s="17"/>
      <c r="AD23" s="17"/>
      <c r="AE23" s="17"/>
      <c r="AI23" s="536"/>
      <c r="AJ23" s="536"/>
      <c r="AK23" s="536"/>
      <c r="AL23" s="536"/>
      <c r="AM23" s="536"/>
      <c r="AN23" s="536"/>
    </row>
    <row r="24" spans="2:40" ht="7.5" customHeight="1" x14ac:dyDescent="0.25">
      <c r="B24" s="16"/>
      <c r="C24" s="527"/>
      <c r="D24" s="531"/>
      <c r="E24" s="531"/>
      <c r="F24" s="531"/>
      <c r="G24" s="528"/>
      <c r="H24" s="530"/>
      <c r="I24" s="530"/>
      <c r="J24" s="530"/>
      <c r="K24" s="527"/>
      <c r="L24" s="530"/>
      <c r="M24" s="530"/>
      <c r="N24" s="530"/>
      <c r="O24" s="529"/>
      <c r="P24" s="530"/>
      <c r="Q24" s="530"/>
      <c r="R24" s="530"/>
      <c r="S24" s="527"/>
      <c r="T24" s="530"/>
      <c r="U24" s="530"/>
      <c r="V24" s="530"/>
      <c r="W24" s="527"/>
      <c r="X24" s="530"/>
      <c r="Y24" s="530"/>
      <c r="Z24" s="530"/>
      <c r="AA24" s="530"/>
      <c r="AB24" s="18"/>
      <c r="AC24" s="17"/>
      <c r="AD24" s="17"/>
      <c r="AE24" s="17"/>
      <c r="AI24" s="536"/>
      <c r="AJ24" s="536"/>
      <c r="AK24" s="536"/>
      <c r="AL24" s="536"/>
      <c r="AM24" s="536"/>
      <c r="AN24" s="536"/>
    </row>
    <row r="25" spans="2:40" ht="15" customHeight="1" x14ac:dyDescent="0.2">
      <c r="B25" s="16"/>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8"/>
      <c r="AC25" s="17"/>
      <c r="AD25" s="17"/>
      <c r="AE25" s="17"/>
      <c r="AK25" s="537"/>
    </row>
    <row r="26" spans="2:40" ht="15" customHeight="1" x14ac:dyDescent="0.25">
      <c r="B26" s="16"/>
      <c r="C26" s="492"/>
      <c r="D26" s="502" t="s">
        <v>339</v>
      </c>
      <c r="E26" s="493"/>
      <c r="F26" s="494"/>
      <c r="G26" s="494"/>
      <c r="H26" s="494"/>
      <c r="I26" s="494"/>
      <c r="J26" s="494"/>
      <c r="K26" s="495"/>
      <c r="L26" s="496"/>
      <c r="M26" s="496"/>
      <c r="N26" s="496"/>
      <c r="O26" s="495"/>
      <c r="P26" s="495"/>
      <c r="Q26" s="495"/>
      <c r="R26" s="492"/>
      <c r="S26" s="492"/>
      <c r="T26" s="492"/>
      <c r="U26" s="492"/>
      <c r="V26" s="492"/>
      <c r="W26" s="492"/>
      <c r="X26" s="492"/>
      <c r="Y26" s="492"/>
      <c r="Z26" s="492"/>
      <c r="AA26" s="492"/>
      <c r="AB26" s="18"/>
      <c r="AC26" s="17"/>
      <c r="AD26" s="17"/>
      <c r="AE26" s="17"/>
      <c r="AK26" s="537"/>
    </row>
    <row r="27" spans="2:40" ht="15" customHeight="1" x14ac:dyDescent="0.2">
      <c r="B27" s="16"/>
      <c r="C27" s="492"/>
      <c r="D27" s="492"/>
      <c r="E27" s="493"/>
      <c r="F27" s="494"/>
      <c r="G27" s="494"/>
      <c r="H27" s="494"/>
      <c r="I27" s="494"/>
      <c r="J27" s="494"/>
      <c r="K27" s="495"/>
      <c r="L27" s="496"/>
      <c r="M27" s="496"/>
      <c r="N27" s="496"/>
      <c r="O27" s="495"/>
      <c r="P27" s="495"/>
      <c r="Q27" s="495"/>
      <c r="R27" s="492"/>
      <c r="S27" s="492"/>
      <c r="T27" s="492"/>
      <c r="U27" s="492"/>
      <c r="V27" s="492"/>
      <c r="W27" s="492"/>
      <c r="X27" s="492"/>
      <c r="Y27" s="492"/>
      <c r="Z27" s="492"/>
      <c r="AA27" s="492"/>
      <c r="AB27" s="18"/>
      <c r="AC27" s="17"/>
      <c r="AD27" s="17"/>
      <c r="AE27" s="17"/>
      <c r="AK27" s="537"/>
    </row>
    <row r="28" spans="2:40" ht="15" customHeight="1" x14ac:dyDescent="0.25">
      <c r="B28" s="16"/>
      <c r="C28" s="492"/>
      <c r="D28" s="497" t="s">
        <v>323</v>
      </c>
      <c r="E28" s="498"/>
      <c r="F28" s="498"/>
      <c r="G28" s="499"/>
      <c r="H28" s="1195"/>
      <c r="I28" s="1196"/>
      <c r="J28" s="1197"/>
      <c r="K28" s="495"/>
      <c r="L28" s="754">
        <f>'KA3_výjezdy juniorů'!U206+'KA4_výjezdy seniorů'!S206</f>
        <v>0</v>
      </c>
      <c r="M28" s="755"/>
      <c r="N28" s="756"/>
      <c r="O28" s="495"/>
      <c r="P28" s="751">
        <f>H28-L28</f>
        <v>0</v>
      </c>
      <c r="Q28" s="752"/>
      <c r="R28" s="753"/>
      <c r="S28" s="492"/>
      <c r="T28" s="746">
        <f>'KA3_výjezdy juniorů'!LX206+'KA4_výjezdy seniorů'!LT206</f>
        <v>0</v>
      </c>
      <c r="U28" s="746"/>
      <c r="V28" s="746"/>
      <c r="W28" s="503"/>
      <c r="X28" s="746">
        <f>L28-T28</f>
        <v>0</v>
      </c>
      <c r="Y28" s="746"/>
      <c r="Z28" s="746"/>
      <c r="AA28" s="507"/>
      <c r="AB28" s="18"/>
      <c r="AC28" s="17"/>
      <c r="AD28" s="17"/>
      <c r="AE28" s="17"/>
      <c r="AF28" s="17"/>
      <c r="AG28" s="17"/>
      <c r="AH28" s="17"/>
      <c r="AK28" s="536"/>
    </row>
    <row r="29" spans="2:40" ht="15" customHeight="1" x14ac:dyDescent="0.2">
      <c r="B29" s="16"/>
      <c r="C29" s="492"/>
      <c r="D29" s="757" t="str">
        <f>'KA4_výjezdy seniorů'!S3</f>
        <v>Celkový počet účastníků</v>
      </c>
      <c r="E29" s="757"/>
      <c r="F29" s="757"/>
      <c r="G29" s="757"/>
      <c r="H29" s="757"/>
      <c r="I29" s="757"/>
      <c r="J29" s="757"/>
      <c r="K29" s="757"/>
      <c r="L29" s="757"/>
      <c r="M29" s="757"/>
      <c r="N29" s="757"/>
      <c r="O29" s="757"/>
      <c r="P29" s="757"/>
      <c r="Q29" s="757"/>
      <c r="R29" s="757"/>
      <c r="S29" s="492"/>
      <c r="T29" s="503"/>
      <c r="U29" s="503"/>
      <c r="V29" s="503"/>
      <c r="W29" s="503"/>
      <c r="X29" s="503"/>
      <c r="Y29" s="503"/>
      <c r="Z29" s="503"/>
      <c r="AA29" s="503"/>
      <c r="AB29" s="18"/>
    </row>
    <row r="30" spans="2:40" ht="15" customHeight="1" x14ac:dyDescent="0.2">
      <c r="B30" s="16"/>
      <c r="C30" s="17"/>
      <c r="D30" s="289"/>
      <c r="E30" s="289"/>
      <c r="F30" s="290"/>
      <c r="G30" s="290"/>
      <c r="H30" s="290"/>
      <c r="I30" s="290"/>
      <c r="J30" s="290"/>
      <c r="K30" s="288"/>
      <c r="L30" s="22"/>
      <c r="M30" s="288"/>
      <c r="N30" s="288"/>
      <c r="O30" s="288"/>
      <c r="P30" s="288"/>
      <c r="Q30" s="288"/>
      <c r="R30" s="17"/>
      <c r="S30" s="17"/>
      <c r="T30" s="504"/>
      <c r="U30" s="504"/>
      <c r="V30" s="504"/>
      <c r="W30" s="504"/>
      <c r="X30" s="504"/>
      <c r="Y30" s="504"/>
      <c r="Z30" s="504"/>
      <c r="AA30" s="504"/>
      <c r="AB30" s="18"/>
    </row>
    <row r="31" spans="2:40" ht="15" customHeight="1" x14ac:dyDescent="0.25">
      <c r="B31" s="16"/>
      <c r="C31" s="475"/>
      <c r="D31" s="501" t="s">
        <v>336</v>
      </c>
      <c r="E31" s="475"/>
      <c r="F31" s="475"/>
      <c r="G31" s="475"/>
      <c r="H31" s="475"/>
      <c r="I31" s="475"/>
      <c r="J31" s="475"/>
      <c r="K31" s="475"/>
      <c r="L31" s="475"/>
      <c r="M31" s="475"/>
      <c r="N31" s="475"/>
      <c r="O31" s="475"/>
      <c r="P31" s="475"/>
      <c r="Q31" s="475"/>
      <c r="R31" s="475"/>
      <c r="S31" s="475"/>
      <c r="T31" s="505"/>
      <c r="U31" s="505"/>
      <c r="V31" s="505"/>
      <c r="W31" s="505"/>
      <c r="X31" s="505"/>
      <c r="Y31" s="505"/>
      <c r="Z31" s="505"/>
      <c r="AA31" s="505"/>
      <c r="AB31" s="18"/>
    </row>
    <row r="32" spans="2:40" ht="15" customHeight="1" x14ac:dyDescent="0.2">
      <c r="B32" s="16"/>
      <c r="C32" s="475"/>
      <c r="D32" s="475"/>
      <c r="E32" s="475"/>
      <c r="F32" s="475"/>
      <c r="G32" s="475"/>
      <c r="H32" s="475"/>
      <c r="I32" s="475"/>
      <c r="J32" s="475"/>
      <c r="K32" s="475"/>
      <c r="L32" s="475"/>
      <c r="M32" s="475"/>
      <c r="N32" s="475"/>
      <c r="O32" s="475"/>
      <c r="P32" s="475"/>
      <c r="Q32" s="475"/>
      <c r="R32" s="475"/>
      <c r="S32" s="475"/>
      <c r="T32" s="505"/>
      <c r="U32" s="505"/>
      <c r="V32" s="505"/>
      <c r="W32" s="505"/>
      <c r="X32" s="505"/>
      <c r="Y32" s="505"/>
      <c r="Z32" s="505"/>
      <c r="AA32" s="505"/>
      <c r="AB32" s="18"/>
    </row>
    <row r="33" spans="2:36" ht="15" customHeight="1" x14ac:dyDescent="0.2">
      <c r="B33" s="16"/>
      <c r="C33" s="475"/>
      <c r="D33" s="477" t="s">
        <v>324</v>
      </c>
      <c r="E33" s="478"/>
      <c r="F33" s="478"/>
      <c r="G33" s="479"/>
      <c r="H33" s="1195"/>
      <c r="I33" s="1196"/>
      <c r="J33" s="1197"/>
      <c r="K33" s="475"/>
      <c r="L33" s="731">
        <f>'KA1_příjezdy post-doků'!Q207+'KA2_příjezdy seniorů'!Q207</f>
        <v>0</v>
      </c>
      <c r="M33" s="732"/>
      <c r="N33" s="733"/>
      <c r="O33" s="480"/>
      <c r="P33" s="721">
        <f>H33-L33</f>
        <v>0</v>
      </c>
      <c r="Q33" s="722"/>
      <c r="R33" s="723"/>
      <c r="S33" s="476"/>
      <c r="T33" s="747">
        <f>'KA1_příjezdy post-doků'!ID207+'KA2_příjezdy seniorů'!ID207</f>
        <v>0</v>
      </c>
      <c r="U33" s="747"/>
      <c r="V33" s="747"/>
      <c r="W33" s="505"/>
      <c r="X33" s="747">
        <f>L33-T33</f>
        <v>0</v>
      </c>
      <c r="Y33" s="747"/>
      <c r="Z33" s="747"/>
      <c r="AA33" s="508"/>
      <c r="AB33" s="18"/>
    </row>
    <row r="34" spans="2:36" ht="15" customHeight="1" x14ac:dyDescent="0.2">
      <c r="B34" s="16"/>
      <c r="C34" s="475"/>
      <c r="D34" s="720" t="str">
        <f>'KA2_příjezdy seniorů'!Q3</f>
        <v>Počet služeb poskytovaných nově příchozími výzkumnými pracovníky ze zahraničí</v>
      </c>
      <c r="E34" s="720"/>
      <c r="F34" s="720"/>
      <c r="G34" s="720"/>
      <c r="H34" s="720"/>
      <c r="I34" s="720"/>
      <c r="J34" s="720"/>
      <c r="K34" s="720"/>
      <c r="L34" s="720"/>
      <c r="M34" s="720"/>
      <c r="N34" s="720"/>
      <c r="O34" s="720"/>
      <c r="P34" s="720"/>
      <c r="Q34" s="720"/>
      <c r="R34" s="720"/>
      <c r="S34" s="475"/>
      <c r="T34" s="505"/>
      <c r="U34" s="505"/>
      <c r="V34" s="505"/>
      <c r="W34" s="505"/>
      <c r="X34" s="505"/>
      <c r="Y34" s="505"/>
      <c r="Z34" s="505"/>
      <c r="AA34" s="505"/>
      <c r="AB34" s="18"/>
      <c r="AJ34" s="537"/>
    </row>
    <row r="35" spans="2:36" ht="15" customHeight="1" x14ac:dyDescent="0.2">
      <c r="B35" s="16"/>
      <c r="C35" s="475"/>
      <c r="D35" s="481"/>
      <c r="E35" s="481"/>
      <c r="F35" s="482"/>
      <c r="G35" s="482"/>
      <c r="H35" s="482"/>
      <c r="I35" s="482"/>
      <c r="J35" s="482"/>
      <c r="K35" s="480"/>
      <c r="L35" s="483"/>
      <c r="M35" s="480"/>
      <c r="N35" s="480"/>
      <c r="O35" s="480"/>
      <c r="P35" s="480"/>
      <c r="Q35" s="480"/>
      <c r="R35" s="475"/>
      <c r="S35" s="475"/>
      <c r="T35" s="505"/>
      <c r="U35" s="505"/>
      <c r="V35" s="505"/>
      <c r="W35" s="505"/>
      <c r="X35" s="505"/>
      <c r="Y35" s="505"/>
      <c r="Z35" s="505"/>
      <c r="AA35" s="505"/>
      <c r="AB35" s="18"/>
      <c r="AJ35" s="537"/>
    </row>
    <row r="36" spans="2:36" ht="15" customHeight="1" x14ac:dyDescent="0.2">
      <c r="B36" s="16"/>
      <c r="C36" s="475"/>
      <c r="D36" s="477" t="s">
        <v>321</v>
      </c>
      <c r="E36" s="477"/>
      <c r="F36" s="477"/>
      <c r="G36" s="484"/>
      <c r="H36" s="1195"/>
      <c r="I36" s="1196"/>
      <c r="J36" s="1197"/>
      <c r="K36" s="480"/>
      <c r="L36" s="731">
        <f>'KA3_výjezdy juniorů'!R206+'KA4_výjezdy seniorů'!Q206</f>
        <v>0</v>
      </c>
      <c r="M36" s="732"/>
      <c r="N36" s="733"/>
      <c r="O36" s="480"/>
      <c r="P36" s="721">
        <f>H36-L36</f>
        <v>0</v>
      </c>
      <c r="Q36" s="722"/>
      <c r="R36" s="723"/>
      <c r="S36" s="476"/>
      <c r="T36" s="747">
        <f>'KA3_výjezdy juniorů'!LR206+'KA4_výjezdy seniorů'!LP206</f>
        <v>0</v>
      </c>
      <c r="U36" s="747"/>
      <c r="V36" s="747"/>
      <c r="W36" s="505"/>
      <c r="X36" s="747">
        <f>L36-T36</f>
        <v>0</v>
      </c>
      <c r="Y36" s="747"/>
      <c r="Z36" s="747"/>
      <c r="AA36" s="508"/>
      <c r="AB36" s="18"/>
      <c r="AJ36" s="537"/>
    </row>
    <row r="37" spans="2:36" ht="15" customHeight="1" x14ac:dyDescent="0.25">
      <c r="B37" s="16"/>
      <c r="C37" s="475"/>
      <c r="D37" s="720" t="str">
        <f>'KA4_výjezdy seniorů'!Q3</f>
        <v>Počet podpořených výzkumných a akademických pracovníků</v>
      </c>
      <c r="E37" s="720"/>
      <c r="F37" s="720"/>
      <c r="G37" s="720"/>
      <c r="H37" s="720"/>
      <c r="I37" s="720"/>
      <c r="J37" s="720"/>
      <c r="K37" s="720"/>
      <c r="L37" s="720"/>
      <c r="M37" s="720"/>
      <c r="N37" s="720"/>
      <c r="O37" s="720"/>
      <c r="P37" s="720"/>
      <c r="Q37" s="720"/>
      <c r="R37" s="720"/>
      <c r="S37" s="475"/>
      <c r="T37" s="505"/>
      <c r="U37" s="505"/>
      <c r="V37" s="505"/>
      <c r="W37" s="505"/>
      <c r="X37" s="505"/>
      <c r="Y37" s="505"/>
      <c r="Z37" s="505"/>
      <c r="AA37" s="505"/>
      <c r="AB37" s="18"/>
      <c r="AJ37" s="536"/>
    </row>
    <row r="38" spans="2:36" ht="15" customHeight="1" x14ac:dyDescent="0.2">
      <c r="B38" s="16"/>
      <c r="C38" s="475"/>
      <c r="D38" s="481"/>
      <c r="E38" s="481"/>
      <c r="F38" s="482"/>
      <c r="G38" s="482"/>
      <c r="H38" s="482"/>
      <c r="I38" s="482"/>
      <c r="J38" s="482"/>
      <c r="K38" s="480"/>
      <c r="L38" s="483"/>
      <c r="M38" s="480"/>
      <c r="N38" s="480"/>
      <c r="O38" s="480"/>
      <c r="P38" s="480"/>
      <c r="Q38" s="480"/>
      <c r="R38" s="475"/>
      <c r="S38" s="475"/>
      <c r="T38" s="505"/>
      <c r="U38" s="505"/>
      <c r="V38" s="505"/>
      <c r="W38" s="505"/>
      <c r="X38" s="505"/>
      <c r="Y38" s="505"/>
      <c r="Z38" s="505"/>
      <c r="AA38" s="505"/>
      <c r="AB38" s="18"/>
    </row>
    <row r="39" spans="2:36" ht="15" customHeight="1" x14ac:dyDescent="0.2">
      <c r="B39" s="16"/>
      <c r="C39" s="475"/>
      <c r="D39" s="724" t="s">
        <v>318</v>
      </c>
      <c r="E39" s="724"/>
      <c r="F39" s="724"/>
      <c r="G39" s="725"/>
      <c r="H39" s="1195"/>
      <c r="I39" s="1196"/>
      <c r="J39" s="1197"/>
      <c r="K39" s="480"/>
      <c r="L39" s="731">
        <f>'KA3_výjezdy juniorů'!R208+'KA4_výjezdy seniorů'!Q208</f>
        <v>0</v>
      </c>
      <c r="M39" s="732"/>
      <c r="N39" s="733"/>
      <c r="O39" s="480"/>
      <c r="P39" s="721">
        <f>H39-L39</f>
        <v>0</v>
      </c>
      <c r="Q39" s="722"/>
      <c r="R39" s="723"/>
      <c r="S39" s="476"/>
      <c r="T39" s="747">
        <f>'KA3_výjezdy juniorů'!LT206</f>
        <v>0</v>
      </c>
      <c r="U39" s="747"/>
      <c r="V39" s="747"/>
      <c r="W39" s="505"/>
      <c r="X39" s="747">
        <f>L39-T39</f>
        <v>0</v>
      </c>
      <c r="Y39" s="747"/>
      <c r="Z39" s="747"/>
      <c r="AA39" s="508"/>
      <c r="AB39" s="18"/>
    </row>
    <row r="40" spans="2:36" ht="15" customHeight="1" x14ac:dyDescent="0.2">
      <c r="B40" s="16"/>
      <c r="C40" s="475"/>
      <c r="D40" s="720" t="str">
        <f>'KA3_výjezdy juniorů'!S3</f>
        <v>Počet studentů výzkumně zaměřených studijních programů a Ph.D. studentů, kteří se zúčastnili stáže</v>
      </c>
      <c r="E40" s="720"/>
      <c r="F40" s="720"/>
      <c r="G40" s="720"/>
      <c r="H40" s="720"/>
      <c r="I40" s="720"/>
      <c r="J40" s="720"/>
      <c r="K40" s="720"/>
      <c r="L40" s="720"/>
      <c r="M40" s="720"/>
      <c r="N40" s="720"/>
      <c r="O40" s="720"/>
      <c r="P40" s="720"/>
      <c r="Q40" s="720"/>
      <c r="R40" s="720"/>
      <c r="S40" s="475"/>
      <c r="T40" s="505"/>
      <c r="U40" s="505"/>
      <c r="V40" s="505"/>
      <c r="W40" s="505"/>
      <c r="X40" s="505"/>
      <c r="Y40" s="505"/>
      <c r="Z40" s="505"/>
      <c r="AA40" s="505"/>
      <c r="AB40" s="18"/>
    </row>
    <row r="41" spans="2:36" ht="15" customHeight="1" x14ac:dyDescent="0.2">
      <c r="B41" s="16"/>
      <c r="C41" s="17"/>
      <c r="D41" s="17"/>
      <c r="E41" s="17"/>
      <c r="F41" s="17"/>
      <c r="G41" s="17"/>
      <c r="H41" s="17"/>
      <c r="I41" s="17"/>
      <c r="J41" s="17"/>
      <c r="K41" s="17"/>
      <c r="L41" s="17"/>
      <c r="M41" s="17"/>
      <c r="N41" s="17"/>
      <c r="O41" s="17"/>
      <c r="P41" s="17"/>
      <c r="Q41" s="17"/>
      <c r="R41" s="17"/>
      <c r="S41" s="17"/>
      <c r="T41" s="504"/>
      <c r="U41" s="504"/>
      <c r="V41" s="504"/>
      <c r="W41" s="504"/>
      <c r="X41" s="504"/>
      <c r="Y41" s="504"/>
      <c r="Z41" s="504"/>
      <c r="AA41" s="504"/>
      <c r="AB41" s="18"/>
    </row>
    <row r="42" spans="2:36" ht="15" customHeight="1" x14ac:dyDescent="0.25">
      <c r="B42" s="16"/>
      <c r="C42" s="485"/>
      <c r="D42" s="500" t="s">
        <v>390</v>
      </c>
      <c r="E42" s="485"/>
      <c r="F42" s="485"/>
      <c r="G42" s="485"/>
      <c r="H42" s="485"/>
      <c r="I42" s="485"/>
      <c r="J42" s="485"/>
      <c r="K42" s="485"/>
      <c r="L42" s="485"/>
      <c r="M42" s="485"/>
      <c r="N42" s="485"/>
      <c r="O42" s="485"/>
      <c r="P42" s="485"/>
      <c r="Q42" s="485"/>
      <c r="R42" s="485"/>
      <c r="S42" s="485"/>
      <c r="T42" s="506"/>
      <c r="U42" s="506"/>
      <c r="V42" s="506"/>
      <c r="W42" s="506"/>
      <c r="X42" s="506"/>
      <c r="Y42" s="506"/>
      <c r="Z42" s="506"/>
      <c r="AA42" s="506"/>
      <c r="AB42" s="18"/>
    </row>
    <row r="43" spans="2:36" ht="15" customHeight="1" x14ac:dyDescent="0.2">
      <c r="B43" s="16"/>
      <c r="C43" s="485"/>
      <c r="D43" s="485"/>
      <c r="E43" s="485"/>
      <c r="F43" s="485"/>
      <c r="G43" s="485"/>
      <c r="H43" s="485"/>
      <c r="I43" s="485"/>
      <c r="J43" s="485"/>
      <c r="K43" s="485"/>
      <c r="L43" s="485"/>
      <c r="M43" s="485"/>
      <c r="N43" s="485"/>
      <c r="O43" s="485"/>
      <c r="P43" s="485"/>
      <c r="Q43" s="485"/>
      <c r="R43" s="485"/>
      <c r="S43" s="485"/>
      <c r="T43" s="506"/>
      <c r="U43" s="506"/>
      <c r="V43" s="506"/>
      <c r="W43" s="506"/>
      <c r="X43" s="506"/>
      <c r="Y43" s="506"/>
      <c r="Z43" s="506"/>
      <c r="AA43" s="506"/>
      <c r="AB43" s="18"/>
    </row>
    <row r="44" spans="2:36" ht="15" customHeight="1" x14ac:dyDescent="0.2">
      <c r="B44" s="16"/>
      <c r="C44" s="485"/>
      <c r="D44" s="487" t="s">
        <v>322</v>
      </c>
      <c r="E44" s="487"/>
      <c r="F44" s="487"/>
      <c r="G44" s="488"/>
      <c r="H44" s="1195"/>
      <c r="I44" s="1196"/>
      <c r="J44" s="1197"/>
      <c r="K44" s="489"/>
      <c r="L44" s="758">
        <f>IF(('KA4_výjezdy seniorů'!R206+'KA3_výjezdy juniorů'!T206)&gt;0,1,0)</f>
        <v>0</v>
      </c>
      <c r="M44" s="759"/>
      <c r="N44" s="760"/>
      <c r="O44" s="489"/>
      <c r="P44" s="684">
        <f>H44-L44</f>
        <v>0</v>
      </c>
      <c r="Q44" s="685"/>
      <c r="R44" s="686"/>
      <c r="S44" s="486"/>
      <c r="T44" s="735">
        <f>IF(OR('KA3_výjezdy juniorů'!LV206=1,'KA4_výjezdy seniorů'!LR206=1),IF(('KA3_výjezdy juniorů'!LR206+'KA3_výjezdy juniorů'!LT206+'KA4_výjezdy seniorů'!LP206)/('KA3_výjezdy juniorů'!R206+'KA3_výjezdy juniorů'!S206+'KA4_výjezdy seniorů'!Q206)&gt;=50%,1,0),0)</f>
        <v>0</v>
      </c>
      <c r="U44" s="735"/>
      <c r="V44" s="735"/>
      <c r="W44" s="506"/>
      <c r="X44" s="735">
        <f>L44-T44</f>
        <v>0</v>
      </c>
      <c r="Y44" s="735"/>
      <c r="Z44" s="735"/>
      <c r="AA44" s="509"/>
      <c r="AB44" s="18"/>
    </row>
    <row r="45" spans="2:36" ht="15" customHeight="1" x14ac:dyDescent="0.2">
      <c r="B45" s="16"/>
      <c r="C45" s="485"/>
      <c r="D45" s="687" t="str">
        <f>'KA4_výjezdy seniorů'!R3</f>
        <v>Počet organizací, jejichž pracovníci zvýšili svou kvalifikaci ve VaV, jeho řízení a oblastech souvisejících</v>
      </c>
      <c r="E45" s="687"/>
      <c r="F45" s="687"/>
      <c r="G45" s="687"/>
      <c r="H45" s="687"/>
      <c r="I45" s="687"/>
      <c r="J45" s="687"/>
      <c r="K45" s="687"/>
      <c r="L45" s="687"/>
      <c r="M45" s="687"/>
      <c r="N45" s="687"/>
      <c r="O45" s="687"/>
      <c r="P45" s="687"/>
      <c r="Q45" s="687"/>
      <c r="R45" s="687"/>
      <c r="S45" s="485"/>
      <c r="T45" s="506"/>
      <c r="U45" s="506"/>
      <c r="V45" s="506"/>
      <c r="W45" s="506"/>
      <c r="X45" s="506"/>
      <c r="Y45" s="506"/>
      <c r="Z45" s="506"/>
      <c r="AA45" s="506"/>
      <c r="AB45" s="18"/>
    </row>
    <row r="46" spans="2:36" ht="15" customHeight="1" x14ac:dyDescent="0.2">
      <c r="B46" s="16"/>
      <c r="C46" s="485"/>
      <c r="D46" s="490"/>
      <c r="E46" s="485"/>
      <c r="F46" s="485"/>
      <c r="G46" s="485"/>
      <c r="H46" s="485"/>
      <c r="I46" s="485"/>
      <c r="J46" s="485"/>
      <c r="K46" s="485"/>
      <c r="L46" s="485"/>
      <c r="M46" s="485"/>
      <c r="N46" s="485"/>
      <c r="O46" s="485"/>
      <c r="P46" s="485"/>
      <c r="Q46" s="485"/>
      <c r="R46" s="485"/>
      <c r="S46" s="485"/>
      <c r="T46" s="506"/>
      <c r="U46" s="506"/>
      <c r="V46" s="506"/>
      <c r="W46" s="506"/>
      <c r="X46" s="506"/>
      <c r="Y46" s="506"/>
      <c r="Z46" s="506"/>
      <c r="AA46" s="506"/>
      <c r="AB46" s="18"/>
    </row>
    <row r="47" spans="2:36" ht="15" customHeight="1" x14ac:dyDescent="0.2">
      <c r="B47" s="16"/>
      <c r="C47" s="485"/>
      <c r="D47" s="487" t="s">
        <v>325</v>
      </c>
      <c r="E47" s="487"/>
      <c r="F47" s="487"/>
      <c r="G47" s="488"/>
      <c r="H47" s="1195"/>
      <c r="I47" s="1196"/>
      <c r="J47" s="1197"/>
      <c r="K47" s="485"/>
      <c r="L47" s="758">
        <f>IF('KA2_příjezdy seniorů'!R207+'KA1_příjezdy post-doků'!R207&gt;0,1,0)</f>
        <v>0</v>
      </c>
      <c r="M47" s="759"/>
      <c r="N47" s="760"/>
      <c r="O47" s="489"/>
      <c r="P47" s="684">
        <f>H47-L47</f>
        <v>0</v>
      </c>
      <c r="Q47" s="685"/>
      <c r="R47" s="686"/>
      <c r="S47" s="486"/>
      <c r="T47" s="735">
        <f>IF(OR('KA1_příjezdy post-doků'!IF207=1,'KA2_příjezdy seniorů'!IF207=1),IF(('KA1_příjezdy post-doků'!ID207+'KA2_příjezdy seniorů'!ID207)/('KA1_příjezdy post-doků'!Q207+'KA2_příjezdy seniorů'!Q207)&gt;=50%,1,0),0)</f>
        <v>0</v>
      </c>
      <c r="U47" s="735"/>
      <c r="V47" s="735"/>
      <c r="W47" s="506"/>
      <c r="X47" s="735">
        <f>L47-T47</f>
        <v>0</v>
      </c>
      <c r="Y47" s="735"/>
      <c r="Z47" s="735"/>
      <c r="AA47" s="509"/>
      <c r="AB47" s="18"/>
    </row>
    <row r="48" spans="2:36" ht="15" customHeight="1" x14ac:dyDescent="0.2">
      <c r="B48" s="16"/>
      <c r="C48" s="485"/>
      <c r="D48" s="787" t="str">
        <f>'KA2_příjezdy seniorů'!R3</f>
        <v>Počet výzkumných organizací s nově příchozími výzkumnými pracovníky ze zahraničí nebo ze soukromého sektoru</v>
      </c>
      <c r="E48" s="787"/>
      <c r="F48" s="787"/>
      <c r="G48" s="787"/>
      <c r="H48" s="787"/>
      <c r="I48" s="787"/>
      <c r="J48" s="787"/>
      <c r="K48" s="787"/>
      <c r="L48" s="787"/>
      <c r="M48" s="787"/>
      <c r="N48" s="787"/>
      <c r="O48" s="787"/>
      <c r="P48" s="787"/>
      <c r="Q48" s="787"/>
      <c r="R48" s="787"/>
      <c r="S48" s="485"/>
      <c r="T48" s="506"/>
      <c r="U48" s="506"/>
      <c r="V48" s="506"/>
      <c r="W48" s="506"/>
      <c r="X48" s="506"/>
      <c r="Y48" s="506"/>
      <c r="Z48" s="506"/>
      <c r="AA48" s="506"/>
      <c r="AB48" s="18"/>
    </row>
    <row r="49" spans="2:28" ht="15" customHeight="1" x14ac:dyDescent="0.2">
      <c r="B49" s="16"/>
      <c r="C49" s="485"/>
      <c r="D49" s="485"/>
      <c r="E49" s="485"/>
      <c r="F49" s="485"/>
      <c r="G49" s="485"/>
      <c r="H49" s="485"/>
      <c r="I49" s="485"/>
      <c r="J49" s="485"/>
      <c r="K49" s="485"/>
      <c r="L49" s="485"/>
      <c r="M49" s="485"/>
      <c r="N49" s="485"/>
      <c r="O49" s="485"/>
      <c r="P49" s="485"/>
      <c r="Q49" s="485"/>
      <c r="R49" s="485"/>
      <c r="S49" s="485"/>
      <c r="T49" s="506"/>
      <c r="U49" s="506"/>
      <c r="V49" s="506"/>
      <c r="W49" s="506"/>
      <c r="X49" s="506"/>
      <c r="Y49" s="506"/>
      <c r="Z49" s="506"/>
      <c r="AA49" s="506"/>
      <c r="AB49" s="18"/>
    </row>
    <row r="50" spans="2:28" ht="15" customHeight="1" x14ac:dyDescent="0.25">
      <c r="B50" s="16"/>
      <c r="C50" s="485"/>
      <c r="D50" s="491" t="s">
        <v>334</v>
      </c>
      <c r="E50" s="485"/>
      <c r="F50" s="485"/>
      <c r="G50" s="485"/>
      <c r="H50" s="1195"/>
      <c r="I50" s="1196"/>
      <c r="J50" s="1197"/>
      <c r="K50" s="485"/>
      <c r="L50" s="1198"/>
      <c r="M50" s="1199"/>
      <c r="N50" s="1200"/>
      <c r="O50" s="489"/>
      <c r="P50" s="684">
        <f>H50-L50</f>
        <v>0</v>
      </c>
      <c r="Q50" s="685"/>
      <c r="R50" s="686"/>
      <c r="S50" s="485"/>
      <c r="T50" s="1201"/>
      <c r="U50" s="1201"/>
      <c r="V50" s="1201"/>
      <c r="W50" s="506"/>
      <c r="X50" s="735">
        <f>L50-T50</f>
        <v>0</v>
      </c>
      <c r="Y50" s="735"/>
      <c r="Z50" s="735"/>
      <c r="AA50" s="509"/>
      <c r="AB50" s="18"/>
    </row>
    <row r="51" spans="2:28" ht="15" customHeight="1" x14ac:dyDescent="0.2">
      <c r="B51" s="16"/>
      <c r="C51" s="485"/>
      <c r="D51" s="687" t="s">
        <v>388</v>
      </c>
      <c r="E51" s="687"/>
      <c r="F51" s="687"/>
      <c r="G51" s="687"/>
      <c r="H51" s="687"/>
      <c r="I51" s="687"/>
      <c r="J51" s="687"/>
      <c r="K51" s="687"/>
      <c r="L51" s="687"/>
      <c r="M51" s="687"/>
      <c r="N51" s="687"/>
      <c r="O51" s="687"/>
      <c r="P51" s="687"/>
      <c r="Q51" s="687"/>
      <c r="R51" s="687"/>
      <c r="S51" s="485"/>
      <c r="T51" s="485"/>
      <c r="U51" s="485"/>
      <c r="V51" s="485"/>
      <c r="W51" s="485"/>
      <c r="X51" s="485"/>
      <c r="Y51" s="485"/>
      <c r="Z51" s="485"/>
      <c r="AA51" s="485"/>
      <c r="AB51" s="18"/>
    </row>
    <row r="52" spans="2:28" ht="15" customHeight="1" x14ac:dyDescent="0.2">
      <c r="B52" s="19"/>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1"/>
    </row>
    <row r="54" spans="2:28" x14ac:dyDescent="0.2">
      <c r="B54" s="473"/>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4"/>
    </row>
    <row r="55" spans="2:28" s="673" customFormat="1" ht="8.25" customHeight="1" x14ac:dyDescent="0.25">
      <c r="B55" s="674"/>
      <c r="C55" s="675"/>
      <c r="D55" s="675"/>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6"/>
    </row>
    <row r="56" spans="2:28" s="673" customFormat="1" ht="22.5" customHeight="1" x14ac:dyDescent="0.25">
      <c r="B56" s="674"/>
      <c r="C56" s="675"/>
      <c r="D56" s="677" t="s">
        <v>496</v>
      </c>
      <c r="E56" s="675"/>
      <c r="F56" s="675"/>
      <c r="G56" s="675"/>
      <c r="H56" s="675"/>
      <c r="I56" s="675"/>
      <c r="J56" s="675"/>
      <c r="K56" s="675"/>
      <c r="L56" s="675"/>
      <c r="M56" s="675"/>
      <c r="N56" s="675"/>
      <c r="O56" s="675"/>
      <c r="P56" s="675"/>
      <c r="Q56" s="675"/>
      <c r="R56" s="675"/>
      <c r="S56" s="675"/>
      <c r="T56" s="678"/>
      <c r="U56" s="678"/>
      <c r="V56" s="770">
        <f>'KA3_výjezdy juniorů'!LN211+'KA4_výjezdy seniorů'!LL211</f>
        <v>0</v>
      </c>
      <c r="W56" s="771"/>
      <c r="X56" s="771"/>
      <c r="Y56" s="771"/>
      <c r="Z56" s="772"/>
      <c r="AA56" s="675"/>
      <c r="AB56" s="676"/>
    </row>
    <row r="57" spans="2:28" s="673" customFormat="1" ht="8.25" customHeight="1" x14ac:dyDescent="0.25">
      <c r="B57" s="674"/>
      <c r="C57" s="675"/>
      <c r="D57" s="675"/>
      <c r="E57" s="675"/>
      <c r="F57" s="675"/>
      <c r="G57" s="675"/>
      <c r="H57" s="675"/>
      <c r="I57" s="675"/>
      <c r="J57" s="675"/>
      <c r="K57" s="675"/>
      <c r="L57" s="675"/>
      <c r="M57" s="675"/>
      <c r="N57" s="675"/>
      <c r="O57" s="675"/>
      <c r="P57" s="675"/>
      <c r="Q57" s="675"/>
      <c r="R57" s="675"/>
      <c r="S57" s="675"/>
      <c r="T57" s="675"/>
      <c r="U57" s="675"/>
      <c r="V57" s="675"/>
      <c r="W57" s="675"/>
      <c r="X57" s="675"/>
      <c r="Y57" s="675"/>
      <c r="Z57" s="675"/>
      <c r="AA57" s="675"/>
      <c r="AB57" s="676"/>
    </row>
    <row r="58" spans="2:28" x14ac:dyDescent="0.2">
      <c r="B58" s="19"/>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1"/>
    </row>
    <row r="59" spans="2:28" ht="8.25" customHeight="1" x14ac:dyDescent="0.2"/>
    <row r="60" spans="2:28" ht="24" customHeight="1" x14ac:dyDescent="0.2">
      <c r="B60" s="683" t="s">
        <v>449</v>
      </c>
      <c r="C60" s="683"/>
      <c r="D60" s="683"/>
      <c r="E60" s="683"/>
    </row>
    <row r="61" spans="2:28" ht="45" customHeight="1" thickBot="1" x14ac:dyDescent="0.45">
      <c r="C61" s="538" t="s">
        <v>446</v>
      </c>
      <c r="D61" s="533"/>
      <c r="E61" s="539"/>
      <c r="F61" s="539"/>
      <c r="G61" s="539"/>
      <c r="H61" s="539"/>
      <c r="I61" s="539"/>
      <c r="J61" s="539"/>
      <c r="K61" s="539"/>
      <c r="L61" s="539"/>
      <c r="M61" s="539"/>
      <c r="N61" s="539"/>
      <c r="O61" s="539"/>
      <c r="P61" s="539"/>
      <c r="Q61" s="539"/>
      <c r="R61" s="539"/>
      <c r="S61" s="539"/>
      <c r="T61" s="539"/>
      <c r="U61" s="539"/>
      <c r="V61" s="539"/>
      <c r="W61" s="539"/>
      <c r="X61" s="539"/>
      <c r="Y61" s="539"/>
      <c r="Z61" s="539"/>
      <c r="AA61" s="539"/>
    </row>
    <row r="62" spans="2:28" s="512" customFormat="1" ht="18" x14ac:dyDescent="0.25">
      <c r="C62" s="516"/>
      <c r="D62" s="517"/>
      <c r="E62" s="518"/>
      <c r="F62" s="518"/>
      <c r="G62" s="518"/>
      <c r="H62" s="518"/>
      <c r="I62" s="518"/>
      <c r="J62" s="518"/>
      <c r="K62" s="518"/>
      <c r="L62" s="518"/>
      <c r="M62" s="518"/>
      <c r="N62" s="518"/>
      <c r="O62" s="518"/>
      <c r="P62" s="518"/>
      <c r="Q62" s="518"/>
      <c r="R62" s="540"/>
    </row>
    <row r="63" spans="2:28" s="512" customFormat="1" ht="18" x14ac:dyDescent="0.25">
      <c r="C63" s="519"/>
      <c r="D63" s="541" t="s">
        <v>331</v>
      </c>
      <c r="E63" s="515"/>
      <c r="F63" s="513"/>
      <c r="G63" s="513"/>
      <c r="H63" s="513"/>
      <c r="I63" s="513"/>
      <c r="J63" s="513"/>
      <c r="K63" s="513"/>
      <c r="L63" s="513"/>
      <c r="M63" s="513"/>
      <c r="N63" s="513"/>
      <c r="O63" s="513"/>
      <c r="P63" s="513"/>
      <c r="Q63" s="513"/>
      <c r="R63" s="542"/>
    </row>
    <row r="64" spans="2:28" s="512" customFormat="1" ht="18" x14ac:dyDescent="0.25">
      <c r="C64" s="519"/>
      <c r="D64" s="543" t="s">
        <v>4</v>
      </c>
      <c r="E64" s="515" t="s">
        <v>332</v>
      </c>
      <c r="F64" s="515"/>
      <c r="G64" s="514"/>
      <c r="H64" s="514"/>
      <c r="I64" s="514"/>
      <c r="J64" s="514"/>
      <c r="K64" s="514"/>
      <c r="L64" s="514"/>
      <c r="M64" s="514"/>
      <c r="N64" s="514"/>
      <c r="O64" s="514"/>
      <c r="P64" s="514"/>
      <c r="Q64" s="514"/>
      <c r="R64" s="542"/>
    </row>
    <row r="65" spans="3:18" s="512" customFormat="1" ht="18" x14ac:dyDescent="0.25">
      <c r="C65" s="519"/>
      <c r="D65" s="543" t="s">
        <v>5</v>
      </c>
      <c r="E65" s="514" t="s">
        <v>63</v>
      </c>
      <c r="F65" s="515"/>
      <c r="G65" s="514"/>
      <c r="H65" s="514"/>
      <c r="I65" s="514"/>
      <c r="J65" s="514"/>
      <c r="K65" s="514"/>
      <c r="L65" s="514"/>
      <c r="M65" s="514"/>
      <c r="N65" s="514"/>
      <c r="O65" s="514"/>
      <c r="P65" s="514"/>
      <c r="Q65" s="514"/>
      <c r="R65" s="542"/>
    </row>
    <row r="66" spans="3:18" s="512" customFormat="1" ht="18" x14ac:dyDescent="0.25">
      <c r="C66" s="519"/>
      <c r="D66" s="543" t="s">
        <v>6</v>
      </c>
      <c r="E66" s="514" t="s">
        <v>330</v>
      </c>
      <c r="F66" s="515"/>
      <c r="G66" s="514"/>
      <c r="H66" s="514"/>
      <c r="I66" s="514"/>
      <c r="J66" s="514"/>
      <c r="K66" s="514"/>
      <c r="L66" s="514"/>
      <c r="M66" s="514"/>
      <c r="N66" s="514"/>
      <c r="O66" s="514"/>
      <c r="P66" s="514"/>
      <c r="Q66" s="514"/>
      <c r="R66" s="542"/>
    </row>
    <row r="67" spans="3:18" s="512" customFormat="1" ht="18.75" thickBot="1" x14ac:dyDescent="0.3">
      <c r="C67" s="544"/>
      <c r="D67" s="520"/>
      <c r="E67" s="520"/>
      <c r="F67" s="520"/>
      <c r="G67" s="521"/>
      <c r="H67" s="521"/>
      <c r="I67" s="521"/>
      <c r="J67" s="521"/>
      <c r="K67" s="521"/>
      <c r="L67" s="521"/>
      <c r="M67" s="521"/>
      <c r="N67" s="521"/>
      <c r="O67" s="521"/>
      <c r="P67" s="521"/>
      <c r="Q67" s="521"/>
      <c r="R67" s="545"/>
    </row>
    <row r="68" spans="3:18" s="512" customFormat="1" ht="18" x14ac:dyDescent="0.25">
      <c r="D68" s="541"/>
      <c r="E68" s="515"/>
      <c r="F68" s="514"/>
      <c r="G68" s="514"/>
      <c r="H68" s="514"/>
      <c r="I68" s="514"/>
      <c r="J68" s="514"/>
      <c r="K68" s="514"/>
      <c r="L68" s="514"/>
      <c r="M68" s="514"/>
      <c r="N68" s="514"/>
      <c r="O68" s="514"/>
      <c r="P68" s="514"/>
      <c r="Q68" s="514"/>
    </row>
    <row r="69" spans="3:18" s="512" customFormat="1" ht="18" x14ac:dyDescent="0.25">
      <c r="C69" s="546" t="s">
        <v>398</v>
      </c>
      <c r="D69" s="524"/>
      <c r="E69" s="515"/>
      <c r="F69" s="514"/>
      <c r="G69" s="514"/>
      <c r="H69" s="514"/>
      <c r="I69" s="514"/>
      <c r="J69" s="514"/>
      <c r="K69" s="514"/>
      <c r="L69" s="514"/>
      <c r="M69" s="514"/>
      <c r="N69" s="514"/>
      <c r="O69" s="514"/>
      <c r="P69" s="514"/>
      <c r="Q69" s="514"/>
    </row>
    <row r="70" spans="3:18" s="512" customFormat="1" ht="18" x14ac:dyDescent="0.25">
      <c r="C70" s="522" t="s">
        <v>4</v>
      </c>
      <c r="D70" s="523" t="s">
        <v>399</v>
      </c>
      <c r="E70" s="515"/>
      <c r="F70" s="514"/>
      <c r="G70" s="514"/>
      <c r="H70" s="514"/>
      <c r="I70" s="514"/>
      <c r="J70" s="514"/>
      <c r="K70" s="514"/>
      <c r="L70" s="514"/>
      <c r="M70" s="514"/>
      <c r="N70" s="514"/>
      <c r="O70" s="514"/>
      <c r="P70" s="514"/>
      <c r="Q70" s="514"/>
    </row>
    <row r="71" spans="3:18" s="512" customFormat="1" ht="18" x14ac:dyDescent="0.25">
      <c r="C71" s="522" t="s">
        <v>5</v>
      </c>
      <c r="D71" s="524" t="s">
        <v>408</v>
      </c>
      <c r="E71" s="515"/>
      <c r="F71" s="514"/>
      <c r="G71" s="514"/>
      <c r="H71" s="514"/>
      <c r="I71" s="514"/>
      <c r="J71" s="514"/>
      <c r="K71" s="514"/>
      <c r="L71" s="514"/>
      <c r="M71" s="514"/>
      <c r="N71" s="514"/>
      <c r="O71" s="514"/>
      <c r="P71" s="514"/>
      <c r="Q71" s="514"/>
    </row>
    <row r="72" spans="3:18" s="512" customFormat="1" ht="18" x14ac:dyDescent="0.25">
      <c r="C72" s="524"/>
      <c r="D72" s="524" t="s">
        <v>444</v>
      </c>
      <c r="E72" s="515"/>
      <c r="F72" s="514"/>
      <c r="G72" s="514"/>
      <c r="H72" s="514"/>
      <c r="I72" s="514"/>
      <c r="J72" s="514"/>
      <c r="K72" s="514"/>
      <c r="L72" s="514"/>
      <c r="M72" s="514"/>
      <c r="N72" s="514"/>
      <c r="O72" s="514"/>
      <c r="P72" s="514"/>
      <c r="Q72" s="514"/>
    </row>
    <row r="73" spans="3:18" s="512" customFormat="1" ht="18" x14ac:dyDescent="0.25">
      <c r="C73" s="524"/>
      <c r="D73" s="524" t="s">
        <v>426</v>
      </c>
      <c r="F73" s="514"/>
      <c r="G73" s="514"/>
      <c r="H73" s="514"/>
      <c r="I73" s="514"/>
      <c r="J73" s="514"/>
      <c r="K73" s="514"/>
      <c r="L73" s="514"/>
      <c r="M73" s="514"/>
      <c r="N73" s="514"/>
      <c r="O73" s="514"/>
      <c r="P73" s="514"/>
      <c r="Q73" s="514"/>
    </row>
    <row r="74" spans="3:18" s="512" customFormat="1" ht="18" x14ac:dyDescent="0.25">
      <c r="C74" s="524"/>
      <c r="D74" s="524" t="s">
        <v>427</v>
      </c>
      <c r="F74" s="514"/>
      <c r="G74" s="514"/>
      <c r="H74" s="514"/>
      <c r="I74" s="514"/>
      <c r="J74" s="514"/>
      <c r="K74" s="514"/>
      <c r="L74" s="514"/>
      <c r="M74" s="514"/>
      <c r="N74" s="514"/>
      <c r="O74" s="514"/>
      <c r="P74" s="514"/>
      <c r="Q74" s="514"/>
    </row>
    <row r="75" spans="3:18" s="512" customFormat="1" ht="18" x14ac:dyDescent="0.25">
      <c r="C75" s="524"/>
      <c r="D75" s="524" t="s">
        <v>428</v>
      </c>
      <c r="F75" s="514"/>
      <c r="G75" s="514"/>
      <c r="H75" s="514"/>
      <c r="I75" s="514"/>
      <c r="J75" s="514"/>
      <c r="K75" s="514"/>
      <c r="L75" s="514"/>
      <c r="M75" s="514"/>
      <c r="N75" s="514"/>
      <c r="O75" s="514"/>
      <c r="P75" s="514"/>
      <c r="Q75" s="514"/>
    </row>
    <row r="76" spans="3:18" s="512" customFormat="1" ht="18" x14ac:dyDescent="0.25">
      <c r="C76" s="524"/>
      <c r="D76" s="526" t="s">
        <v>400</v>
      </c>
      <c r="F76" s="514"/>
      <c r="G76" s="514"/>
      <c r="H76" s="514"/>
      <c r="I76" s="514"/>
      <c r="J76" s="514"/>
      <c r="K76" s="514"/>
      <c r="L76" s="514"/>
      <c r="M76" s="514"/>
      <c r="N76" s="514"/>
      <c r="O76" s="514"/>
      <c r="P76" s="514"/>
      <c r="Q76" s="514"/>
    </row>
    <row r="77" spans="3:18" s="512" customFormat="1" ht="18" x14ac:dyDescent="0.25">
      <c r="C77" s="524"/>
      <c r="D77" s="524" t="s">
        <v>429</v>
      </c>
      <c r="F77" s="514"/>
      <c r="G77" s="514"/>
      <c r="H77" s="514"/>
      <c r="I77" s="514"/>
      <c r="J77" s="514"/>
      <c r="K77" s="514"/>
      <c r="L77" s="514"/>
      <c r="M77" s="514"/>
      <c r="N77" s="514"/>
      <c r="O77" s="514"/>
      <c r="P77" s="514"/>
      <c r="Q77" s="514"/>
    </row>
    <row r="78" spans="3:18" s="512" customFormat="1" ht="18" x14ac:dyDescent="0.25">
      <c r="C78" s="524"/>
      <c r="D78" s="524" t="s">
        <v>430</v>
      </c>
      <c r="F78" s="514"/>
      <c r="G78" s="514"/>
      <c r="H78" s="514"/>
      <c r="I78" s="514"/>
      <c r="J78" s="514"/>
      <c r="K78" s="514"/>
      <c r="L78" s="514"/>
      <c r="M78" s="514"/>
      <c r="N78" s="514"/>
      <c r="O78" s="514"/>
      <c r="P78" s="514"/>
      <c r="Q78" s="514"/>
    </row>
    <row r="79" spans="3:18" s="512" customFormat="1" ht="18" x14ac:dyDescent="0.25">
      <c r="C79" s="524"/>
      <c r="D79" s="524" t="s">
        <v>431</v>
      </c>
      <c r="F79" s="514"/>
      <c r="G79" s="514"/>
      <c r="H79" s="514"/>
      <c r="I79" s="514"/>
      <c r="J79" s="514"/>
      <c r="K79" s="514"/>
      <c r="L79" s="514"/>
      <c r="M79" s="514"/>
      <c r="N79" s="514"/>
      <c r="O79" s="514"/>
      <c r="P79" s="514"/>
      <c r="Q79" s="514"/>
    </row>
    <row r="80" spans="3:18" s="512" customFormat="1" ht="18" x14ac:dyDescent="0.25">
      <c r="D80" s="526" t="s">
        <v>412</v>
      </c>
      <c r="F80" s="514"/>
      <c r="G80" s="514"/>
      <c r="H80" s="514"/>
      <c r="I80" s="514"/>
      <c r="J80" s="514"/>
      <c r="K80" s="514"/>
      <c r="L80" s="514"/>
      <c r="M80" s="514"/>
      <c r="N80" s="514"/>
      <c r="O80" s="514"/>
      <c r="P80" s="514"/>
      <c r="Q80" s="514"/>
    </row>
    <row r="81" spans="3:29" s="524" customFormat="1" ht="15.75" x14ac:dyDescent="0.2">
      <c r="C81" s="522" t="s">
        <v>6</v>
      </c>
      <c r="D81" s="524" t="s">
        <v>333</v>
      </c>
      <c r="F81" s="523"/>
      <c r="G81" s="523"/>
      <c r="H81" s="523"/>
      <c r="I81" s="523"/>
      <c r="J81" s="523"/>
      <c r="K81" s="523"/>
      <c r="L81" s="523"/>
      <c r="M81" s="523"/>
      <c r="N81" s="523"/>
      <c r="O81" s="523"/>
      <c r="P81" s="523"/>
      <c r="Q81" s="523"/>
    </row>
    <row r="82" spans="3:29" s="524" customFormat="1" ht="15" x14ac:dyDescent="0.2">
      <c r="D82" s="524" t="s">
        <v>402</v>
      </c>
      <c r="F82" s="523"/>
      <c r="G82" s="523"/>
      <c r="H82" s="523"/>
      <c r="I82" s="523"/>
      <c r="J82" s="523"/>
      <c r="K82" s="523"/>
      <c r="L82" s="523"/>
      <c r="M82" s="523"/>
      <c r="N82" s="523"/>
      <c r="O82" s="523"/>
      <c r="P82" s="523"/>
      <c r="Q82" s="523"/>
    </row>
    <row r="83" spans="3:29" s="524" customFormat="1" ht="15" x14ac:dyDescent="0.2">
      <c r="D83" s="524" t="s">
        <v>403</v>
      </c>
      <c r="F83" s="523"/>
      <c r="G83" s="523"/>
      <c r="H83" s="523"/>
      <c r="I83" s="523"/>
      <c r="J83" s="523"/>
      <c r="K83" s="523"/>
      <c r="L83" s="523"/>
      <c r="M83" s="523"/>
      <c r="N83" s="523"/>
      <c r="O83" s="523"/>
      <c r="P83" s="523"/>
      <c r="Q83" s="523"/>
    </row>
    <row r="84" spans="3:29" s="524" customFormat="1" ht="15" x14ac:dyDescent="0.2">
      <c r="D84" s="524" t="s">
        <v>404</v>
      </c>
    </row>
    <row r="85" spans="3:29" s="524" customFormat="1" ht="15" x14ac:dyDescent="0.2">
      <c r="D85" s="524" t="s">
        <v>401</v>
      </c>
    </row>
    <row r="86" spans="3:29" s="524" customFormat="1" ht="15.75" x14ac:dyDescent="0.2">
      <c r="D86" s="524" t="s">
        <v>405</v>
      </c>
      <c r="L86" s="330"/>
      <c r="M86" s="330"/>
    </row>
    <row r="87" spans="3:29" s="524" customFormat="1" ht="15.75" x14ac:dyDescent="0.2">
      <c r="D87" s="524" t="s">
        <v>406</v>
      </c>
      <c r="L87" s="525"/>
      <c r="M87" s="525"/>
    </row>
    <row r="88" spans="3:29" s="524" customFormat="1" ht="15.75" x14ac:dyDescent="0.2">
      <c r="D88" s="524" t="s">
        <v>414</v>
      </c>
      <c r="L88" s="525"/>
      <c r="M88" s="525"/>
    </row>
    <row r="89" spans="3:29" s="524" customFormat="1" ht="15.75" x14ac:dyDescent="0.2">
      <c r="D89" s="526" t="s">
        <v>413</v>
      </c>
      <c r="L89" s="525"/>
      <c r="M89" s="525"/>
    </row>
    <row r="90" spans="3:29" s="524" customFormat="1" ht="15.75" x14ac:dyDescent="0.25">
      <c r="C90" s="534" t="s">
        <v>7</v>
      </c>
      <c r="D90" s="524" t="s">
        <v>409</v>
      </c>
      <c r="L90" s="525"/>
      <c r="M90" s="525"/>
    </row>
    <row r="91" spans="3:29" s="524" customFormat="1" ht="15.75" x14ac:dyDescent="0.2">
      <c r="L91" s="525"/>
      <c r="M91" s="525"/>
    </row>
    <row r="92" spans="3:29" s="524" customFormat="1" ht="18" x14ac:dyDescent="0.25">
      <c r="C92" s="546" t="s">
        <v>407</v>
      </c>
      <c r="L92" s="525"/>
      <c r="M92" s="525"/>
    </row>
    <row r="93" spans="3:29" s="524" customFormat="1" ht="15.75" x14ac:dyDescent="0.2">
      <c r="C93" s="522" t="s">
        <v>4</v>
      </c>
      <c r="D93" s="524" t="s">
        <v>519</v>
      </c>
      <c r="L93" s="525"/>
      <c r="M93" s="525"/>
    </row>
    <row r="94" spans="3:29" s="524" customFormat="1" ht="15.75" x14ac:dyDescent="0.2">
      <c r="C94" s="522" t="s">
        <v>5</v>
      </c>
      <c r="D94" s="523" t="s">
        <v>399</v>
      </c>
      <c r="L94" s="525"/>
      <c r="M94" s="525"/>
    </row>
    <row r="95" spans="3:29" s="524" customFormat="1" ht="18" x14ac:dyDescent="0.25">
      <c r="C95" s="522" t="s">
        <v>6</v>
      </c>
      <c r="D95" s="524" t="s">
        <v>410</v>
      </c>
      <c r="L95" s="525"/>
      <c r="M95" s="525"/>
      <c r="AC95" s="515"/>
    </row>
    <row r="96" spans="3:29" s="524" customFormat="1" ht="15.75" x14ac:dyDescent="0.25">
      <c r="D96" s="524" t="s">
        <v>432</v>
      </c>
      <c r="M96" s="330"/>
    </row>
    <row r="97" spans="4:24" s="524" customFormat="1" ht="15.75" x14ac:dyDescent="0.2">
      <c r="D97" s="526" t="s">
        <v>415</v>
      </c>
      <c r="M97" s="330"/>
    </row>
    <row r="98" spans="4:24" s="524" customFormat="1" ht="15" x14ac:dyDescent="0.2">
      <c r="D98" s="524" t="s">
        <v>411</v>
      </c>
    </row>
    <row r="99" spans="4:24" s="524" customFormat="1" ht="15.75" x14ac:dyDescent="0.25">
      <c r="E99" s="524" t="s">
        <v>433</v>
      </c>
    </row>
    <row r="100" spans="4:24" s="524" customFormat="1" ht="15" x14ac:dyDescent="0.2">
      <c r="E100" s="526" t="s">
        <v>416</v>
      </c>
    </row>
    <row r="101" spans="4:24" s="524" customFormat="1" ht="15.75" x14ac:dyDescent="0.25">
      <c r="E101" s="524" t="s">
        <v>434</v>
      </c>
    </row>
    <row r="102" spans="4:24" s="524" customFormat="1" ht="15.75" x14ac:dyDescent="0.25">
      <c r="E102" s="547" t="s">
        <v>417</v>
      </c>
    </row>
    <row r="103" spans="4:24" s="524" customFormat="1" ht="9.75" customHeight="1" x14ac:dyDescent="0.25">
      <c r="E103" s="547"/>
    </row>
    <row r="104" spans="4:24" s="524" customFormat="1" ht="15" customHeight="1" x14ac:dyDescent="0.2">
      <c r="E104" s="773" t="s">
        <v>497</v>
      </c>
      <c r="F104" s="774"/>
      <c r="G104" s="774"/>
      <c r="H104" s="774"/>
      <c r="I104" s="774"/>
      <c r="J104" s="774"/>
      <c r="K104" s="775"/>
      <c r="L104" s="688" t="s">
        <v>505</v>
      </c>
      <c r="M104" s="688"/>
      <c r="N104" s="688"/>
      <c r="O104" s="688"/>
      <c r="P104" s="688"/>
      <c r="Q104" s="688"/>
      <c r="R104" s="688" t="s">
        <v>513</v>
      </c>
      <c r="S104" s="688"/>
      <c r="T104" s="688"/>
      <c r="U104" s="688"/>
      <c r="V104" s="688"/>
      <c r="W104" s="688"/>
      <c r="X104" s="690"/>
    </row>
    <row r="105" spans="4:24" s="524" customFormat="1" ht="15" x14ac:dyDescent="0.2">
      <c r="E105" s="776"/>
      <c r="F105" s="777"/>
      <c r="G105" s="777"/>
      <c r="H105" s="777"/>
      <c r="I105" s="777"/>
      <c r="J105" s="777"/>
      <c r="K105" s="778"/>
      <c r="L105" s="688"/>
      <c r="M105" s="688"/>
      <c r="N105" s="688"/>
      <c r="O105" s="688"/>
      <c r="P105" s="688"/>
      <c r="Q105" s="688"/>
      <c r="R105" s="688"/>
      <c r="S105" s="688"/>
      <c r="T105" s="688"/>
      <c r="U105" s="688"/>
      <c r="V105" s="688"/>
      <c r="W105" s="688"/>
      <c r="X105" s="690"/>
    </row>
    <row r="106" spans="4:24" s="524" customFormat="1" ht="15.75" customHeight="1" x14ac:dyDescent="0.2">
      <c r="E106" s="779"/>
      <c r="F106" s="780"/>
      <c r="G106" s="780"/>
      <c r="H106" s="780"/>
      <c r="I106" s="780"/>
      <c r="J106" s="780"/>
      <c r="K106" s="781"/>
      <c r="L106" s="688"/>
      <c r="M106" s="688"/>
      <c r="N106" s="688"/>
      <c r="O106" s="688"/>
      <c r="P106" s="688"/>
      <c r="Q106" s="688"/>
      <c r="R106" s="689"/>
      <c r="S106" s="689"/>
      <c r="T106" s="689"/>
      <c r="U106" s="689"/>
      <c r="V106" s="689"/>
      <c r="W106" s="689"/>
      <c r="X106" s="690"/>
    </row>
    <row r="107" spans="4:24" s="524" customFormat="1" ht="15.75" customHeight="1" x14ac:dyDescent="0.2">
      <c r="E107" s="691" t="s">
        <v>509</v>
      </c>
      <c r="F107" s="692"/>
      <c r="G107" s="692"/>
      <c r="H107" s="692"/>
      <c r="I107" s="692"/>
      <c r="J107" s="692"/>
      <c r="K107" s="693"/>
      <c r="L107" s="788" t="s">
        <v>501</v>
      </c>
      <c r="M107" s="788"/>
      <c r="N107" s="788"/>
      <c r="O107" s="788"/>
      <c r="P107" s="788"/>
      <c r="Q107" s="788"/>
      <c r="R107" s="691" t="s">
        <v>511</v>
      </c>
      <c r="S107" s="692"/>
      <c r="T107" s="692"/>
      <c r="U107" s="692"/>
      <c r="V107" s="692"/>
      <c r="W107" s="693"/>
    </row>
    <row r="108" spans="4:24" s="524" customFormat="1" ht="15.75" customHeight="1" x14ac:dyDescent="0.2">
      <c r="E108" s="694"/>
      <c r="F108" s="695"/>
      <c r="G108" s="695"/>
      <c r="H108" s="695"/>
      <c r="I108" s="695"/>
      <c r="J108" s="695"/>
      <c r="K108" s="696"/>
      <c r="L108" s="788"/>
      <c r="M108" s="788"/>
      <c r="N108" s="788"/>
      <c r="O108" s="788"/>
      <c r="P108" s="788"/>
      <c r="Q108" s="788"/>
      <c r="R108" s="694"/>
      <c r="S108" s="695"/>
      <c r="T108" s="695"/>
      <c r="U108" s="695"/>
      <c r="V108" s="695"/>
      <c r="W108" s="696"/>
    </row>
    <row r="109" spans="4:24" s="524" customFormat="1" ht="15.75" customHeight="1" x14ac:dyDescent="0.2">
      <c r="E109" s="697"/>
      <c r="F109" s="698"/>
      <c r="G109" s="698"/>
      <c r="H109" s="698"/>
      <c r="I109" s="698"/>
      <c r="J109" s="698"/>
      <c r="K109" s="699"/>
      <c r="L109" s="788"/>
      <c r="M109" s="788"/>
      <c r="N109" s="788"/>
      <c r="O109" s="788"/>
      <c r="P109" s="788"/>
      <c r="Q109" s="788"/>
      <c r="R109" s="697"/>
      <c r="S109" s="698"/>
      <c r="T109" s="698"/>
      <c r="U109" s="698"/>
      <c r="V109" s="698"/>
      <c r="W109" s="699"/>
    </row>
    <row r="110" spans="4:24" s="524" customFormat="1" ht="15.75" customHeight="1" x14ac:dyDescent="0.2">
      <c r="E110" s="761" t="s">
        <v>498</v>
      </c>
      <c r="F110" s="762"/>
      <c r="G110" s="762"/>
      <c r="H110" s="762"/>
      <c r="I110" s="762"/>
      <c r="J110" s="762"/>
      <c r="K110" s="763"/>
      <c r="L110" s="788" t="s">
        <v>500</v>
      </c>
      <c r="M110" s="788"/>
      <c r="N110" s="788"/>
      <c r="O110" s="788"/>
      <c r="P110" s="788"/>
      <c r="Q110" s="788"/>
      <c r="R110" s="691" t="s">
        <v>514</v>
      </c>
      <c r="S110" s="692"/>
      <c r="T110" s="692"/>
      <c r="U110" s="692"/>
      <c r="V110" s="692"/>
      <c r="W110" s="693"/>
    </row>
    <row r="111" spans="4:24" s="524" customFormat="1" ht="15.75" customHeight="1" x14ac:dyDescent="0.2">
      <c r="E111" s="764"/>
      <c r="F111" s="765"/>
      <c r="G111" s="765"/>
      <c r="H111" s="765"/>
      <c r="I111" s="765"/>
      <c r="J111" s="765"/>
      <c r="K111" s="766"/>
      <c r="L111" s="788"/>
      <c r="M111" s="788"/>
      <c r="N111" s="788"/>
      <c r="O111" s="788"/>
      <c r="P111" s="788"/>
      <c r="Q111" s="788"/>
      <c r="R111" s="694"/>
      <c r="S111" s="695"/>
      <c r="T111" s="695"/>
      <c r="U111" s="695"/>
      <c r="V111" s="695"/>
      <c r="W111" s="696"/>
    </row>
    <row r="112" spans="4:24" s="524" customFormat="1" ht="15.75" customHeight="1" x14ac:dyDescent="0.2">
      <c r="E112" s="767"/>
      <c r="F112" s="768"/>
      <c r="G112" s="768"/>
      <c r="H112" s="768"/>
      <c r="I112" s="768"/>
      <c r="J112" s="768"/>
      <c r="K112" s="769"/>
      <c r="L112" s="788"/>
      <c r="M112" s="788"/>
      <c r="N112" s="788"/>
      <c r="O112" s="788"/>
      <c r="P112" s="788"/>
      <c r="Q112" s="788"/>
      <c r="R112" s="697"/>
      <c r="S112" s="698"/>
      <c r="T112" s="698"/>
      <c r="U112" s="698"/>
      <c r="V112" s="698"/>
      <c r="W112" s="699"/>
    </row>
    <row r="113" spans="5:23" s="524" customFormat="1" ht="15.75" customHeight="1" x14ac:dyDescent="0.2">
      <c r="E113" s="761" t="s">
        <v>499</v>
      </c>
      <c r="F113" s="762"/>
      <c r="G113" s="762"/>
      <c r="H113" s="762"/>
      <c r="I113" s="762"/>
      <c r="J113" s="762"/>
      <c r="K113" s="763"/>
      <c r="L113" s="788" t="s">
        <v>501</v>
      </c>
      <c r="M113" s="788"/>
      <c r="N113" s="788"/>
      <c r="O113" s="788"/>
      <c r="P113" s="788"/>
      <c r="Q113" s="788"/>
      <c r="R113" s="691" t="s">
        <v>511</v>
      </c>
      <c r="S113" s="692"/>
      <c r="T113" s="692"/>
      <c r="U113" s="692"/>
      <c r="V113" s="692"/>
      <c r="W113" s="693"/>
    </row>
    <row r="114" spans="5:23" s="524" customFormat="1" ht="15.75" customHeight="1" x14ac:dyDescent="0.2">
      <c r="E114" s="764"/>
      <c r="F114" s="765"/>
      <c r="G114" s="765"/>
      <c r="H114" s="765"/>
      <c r="I114" s="765"/>
      <c r="J114" s="765"/>
      <c r="K114" s="766"/>
      <c r="L114" s="788"/>
      <c r="M114" s="788"/>
      <c r="N114" s="788"/>
      <c r="O114" s="788"/>
      <c r="P114" s="788"/>
      <c r="Q114" s="788"/>
      <c r="R114" s="694"/>
      <c r="S114" s="695"/>
      <c r="T114" s="695"/>
      <c r="U114" s="695"/>
      <c r="V114" s="695"/>
      <c r="W114" s="696"/>
    </row>
    <row r="115" spans="5:23" s="524" customFormat="1" ht="15.75" customHeight="1" x14ac:dyDescent="0.2">
      <c r="E115" s="767"/>
      <c r="F115" s="768"/>
      <c r="G115" s="768"/>
      <c r="H115" s="768"/>
      <c r="I115" s="768"/>
      <c r="J115" s="768"/>
      <c r="K115" s="769"/>
      <c r="L115" s="788"/>
      <c r="M115" s="788"/>
      <c r="N115" s="788"/>
      <c r="O115" s="788"/>
      <c r="P115" s="788"/>
      <c r="Q115" s="788"/>
      <c r="R115" s="697"/>
      <c r="S115" s="698"/>
      <c r="T115" s="698"/>
      <c r="U115" s="698"/>
      <c r="V115" s="698"/>
      <c r="W115" s="699"/>
    </row>
    <row r="116" spans="5:23" s="524" customFormat="1" ht="15.75" customHeight="1" x14ac:dyDescent="0.2">
      <c r="E116" s="761" t="s">
        <v>502</v>
      </c>
      <c r="F116" s="762"/>
      <c r="G116" s="762"/>
      <c r="H116" s="762"/>
      <c r="I116" s="762"/>
      <c r="J116" s="762"/>
      <c r="K116" s="763"/>
      <c r="L116" s="788" t="s">
        <v>500</v>
      </c>
      <c r="M116" s="788"/>
      <c r="N116" s="788"/>
      <c r="O116" s="788"/>
      <c r="P116" s="788"/>
      <c r="Q116" s="788"/>
      <c r="R116" s="691" t="s">
        <v>512</v>
      </c>
      <c r="S116" s="692"/>
      <c r="T116" s="692"/>
      <c r="U116" s="692"/>
      <c r="V116" s="692"/>
      <c r="W116" s="693"/>
    </row>
    <row r="117" spans="5:23" s="524" customFormat="1" ht="15.75" customHeight="1" x14ac:dyDescent="0.2">
      <c r="E117" s="764"/>
      <c r="F117" s="765"/>
      <c r="G117" s="765"/>
      <c r="H117" s="765"/>
      <c r="I117" s="765"/>
      <c r="J117" s="765"/>
      <c r="K117" s="766"/>
      <c r="L117" s="788"/>
      <c r="M117" s="788"/>
      <c r="N117" s="788"/>
      <c r="O117" s="788"/>
      <c r="P117" s="788"/>
      <c r="Q117" s="788"/>
      <c r="R117" s="694"/>
      <c r="S117" s="695"/>
      <c r="T117" s="695"/>
      <c r="U117" s="695"/>
      <c r="V117" s="695"/>
      <c r="W117" s="696"/>
    </row>
    <row r="118" spans="5:23" s="524" customFormat="1" ht="15.75" customHeight="1" x14ac:dyDescent="0.2">
      <c r="E118" s="767"/>
      <c r="F118" s="768"/>
      <c r="G118" s="768"/>
      <c r="H118" s="768"/>
      <c r="I118" s="768"/>
      <c r="J118" s="768"/>
      <c r="K118" s="769"/>
      <c r="L118" s="788"/>
      <c r="M118" s="788"/>
      <c r="N118" s="788"/>
      <c r="O118" s="788"/>
      <c r="P118" s="788"/>
      <c r="Q118" s="788"/>
      <c r="R118" s="697"/>
      <c r="S118" s="698"/>
      <c r="T118" s="698"/>
      <c r="U118" s="698"/>
      <c r="V118" s="698"/>
      <c r="W118" s="699"/>
    </row>
    <row r="119" spans="5:23" s="524" customFormat="1" ht="15.75" customHeight="1" x14ac:dyDescent="0.2">
      <c r="E119" s="761" t="s">
        <v>503</v>
      </c>
      <c r="F119" s="762"/>
      <c r="G119" s="762"/>
      <c r="H119" s="762"/>
      <c r="I119" s="762"/>
      <c r="J119" s="762"/>
      <c r="K119" s="763"/>
      <c r="L119" s="788" t="s">
        <v>500</v>
      </c>
      <c r="M119" s="788"/>
      <c r="N119" s="788"/>
      <c r="O119" s="788"/>
      <c r="P119" s="788"/>
      <c r="Q119" s="788"/>
      <c r="R119" s="691" t="s">
        <v>512</v>
      </c>
      <c r="S119" s="692"/>
      <c r="T119" s="692"/>
      <c r="U119" s="692"/>
      <c r="V119" s="692"/>
      <c r="W119" s="693"/>
    </row>
    <row r="120" spans="5:23" s="524" customFormat="1" ht="15.75" customHeight="1" x14ac:dyDescent="0.2">
      <c r="E120" s="764"/>
      <c r="F120" s="765"/>
      <c r="G120" s="765"/>
      <c r="H120" s="765"/>
      <c r="I120" s="765"/>
      <c r="J120" s="765"/>
      <c r="K120" s="766"/>
      <c r="L120" s="788"/>
      <c r="M120" s="788"/>
      <c r="N120" s="788"/>
      <c r="O120" s="788"/>
      <c r="P120" s="788"/>
      <c r="Q120" s="788"/>
      <c r="R120" s="694"/>
      <c r="S120" s="695"/>
      <c r="T120" s="695"/>
      <c r="U120" s="695"/>
      <c r="V120" s="695"/>
      <c r="W120" s="696"/>
    </row>
    <row r="121" spans="5:23" s="524" customFormat="1" ht="15.75" customHeight="1" x14ac:dyDescent="0.2">
      <c r="E121" s="767"/>
      <c r="F121" s="768"/>
      <c r="G121" s="768"/>
      <c r="H121" s="768"/>
      <c r="I121" s="768"/>
      <c r="J121" s="768"/>
      <c r="K121" s="769"/>
      <c r="L121" s="788"/>
      <c r="M121" s="788"/>
      <c r="N121" s="788"/>
      <c r="O121" s="788"/>
      <c r="P121" s="788"/>
      <c r="Q121" s="788"/>
      <c r="R121" s="697"/>
      <c r="S121" s="698"/>
      <c r="T121" s="698"/>
      <c r="U121" s="698"/>
      <c r="V121" s="698"/>
      <c r="W121" s="699"/>
    </row>
    <row r="122" spans="5:23" s="524" customFormat="1" ht="15.75" customHeight="1" x14ac:dyDescent="0.2">
      <c r="E122" s="761" t="s">
        <v>510</v>
      </c>
      <c r="F122" s="762"/>
      <c r="G122" s="762"/>
      <c r="H122" s="762"/>
      <c r="I122" s="762"/>
      <c r="J122" s="762"/>
      <c r="K122" s="763"/>
      <c r="L122" s="788" t="s">
        <v>501</v>
      </c>
      <c r="M122" s="788"/>
      <c r="N122" s="788"/>
      <c r="O122" s="788"/>
      <c r="P122" s="788"/>
      <c r="Q122" s="788"/>
      <c r="R122" s="691" t="s">
        <v>511</v>
      </c>
      <c r="S122" s="692"/>
      <c r="T122" s="692"/>
      <c r="U122" s="692"/>
      <c r="V122" s="692"/>
      <c r="W122" s="693"/>
    </row>
    <row r="123" spans="5:23" s="524" customFormat="1" ht="15.75" customHeight="1" x14ac:dyDescent="0.2">
      <c r="E123" s="764"/>
      <c r="F123" s="765"/>
      <c r="G123" s="765"/>
      <c r="H123" s="765"/>
      <c r="I123" s="765"/>
      <c r="J123" s="765"/>
      <c r="K123" s="766"/>
      <c r="L123" s="788"/>
      <c r="M123" s="788"/>
      <c r="N123" s="788"/>
      <c r="O123" s="788"/>
      <c r="P123" s="788"/>
      <c r="Q123" s="788"/>
      <c r="R123" s="694"/>
      <c r="S123" s="695"/>
      <c r="T123" s="695"/>
      <c r="U123" s="695"/>
      <c r="V123" s="695"/>
      <c r="W123" s="696"/>
    </row>
    <row r="124" spans="5:23" s="524" customFormat="1" ht="15.75" customHeight="1" x14ac:dyDescent="0.2">
      <c r="E124" s="767"/>
      <c r="F124" s="768"/>
      <c r="G124" s="768"/>
      <c r="H124" s="768"/>
      <c r="I124" s="768"/>
      <c r="J124" s="768"/>
      <c r="K124" s="769"/>
      <c r="L124" s="788"/>
      <c r="M124" s="788"/>
      <c r="N124" s="788"/>
      <c r="O124" s="788"/>
      <c r="P124" s="788"/>
      <c r="Q124" s="788"/>
      <c r="R124" s="697"/>
      <c r="S124" s="698"/>
      <c r="T124" s="698"/>
      <c r="U124" s="698"/>
      <c r="V124" s="698"/>
      <c r="W124" s="699"/>
    </row>
    <row r="125" spans="5:23" s="524" customFormat="1" ht="15.75" customHeight="1" x14ac:dyDescent="0.2">
      <c r="E125" s="761" t="s">
        <v>504</v>
      </c>
      <c r="F125" s="762"/>
      <c r="G125" s="762"/>
      <c r="H125" s="762"/>
      <c r="I125" s="762"/>
      <c r="J125" s="762"/>
      <c r="K125" s="763"/>
      <c r="L125" s="788" t="s">
        <v>500</v>
      </c>
      <c r="M125" s="788"/>
      <c r="N125" s="788"/>
      <c r="O125" s="788"/>
      <c r="P125" s="788"/>
      <c r="Q125" s="788"/>
      <c r="R125" s="691" t="s">
        <v>514</v>
      </c>
      <c r="S125" s="692"/>
      <c r="T125" s="692"/>
      <c r="U125" s="692"/>
      <c r="V125" s="692"/>
      <c r="W125" s="693"/>
    </row>
    <row r="126" spans="5:23" s="524" customFormat="1" ht="15.75" customHeight="1" x14ac:dyDescent="0.2">
      <c r="E126" s="764"/>
      <c r="F126" s="765"/>
      <c r="G126" s="765"/>
      <c r="H126" s="765"/>
      <c r="I126" s="765"/>
      <c r="J126" s="765"/>
      <c r="K126" s="766"/>
      <c r="L126" s="788"/>
      <c r="M126" s="788"/>
      <c r="N126" s="788"/>
      <c r="O126" s="788"/>
      <c r="P126" s="788"/>
      <c r="Q126" s="788"/>
      <c r="R126" s="694"/>
      <c r="S126" s="695"/>
      <c r="T126" s="695"/>
      <c r="U126" s="695"/>
      <c r="V126" s="695"/>
      <c r="W126" s="696"/>
    </row>
    <row r="127" spans="5:23" s="524" customFormat="1" ht="15.75" customHeight="1" x14ac:dyDescent="0.2">
      <c r="E127" s="767"/>
      <c r="F127" s="768"/>
      <c r="G127" s="768"/>
      <c r="H127" s="768"/>
      <c r="I127" s="768"/>
      <c r="J127" s="768"/>
      <c r="K127" s="769"/>
      <c r="L127" s="788"/>
      <c r="M127" s="788"/>
      <c r="N127" s="788"/>
      <c r="O127" s="788"/>
      <c r="P127" s="788"/>
      <c r="Q127" s="788"/>
      <c r="R127" s="697"/>
      <c r="S127" s="698"/>
      <c r="T127" s="698"/>
      <c r="U127" s="698"/>
      <c r="V127" s="698"/>
      <c r="W127" s="699"/>
    </row>
    <row r="128" spans="5:23" s="524" customFormat="1" ht="15.75" customHeight="1" x14ac:dyDescent="0.2">
      <c r="E128" s="526" t="s">
        <v>508</v>
      </c>
      <c r="F128" s="681"/>
      <c r="G128" s="681"/>
      <c r="H128" s="681"/>
      <c r="I128" s="681"/>
      <c r="J128" s="681"/>
      <c r="K128" s="681"/>
      <c r="L128" s="679"/>
      <c r="M128" s="679"/>
      <c r="N128" s="679"/>
      <c r="O128" s="679"/>
      <c r="P128" s="679"/>
      <c r="Q128" s="679"/>
      <c r="R128" s="682"/>
      <c r="S128" s="682"/>
      <c r="T128" s="682"/>
      <c r="U128" s="680"/>
    </row>
    <row r="129" spans="3:21" s="524" customFormat="1" ht="5.25" customHeight="1" x14ac:dyDescent="0.25">
      <c r="E129" s="547"/>
      <c r="R129" s="680"/>
      <c r="S129" s="680"/>
      <c r="T129" s="680"/>
      <c r="U129" s="680"/>
    </row>
    <row r="130" spans="3:21" s="524" customFormat="1" ht="15.75" x14ac:dyDescent="0.25">
      <c r="E130" s="524" t="s">
        <v>435</v>
      </c>
    </row>
    <row r="131" spans="3:21" s="524" customFormat="1" ht="15" x14ac:dyDescent="0.2">
      <c r="D131" s="524" t="s">
        <v>438</v>
      </c>
    </row>
    <row r="132" spans="3:21" s="524" customFormat="1" ht="15" x14ac:dyDescent="0.2">
      <c r="D132" s="532" t="s">
        <v>439</v>
      </c>
    </row>
    <row r="133" spans="3:21" s="524" customFormat="1" ht="15.75" x14ac:dyDescent="0.25">
      <c r="E133" s="524" t="s">
        <v>440</v>
      </c>
    </row>
    <row r="134" spans="3:21" s="524" customFormat="1" ht="15" x14ac:dyDescent="0.2">
      <c r="E134" s="526" t="s">
        <v>418</v>
      </c>
    </row>
    <row r="135" spans="3:21" s="524" customFormat="1" ht="15.75" x14ac:dyDescent="0.25">
      <c r="E135" s="524" t="s">
        <v>436</v>
      </c>
    </row>
    <row r="136" spans="3:21" s="524" customFormat="1" ht="15.75" x14ac:dyDescent="0.25">
      <c r="E136" s="524" t="s">
        <v>434</v>
      </c>
    </row>
    <row r="137" spans="3:21" s="524" customFormat="1" ht="15.75" x14ac:dyDescent="0.25">
      <c r="E137" s="524" t="s">
        <v>435</v>
      </c>
    </row>
    <row r="138" spans="3:21" s="524" customFormat="1" ht="15.75" x14ac:dyDescent="0.25">
      <c r="E138" s="524" t="s">
        <v>437</v>
      </c>
    </row>
    <row r="139" spans="3:21" s="524" customFormat="1" ht="15.75" x14ac:dyDescent="0.2">
      <c r="C139" s="522" t="s">
        <v>7</v>
      </c>
      <c r="D139" s="524" t="s">
        <v>333</v>
      </c>
    </row>
    <row r="140" spans="3:21" s="524" customFormat="1" ht="15" x14ac:dyDescent="0.2">
      <c r="D140" s="524" t="s">
        <v>419</v>
      </c>
    </row>
    <row r="141" spans="3:21" s="524" customFormat="1" ht="15" x14ac:dyDescent="0.2">
      <c r="D141" s="524" t="s">
        <v>420</v>
      </c>
    </row>
    <row r="142" spans="3:21" s="524" customFormat="1" ht="15" x14ac:dyDescent="0.2">
      <c r="D142" s="524" t="s">
        <v>421</v>
      </c>
    </row>
    <row r="143" spans="3:21" s="524" customFormat="1" ht="15" x14ac:dyDescent="0.2">
      <c r="D143" s="524" t="s">
        <v>422</v>
      </c>
    </row>
    <row r="144" spans="3:21" s="524" customFormat="1" ht="15" x14ac:dyDescent="0.2">
      <c r="D144" s="524" t="s">
        <v>423</v>
      </c>
    </row>
    <row r="145" spans="2:5" s="524" customFormat="1" ht="15" x14ac:dyDescent="0.2">
      <c r="D145" s="524" t="s">
        <v>424</v>
      </c>
    </row>
    <row r="146" spans="2:5" s="524" customFormat="1" ht="15" x14ac:dyDescent="0.2">
      <c r="D146" s="524" t="s">
        <v>425</v>
      </c>
    </row>
    <row r="147" spans="2:5" s="524" customFormat="1" ht="15.75" x14ac:dyDescent="0.25">
      <c r="C147" s="534" t="s">
        <v>8</v>
      </c>
      <c r="D147" s="524" t="s">
        <v>447</v>
      </c>
    </row>
    <row r="148" spans="2:5" s="524" customFormat="1" ht="15" x14ac:dyDescent="0.2"/>
    <row r="149" spans="2:5" s="524" customFormat="1" ht="15" x14ac:dyDescent="0.2">
      <c r="B149" s="683" t="s">
        <v>449</v>
      </c>
      <c r="C149" s="683"/>
      <c r="D149" s="683"/>
      <c r="E149" s="683"/>
    </row>
    <row r="150" spans="2:5" s="524" customFormat="1" ht="15" x14ac:dyDescent="0.2"/>
    <row r="151" spans="2:5" s="524" customFormat="1" ht="15" x14ac:dyDescent="0.2"/>
    <row r="152" spans="2:5" s="524" customFormat="1" ht="15" x14ac:dyDescent="0.2"/>
    <row r="153" spans="2:5" s="524" customFormat="1" ht="15" x14ac:dyDescent="0.2"/>
    <row r="154" spans="2:5" s="524" customFormat="1" ht="15" x14ac:dyDescent="0.2"/>
    <row r="155" spans="2:5" s="524" customFormat="1" ht="15" x14ac:dyDescent="0.2"/>
    <row r="156" spans="2:5" s="524" customFormat="1" ht="15" x14ac:dyDescent="0.2"/>
    <row r="157" spans="2:5" s="524" customFormat="1" ht="15" x14ac:dyDescent="0.2"/>
    <row r="158" spans="2:5" s="524" customFormat="1" ht="15" x14ac:dyDescent="0.2"/>
    <row r="159" spans="2:5" s="524" customFormat="1" ht="15" x14ac:dyDescent="0.2"/>
    <row r="160" spans="2:5" s="524" customFormat="1" ht="15" x14ac:dyDescent="0.2"/>
    <row r="161" s="524" customFormat="1" ht="15" x14ac:dyDescent="0.2"/>
    <row r="162" s="524" customFormat="1" ht="15" x14ac:dyDescent="0.2"/>
    <row r="163" s="524" customFormat="1" ht="15" x14ac:dyDescent="0.2"/>
    <row r="164" s="524" customFormat="1" ht="15" x14ac:dyDescent="0.2"/>
    <row r="165" s="524" customFormat="1" ht="15" x14ac:dyDescent="0.2"/>
    <row r="166" s="524" customFormat="1" ht="15" x14ac:dyDescent="0.2"/>
    <row r="167" s="524" customFormat="1" ht="15" x14ac:dyDescent="0.2"/>
    <row r="168" s="524" customFormat="1" ht="15" x14ac:dyDescent="0.2"/>
  </sheetData>
  <sheetProtection algorithmName="SHA-512" hashValue="I1kZsLVev7X36XhYS/TicOTaSjBjXtfBnkRG+dCIA/d5o9CV428WznAncyCCWU/YoxC+jHpuVp6Z2yz4zPeGyA==" saltValue="ioNWBG0J2Zm+zzm+4H57xQ==" spinCount="100000" sheet="1" objects="1" scenarios="1"/>
  <mergeCells count="94">
    <mergeCell ref="L104:Q106"/>
    <mergeCell ref="L125:Q127"/>
    <mergeCell ref="L122:Q124"/>
    <mergeCell ref="L119:Q121"/>
    <mergeCell ref="L116:Q118"/>
    <mergeCell ref="L113:Q115"/>
    <mergeCell ref="L110:Q112"/>
    <mergeCell ref="L107:Q109"/>
    <mergeCell ref="T44:V44"/>
    <mergeCell ref="L44:N44"/>
    <mergeCell ref="D48:R48"/>
    <mergeCell ref="D34:R34"/>
    <mergeCell ref="P47:R47"/>
    <mergeCell ref="P36:R36"/>
    <mergeCell ref="P44:R44"/>
    <mergeCell ref="B5:AB5"/>
    <mergeCell ref="B6:AB6"/>
    <mergeCell ref="B7:AB7"/>
    <mergeCell ref="B8:AB8"/>
    <mergeCell ref="B10:AB10"/>
    <mergeCell ref="P39:R39"/>
    <mergeCell ref="H47:J47"/>
    <mergeCell ref="D45:R45"/>
    <mergeCell ref="L47:N47"/>
    <mergeCell ref="H44:J44"/>
    <mergeCell ref="X23:Z23"/>
    <mergeCell ref="X20:Z20"/>
    <mergeCell ref="T20:V20"/>
    <mergeCell ref="L36:N36"/>
    <mergeCell ref="L20:N20"/>
    <mergeCell ref="P20:R20"/>
    <mergeCell ref="T23:V23"/>
    <mergeCell ref="L23:N23"/>
    <mergeCell ref="P23:R23"/>
    <mergeCell ref="P28:R28"/>
    <mergeCell ref="L28:N28"/>
    <mergeCell ref="D29:R29"/>
    <mergeCell ref="L33:N33"/>
    <mergeCell ref="X12:Z15"/>
    <mergeCell ref="X44:Z44"/>
    <mergeCell ref="T47:V47"/>
    <mergeCell ref="X47:Z47"/>
    <mergeCell ref="T50:V50"/>
    <mergeCell ref="X50:Z50"/>
    <mergeCell ref="T12:V15"/>
    <mergeCell ref="B18:AB18"/>
    <mergeCell ref="T28:V28"/>
    <mergeCell ref="X28:Z28"/>
    <mergeCell ref="T33:V33"/>
    <mergeCell ref="X33:Z33"/>
    <mergeCell ref="T36:V36"/>
    <mergeCell ref="X36:Z36"/>
    <mergeCell ref="T39:V39"/>
    <mergeCell ref="X39:Z39"/>
    <mergeCell ref="H12:J15"/>
    <mergeCell ref="L12:N15"/>
    <mergeCell ref="P12:R15"/>
    <mergeCell ref="D40:R40"/>
    <mergeCell ref="P33:R33"/>
    <mergeCell ref="H39:J39"/>
    <mergeCell ref="D37:R37"/>
    <mergeCell ref="D39:G39"/>
    <mergeCell ref="H20:J20"/>
    <mergeCell ref="D12:F15"/>
    <mergeCell ref="H23:J23"/>
    <mergeCell ref="D23:F23"/>
    <mergeCell ref="H28:J28"/>
    <mergeCell ref="H33:J33"/>
    <mergeCell ref="L39:N39"/>
    <mergeCell ref="H36:J36"/>
    <mergeCell ref="X104:X106"/>
    <mergeCell ref="R125:W127"/>
    <mergeCell ref="R122:W124"/>
    <mergeCell ref="R119:W121"/>
    <mergeCell ref="R116:W118"/>
    <mergeCell ref="R113:W115"/>
    <mergeCell ref="R110:W112"/>
    <mergeCell ref="R107:W109"/>
    <mergeCell ref="B60:E60"/>
    <mergeCell ref="B149:E149"/>
    <mergeCell ref="H50:J50"/>
    <mergeCell ref="L50:N50"/>
    <mergeCell ref="P50:R50"/>
    <mergeCell ref="D51:R51"/>
    <mergeCell ref="R104:W106"/>
    <mergeCell ref="E110:K112"/>
    <mergeCell ref="E107:K109"/>
    <mergeCell ref="V56:Z56"/>
    <mergeCell ref="E104:K106"/>
    <mergeCell ref="E125:K127"/>
    <mergeCell ref="E122:K124"/>
    <mergeCell ref="E119:K121"/>
    <mergeCell ref="E116:K118"/>
    <mergeCell ref="E113:K115"/>
  </mergeCells>
  <conditionalFormatting sqref="P23:R24 P33:R33 P47:R47 P36:R36 P44:R44 P39:R39 P28:R28 X23:AA24">
    <cfRule type="cellIs" dxfId="954" priority="18" operator="lessThan">
      <formula>0</formula>
    </cfRule>
  </conditionalFormatting>
  <conditionalFormatting sqref="P50:R50">
    <cfRule type="cellIs" dxfId="953" priority="8" operator="lessThan">
      <formula>0</formula>
    </cfRule>
  </conditionalFormatting>
  <conditionalFormatting sqref="X28:AA28">
    <cfRule type="cellIs" dxfId="952" priority="7" operator="lessThan">
      <formula>0</formula>
    </cfRule>
  </conditionalFormatting>
  <conditionalFormatting sqref="X33:AA33">
    <cfRule type="cellIs" dxfId="951" priority="6" operator="lessThan">
      <formula>0</formula>
    </cfRule>
  </conditionalFormatting>
  <conditionalFormatting sqref="X36:AA36">
    <cfRule type="cellIs" dxfId="950" priority="5" operator="lessThan">
      <formula>0</formula>
    </cfRule>
  </conditionalFormatting>
  <conditionalFormatting sqref="X39:AA39">
    <cfRule type="cellIs" dxfId="949" priority="4" operator="lessThan">
      <formula>0</formula>
    </cfRule>
  </conditionalFormatting>
  <conditionalFormatting sqref="X50:AA50">
    <cfRule type="cellIs" dxfId="948" priority="1" operator="lessThan">
      <formula>0</formula>
    </cfRule>
  </conditionalFormatting>
  <conditionalFormatting sqref="X44:AA44">
    <cfRule type="cellIs" dxfId="947" priority="3" operator="lessThan">
      <formula>0</formula>
    </cfRule>
  </conditionalFormatting>
  <conditionalFormatting sqref="X47:AA47">
    <cfRule type="cellIs" dxfId="946" priority="2" operator="lessThan">
      <formula>0</formula>
    </cfRule>
  </conditionalFormatting>
  <hyperlinks>
    <hyperlink ref="H12" location="'příjezdy post-doků do ČR'!A1" display="post-dok"/>
    <hyperlink ref="L12:N15" location="'KA2_příjezdy seniorů'!A1" display="'KA2_příjezdy seniorů'!A1"/>
    <hyperlink ref="P12:R15" location="'KA3_výjezdy juniorů'!A1" display="'KA3_výjezdy juniorů'!A1"/>
    <hyperlink ref="T12:V15" location="'KA4_výjezdy seniorů'!A1" display="'KA4_výjezdy seniorů'!A1"/>
    <hyperlink ref="H12:J15" location="'KA1_příjezdy post-doků'!A1" display="'KA1_příjezdy post-doků'!A1"/>
    <hyperlink ref="D12:F15" location="Úvod!A80" display="Manuál"/>
    <hyperlink ref="X12:Z15" location="MPN!A1" display="Minimální personální náklady"/>
    <hyperlink ref="B60:E60" location="Úvod!A1" display="zpět na hlavní stranu"/>
    <hyperlink ref="B149:E149" location="Úvod!A1" display="zpět na hlavní stranu"/>
  </hyperlinks>
  <pageMargins left="0.51181102362204722" right="0.51181102362204722" top="0.78740157480314965" bottom="0.39370078740157483" header="0.31496062992125984" footer="0.31496062992125984"/>
  <pageSetup paperSize="9" orientation="portrait" r:id="rId1"/>
  <ignoredErrors>
    <ignoredError sqref="D33 D36 D44 D47" twoDigitTextYear="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H212"/>
  <sheetViews>
    <sheetView zoomScale="90" zoomScaleNormal="90" workbookViewId="0">
      <pane xSplit="4" ySplit="6" topLeftCell="E7" activePane="bottomRight" state="frozen"/>
      <selection pane="topRight" activeCell="E1" sqref="E1"/>
      <selection pane="bottomLeft" activeCell="A7" sqref="A7"/>
      <selection pane="bottomRight" activeCell="C7" sqref="C7:D7"/>
    </sheetView>
  </sheetViews>
  <sheetFormatPr defaultRowHeight="12.75" outlineLevelCol="1" x14ac:dyDescent="0.2"/>
  <cols>
    <col min="1" max="1" width="2.42578125" style="29" customWidth="1"/>
    <col min="2" max="2" width="4.28515625" style="130" customWidth="1"/>
    <col min="3" max="3" width="40.7109375" style="164" customWidth="1"/>
    <col min="4" max="4" width="2.7109375" style="164" customWidth="1"/>
    <col min="5" max="5" width="16.85546875" style="98" customWidth="1"/>
    <col min="6" max="6" width="4.7109375" style="98" hidden="1" customWidth="1"/>
    <col min="7" max="7" width="4" style="98" hidden="1" customWidth="1"/>
    <col min="8" max="8" width="6.42578125" style="98" hidden="1" customWidth="1"/>
    <col min="9" max="9" width="11.7109375" style="98" customWidth="1"/>
    <col min="10" max="10" width="15.28515625" style="98" customWidth="1"/>
    <col min="11" max="11" width="13" style="98" customWidth="1"/>
    <col min="12" max="13" width="14.7109375" style="98" customWidth="1"/>
    <col min="14" max="14" width="14.42578125" style="98" customWidth="1"/>
    <col min="15" max="15" width="15.7109375" style="99" customWidth="1"/>
    <col min="16" max="16" width="2.85546875" style="25" customWidth="1"/>
    <col min="17" max="18" width="15.140625" style="98" customWidth="1"/>
    <col min="19" max="19" width="2.5703125" style="29" customWidth="1"/>
    <col min="20" max="20" width="8.140625" style="29" hidden="1" customWidth="1"/>
    <col min="21" max="21" width="12.140625" style="10" customWidth="1"/>
    <col min="22" max="22" width="2.140625" style="10" customWidth="1"/>
    <col min="23" max="23" width="9.42578125" style="10" customWidth="1"/>
    <col min="24" max="24" width="6.28515625" style="10" customWidth="1" outlineLevel="1"/>
    <col min="25" max="25" width="6.140625" style="10" customWidth="1" outlineLevel="1"/>
    <col min="26" max="26" width="6.28515625" style="10" customWidth="1" outlineLevel="1"/>
    <col min="27" max="27" width="6.140625" style="10" customWidth="1" outlineLevel="1"/>
    <col min="28" max="28" width="6.28515625" style="10" customWidth="1" outlineLevel="1"/>
    <col min="29" max="29" width="6.140625" style="10" customWidth="1" outlineLevel="1"/>
    <col min="30" max="30" width="6.28515625" style="10" customWidth="1" outlineLevel="1"/>
    <col min="31" max="31" width="6.140625" style="10" customWidth="1" outlineLevel="1"/>
    <col min="32" max="32" width="6.28515625" style="10" customWidth="1" outlineLevel="1"/>
    <col min="33" max="33" width="6.140625" style="10" customWidth="1" outlineLevel="1"/>
    <col min="34" max="34" width="6.28515625" style="10" customWidth="1" outlineLevel="1"/>
    <col min="35" max="35" width="6.140625" style="10" customWidth="1" outlineLevel="1"/>
    <col min="36" max="36" width="6.28515625" style="10" customWidth="1" outlineLevel="1"/>
    <col min="37" max="37" width="6.140625" style="10" customWidth="1" outlineLevel="1"/>
    <col min="38" max="38" width="6.28515625" style="10" customWidth="1" outlineLevel="1"/>
    <col min="39" max="39" width="6.140625" style="10" customWidth="1" outlineLevel="1"/>
    <col min="40" max="40" width="6.28515625" style="10" customWidth="1" outlineLevel="1"/>
    <col min="41" max="41" width="6.140625" style="10" customWidth="1" outlineLevel="1"/>
    <col min="42" max="42" width="6.28515625" style="10" customWidth="1" outlineLevel="1"/>
    <col min="43" max="43" width="6.140625" style="10" customWidth="1" outlineLevel="1"/>
    <col min="44" max="44" width="6.28515625" style="10" customWidth="1" outlineLevel="1"/>
    <col min="45" max="45" width="6.140625" style="10" customWidth="1" outlineLevel="1"/>
    <col min="46" max="46" width="6.28515625" style="10" customWidth="1" outlineLevel="1"/>
    <col min="47" max="47" width="6.140625" style="10" customWidth="1" outlineLevel="1"/>
    <col min="48" max="48" width="8.85546875" style="10" customWidth="1" outlineLevel="1"/>
    <col min="49" max="49" width="18.140625" style="10" customWidth="1" outlineLevel="1"/>
    <col min="50" max="50" width="8.85546875" style="10" customWidth="1" outlineLevel="1"/>
    <col min="51" max="51" width="18.140625" style="10" customWidth="1" outlineLevel="1"/>
    <col min="52" max="52" width="3.140625" style="1" customWidth="1"/>
    <col min="53" max="53" width="9.42578125" style="1" customWidth="1"/>
    <col min="54" max="54" width="6.28515625" style="10" customWidth="1" outlineLevel="1"/>
    <col min="55" max="55" width="6.140625" style="10" customWidth="1" outlineLevel="1"/>
    <col min="56" max="56" width="6.28515625" style="10" customWidth="1" outlineLevel="1"/>
    <col min="57" max="57" width="6.140625" style="10" customWidth="1" outlineLevel="1"/>
    <col min="58" max="58" width="6.28515625" style="10" customWidth="1" outlineLevel="1"/>
    <col min="59" max="59" width="6.140625" style="10" customWidth="1" outlineLevel="1"/>
    <col min="60" max="60" width="6.28515625" style="10" customWidth="1" outlineLevel="1"/>
    <col min="61" max="61" width="6.140625" style="10" customWidth="1" outlineLevel="1"/>
    <col min="62" max="62" width="6.28515625" style="10" customWidth="1" outlineLevel="1"/>
    <col min="63" max="63" width="6.140625" style="10" customWidth="1" outlineLevel="1"/>
    <col min="64" max="64" width="6.28515625" style="10" customWidth="1" outlineLevel="1"/>
    <col min="65" max="65" width="6.140625" style="10" customWidth="1" outlineLevel="1"/>
    <col min="66" max="66" width="6.28515625" style="10" customWidth="1" outlineLevel="1"/>
    <col min="67" max="67" width="6.140625" style="10" customWidth="1" outlineLevel="1"/>
    <col min="68" max="68" width="6.28515625" style="10" customWidth="1" outlineLevel="1"/>
    <col min="69" max="69" width="6.140625" style="10" customWidth="1" outlineLevel="1"/>
    <col min="70" max="70" width="8.85546875" style="10" customWidth="1" outlineLevel="1"/>
    <col min="71" max="71" width="18.140625" style="10" customWidth="1" outlineLevel="1"/>
    <col min="72" max="72" width="8.85546875" style="10" customWidth="1" outlineLevel="1"/>
    <col min="73" max="73" width="18.140625" style="10" customWidth="1" outlineLevel="1"/>
    <col min="74" max="74" width="3.140625" style="1" customWidth="1"/>
    <col min="75" max="75" width="9.42578125" style="1" customWidth="1"/>
    <col min="76" max="76" width="6.28515625" style="10" customWidth="1" outlineLevel="1"/>
    <col min="77" max="77" width="6.140625" style="10" customWidth="1" outlineLevel="1"/>
    <col min="78" max="78" width="6.28515625" style="10" customWidth="1" outlineLevel="1"/>
    <col min="79" max="79" width="6.140625" style="10" customWidth="1" outlineLevel="1"/>
    <col min="80" max="80" width="6.28515625" style="10" customWidth="1" outlineLevel="1"/>
    <col min="81" max="81" width="6.140625" style="10" customWidth="1" outlineLevel="1"/>
    <col min="82" max="82" width="6.28515625" style="10" customWidth="1" outlineLevel="1"/>
    <col min="83" max="83" width="6.140625" style="10" customWidth="1" outlineLevel="1"/>
    <col min="84" max="84" width="6.28515625" style="10" customWidth="1" outlineLevel="1"/>
    <col min="85" max="85" width="6.140625" style="10" customWidth="1" outlineLevel="1"/>
    <col min="86" max="86" width="6.28515625" style="10" customWidth="1" outlineLevel="1"/>
    <col min="87" max="87" width="6.140625" style="10" customWidth="1" outlineLevel="1"/>
    <col min="88" max="88" width="6.28515625" style="10" customWidth="1" outlineLevel="1"/>
    <col min="89" max="89" width="6.140625" style="10" customWidth="1" outlineLevel="1"/>
    <col min="90" max="90" width="6.28515625" style="10" customWidth="1" outlineLevel="1"/>
    <col min="91" max="91" width="6.140625" style="10" customWidth="1" outlineLevel="1"/>
    <col min="92" max="92" width="8.85546875" style="10" customWidth="1" outlineLevel="1"/>
    <col min="93" max="93" width="18.140625" style="10" customWidth="1" outlineLevel="1"/>
    <col min="94" max="94" width="8.85546875" style="10" customWidth="1" outlineLevel="1"/>
    <col min="95" max="95" width="18.140625" style="10" customWidth="1" outlineLevel="1"/>
    <col min="96" max="96" width="3.140625" style="1" customWidth="1"/>
    <col min="97" max="97" width="9.42578125" style="1" customWidth="1"/>
    <col min="98" max="98" width="6.28515625" style="10" customWidth="1" outlineLevel="1"/>
    <col min="99" max="99" width="6.140625" style="10" customWidth="1" outlineLevel="1"/>
    <col min="100" max="100" width="6.28515625" style="10" customWidth="1" outlineLevel="1"/>
    <col min="101" max="101" width="6.140625" style="10" customWidth="1" outlineLevel="1"/>
    <col min="102" max="102" width="6.28515625" style="10" customWidth="1" outlineLevel="1"/>
    <col min="103" max="103" width="6.140625" style="10" customWidth="1" outlineLevel="1"/>
    <col min="104" max="104" width="6.28515625" style="10" customWidth="1" outlineLevel="1"/>
    <col min="105" max="105" width="6.140625" style="10" customWidth="1" outlineLevel="1"/>
    <col min="106" max="106" width="6.28515625" style="10" customWidth="1" outlineLevel="1"/>
    <col min="107" max="107" width="6.140625" style="10" customWidth="1" outlineLevel="1"/>
    <col min="108" max="108" width="6.28515625" style="10" customWidth="1" outlineLevel="1"/>
    <col min="109" max="109" width="6.140625" style="10" customWidth="1" outlineLevel="1"/>
    <col min="110" max="110" width="6.28515625" style="10" customWidth="1" outlineLevel="1"/>
    <col min="111" max="111" width="6.140625" style="10" customWidth="1" outlineLevel="1"/>
    <col min="112" max="112" width="6.28515625" style="10" customWidth="1" outlineLevel="1"/>
    <col min="113" max="113" width="6.140625" style="10" customWidth="1" outlineLevel="1"/>
    <col min="114" max="114" width="8.85546875" style="10" customWidth="1" outlineLevel="1"/>
    <col min="115" max="115" width="18.140625" style="10" customWidth="1" outlineLevel="1"/>
    <col min="116" max="116" width="8.85546875" style="10" customWidth="1" outlineLevel="1"/>
    <col min="117" max="117" width="18.140625" style="10" customWidth="1" outlineLevel="1"/>
    <col min="118" max="118" width="3.7109375" style="1" customWidth="1"/>
    <col min="119" max="119" width="9.42578125" style="1" customWidth="1"/>
    <col min="120" max="120" width="6.28515625" style="10" customWidth="1" outlineLevel="1"/>
    <col min="121" max="121" width="6.140625" style="10" customWidth="1" outlineLevel="1"/>
    <col min="122" max="122" width="6.28515625" style="10" customWidth="1" outlineLevel="1"/>
    <col min="123" max="123" width="6.140625" style="10" customWidth="1" outlineLevel="1"/>
    <col min="124" max="124" width="6.28515625" style="10" customWidth="1" outlineLevel="1"/>
    <col min="125" max="125" width="6.140625" style="10" customWidth="1" outlineLevel="1"/>
    <col min="126" max="126" width="6.28515625" style="10" customWidth="1" outlineLevel="1"/>
    <col min="127" max="127" width="6.140625" style="10" customWidth="1" outlineLevel="1"/>
    <col min="128" max="128" width="6.28515625" style="10" customWidth="1" outlineLevel="1"/>
    <col min="129" max="129" width="6.140625" style="10" customWidth="1" outlineLevel="1"/>
    <col min="130" max="130" width="6.28515625" style="10" customWidth="1" outlineLevel="1"/>
    <col min="131" max="131" width="6.140625" style="10" customWidth="1" outlineLevel="1"/>
    <col min="132" max="132" width="6.28515625" style="10" customWidth="1" outlineLevel="1"/>
    <col min="133" max="133" width="6.140625" style="10" customWidth="1" outlineLevel="1"/>
    <col min="134" max="134" width="6.28515625" style="10" customWidth="1" outlineLevel="1"/>
    <col min="135" max="135" width="6.140625" style="10" customWidth="1" outlineLevel="1"/>
    <col min="136" max="136" width="8.85546875" style="10" customWidth="1" outlineLevel="1"/>
    <col min="137" max="137" width="18.140625" style="10" customWidth="1" outlineLevel="1"/>
    <col min="138" max="138" width="8.85546875" style="10" customWidth="1" outlineLevel="1"/>
    <col min="139" max="139" width="18.140625" style="10" customWidth="1" outlineLevel="1"/>
    <col min="140" max="140" width="4.140625" style="1" customWidth="1"/>
    <col min="141" max="141" width="9.42578125" style="1" customWidth="1"/>
    <col min="142" max="142" width="6.28515625" style="10" customWidth="1" outlineLevel="1"/>
    <col min="143" max="143" width="6.140625" style="10" customWidth="1" outlineLevel="1"/>
    <col min="144" max="144" width="6.28515625" style="10" customWidth="1" outlineLevel="1"/>
    <col min="145" max="145" width="6.140625" style="10" customWidth="1" outlineLevel="1"/>
    <col min="146" max="146" width="6.28515625" style="10" customWidth="1" outlineLevel="1"/>
    <col min="147" max="147" width="6.140625" style="10" customWidth="1" outlineLevel="1"/>
    <col min="148" max="148" width="6.28515625" style="10" customWidth="1" outlineLevel="1"/>
    <col min="149" max="149" width="6.140625" style="10" customWidth="1" outlineLevel="1"/>
    <col min="150" max="150" width="6.28515625" style="10" customWidth="1" outlineLevel="1"/>
    <col min="151" max="151" width="6.140625" style="10" customWidth="1" outlineLevel="1"/>
    <col min="152" max="152" width="6.28515625" style="10" customWidth="1" outlineLevel="1"/>
    <col min="153" max="153" width="6.140625" style="10" customWidth="1" outlineLevel="1"/>
    <col min="154" max="154" width="6.28515625" style="10" customWidth="1" outlineLevel="1"/>
    <col min="155" max="155" width="6.140625" style="10" customWidth="1" outlineLevel="1"/>
    <col min="156" max="156" width="6.28515625" style="10" customWidth="1" outlineLevel="1"/>
    <col min="157" max="157" width="6.140625" style="10" customWidth="1" outlineLevel="1"/>
    <col min="158" max="158" width="8.85546875" style="10" customWidth="1" outlineLevel="1"/>
    <col min="159" max="159" width="18.140625" style="10" customWidth="1" outlineLevel="1"/>
    <col min="160" max="160" width="8.85546875" style="10" customWidth="1" outlineLevel="1"/>
    <col min="161" max="161" width="18.140625" style="10" customWidth="1" outlineLevel="1"/>
    <col min="162" max="162" width="3.5703125" style="1" customWidth="1"/>
    <col min="163" max="163" width="9.42578125" style="1" customWidth="1"/>
    <col min="164" max="164" width="6.28515625" style="10" customWidth="1" outlineLevel="1"/>
    <col min="165" max="165" width="6.140625" style="10" customWidth="1" outlineLevel="1"/>
    <col min="166" max="166" width="6.28515625" style="10" customWidth="1" outlineLevel="1"/>
    <col min="167" max="167" width="6.140625" style="10" customWidth="1" outlineLevel="1"/>
    <col min="168" max="168" width="6.28515625" style="10" customWidth="1" outlineLevel="1"/>
    <col min="169" max="169" width="6.140625" style="10" customWidth="1" outlineLevel="1"/>
    <col min="170" max="170" width="6.28515625" style="10" customWidth="1" outlineLevel="1"/>
    <col min="171" max="171" width="6.140625" style="10" customWidth="1" outlineLevel="1"/>
    <col min="172" max="172" width="6.28515625" style="10" customWidth="1" outlineLevel="1"/>
    <col min="173" max="173" width="6.140625" style="10" customWidth="1" outlineLevel="1"/>
    <col min="174" max="174" width="6.28515625" style="10" customWidth="1" outlineLevel="1"/>
    <col min="175" max="175" width="6.140625" style="10" customWidth="1" outlineLevel="1"/>
    <col min="176" max="176" width="6.28515625" style="10" customWidth="1" outlineLevel="1"/>
    <col min="177" max="177" width="6.140625" style="10" customWidth="1" outlineLevel="1"/>
    <col min="178" max="178" width="6.28515625" style="10" customWidth="1" outlineLevel="1"/>
    <col min="179" max="179" width="6.140625" style="10" customWidth="1" outlineLevel="1"/>
    <col min="180" max="180" width="8.85546875" style="10" customWidth="1" outlineLevel="1"/>
    <col min="181" max="181" width="18.140625" style="10" customWidth="1" outlineLevel="1"/>
    <col min="182" max="182" width="8.85546875" style="10" customWidth="1" outlineLevel="1"/>
    <col min="183" max="183" width="18.140625" style="10" customWidth="1" outlineLevel="1"/>
    <col min="184" max="184" width="4.28515625" style="1" customWidth="1"/>
    <col min="185" max="185" width="9.42578125" style="1" customWidth="1"/>
    <col min="186" max="186" width="6.28515625" style="10" customWidth="1" outlineLevel="1"/>
    <col min="187" max="187" width="6.140625" style="10" customWidth="1" outlineLevel="1"/>
    <col min="188" max="188" width="6.28515625" style="10" customWidth="1" outlineLevel="1"/>
    <col min="189" max="189" width="6.140625" style="10" customWidth="1" outlineLevel="1"/>
    <col min="190" max="190" width="6.28515625" style="10" customWidth="1" outlineLevel="1"/>
    <col min="191" max="191" width="6.140625" style="10" customWidth="1" outlineLevel="1"/>
    <col min="192" max="192" width="6.28515625" style="10" customWidth="1" outlineLevel="1"/>
    <col min="193" max="193" width="6.140625" style="10" customWidth="1" outlineLevel="1"/>
    <col min="194" max="194" width="6.28515625" style="10" customWidth="1" outlineLevel="1"/>
    <col min="195" max="195" width="6.140625" style="10" customWidth="1" outlineLevel="1"/>
    <col min="196" max="196" width="6.28515625" style="10" customWidth="1" outlineLevel="1"/>
    <col min="197" max="197" width="6.140625" style="10" customWidth="1" outlineLevel="1"/>
    <col min="198" max="198" width="6.28515625" style="10" customWidth="1" outlineLevel="1"/>
    <col min="199" max="199" width="6.140625" style="10" customWidth="1" outlineLevel="1"/>
    <col min="200" max="200" width="6.28515625" style="10" customWidth="1" outlineLevel="1"/>
    <col min="201" max="201" width="6.140625" style="10" customWidth="1" outlineLevel="1"/>
    <col min="202" max="202" width="10" style="10" customWidth="1" outlineLevel="1"/>
    <col min="203" max="203" width="18.140625" style="10" customWidth="1" outlineLevel="1"/>
    <col min="204" max="204" width="8.85546875" style="10" customWidth="1" outlineLevel="1"/>
    <col min="205" max="205" width="18.140625" style="10" customWidth="1" outlineLevel="1"/>
    <col min="206" max="206" width="3.5703125" style="1" customWidth="1"/>
    <col min="207" max="207" width="9.42578125" style="1" customWidth="1"/>
    <col min="208" max="208" width="6.28515625" style="10" customWidth="1" outlineLevel="1"/>
    <col min="209" max="209" width="6.140625" style="10" customWidth="1" outlineLevel="1"/>
    <col min="210" max="210" width="6.28515625" style="10" customWidth="1" outlineLevel="1"/>
    <col min="211" max="211" width="6.140625" style="10" customWidth="1" outlineLevel="1"/>
    <col min="212" max="212" width="6.28515625" style="10" customWidth="1" outlineLevel="1"/>
    <col min="213" max="213" width="6.140625" style="10" customWidth="1" outlineLevel="1"/>
    <col min="214" max="214" width="6.28515625" style="10" customWidth="1" outlineLevel="1"/>
    <col min="215" max="215" width="6.140625" style="10" customWidth="1" outlineLevel="1"/>
    <col min="216" max="216" width="6.28515625" style="10" customWidth="1" outlineLevel="1"/>
    <col min="217" max="217" width="6.140625" style="10" customWidth="1" outlineLevel="1"/>
    <col min="218" max="218" width="6.28515625" style="10" customWidth="1" outlineLevel="1"/>
    <col min="219" max="219" width="6.140625" style="10" customWidth="1" outlineLevel="1"/>
    <col min="220" max="220" width="6.28515625" style="10" customWidth="1" outlineLevel="1"/>
    <col min="221" max="221" width="6.140625" style="10" customWidth="1" outlineLevel="1"/>
    <col min="222" max="222" width="6.28515625" style="10" customWidth="1" outlineLevel="1"/>
    <col min="223" max="223" width="6.140625" style="10" customWidth="1" outlineLevel="1"/>
    <col min="224" max="224" width="10" style="10" customWidth="1" outlineLevel="1"/>
    <col min="225" max="225" width="18.140625" style="10" customWidth="1" outlineLevel="1"/>
    <col min="226" max="226" width="8.85546875" style="10" customWidth="1" outlineLevel="1"/>
    <col min="227" max="227" width="18.140625" style="10" customWidth="1" outlineLevel="1"/>
    <col min="228" max="228" width="3.7109375" style="1" customWidth="1"/>
    <col min="229" max="229" width="14.28515625" style="1" customWidth="1"/>
    <col min="230" max="230" width="11.7109375" style="1" customWidth="1" outlineLevel="1"/>
    <col min="231" max="231" width="17.5703125" style="1" customWidth="1" outlineLevel="1"/>
    <col min="232" max="232" width="11.7109375" style="1" customWidth="1" outlineLevel="1"/>
    <col min="233" max="233" width="17.5703125" style="1" customWidth="1" outlineLevel="1"/>
    <col min="234" max="234" width="11.7109375" style="1" customWidth="1" outlineLevel="1"/>
    <col min="235" max="235" width="17.5703125" style="1" customWidth="1" outlineLevel="1"/>
    <col min="236" max="236" width="11.7109375" style="1" customWidth="1" outlineLevel="1"/>
    <col min="237" max="237" width="17.5703125" style="1" customWidth="1" outlineLevel="1"/>
    <col min="238" max="241" width="12.85546875" style="1" customWidth="1" outlineLevel="1"/>
    <col min="242" max="242" width="4.85546875" style="1" customWidth="1"/>
    <col min="243" max="16384" width="9.140625" style="29"/>
  </cols>
  <sheetData>
    <row r="1" spans="2:242" ht="15.75" thickBot="1" x14ac:dyDescent="0.25">
      <c r="B1" s="815" t="s">
        <v>441</v>
      </c>
      <c r="C1" s="815"/>
      <c r="D1" s="815"/>
      <c r="E1" s="815"/>
      <c r="F1" s="132"/>
      <c r="G1" s="132"/>
      <c r="H1" s="132"/>
      <c r="I1" s="133"/>
      <c r="J1" s="97"/>
      <c r="K1" s="97"/>
      <c r="L1" s="97"/>
      <c r="M1" s="97"/>
    </row>
    <row r="2" spans="2:242" ht="24.95" customHeight="1" thickBot="1" x14ac:dyDescent="0.25">
      <c r="B2" s="134"/>
      <c r="C2" s="135"/>
      <c r="D2" s="135"/>
      <c r="E2" s="136"/>
      <c r="F2" s="137"/>
      <c r="G2" s="137"/>
      <c r="H2" s="137"/>
      <c r="I2" s="137"/>
      <c r="J2" s="137"/>
      <c r="K2" s="136"/>
      <c r="L2" s="137"/>
      <c r="M2" s="137"/>
      <c r="N2" s="137"/>
      <c r="O2" s="816" t="s">
        <v>115</v>
      </c>
      <c r="Q2" s="398" t="s">
        <v>14</v>
      </c>
      <c r="R2" s="399" t="s">
        <v>15</v>
      </c>
      <c r="U2" s="813" t="s">
        <v>274</v>
      </c>
      <c r="W2" s="165" t="s">
        <v>275</v>
      </c>
      <c r="X2" s="193" t="s">
        <v>506</v>
      </c>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7"/>
      <c r="AW2" s="187"/>
      <c r="AX2" s="187"/>
      <c r="AY2" s="188"/>
      <c r="BA2" s="166" t="s">
        <v>276</v>
      </c>
      <c r="BB2" s="193" t="s">
        <v>506</v>
      </c>
      <c r="BC2" s="186"/>
      <c r="BD2" s="186"/>
      <c r="BE2" s="186"/>
      <c r="BF2" s="186"/>
      <c r="BG2" s="186"/>
      <c r="BH2" s="186"/>
      <c r="BI2" s="186"/>
      <c r="BJ2" s="186"/>
      <c r="BK2" s="186"/>
      <c r="BL2" s="186"/>
      <c r="BM2" s="186"/>
      <c r="BN2" s="186"/>
      <c r="BO2" s="186"/>
      <c r="BP2" s="186"/>
      <c r="BQ2" s="186"/>
      <c r="BR2" s="187"/>
      <c r="BS2" s="187"/>
      <c r="BT2" s="187"/>
      <c r="BU2" s="188"/>
      <c r="BW2" s="166" t="s">
        <v>277</v>
      </c>
      <c r="BX2" s="193" t="s">
        <v>506</v>
      </c>
      <c r="BY2" s="186"/>
      <c r="BZ2" s="186"/>
      <c r="CA2" s="186"/>
      <c r="CB2" s="186"/>
      <c r="CC2" s="186"/>
      <c r="CD2" s="186"/>
      <c r="CE2" s="186"/>
      <c r="CF2" s="186"/>
      <c r="CG2" s="186"/>
      <c r="CH2" s="186"/>
      <c r="CI2" s="186"/>
      <c r="CJ2" s="186"/>
      <c r="CK2" s="186"/>
      <c r="CL2" s="186"/>
      <c r="CM2" s="186"/>
      <c r="CN2" s="187"/>
      <c r="CO2" s="187"/>
      <c r="CP2" s="187"/>
      <c r="CQ2" s="188"/>
      <c r="CS2" s="166" t="s">
        <v>278</v>
      </c>
      <c r="CT2" s="193" t="s">
        <v>506</v>
      </c>
      <c r="CU2" s="186"/>
      <c r="CV2" s="186"/>
      <c r="CW2" s="186"/>
      <c r="CX2" s="186"/>
      <c r="CY2" s="186"/>
      <c r="CZ2" s="186"/>
      <c r="DA2" s="186"/>
      <c r="DB2" s="186"/>
      <c r="DC2" s="186"/>
      <c r="DD2" s="186"/>
      <c r="DE2" s="186"/>
      <c r="DF2" s="186"/>
      <c r="DG2" s="186"/>
      <c r="DH2" s="186"/>
      <c r="DI2" s="186"/>
      <c r="DJ2" s="187"/>
      <c r="DK2" s="187"/>
      <c r="DL2" s="187"/>
      <c r="DM2" s="188"/>
      <c r="DO2" s="166" t="s">
        <v>279</v>
      </c>
      <c r="DP2" s="193" t="s">
        <v>506</v>
      </c>
      <c r="DQ2" s="186"/>
      <c r="DR2" s="186"/>
      <c r="DS2" s="186"/>
      <c r="DT2" s="186"/>
      <c r="DU2" s="186"/>
      <c r="DV2" s="186"/>
      <c r="DW2" s="186"/>
      <c r="DX2" s="186"/>
      <c r="DY2" s="186"/>
      <c r="DZ2" s="186"/>
      <c r="EA2" s="186"/>
      <c r="EB2" s="186"/>
      <c r="EC2" s="186"/>
      <c r="ED2" s="186"/>
      <c r="EE2" s="186"/>
      <c r="EF2" s="187"/>
      <c r="EG2" s="187"/>
      <c r="EH2" s="187"/>
      <c r="EI2" s="188"/>
      <c r="EK2" s="166" t="s">
        <v>280</v>
      </c>
      <c r="EL2" s="193" t="s">
        <v>506</v>
      </c>
      <c r="EM2" s="186"/>
      <c r="EN2" s="186"/>
      <c r="EO2" s="186"/>
      <c r="EP2" s="186"/>
      <c r="EQ2" s="186"/>
      <c r="ER2" s="186"/>
      <c r="ES2" s="186"/>
      <c r="ET2" s="186"/>
      <c r="EU2" s="186"/>
      <c r="EV2" s="186"/>
      <c r="EW2" s="186"/>
      <c r="EX2" s="186"/>
      <c r="EY2" s="186"/>
      <c r="EZ2" s="186"/>
      <c r="FA2" s="186"/>
      <c r="FB2" s="187"/>
      <c r="FC2" s="187"/>
      <c r="FD2" s="187"/>
      <c r="FE2" s="188"/>
      <c r="FG2" s="166" t="s">
        <v>281</v>
      </c>
      <c r="FH2" s="193" t="s">
        <v>506</v>
      </c>
      <c r="FI2" s="186"/>
      <c r="FJ2" s="186"/>
      <c r="FK2" s="186"/>
      <c r="FL2" s="186"/>
      <c r="FM2" s="186"/>
      <c r="FN2" s="186"/>
      <c r="FO2" s="186"/>
      <c r="FP2" s="186"/>
      <c r="FQ2" s="186"/>
      <c r="FR2" s="186"/>
      <c r="FS2" s="186"/>
      <c r="FT2" s="186"/>
      <c r="FU2" s="186"/>
      <c r="FV2" s="186"/>
      <c r="FW2" s="186"/>
      <c r="FX2" s="187"/>
      <c r="FY2" s="187"/>
      <c r="FZ2" s="187"/>
      <c r="GA2" s="188"/>
      <c r="GC2" s="166" t="s">
        <v>282</v>
      </c>
      <c r="GD2" s="193" t="s">
        <v>506</v>
      </c>
      <c r="GE2" s="186"/>
      <c r="GF2" s="186"/>
      <c r="GG2" s="186"/>
      <c r="GH2" s="186"/>
      <c r="GI2" s="186"/>
      <c r="GJ2" s="186"/>
      <c r="GK2" s="186"/>
      <c r="GL2" s="186"/>
      <c r="GM2" s="186"/>
      <c r="GN2" s="186"/>
      <c r="GO2" s="186"/>
      <c r="GP2" s="186"/>
      <c r="GQ2" s="186"/>
      <c r="GR2" s="186"/>
      <c r="GS2" s="186"/>
      <c r="GT2" s="187"/>
      <c r="GU2" s="187"/>
      <c r="GV2" s="187"/>
      <c r="GW2" s="188"/>
      <c r="GY2" s="166" t="s">
        <v>283</v>
      </c>
      <c r="GZ2" s="193" t="s">
        <v>506</v>
      </c>
      <c r="HA2" s="186"/>
      <c r="HB2" s="186"/>
      <c r="HC2" s="186"/>
      <c r="HD2" s="186"/>
      <c r="HE2" s="186"/>
      <c r="HF2" s="186"/>
      <c r="HG2" s="186"/>
      <c r="HH2" s="186"/>
      <c r="HI2" s="186"/>
      <c r="HJ2" s="186"/>
      <c r="HK2" s="186"/>
      <c r="HL2" s="186"/>
      <c r="HM2" s="186"/>
      <c r="HN2" s="186"/>
      <c r="HO2" s="186"/>
      <c r="HP2" s="187"/>
      <c r="HQ2" s="187"/>
      <c r="HR2" s="187"/>
      <c r="HS2" s="188"/>
      <c r="HU2" s="851" t="s">
        <v>284</v>
      </c>
      <c r="HV2" s="844" t="s">
        <v>285</v>
      </c>
      <c r="HW2" s="845"/>
      <c r="HX2" s="845"/>
      <c r="HY2" s="845"/>
      <c r="HZ2" s="845"/>
      <c r="IA2" s="845"/>
      <c r="IB2" s="845"/>
      <c r="IC2" s="845"/>
      <c r="ID2" s="845"/>
      <c r="IE2" s="845"/>
      <c r="IF2" s="845"/>
      <c r="IG2" s="846"/>
    </row>
    <row r="3" spans="2:242" ht="24" customHeight="1" thickBot="1" x14ac:dyDescent="0.25">
      <c r="B3" s="134"/>
      <c r="C3" s="819" t="s">
        <v>9</v>
      </c>
      <c r="D3" s="138"/>
      <c r="E3" s="821" t="s">
        <v>116</v>
      </c>
      <c r="F3" s="822"/>
      <c r="G3" s="822"/>
      <c r="H3" s="822"/>
      <c r="I3" s="822"/>
      <c r="J3" s="823"/>
      <c r="K3" s="821" t="s">
        <v>117</v>
      </c>
      <c r="L3" s="822"/>
      <c r="M3" s="822"/>
      <c r="N3" s="823"/>
      <c r="O3" s="817"/>
      <c r="Q3" s="810" t="s">
        <v>2</v>
      </c>
      <c r="R3" s="808" t="s">
        <v>0</v>
      </c>
      <c r="U3" s="814"/>
      <c r="X3" s="793" t="s">
        <v>286</v>
      </c>
      <c r="Y3" s="794"/>
      <c r="Z3" s="793" t="s">
        <v>287</v>
      </c>
      <c r="AA3" s="794"/>
      <c r="AB3" s="793" t="s">
        <v>288</v>
      </c>
      <c r="AC3" s="794"/>
      <c r="AD3" s="793" t="s">
        <v>289</v>
      </c>
      <c r="AE3" s="794"/>
      <c r="AF3" s="793" t="s">
        <v>290</v>
      </c>
      <c r="AG3" s="794"/>
      <c r="AH3" s="793" t="s">
        <v>291</v>
      </c>
      <c r="AI3" s="794"/>
      <c r="AJ3" s="793" t="s">
        <v>292</v>
      </c>
      <c r="AK3" s="794"/>
      <c r="AL3" s="793" t="s">
        <v>293</v>
      </c>
      <c r="AM3" s="794"/>
      <c r="AN3" s="793" t="s">
        <v>458</v>
      </c>
      <c r="AO3" s="794"/>
      <c r="AP3" s="793" t="s">
        <v>459</v>
      </c>
      <c r="AQ3" s="794"/>
      <c r="AR3" s="793" t="s">
        <v>460</v>
      </c>
      <c r="AS3" s="794"/>
      <c r="AT3" s="793" t="s">
        <v>461</v>
      </c>
      <c r="AU3" s="794"/>
      <c r="AV3" s="803" t="s">
        <v>294</v>
      </c>
      <c r="AW3" s="796"/>
      <c r="AX3" s="795" t="s">
        <v>303</v>
      </c>
      <c r="AY3" s="796"/>
      <c r="BB3" s="793" t="s">
        <v>286</v>
      </c>
      <c r="BC3" s="794"/>
      <c r="BD3" s="793" t="s">
        <v>287</v>
      </c>
      <c r="BE3" s="794"/>
      <c r="BF3" s="793" t="s">
        <v>288</v>
      </c>
      <c r="BG3" s="794"/>
      <c r="BH3" s="793" t="s">
        <v>289</v>
      </c>
      <c r="BI3" s="794"/>
      <c r="BJ3" s="793" t="s">
        <v>290</v>
      </c>
      <c r="BK3" s="794"/>
      <c r="BL3" s="793" t="s">
        <v>291</v>
      </c>
      <c r="BM3" s="794"/>
      <c r="BN3" s="793" t="s">
        <v>292</v>
      </c>
      <c r="BO3" s="794"/>
      <c r="BP3" s="793" t="s">
        <v>293</v>
      </c>
      <c r="BQ3" s="794"/>
      <c r="BR3" s="803" t="s">
        <v>294</v>
      </c>
      <c r="BS3" s="796"/>
      <c r="BT3" s="795" t="s">
        <v>303</v>
      </c>
      <c r="BU3" s="796"/>
      <c r="BX3" s="793" t="s">
        <v>286</v>
      </c>
      <c r="BY3" s="794"/>
      <c r="BZ3" s="793" t="s">
        <v>287</v>
      </c>
      <c r="CA3" s="794"/>
      <c r="CB3" s="793" t="s">
        <v>288</v>
      </c>
      <c r="CC3" s="794"/>
      <c r="CD3" s="793" t="s">
        <v>289</v>
      </c>
      <c r="CE3" s="794"/>
      <c r="CF3" s="793" t="s">
        <v>290</v>
      </c>
      <c r="CG3" s="794"/>
      <c r="CH3" s="793" t="s">
        <v>291</v>
      </c>
      <c r="CI3" s="794"/>
      <c r="CJ3" s="793" t="s">
        <v>292</v>
      </c>
      <c r="CK3" s="794"/>
      <c r="CL3" s="793" t="s">
        <v>293</v>
      </c>
      <c r="CM3" s="794"/>
      <c r="CN3" s="803" t="s">
        <v>294</v>
      </c>
      <c r="CO3" s="796"/>
      <c r="CP3" s="795" t="s">
        <v>303</v>
      </c>
      <c r="CQ3" s="796"/>
      <c r="CT3" s="793" t="s">
        <v>286</v>
      </c>
      <c r="CU3" s="794"/>
      <c r="CV3" s="793" t="s">
        <v>287</v>
      </c>
      <c r="CW3" s="794"/>
      <c r="CX3" s="793" t="s">
        <v>288</v>
      </c>
      <c r="CY3" s="794"/>
      <c r="CZ3" s="793" t="s">
        <v>289</v>
      </c>
      <c r="DA3" s="794"/>
      <c r="DB3" s="793" t="s">
        <v>290</v>
      </c>
      <c r="DC3" s="794"/>
      <c r="DD3" s="793" t="s">
        <v>291</v>
      </c>
      <c r="DE3" s="794"/>
      <c r="DF3" s="793" t="s">
        <v>292</v>
      </c>
      <c r="DG3" s="794"/>
      <c r="DH3" s="793" t="s">
        <v>293</v>
      </c>
      <c r="DI3" s="794"/>
      <c r="DJ3" s="803" t="s">
        <v>294</v>
      </c>
      <c r="DK3" s="796"/>
      <c r="DL3" s="795" t="s">
        <v>303</v>
      </c>
      <c r="DM3" s="796"/>
      <c r="DP3" s="793" t="s">
        <v>286</v>
      </c>
      <c r="DQ3" s="794"/>
      <c r="DR3" s="793" t="s">
        <v>287</v>
      </c>
      <c r="DS3" s="794"/>
      <c r="DT3" s="793" t="s">
        <v>288</v>
      </c>
      <c r="DU3" s="794"/>
      <c r="DV3" s="793" t="s">
        <v>289</v>
      </c>
      <c r="DW3" s="794"/>
      <c r="DX3" s="793" t="s">
        <v>290</v>
      </c>
      <c r="DY3" s="794"/>
      <c r="DZ3" s="793" t="s">
        <v>291</v>
      </c>
      <c r="EA3" s="794"/>
      <c r="EB3" s="793" t="s">
        <v>292</v>
      </c>
      <c r="EC3" s="794"/>
      <c r="ED3" s="793" t="s">
        <v>293</v>
      </c>
      <c r="EE3" s="794"/>
      <c r="EF3" s="803" t="s">
        <v>294</v>
      </c>
      <c r="EG3" s="796"/>
      <c r="EH3" s="795" t="s">
        <v>303</v>
      </c>
      <c r="EI3" s="796"/>
      <c r="EL3" s="793" t="s">
        <v>286</v>
      </c>
      <c r="EM3" s="794"/>
      <c r="EN3" s="793" t="s">
        <v>287</v>
      </c>
      <c r="EO3" s="794"/>
      <c r="EP3" s="793" t="s">
        <v>288</v>
      </c>
      <c r="EQ3" s="794"/>
      <c r="ER3" s="793" t="s">
        <v>289</v>
      </c>
      <c r="ES3" s="794"/>
      <c r="ET3" s="793" t="s">
        <v>290</v>
      </c>
      <c r="EU3" s="794"/>
      <c r="EV3" s="793" t="s">
        <v>291</v>
      </c>
      <c r="EW3" s="794"/>
      <c r="EX3" s="793" t="s">
        <v>292</v>
      </c>
      <c r="EY3" s="794"/>
      <c r="EZ3" s="793" t="s">
        <v>293</v>
      </c>
      <c r="FA3" s="794"/>
      <c r="FB3" s="803" t="s">
        <v>294</v>
      </c>
      <c r="FC3" s="796"/>
      <c r="FD3" s="795" t="s">
        <v>303</v>
      </c>
      <c r="FE3" s="796"/>
      <c r="FH3" s="793" t="s">
        <v>286</v>
      </c>
      <c r="FI3" s="794"/>
      <c r="FJ3" s="793" t="s">
        <v>287</v>
      </c>
      <c r="FK3" s="794"/>
      <c r="FL3" s="793" t="s">
        <v>288</v>
      </c>
      <c r="FM3" s="794"/>
      <c r="FN3" s="793" t="s">
        <v>289</v>
      </c>
      <c r="FO3" s="794"/>
      <c r="FP3" s="793" t="s">
        <v>290</v>
      </c>
      <c r="FQ3" s="794"/>
      <c r="FR3" s="793" t="s">
        <v>291</v>
      </c>
      <c r="FS3" s="794"/>
      <c r="FT3" s="793" t="s">
        <v>292</v>
      </c>
      <c r="FU3" s="794"/>
      <c r="FV3" s="793" t="s">
        <v>293</v>
      </c>
      <c r="FW3" s="794"/>
      <c r="FX3" s="803" t="s">
        <v>294</v>
      </c>
      <c r="FY3" s="796"/>
      <c r="FZ3" s="795" t="s">
        <v>303</v>
      </c>
      <c r="GA3" s="796"/>
      <c r="GD3" s="793" t="s">
        <v>286</v>
      </c>
      <c r="GE3" s="794"/>
      <c r="GF3" s="793" t="s">
        <v>287</v>
      </c>
      <c r="GG3" s="794"/>
      <c r="GH3" s="793" t="s">
        <v>288</v>
      </c>
      <c r="GI3" s="794"/>
      <c r="GJ3" s="793" t="s">
        <v>289</v>
      </c>
      <c r="GK3" s="794"/>
      <c r="GL3" s="793" t="s">
        <v>290</v>
      </c>
      <c r="GM3" s="794"/>
      <c r="GN3" s="793" t="s">
        <v>291</v>
      </c>
      <c r="GO3" s="794"/>
      <c r="GP3" s="793" t="s">
        <v>292</v>
      </c>
      <c r="GQ3" s="794"/>
      <c r="GR3" s="793" t="s">
        <v>293</v>
      </c>
      <c r="GS3" s="794"/>
      <c r="GT3" s="803" t="s">
        <v>294</v>
      </c>
      <c r="GU3" s="796"/>
      <c r="GV3" s="795" t="s">
        <v>303</v>
      </c>
      <c r="GW3" s="796"/>
      <c r="GZ3" s="793" t="s">
        <v>286</v>
      </c>
      <c r="HA3" s="794"/>
      <c r="HB3" s="793" t="s">
        <v>287</v>
      </c>
      <c r="HC3" s="794"/>
      <c r="HD3" s="793" t="s">
        <v>288</v>
      </c>
      <c r="HE3" s="794"/>
      <c r="HF3" s="793" t="s">
        <v>289</v>
      </c>
      <c r="HG3" s="794"/>
      <c r="HH3" s="793" t="s">
        <v>290</v>
      </c>
      <c r="HI3" s="794"/>
      <c r="HJ3" s="793" t="s">
        <v>291</v>
      </c>
      <c r="HK3" s="794"/>
      <c r="HL3" s="793" t="s">
        <v>292</v>
      </c>
      <c r="HM3" s="794"/>
      <c r="HN3" s="793" t="s">
        <v>293</v>
      </c>
      <c r="HO3" s="794"/>
      <c r="HP3" s="803" t="s">
        <v>294</v>
      </c>
      <c r="HQ3" s="796"/>
      <c r="HR3" s="795" t="s">
        <v>303</v>
      </c>
      <c r="HS3" s="796"/>
      <c r="HU3" s="852"/>
      <c r="HV3" s="847"/>
      <c r="HW3" s="848"/>
      <c r="HX3" s="848"/>
      <c r="HY3" s="848"/>
      <c r="HZ3" s="848"/>
      <c r="IA3" s="848"/>
      <c r="IB3" s="848"/>
      <c r="IC3" s="848"/>
      <c r="ID3" s="849"/>
      <c r="IE3" s="849"/>
      <c r="IF3" s="849"/>
      <c r="IG3" s="850"/>
    </row>
    <row r="4" spans="2:242" ht="27" customHeight="1" thickBot="1" x14ac:dyDescent="0.25">
      <c r="B4" s="134"/>
      <c r="C4" s="820"/>
      <c r="D4" s="138"/>
      <c r="E4" s="824" t="s">
        <v>107</v>
      </c>
      <c r="F4" s="139"/>
      <c r="G4" s="139"/>
      <c r="H4" s="139"/>
      <c r="I4" s="825" t="s">
        <v>106</v>
      </c>
      <c r="J4" s="825" t="s">
        <v>105</v>
      </c>
      <c r="K4" s="824" t="s">
        <v>68</v>
      </c>
      <c r="L4" s="825" t="s">
        <v>108</v>
      </c>
      <c r="M4" s="825" t="s">
        <v>104</v>
      </c>
      <c r="N4" s="827" t="s">
        <v>67</v>
      </c>
      <c r="O4" s="817"/>
      <c r="Q4" s="811"/>
      <c r="R4" s="809"/>
      <c r="U4" s="814"/>
      <c r="X4" s="331" t="s">
        <v>306</v>
      </c>
      <c r="Y4" s="191">
        <v>160</v>
      </c>
      <c r="Z4" s="192" t="s">
        <v>306</v>
      </c>
      <c r="AA4" s="180">
        <v>160</v>
      </c>
      <c r="AB4" s="192" t="s">
        <v>306</v>
      </c>
      <c r="AC4" s="180">
        <v>160</v>
      </c>
      <c r="AD4" s="192" t="s">
        <v>306</v>
      </c>
      <c r="AE4" s="180">
        <v>160</v>
      </c>
      <c r="AF4" s="192" t="s">
        <v>306</v>
      </c>
      <c r="AG4" s="180">
        <v>160</v>
      </c>
      <c r="AH4" s="192" t="s">
        <v>306</v>
      </c>
      <c r="AI4" s="180">
        <v>160</v>
      </c>
      <c r="AJ4" s="192" t="s">
        <v>306</v>
      </c>
      <c r="AK4" s="180">
        <v>160</v>
      </c>
      <c r="AL4" s="192" t="s">
        <v>306</v>
      </c>
      <c r="AM4" s="180">
        <v>160</v>
      </c>
      <c r="AN4" s="192" t="s">
        <v>306</v>
      </c>
      <c r="AO4" s="180">
        <v>160</v>
      </c>
      <c r="AP4" s="192" t="s">
        <v>306</v>
      </c>
      <c r="AQ4" s="180">
        <v>160</v>
      </c>
      <c r="AR4" s="192" t="s">
        <v>306</v>
      </c>
      <c r="AS4" s="180">
        <v>160</v>
      </c>
      <c r="AT4" s="192" t="s">
        <v>306</v>
      </c>
      <c r="AU4" s="180">
        <v>160</v>
      </c>
      <c r="AV4" s="797" t="s">
        <v>301</v>
      </c>
      <c r="AW4" s="799" t="s">
        <v>302</v>
      </c>
      <c r="AX4" s="801" t="s">
        <v>301</v>
      </c>
      <c r="AY4" s="799" t="s">
        <v>302</v>
      </c>
      <c r="BB4" s="192" t="s">
        <v>306</v>
      </c>
      <c r="BC4" s="191">
        <v>160</v>
      </c>
      <c r="BD4" s="192" t="s">
        <v>306</v>
      </c>
      <c r="BE4" s="180">
        <v>160</v>
      </c>
      <c r="BF4" s="192" t="s">
        <v>306</v>
      </c>
      <c r="BG4" s="180">
        <v>160</v>
      </c>
      <c r="BH4" s="192" t="s">
        <v>306</v>
      </c>
      <c r="BI4" s="180">
        <v>160</v>
      </c>
      <c r="BJ4" s="192" t="s">
        <v>306</v>
      </c>
      <c r="BK4" s="180">
        <v>160</v>
      </c>
      <c r="BL4" s="192" t="s">
        <v>306</v>
      </c>
      <c r="BM4" s="180">
        <v>160</v>
      </c>
      <c r="BN4" s="192" t="s">
        <v>306</v>
      </c>
      <c r="BO4" s="180">
        <v>160</v>
      </c>
      <c r="BP4" s="192" t="s">
        <v>306</v>
      </c>
      <c r="BQ4" s="180">
        <v>160</v>
      </c>
      <c r="BR4" s="797" t="s">
        <v>301</v>
      </c>
      <c r="BS4" s="799" t="s">
        <v>302</v>
      </c>
      <c r="BT4" s="801" t="s">
        <v>301</v>
      </c>
      <c r="BU4" s="799" t="s">
        <v>302</v>
      </c>
      <c r="BX4" s="192" t="s">
        <v>306</v>
      </c>
      <c r="BY4" s="191">
        <v>160</v>
      </c>
      <c r="BZ4" s="192" t="s">
        <v>306</v>
      </c>
      <c r="CA4" s="180">
        <v>160</v>
      </c>
      <c r="CB4" s="192" t="s">
        <v>306</v>
      </c>
      <c r="CC4" s="180">
        <v>160</v>
      </c>
      <c r="CD4" s="192" t="s">
        <v>306</v>
      </c>
      <c r="CE4" s="180">
        <v>160</v>
      </c>
      <c r="CF4" s="192" t="s">
        <v>306</v>
      </c>
      <c r="CG4" s="180">
        <v>160</v>
      </c>
      <c r="CH4" s="192" t="s">
        <v>306</v>
      </c>
      <c r="CI4" s="180">
        <v>160</v>
      </c>
      <c r="CJ4" s="192" t="s">
        <v>306</v>
      </c>
      <c r="CK4" s="180">
        <v>160</v>
      </c>
      <c r="CL4" s="192" t="s">
        <v>306</v>
      </c>
      <c r="CM4" s="180">
        <v>160</v>
      </c>
      <c r="CN4" s="797" t="s">
        <v>301</v>
      </c>
      <c r="CO4" s="799" t="s">
        <v>302</v>
      </c>
      <c r="CP4" s="801" t="s">
        <v>301</v>
      </c>
      <c r="CQ4" s="799" t="s">
        <v>302</v>
      </c>
      <c r="CT4" s="192" t="s">
        <v>306</v>
      </c>
      <c r="CU4" s="191">
        <v>160</v>
      </c>
      <c r="CV4" s="192" t="s">
        <v>306</v>
      </c>
      <c r="CW4" s="180">
        <v>160</v>
      </c>
      <c r="CX4" s="192" t="s">
        <v>306</v>
      </c>
      <c r="CY4" s="180">
        <v>160</v>
      </c>
      <c r="CZ4" s="192" t="s">
        <v>306</v>
      </c>
      <c r="DA4" s="180">
        <v>160</v>
      </c>
      <c r="DB4" s="192" t="s">
        <v>306</v>
      </c>
      <c r="DC4" s="180">
        <v>160</v>
      </c>
      <c r="DD4" s="192" t="s">
        <v>306</v>
      </c>
      <c r="DE4" s="180">
        <v>160</v>
      </c>
      <c r="DF4" s="192" t="s">
        <v>306</v>
      </c>
      <c r="DG4" s="180">
        <v>160</v>
      </c>
      <c r="DH4" s="192" t="s">
        <v>306</v>
      </c>
      <c r="DI4" s="180">
        <v>160</v>
      </c>
      <c r="DJ4" s="797" t="s">
        <v>301</v>
      </c>
      <c r="DK4" s="799" t="s">
        <v>302</v>
      </c>
      <c r="DL4" s="801" t="s">
        <v>301</v>
      </c>
      <c r="DM4" s="799" t="s">
        <v>302</v>
      </c>
      <c r="DP4" s="192" t="s">
        <v>306</v>
      </c>
      <c r="DQ4" s="191">
        <v>160</v>
      </c>
      <c r="DR4" s="192" t="s">
        <v>306</v>
      </c>
      <c r="DS4" s="180">
        <v>160</v>
      </c>
      <c r="DT4" s="192" t="s">
        <v>306</v>
      </c>
      <c r="DU4" s="180">
        <v>160</v>
      </c>
      <c r="DV4" s="192" t="s">
        <v>306</v>
      </c>
      <c r="DW4" s="180">
        <v>160</v>
      </c>
      <c r="DX4" s="192" t="s">
        <v>306</v>
      </c>
      <c r="DY4" s="180">
        <v>160</v>
      </c>
      <c r="DZ4" s="192" t="s">
        <v>306</v>
      </c>
      <c r="EA4" s="180">
        <v>160</v>
      </c>
      <c r="EB4" s="192" t="s">
        <v>306</v>
      </c>
      <c r="EC4" s="180">
        <v>160</v>
      </c>
      <c r="ED4" s="192" t="s">
        <v>306</v>
      </c>
      <c r="EE4" s="180">
        <v>160</v>
      </c>
      <c r="EF4" s="797" t="s">
        <v>301</v>
      </c>
      <c r="EG4" s="799" t="s">
        <v>302</v>
      </c>
      <c r="EH4" s="801" t="s">
        <v>301</v>
      </c>
      <c r="EI4" s="799" t="s">
        <v>302</v>
      </c>
      <c r="EL4" s="192" t="s">
        <v>306</v>
      </c>
      <c r="EM4" s="191">
        <v>160</v>
      </c>
      <c r="EN4" s="192" t="s">
        <v>306</v>
      </c>
      <c r="EO4" s="180">
        <v>160</v>
      </c>
      <c r="EP4" s="192" t="s">
        <v>306</v>
      </c>
      <c r="EQ4" s="180">
        <v>160</v>
      </c>
      <c r="ER4" s="192" t="s">
        <v>306</v>
      </c>
      <c r="ES4" s="180">
        <v>160</v>
      </c>
      <c r="ET4" s="192" t="s">
        <v>306</v>
      </c>
      <c r="EU4" s="180">
        <v>160</v>
      </c>
      <c r="EV4" s="192" t="s">
        <v>306</v>
      </c>
      <c r="EW4" s="180">
        <v>160</v>
      </c>
      <c r="EX4" s="192" t="s">
        <v>306</v>
      </c>
      <c r="EY4" s="180">
        <v>160</v>
      </c>
      <c r="EZ4" s="192" t="s">
        <v>306</v>
      </c>
      <c r="FA4" s="180">
        <v>160</v>
      </c>
      <c r="FB4" s="797" t="s">
        <v>301</v>
      </c>
      <c r="FC4" s="799" t="s">
        <v>302</v>
      </c>
      <c r="FD4" s="801" t="s">
        <v>301</v>
      </c>
      <c r="FE4" s="799" t="s">
        <v>302</v>
      </c>
      <c r="FH4" s="192" t="s">
        <v>306</v>
      </c>
      <c r="FI4" s="191">
        <v>160</v>
      </c>
      <c r="FJ4" s="192" t="s">
        <v>306</v>
      </c>
      <c r="FK4" s="180">
        <v>160</v>
      </c>
      <c r="FL4" s="192" t="s">
        <v>306</v>
      </c>
      <c r="FM4" s="180">
        <v>160</v>
      </c>
      <c r="FN4" s="192" t="s">
        <v>306</v>
      </c>
      <c r="FO4" s="180">
        <v>160</v>
      </c>
      <c r="FP4" s="192" t="s">
        <v>306</v>
      </c>
      <c r="FQ4" s="180">
        <v>160</v>
      </c>
      <c r="FR4" s="192" t="s">
        <v>306</v>
      </c>
      <c r="FS4" s="180">
        <v>160</v>
      </c>
      <c r="FT4" s="192" t="s">
        <v>306</v>
      </c>
      <c r="FU4" s="180">
        <v>160</v>
      </c>
      <c r="FV4" s="192" t="s">
        <v>306</v>
      </c>
      <c r="FW4" s="180">
        <v>160</v>
      </c>
      <c r="FX4" s="797" t="s">
        <v>301</v>
      </c>
      <c r="FY4" s="799" t="s">
        <v>302</v>
      </c>
      <c r="FZ4" s="801" t="s">
        <v>301</v>
      </c>
      <c r="GA4" s="799" t="s">
        <v>302</v>
      </c>
      <c r="GD4" s="192" t="s">
        <v>306</v>
      </c>
      <c r="GE4" s="191">
        <v>160</v>
      </c>
      <c r="GF4" s="192" t="s">
        <v>306</v>
      </c>
      <c r="GG4" s="180">
        <v>160</v>
      </c>
      <c r="GH4" s="192" t="s">
        <v>306</v>
      </c>
      <c r="GI4" s="180">
        <v>160</v>
      </c>
      <c r="GJ4" s="192" t="s">
        <v>306</v>
      </c>
      <c r="GK4" s="180">
        <v>160</v>
      </c>
      <c r="GL4" s="192" t="s">
        <v>306</v>
      </c>
      <c r="GM4" s="180">
        <v>160</v>
      </c>
      <c r="GN4" s="192" t="s">
        <v>306</v>
      </c>
      <c r="GO4" s="180">
        <v>160</v>
      </c>
      <c r="GP4" s="192" t="s">
        <v>306</v>
      </c>
      <c r="GQ4" s="180">
        <v>160</v>
      </c>
      <c r="GR4" s="192" t="s">
        <v>306</v>
      </c>
      <c r="GS4" s="180">
        <v>160</v>
      </c>
      <c r="GT4" s="797" t="s">
        <v>301</v>
      </c>
      <c r="GU4" s="799" t="s">
        <v>302</v>
      </c>
      <c r="GV4" s="801" t="s">
        <v>301</v>
      </c>
      <c r="GW4" s="799" t="s">
        <v>302</v>
      </c>
      <c r="GZ4" s="192" t="s">
        <v>306</v>
      </c>
      <c r="HA4" s="191">
        <v>160</v>
      </c>
      <c r="HB4" s="192" t="s">
        <v>306</v>
      </c>
      <c r="HC4" s="180">
        <v>160</v>
      </c>
      <c r="HD4" s="192" t="s">
        <v>306</v>
      </c>
      <c r="HE4" s="180">
        <v>160</v>
      </c>
      <c r="HF4" s="192" t="s">
        <v>306</v>
      </c>
      <c r="HG4" s="180">
        <v>160</v>
      </c>
      <c r="HH4" s="192" t="s">
        <v>306</v>
      </c>
      <c r="HI4" s="180">
        <v>160</v>
      </c>
      <c r="HJ4" s="192" t="s">
        <v>306</v>
      </c>
      <c r="HK4" s="180">
        <v>160</v>
      </c>
      <c r="HL4" s="192" t="s">
        <v>306</v>
      </c>
      <c r="HM4" s="180">
        <v>160</v>
      </c>
      <c r="HN4" s="192" t="s">
        <v>306</v>
      </c>
      <c r="HO4" s="180">
        <v>160</v>
      </c>
      <c r="HP4" s="797" t="s">
        <v>301</v>
      </c>
      <c r="HQ4" s="799" t="s">
        <v>302</v>
      </c>
      <c r="HR4" s="801" t="s">
        <v>301</v>
      </c>
      <c r="HS4" s="799" t="s">
        <v>302</v>
      </c>
      <c r="HV4" s="853" t="s">
        <v>294</v>
      </c>
      <c r="HW4" s="854"/>
      <c r="HX4" s="855"/>
      <c r="HY4" s="856"/>
      <c r="HZ4" s="853" t="s">
        <v>295</v>
      </c>
      <c r="IA4" s="854"/>
      <c r="IB4" s="855"/>
      <c r="IC4" s="855"/>
      <c r="ID4" s="840" t="s">
        <v>337</v>
      </c>
      <c r="IE4" s="841"/>
      <c r="IF4" s="840" t="s">
        <v>338</v>
      </c>
      <c r="IG4" s="841"/>
    </row>
    <row r="5" spans="2:242" s="26" customFormat="1" ht="33" customHeight="1" x14ac:dyDescent="0.25">
      <c r="B5" s="134"/>
      <c r="C5" s="34"/>
      <c r="D5" s="34"/>
      <c r="E5" s="824"/>
      <c r="F5" s="139"/>
      <c r="G5" s="139"/>
      <c r="H5" s="139"/>
      <c r="I5" s="826"/>
      <c r="J5" s="826"/>
      <c r="K5" s="824"/>
      <c r="L5" s="825"/>
      <c r="M5" s="826"/>
      <c r="N5" s="827"/>
      <c r="O5" s="817"/>
      <c r="Q5" s="812"/>
      <c r="R5" s="809"/>
      <c r="U5" s="814"/>
      <c r="V5" s="10"/>
      <c r="W5" s="10"/>
      <c r="X5" s="789" t="s">
        <v>305</v>
      </c>
      <c r="Y5" s="791" t="s">
        <v>304</v>
      </c>
      <c r="Z5" s="789" t="s">
        <v>305</v>
      </c>
      <c r="AA5" s="791" t="s">
        <v>304</v>
      </c>
      <c r="AB5" s="789" t="s">
        <v>305</v>
      </c>
      <c r="AC5" s="791" t="s">
        <v>304</v>
      </c>
      <c r="AD5" s="789" t="s">
        <v>305</v>
      </c>
      <c r="AE5" s="791" t="s">
        <v>304</v>
      </c>
      <c r="AF5" s="789" t="s">
        <v>305</v>
      </c>
      <c r="AG5" s="791" t="s">
        <v>304</v>
      </c>
      <c r="AH5" s="789" t="s">
        <v>305</v>
      </c>
      <c r="AI5" s="791" t="s">
        <v>304</v>
      </c>
      <c r="AJ5" s="789" t="s">
        <v>305</v>
      </c>
      <c r="AK5" s="791" t="s">
        <v>304</v>
      </c>
      <c r="AL5" s="789" t="s">
        <v>305</v>
      </c>
      <c r="AM5" s="791" t="s">
        <v>304</v>
      </c>
      <c r="AN5" s="789" t="s">
        <v>305</v>
      </c>
      <c r="AO5" s="791" t="s">
        <v>304</v>
      </c>
      <c r="AP5" s="789" t="s">
        <v>305</v>
      </c>
      <c r="AQ5" s="791" t="s">
        <v>304</v>
      </c>
      <c r="AR5" s="789" t="s">
        <v>305</v>
      </c>
      <c r="AS5" s="791" t="s">
        <v>304</v>
      </c>
      <c r="AT5" s="789" t="s">
        <v>305</v>
      </c>
      <c r="AU5" s="791" t="s">
        <v>304</v>
      </c>
      <c r="AV5" s="797"/>
      <c r="AW5" s="799"/>
      <c r="AX5" s="801"/>
      <c r="AY5" s="799"/>
      <c r="AZ5" s="4"/>
      <c r="BA5" s="4"/>
      <c r="BB5" s="789" t="s">
        <v>305</v>
      </c>
      <c r="BC5" s="791" t="s">
        <v>304</v>
      </c>
      <c r="BD5" s="789" t="s">
        <v>305</v>
      </c>
      <c r="BE5" s="791" t="s">
        <v>304</v>
      </c>
      <c r="BF5" s="789" t="s">
        <v>305</v>
      </c>
      <c r="BG5" s="791" t="s">
        <v>304</v>
      </c>
      <c r="BH5" s="789" t="s">
        <v>305</v>
      </c>
      <c r="BI5" s="791" t="s">
        <v>304</v>
      </c>
      <c r="BJ5" s="789" t="s">
        <v>305</v>
      </c>
      <c r="BK5" s="791" t="s">
        <v>304</v>
      </c>
      <c r="BL5" s="789" t="s">
        <v>305</v>
      </c>
      <c r="BM5" s="791" t="s">
        <v>304</v>
      </c>
      <c r="BN5" s="789" t="s">
        <v>305</v>
      </c>
      <c r="BO5" s="791" t="s">
        <v>304</v>
      </c>
      <c r="BP5" s="789" t="s">
        <v>305</v>
      </c>
      <c r="BQ5" s="791" t="s">
        <v>304</v>
      </c>
      <c r="BR5" s="797"/>
      <c r="BS5" s="799"/>
      <c r="BT5" s="801"/>
      <c r="BU5" s="799"/>
      <c r="BV5" s="4"/>
      <c r="BW5" s="4"/>
      <c r="BX5" s="789" t="s">
        <v>305</v>
      </c>
      <c r="BY5" s="791" t="s">
        <v>304</v>
      </c>
      <c r="BZ5" s="789" t="s">
        <v>305</v>
      </c>
      <c r="CA5" s="791" t="s">
        <v>304</v>
      </c>
      <c r="CB5" s="789" t="s">
        <v>305</v>
      </c>
      <c r="CC5" s="791" t="s">
        <v>304</v>
      </c>
      <c r="CD5" s="789" t="s">
        <v>305</v>
      </c>
      <c r="CE5" s="791" t="s">
        <v>304</v>
      </c>
      <c r="CF5" s="789" t="s">
        <v>305</v>
      </c>
      <c r="CG5" s="791" t="s">
        <v>304</v>
      </c>
      <c r="CH5" s="789" t="s">
        <v>305</v>
      </c>
      <c r="CI5" s="791" t="s">
        <v>304</v>
      </c>
      <c r="CJ5" s="789" t="s">
        <v>305</v>
      </c>
      <c r="CK5" s="791" t="s">
        <v>304</v>
      </c>
      <c r="CL5" s="789" t="s">
        <v>305</v>
      </c>
      <c r="CM5" s="791" t="s">
        <v>304</v>
      </c>
      <c r="CN5" s="797"/>
      <c r="CO5" s="799"/>
      <c r="CP5" s="801"/>
      <c r="CQ5" s="799"/>
      <c r="CR5" s="4"/>
      <c r="CS5" s="4"/>
      <c r="CT5" s="789" t="s">
        <v>305</v>
      </c>
      <c r="CU5" s="791" t="s">
        <v>304</v>
      </c>
      <c r="CV5" s="789" t="s">
        <v>305</v>
      </c>
      <c r="CW5" s="791" t="s">
        <v>304</v>
      </c>
      <c r="CX5" s="789" t="s">
        <v>305</v>
      </c>
      <c r="CY5" s="791" t="s">
        <v>304</v>
      </c>
      <c r="CZ5" s="789" t="s">
        <v>305</v>
      </c>
      <c r="DA5" s="791" t="s">
        <v>304</v>
      </c>
      <c r="DB5" s="789" t="s">
        <v>305</v>
      </c>
      <c r="DC5" s="791" t="s">
        <v>304</v>
      </c>
      <c r="DD5" s="789" t="s">
        <v>305</v>
      </c>
      <c r="DE5" s="791" t="s">
        <v>304</v>
      </c>
      <c r="DF5" s="789" t="s">
        <v>305</v>
      </c>
      <c r="DG5" s="791" t="s">
        <v>304</v>
      </c>
      <c r="DH5" s="789" t="s">
        <v>305</v>
      </c>
      <c r="DI5" s="791" t="s">
        <v>304</v>
      </c>
      <c r="DJ5" s="797"/>
      <c r="DK5" s="799"/>
      <c r="DL5" s="801"/>
      <c r="DM5" s="799"/>
      <c r="DN5" s="4"/>
      <c r="DO5" s="4"/>
      <c r="DP5" s="789" t="s">
        <v>305</v>
      </c>
      <c r="DQ5" s="791" t="s">
        <v>304</v>
      </c>
      <c r="DR5" s="789" t="s">
        <v>305</v>
      </c>
      <c r="DS5" s="791" t="s">
        <v>304</v>
      </c>
      <c r="DT5" s="789" t="s">
        <v>305</v>
      </c>
      <c r="DU5" s="791" t="s">
        <v>304</v>
      </c>
      <c r="DV5" s="789" t="s">
        <v>305</v>
      </c>
      <c r="DW5" s="791" t="s">
        <v>304</v>
      </c>
      <c r="DX5" s="789" t="s">
        <v>305</v>
      </c>
      <c r="DY5" s="791" t="s">
        <v>304</v>
      </c>
      <c r="DZ5" s="789" t="s">
        <v>305</v>
      </c>
      <c r="EA5" s="791" t="s">
        <v>304</v>
      </c>
      <c r="EB5" s="789" t="s">
        <v>305</v>
      </c>
      <c r="EC5" s="791" t="s">
        <v>304</v>
      </c>
      <c r="ED5" s="789" t="s">
        <v>305</v>
      </c>
      <c r="EE5" s="791" t="s">
        <v>304</v>
      </c>
      <c r="EF5" s="797"/>
      <c r="EG5" s="799"/>
      <c r="EH5" s="801"/>
      <c r="EI5" s="799"/>
      <c r="EJ5" s="4"/>
      <c r="EK5" s="4"/>
      <c r="EL5" s="789" t="s">
        <v>305</v>
      </c>
      <c r="EM5" s="791" t="s">
        <v>304</v>
      </c>
      <c r="EN5" s="789" t="s">
        <v>305</v>
      </c>
      <c r="EO5" s="791" t="s">
        <v>304</v>
      </c>
      <c r="EP5" s="789" t="s">
        <v>305</v>
      </c>
      <c r="EQ5" s="791" t="s">
        <v>304</v>
      </c>
      <c r="ER5" s="789" t="s">
        <v>305</v>
      </c>
      <c r="ES5" s="791" t="s">
        <v>304</v>
      </c>
      <c r="ET5" s="789" t="s">
        <v>305</v>
      </c>
      <c r="EU5" s="791" t="s">
        <v>304</v>
      </c>
      <c r="EV5" s="789" t="s">
        <v>305</v>
      </c>
      <c r="EW5" s="791" t="s">
        <v>304</v>
      </c>
      <c r="EX5" s="789" t="s">
        <v>305</v>
      </c>
      <c r="EY5" s="791" t="s">
        <v>304</v>
      </c>
      <c r="EZ5" s="789" t="s">
        <v>305</v>
      </c>
      <c r="FA5" s="791" t="s">
        <v>304</v>
      </c>
      <c r="FB5" s="797"/>
      <c r="FC5" s="799"/>
      <c r="FD5" s="801"/>
      <c r="FE5" s="799"/>
      <c r="FF5" s="4"/>
      <c r="FG5" s="4"/>
      <c r="FH5" s="789" t="s">
        <v>305</v>
      </c>
      <c r="FI5" s="791" t="s">
        <v>304</v>
      </c>
      <c r="FJ5" s="789" t="s">
        <v>305</v>
      </c>
      <c r="FK5" s="791" t="s">
        <v>304</v>
      </c>
      <c r="FL5" s="789" t="s">
        <v>305</v>
      </c>
      <c r="FM5" s="791" t="s">
        <v>304</v>
      </c>
      <c r="FN5" s="789" t="s">
        <v>305</v>
      </c>
      <c r="FO5" s="791" t="s">
        <v>304</v>
      </c>
      <c r="FP5" s="789" t="s">
        <v>305</v>
      </c>
      <c r="FQ5" s="791" t="s">
        <v>304</v>
      </c>
      <c r="FR5" s="789" t="s">
        <v>305</v>
      </c>
      <c r="FS5" s="791" t="s">
        <v>304</v>
      </c>
      <c r="FT5" s="789" t="s">
        <v>305</v>
      </c>
      <c r="FU5" s="791" t="s">
        <v>304</v>
      </c>
      <c r="FV5" s="789" t="s">
        <v>305</v>
      </c>
      <c r="FW5" s="791" t="s">
        <v>304</v>
      </c>
      <c r="FX5" s="797"/>
      <c r="FY5" s="799"/>
      <c r="FZ5" s="801"/>
      <c r="GA5" s="799"/>
      <c r="GB5" s="4"/>
      <c r="GC5" s="4"/>
      <c r="GD5" s="789" t="s">
        <v>305</v>
      </c>
      <c r="GE5" s="791" t="s">
        <v>304</v>
      </c>
      <c r="GF5" s="789" t="s">
        <v>305</v>
      </c>
      <c r="GG5" s="791" t="s">
        <v>304</v>
      </c>
      <c r="GH5" s="789" t="s">
        <v>305</v>
      </c>
      <c r="GI5" s="791" t="s">
        <v>304</v>
      </c>
      <c r="GJ5" s="789" t="s">
        <v>305</v>
      </c>
      <c r="GK5" s="791" t="s">
        <v>304</v>
      </c>
      <c r="GL5" s="789" t="s">
        <v>305</v>
      </c>
      <c r="GM5" s="791" t="s">
        <v>304</v>
      </c>
      <c r="GN5" s="789" t="s">
        <v>305</v>
      </c>
      <c r="GO5" s="791" t="s">
        <v>304</v>
      </c>
      <c r="GP5" s="789" t="s">
        <v>305</v>
      </c>
      <c r="GQ5" s="791" t="s">
        <v>304</v>
      </c>
      <c r="GR5" s="789" t="s">
        <v>305</v>
      </c>
      <c r="GS5" s="791" t="s">
        <v>304</v>
      </c>
      <c r="GT5" s="797"/>
      <c r="GU5" s="799"/>
      <c r="GV5" s="801"/>
      <c r="GW5" s="799"/>
      <c r="GX5" s="4"/>
      <c r="GY5" s="4"/>
      <c r="GZ5" s="789" t="s">
        <v>305</v>
      </c>
      <c r="HA5" s="791" t="s">
        <v>304</v>
      </c>
      <c r="HB5" s="789" t="s">
        <v>305</v>
      </c>
      <c r="HC5" s="791" t="s">
        <v>304</v>
      </c>
      <c r="HD5" s="789" t="s">
        <v>305</v>
      </c>
      <c r="HE5" s="791" t="s">
        <v>304</v>
      </c>
      <c r="HF5" s="789" t="s">
        <v>305</v>
      </c>
      <c r="HG5" s="791" t="s">
        <v>304</v>
      </c>
      <c r="HH5" s="789" t="s">
        <v>305</v>
      </c>
      <c r="HI5" s="791" t="s">
        <v>304</v>
      </c>
      <c r="HJ5" s="789" t="s">
        <v>305</v>
      </c>
      <c r="HK5" s="791" t="s">
        <v>304</v>
      </c>
      <c r="HL5" s="789" t="s">
        <v>305</v>
      </c>
      <c r="HM5" s="791" t="s">
        <v>304</v>
      </c>
      <c r="HN5" s="789" t="s">
        <v>305</v>
      </c>
      <c r="HO5" s="791" t="s">
        <v>304</v>
      </c>
      <c r="HP5" s="797"/>
      <c r="HQ5" s="799"/>
      <c r="HR5" s="801"/>
      <c r="HS5" s="799"/>
      <c r="HT5" s="4"/>
      <c r="HU5" s="4"/>
      <c r="HV5" s="857" t="s">
        <v>296</v>
      </c>
      <c r="HW5" s="834" t="s">
        <v>297</v>
      </c>
      <c r="HX5" s="830" t="s">
        <v>298</v>
      </c>
      <c r="HY5" s="831" t="s">
        <v>299</v>
      </c>
      <c r="HZ5" s="832" t="s">
        <v>296</v>
      </c>
      <c r="IA5" s="834" t="s">
        <v>297</v>
      </c>
      <c r="IB5" s="830" t="s">
        <v>298</v>
      </c>
      <c r="IC5" s="836" t="s">
        <v>299</v>
      </c>
      <c r="ID5" s="842" t="s">
        <v>324</v>
      </c>
      <c r="IE5" s="843"/>
      <c r="IF5" s="842" t="s">
        <v>325</v>
      </c>
      <c r="IG5" s="843"/>
      <c r="IH5" s="4"/>
    </row>
    <row r="6" spans="2:242" s="26" customFormat="1" ht="33" customHeight="1" thickBot="1" x14ac:dyDescent="0.3">
      <c r="B6" s="140"/>
      <c r="C6" s="141" t="s">
        <v>135</v>
      </c>
      <c r="D6" s="142"/>
      <c r="E6" s="143" t="s">
        <v>314</v>
      </c>
      <c r="F6" s="144"/>
      <c r="G6" s="144"/>
      <c r="H6" s="144"/>
      <c r="I6" s="145" t="s">
        <v>66</v>
      </c>
      <c r="J6" s="145" t="s">
        <v>62</v>
      </c>
      <c r="K6" s="143" t="s">
        <v>384</v>
      </c>
      <c r="L6" s="146" t="s">
        <v>112</v>
      </c>
      <c r="M6" s="145" t="s">
        <v>66</v>
      </c>
      <c r="N6" s="145" t="s">
        <v>62</v>
      </c>
      <c r="O6" s="818"/>
      <c r="Q6" s="400" t="s">
        <v>324</v>
      </c>
      <c r="R6" s="401" t="s">
        <v>325</v>
      </c>
      <c r="U6" s="470" t="s">
        <v>384</v>
      </c>
      <c r="V6" s="10"/>
      <c r="W6" s="10"/>
      <c r="X6" s="790"/>
      <c r="Y6" s="792"/>
      <c r="Z6" s="790"/>
      <c r="AA6" s="792"/>
      <c r="AB6" s="790"/>
      <c r="AC6" s="792"/>
      <c r="AD6" s="790"/>
      <c r="AE6" s="792"/>
      <c r="AF6" s="790"/>
      <c r="AG6" s="792"/>
      <c r="AH6" s="790"/>
      <c r="AI6" s="792"/>
      <c r="AJ6" s="790"/>
      <c r="AK6" s="792"/>
      <c r="AL6" s="790"/>
      <c r="AM6" s="792"/>
      <c r="AN6" s="790"/>
      <c r="AO6" s="792"/>
      <c r="AP6" s="790"/>
      <c r="AQ6" s="792"/>
      <c r="AR6" s="790"/>
      <c r="AS6" s="792"/>
      <c r="AT6" s="790"/>
      <c r="AU6" s="792"/>
      <c r="AV6" s="798"/>
      <c r="AW6" s="800"/>
      <c r="AX6" s="802"/>
      <c r="AY6" s="800"/>
      <c r="AZ6" s="4"/>
      <c r="BA6" s="4"/>
      <c r="BB6" s="790"/>
      <c r="BC6" s="792"/>
      <c r="BD6" s="790"/>
      <c r="BE6" s="792"/>
      <c r="BF6" s="790"/>
      <c r="BG6" s="792"/>
      <c r="BH6" s="790"/>
      <c r="BI6" s="792"/>
      <c r="BJ6" s="790"/>
      <c r="BK6" s="792"/>
      <c r="BL6" s="790"/>
      <c r="BM6" s="792"/>
      <c r="BN6" s="790"/>
      <c r="BO6" s="792"/>
      <c r="BP6" s="790"/>
      <c r="BQ6" s="792"/>
      <c r="BR6" s="798"/>
      <c r="BS6" s="800"/>
      <c r="BT6" s="802"/>
      <c r="BU6" s="800"/>
      <c r="BV6" s="4"/>
      <c r="BW6" s="4"/>
      <c r="BX6" s="790"/>
      <c r="BY6" s="792"/>
      <c r="BZ6" s="790"/>
      <c r="CA6" s="792"/>
      <c r="CB6" s="790"/>
      <c r="CC6" s="792"/>
      <c r="CD6" s="790"/>
      <c r="CE6" s="792"/>
      <c r="CF6" s="790"/>
      <c r="CG6" s="792"/>
      <c r="CH6" s="790"/>
      <c r="CI6" s="792"/>
      <c r="CJ6" s="790"/>
      <c r="CK6" s="792"/>
      <c r="CL6" s="790"/>
      <c r="CM6" s="792"/>
      <c r="CN6" s="798"/>
      <c r="CO6" s="800"/>
      <c r="CP6" s="802"/>
      <c r="CQ6" s="800"/>
      <c r="CR6" s="4"/>
      <c r="CS6" s="4"/>
      <c r="CT6" s="790"/>
      <c r="CU6" s="792"/>
      <c r="CV6" s="790"/>
      <c r="CW6" s="792"/>
      <c r="CX6" s="790"/>
      <c r="CY6" s="792"/>
      <c r="CZ6" s="790"/>
      <c r="DA6" s="792"/>
      <c r="DB6" s="790"/>
      <c r="DC6" s="792"/>
      <c r="DD6" s="790"/>
      <c r="DE6" s="792"/>
      <c r="DF6" s="790"/>
      <c r="DG6" s="792"/>
      <c r="DH6" s="790"/>
      <c r="DI6" s="792"/>
      <c r="DJ6" s="798"/>
      <c r="DK6" s="800"/>
      <c r="DL6" s="802"/>
      <c r="DM6" s="800"/>
      <c r="DN6" s="4"/>
      <c r="DO6" s="4"/>
      <c r="DP6" s="790"/>
      <c r="DQ6" s="792"/>
      <c r="DR6" s="790"/>
      <c r="DS6" s="792"/>
      <c r="DT6" s="790"/>
      <c r="DU6" s="792"/>
      <c r="DV6" s="790"/>
      <c r="DW6" s="792"/>
      <c r="DX6" s="790"/>
      <c r="DY6" s="792"/>
      <c r="DZ6" s="790"/>
      <c r="EA6" s="792"/>
      <c r="EB6" s="790"/>
      <c r="EC6" s="792"/>
      <c r="ED6" s="790"/>
      <c r="EE6" s="792"/>
      <c r="EF6" s="798"/>
      <c r="EG6" s="800"/>
      <c r="EH6" s="802"/>
      <c r="EI6" s="800"/>
      <c r="EJ6" s="4"/>
      <c r="EK6" s="4"/>
      <c r="EL6" s="790"/>
      <c r="EM6" s="792"/>
      <c r="EN6" s="790"/>
      <c r="EO6" s="792"/>
      <c r="EP6" s="790"/>
      <c r="EQ6" s="792"/>
      <c r="ER6" s="790"/>
      <c r="ES6" s="792"/>
      <c r="ET6" s="790"/>
      <c r="EU6" s="792"/>
      <c r="EV6" s="790"/>
      <c r="EW6" s="792"/>
      <c r="EX6" s="790"/>
      <c r="EY6" s="792"/>
      <c r="EZ6" s="790"/>
      <c r="FA6" s="792"/>
      <c r="FB6" s="798"/>
      <c r="FC6" s="800"/>
      <c r="FD6" s="802"/>
      <c r="FE6" s="800"/>
      <c r="FF6" s="4"/>
      <c r="FG6" s="4"/>
      <c r="FH6" s="790"/>
      <c r="FI6" s="792"/>
      <c r="FJ6" s="790"/>
      <c r="FK6" s="792"/>
      <c r="FL6" s="790"/>
      <c r="FM6" s="792"/>
      <c r="FN6" s="790"/>
      <c r="FO6" s="792"/>
      <c r="FP6" s="790"/>
      <c r="FQ6" s="792"/>
      <c r="FR6" s="790"/>
      <c r="FS6" s="792"/>
      <c r="FT6" s="790"/>
      <c r="FU6" s="792"/>
      <c r="FV6" s="790"/>
      <c r="FW6" s="792"/>
      <c r="FX6" s="798"/>
      <c r="FY6" s="800"/>
      <c r="FZ6" s="802"/>
      <c r="GA6" s="800"/>
      <c r="GB6" s="4"/>
      <c r="GC6" s="4"/>
      <c r="GD6" s="790"/>
      <c r="GE6" s="792"/>
      <c r="GF6" s="790"/>
      <c r="GG6" s="792"/>
      <c r="GH6" s="790"/>
      <c r="GI6" s="792"/>
      <c r="GJ6" s="790"/>
      <c r="GK6" s="792"/>
      <c r="GL6" s="790"/>
      <c r="GM6" s="792"/>
      <c r="GN6" s="790"/>
      <c r="GO6" s="792"/>
      <c r="GP6" s="790"/>
      <c r="GQ6" s="792"/>
      <c r="GR6" s="790"/>
      <c r="GS6" s="792"/>
      <c r="GT6" s="798"/>
      <c r="GU6" s="800"/>
      <c r="GV6" s="802"/>
      <c r="GW6" s="800"/>
      <c r="GX6" s="4"/>
      <c r="GY6" s="4"/>
      <c r="GZ6" s="790"/>
      <c r="HA6" s="792"/>
      <c r="HB6" s="790"/>
      <c r="HC6" s="792"/>
      <c r="HD6" s="790"/>
      <c r="HE6" s="792"/>
      <c r="HF6" s="790"/>
      <c r="HG6" s="792"/>
      <c r="HH6" s="790"/>
      <c r="HI6" s="792"/>
      <c r="HJ6" s="790"/>
      <c r="HK6" s="792"/>
      <c r="HL6" s="790"/>
      <c r="HM6" s="792"/>
      <c r="HN6" s="790"/>
      <c r="HO6" s="792"/>
      <c r="HP6" s="798"/>
      <c r="HQ6" s="800"/>
      <c r="HR6" s="802"/>
      <c r="HS6" s="800"/>
      <c r="HT6" s="4"/>
      <c r="HU6" s="4"/>
      <c r="HV6" s="858"/>
      <c r="HW6" s="835"/>
      <c r="HX6" s="802"/>
      <c r="HY6" s="800"/>
      <c r="HZ6" s="833"/>
      <c r="IA6" s="835"/>
      <c r="IB6" s="802"/>
      <c r="IC6" s="837"/>
      <c r="ID6" s="450" t="s">
        <v>340</v>
      </c>
      <c r="IE6" s="451" t="s">
        <v>341</v>
      </c>
      <c r="IF6" s="450" t="s">
        <v>340</v>
      </c>
      <c r="IG6" s="451" t="s">
        <v>341</v>
      </c>
      <c r="IH6" s="4"/>
    </row>
    <row r="7" spans="2:242" s="26" customFormat="1" ht="16.5" customHeight="1" x14ac:dyDescent="0.25">
      <c r="B7" s="147" t="s">
        <v>4</v>
      </c>
      <c r="C7" s="828"/>
      <c r="D7" s="829"/>
      <c r="E7" s="321"/>
      <c r="F7" s="116"/>
      <c r="G7" s="116"/>
      <c r="H7" s="116"/>
      <c r="I7" s="148">
        <f>INT(IF(E7&gt;0,data!$J$12,0))</f>
        <v>0</v>
      </c>
      <c r="J7" s="149">
        <f>E7*I7</f>
        <v>0</v>
      </c>
      <c r="K7" s="321"/>
      <c r="L7" s="322"/>
      <c r="M7" s="148">
        <f>INT(IF(E7&gt;0,(IF(K7="ano",data!$J$6,0)),0))</f>
        <v>0</v>
      </c>
      <c r="N7" s="150">
        <f>IF(L7&gt;E7,M7*E7,M7*L7)</f>
        <v>0</v>
      </c>
      <c r="O7" s="151">
        <f>J7+N7</f>
        <v>0</v>
      </c>
      <c r="Q7" s="152" t="str">
        <f>IF(O7&gt;0,1,"")</f>
        <v/>
      </c>
      <c r="R7" s="640" t="s">
        <v>343</v>
      </c>
      <c r="T7" s="26">
        <f>IF(O7&gt;0,IF(ISTEXT(C7)=TRUE,0,1),0)</f>
        <v>0</v>
      </c>
      <c r="U7" s="168" t="s">
        <v>300</v>
      </c>
      <c r="V7" s="10"/>
      <c r="W7" s="10"/>
      <c r="X7" s="171"/>
      <c r="Y7" s="172"/>
      <c r="Z7" s="171"/>
      <c r="AA7" s="172"/>
      <c r="AB7" s="171"/>
      <c r="AC7" s="172"/>
      <c r="AD7" s="171"/>
      <c r="AE7" s="172"/>
      <c r="AF7" s="171"/>
      <c r="AG7" s="172"/>
      <c r="AH7" s="171"/>
      <c r="AI7" s="172"/>
      <c r="AJ7" s="171"/>
      <c r="AK7" s="172"/>
      <c r="AL7" s="171"/>
      <c r="AM7" s="172"/>
      <c r="AN7" s="171"/>
      <c r="AO7" s="172"/>
      <c r="AP7" s="171"/>
      <c r="AQ7" s="172"/>
      <c r="AR7" s="171"/>
      <c r="AS7" s="172"/>
      <c r="AT7" s="171"/>
      <c r="AU7" s="172"/>
      <c r="AV7" s="189">
        <f>IF($U7="Ne",0,IF(IF(X7="",0,((30/Y$4*(Y$4-X7))/30))+IF(Z7="",0,((30/AA$4*(AA$4-Z7))/30))+IF(AB7="",0,((30/AC$4*(AC$4-AB7))/30))+IF(AD7="",0,((30/AE$4*(AE$4-AD7))/30))+IF(AF7="",0,((30/AG$4*(AG$4-AF7))/30))+IF(AH7="",0,((30/AI$4*(AI$4-AH7))/30))+IF(AJ7="",0,((30/AK$4*(AK$4-AJ7))/30))+IF(AL7="",0,((30/AM$4*(AM$4-AL7))/30))+IF(AN7="",0,((30/AO$4*(AO$4-AN7))/30))+IF(AP7="",0,((30/AQ$4*(AQ$4-AP7))/30))+IF(AR7="",0,((30/AS$4*(AS$4-AR7))/30))+IF(AT7="",0,((30/AU$4*(AU$4-AT7))/30))&gt;($E7),$E7,IF(X7="",0,((30/Y$4*(Y$4-X7))/30))+IF(Z7="",0,((30/AA$4*(AA$4-Z7))/30))+IF(AB7="",0,((30/AC$4*(AC$4-AB7))/30))+IF(AD7="",0,((30/AE$4*(AE$4-AD7))/30))+IF(AF7="",0,((30/AG$4*(AG$4-AF7))/30))+IF(AH7="",0,((30/AI$4*(AI$4-AH7))/30))+IF(AJ7="",0,((30/AK$4*(AK$4-AJ7))/30))+IF(AL7="",0,((30/AM$4*(AM$4-AL7))/30))+IF(AN7="",0,((30/AO$4*(AO$4-AN7))/30))+IF(AP7="",0,((30/AQ$4*(AQ$4-AP7))/30))+IF(AR7="",0,((30/AS$4*(AS$4-AR7))/30))+IF(AT7="",0,((30/AU$4*(AU$4-AT7))/30))))</f>
        <v>0</v>
      </c>
      <c r="AW7" s="170">
        <f>FLOOR(AV7*$I7,1)</f>
        <v>0</v>
      </c>
      <c r="AX7" s="169">
        <f>IF($U7="Ne",0,IF(OR($L7=0,$L7=""),0,IF(IF(Y7="Ano",IF(X7="",0,((30/Y$4*(Y$4-X7))/30)),0)+IF(AA7="Ano",IF(Z7="",0,((30/AA$4*(AA$4-Z7))/30)),0)+IF(AC7="Ano",IF(AB7="",0,((30/AC$4*(AC$4-AB7))/30)),0)+IF(AE7="Ano",IF(AD7="",0,((30/AE$4*(AE$4-AD7))/30)),0)+IF(AG7="Ano",IF(AF7="",0,((30/AG$4*(AG$4-AF7))/30)),0)+IF(AI7="Ano",IF(AH7="",0,((30/AI$4*(AI$4-AH7))/30)),0)+IF(AK7="Ano",IF(AJ7="",0,((30/AK$4*(AK$4-AJ7))/30)),0)+IF(AM7="Ano",IF(AL7="",0,((30/AM$4*(AM$4-AL7))/30)),0)+IF(AO7="Ano",IF(AN7="",0,((30/AO$4*(AO$4-AN7))/30)),0)+IF(AQ7="Ano",IF(AP7="",0,((30/AQ$4*(AQ$4-AP7))/30)),0)+IF(AS7="Ano",IF(AR7="",0,((30/AS$4*(AS$4-AR7))/30)),0)+IF(AU7="Ano",IF(AT7="",0,((30/AU$4*(AU$4-AT7))/30)),0)&gt;($L7),$L7,IF(Y7="Ano",IF(X7="",0,((30/Y$4*(Y$4-X7))/30)),0)+IF(AA7="Ano",IF(Z7="",0,((30/AA$4*(AA$4-Z7))/30)),0)+IF(AC7="Ano",IF(AB7="",0,((30/AC$4*(AC$4-AB7))/30)),0)+IF(AE7="Ano",IF(AD7="",0,((30/AE$4*(AE$4-AD7))/30)),0)+IF(AG7="Ano",IF(AF7="",0,((30/AG$4*(AG$4-AF7))/30)),0)+IF(AI7="Ano",IF(AH7="",0,((30/AI$4*(AI$4-AH7))/30)),0)+IF(AK7="Ano",IF(AJ7="",0,((30/AK$4*(AK$4-AJ7))/30)),0)+IF(AM7="Ano",IF(AL7="",0,((30/AM$4*(AM$4-AL7))/30)),0)+IF(AO7="Ano",IF(AN7="",0,((30/AO$4*(AO$4-AN7))/30)),0)+IF(AQ7="Ano",IF(AP7="",0,((30/AQ$4*(AQ$4-AP7))/30)),0)+IF(AS7="Ano",IF(AR7="",0,((30/AS$4*(AS$4-AR7))/30)),0)+IF(AU7="Ano",IF(AT7="",0,((30/AU$4*(AU$4-AT7))/30)),0))))</f>
        <v>0</v>
      </c>
      <c r="AY7" s="170">
        <f>FLOOR(AX7*$M7,1)</f>
        <v>0</v>
      </c>
      <c r="AZ7" s="4"/>
      <c r="BA7" s="4"/>
      <c r="BB7" s="171"/>
      <c r="BC7" s="172"/>
      <c r="BD7" s="171"/>
      <c r="BE7" s="172"/>
      <c r="BF7" s="171"/>
      <c r="BG7" s="172"/>
      <c r="BH7" s="171"/>
      <c r="BI7" s="172"/>
      <c r="BJ7" s="171"/>
      <c r="BK7" s="172"/>
      <c r="BL7" s="171"/>
      <c r="BM7" s="172"/>
      <c r="BN7" s="171"/>
      <c r="BO7" s="172"/>
      <c r="BP7" s="171"/>
      <c r="BQ7" s="172"/>
      <c r="BR7" s="189">
        <f>IF($U7="Ne",0,IF(IF(BB7="",0,((30/BC$4*(BC$4-BB7))/30))+IF(BD7="",0,((30/BE$4*(BE$4-BD7))/30))+IF(BF7="",0,((30/BG$4*(BG$4-BF7))/30))+IF(BH7="",0,((30/BI$4*(BI$4-BH7))/30))+IF(BJ7="",0,((30/BK$4*(BK$4-BJ7))/30))+IF(BL7="",0,((30/BM$4*(BM$4-BL7))/30))+IF(BN7="",0,((30/BO$4*(BO$4-BN7))/30))+IF(BP7="",0,((30/BQ$4*(BQ$4-BP7))/30))&gt;($E7-$AV7),$E7-$AV7,IF(BB7="",0,((30/BC$4*(BC$4-BB7))/30))+IF(BD7="",0,((30/BE$4*(BE$4-BD7))/30))+IF(BF7="",0,((30/BG$4*(BG$4-BF7))/30))+IF(BH7="",0,((30/BI$4*(BI$4-BH7))/30))+IF(BJ7="",0,((30/BK$4*(BK$4-BJ7))/30))+IF(BL7="",0,((30/BM$4*(BM$4-BL7))/30))+IF(BN7="",0,((30/BO$4*(BO$4-BN7))/30))+IF(BP7="",0,((30/BQ$4*(BQ$4-BP7))/30))))</f>
        <v>0</v>
      </c>
      <c r="BS7" s="170">
        <f>FLOOR(BR7*$I7,1)</f>
        <v>0</v>
      </c>
      <c r="BT7" s="169">
        <f>IF($U7="Ne",0,IF(OR($L7=0,$L7=""),0,IF(IF(BC7="Ano",IF(BB7="",0,((30/BC$4*(BC$4-BB7))/30)),0)+IF(BE7="Ano",IF(BD7="",0,((30/BE$4*(BE$4-BD7))/30)),0)+IF(BG7="Ano",IF(BF7="",0,((30/BG$4*(BG$4-BF7))/30)),0)+IF(BI7="Ano",IF(BH7="",0,((30/BI$4*(BI$4-BH7))/30)),0)+IF(BK7="Ano",IF(BJ7="",0,((30/BK$4*(BK$4-BJ7))/30)),0)+IF(BM7="Ano",IF(BL7="",0,((30/BM$4*(BM$4-BL7))/30)),0)+IF(BO7="Ano",IF(BN7="",0,((30/BO$4*(BO$4-BN7))/30)),0)+IF(BQ7="Ano",IF(BP7="",0,((30/BQ$4*(BQ$4-BP7))/30)),0)&gt;($L7-$AX7),$L7-$AX7,IF(BC7="Ano",IF(BB7="",0,((30/BC$4*(BC$4-BB7))/30)),0)+IF(BE7="Ano",IF(BD7="",0,((30/BE$4*(BE$4-BD7))/30)),0)+IF(BG7="Ano",IF(BF7="",0,((30/BG$4*(BG$4-BF7))/30)),0)+IF(BI7="Ano",IF(BH7="",0,((30/BI$4*(BI$4-BH7))/30)),0)+IF(BK7="Ano",IF(BJ7="",0,((30/BK$4*(BK$4-BJ7))/30)),0)+IF(BM7="Ano",IF(BL7="",0,((30/BM$4*(BM$4-BL7))/30)),0)+IF(BO7="Ano",IF(BN7="",0,((30/BO$4*(BO$4-BN7))/30)),0)+IF(BQ7="Ano",IF(BP7="",0,((30/BQ$4*(BQ$4-BP7))/30)),0))))</f>
        <v>0</v>
      </c>
      <c r="BU7" s="170">
        <f>FLOOR(BT7*$M7,1)</f>
        <v>0</v>
      </c>
      <c r="BV7" s="4"/>
      <c r="BW7" s="4"/>
      <c r="BX7" s="171"/>
      <c r="BY7" s="172"/>
      <c r="BZ7" s="171"/>
      <c r="CA7" s="172"/>
      <c r="CB7" s="171"/>
      <c r="CC7" s="172"/>
      <c r="CD7" s="171"/>
      <c r="CE7" s="172"/>
      <c r="CF7" s="171"/>
      <c r="CG7" s="172"/>
      <c r="CH7" s="171"/>
      <c r="CI7" s="172"/>
      <c r="CJ7" s="171"/>
      <c r="CK7" s="172"/>
      <c r="CL7" s="171"/>
      <c r="CM7" s="172"/>
      <c r="CN7" s="189">
        <f>IF($U7="Ne",0,IF(IF(BX7="",0,((30/BY$4*(BY$4-BX7))/30))+IF(BZ7="",0,((30/CA$4*(CA$4-BZ7))/30))+IF(CB7="",0,((30/CC$4*(CC$4-CB7))/30))+IF(CD7="",0,((30/CE$4*(CE$4-CD7))/30))+IF(CF7="",0,((30/CG$4*(CG$4-CF7))/30))+IF(CH7="",0,((30/CI$4*(CI$4-CH7))/30))+IF(CJ7="",0,((30/CK$4*(CK$4-CJ7))/30))+IF(CL7="",0,((30/CM$4*(CM$4-CL7))/30))&gt;($E7-$AV7-$BR7),$E7-$AV7-$BR7,IF(BX7="",0,((30/BY$4*(BY$4-BX7))/30))+IF(BZ7="",0,((30/CA$4*(CA$4-BZ7))/30))+IF(CB7="",0,((30/CC$4*(CC$4-CB7))/30))+IF(CD7="",0,((30/CE$4*(CE$4-CD7))/30))+IF(CF7="",0,((30/CG$4*(CG$4-CF7))/30))+IF(CH7="",0,((30/CI$4*(CI$4-CH7))/30))+IF(CJ7="",0,((30/CK$4*(CK$4-CJ7))/30))+IF(CL7="",0,((30/CM$4*(CM$4-CL7))/30))))</f>
        <v>0</v>
      </c>
      <c r="CO7" s="170">
        <f>FLOOR(CN7*$I7,1)</f>
        <v>0</v>
      </c>
      <c r="CP7" s="169">
        <f>IF($U7="Ne",0,IF(OR($L7=0,$L7=""),0,IF(IF(BY7="Ano",IF(BX7="",0,((30/BY$4*(BY$4-BX7))/30)),0)+IF(CA7="Ano",IF(BZ7="",0,((30/CA$4*(CA$4-BZ7))/30)),0)+IF(CC7="Ano",IF(CB7="",0,((30/CC$4*(CC$4-CB7))/30)),0)+IF(CE7="Ano",IF(CD7="",0,((30/CE$4*(CE$4-CD7))/30)),0)+IF(CG7="Ano",IF(CF7="",0,((30/CG$4*(CG$4-CF7))/30)),0)+IF(CI7="Ano",IF(CH7="",0,((30/CI$4*(CI$4-CH7))/30)),0)+IF(CK7="Ano",IF(CJ7="",0,((30/CK$4*(CK$4-CJ7))/30)),0)+IF(CM7="Ano",IF(CL7="",0,((30/CM$4*(CM$4-CL7))/30)),0)&gt;($L7-$AX7-$BT7),$L7-$AX7-$BT7,IF(BY7="Ano",IF(BX7="",0,((30/BY$4*(BY$4-BX7))/30)),0)+IF(CA7="Ano",IF(BZ7="",0,((30/CA$4*(CA$4-BZ7))/30)),0)+IF(CC7="Ano",IF(CB7="",0,((30/CC$4*(CC$4-CB7))/30)),0)+IF(CE7="Ano",IF(CD7="",0,((30/CE$4*(CE$4-CD7))/30)),0)+IF(CG7="Ano",IF(CF7="",0,((30/CG$4*(CG$4-CF7))/30)),0)+IF(CI7="Ano",IF(CH7="",0,((30/CI$4*(CI$4-CH7))/30)),0)+IF(CK7="Ano",IF(CJ7="",0,((30/CK$4*(CK$4-CJ7))/30)),0)+IF(CM7="Ano",IF(CL7="",0,((30/CM$4*(CM$4-CL7))/30)),0))))</f>
        <v>0</v>
      </c>
      <c r="CQ7" s="170">
        <f>FLOOR(CP7*$M7,1)</f>
        <v>0</v>
      </c>
      <c r="CR7" s="4"/>
      <c r="CS7" s="4"/>
      <c r="CT7" s="171"/>
      <c r="CU7" s="172"/>
      <c r="CV7" s="171"/>
      <c r="CW7" s="172"/>
      <c r="CX7" s="171"/>
      <c r="CY7" s="172"/>
      <c r="CZ7" s="171"/>
      <c r="DA7" s="172"/>
      <c r="DB7" s="171"/>
      <c r="DC7" s="172"/>
      <c r="DD7" s="171"/>
      <c r="DE7" s="172"/>
      <c r="DF7" s="171"/>
      <c r="DG7" s="172"/>
      <c r="DH7" s="171"/>
      <c r="DI7" s="172"/>
      <c r="DJ7" s="189">
        <f>IF($U7="Ne",0,IF(IF(CT7="",0,((30/CU$4*(CU$4-CT7))/30))+IF(CV7="",0,((30/CW$4*(CW$4-CV7))/30))+IF(CX7="",0,((30/CY$4*(CY$4-CX7))/30))+IF(CZ7="",0,((30/DA$4*(DA$4-CZ7))/30))+IF(DB7="",0,((30/DC$4*(DC$4-DB7))/30))+IF(DD7="",0,((30/DE$4*(DE$4-DD7))/30))+IF(DF7="",0,((30/DG$4*(DG$4-DF7))/30))+IF(DH7="",0,((30/DI$4*(DI$4-DH7))/30))&gt;($E7-$AV7-$BR7-$CN7),$E7-$AV7-$BR7-$CN7,IF(CT7="",0,((30/CU$4*(CU$4-CT7))/30))+IF(CV7="",0,((30/CW$4*(CW$4-CV7))/30))+IF(CX7="",0,((30/CY$4*(CY$4-CX7))/30))+IF(CZ7="",0,((30/DA$4*(DA$4-CZ7))/30))+IF(DB7="",0,((30/DC$4*(DC$4-DB7))/30))+IF(DD7="",0,((30/DE$4*(DE$4-DD7))/30))+IF(DF7="",0,((30/DG$4*(DG$4-DF7))/30))+IF(DH7="",0,((30/DI$4*(DI$4-DH7))/30))))</f>
        <v>0</v>
      </c>
      <c r="DK7" s="170">
        <f>FLOOR(DJ7*$I7,1)</f>
        <v>0</v>
      </c>
      <c r="DL7" s="169">
        <f>IF($U7="Ne",0,IF(OR($L7=0,$L7=""),0,IF(IF(CU7="Ano",IF(CT7="",0,((30/CU$4*(CU$4-CT7))/30)),0)+IF(CW7="Ano",IF(CV7="",0,((30/CW$4*(CW$4-CV7))/30)),0)+IF(CY7="Ano",IF(CX7="",0,((30/CY$4*(CY$4-CX7))/30)),0)+IF(DA7="Ano",IF(CZ7="",0,((30/DA$4*(DA$4-CZ7))/30)),0)+IF(DC7="Ano",IF(DB7="",0,((30/DC$4*(DC$4-DB7))/30)),0)+IF(DE7="Ano",IF(DD7="",0,((30/DE$4*(DE$4-DD7))/30)),0)+IF(DG7="Ano",IF(DF7="",0,((30/DG$4*(DG$4-DF7))/30)),0)+IF(DI7="Ano",IF(DH7="",0,((30/DI$4*(DI$4-DH7))/30)),0)&gt;($L7-$AX7-$BT7-$CP7),$L7-$AX7-$BT7-$CP7,IF(CU7="Ano",IF(CT7="",0,((30/CU$4*(CU$4-CT7))/30)),0)+IF(CW7="Ano",IF(CV7="",0,((30/CW$4*(CW$4-CV7))/30)),0)+IF(CY7="Ano",IF(CX7="",0,((30/CY$4*(CY$4-CX7))/30)),0)+IF(DA7="Ano",IF(CZ7="",0,((30/DA$4*(DA$4-CZ7))/30)),0)+IF(DC7="Ano",IF(DB7="",0,((30/DC$4*(DC$4-DB7))/30)),0)+IF(DE7="Ano",IF(DD7="",0,((30/DE$4*(DE$4-DD7))/30)),0)+IF(DG7="Ano",IF(DF7="",0,((30/DG$4*(DG$4-DF7))/30)),0)+IF(DI7="Ano",IF(DH7="",0,((30/DI$4*(DI$4-DH7))/30)),0))))</f>
        <v>0</v>
      </c>
      <c r="DM7" s="170">
        <f>FLOOR(DL7*$M7,1)</f>
        <v>0</v>
      </c>
      <c r="DN7" s="4"/>
      <c r="DO7" s="4"/>
      <c r="DP7" s="171"/>
      <c r="DQ7" s="172"/>
      <c r="DR7" s="171"/>
      <c r="DS7" s="172"/>
      <c r="DT7" s="171"/>
      <c r="DU7" s="172"/>
      <c r="DV7" s="171"/>
      <c r="DW7" s="172"/>
      <c r="DX7" s="171"/>
      <c r="DY7" s="172"/>
      <c r="DZ7" s="171"/>
      <c r="EA7" s="172"/>
      <c r="EB7" s="171"/>
      <c r="EC7" s="172"/>
      <c r="ED7" s="171"/>
      <c r="EE7" s="172"/>
      <c r="EF7" s="189">
        <f>IF($U7="Ne",0,IF(IF(DP7="",0,((30/DQ$4*(DQ$4-DP7))/30))+IF(DR7="",0,((30/DS$4*(DS$4-DR7))/30))+IF(DT7="",0,((30/DU$4*(DU$4-DT7))/30))+IF(DV7="",0,((30/DW$4*(DW$4-DV7))/30))+IF(DX7="",0,((30/DY$4*(DY$4-DX7))/30))+IF(DZ7="",0,((30/EA$4*(EA$4-DZ7))/30))+IF(EB7="",0,((30/EC$4*(EC$4-EB7))/30))+IF(ED7="",0,((30/EE$4*(EE$4-ED7))/30))&gt;($E7-$AV7-$BR7-$CN7-$DJ7),$E7-$AV7-$BR7-$CN7-$DJ7,IF(DP7="",0,((30/DQ$4*(DQ$4-DP7))/30))+IF(DR7="",0,((30/DS$4*(DS$4-DR7))/30))+IF(DT7="",0,((30/DU$4*(DU$4-DT7))/30))+IF(DV7="",0,((30/DW$4*(DW$4-DV7))/30))+IF(DX7="",0,((30/DY$4*(DY$4-DX7))/30))+IF(DZ7="",0,((30/EA$4*(EA$4-DZ7))/30))+IF(EB7="",0,((30/EC$4*(EC$4-EB7))/30))+IF(ED7="",0,((30/EE$4*(EE$4-ED7))/30))))</f>
        <v>0</v>
      </c>
      <c r="EG7" s="170">
        <f>FLOOR(EF7*$I7,1)</f>
        <v>0</v>
      </c>
      <c r="EH7" s="169">
        <f>IF($U7="Ne",0,IF(OR($L7=0,$L7=""),0,IF(IF(DQ7="Ano",IF(DP7="",0,((30/DQ$4*(DQ$4-DP7))/30)),0)+IF(DS7="Ano",IF(DR7="",0,((30/DS$4*(DS$4-DR7))/30)),0)+IF(DU7="Ano",IF(DT7="",0,((30/DU$4*(DU$4-DT7))/30)),0)+IF(DW7="Ano",IF(DV7="",0,((30/DW$4*(DW$4-DV7))/30)),0)+IF(DY7="Ano",IF(DX7="",0,((30/DY$4*(DY$4-DX7))/30)),0)+IF(EA7="Ano",IF(DZ7="",0,((30/EA$4*(EA$4-DZ7))/30)),0)+IF(EC7="Ano",IF(EB7="",0,((30/EC$4*(EC$4-EB7))/30)),0)+IF(EE7="Ano",IF(ED7="",0,((30/EE$4*(EE$4-ED7))/30)),0)&gt;($L7-$AX7-$BT7-$CP7-$DL7),$L7-$AX7-$BT7-$CP7-$DL7,IF(DQ7="Ano",IF(DP7="",0,((30/DQ$4*(DQ$4-DP7))/30)),0)+IF(DS7="Ano",IF(DR7="",0,((30/DS$4*(DS$4-DR7))/30)),0)+IF(DU7="Ano",IF(DT7="",0,((30/DU$4*(DU$4-DT7))/30)),0)+IF(DW7="Ano",IF(DV7="",0,((30/DW$4*(DW$4-DV7))/30)),0)+IF(DY7="Ano",IF(DX7="",0,((30/DY$4*(DY$4-DX7))/30)),0)+IF(EA7="Ano",IF(DZ7="",0,((30/EA$4*(EA$4-DZ7))/30)),0)+IF(EC7="Ano",IF(EB7="",0,((30/EC$4*(EC$4-EB7))/30)),0)+IF(EE7="Ano",IF(ED7="",0,((30/EE$4*(EE$4-ED7))/30)),0))))</f>
        <v>0</v>
      </c>
      <c r="EI7" s="170">
        <f>FLOOR(EH7*$M7,1)</f>
        <v>0</v>
      </c>
      <c r="EJ7" s="4"/>
      <c r="EK7" s="4"/>
      <c r="EL7" s="171"/>
      <c r="EM7" s="172"/>
      <c r="EN7" s="171"/>
      <c r="EO7" s="172"/>
      <c r="EP7" s="171"/>
      <c r="EQ7" s="172"/>
      <c r="ER7" s="171"/>
      <c r="ES7" s="172"/>
      <c r="ET7" s="171"/>
      <c r="EU7" s="172"/>
      <c r="EV7" s="171"/>
      <c r="EW7" s="172"/>
      <c r="EX7" s="171"/>
      <c r="EY7" s="172"/>
      <c r="EZ7" s="171"/>
      <c r="FA7" s="172"/>
      <c r="FB7" s="189">
        <f>IF($U7="Ne",0,IF(IF(EL7="",0,((30/EM$4*(EM$4-EL7))/30))+IF(EN7="",0,((30/EO$4*(EO$4-EN7))/30))+IF(EP7="",0,((30/EQ$4*(EQ$4-EP7))/30))+IF(ER7="",0,((30/ES$4*(ES$4-ER7))/30))+IF(ET7="",0,((30/EU$4*(EU$4-ET7))/30))+IF(EV7="",0,((30/EW$4*(EW$4-EV7))/30))+IF(EX7="",0,((30/EY$4*(EY$4-EX7))/30))+IF(EZ7="",0,((30/FA$4*(FA$4-EZ7))/30))&gt;($E7-$AV7-$BR7-$CN7-$DJ7-$EF7),$E7-$AV7-$BR7-$CN7-$DJ7-$EF7,IF(EL7="",0,((30/EM$4*(EM$4-EL7))/30))+IF(EN7="",0,((30/EO$4*(EO$4-EN7))/30))+IF(EP7="",0,((30/EQ$4*(EQ$4-EP7))/30))+IF(ER7="",0,((30/ES$4*(ES$4-ER7))/30))+IF(ET7="",0,((30/EU$4*(EU$4-ET7))/30))+IF(EV7="",0,((30/EW$4*(EW$4-EV7))/30))+IF(EX7="",0,((30/EY$4*(EY$4-EX7))/30))+IF(EZ7="",0,((30/FA$4*(FA$4-EZ7))/30))))</f>
        <v>0</v>
      </c>
      <c r="FC7" s="170">
        <f>FLOOR(FB7*$I7,1)</f>
        <v>0</v>
      </c>
      <c r="FD7" s="169">
        <f>IF($U7="Ne",0,IF(OR($L7=0,$L7=""),0,IF(IF(EM7="Ano",IF(EL7="",0,((30/EM$4*(EM$4-EL7))/30)),0)+IF(EO7="Ano",IF(EN7="",0,((30/EO$4*(EO$4-EN7))/30)),0)+IF(EQ7="Ano",IF(EP7="",0,((30/EQ$4*(EQ$4-EP7))/30)),0)+IF(ES7="Ano",IF(ER7="",0,((30/ES$4*(ES$4-ER7))/30)),0)+IF(EU7="Ano",IF(ET7="",0,((30/EU$4*(EU$4-ET7))/30)),0)+IF(EW7="Ano",IF(EV7="",0,((30/EW$4*(EW$4-EV7))/30)),0)+IF(EY7="Ano",IF(EX7="",0,((30/EY$4*(EY$4-EX7))/30)),0)+IF(FA7="Ano",IF(EZ7="",0,((30/FA$4*(FA$4-EZ7))/30)),0)&gt;($L7-$AX7-$BT7-$CP7-$DL7-$EH7),$L7-$AX7-$BT7-$CP7-$DL7-$EH7,IF(EM7="Ano",IF(EL7="",0,((30/EM$4*(EM$4-EL7))/30)),0)+IF(EO7="Ano",IF(EN7="",0,((30/EO$4*(EO$4-EN7))/30)),0)+IF(EQ7="Ano",IF(EP7="",0,((30/EQ$4*(EQ$4-EP7))/30)),0)+IF(ES7="Ano",IF(ER7="",0,((30/ES$4*(ES$4-ER7))/30)),0)+IF(EU7="Ano",IF(ET7="",0,((30/EU$4*(EU$4-ET7))/30)),0)+IF(EW7="Ano",IF(EV7="",0,((30/EW$4*(EW$4-EV7))/30)),0)+IF(EY7="Ano",IF(EX7="",0,((30/EY$4*(EY$4-EX7))/30)),0)+IF(FA7="Ano",IF(EZ7="",0,((30/FA$4*(FA$4-EZ7))/30)),0))))</f>
        <v>0</v>
      </c>
      <c r="FE7" s="170">
        <f>FLOOR(FD7*$M7,1)</f>
        <v>0</v>
      </c>
      <c r="FF7" s="4"/>
      <c r="FG7" s="4"/>
      <c r="FH7" s="171"/>
      <c r="FI7" s="172"/>
      <c r="FJ7" s="171"/>
      <c r="FK7" s="172"/>
      <c r="FL7" s="171"/>
      <c r="FM7" s="172"/>
      <c r="FN7" s="171"/>
      <c r="FO7" s="172"/>
      <c r="FP7" s="171"/>
      <c r="FQ7" s="172"/>
      <c r="FR7" s="171"/>
      <c r="FS7" s="172"/>
      <c r="FT7" s="171"/>
      <c r="FU7" s="172"/>
      <c r="FV7" s="171"/>
      <c r="FW7" s="172"/>
      <c r="FX7" s="189">
        <f>IF($U7="Ne",0,IF(IF(FH7="",0,((30/FI$4*(FI$4-FH7))/30))+IF(FJ7="",0,((30/FK$4*(FK$4-FJ7))/30))+IF(FL7="",0,((30/FM$4*(FM$4-FL7))/30))+IF(FN7="",0,((30/FO$4*(FO$4-FN7))/30))+IF(FP7="",0,((30/FQ$4*(FQ$4-FP7))/30))+IF(FR7="",0,((30/FS$4*(FS$4-FR7))/30))+IF(FT7="",0,((30/FU$4*(FU$4-FT7))/30))+IF(FV7="",0,((30/FW$4*(FW$4-FV7))/30))&gt;($E7-$AV7-$BR7-$CN7-$DJ7-$EF7-$FB7),$E7-$AV7-$BR7-$CN7-$DJ7-$EF7-$FB7,IF(FH7="",0,((30/FI$4*(FI$4-FH7))/30))+IF(FJ7="",0,((30/FK$4*(FK$4-FJ7))/30))+IF(FL7="",0,((30/FM$4*(FM$4-FL7))/30))+IF(FN7="",0,((30/FO$4*(FO$4-FN7))/30))+IF(FP7="",0,((30/FQ$4*(FQ$4-FP7))/30))+IF(FR7="",0,((30/FS$4*(FS$4-FR7))/30))+IF(FT7="",0,((30/FU$4*(FU$4-FT7))/30))+IF(FV7="",0,((30/FW$4*(FW$4-FV7))/30))))</f>
        <v>0</v>
      </c>
      <c r="FY7" s="170">
        <f>FLOOR(FX7*$I7,1)</f>
        <v>0</v>
      </c>
      <c r="FZ7" s="169">
        <f>IF($U7="Ne",0,IF(OR($L7=0,$L7=""),0,IF(IF(FI7="Ano",IF(FH7="",0,((30/FI$4*(FI$4-FH7))/30)),0)+IF(FK7="Ano",IF(FJ7="",0,((30/FK$4*(FK$4-FJ7))/30)),0)+IF(FM7="Ano",IF(FL7="",0,((30/FM$4*(FM$4-FL7))/30)),0)+IF(FO7="Ano",IF(FN7="",0,((30/FO$4*(FO$4-FN7))/30)),0)+IF(FQ7="Ano",IF(FP7="",0,((30/FQ$4*(FQ$4-FP7))/30)),0)+IF(FS7="Ano",IF(FR7="",0,((30/FS$4*(FS$4-FR7))/30)),0)+IF(FU7="Ano",IF(FT7="",0,((30/FU$4*(FU$4-FT7))/30)),0)+IF(FW7="Ano",IF(FV7="",0,((30/FW$4*(FW$4-FV7))/30)),0)&gt;($L7-$AX7-$BT7-$CP7-$DL7-$EH7-$FD7),$L7-$AX7-$BT7-$CP7-$DL7-$EH7-$FD7,IF(FI7="Ano",IF(FH7="",0,((30/FI$4*(FI$4-FH7))/30)),0)+IF(FK7="Ano",IF(FJ7="",0,((30/FK$4*(FK$4-FJ7))/30)),0)+IF(FM7="Ano",IF(FL7="",0,((30/FM$4*(FM$4-FL7))/30)),0)+IF(FO7="Ano",IF(FN7="",0,((30/FO$4*(FO$4-FN7))/30)),0)+IF(FQ7="Ano",IF(FP7="",0,((30/FQ$4*(FQ$4-FP7))/30)),0)+IF(FS7="Ano",IF(FR7="",0,((30/FS$4*(FS$4-FR7))/30)),0)+IF(FU7="Ano",IF(FT7="",0,((30/FU$4*(FU$4-FT7))/30)),0)+IF(FW7="Ano",IF(FV7="",0,((30/FW$4*(FW$4-FV7))/30)),0))))</f>
        <v>0</v>
      </c>
      <c r="GA7" s="170">
        <f>FLOOR(FZ7*$M7,1)</f>
        <v>0</v>
      </c>
      <c r="GB7" s="4"/>
      <c r="GC7" s="4"/>
      <c r="GD7" s="171"/>
      <c r="GE7" s="172"/>
      <c r="GF7" s="171"/>
      <c r="GG7" s="172"/>
      <c r="GH7" s="171"/>
      <c r="GI7" s="172"/>
      <c r="GJ7" s="171"/>
      <c r="GK7" s="172"/>
      <c r="GL7" s="171"/>
      <c r="GM7" s="172"/>
      <c r="GN7" s="171"/>
      <c r="GO7" s="172"/>
      <c r="GP7" s="171"/>
      <c r="GQ7" s="172"/>
      <c r="GR7" s="171"/>
      <c r="GS7" s="172"/>
      <c r="GT7" s="189">
        <f>IF($U7="Ne",0,IF(IF(GD7="",0,((30/GE$4*(GE$4-GD7))/30))+IF(GF7="",0,((30/GG$4*(GG$4-GF7))/30))+IF(GH7="",0,((30/GI$4*(GI$4-GH7))/30))+IF(GJ7="",0,((30/GK$4*(GK$4-GJ7))/30))+IF(GL7="",0,((30/GM$4*(GM$4-GL7))/30))+IF(GN7="",0,((30/GO$4*(GO$4-GN7))/30))+IF(GP7="",0,((30/GQ$4*(GQ$4-GP7))/30))+IF(GR7="",0,((30/GS$4*(GS$4-GR7))/30))&gt;($E7-$AV7-$BR7-$CN7-$DJ7-$EF7-$FB7-$FX7),$E7-$AV7-$BR7-$CN7-$DJ7-$EF7-$FB7-$FX7,IF(GD7="",0,((30/GE$4*(GE$4-GD7))/30))+IF(GF7="",0,((30/GG$4*(GG$4-GF7))/30))+IF(GH7="",0,((30/GI$4*(GI$4-GH7))/30))+IF(GJ7="",0,((30/GK$4*(GK$4-GJ7))/30))+IF(GL7="",0,((30/GM$4*(GM$4-GL7))/30))+IF(GN7="",0,((30/GO$4*(GO$4-GN7))/30))+IF(GP7="",0,((30/GQ$4*(GQ$4-GP7))/30))+IF(GR7="",0,((30/GS$4*(GS$4-GR7))/30))))</f>
        <v>0</v>
      </c>
      <c r="GU7" s="170">
        <f>FLOOR(GT7*$I7,1)</f>
        <v>0</v>
      </c>
      <c r="GV7" s="169">
        <f>IF($U7="Ne",0,IF(OR($L7=0,$L7=""),0,IF(IF(GE7="Ano",IF(GD7="",0,((30/GE$4*(GE$4-GD7))/30)),0)+IF(GG7="Ano",IF(GF7="",0,((30/GG$4*(GG$4-GF7))/30)),0)+IF(GI7="Ano",IF(GH7="",0,((30/GI$4*(GI$4-GH7))/30)),0)+IF(GK7="Ano",IF(GJ7="",0,((30/GK$4*(GK$4-GJ7))/30)),0)+IF(GM7="Ano",IF(GL7="",0,((30/GM$4*(GM$4-GL7))/30)),0)+IF(GO7="Ano",IF(GN7="",0,((30/GO$4*(GO$4-GN7))/30)),0)+IF(GQ7="Ano",IF(GP7="",0,((30/GQ$4*(GQ$4-GP7))/30)),0)+IF(GS7="Ano",IF(GR7="",0,((30/GS$4*(GS$4-GR7))/30)),0)&gt;($L7-$AX7-$BT7-$CP7-$DL7-$EH7-$FD7-$FZ7),$L7-$AX7-$BT7-$CP7-$DL7-$EH7-$FD7-$FZ7,IF(GE7="Ano",IF(GD7="",0,((30/GE$4*(GE$4-GD7))/30)),0)+IF(GG7="Ano",IF(GF7="",0,((30/GG$4*(GG$4-GF7))/30)),0)+IF(GI7="Ano",IF(GH7="",0,((30/GI$4*(GI$4-GH7))/30)),0)+IF(GK7="Ano",IF(GJ7="",0,((30/GK$4*(GK$4-GJ7))/30)),0)+IF(GM7="Ano",IF(GL7="",0,((30/GM$4*(GM$4-GL7))/30)),0)+IF(GO7="Ano",IF(GN7="",0,((30/GO$4*(GO$4-GN7))/30)),0)+IF(GQ7="Ano",IF(GP7="",0,((30/GQ$4*(GQ$4-GP7))/30)),0)+IF(GS7="Ano",IF(GR7="",0,((30/GS$4*(GS$4-GR7))/30)),0))))</f>
        <v>0</v>
      </c>
      <c r="GW7" s="170">
        <f>FLOOR(GV7*$M7,1)</f>
        <v>0</v>
      </c>
      <c r="GX7" s="4"/>
      <c r="GY7" s="4"/>
      <c r="GZ7" s="171"/>
      <c r="HA7" s="172"/>
      <c r="HB7" s="171"/>
      <c r="HC7" s="172"/>
      <c r="HD7" s="171"/>
      <c r="HE7" s="172"/>
      <c r="HF7" s="171"/>
      <c r="HG7" s="172"/>
      <c r="HH7" s="171"/>
      <c r="HI7" s="172"/>
      <c r="HJ7" s="171"/>
      <c r="HK7" s="172"/>
      <c r="HL7" s="171"/>
      <c r="HM7" s="172"/>
      <c r="HN7" s="171"/>
      <c r="HO7" s="172"/>
      <c r="HP7" s="189">
        <f>IF($U7="Ne",0,IF(IF(GZ7="",0,((30/HA$4*(HA$4-GZ7))/30))+IF(HB7="",0,((30/HC$4*(HC$4-HB7))/30))+IF(HD7="",0,((30/HE$4*(HE$4-HD7))/30))+IF(HF7="",0,((30/HG$4*(HG$4-HF7))/30))+IF(HH7="",0,((30/HI$4*(HI$4-HH7))/30))+IF(HJ7="",0,((30/HK$4*(HK$4-HJ7))/30))+IF(HL7="",0,((30/HM$4*(HM$4-HL7))/30))+IF(HN7="",0,((30/HO$4*(HO$4-HN7))/30))&gt;($E7-$AV7-$BR7-$CN7-$DJ7-$EF7-$FB7-$FX7-$GT7),$E7-$AV7-$BR7-$CN7-$DJ7-$EF7-$FB7-$FX7-$GT7,IF(GZ7="",0,((30/HA$4*(HA$4-GZ7))/30))+IF(HB7="",0,((30/HC$4*(HC$4-HB7))/30))+IF(HD7="",0,((30/HE$4*(HE$4-HD7))/30))+IF(HF7="",0,((30/HG$4*(HG$4-HF7))/30))+IF(HH7="",0,((30/HI$4*(HI$4-HH7))/30))+IF(HJ7="",0,((30/HK$4*(HK$4-HJ7))/30))+IF(HL7="",0,((30/HM$4*(HM$4-HL7))/30))+IF(HN7="",0,((30/HO$4*(HO$4-HN7))/30))))</f>
        <v>0</v>
      </c>
      <c r="HQ7" s="170">
        <f>FLOOR(HP7*$I7,1)</f>
        <v>0</v>
      </c>
      <c r="HR7" s="169">
        <f>IF($U7="Ne",0,IF(OR($L7=0,$L7=""),0,IF(IF(HA7="Ano",IF(GZ7="",0,((30/HA$4*(HA$4-GZ7))/30)),0)+IF(HC7="Ano",IF(HB7="",0,((30/HC$4*(HC$4-HB7))/30)),0)+IF(HE7="Ano",IF(HD7="",0,((30/HE$4*(HE$4-HD7))/30)),0)+IF(HG7="Ano",IF(HF7="",0,((30/HG$4*(HG$4-HF7))/30)),0)+IF(HI7="Ano",IF(HH7="",0,((30/HI$4*(HI$4-HH7))/30)),0)+IF(HK7="Ano",IF(HJ7="",0,((30/HK$4*(HK$4-HJ7))/30)),0)+IF(HM7="Ano",IF(HL7="",0,((30/HM$4*(HM$4-HL7))/30)),0)+IF(HO7="Ano",IF(HN7="",0,((30/HO$4*(HO$4-HN7))/30)),0)&gt;($L7-$AX7-$BT7-$CP7-$DL7-$EH7-$FD7-$FZ7-$GV7),$L7-$AX7-$BT7-$CP7-$DL7-$EH7-$FD7-$FZ7-$GV7,IF(HA7="Ano",IF(GZ7="",0,((30/HA$4*(HA$4-GZ7))/30)),0)+IF(HC7="Ano",IF(HB7="",0,((30/HC$4*(HC$4-HB7))/30)),0)+IF(HE7="Ano",IF(HD7="",0,((30/HE$4*(HE$4-HD7))/30)),0)+IF(HG7="Ano",IF(HF7="",0,((30/HG$4*(HG$4-HF7))/30)),0)+IF(HI7="Ano",IF(HH7="",0,((30/HI$4*(HI$4-HH7))/30)),0)+IF(HK7="Ano",IF(HJ7="",0,((30/HK$4*(HK$4-HJ7))/30)),0)+IF(HM7="Ano",IF(HL7="",0,((30/HM$4*(HM$4-HL7))/30)),0)+IF(HO7="Ano",IF(HN7="",0,((30/HO$4*(HO$4-HN7))/30)),0))))</f>
        <v>0</v>
      </c>
      <c r="HS7" s="170">
        <f>FLOOR(HR7*$M7,1)</f>
        <v>0</v>
      </c>
      <c r="HT7" s="4"/>
      <c r="HU7" s="4"/>
      <c r="HV7" s="173">
        <f>AV7+BR7+CN7+DJ7+EF7+FB7+FX7+GT7+HP7</f>
        <v>0</v>
      </c>
      <c r="HW7" s="174">
        <f>AW7+BS7+CO7+DK7+EG7+FC7+FY7+GU7+HQ7</f>
        <v>0</v>
      </c>
      <c r="HX7" s="169">
        <f t="shared" ref="HX7:HX38" si="0">E7-HV7</f>
        <v>0</v>
      </c>
      <c r="HY7" s="170">
        <f t="shared" ref="HY7:HY38" si="1">J7-HW7</f>
        <v>0</v>
      </c>
      <c r="HZ7" s="175">
        <f>AX7+BT7+CP7+DL7+EH7+FD7+FZ7+GV7+HR7</f>
        <v>0</v>
      </c>
      <c r="IA7" s="174">
        <f>AY7+BU7+CQ7+DM7+EI7+FE7+GA7+GW7+HS7</f>
        <v>0</v>
      </c>
      <c r="IB7" s="169">
        <f t="shared" ref="IB7:IB38" si="2">L7-HZ7</f>
        <v>0</v>
      </c>
      <c r="IC7" s="170">
        <f t="shared" ref="IC7:IC38" si="3">N7-IA7</f>
        <v>0</v>
      </c>
      <c r="ID7" s="452">
        <f>IF(Q7=1,IF(E7=HV7,1,0),0)</f>
        <v>0</v>
      </c>
      <c r="IE7" s="446">
        <f>IF(Q7=1,Q7-ID7,0)</f>
        <v>0</v>
      </c>
      <c r="IF7" s="454" t="s">
        <v>343</v>
      </c>
      <c r="IG7" s="446" t="s">
        <v>343</v>
      </c>
      <c r="IH7" s="4"/>
    </row>
    <row r="8" spans="2:242" s="26" customFormat="1" ht="16.5" hidden="1" customHeight="1" x14ac:dyDescent="0.25">
      <c r="B8" s="153"/>
      <c r="C8" s="561"/>
      <c r="D8" s="559"/>
      <c r="E8" s="123"/>
      <c r="F8" s="123"/>
      <c r="G8" s="123"/>
      <c r="H8" s="123"/>
      <c r="I8" s="148"/>
      <c r="J8" s="154"/>
      <c r="K8" s="123"/>
      <c r="L8" s="553"/>
      <c r="M8" s="148"/>
      <c r="N8" s="155"/>
      <c r="O8" s="156"/>
      <c r="Q8" s="157"/>
      <c r="R8" s="641"/>
      <c r="T8" s="28"/>
      <c r="U8" s="176" t="s">
        <v>300</v>
      </c>
      <c r="V8" s="10"/>
      <c r="W8" s="10"/>
      <c r="X8" s="177"/>
      <c r="Y8" s="178"/>
      <c r="Z8" s="177"/>
      <c r="AA8" s="178"/>
      <c r="AB8" s="177"/>
      <c r="AC8" s="178"/>
      <c r="AD8" s="177"/>
      <c r="AE8" s="178"/>
      <c r="AF8" s="177"/>
      <c r="AG8" s="178"/>
      <c r="AH8" s="177"/>
      <c r="AI8" s="178"/>
      <c r="AJ8" s="177"/>
      <c r="AK8" s="178"/>
      <c r="AL8" s="177"/>
      <c r="AM8" s="178"/>
      <c r="AN8" s="177"/>
      <c r="AO8" s="178"/>
      <c r="AP8" s="177"/>
      <c r="AQ8" s="178"/>
      <c r="AR8" s="177"/>
      <c r="AS8" s="178"/>
      <c r="AT8" s="177"/>
      <c r="AU8" s="178"/>
      <c r="AV8" s="189">
        <f t="shared" ref="AV8:AV71" si="4">IF($U8="Ne",0,IF(IF(X8="",0,((30/Y$4*(Y$4-X8))/30))+IF(Z8="",0,((30/AA$4*(AA$4-Z8))/30))+IF(AB8="",0,((30/AC$4*(AC$4-AB8))/30))+IF(AD8="",0,((30/AE$4*(AE$4-AD8))/30))+IF(AF8="",0,((30/AG$4*(AG$4-AF8))/30))+IF(AH8="",0,((30/AI$4*(AI$4-AH8))/30))+IF(AJ8="",0,((30/AK$4*(AK$4-AJ8))/30))+IF(AL8="",0,((30/AM$4*(AM$4-AL8))/30))+IF(AN8="",0,((30/AO$4*(AO$4-AN8))/30))+IF(AP8="",0,((30/AQ$4*(AQ$4-AP8))/30))+IF(AR8="",0,((30/AS$4*(AS$4-AR8))/30))+IF(AT8="",0,((30/AU$4*(AU$4-AT8))/30))&gt;($E8),$E8,IF(X8="",0,((30/Y$4*(Y$4-X8))/30))+IF(Z8="",0,((30/AA$4*(AA$4-Z8))/30))+IF(AB8="",0,((30/AC$4*(AC$4-AB8))/30))+IF(AD8="",0,((30/AE$4*(AE$4-AD8))/30))+IF(AF8="",0,((30/AG$4*(AG$4-AF8))/30))+IF(AH8="",0,((30/AI$4*(AI$4-AH8))/30))+IF(AJ8="",0,((30/AK$4*(AK$4-AJ8))/30))+IF(AL8="",0,((30/AM$4*(AM$4-AL8))/30))+IF(AN8="",0,((30/AO$4*(AO$4-AN8))/30))+IF(AP8="",0,((30/AQ$4*(AQ$4-AP8))/30))+IF(AR8="",0,((30/AS$4*(AS$4-AR8))/30))+IF(AT8="",0,((30/AU$4*(AU$4-AT8))/30))))</f>
        <v>0</v>
      </c>
      <c r="AW8" s="170">
        <f t="shared" ref="AW8:AW71" si="5">FLOOR(AV8*$I8,1)</f>
        <v>0</v>
      </c>
      <c r="AX8" s="169">
        <f t="shared" ref="AX8:AX71" si="6">IF($U8="Ne",0,IF(OR($L8=0,$L8=""),0,IF(IF(Y8="Ano",IF(X8="",0,((30/Y$4*(Y$4-X8))/30)),0)+IF(AA8="Ano",IF(Z8="",0,((30/AA$4*(AA$4-Z8))/30)),0)+IF(AC8="Ano",IF(AB8="",0,((30/AC$4*(AC$4-AB8))/30)),0)+IF(AE8="Ano",IF(AD8="",0,((30/AE$4*(AE$4-AD8))/30)),0)+IF(AG8="Ano",IF(AF8="",0,((30/AG$4*(AG$4-AF8))/30)),0)+IF(AI8="Ano",IF(AH8="",0,((30/AI$4*(AI$4-AH8))/30)),0)+IF(AK8="Ano",IF(AJ8="",0,((30/AK$4*(AK$4-AJ8))/30)),0)+IF(AM8="Ano",IF(AL8="",0,((30/AM$4*(AM$4-AL8))/30)),0)+IF(AO8="Ano",IF(AN8="",0,((30/AO$4*(AO$4-AN8))/30)),0)+IF(AQ8="Ano",IF(AP8="",0,((30/AQ$4*(AQ$4-AP8))/30)),0)+IF(AS8="Ano",IF(AR8="",0,((30/AS$4*(AS$4-AR8))/30)),0)+IF(AU8="Ano",IF(AT8="",0,((30/AU$4*(AU$4-AT8))/30)),0)&gt;($L8),$L8,IF(Y8="Ano",IF(X8="",0,((30/Y$4*(Y$4-X8))/30)),0)+IF(AA8="Ano",IF(Z8="",0,((30/AA$4*(AA$4-Z8))/30)),0)+IF(AC8="Ano",IF(AB8="",0,((30/AC$4*(AC$4-AB8))/30)),0)+IF(AE8="Ano",IF(AD8="",0,((30/AE$4*(AE$4-AD8))/30)),0)+IF(AG8="Ano",IF(AF8="",0,((30/AG$4*(AG$4-AF8))/30)),0)+IF(AI8="Ano",IF(AH8="",0,((30/AI$4*(AI$4-AH8))/30)),0)+IF(AK8="Ano",IF(AJ8="",0,((30/AK$4*(AK$4-AJ8))/30)),0)+IF(AM8="Ano",IF(AL8="",0,((30/AM$4*(AM$4-AL8))/30)),0)+IF(AO8="Ano",IF(AN8="",0,((30/AO$4*(AO$4-AN8))/30)),0)+IF(AQ8="Ano",IF(AP8="",0,((30/AQ$4*(AQ$4-AP8))/30)),0)+IF(AS8="Ano",IF(AR8="",0,((30/AS$4*(AS$4-AR8))/30)),0)+IF(AU8="Ano",IF(AT8="",0,((30/AU$4*(AU$4-AT8))/30)),0))))</f>
        <v>0</v>
      </c>
      <c r="AY8" s="170">
        <f t="shared" ref="AY8:AY71" si="7">FLOOR(AX8*$M8,1)</f>
        <v>0</v>
      </c>
      <c r="AZ8" s="23"/>
      <c r="BA8" s="23"/>
      <c r="BB8" s="177"/>
      <c r="BC8" s="178"/>
      <c r="BD8" s="177"/>
      <c r="BE8" s="178"/>
      <c r="BF8" s="177"/>
      <c r="BG8" s="178"/>
      <c r="BH8" s="177"/>
      <c r="BI8" s="178"/>
      <c r="BJ8" s="177"/>
      <c r="BK8" s="178"/>
      <c r="BL8" s="177"/>
      <c r="BM8" s="178"/>
      <c r="BN8" s="177"/>
      <c r="BO8" s="178"/>
      <c r="BP8" s="177"/>
      <c r="BQ8" s="178"/>
      <c r="BR8" s="189">
        <f t="shared" ref="BR8:BR71" si="8">IF($U8="Ne",0,IF(IF(BB8="",0,((30/BC$4*(BC$4-BB8))/30))+IF(BD8="",0,((30/BE$4*(BE$4-BD8))/30))+IF(BF8="",0,((30/BG$4*(BG$4-BF8))/30))+IF(BH8="",0,((30/BI$4*(BI$4-BH8))/30))+IF(BJ8="",0,((30/BK$4*(BK$4-BJ8))/30))+IF(BL8="",0,((30/BM$4*(BM$4-BL8))/30))+IF(BN8="",0,((30/BO$4*(BO$4-BN8))/30))+IF(BP8="",0,((30/BQ$4*(BQ$4-BP8))/30))&gt;($E8-$AV8),$E8-$AV8,IF(BB8="",0,((30/BC$4*(BC$4-BB8))/30))+IF(BD8="",0,((30/BE$4*(BE$4-BD8))/30))+IF(BF8="",0,((30/BG$4*(BG$4-BF8))/30))+IF(BH8="",0,((30/BI$4*(BI$4-BH8))/30))+IF(BJ8="",0,((30/BK$4*(BK$4-BJ8))/30))+IF(BL8="",0,((30/BM$4*(BM$4-BL8))/30))+IF(BN8="",0,((30/BO$4*(BO$4-BN8))/30))+IF(BP8="",0,((30/BQ$4*(BQ$4-BP8))/30))))</f>
        <v>0</v>
      </c>
      <c r="BS8" s="170">
        <f t="shared" ref="BS8:BS71" si="9">FLOOR(BR8*$I8,1)</f>
        <v>0</v>
      </c>
      <c r="BT8" s="169">
        <f t="shared" ref="BT8:BT71" si="10">IF($U8="Ne",0,IF(OR($L8=0,$L8=""),0,IF(IF(BC8="Ano",IF(BB8="",0,((30/BC$4*(BC$4-BB8))/30)),0)+IF(BE8="Ano",IF(BD8="",0,((30/BE$4*(BE$4-BD8))/30)),0)+IF(BG8="Ano",IF(BF8="",0,((30/BG$4*(BG$4-BF8))/30)),0)+IF(BI8="Ano",IF(BH8="",0,((30/BI$4*(BI$4-BH8))/30)),0)+IF(BK8="Ano",IF(BJ8="",0,((30/BK$4*(BK$4-BJ8))/30)),0)+IF(BM8="Ano",IF(BL8="",0,((30/BM$4*(BM$4-BL8))/30)),0)+IF(BO8="Ano",IF(BN8="",0,((30/BO$4*(BO$4-BN8))/30)),0)+IF(BQ8="Ano",IF(BP8="",0,((30/BQ$4*(BQ$4-BP8))/30)),0)&gt;($L8-$AX8),$L8-$AX8,IF(BC8="Ano",IF(BB8="",0,((30/BC$4*(BC$4-BB8))/30)),0)+IF(BE8="Ano",IF(BD8="",0,((30/BE$4*(BE$4-BD8))/30)),0)+IF(BG8="Ano",IF(BF8="",0,((30/BG$4*(BG$4-BF8))/30)),0)+IF(BI8="Ano",IF(BH8="",0,((30/BI$4*(BI$4-BH8))/30)),0)+IF(BK8="Ano",IF(BJ8="",0,((30/BK$4*(BK$4-BJ8))/30)),0)+IF(BM8="Ano",IF(BL8="",0,((30/BM$4*(BM$4-BL8))/30)),0)+IF(BO8="Ano",IF(BN8="",0,((30/BO$4*(BO$4-BN8))/30)),0)+IF(BQ8="Ano",IF(BP8="",0,((30/BQ$4*(BQ$4-BP8))/30)),0))))</f>
        <v>0</v>
      </c>
      <c r="BU8" s="170">
        <f t="shared" ref="BU8:BU71" si="11">FLOOR(BT8*$M8,1)</f>
        <v>0</v>
      </c>
      <c r="BV8" s="23"/>
      <c r="BW8" s="23"/>
      <c r="BX8" s="177"/>
      <c r="BY8" s="178"/>
      <c r="BZ8" s="177"/>
      <c r="CA8" s="178"/>
      <c r="CB8" s="177"/>
      <c r="CC8" s="178"/>
      <c r="CD8" s="177"/>
      <c r="CE8" s="178"/>
      <c r="CF8" s="177"/>
      <c r="CG8" s="178"/>
      <c r="CH8" s="177"/>
      <c r="CI8" s="178"/>
      <c r="CJ8" s="177"/>
      <c r="CK8" s="178"/>
      <c r="CL8" s="177"/>
      <c r="CM8" s="178"/>
      <c r="CN8" s="189">
        <f t="shared" ref="CN8:CN71" si="12">IF($U8="Ne",0,IF(IF(BX8="",0,((30/BY$4*(BY$4-BX8))/30))+IF(BZ8="",0,((30/CA$4*(CA$4-BZ8))/30))+IF(CB8="",0,((30/CC$4*(CC$4-CB8))/30))+IF(CD8="",0,((30/CE$4*(CE$4-CD8))/30))+IF(CF8="",0,((30/CG$4*(CG$4-CF8))/30))+IF(CH8="",0,((30/CI$4*(CI$4-CH8))/30))+IF(CJ8="",0,((30/CK$4*(CK$4-CJ8))/30))+IF(CL8="",0,((30/CM$4*(CM$4-CL8))/30))&gt;($E8-$AV8-$BR8),$E8-$AV8-$BR8,IF(BX8="",0,((30/BY$4*(BY$4-BX8))/30))+IF(BZ8="",0,((30/CA$4*(CA$4-BZ8))/30))+IF(CB8="",0,((30/CC$4*(CC$4-CB8))/30))+IF(CD8="",0,((30/CE$4*(CE$4-CD8))/30))+IF(CF8="",0,((30/CG$4*(CG$4-CF8))/30))+IF(CH8="",0,((30/CI$4*(CI$4-CH8))/30))+IF(CJ8="",0,((30/CK$4*(CK$4-CJ8))/30))+IF(CL8="",0,((30/CM$4*(CM$4-CL8))/30))))</f>
        <v>0</v>
      </c>
      <c r="CO8" s="170">
        <f t="shared" ref="CO8:CO71" si="13">FLOOR(CN8*$I8,1)</f>
        <v>0</v>
      </c>
      <c r="CP8" s="169">
        <f t="shared" ref="CP8:CP71" si="14">IF($U8="Ne",0,IF(OR($L8=0,$L8=""),0,IF(IF(BY8="Ano",IF(BX8="",0,((30/BY$4*(BY$4-BX8))/30)),0)+IF(CA8="Ano",IF(BZ8="",0,((30/CA$4*(CA$4-BZ8))/30)),0)+IF(CC8="Ano",IF(CB8="",0,((30/CC$4*(CC$4-CB8))/30)),0)+IF(CE8="Ano",IF(CD8="",0,((30/CE$4*(CE$4-CD8))/30)),0)+IF(CG8="Ano",IF(CF8="",0,((30/CG$4*(CG$4-CF8))/30)),0)+IF(CI8="Ano",IF(CH8="",0,((30/CI$4*(CI$4-CH8))/30)),0)+IF(CK8="Ano",IF(CJ8="",0,((30/CK$4*(CK$4-CJ8))/30)),0)+IF(CM8="Ano",IF(CL8="",0,((30/CM$4*(CM$4-CL8))/30)),0)&gt;($L8-$AX8-$BT8),$L8-$AX8-$BT8,IF(BY8="Ano",IF(BX8="",0,((30/BY$4*(BY$4-BX8))/30)),0)+IF(CA8="Ano",IF(BZ8="",0,((30/CA$4*(CA$4-BZ8))/30)),0)+IF(CC8="Ano",IF(CB8="",0,((30/CC$4*(CC$4-CB8))/30)),0)+IF(CE8="Ano",IF(CD8="",0,((30/CE$4*(CE$4-CD8))/30)),0)+IF(CG8="Ano",IF(CF8="",0,((30/CG$4*(CG$4-CF8))/30)),0)+IF(CI8="Ano",IF(CH8="",0,((30/CI$4*(CI$4-CH8))/30)),0)+IF(CK8="Ano",IF(CJ8="",0,((30/CK$4*(CK$4-CJ8))/30)),0)+IF(CM8="Ano",IF(CL8="",0,((30/CM$4*(CM$4-CL8))/30)),0))))</f>
        <v>0</v>
      </c>
      <c r="CQ8" s="170">
        <f t="shared" ref="CQ8:CQ71" si="15">FLOOR(CP8*$M8,1)</f>
        <v>0</v>
      </c>
      <c r="CR8" s="23"/>
      <c r="CS8" s="23"/>
      <c r="CT8" s="177"/>
      <c r="CU8" s="178"/>
      <c r="CV8" s="177"/>
      <c r="CW8" s="178"/>
      <c r="CX8" s="177"/>
      <c r="CY8" s="178"/>
      <c r="CZ8" s="177"/>
      <c r="DA8" s="178"/>
      <c r="DB8" s="177"/>
      <c r="DC8" s="178"/>
      <c r="DD8" s="177"/>
      <c r="DE8" s="178"/>
      <c r="DF8" s="177"/>
      <c r="DG8" s="178"/>
      <c r="DH8" s="177"/>
      <c r="DI8" s="178"/>
      <c r="DJ8" s="189">
        <f t="shared" ref="DJ8:DJ71" si="16">IF($U8="Ne",0,IF(IF(CT8="",0,((30/CU$4*(CU$4-CT8))/30))+IF(CV8="",0,((30/CW$4*(CW$4-CV8))/30))+IF(CX8="",0,((30/CY$4*(CY$4-CX8))/30))+IF(CZ8="",0,((30/DA$4*(DA$4-CZ8))/30))+IF(DB8="",0,((30/DC$4*(DC$4-DB8))/30))+IF(DD8="",0,((30/DE$4*(DE$4-DD8))/30))+IF(DF8="",0,((30/DG$4*(DG$4-DF8))/30))+IF(DH8="",0,((30/DI$4*(DI$4-DH8))/30))&gt;($E8-$AV8-$BR8-$CN8),$E8-$AV8-$BR8-$CN8,IF(CT8="",0,((30/CU$4*(CU$4-CT8))/30))+IF(CV8="",0,((30/CW$4*(CW$4-CV8))/30))+IF(CX8="",0,((30/CY$4*(CY$4-CX8))/30))+IF(CZ8="",0,((30/DA$4*(DA$4-CZ8))/30))+IF(DB8="",0,((30/DC$4*(DC$4-DB8))/30))+IF(DD8="",0,((30/DE$4*(DE$4-DD8))/30))+IF(DF8="",0,((30/DG$4*(DG$4-DF8))/30))+IF(DH8="",0,((30/DI$4*(DI$4-DH8))/30))))</f>
        <v>0</v>
      </c>
      <c r="DK8" s="170">
        <f t="shared" ref="DK8:DK71" si="17">FLOOR(DJ8*$I8,1)</f>
        <v>0</v>
      </c>
      <c r="DL8" s="169">
        <f t="shared" ref="DL8:DL71" si="18">IF($U8="Ne",0,IF(OR($L8=0,$L8=""),0,IF(IF(CU8="Ano",IF(CT8="",0,((30/CU$4*(CU$4-CT8))/30)),0)+IF(CW8="Ano",IF(CV8="",0,((30/CW$4*(CW$4-CV8))/30)),0)+IF(CY8="Ano",IF(CX8="",0,((30/CY$4*(CY$4-CX8))/30)),0)+IF(DA8="Ano",IF(CZ8="",0,((30/DA$4*(DA$4-CZ8))/30)),0)+IF(DC8="Ano",IF(DB8="",0,((30/DC$4*(DC$4-DB8))/30)),0)+IF(DE8="Ano",IF(DD8="",0,((30/DE$4*(DE$4-DD8))/30)),0)+IF(DG8="Ano",IF(DF8="",0,((30/DG$4*(DG$4-DF8))/30)),0)+IF(DI8="Ano",IF(DH8="",0,((30/DI$4*(DI$4-DH8))/30)),0)&gt;($L8-$AX8-$BT8-$CP8),$L8-$AX8-$BT8-$CP8,IF(CU8="Ano",IF(CT8="",0,((30/CU$4*(CU$4-CT8))/30)),0)+IF(CW8="Ano",IF(CV8="",0,((30/CW$4*(CW$4-CV8))/30)),0)+IF(CY8="Ano",IF(CX8="",0,((30/CY$4*(CY$4-CX8))/30)),0)+IF(DA8="Ano",IF(CZ8="",0,((30/DA$4*(DA$4-CZ8))/30)),0)+IF(DC8="Ano",IF(DB8="",0,((30/DC$4*(DC$4-DB8))/30)),0)+IF(DE8="Ano",IF(DD8="",0,((30/DE$4*(DE$4-DD8))/30)),0)+IF(DG8="Ano",IF(DF8="",0,((30/DG$4*(DG$4-DF8))/30)),0)+IF(DI8="Ano",IF(DH8="",0,((30/DI$4*(DI$4-DH8))/30)),0))))</f>
        <v>0</v>
      </c>
      <c r="DM8" s="170">
        <f t="shared" ref="DM8:DM71" si="19">FLOOR(DL8*$M8,1)</f>
        <v>0</v>
      </c>
      <c r="DN8" s="23"/>
      <c r="DO8" s="23"/>
      <c r="DP8" s="177"/>
      <c r="DQ8" s="178"/>
      <c r="DR8" s="177"/>
      <c r="DS8" s="178"/>
      <c r="DT8" s="177"/>
      <c r="DU8" s="178"/>
      <c r="DV8" s="177"/>
      <c r="DW8" s="178"/>
      <c r="DX8" s="177"/>
      <c r="DY8" s="178"/>
      <c r="DZ8" s="177"/>
      <c r="EA8" s="178"/>
      <c r="EB8" s="177"/>
      <c r="EC8" s="178"/>
      <c r="ED8" s="177"/>
      <c r="EE8" s="178"/>
      <c r="EF8" s="189">
        <f t="shared" ref="EF8:EF71" si="20">IF($U8="Ne",0,IF(IF(DP8="",0,((30/DQ$4*(DQ$4-DP8))/30))+IF(DR8="",0,((30/DS$4*(DS$4-DR8))/30))+IF(DT8="",0,((30/DU$4*(DU$4-DT8))/30))+IF(DV8="",0,((30/DW$4*(DW$4-DV8))/30))+IF(DX8="",0,((30/DY$4*(DY$4-DX8))/30))+IF(DZ8="",0,((30/EA$4*(EA$4-DZ8))/30))+IF(EB8="",0,((30/EC$4*(EC$4-EB8))/30))+IF(ED8="",0,((30/EE$4*(EE$4-ED8))/30))&gt;($E8-$AV8-$BR8-$CN8-$DJ8),$E8-$AV8-$BR8-$CN8-$DJ8,IF(DP8="",0,((30/DQ$4*(DQ$4-DP8))/30))+IF(DR8="",0,((30/DS$4*(DS$4-DR8))/30))+IF(DT8="",0,((30/DU$4*(DU$4-DT8))/30))+IF(DV8="",0,((30/DW$4*(DW$4-DV8))/30))+IF(DX8="",0,((30/DY$4*(DY$4-DX8))/30))+IF(DZ8="",0,((30/EA$4*(EA$4-DZ8))/30))+IF(EB8="",0,((30/EC$4*(EC$4-EB8))/30))+IF(ED8="",0,((30/EE$4*(EE$4-ED8))/30))))</f>
        <v>0</v>
      </c>
      <c r="EG8" s="170">
        <f t="shared" ref="EG8:EG71" si="21">FLOOR(EF8*$I8,1)</f>
        <v>0</v>
      </c>
      <c r="EH8" s="169">
        <f t="shared" ref="EH8:EH71" si="22">IF($U8="Ne",0,IF(OR($L8=0,$L8=""),0,IF(IF(DQ8="Ano",IF(DP8="",0,((30/DQ$4*(DQ$4-DP8))/30)),0)+IF(DS8="Ano",IF(DR8="",0,((30/DS$4*(DS$4-DR8))/30)),0)+IF(DU8="Ano",IF(DT8="",0,((30/DU$4*(DU$4-DT8))/30)),0)+IF(DW8="Ano",IF(DV8="",0,((30/DW$4*(DW$4-DV8))/30)),0)+IF(DY8="Ano",IF(DX8="",0,((30/DY$4*(DY$4-DX8))/30)),0)+IF(EA8="Ano",IF(DZ8="",0,((30/EA$4*(EA$4-DZ8))/30)),0)+IF(EC8="Ano",IF(EB8="",0,((30/EC$4*(EC$4-EB8))/30)),0)+IF(EE8="Ano",IF(ED8="",0,((30/EE$4*(EE$4-ED8))/30)),0)&gt;($L8-$AX8-$BT8-$CP8-$DL8),$L8-$AX8-$BT8-$CP8-$DL8,IF(DQ8="Ano",IF(DP8="",0,((30/DQ$4*(DQ$4-DP8))/30)),0)+IF(DS8="Ano",IF(DR8="",0,((30/DS$4*(DS$4-DR8))/30)),0)+IF(DU8="Ano",IF(DT8="",0,((30/DU$4*(DU$4-DT8))/30)),0)+IF(DW8="Ano",IF(DV8="",0,((30/DW$4*(DW$4-DV8))/30)),0)+IF(DY8="Ano",IF(DX8="",0,((30/DY$4*(DY$4-DX8))/30)),0)+IF(EA8="Ano",IF(DZ8="",0,((30/EA$4*(EA$4-DZ8))/30)),0)+IF(EC8="Ano",IF(EB8="",0,((30/EC$4*(EC$4-EB8))/30)),0)+IF(EE8="Ano",IF(ED8="",0,((30/EE$4*(EE$4-ED8))/30)),0))))</f>
        <v>0</v>
      </c>
      <c r="EI8" s="170">
        <f t="shared" ref="EI8:EI71" si="23">FLOOR(EH8*$M8,1)</f>
        <v>0</v>
      </c>
      <c r="EJ8" s="23"/>
      <c r="EK8" s="23"/>
      <c r="EL8" s="177"/>
      <c r="EM8" s="178"/>
      <c r="EN8" s="177"/>
      <c r="EO8" s="178"/>
      <c r="EP8" s="177"/>
      <c r="EQ8" s="178"/>
      <c r="ER8" s="177"/>
      <c r="ES8" s="178"/>
      <c r="ET8" s="177"/>
      <c r="EU8" s="178"/>
      <c r="EV8" s="177"/>
      <c r="EW8" s="178"/>
      <c r="EX8" s="177"/>
      <c r="EY8" s="178"/>
      <c r="EZ8" s="177"/>
      <c r="FA8" s="178"/>
      <c r="FB8" s="189">
        <f t="shared" ref="FB8:FB71" si="24">IF($U8="Ne",0,IF(IF(EL8="",0,((30/EM$4*(EM$4-EL8))/30))+IF(EN8="",0,((30/EO$4*(EO$4-EN8))/30))+IF(EP8="",0,((30/EQ$4*(EQ$4-EP8))/30))+IF(ER8="",0,((30/ES$4*(ES$4-ER8))/30))+IF(ET8="",0,((30/EU$4*(EU$4-ET8))/30))+IF(EV8="",0,((30/EW$4*(EW$4-EV8))/30))+IF(EX8="",0,((30/EY$4*(EY$4-EX8))/30))+IF(EZ8="",0,((30/FA$4*(FA$4-EZ8))/30))&gt;($E8-$AV8-$BR8-$CN8-$DJ8-$EF8),$E8-$AV8-$BR8-$CN8-$DJ8-$EF8,IF(EL8="",0,((30/EM$4*(EM$4-EL8))/30))+IF(EN8="",0,((30/EO$4*(EO$4-EN8))/30))+IF(EP8="",0,((30/EQ$4*(EQ$4-EP8))/30))+IF(ER8="",0,((30/ES$4*(ES$4-ER8))/30))+IF(ET8="",0,((30/EU$4*(EU$4-ET8))/30))+IF(EV8="",0,((30/EW$4*(EW$4-EV8))/30))+IF(EX8="",0,((30/EY$4*(EY$4-EX8))/30))+IF(EZ8="",0,((30/FA$4*(FA$4-EZ8))/30))))</f>
        <v>0</v>
      </c>
      <c r="FC8" s="170">
        <f t="shared" ref="FC8:FC71" si="25">FLOOR(FB8*$I8,1)</f>
        <v>0</v>
      </c>
      <c r="FD8" s="169">
        <f t="shared" ref="FD8:FD71" si="26">IF($U8="Ne",0,IF(OR($L8=0,$L8=""),0,IF(IF(EM8="Ano",IF(EL8="",0,((30/EM$4*(EM$4-EL8))/30)),0)+IF(EO8="Ano",IF(EN8="",0,((30/EO$4*(EO$4-EN8))/30)),0)+IF(EQ8="Ano",IF(EP8="",0,((30/EQ$4*(EQ$4-EP8))/30)),0)+IF(ES8="Ano",IF(ER8="",0,((30/ES$4*(ES$4-ER8))/30)),0)+IF(EU8="Ano",IF(ET8="",0,((30/EU$4*(EU$4-ET8))/30)),0)+IF(EW8="Ano",IF(EV8="",0,((30/EW$4*(EW$4-EV8))/30)),0)+IF(EY8="Ano",IF(EX8="",0,((30/EY$4*(EY$4-EX8))/30)),0)+IF(FA8="Ano",IF(EZ8="",0,((30/FA$4*(FA$4-EZ8))/30)),0)&gt;($L8-$AX8-$BT8-$CP8-$DL8-$EH8),$L8-$AX8-$BT8-$CP8-$DL8-$EH8,IF(EM8="Ano",IF(EL8="",0,((30/EM$4*(EM$4-EL8))/30)),0)+IF(EO8="Ano",IF(EN8="",0,((30/EO$4*(EO$4-EN8))/30)),0)+IF(EQ8="Ano",IF(EP8="",0,((30/EQ$4*(EQ$4-EP8))/30)),0)+IF(ES8="Ano",IF(ER8="",0,((30/ES$4*(ES$4-ER8))/30)),0)+IF(EU8="Ano",IF(ET8="",0,((30/EU$4*(EU$4-ET8))/30)),0)+IF(EW8="Ano",IF(EV8="",0,((30/EW$4*(EW$4-EV8))/30)),0)+IF(EY8="Ano",IF(EX8="",0,((30/EY$4*(EY$4-EX8))/30)),0)+IF(FA8="Ano",IF(EZ8="",0,((30/FA$4*(FA$4-EZ8))/30)),0))))</f>
        <v>0</v>
      </c>
      <c r="FE8" s="170">
        <f t="shared" ref="FE8:FE71" si="27">FLOOR(FD8*$M8,1)</f>
        <v>0</v>
      </c>
      <c r="FF8" s="23"/>
      <c r="FG8" s="23"/>
      <c r="FH8" s="177"/>
      <c r="FI8" s="178"/>
      <c r="FJ8" s="177"/>
      <c r="FK8" s="178"/>
      <c r="FL8" s="177"/>
      <c r="FM8" s="178"/>
      <c r="FN8" s="177"/>
      <c r="FO8" s="178"/>
      <c r="FP8" s="177"/>
      <c r="FQ8" s="178"/>
      <c r="FR8" s="177"/>
      <c r="FS8" s="178"/>
      <c r="FT8" s="177"/>
      <c r="FU8" s="178"/>
      <c r="FV8" s="177"/>
      <c r="FW8" s="178"/>
      <c r="FX8" s="189">
        <f t="shared" ref="FX8:FX71" si="28">IF($U8="Ne",0,IF(IF(FH8="",0,((30/FI$4*(FI$4-FH8))/30))+IF(FJ8="",0,((30/FK$4*(FK$4-FJ8))/30))+IF(FL8="",0,((30/FM$4*(FM$4-FL8))/30))+IF(FN8="",0,((30/FO$4*(FO$4-FN8))/30))+IF(FP8="",0,((30/FQ$4*(FQ$4-FP8))/30))+IF(FR8="",0,((30/FS$4*(FS$4-FR8))/30))+IF(FT8="",0,((30/FU$4*(FU$4-FT8))/30))+IF(FV8="",0,((30/FW$4*(FW$4-FV8))/30))&gt;($E8-$AV8-$BR8-$CN8-$DJ8-$EF8-$FB8),$E8-$AV8-$BR8-$CN8-$DJ8-$EF8-$FB8,IF(FH8="",0,((30/FI$4*(FI$4-FH8))/30))+IF(FJ8="",0,((30/FK$4*(FK$4-FJ8))/30))+IF(FL8="",0,((30/FM$4*(FM$4-FL8))/30))+IF(FN8="",0,((30/FO$4*(FO$4-FN8))/30))+IF(FP8="",0,((30/FQ$4*(FQ$4-FP8))/30))+IF(FR8="",0,((30/FS$4*(FS$4-FR8))/30))+IF(FT8="",0,((30/FU$4*(FU$4-FT8))/30))+IF(FV8="",0,((30/FW$4*(FW$4-FV8))/30))))</f>
        <v>0</v>
      </c>
      <c r="FY8" s="170">
        <f t="shared" ref="FY8:FY71" si="29">FLOOR(FX8*$I8,1)</f>
        <v>0</v>
      </c>
      <c r="FZ8" s="169">
        <f t="shared" ref="FZ8:FZ71" si="30">IF($U8="Ne",0,IF(OR($L8=0,$L8=""),0,IF(IF(FI8="Ano",IF(FH8="",0,((30/FI$4*(FI$4-FH8))/30)),0)+IF(FK8="Ano",IF(FJ8="",0,((30/FK$4*(FK$4-FJ8))/30)),0)+IF(FM8="Ano",IF(FL8="",0,((30/FM$4*(FM$4-FL8))/30)),0)+IF(FO8="Ano",IF(FN8="",0,((30/FO$4*(FO$4-FN8))/30)),0)+IF(FQ8="Ano",IF(FP8="",0,((30/FQ$4*(FQ$4-FP8))/30)),0)+IF(FS8="Ano",IF(FR8="",0,((30/FS$4*(FS$4-FR8))/30)),0)+IF(FU8="Ano",IF(FT8="",0,((30/FU$4*(FU$4-FT8))/30)),0)+IF(FW8="Ano",IF(FV8="",0,((30/FW$4*(FW$4-FV8))/30)),0)&gt;($L8-$AX8-$BT8-$CP8-$DL8-$EH8-$FD8),$L8-$AX8-$BT8-$CP8-$DL8-$EH8-$FD8,IF(FI8="Ano",IF(FH8="",0,((30/FI$4*(FI$4-FH8))/30)),0)+IF(FK8="Ano",IF(FJ8="",0,((30/FK$4*(FK$4-FJ8))/30)),0)+IF(FM8="Ano",IF(FL8="",0,((30/FM$4*(FM$4-FL8))/30)),0)+IF(FO8="Ano",IF(FN8="",0,((30/FO$4*(FO$4-FN8))/30)),0)+IF(FQ8="Ano",IF(FP8="",0,((30/FQ$4*(FQ$4-FP8))/30)),0)+IF(FS8="Ano",IF(FR8="",0,((30/FS$4*(FS$4-FR8))/30)),0)+IF(FU8="Ano",IF(FT8="",0,((30/FU$4*(FU$4-FT8))/30)),0)+IF(FW8="Ano",IF(FV8="",0,((30/FW$4*(FW$4-FV8))/30)),0))))</f>
        <v>0</v>
      </c>
      <c r="GA8" s="170">
        <f t="shared" ref="GA8:GA71" si="31">FLOOR(FZ8*$M8,1)</f>
        <v>0</v>
      </c>
      <c r="GB8" s="23"/>
      <c r="GC8" s="23"/>
      <c r="GD8" s="177"/>
      <c r="GE8" s="178"/>
      <c r="GF8" s="177"/>
      <c r="GG8" s="178"/>
      <c r="GH8" s="177"/>
      <c r="GI8" s="178"/>
      <c r="GJ8" s="177"/>
      <c r="GK8" s="178"/>
      <c r="GL8" s="177"/>
      <c r="GM8" s="178"/>
      <c r="GN8" s="177"/>
      <c r="GO8" s="178"/>
      <c r="GP8" s="177"/>
      <c r="GQ8" s="178"/>
      <c r="GR8" s="177"/>
      <c r="GS8" s="178"/>
      <c r="GT8" s="189">
        <f t="shared" ref="GT8:GT71" si="32">IF($U8="Ne",0,IF(IF(GD8="",0,((30/GE$4*(GE$4-GD8))/30))+IF(GF8="",0,((30/GG$4*(GG$4-GF8))/30))+IF(GH8="",0,((30/GI$4*(GI$4-GH8))/30))+IF(GJ8="",0,((30/GK$4*(GK$4-GJ8))/30))+IF(GL8="",0,((30/GM$4*(GM$4-GL8))/30))+IF(GN8="",0,((30/GO$4*(GO$4-GN8))/30))+IF(GP8="",0,((30/GQ$4*(GQ$4-GP8))/30))+IF(GR8="",0,((30/GS$4*(GS$4-GR8))/30))&gt;($E8-$AV8-$BR8-$CN8-$DJ8-$EF8-$FB8-$FX8),$E8-$AV8-$BR8-$CN8-$DJ8-$EF8-$FB8-$FX8,IF(GD8="",0,((30/GE$4*(GE$4-GD8))/30))+IF(GF8="",0,((30/GG$4*(GG$4-GF8))/30))+IF(GH8="",0,((30/GI$4*(GI$4-GH8))/30))+IF(GJ8="",0,((30/GK$4*(GK$4-GJ8))/30))+IF(GL8="",0,((30/GM$4*(GM$4-GL8))/30))+IF(GN8="",0,((30/GO$4*(GO$4-GN8))/30))+IF(GP8="",0,((30/GQ$4*(GQ$4-GP8))/30))+IF(GR8="",0,((30/GS$4*(GS$4-GR8))/30))))</f>
        <v>0</v>
      </c>
      <c r="GU8" s="170">
        <f t="shared" ref="GU8:GU71" si="33">FLOOR(GT8*$I8,1)</f>
        <v>0</v>
      </c>
      <c r="GV8" s="169">
        <f t="shared" ref="GV8:GV71" si="34">IF($U8="Ne",0,IF(OR($L8=0,$L8=""),0,IF(IF(GE8="Ano",IF(GD8="",0,((30/GE$4*(GE$4-GD8))/30)),0)+IF(GG8="Ano",IF(GF8="",0,((30/GG$4*(GG$4-GF8))/30)),0)+IF(GI8="Ano",IF(GH8="",0,((30/GI$4*(GI$4-GH8))/30)),0)+IF(GK8="Ano",IF(GJ8="",0,((30/GK$4*(GK$4-GJ8))/30)),0)+IF(GM8="Ano",IF(GL8="",0,((30/GM$4*(GM$4-GL8))/30)),0)+IF(GO8="Ano",IF(GN8="",0,((30/GO$4*(GO$4-GN8))/30)),0)+IF(GQ8="Ano",IF(GP8="",0,((30/GQ$4*(GQ$4-GP8))/30)),0)+IF(GS8="Ano",IF(GR8="",0,((30/GS$4*(GS$4-GR8))/30)),0)&gt;($L8-$AX8-$BT8-$CP8-$DL8-$EH8-$FD8-$FZ8),$L8-$AX8-$BT8-$CP8-$DL8-$EH8-$FD8-$FZ8,IF(GE8="Ano",IF(GD8="",0,((30/GE$4*(GE$4-GD8))/30)),0)+IF(GG8="Ano",IF(GF8="",0,((30/GG$4*(GG$4-GF8))/30)),0)+IF(GI8="Ano",IF(GH8="",0,((30/GI$4*(GI$4-GH8))/30)),0)+IF(GK8="Ano",IF(GJ8="",0,((30/GK$4*(GK$4-GJ8))/30)),0)+IF(GM8="Ano",IF(GL8="",0,((30/GM$4*(GM$4-GL8))/30)),0)+IF(GO8="Ano",IF(GN8="",0,((30/GO$4*(GO$4-GN8))/30)),0)+IF(GQ8="Ano",IF(GP8="",0,((30/GQ$4*(GQ$4-GP8))/30)),0)+IF(GS8="Ano",IF(GR8="",0,((30/GS$4*(GS$4-GR8))/30)),0))))</f>
        <v>0</v>
      </c>
      <c r="GW8" s="170">
        <f t="shared" ref="GW8:GW71" si="35">FLOOR(GV8*$M8,1)</f>
        <v>0</v>
      </c>
      <c r="GX8" s="23"/>
      <c r="GY8" s="23"/>
      <c r="GZ8" s="177"/>
      <c r="HA8" s="178"/>
      <c r="HB8" s="177"/>
      <c r="HC8" s="178"/>
      <c r="HD8" s="177"/>
      <c r="HE8" s="178"/>
      <c r="HF8" s="177"/>
      <c r="HG8" s="178"/>
      <c r="HH8" s="177"/>
      <c r="HI8" s="178"/>
      <c r="HJ8" s="177"/>
      <c r="HK8" s="178"/>
      <c r="HL8" s="177"/>
      <c r="HM8" s="178"/>
      <c r="HN8" s="177"/>
      <c r="HO8" s="178"/>
      <c r="HP8" s="189">
        <f t="shared" ref="HP8:HP71" si="36">IF($U8="Ne",0,IF(IF(GZ8="",0,((30/HA$4*(HA$4-GZ8))/30))+IF(HB8="",0,((30/HC$4*(HC$4-HB8))/30))+IF(HD8="",0,((30/HE$4*(HE$4-HD8))/30))+IF(HF8="",0,((30/HG$4*(HG$4-HF8))/30))+IF(HH8="",0,((30/HI$4*(HI$4-HH8))/30))+IF(HJ8="",0,((30/HK$4*(HK$4-HJ8))/30))+IF(HL8="",0,((30/HM$4*(HM$4-HL8))/30))+IF(HN8="",0,((30/HO$4*(HO$4-HN8))/30))&gt;($E8-$AV8-$BR8-$CN8-$DJ8-$EF8-$FB8-$FX8-$GT8),$E8-$AV8-$BR8-$CN8-$DJ8-$EF8-$FB8-$FX8-$GT8,IF(GZ8="",0,((30/HA$4*(HA$4-GZ8))/30))+IF(HB8="",0,((30/HC$4*(HC$4-HB8))/30))+IF(HD8="",0,((30/HE$4*(HE$4-HD8))/30))+IF(HF8="",0,((30/HG$4*(HG$4-HF8))/30))+IF(HH8="",0,((30/HI$4*(HI$4-HH8))/30))+IF(HJ8="",0,((30/HK$4*(HK$4-HJ8))/30))+IF(HL8="",0,((30/HM$4*(HM$4-HL8))/30))+IF(HN8="",0,((30/HO$4*(HO$4-HN8))/30))))</f>
        <v>0</v>
      </c>
      <c r="HQ8" s="170">
        <f t="shared" ref="HQ8:HQ71" si="37">FLOOR(HP8*$I8,1)</f>
        <v>0</v>
      </c>
      <c r="HR8" s="169">
        <f t="shared" ref="HR8:HR71" si="38">IF($U8="Ne",0,IF(OR($L8=0,$L8=""),0,IF(IF(HA8="Ano",IF(GZ8="",0,((30/HA$4*(HA$4-GZ8))/30)),0)+IF(HC8="Ano",IF(HB8="",0,((30/HC$4*(HC$4-HB8))/30)),0)+IF(HE8="Ano",IF(HD8="",0,((30/HE$4*(HE$4-HD8))/30)),0)+IF(HG8="Ano",IF(HF8="",0,((30/HG$4*(HG$4-HF8))/30)),0)+IF(HI8="Ano",IF(HH8="",0,((30/HI$4*(HI$4-HH8))/30)),0)+IF(HK8="Ano",IF(HJ8="",0,((30/HK$4*(HK$4-HJ8))/30)),0)+IF(HM8="Ano",IF(HL8="",0,((30/HM$4*(HM$4-HL8))/30)),0)+IF(HO8="Ano",IF(HN8="",0,((30/HO$4*(HO$4-HN8))/30)),0)&gt;($L8-$AX8-$BT8-$CP8-$DL8-$EH8-$FD8-$FZ8-$GV8),$L8-$AX8-$BT8-$CP8-$DL8-$EH8-$FD8-$FZ8-$GV8,IF(HA8="Ano",IF(GZ8="",0,((30/HA$4*(HA$4-GZ8))/30)),0)+IF(HC8="Ano",IF(HB8="",0,((30/HC$4*(HC$4-HB8))/30)),0)+IF(HE8="Ano",IF(HD8="",0,((30/HE$4*(HE$4-HD8))/30)),0)+IF(HG8="Ano",IF(HF8="",0,((30/HG$4*(HG$4-HF8))/30)),0)+IF(HI8="Ano",IF(HH8="",0,((30/HI$4*(HI$4-HH8))/30)),0)+IF(HK8="Ano",IF(HJ8="",0,((30/HK$4*(HK$4-HJ8))/30)),0)+IF(HM8="Ano",IF(HL8="",0,((30/HM$4*(HM$4-HL8))/30)),0)+IF(HO8="Ano",IF(HN8="",0,((30/HO$4*(HO$4-HN8))/30)),0))))</f>
        <v>0</v>
      </c>
      <c r="HS8" s="170">
        <f t="shared" ref="HS8:HS71" si="39">FLOOR(HR8*$M8,1)</f>
        <v>0</v>
      </c>
      <c r="HT8" s="23"/>
      <c r="HU8" s="23"/>
      <c r="HV8" s="173">
        <f t="shared" ref="HV8:HV71" si="40">AV8+BR8+CN8+DJ8+EF8+FB8+FX8+GT8+HP8</f>
        <v>0</v>
      </c>
      <c r="HW8" s="174">
        <f t="shared" ref="HW8:HW71" si="41">AW8+BS8+CO8+DK8+EG8+FC8+FY8+GU8+HQ8</f>
        <v>0</v>
      </c>
      <c r="HX8" s="169">
        <f t="shared" si="0"/>
        <v>0</v>
      </c>
      <c r="HY8" s="170">
        <f t="shared" si="1"/>
        <v>0</v>
      </c>
      <c r="HZ8" s="175">
        <f t="shared" ref="HZ8:HZ71" si="42">AX8+BT8+CP8+DL8+EH8+FD8+FZ8+GV8+HR8</f>
        <v>0</v>
      </c>
      <c r="IA8" s="174">
        <f t="shared" ref="IA8:IA71" si="43">AY8+BU8+CQ8+DM8+EI8+FE8+GA8+GW8+HS8</f>
        <v>0</v>
      </c>
      <c r="IB8" s="169">
        <f t="shared" si="2"/>
        <v>0</v>
      </c>
      <c r="IC8" s="170">
        <f t="shared" si="3"/>
        <v>0</v>
      </c>
      <c r="ID8" s="453">
        <f t="shared" ref="ID8:ID71" si="44">IF(Q8=1,IF(E8=HV8,1,0),0)</f>
        <v>0</v>
      </c>
      <c r="IE8" s="439">
        <f t="shared" ref="IE8:IE71" si="45">IF(Q8=1,Q8-ID8,0)</f>
        <v>0</v>
      </c>
      <c r="IF8" s="455"/>
      <c r="IG8" s="439"/>
      <c r="IH8" s="4"/>
    </row>
    <row r="9" spans="2:242" s="26" customFormat="1" ht="16.5" customHeight="1" x14ac:dyDescent="0.25">
      <c r="B9" s="153" t="s">
        <v>5</v>
      </c>
      <c r="C9" s="806"/>
      <c r="D9" s="807"/>
      <c r="E9" s="322"/>
      <c r="F9" s="116"/>
      <c r="G9" s="116"/>
      <c r="H9" s="116"/>
      <c r="I9" s="148">
        <f>INT(IF(E9&gt;0,data!$J$12,0))</f>
        <v>0</v>
      </c>
      <c r="J9" s="148">
        <f>E9*I9</f>
        <v>0</v>
      </c>
      <c r="K9" s="323"/>
      <c r="L9" s="322"/>
      <c r="M9" s="148">
        <f>INT(IF(E9&gt;0,(IF(K9="ano",data!$J$6,0)),0))</f>
        <v>0</v>
      </c>
      <c r="N9" s="155">
        <f>IF(L9&gt;E9,M9*E9,M9*L9)</f>
        <v>0</v>
      </c>
      <c r="O9" s="158">
        <f t="shared" ref="O9:O105" si="46">J9+N9</f>
        <v>0</v>
      </c>
      <c r="Q9" s="152" t="str">
        <f t="shared" ref="Q9:Q105" si="47">IF(O9&gt;0,1,"")</f>
        <v/>
      </c>
      <c r="R9" s="640" t="s">
        <v>343</v>
      </c>
      <c r="T9" s="26">
        <f t="shared" ref="T9:T105" si="48">IF(O9&gt;0,IF(ISTEXT(C9)=TRUE,0,1),0)</f>
        <v>0</v>
      </c>
      <c r="U9" s="179" t="s">
        <v>300</v>
      </c>
      <c r="V9" s="10"/>
      <c r="W9" s="10"/>
      <c r="X9" s="167"/>
      <c r="Y9" s="180"/>
      <c r="Z9" s="167"/>
      <c r="AA9" s="180"/>
      <c r="AB9" s="167"/>
      <c r="AC9" s="180"/>
      <c r="AD9" s="167"/>
      <c r="AE9" s="180"/>
      <c r="AF9" s="167"/>
      <c r="AG9" s="180"/>
      <c r="AH9" s="167"/>
      <c r="AI9" s="180"/>
      <c r="AJ9" s="167"/>
      <c r="AK9" s="180"/>
      <c r="AL9" s="167"/>
      <c r="AM9" s="180"/>
      <c r="AN9" s="167"/>
      <c r="AO9" s="180"/>
      <c r="AP9" s="167"/>
      <c r="AQ9" s="180"/>
      <c r="AR9" s="167"/>
      <c r="AS9" s="180"/>
      <c r="AT9" s="167"/>
      <c r="AU9" s="180"/>
      <c r="AV9" s="189">
        <f t="shared" si="4"/>
        <v>0</v>
      </c>
      <c r="AW9" s="170">
        <f t="shared" si="5"/>
        <v>0</v>
      </c>
      <c r="AX9" s="169">
        <f t="shared" si="6"/>
        <v>0</v>
      </c>
      <c r="AY9" s="170">
        <f t="shared" si="7"/>
        <v>0</v>
      </c>
      <c r="AZ9" s="4"/>
      <c r="BA9" s="4"/>
      <c r="BB9" s="167"/>
      <c r="BC9" s="180"/>
      <c r="BD9" s="167"/>
      <c r="BE9" s="180"/>
      <c r="BF9" s="167"/>
      <c r="BG9" s="180"/>
      <c r="BH9" s="167"/>
      <c r="BI9" s="180"/>
      <c r="BJ9" s="167"/>
      <c r="BK9" s="180"/>
      <c r="BL9" s="167"/>
      <c r="BM9" s="180"/>
      <c r="BN9" s="167"/>
      <c r="BO9" s="180"/>
      <c r="BP9" s="167"/>
      <c r="BQ9" s="180"/>
      <c r="BR9" s="189">
        <f t="shared" si="8"/>
        <v>0</v>
      </c>
      <c r="BS9" s="170">
        <f t="shared" si="9"/>
        <v>0</v>
      </c>
      <c r="BT9" s="169">
        <f t="shared" si="10"/>
        <v>0</v>
      </c>
      <c r="BU9" s="170">
        <f t="shared" si="11"/>
        <v>0</v>
      </c>
      <c r="BV9" s="4"/>
      <c r="BW9" s="4"/>
      <c r="BX9" s="167"/>
      <c r="BY9" s="180"/>
      <c r="BZ9" s="167"/>
      <c r="CA9" s="180"/>
      <c r="CB9" s="167"/>
      <c r="CC9" s="180"/>
      <c r="CD9" s="167"/>
      <c r="CE9" s="180"/>
      <c r="CF9" s="167"/>
      <c r="CG9" s="180"/>
      <c r="CH9" s="167"/>
      <c r="CI9" s="180"/>
      <c r="CJ9" s="167"/>
      <c r="CK9" s="180"/>
      <c r="CL9" s="167"/>
      <c r="CM9" s="180"/>
      <c r="CN9" s="189">
        <f t="shared" si="12"/>
        <v>0</v>
      </c>
      <c r="CO9" s="170">
        <f t="shared" si="13"/>
        <v>0</v>
      </c>
      <c r="CP9" s="169">
        <f t="shared" si="14"/>
        <v>0</v>
      </c>
      <c r="CQ9" s="170">
        <f t="shared" si="15"/>
        <v>0</v>
      </c>
      <c r="CR9" s="4"/>
      <c r="CS9" s="4"/>
      <c r="CT9" s="167"/>
      <c r="CU9" s="180"/>
      <c r="CV9" s="167"/>
      <c r="CW9" s="180"/>
      <c r="CX9" s="167"/>
      <c r="CY9" s="180"/>
      <c r="CZ9" s="167"/>
      <c r="DA9" s="180"/>
      <c r="DB9" s="167"/>
      <c r="DC9" s="180"/>
      <c r="DD9" s="167"/>
      <c r="DE9" s="180"/>
      <c r="DF9" s="167"/>
      <c r="DG9" s="180"/>
      <c r="DH9" s="167"/>
      <c r="DI9" s="180"/>
      <c r="DJ9" s="189">
        <f t="shared" si="16"/>
        <v>0</v>
      </c>
      <c r="DK9" s="170">
        <f t="shared" si="17"/>
        <v>0</v>
      </c>
      <c r="DL9" s="169">
        <f t="shared" si="18"/>
        <v>0</v>
      </c>
      <c r="DM9" s="170">
        <f t="shared" si="19"/>
        <v>0</v>
      </c>
      <c r="DN9" s="4"/>
      <c r="DO9" s="4"/>
      <c r="DP9" s="167"/>
      <c r="DQ9" s="180"/>
      <c r="DR9" s="167"/>
      <c r="DS9" s="180"/>
      <c r="DT9" s="167"/>
      <c r="DU9" s="180"/>
      <c r="DV9" s="167"/>
      <c r="DW9" s="180"/>
      <c r="DX9" s="167"/>
      <c r="DY9" s="180"/>
      <c r="DZ9" s="167"/>
      <c r="EA9" s="180"/>
      <c r="EB9" s="167"/>
      <c r="EC9" s="180"/>
      <c r="ED9" s="167"/>
      <c r="EE9" s="180"/>
      <c r="EF9" s="189">
        <f t="shared" si="20"/>
        <v>0</v>
      </c>
      <c r="EG9" s="170">
        <f t="shared" si="21"/>
        <v>0</v>
      </c>
      <c r="EH9" s="169">
        <f t="shared" si="22"/>
        <v>0</v>
      </c>
      <c r="EI9" s="170">
        <f t="shared" si="23"/>
        <v>0</v>
      </c>
      <c r="EJ9" s="4"/>
      <c r="EK9" s="4"/>
      <c r="EL9" s="167"/>
      <c r="EM9" s="180"/>
      <c r="EN9" s="167"/>
      <c r="EO9" s="180"/>
      <c r="EP9" s="167"/>
      <c r="EQ9" s="180"/>
      <c r="ER9" s="167"/>
      <c r="ES9" s="180"/>
      <c r="ET9" s="167"/>
      <c r="EU9" s="180"/>
      <c r="EV9" s="167"/>
      <c r="EW9" s="180"/>
      <c r="EX9" s="167"/>
      <c r="EY9" s="180"/>
      <c r="EZ9" s="167"/>
      <c r="FA9" s="180"/>
      <c r="FB9" s="189">
        <f t="shared" si="24"/>
        <v>0</v>
      </c>
      <c r="FC9" s="170">
        <f t="shared" si="25"/>
        <v>0</v>
      </c>
      <c r="FD9" s="169">
        <f t="shared" si="26"/>
        <v>0</v>
      </c>
      <c r="FE9" s="170">
        <f t="shared" si="27"/>
        <v>0</v>
      </c>
      <c r="FF9" s="4"/>
      <c r="FG9" s="4"/>
      <c r="FH9" s="167"/>
      <c r="FI9" s="180"/>
      <c r="FJ9" s="167"/>
      <c r="FK9" s="180"/>
      <c r="FL9" s="167"/>
      <c r="FM9" s="180"/>
      <c r="FN9" s="167"/>
      <c r="FO9" s="180"/>
      <c r="FP9" s="167"/>
      <c r="FQ9" s="180"/>
      <c r="FR9" s="167"/>
      <c r="FS9" s="180"/>
      <c r="FT9" s="167"/>
      <c r="FU9" s="180"/>
      <c r="FV9" s="167"/>
      <c r="FW9" s="180"/>
      <c r="FX9" s="189">
        <f t="shared" si="28"/>
        <v>0</v>
      </c>
      <c r="FY9" s="170">
        <f t="shared" si="29"/>
        <v>0</v>
      </c>
      <c r="FZ9" s="169">
        <f t="shared" si="30"/>
        <v>0</v>
      </c>
      <c r="GA9" s="170">
        <f t="shared" si="31"/>
        <v>0</v>
      </c>
      <c r="GB9" s="4"/>
      <c r="GC9" s="4"/>
      <c r="GD9" s="167"/>
      <c r="GE9" s="180"/>
      <c r="GF9" s="167"/>
      <c r="GG9" s="180"/>
      <c r="GH9" s="167"/>
      <c r="GI9" s="180"/>
      <c r="GJ9" s="167"/>
      <c r="GK9" s="180"/>
      <c r="GL9" s="167"/>
      <c r="GM9" s="180"/>
      <c r="GN9" s="167"/>
      <c r="GO9" s="180"/>
      <c r="GP9" s="167"/>
      <c r="GQ9" s="180"/>
      <c r="GR9" s="167"/>
      <c r="GS9" s="180"/>
      <c r="GT9" s="189">
        <f t="shared" si="32"/>
        <v>0</v>
      </c>
      <c r="GU9" s="170">
        <f t="shared" si="33"/>
        <v>0</v>
      </c>
      <c r="GV9" s="169">
        <f t="shared" si="34"/>
        <v>0</v>
      </c>
      <c r="GW9" s="170">
        <f t="shared" si="35"/>
        <v>0</v>
      </c>
      <c r="GX9" s="4"/>
      <c r="GY9" s="4"/>
      <c r="GZ9" s="167"/>
      <c r="HA9" s="180"/>
      <c r="HB9" s="167"/>
      <c r="HC9" s="180"/>
      <c r="HD9" s="167"/>
      <c r="HE9" s="180"/>
      <c r="HF9" s="167"/>
      <c r="HG9" s="180"/>
      <c r="HH9" s="167"/>
      <c r="HI9" s="180"/>
      <c r="HJ9" s="167"/>
      <c r="HK9" s="180"/>
      <c r="HL9" s="167"/>
      <c r="HM9" s="180"/>
      <c r="HN9" s="167"/>
      <c r="HO9" s="180"/>
      <c r="HP9" s="189">
        <f t="shared" si="36"/>
        <v>0</v>
      </c>
      <c r="HQ9" s="170">
        <f t="shared" si="37"/>
        <v>0</v>
      </c>
      <c r="HR9" s="169">
        <f t="shared" si="38"/>
        <v>0</v>
      </c>
      <c r="HS9" s="170">
        <f t="shared" si="39"/>
        <v>0</v>
      </c>
      <c r="HT9" s="4"/>
      <c r="HU9" s="4"/>
      <c r="HV9" s="173">
        <f t="shared" si="40"/>
        <v>0</v>
      </c>
      <c r="HW9" s="174">
        <f t="shared" si="41"/>
        <v>0</v>
      </c>
      <c r="HX9" s="169">
        <f t="shared" si="0"/>
        <v>0</v>
      </c>
      <c r="HY9" s="170">
        <f t="shared" si="1"/>
        <v>0</v>
      </c>
      <c r="HZ9" s="175">
        <f t="shared" si="42"/>
        <v>0</v>
      </c>
      <c r="IA9" s="174">
        <f t="shared" si="43"/>
        <v>0</v>
      </c>
      <c r="IB9" s="169">
        <f t="shared" si="2"/>
        <v>0</v>
      </c>
      <c r="IC9" s="170">
        <f t="shared" si="3"/>
        <v>0</v>
      </c>
      <c r="ID9" s="453">
        <f t="shared" si="44"/>
        <v>0</v>
      </c>
      <c r="IE9" s="439">
        <f t="shared" si="45"/>
        <v>0</v>
      </c>
      <c r="IF9" s="455" t="s">
        <v>343</v>
      </c>
      <c r="IG9" s="439" t="s">
        <v>343</v>
      </c>
      <c r="IH9" s="4"/>
    </row>
    <row r="10" spans="2:242" s="26" customFormat="1" ht="16.5" hidden="1" customHeight="1" x14ac:dyDescent="0.25">
      <c r="B10" s="153"/>
      <c r="C10" s="558"/>
      <c r="D10" s="559"/>
      <c r="E10" s="123"/>
      <c r="F10" s="123"/>
      <c r="G10" s="123"/>
      <c r="H10" s="123"/>
      <c r="I10" s="148"/>
      <c r="J10" s="159"/>
      <c r="K10" s="560"/>
      <c r="L10" s="553"/>
      <c r="M10" s="148"/>
      <c r="N10" s="155"/>
      <c r="O10" s="160"/>
      <c r="Q10" s="157"/>
      <c r="R10" s="641"/>
      <c r="T10" s="28"/>
      <c r="U10" s="176" t="s">
        <v>300</v>
      </c>
      <c r="V10" s="10"/>
      <c r="W10" s="10"/>
      <c r="X10" s="177"/>
      <c r="Y10" s="178"/>
      <c r="Z10" s="177"/>
      <c r="AA10" s="178"/>
      <c r="AB10" s="177"/>
      <c r="AC10" s="178"/>
      <c r="AD10" s="177"/>
      <c r="AE10" s="178"/>
      <c r="AF10" s="177"/>
      <c r="AG10" s="178"/>
      <c r="AH10" s="177"/>
      <c r="AI10" s="178"/>
      <c r="AJ10" s="177"/>
      <c r="AK10" s="178"/>
      <c r="AL10" s="177"/>
      <c r="AM10" s="178"/>
      <c r="AN10" s="177"/>
      <c r="AO10" s="178"/>
      <c r="AP10" s="177"/>
      <c r="AQ10" s="178"/>
      <c r="AR10" s="177"/>
      <c r="AS10" s="178"/>
      <c r="AT10" s="177"/>
      <c r="AU10" s="178"/>
      <c r="AV10" s="189">
        <f t="shared" si="4"/>
        <v>0</v>
      </c>
      <c r="AW10" s="170">
        <f t="shared" si="5"/>
        <v>0</v>
      </c>
      <c r="AX10" s="169">
        <f t="shared" si="6"/>
        <v>0</v>
      </c>
      <c r="AY10" s="170">
        <f t="shared" si="7"/>
        <v>0</v>
      </c>
      <c r="AZ10" s="23"/>
      <c r="BA10" s="23"/>
      <c r="BB10" s="177"/>
      <c r="BC10" s="178"/>
      <c r="BD10" s="177"/>
      <c r="BE10" s="178"/>
      <c r="BF10" s="177"/>
      <c r="BG10" s="178"/>
      <c r="BH10" s="177"/>
      <c r="BI10" s="178"/>
      <c r="BJ10" s="177"/>
      <c r="BK10" s="178"/>
      <c r="BL10" s="177"/>
      <c r="BM10" s="178"/>
      <c r="BN10" s="177"/>
      <c r="BO10" s="178"/>
      <c r="BP10" s="177"/>
      <c r="BQ10" s="178"/>
      <c r="BR10" s="189">
        <f t="shared" si="8"/>
        <v>0</v>
      </c>
      <c r="BS10" s="170">
        <f t="shared" si="9"/>
        <v>0</v>
      </c>
      <c r="BT10" s="169">
        <f t="shared" si="10"/>
        <v>0</v>
      </c>
      <c r="BU10" s="170">
        <f t="shared" si="11"/>
        <v>0</v>
      </c>
      <c r="BV10" s="23"/>
      <c r="BW10" s="23"/>
      <c r="BX10" s="177"/>
      <c r="BY10" s="178"/>
      <c r="BZ10" s="177"/>
      <c r="CA10" s="178"/>
      <c r="CB10" s="177"/>
      <c r="CC10" s="178"/>
      <c r="CD10" s="177"/>
      <c r="CE10" s="178"/>
      <c r="CF10" s="177"/>
      <c r="CG10" s="178"/>
      <c r="CH10" s="177"/>
      <c r="CI10" s="178"/>
      <c r="CJ10" s="177"/>
      <c r="CK10" s="178"/>
      <c r="CL10" s="177"/>
      <c r="CM10" s="178"/>
      <c r="CN10" s="189">
        <f t="shared" si="12"/>
        <v>0</v>
      </c>
      <c r="CO10" s="170">
        <f t="shared" si="13"/>
        <v>0</v>
      </c>
      <c r="CP10" s="169">
        <f t="shared" si="14"/>
        <v>0</v>
      </c>
      <c r="CQ10" s="170">
        <f t="shared" si="15"/>
        <v>0</v>
      </c>
      <c r="CR10" s="23"/>
      <c r="CS10" s="23"/>
      <c r="CT10" s="177"/>
      <c r="CU10" s="178"/>
      <c r="CV10" s="177"/>
      <c r="CW10" s="178"/>
      <c r="CX10" s="177"/>
      <c r="CY10" s="178"/>
      <c r="CZ10" s="177"/>
      <c r="DA10" s="178"/>
      <c r="DB10" s="177"/>
      <c r="DC10" s="178"/>
      <c r="DD10" s="177"/>
      <c r="DE10" s="178"/>
      <c r="DF10" s="177"/>
      <c r="DG10" s="178"/>
      <c r="DH10" s="177"/>
      <c r="DI10" s="178"/>
      <c r="DJ10" s="189">
        <f t="shared" si="16"/>
        <v>0</v>
      </c>
      <c r="DK10" s="170">
        <f t="shared" si="17"/>
        <v>0</v>
      </c>
      <c r="DL10" s="169">
        <f t="shared" si="18"/>
        <v>0</v>
      </c>
      <c r="DM10" s="170">
        <f t="shared" si="19"/>
        <v>0</v>
      </c>
      <c r="DN10" s="23"/>
      <c r="DO10" s="23"/>
      <c r="DP10" s="177"/>
      <c r="DQ10" s="178"/>
      <c r="DR10" s="177"/>
      <c r="DS10" s="178"/>
      <c r="DT10" s="177"/>
      <c r="DU10" s="178"/>
      <c r="DV10" s="177"/>
      <c r="DW10" s="178"/>
      <c r="DX10" s="177"/>
      <c r="DY10" s="178"/>
      <c r="DZ10" s="177"/>
      <c r="EA10" s="178"/>
      <c r="EB10" s="177"/>
      <c r="EC10" s="178"/>
      <c r="ED10" s="177"/>
      <c r="EE10" s="178"/>
      <c r="EF10" s="189">
        <f t="shared" si="20"/>
        <v>0</v>
      </c>
      <c r="EG10" s="170">
        <f t="shared" si="21"/>
        <v>0</v>
      </c>
      <c r="EH10" s="169">
        <f t="shared" si="22"/>
        <v>0</v>
      </c>
      <c r="EI10" s="170">
        <f t="shared" si="23"/>
        <v>0</v>
      </c>
      <c r="EJ10" s="23"/>
      <c r="EK10" s="23"/>
      <c r="EL10" s="177"/>
      <c r="EM10" s="178"/>
      <c r="EN10" s="177"/>
      <c r="EO10" s="178"/>
      <c r="EP10" s="177"/>
      <c r="EQ10" s="178"/>
      <c r="ER10" s="177"/>
      <c r="ES10" s="178"/>
      <c r="ET10" s="177"/>
      <c r="EU10" s="178"/>
      <c r="EV10" s="177"/>
      <c r="EW10" s="178"/>
      <c r="EX10" s="177"/>
      <c r="EY10" s="178"/>
      <c r="EZ10" s="177"/>
      <c r="FA10" s="178"/>
      <c r="FB10" s="189">
        <f t="shared" si="24"/>
        <v>0</v>
      </c>
      <c r="FC10" s="170">
        <f t="shared" si="25"/>
        <v>0</v>
      </c>
      <c r="FD10" s="169">
        <f t="shared" si="26"/>
        <v>0</v>
      </c>
      <c r="FE10" s="170">
        <f t="shared" si="27"/>
        <v>0</v>
      </c>
      <c r="FF10" s="23"/>
      <c r="FG10" s="23"/>
      <c r="FH10" s="177"/>
      <c r="FI10" s="178"/>
      <c r="FJ10" s="177"/>
      <c r="FK10" s="178"/>
      <c r="FL10" s="177"/>
      <c r="FM10" s="178"/>
      <c r="FN10" s="177"/>
      <c r="FO10" s="178"/>
      <c r="FP10" s="177"/>
      <c r="FQ10" s="178"/>
      <c r="FR10" s="177"/>
      <c r="FS10" s="178"/>
      <c r="FT10" s="177"/>
      <c r="FU10" s="178"/>
      <c r="FV10" s="177"/>
      <c r="FW10" s="178"/>
      <c r="FX10" s="189">
        <f t="shared" si="28"/>
        <v>0</v>
      </c>
      <c r="FY10" s="170">
        <f t="shared" si="29"/>
        <v>0</v>
      </c>
      <c r="FZ10" s="169">
        <f t="shared" si="30"/>
        <v>0</v>
      </c>
      <c r="GA10" s="170">
        <f t="shared" si="31"/>
        <v>0</v>
      </c>
      <c r="GB10" s="23"/>
      <c r="GC10" s="23"/>
      <c r="GD10" s="177"/>
      <c r="GE10" s="178"/>
      <c r="GF10" s="177"/>
      <c r="GG10" s="178"/>
      <c r="GH10" s="177"/>
      <c r="GI10" s="178"/>
      <c r="GJ10" s="177"/>
      <c r="GK10" s="178"/>
      <c r="GL10" s="177"/>
      <c r="GM10" s="178"/>
      <c r="GN10" s="177"/>
      <c r="GO10" s="178"/>
      <c r="GP10" s="177"/>
      <c r="GQ10" s="178"/>
      <c r="GR10" s="177"/>
      <c r="GS10" s="178"/>
      <c r="GT10" s="189">
        <f t="shared" si="32"/>
        <v>0</v>
      </c>
      <c r="GU10" s="170">
        <f t="shared" si="33"/>
        <v>0</v>
      </c>
      <c r="GV10" s="169">
        <f t="shared" si="34"/>
        <v>0</v>
      </c>
      <c r="GW10" s="170">
        <f t="shared" si="35"/>
        <v>0</v>
      </c>
      <c r="GX10" s="23"/>
      <c r="GY10" s="23"/>
      <c r="GZ10" s="177"/>
      <c r="HA10" s="178"/>
      <c r="HB10" s="177"/>
      <c r="HC10" s="178"/>
      <c r="HD10" s="177"/>
      <c r="HE10" s="178"/>
      <c r="HF10" s="177"/>
      <c r="HG10" s="178"/>
      <c r="HH10" s="177"/>
      <c r="HI10" s="178"/>
      <c r="HJ10" s="177"/>
      <c r="HK10" s="178"/>
      <c r="HL10" s="177"/>
      <c r="HM10" s="178"/>
      <c r="HN10" s="177"/>
      <c r="HO10" s="178"/>
      <c r="HP10" s="189">
        <f t="shared" si="36"/>
        <v>0</v>
      </c>
      <c r="HQ10" s="170">
        <f t="shared" si="37"/>
        <v>0</v>
      </c>
      <c r="HR10" s="169">
        <f t="shared" si="38"/>
        <v>0</v>
      </c>
      <c r="HS10" s="170">
        <f t="shared" si="39"/>
        <v>0</v>
      </c>
      <c r="HT10" s="23"/>
      <c r="HU10" s="23"/>
      <c r="HV10" s="173">
        <f t="shared" si="40"/>
        <v>0</v>
      </c>
      <c r="HW10" s="174">
        <f t="shared" si="41"/>
        <v>0</v>
      </c>
      <c r="HX10" s="169">
        <f t="shared" si="0"/>
        <v>0</v>
      </c>
      <c r="HY10" s="170">
        <f t="shared" si="1"/>
        <v>0</v>
      </c>
      <c r="HZ10" s="175">
        <f t="shared" si="42"/>
        <v>0</v>
      </c>
      <c r="IA10" s="174">
        <f t="shared" si="43"/>
        <v>0</v>
      </c>
      <c r="IB10" s="169">
        <f t="shared" si="2"/>
        <v>0</v>
      </c>
      <c r="IC10" s="170">
        <f t="shared" si="3"/>
        <v>0</v>
      </c>
      <c r="ID10" s="453">
        <f t="shared" si="44"/>
        <v>0</v>
      </c>
      <c r="IE10" s="439">
        <f t="shared" si="45"/>
        <v>0</v>
      </c>
      <c r="IF10" s="455"/>
      <c r="IG10" s="439"/>
      <c r="IH10" s="4"/>
    </row>
    <row r="11" spans="2:242" s="26" customFormat="1" ht="16.5" customHeight="1" x14ac:dyDescent="0.25">
      <c r="B11" s="153" t="s">
        <v>6</v>
      </c>
      <c r="C11" s="806"/>
      <c r="D11" s="807"/>
      <c r="E11" s="322"/>
      <c r="F11" s="116"/>
      <c r="G11" s="116"/>
      <c r="H11" s="116"/>
      <c r="I11" s="148">
        <f>INT(IF(E11&gt;0,data!$J$12,0))</f>
        <v>0</v>
      </c>
      <c r="J11" s="148">
        <f>E11*I11</f>
        <v>0</v>
      </c>
      <c r="K11" s="323"/>
      <c r="L11" s="322"/>
      <c r="M11" s="148">
        <f>INT(IF(E11&gt;0,(IF(K11="ano",data!$J$6,0)),0))</f>
        <v>0</v>
      </c>
      <c r="N11" s="155">
        <f>IF(L11&gt;E11,M11*E11,M11*L11)</f>
        <v>0</v>
      </c>
      <c r="O11" s="158">
        <f t="shared" si="46"/>
        <v>0</v>
      </c>
      <c r="Q11" s="152" t="str">
        <f t="shared" si="47"/>
        <v/>
      </c>
      <c r="R11" s="640" t="s">
        <v>343</v>
      </c>
      <c r="T11" s="26">
        <f t="shared" si="48"/>
        <v>0</v>
      </c>
      <c r="U11" s="179" t="s">
        <v>300</v>
      </c>
      <c r="V11" s="10"/>
      <c r="W11" s="10"/>
      <c r="X11" s="167"/>
      <c r="Y11" s="180"/>
      <c r="Z11" s="167"/>
      <c r="AA11" s="180"/>
      <c r="AB11" s="167"/>
      <c r="AC11" s="180"/>
      <c r="AD11" s="167"/>
      <c r="AE11" s="180"/>
      <c r="AF11" s="167"/>
      <c r="AG11" s="180"/>
      <c r="AH11" s="167"/>
      <c r="AI11" s="180"/>
      <c r="AJ11" s="167"/>
      <c r="AK11" s="180"/>
      <c r="AL11" s="167"/>
      <c r="AM11" s="180"/>
      <c r="AN11" s="167"/>
      <c r="AO11" s="180"/>
      <c r="AP11" s="167"/>
      <c r="AQ11" s="180"/>
      <c r="AR11" s="167"/>
      <c r="AS11" s="180"/>
      <c r="AT11" s="167"/>
      <c r="AU11" s="180"/>
      <c r="AV11" s="189">
        <f t="shared" si="4"/>
        <v>0</v>
      </c>
      <c r="AW11" s="170">
        <f t="shared" si="5"/>
        <v>0</v>
      </c>
      <c r="AX11" s="169">
        <f t="shared" si="6"/>
        <v>0</v>
      </c>
      <c r="AY11" s="170">
        <f t="shared" si="7"/>
        <v>0</v>
      </c>
      <c r="AZ11" s="4"/>
      <c r="BA11" s="4"/>
      <c r="BB11" s="167"/>
      <c r="BC11" s="180"/>
      <c r="BD11" s="167"/>
      <c r="BE11" s="180"/>
      <c r="BF11" s="167"/>
      <c r="BG11" s="180"/>
      <c r="BH11" s="167"/>
      <c r="BI11" s="180"/>
      <c r="BJ11" s="167"/>
      <c r="BK11" s="180"/>
      <c r="BL11" s="167"/>
      <c r="BM11" s="180"/>
      <c r="BN11" s="167"/>
      <c r="BO11" s="180"/>
      <c r="BP11" s="167"/>
      <c r="BQ11" s="180"/>
      <c r="BR11" s="189">
        <f t="shared" si="8"/>
        <v>0</v>
      </c>
      <c r="BS11" s="170">
        <f t="shared" si="9"/>
        <v>0</v>
      </c>
      <c r="BT11" s="169">
        <f t="shared" si="10"/>
        <v>0</v>
      </c>
      <c r="BU11" s="170">
        <f t="shared" si="11"/>
        <v>0</v>
      </c>
      <c r="BV11" s="4"/>
      <c r="BW11" s="4"/>
      <c r="BX11" s="167"/>
      <c r="BY11" s="180"/>
      <c r="BZ11" s="167"/>
      <c r="CA11" s="180"/>
      <c r="CB11" s="167"/>
      <c r="CC11" s="180"/>
      <c r="CD11" s="167"/>
      <c r="CE11" s="180"/>
      <c r="CF11" s="167"/>
      <c r="CG11" s="180"/>
      <c r="CH11" s="167"/>
      <c r="CI11" s="180"/>
      <c r="CJ11" s="167"/>
      <c r="CK11" s="180"/>
      <c r="CL11" s="167"/>
      <c r="CM11" s="180"/>
      <c r="CN11" s="189">
        <f t="shared" si="12"/>
        <v>0</v>
      </c>
      <c r="CO11" s="170">
        <f t="shared" si="13"/>
        <v>0</v>
      </c>
      <c r="CP11" s="169">
        <f t="shared" si="14"/>
        <v>0</v>
      </c>
      <c r="CQ11" s="170">
        <f t="shared" si="15"/>
        <v>0</v>
      </c>
      <c r="CR11" s="4"/>
      <c r="CS11" s="4"/>
      <c r="CT11" s="167"/>
      <c r="CU11" s="180"/>
      <c r="CV11" s="167"/>
      <c r="CW11" s="180"/>
      <c r="CX11" s="167"/>
      <c r="CY11" s="180"/>
      <c r="CZ11" s="167"/>
      <c r="DA11" s="180"/>
      <c r="DB11" s="167"/>
      <c r="DC11" s="180"/>
      <c r="DD11" s="167"/>
      <c r="DE11" s="180"/>
      <c r="DF11" s="167"/>
      <c r="DG11" s="180"/>
      <c r="DH11" s="167"/>
      <c r="DI11" s="180"/>
      <c r="DJ11" s="189">
        <f t="shared" si="16"/>
        <v>0</v>
      </c>
      <c r="DK11" s="170">
        <f t="shared" si="17"/>
        <v>0</v>
      </c>
      <c r="DL11" s="169">
        <f t="shared" si="18"/>
        <v>0</v>
      </c>
      <c r="DM11" s="170">
        <f t="shared" si="19"/>
        <v>0</v>
      </c>
      <c r="DN11" s="4"/>
      <c r="DO11" s="4"/>
      <c r="DP11" s="167"/>
      <c r="DQ11" s="180"/>
      <c r="DR11" s="167"/>
      <c r="DS11" s="180"/>
      <c r="DT11" s="167"/>
      <c r="DU11" s="180"/>
      <c r="DV11" s="167"/>
      <c r="DW11" s="180"/>
      <c r="DX11" s="167"/>
      <c r="DY11" s="180"/>
      <c r="DZ11" s="167"/>
      <c r="EA11" s="180"/>
      <c r="EB11" s="167"/>
      <c r="EC11" s="180"/>
      <c r="ED11" s="167"/>
      <c r="EE11" s="180"/>
      <c r="EF11" s="189">
        <f t="shared" si="20"/>
        <v>0</v>
      </c>
      <c r="EG11" s="170">
        <f t="shared" si="21"/>
        <v>0</v>
      </c>
      <c r="EH11" s="169">
        <f t="shared" si="22"/>
        <v>0</v>
      </c>
      <c r="EI11" s="170">
        <f t="shared" si="23"/>
        <v>0</v>
      </c>
      <c r="EJ11" s="4"/>
      <c r="EK11" s="4"/>
      <c r="EL11" s="167"/>
      <c r="EM11" s="180"/>
      <c r="EN11" s="167"/>
      <c r="EO11" s="180"/>
      <c r="EP11" s="167"/>
      <c r="EQ11" s="180"/>
      <c r="ER11" s="167"/>
      <c r="ES11" s="180"/>
      <c r="ET11" s="167"/>
      <c r="EU11" s="180"/>
      <c r="EV11" s="167"/>
      <c r="EW11" s="180"/>
      <c r="EX11" s="167"/>
      <c r="EY11" s="180"/>
      <c r="EZ11" s="167"/>
      <c r="FA11" s="180"/>
      <c r="FB11" s="189">
        <f t="shared" si="24"/>
        <v>0</v>
      </c>
      <c r="FC11" s="170">
        <f t="shared" si="25"/>
        <v>0</v>
      </c>
      <c r="FD11" s="169">
        <f t="shared" si="26"/>
        <v>0</v>
      </c>
      <c r="FE11" s="170">
        <f t="shared" si="27"/>
        <v>0</v>
      </c>
      <c r="FF11" s="4"/>
      <c r="FG11" s="4"/>
      <c r="FH11" s="167"/>
      <c r="FI11" s="180"/>
      <c r="FJ11" s="167"/>
      <c r="FK11" s="180"/>
      <c r="FL11" s="167"/>
      <c r="FM11" s="180"/>
      <c r="FN11" s="167"/>
      <c r="FO11" s="180"/>
      <c r="FP11" s="167"/>
      <c r="FQ11" s="180"/>
      <c r="FR11" s="167"/>
      <c r="FS11" s="180"/>
      <c r="FT11" s="167"/>
      <c r="FU11" s="180"/>
      <c r="FV11" s="167"/>
      <c r="FW11" s="180"/>
      <c r="FX11" s="189">
        <f t="shared" si="28"/>
        <v>0</v>
      </c>
      <c r="FY11" s="170">
        <f t="shared" si="29"/>
        <v>0</v>
      </c>
      <c r="FZ11" s="169">
        <f t="shared" si="30"/>
        <v>0</v>
      </c>
      <c r="GA11" s="170">
        <f t="shared" si="31"/>
        <v>0</v>
      </c>
      <c r="GB11" s="4"/>
      <c r="GC11" s="4"/>
      <c r="GD11" s="167"/>
      <c r="GE11" s="180"/>
      <c r="GF11" s="167"/>
      <c r="GG11" s="180"/>
      <c r="GH11" s="167"/>
      <c r="GI11" s="180"/>
      <c r="GJ11" s="167"/>
      <c r="GK11" s="180"/>
      <c r="GL11" s="167"/>
      <c r="GM11" s="180"/>
      <c r="GN11" s="167"/>
      <c r="GO11" s="180"/>
      <c r="GP11" s="167"/>
      <c r="GQ11" s="180"/>
      <c r="GR11" s="167"/>
      <c r="GS11" s="180"/>
      <c r="GT11" s="189">
        <f t="shared" si="32"/>
        <v>0</v>
      </c>
      <c r="GU11" s="170">
        <f t="shared" si="33"/>
        <v>0</v>
      </c>
      <c r="GV11" s="169">
        <f t="shared" si="34"/>
        <v>0</v>
      </c>
      <c r="GW11" s="170">
        <f t="shared" si="35"/>
        <v>0</v>
      </c>
      <c r="GX11" s="4"/>
      <c r="GY11" s="4"/>
      <c r="GZ11" s="167"/>
      <c r="HA11" s="180"/>
      <c r="HB11" s="167"/>
      <c r="HC11" s="180"/>
      <c r="HD11" s="167"/>
      <c r="HE11" s="180"/>
      <c r="HF11" s="167"/>
      <c r="HG11" s="180"/>
      <c r="HH11" s="167"/>
      <c r="HI11" s="180"/>
      <c r="HJ11" s="167"/>
      <c r="HK11" s="180"/>
      <c r="HL11" s="167"/>
      <c r="HM11" s="180"/>
      <c r="HN11" s="167"/>
      <c r="HO11" s="180"/>
      <c r="HP11" s="189">
        <f t="shared" si="36"/>
        <v>0</v>
      </c>
      <c r="HQ11" s="170">
        <f t="shared" si="37"/>
        <v>0</v>
      </c>
      <c r="HR11" s="169">
        <f t="shared" si="38"/>
        <v>0</v>
      </c>
      <c r="HS11" s="170">
        <f t="shared" si="39"/>
        <v>0</v>
      </c>
      <c r="HT11" s="4"/>
      <c r="HU11" s="4"/>
      <c r="HV11" s="173">
        <f t="shared" si="40"/>
        <v>0</v>
      </c>
      <c r="HW11" s="174">
        <f t="shared" si="41"/>
        <v>0</v>
      </c>
      <c r="HX11" s="169">
        <f t="shared" si="0"/>
        <v>0</v>
      </c>
      <c r="HY11" s="170">
        <f t="shared" si="1"/>
        <v>0</v>
      </c>
      <c r="HZ11" s="175">
        <f t="shared" si="42"/>
        <v>0</v>
      </c>
      <c r="IA11" s="174">
        <f t="shared" si="43"/>
        <v>0</v>
      </c>
      <c r="IB11" s="169">
        <f t="shared" si="2"/>
        <v>0</v>
      </c>
      <c r="IC11" s="170">
        <f t="shared" si="3"/>
        <v>0</v>
      </c>
      <c r="ID11" s="453">
        <f t="shared" si="44"/>
        <v>0</v>
      </c>
      <c r="IE11" s="439">
        <f t="shared" si="45"/>
        <v>0</v>
      </c>
      <c r="IF11" s="455" t="s">
        <v>343</v>
      </c>
      <c r="IG11" s="439" t="s">
        <v>343</v>
      </c>
      <c r="IH11" s="4"/>
    </row>
    <row r="12" spans="2:242" s="26" customFormat="1" ht="16.5" hidden="1" customHeight="1" x14ac:dyDescent="0.25">
      <c r="B12" s="153"/>
      <c r="C12" s="558"/>
      <c r="D12" s="559"/>
      <c r="E12" s="123"/>
      <c r="F12" s="123"/>
      <c r="G12" s="123"/>
      <c r="H12" s="123"/>
      <c r="I12" s="148"/>
      <c r="J12" s="159"/>
      <c r="K12" s="560"/>
      <c r="L12" s="553"/>
      <c r="M12" s="148"/>
      <c r="N12" s="155"/>
      <c r="O12" s="160"/>
      <c r="Q12" s="157"/>
      <c r="R12" s="640" t="s">
        <v>343</v>
      </c>
      <c r="T12" s="28"/>
      <c r="U12" s="176" t="s">
        <v>300</v>
      </c>
      <c r="V12" s="10"/>
      <c r="W12" s="10"/>
      <c r="X12" s="177"/>
      <c r="Y12" s="178"/>
      <c r="Z12" s="177"/>
      <c r="AA12" s="178"/>
      <c r="AB12" s="177"/>
      <c r="AC12" s="178"/>
      <c r="AD12" s="177"/>
      <c r="AE12" s="178"/>
      <c r="AF12" s="177"/>
      <c r="AG12" s="178"/>
      <c r="AH12" s="177"/>
      <c r="AI12" s="178"/>
      <c r="AJ12" s="177"/>
      <c r="AK12" s="178"/>
      <c r="AL12" s="177"/>
      <c r="AM12" s="178"/>
      <c r="AN12" s="177"/>
      <c r="AO12" s="178"/>
      <c r="AP12" s="177"/>
      <c r="AQ12" s="178"/>
      <c r="AR12" s="177"/>
      <c r="AS12" s="178"/>
      <c r="AT12" s="177"/>
      <c r="AU12" s="178"/>
      <c r="AV12" s="189">
        <f t="shared" si="4"/>
        <v>0</v>
      </c>
      <c r="AW12" s="170">
        <f t="shared" si="5"/>
        <v>0</v>
      </c>
      <c r="AX12" s="169">
        <f t="shared" si="6"/>
        <v>0</v>
      </c>
      <c r="AY12" s="170">
        <f t="shared" si="7"/>
        <v>0</v>
      </c>
      <c r="AZ12" s="23"/>
      <c r="BA12" s="23"/>
      <c r="BB12" s="177"/>
      <c r="BC12" s="178"/>
      <c r="BD12" s="177"/>
      <c r="BE12" s="178"/>
      <c r="BF12" s="177"/>
      <c r="BG12" s="178"/>
      <c r="BH12" s="177"/>
      <c r="BI12" s="178"/>
      <c r="BJ12" s="177"/>
      <c r="BK12" s="178"/>
      <c r="BL12" s="177"/>
      <c r="BM12" s="178"/>
      <c r="BN12" s="177"/>
      <c r="BO12" s="178"/>
      <c r="BP12" s="177"/>
      <c r="BQ12" s="178"/>
      <c r="BR12" s="189">
        <f t="shared" si="8"/>
        <v>0</v>
      </c>
      <c r="BS12" s="170">
        <f t="shared" si="9"/>
        <v>0</v>
      </c>
      <c r="BT12" s="169">
        <f t="shared" si="10"/>
        <v>0</v>
      </c>
      <c r="BU12" s="170">
        <f t="shared" si="11"/>
        <v>0</v>
      </c>
      <c r="BV12" s="23"/>
      <c r="BW12" s="23"/>
      <c r="BX12" s="177"/>
      <c r="BY12" s="178"/>
      <c r="BZ12" s="177"/>
      <c r="CA12" s="178"/>
      <c r="CB12" s="177"/>
      <c r="CC12" s="178"/>
      <c r="CD12" s="177"/>
      <c r="CE12" s="178"/>
      <c r="CF12" s="177"/>
      <c r="CG12" s="178"/>
      <c r="CH12" s="177"/>
      <c r="CI12" s="178"/>
      <c r="CJ12" s="177"/>
      <c r="CK12" s="178"/>
      <c r="CL12" s="177"/>
      <c r="CM12" s="178"/>
      <c r="CN12" s="189">
        <f t="shared" si="12"/>
        <v>0</v>
      </c>
      <c r="CO12" s="170">
        <f t="shared" si="13"/>
        <v>0</v>
      </c>
      <c r="CP12" s="169">
        <f t="shared" si="14"/>
        <v>0</v>
      </c>
      <c r="CQ12" s="170">
        <f t="shared" si="15"/>
        <v>0</v>
      </c>
      <c r="CR12" s="23"/>
      <c r="CS12" s="23"/>
      <c r="CT12" s="177"/>
      <c r="CU12" s="178"/>
      <c r="CV12" s="177"/>
      <c r="CW12" s="178"/>
      <c r="CX12" s="177"/>
      <c r="CY12" s="178"/>
      <c r="CZ12" s="177"/>
      <c r="DA12" s="178"/>
      <c r="DB12" s="177"/>
      <c r="DC12" s="178"/>
      <c r="DD12" s="177"/>
      <c r="DE12" s="178"/>
      <c r="DF12" s="177"/>
      <c r="DG12" s="178"/>
      <c r="DH12" s="177"/>
      <c r="DI12" s="178"/>
      <c r="DJ12" s="189">
        <f t="shared" si="16"/>
        <v>0</v>
      </c>
      <c r="DK12" s="170">
        <f t="shared" si="17"/>
        <v>0</v>
      </c>
      <c r="DL12" s="169">
        <f t="shared" si="18"/>
        <v>0</v>
      </c>
      <c r="DM12" s="170">
        <f t="shared" si="19"/>
        <v>0</v>
      </c>
      <c r="DN12" s="23"/>
      <c r="DO12" s="23"/>
      <c r="DP12" s="177"/>
      <c r="DQ12" s="178"/>
      <c r="DR12" s="177"/>
      <c r="DS12" s="178"/>
      <c r="DT12" s="177"/>
      <c r="DU12" s="178"/>
      <c r="DV12" s="177"/>
      <c r="DW12" s="178"/>
      <c r="DX12" s="177"/>
      <c r="DY12" s="178"/>
      <c r="DZ12" s="177"/>
      <c r="EA12" s="178"/>
      <c r="EB12" s="177"/>
      <c r="EC12" s="178"/>
      <c r="ED12" s="177"/>
      <c r="EE12" s="178"/>
      <c r="EF12" s="189">
        <f t="shared" si="20"/>
        <v>0</v>
      </c>
      <c r="EG12" s="170">
        <f t="shared" si="21"/>
        <v>0</v>
      </c>
      <c r="EH12" s="169">
        <f t="shared" si="22"/>
        <v>0</v>
      </c>
      <c r="EI12" s="170">
        <f t="shared" si="23"/>
        <v>0</v>
      </c>
      <c r="EJ12" s="23"/>
      <c r="EK12" s="23"/>
      <c r="EL12" s="177"/>
      <c r="EM12" s="178"/>
      <c r="EN12" s="177"/>
      <c r="EO12" s="178"/>
      <c r="EP12" s="177"/>
      <c r="EQ12" s="178"/>
      <c r="ER12" s="177"/>
      <c r="ES12" s="178"/>
      <c r="ET12" s="177"/>
      <c r="EU12" s="178"/>
      <c r="EV12" s="177"/>
      <c r="EW12" s="178"/>
      <c r="EX12" s="177"/>
      <c r="EY12" s="178"/>
      <c r="EZ12" s="177"/>
      <c r="FA12" s="178"/>
      <c r="FB12" s="189">
        <f t="shared" si="24"/>
        <v>0</v>
      </c>
      <c r="FC12" s="170">
        <f t="shared" si="25"/>
        <v>0</v>
      </c>
      <c r="FD12" s="169">
        <f t="shared" si="26"/>
        <v>0</v>
      </c>
      <c r="FE12" s="170">
        <f t="shared" si="27"/>
        <v>0</v>
      </c>
      <c r="FF12" s="23"/>
      <c r="FG12" s="23"/>
      <c r="FH12" s="177"/>
      <c r="FI12" s="178"/>
      <c r="FJ12" s="177"/>
      <c r="FK12" s="178"/>
      <c r="FL12" s="177"/>
      <c r="FM12" s="178"/>
      <c r="FN12" s="177"/>
      <c r="FO12" s="178"/>
      <c r="FP12" s="177"/>
      <c r="FQ12" s="178"/>
      <c r="FR12" s="177"/>
      <c r="FS12" s="178"/>
      <c r="FT12" s="177"/>
      <c r="FU12" s="178"/>
      <c r="FV12" s="177"/>
      <c r="FW12" s="178"/>
      <c r="FX12" s="189">
        <f t="shared" si="28"/>
        <v>0</v>
      </c>
      <c r="FY12" s="170">
        <f t="shared" si="29"/>
        <v>0</v>
      </c>
      <c r="FZ12" s="169">
        <f t="shared" si="30"/>
        <v>0</v>
      </c>
      <c r="GA12" s="170">
        <f t="shared" si="31"/>
        <v>0</v>
      </c>
      <c r="GB12" s="23"/>
      <c r="GC12" s="23"/>
      <c r="GD12" s="177"/>
      <c r="GE12" s="178"/>
      <c r="GF12" s="177"/>
      <c r="GG12" s="178"/>
      <c r="GH12" s="177"/>
      <c r="GI12" s="178"/>
      <c r="GJ12" s="177"/>
      <c r="GK12" s="178"/>
      <c r="GL12" s="177"/>
      <c r="GM12" s="178"/>
      <c r="GN12" s="177"/>
      <c r="GO12" s="178"/>
      <c r="GP12" s="177"/>
      <c r="GQ12" s="178"/>
      <c r="GR12" s="177"/>
      <c r="GS12" s="178"/>
      <c r="GT12" s="189">
        <f t="shared" si="32"/>
        <v>0</v>
      </c>
      <c r="GU12" s="170">
        <f t="shared" si="33"/>
        <v>0</v>
      </c>
      <c r="GV12" s="169">
        <f t="shared" si="34"/>
        <v>0</v>
      </c>
      <c r="GW12" s="170">
        <f t="shared" si="35"/>
        <v>0</v>
      </c>
      <c r="GX12" s="23"/>
      <c r="GY12" s="23"/>
      <c r="GZ12" s="177"/>
      <c r="HA12" s="178"/>
      <c r="HB12" s="177"/>
      <c r="HC12" s="178"/>
      <c r="HD12" s="177"/>
      <c r="HE12" s="178"/>
      <c r="HF12" s="177"/>
      <c r="HG12" s="178"/>
      <c r="HH12" s="177"/>
      <c r="HI12" s="178"/>
      <c r="HJ12" s="177"/>
      <c r="HK12" s="178"/>
      <c r="HL12" s="177"/>
      <c r="HM12" s="178"/>
      <c r="HN12" s="177"/>
      <c r="HO12" s="178"/>
      <c r="HP12" s="189">
        <f t="shared" si="36"/>
        <v>0</v>
      </c>
      <c r="HQ12" s="170">
        <f t="shared" si="37"/>
        <v>0</v>
      </c>
      <c r="HR12" s="169">
        <f t="shared" si="38"/>
        <v>0</v>
      </c>
      <c r="HS12" s="170">
        <f t="shared" si="39"/>
        <v>0</v>
      </c>
      <c r="HT12" s="23"/>
      <c r="HU12" s="23"/>
      <c r="HV12" s="173">
        <f t="shared" si="40"/>
        <v>0</v>
      </c>
      <c r="HW12" s="174">
        <f t="shared" si="41"/>
        <v>0</v>
      </c>
      <c r="HX12" s="169">
        <f t="shared" si="0"/>
        <v>0</v>
      </c>
      <c r="HY12" s="170">
        <f t="shared" si="1"/>
        <v>0</v>
      </c>
      <c r="HZ12" s="175">
        <f t="shared" si="42"/>
        <v>0</v>
      </c>
      <c r="IA12" s="174">
        <f t="shared" si="43"/>
        <v>0</v>
      </c>
      <c r="IB12" s="169">
        <f t="shared" si="2"/>
        <v>0</v>
      </c>
      <c r="IC12" s="170">
        <f t="shared" si="3"/>
        <v>0</v>
      </c>
      <c r="ID12" s="453">
        <f t="shared" si="44"/>
        <v>0</v>
      </c>
      <c r="IE12" s="439">
        <f t="shared" si="45"/>
        <v>0</v>
      </c>
      <c r="IF12" s="455" t="s">
        <v>343</v>
      </c>
      <c r="IG12" s="439" t="s">
        <v>343</v>
      </c>
      <c r="IH12" s="4"/>
    </row>
    <row r="13" spans="2:242" s="26" customFormat="1" ht="16.5" customHeight="1" x14ac:dyDescent="0.25">
      <c r="B13" s="153" t="s">
        <v>7</v>
      </c>
      <c r="C13" s="806"/>
      <c r="D13" s="807"/>
      <c r="E13" s="322"/>
      <c r="F13" s="116"/>
      <c r="G13" s="116"/>
      <c r="H13" s="116"/>
      <c r="I13" s="148">
        <f>INT(IF(E13&gt;0,data!$J$12,0))</f>
        <v>0</v>
      </c>
      <c r="J13" s="148">
        <f>E13*I13</f>
        <v>0</v>
      </c>
      <c r="K13" s="323"/>
      <c r="L13" s="322"/>
      <c r="M13" s="148">
        <f>INT(IF(E13&gt;0,(IF(K13="ano",data!$J$6,0)),0))</f>
        <v>0</v>
      </c>
      <c r="N13" s="155">
        <f>IF(L13&gt;E13,M13*E13,M13*L13)</f>
        <v>0</v>
      </c>
      <c r="O13" s="158">
        <f t="shared" si="46"/>
        <v>0</v>
      </c>
      <c r="Q13" s="152" t="str">
        <f t="shared" si="47"/>
        <v/>
      </c>
      <c r="R13" s="640" t="s">
        <v>343</v>
      </c>
      <c r="T13" s="26">
        <f t="shared" si="48"/>
        <v>0</v>
      </c>
      <c r="U13" s="179" t="s">
        <v>300</v>
      </c>
      <c r="V13" s="10"/>
      <c r="W13" s="10"/>
      <c r="X13" s="167"/>
      <c r="Y13" s="180"/>
      <c r="Z13" s="167"/>
      <c r="AA13" s="180"/>
      <c r="AB13" s="167"/>
      <c r="AC13" s="180"/>
      <c r="AD13" s="167"/>
      <c r="AE13" s="180"/>
      <c r="AF13" s="167"/>
      <c r="AG13" s="180"/>
      <c r="AH13" s="167"/>
      <c r="AI13" s="180"/>
      <c r="AJ13" s="167"/>
      <c r="AK13" s="180"/>
      <c r="AL13" s="167"/>
      <c r="AM13" s="180"/>
      <c r="AN13" s="167"/>
      <c r="AO13" s="180"/>
      <c r="AP13" s="167"/>
      <c r="AQ13" s="180"/>
      <c r="AR13" s="167"/>
      <c r="AS13" s="180"/>
      <c r="AT13" s="167"/>
      <c r="AU13" s="180"/>
      <c r="AV13" s="189">
        <f t="shared" si="4"/>
        <v>0</v>
      </c>
      <c r="AW13" s="170">
        <f t="shared" si="5"/>
        <v>0</v>
      </c>
      <c r="AX13" s="169">
        <f t="shared" si="6"/>
        <v>0</v>
      </c>
      <c r="AY13" s="170">
        <f t="shared" si="7"/>
        <v>0</v>
      </c>
      <c r="AZ13" s="4"/>
      <c r="BA13" s="4"/>
      <c r="BB13" s="167"/>
      <c r="BC13" s="180"/>
      <c r="BD13" s="167"/>
      <c r="BE13" s="180"/>
      <c r="BF13" s="167"/>
      <c r="BG13" s="180"/>
      <c r="BH13" s="167"/>
      <c r="BI13" s="180"/>
      <c r="BJ13" s="167"/>
      <c r="BK13" s="180"/>
      <c r="BL13" s="167"/>
      <c r="BM13" s="180"/>
      <c r="BN13" s="167"/>
      <c r="BO13" s="180"/>
      <c r="BP13" s="167"/>
      <c r="BQ13" s="180"/>
      <c r="BR13" s="189">
        <f t="shared" si="8"/>
        <v>0</v>
      </c>
      <c r="BS13" s="170">
        <f t="shared" si="9"/>
        <v>0</v>
      </c>
      <c r="BT13" s="169">
        <f t="shared" si="10"/>
        <v>0</v>
      </c>
      <c r="BU13" s="170">
        <f t="shared" si="11"/>
        <v>0</v>
      </c>
      <c r="BV13" s="4"/>
      <c r="BW13" s="4"/>
      <c r="BX13" s="167"/>
      <c r="BY13" s="180"/>
      <c r="BZ13" s="167"/>
      <c r="CA13" s="180"/>
      <c r="CB13" s="167"/>
      <c r="CC13" s="180"/>
      <c r="CD13" s="167"/>
      <c r="CE13" s="180"/>
      <c r="CF13" s="167"/>
      <c r="CG13" s="180"/>
      <c r="CH13" s="167"/>
      <c r="CI13" s="180"/>
      <c r="CJ13" s="167"/>
      <c r="CK13" s="180"/>
      <c r="CL13" s="167"/>
      <c r="CM13" s="180"/>
      <c r="CN13" s="189">
        <f t="shared" si="12"/>
        <v>0</v>
      </c>
      <c r="CO13" s="170">
        <f t="shared" si="13"/>
        <v>0</v>
      </c>
      <c r="CP13" s="169">
        <f t="shared" si="14"/>
        <v>0</v>
      </c>
      <c r="CQ13" s="170">
        <f t="shared" si="15"/>
        <v>0</v>
      </c>
      <c r="CR13" s="4"/>
      <c r="CS13" s="4"/>
      <c r="CT13" s="167"/>
      <c r="CU13" s="180"/>
      <c r="CV13" s="167"/>
      <c r="CW13" s="180"/>
      <c r="CX13" s="167"/>
      <c r="CY13" s="180"/>
      <c r="CZ13" s="167"/>
      <c r="DA13" s="180"/>
      <c r="DB13" s="167"/>
      <c r="DC13" s="180"/>
      <c r="DD13" s="167"/>
      <c r="DE13" s="180"/>
      <c r="DF13" s="167"/>
      <c r="DG13" s="180"/>
      <c r="DH13" s="167"/>
      <c r="DI13" s="180"/>
      <c r="DJ13" s="189">
        <f t="shared" si="16"/>
        <v>0</v>
      </c>
      <c r="DK13" s="170">
        <f t="shared" si="17"/>
        <v>0</v>
      </c>
      <c r="DL13" s="169">
        <f t="shared" si="18"/>
        <v>0</v>
      </c>
      <c r="DM13" s="170">
        <f t="shared" si="19"/>
        <v>0</v>
      </c>
      <c r="DN13" s="4"/>
      <c r="DO13" s="4"/>
      <c r="DP13" s="167"/>
      <c r="DQ13" s="180"/>
      <c r="DR13" s="167"/>
      <c r="DS13" s="180"/>
      <c r="DT13" s="167"/>
      <c r="DU13" s="180"/>
      <c r="DV13" s="167"/>
      <c r="DW13" s="180"/>
      <c r="DX13" s="167"/>
      <c r="DY13" s="180"/>
      <c r="DZ13" s="167"/>
      <c r="EA13" s="180"/>
      <c r="EB13" s="167"/>
      <c r="EC13" s="180"/>
      <c r="ED13" s="167"/>
      <c r="EE13" s="180"/>
      <c r="EF13" s="189">
        <f t="shared" si="20"/>
        <v>0</v>
      </c>
      <c r="EG13" s="170">
        <f t="shared" si="21"/>
        <v>0</v>
      </c>
      <c r="EH13" s="169">
        <f t="shared" si="22"/>
        <v>0</v>
      </c>
      <c r="EI13" s="170">
        <f t="shared" si="23"/>
        <v>0</v>
      </c>
      <c r="EJ13" s="4"/>
      <c r="EK13" s="4"/>
      <c r="EL13" s="167"/>
      <c r="EM13" s="180"/>
      <c r="EN13" s="167"/>
      <c r="EO13" s="180"/>
      <c r="EP13" s="167"/>
      <c r="EQ13" s="180"/>
      <c r="ER13" s="167"/>
      <c r="ES13" s="180"/>
      <c r="ET13" s="167"/>
      <c r="EU13" s="180"/>
      <c r="EV13" s="167"/>
      <c r="EW13" s="180"/>
      <c r="EX13" s="167"/>
      <c r="EY13" s="180"/>
      <c r="EZ13" s="167"/>
      <c r="FA13" s="180"/>
      <c r="FB13" s="189">
        <f t="shared" si="24"/>
        <v>0</v>
      </c>
      <c r="FC13" s="170">
        <f t="shared" si="25"/>
        <v>0</v>
      </c>
      <c r="FD13" s="169">
        <f t="shared" si="26"/>
        <v>0</v>
      </c>
      <c r="FE13" s="170">
        <f t="shared" si="27"/>
        <v>0</v>
      </c>
      <c r="FF13" s="4"/>
      <c r="FG13" s="4"/>
      <c r="FH13" s="167"/>
      <c r="FI13" s="180"/>
      <c r="FJ13" s="167"/>
      <c r="FK13" s="180"/>
      <c r="FL13" s="167"/>
      <c r="FM13" s="180"/>
      <c r="FN13" s="167"/>
      <c r="FO13" s="180"/>
      <c r="FP13" s="167"/>
      <c r="FQ13" s="180"/>
      <c r="FR13" s="167"/>
      <c r="FS13" s="180"/>
      <c r="FT13" s="167"/>
      <c r="FU13" s="180"/>
      <c r="FV13" s="167"/>
      <c r="FW13" s="180"/>
      <c r="FX13" s="189">
        <f t="shared" si="28"/>
        <v>0</v>
      </c>
      <c r="FY13" s="170">
        <f t="shared" si="29"/>
        <v>0</v>
      </c>
      <c r="FZ13" s="169">
        <f t="shared" si="30"/>
        <v>0</v>
      </c>
      <c r="GA13" s="170">
        <f t="shared" si="31"/>
        <v>0</v>
      </c>
      <c r="GB13" s="4"/>
      <c r="GC13" s="4"/>
      <c r="GD13" s="167"/>
      <c r="GE13" s="180"/>
      <c r="GF13" s="167"/>
      <c r="GG13" s="180"/>
      <c r="GH13" s="167"/>
      <c r="GI13" s="180"/>
      <c r="GJ13" s="167"/>
      <c r="GK13" s="180"/>
      <c r="GL13" s="167"/>
      <c r="GM13" s="180"/>
      <c r="GN13" s="167"/>
      <c r="GO13" s="180"/>
      <c r="GP13" s="167"/>
      <c r="GQ13" s="180"/>
      <c r="GR13" s="167"/>
      <c r="GS13" s="180"/>
      <c r="GT13" s="189">
        <f t="shared" si="32"/>
        <v>0</v>
      </c>
      <c r="GU13" s="170">
        <f t="shared" si="33"/>
        <v>0</v>
      </c>
      <c r="GV13" s="169">
        <f t="shared" si="34"/>
        <v>0</v>
      </c>
      <c r="GW13" s="170">
        <f t="shared" si="35"/>
        <v>0</v>
      </c>
      <c r="GX13" s="4"/>
      <c r="GY13" s="4"/>
      <c r="GZ13" s="167"/>
      <c r="HA13" s="180"/>
      <c r="HB13" s="167"/>
      <c r="HC13" s="180"/>
      <c r="HD13" s="167"/>
      <c r="HE13" s="180"/>
      <c r="HF13" s="167"/>
      <c r="HG13" s="180"/>
      <c r="HH13" s="167"/>
      <c r="HI13" s="180"/>
      <c r="HJ13" s="167"/>
      <c r="HK13" s="180"/>
      <c r="HL13" s="167"/>
      <c r="HM13" s="180"/>
      <c r="HN13" s="167"/>
      <c r="HO13" s="180"/>
      <c r="HP13" s="189">
        <f t="shared" si="36"/>
        <v>0</v>
      </c>
      <c r="HQ13" s="170">
        <f t="shared" si="37"/>
        <v>0</v>
      </c>
      <c r="HR13" s="169">
        <f t="shared" si="38"/>
        <v>0</v>
      </c>
      <c r="HS13" s="170">
        <f t="shared" si="39"/>
        <v>0</v>
      </c>
      <c r="HT13" s="4"/>
      <c r="HU13" s="4"/>
      <c r="HV13" s="173">
        <f t="shared" si="40"/>
        <v>0</v>
      </c>
      <c r="HW13" s="174">
        <f t="shared" si="41"/>
        <v>0</v>
      </c>
      <c r="HX13" s="169">
        <f t="shared" si="0"/>
        <v>0</v>
      </c>
      <c r="HY13" s="170">
        <f t="shared" si="1"/>
        <v>0</v>
      </c>
      <c r="HZ13" s="175">
        <f t="shared" si="42"/>
        <v>0</v>
      </c>
      <c r="IA13" s="174">
        <f t="shared" si="43"/>
        <v>0</v>
      </c>
      <c r="IB13" s="169">
        <f t="shared" si="2"/>
        <v>0</v>
      </c>
      <c r="IC13" s="170">
        <f t="shared" si="3"/>
        <v>0</v>
      </c>
      <c r="ID13" s="453">
        <f t="shared" si="44"/>
        <v>0</v>
      </c>
      <c r="IE13" s="439">
        <f t="shared" si="45"/>
        <v>0</v>
      </c>
      <c r="IF13" s="455" t="s">
        <v>343</v>
      </c>
      <c r="IG13" s="439" t="s">
        <v>343</v>
      </c>
      <c r="IH13" s="4"/>
    </row>
    <row r="14" spans="2:242" s="26" customFormat="1" ht="16.5" hidden="1" customHeight="1" x14ac:dyDescent="0.25">
      <c r="B14" s="153"/>
      <c r="C14" s="558"/>
      <c r="D14" s="559"/>
      <c r="E14" s="123"/>
      <c r="F14" s="123"/>
      <c r="G14" s="123"/>
      <c r="H14" s="123"/>
      <c r="I14" s="148"/>
      <c r="J14" s="159"/>
      <c r="K14" s="560"/>
      <c r="L14" s="553"/>
      <c r="M14" s="148"/>
      <c r="N14" s="155"/>
      <c r="O14" s="160"/>
      <c r="Q14" s="157"/>
      <c r="R14" s="640" t="s">
        <v>343</v>
      </c>
      <c r="T14" s="28"/>
      <c r="U14" s="176" t="s">
        <v>300</v>
      </c>
      <c r="V14" s="10"/>
      <c r="W14" s="10"/>
      <c r="X14" s="177"/>
      <c r="Y14" s="178"/>
      <c r="Z14" s="177"/>
      <c r="AA14" s="178"/>
      <c r="AB14" s="177"/>
      <c r="AC14" s="178"/>
      <c r="AD14" s="177"/>
      <c r="AE14" s="178"/>
      <c r="AF14" s="177"/>
      <c r="AG14" s="178"/>
      <c r="AH14" s="177"/>
      <c r="AI14" s="178"/>
      <c r="AJ14" s="177"/>
      <c r="AK14" s="178"/>
      <c r="AL14" s="177"/>
      <c r="AM14" s="178"/>
      <c r="AN14" s="177"/>
      <c r="AO14" s="178"/>
      <c r="AP14" s="177"/>
      <c r="AQ14" s="178"/>
      <c r="AR14" s="177"/>
      <c r="AS14" s="178"/>
      <c r="AT14" s="177"/>
      <c r="AU14" s="178"/>
      <c r="AV14" s="189">
        <f t="shared" si="4"/>
        <v>0</v>
      </c>
      <c r="AW14" s="170">
        <f t="shared" si="5"/>
        <v>0</v>
      </c>
      <c r="AX14" s="169">
        <f t="shared" si="6"/>
        <v>0</v>
      </c>
      <c r="AY14" s="170">
        <f t="shared" si="7"/>
        <v>0</v>
      </c>
      <c r="AZ14" s="23"/>
      <c r="BA14" s="23"/>
      <c r="BB14" s="177"/>
      <c r="BC14" s="178"/>
      <c r="BD14" s="177"/>
      <c r="BE14" s="178"/>
      <c r="BF14" s="177"/>
      <c r="BG14" s="178"/>
      <c r="BH14" s="177"/>
      <c r="BI14" s="178"/>
      <c r="BJ14" s="177"/>
      <c r="BK14" s="178"/>
      <c r="BL14" s="177"/>
      <c r="BM14" s="178"/>
      <c r="BN14" s="177"/>
      <c r="BO14" s="178"/>
      <c r="BP14" s="177"/>
      <c r="BQ14" s="178"/>
      <c r="BR14" s="189">
        <f t="shared" si="8"/>
        <v>0</v>
      </c>
      <c r="BS14" s="170">
        <f t="shared" si="9"/>
        <v>0</v>
      </c>
      <c r="BT14" s="169">
        <f t="shared" si="10"/>
        <v>0</v>
      </c>
      <c r="BU14" s="170">
        <f t="shared" si="11"/>
        <v>0</v>
      </c>
      <c r="BV14" s="23"/>
      <c r="BW14" s="23"/>
      <c r="BX14" s="177"/>
      <c r="BY14" s="178"/>
      <c r="BZ14" s="177"/>
      <c r="CA14" s="178"/>
      <c r="CB14" s="177"/>
      <c r="CC14" s="178"/>
      <c r="CD14" s="177"/>
      <c r="CE14" s="178"/>
      <c r="CF14" s="177"/>
      <c r="CG14" s="178"/>
      <c r="CH14" s="177"/>
      <c r="CI14" s="178"/>
      <c r="CJ14" s="177"/>
      <c r="CK14" s="178"/>
      <c r="CL14" s="177"/>
      <c r="CM14" s="178"/>
      <c r="CN14" s="189">
        <f t="shared" si="12"/>
        <v>0</v>
      </c>
      <c r="CO14" s="170">
        <f t="shared" si="13"/>
        <v>0</v>
      </c>
      <c r="CP14" s="169">
        <f t="shared" si="14"/>
        <v>0</v>
      </c>
      <c r="CQ14" s="170">
        <f t="shared" si="15"/>
        <v>0</v>
      </c>
      <c r="CR14" s="23"/>
      <c r="CS14" s="23"/>
      <c r="CT14" s="177"/>
      <c r="CU14" s="178"/>
      <c r="CV14" s="177"/>
      <c r="CW14" s="178"/>
      <c r="CX14" s="177"/>
      <c r="CY14" s="178"/>
      <c r="CZ14" s="177"/>
      <c r="DA14" s="178"/>
      <c r="DB14" s="177"/>
      <c r="DC14" s="178"/>
      <c r="DD14" s="177"/>
      <c r="DE14" s="178"/>
      <c r="DF14" s="177"/>
      <c r="DG14" s="178"/>
      <c r="DH14" s="177"/>
      <c r="DI14" s="178"/>
      <c r="DJ14" s="189">
        <f t="shared" si="16"/>
        <v>0</v>
      </c>
      <c r="DK14" s="170">
        <f t="shared" si="17"/>
        <v>0</v>
      </c>
      <c r="DL14" s="169">
        <f t="shared" si="18"/>
        <v>0</v>
      </c>
      <c r="DM14" s="170">
        <f t="shared" si="19"/>
        <v>0</v>
      </c>
      <c r="DN14" s="23"/>
      <c r="DO14" s="23"/>
      <c r="DP14" s="177"/>
      <c r="DQ14" s="178"/>
      <c r="DR14" s="177"/>
      <c r="DS14" s="178"/>
      <c r="DT14" s="177"/>
      <c r="DU14" s="178"/>
      <c r="DV14" s="177"/>
      <c r="DW14" s="178"/>
      <c r="DX14" s="177"/>
      <c r="DY14" s="178"/>
      <c r="DZ14" s="177"/>
      <c r="EA14" s="178"/>
      <c r="EB14" s="177"/>
      <c r="EC14" s="178"/>
      <c r="ED14" s="177"/>
      <c r="EE14" s="178"/>
      <c r="EF14" s="189">
        <f t="shared" si="20"/>
        <v>0</v>
      </c>
      <c r="EG14" s="170">
        <f t="shared" si="21"/>
        <v>0</v>
      </c>
      <c r="EH14" s="169">
        <f t="shared" si="22"/>
        <v>0</v>
      </c>
      <c r="EI14" s="170">
        <f t="shared" si="23"/>
        <v>0</v>
      </c>
      <c r="EJ14" s="23"/>
      <c r="EK14" s="23"/>
      <c r="EL14" s="177"/>
      <c r="EM14" s="178"/>
      <c r="EN14" s="177"/>
      <c r="EO14" s="178"/>
      <c r="EP14" s="177"/>
      <c r="EQ14" s="178"/>
      <c r="ER14" s="177"/>
      <c r="ES14" s="178"/>
      <c r="ET14" s="177"/>
      <c r="EU14" s="178"/>
      <c r="EV14" s="177"/>
      <c r="EW14" s="178"/>
      <c r="EX14" s="177"/>
      <c r="EY14" s="178"/>
      <c r="EZ14" s="177"/>
      <c r="FA14" s="178"/>
      <c r="FB14" s="189">
        <f t="shared" si="24"/>
        <v>0</v>
      </c>
      <c r="FC14" s="170">
        <f t="shared" si="25"/>
        <v>0</v>
      </c>
      <c r="FD14" s="169">
        <f t="shared" si="26"/>
        <v>0</v>
      </c>
      <c r="FE14" s="170">
        <f t="shared" si="27"/>
        <v>0</v>
      </c>
      <c r="FF14" s="23"/>
      <c r="FG14" s="23"/>
      <c r="FH14" s="177"/>
      <c r="FI14" s="178"/>
      <c r="FJ14" s="177"/>
      <c r="FK14" s="178"/>
      <c r="FL14" s="177"/>
      <c r="FM14" s="178"/>
      <c r="FN14" s="177"/>
      <c r="FO14" s="178"/>
      <c r="FP14" s="177"/>
      <c r="FQ14" s="178"/>
      <c r="FR14" s="177"/>
      <c r="FS14" s="178"/>
      <c r="FT14" s="177"/>
      <c r="FU14" s="178"/>
      <c r="FV14" s="177"/>
      <c r="FW14" s="178"/>
      <c r="FX14" s="189">
        <f t="shared" si="28"/>
        <v>0</v>
      </c>
      <c r="FY14" s="170">
        <f t="shared" si="29"/>
        <v>0</v>
      </c>
      <c r="FZ14" s="169">
        <f t="shared" si="30"/>
        <v>0</v>
      </c>
      <c r="GA14" s="170">
        <f t="shared" si="31"/>
        <v>0</v>
      </c>
      <c r="GB14" s="23"/>
      <c r="GC14" s="23"/>
      <c r="GD14" s="177"/>
      <c r="GE14" s="178"/>
      <c r="GF14" s="177"/>
      <c r="GG14" s="178"/>
      <c r="GH14" s="177"/>
      <c r="GI14" s="178"/>
      <c r="GJ14" s="177"/>
      <c r="GK14" s="178"/>
      <c r="GL14" s="177"/>
      <c r="GM14" s="178"/>
      <c r="GN14" s="177"/>
      <c r="GO14" s="178"/>
      <c r="GP14" s="177"/>
      <c r="GQ14" s="178"/>
      <c r="GR14" s="177"/>
      <c r="GS14" s="178"/>
      <c r="GT14" s="189">
        <f t="shared" si="32"/>
        <v>0</v>
      </c>
      <c r="GU14" s="170">
        <f t="shared" si="33"/>
        <v>0</v>
      </c>
      <c r="GV14" s="169">
        <f t="shared" si="34"/>
        <v>0</v>
      </c>
      <c r="GW14" s="170">
        <f t="shared" si="35"/>
        <v>0</v>
      </c>
      <c r="GX14" s="23"/>
      <c r="GY14" s="23"/>
      <c r="GZ14" s="177"/>
      <c r="HA14" s="178"/>
      <c r="HB14" s="177"/>
      <c r="HC14" s="178"/>
      <c r="HD14" s="177"/>
      <c r="HE14" s="178"/>
      <c r="HF14" s="177"/>
      <c r="HG14" s="178"/>
      <c r="HH14" s="177"/>
      <c r="HI14" s="178"/>
      <c r="HJ14" s="177"/>
      <c r="HK14" s="178"/>
      <c r="HL14" s="177"/>
      <c r="HM14" s="178"/>
      <c r="HN14" s="177"/>
      <c r="HO14" s="178"/>
      <c r="HP14" s="189">
        <f t="shared" si="36"/>
        <v>0</v>
      </c>
      <c r="HQ14" s="170">
        <f t="shared" si="37"/>
        <v>0</v>
      </c>
      <c r="HR14" s="169">
        <f t="shared" si="38"/>
        <v>0</v>
      </c>
      <c r="HS14" s="170">
        <f t="shared" si="39"/>
        <v>0</v>
      </c>
      <c r="HT14" s="23"/>
      <c r="HU14" s="23"/>
      <c r="HV14" s="173">
        <f t="shared" si="40"/>
        <v>0</v>
      </c>
      <c r="HW14" s="174">
        <f t="shared" si="41"/>
        <v>0</v>
      </c>
      <c r="HX14" s="169">
        <f t="shared" si="0"/>
        <v>0</v>
      </c>
      <c r="HY14" s="170">
        <f t="shared" si="1"/>
        <v>0</v>
      </c>
      <c r="HZ14" s="175">
        <f t="shared" si="42"/>
        <v>0</v>
      </c>
      <c r="IA14" s="174">
        <f t="shared" si="43"/>
        <v>0</v>
      </c>
      <c r="IB14" s="169">
        <f t="shared" si="2"/>
        <v>0</v>
      </c>
      <c r="IC14" s="170">
        <f t="shared" si="3"/>
        <v>0</v>
      </c>
      <c r="ID14" s="453">
        <f t="shared" si="44"/>
        <v>0</v>
      </c>
      <c r="IE14" s="439">
        <f t="shared" si="45"/>
        <v>0</v>
      </c>
      <c r="IF14" s="455" t="s">
        <v>343</v>
      </c>
      <c r="IG14" s="439" t="s">
        <v>343</v>
      </c>
      <c r="IH14" s="4"/>
    </row>
    <row r="15" spans="2:242" s="26" customFormat="1" ht="16.5" customHeight="1" x14ac:dyDescent="0.25">
      <c r="B15" s="153" t="s">
        <v>8</v>
      </c>
      <c r="C15" s="806"/>
      <c r="D15" s="807"/>
      <c r="E15" s="322"/>
      <c r="F15" s="116"/>
      <c r="G15" s="116"/>
      <c r="H15" s="116"/>
      <c r="I15" s="148">
        <f>INT(IF(E15&gt;0,data!$J$12,0))</f>
        <v>0</v>
      </c>
      <c r="J15" s="148">
        <f>E15*I15</f>
        <v>0</v>
      </c>
      <c r="K15" s="323"/>
      <c r="L15" s="322"/>
      <c r="M15" s="148">
        <f>INT(IF(E15&gt;0,(IF(K15="ano",data!$J$6,0)),0))</f>
        <v>0</v>
      </c>
      <c r="N15" s="155">
        <f>IF(L15&gt;E15,M15*E15,M15*L15)</f>
        <v>0</v>
      </c>
      <c r="O15" s="158">
        <f t="shared" si="46"/>
        <v>0</v>
      </c>
      <c r="Q15" s="152" t="str">
        <f t="shared" si="47"/>
        <v/>
      </c>
      <c r="R15" s="640" t="s">
        <v>343</v>
      </c>
      <c r="T15" s="26">
        <f t="shared" si="48"/>
        <v>0</v>
      </c>
      <c r="U15" s="179" t="s">
        <v>300</v>
      </c>
      <c r="V15" s="10"/>
      <c r="W15" s="10"/>
      <c r="X15" s="167"/>
      <c r="Y15" s="180"/>
      <c r="Z15" s="167"/>
      <c r="AA15" s="180"/>
      <c r="AB15" s="167"/>
      <c r="AC15" s="180"/>
      <c r="AD15" s="167"/>
      <c r="AE15" s="180"/>
      <c r="AF15" s="167"/>
      <c r="AG15" s="180"/>
      <c r="AH15" s="167"/>
      <c r="AI15" s="180"/>
      <c r="AJ15" s="167"/>
      <c r="AK15" s="180"/>
      <c r="AL15" s="167"/>
      <c r="AM15" s="180"/>
      <c r="AN15" s="167"/>
      <c r="AO15" s="180"/>
      <c r="AP15" s="167"/>
      <c r="AQ15" s="180"/>
      <c r="AR15" s="167"/>
      <c r="AS15" s="180"/>
      <c r="AT15" s="167"/>
      <c r="AU15" s="180"/>
      <c r="AV15" s="189">
        <f t="shared" si="4"/>
        <v>0</v>
      </c>
      <c r="AW15" s="170">
        <f t="shared" si="5"/>
        <v>0</v>
      </c>
      <c r="AX15" s="169">
        <f t="shared" si="6"/>
        <v>0</v>
      </c>
      <c r="AY15" s="170">
        <f t="shared" si="7"/>
        <v>0</v>
      </c>
      <c r="AZ15" s="4"/>
      <c r="BA15" s="4"/>
      <c r="BB15" s="167"/>
      <c r="BC15" s="180"/>
      <c r="BD15" s="167"/>
      <c r="BE15" s="180"/>
      <c r="BF15" s="167"/>
      <c r="BG15" s="180"/>
      <c r="BH15" s="167"/>
      <c r="BI15" s="180"/>
      <c r="BJ15" s="167"/>
      <c r="BK15" s="180"/>
      <c r="BL15" s="167"/>
      <c r="BM15" s="180"/>
      <c r="BN15" s="167"/>
      <c r="BO15" s="180"/>
      <c r="BP15" s="167"/>
      <c r="BQ15" s="180"/>
      <c r="BR15" s="189">
        <f t="shared" si="8"/>
        <v>0</v>
      </c>
      <c r="BS15" s="170">
        <f t="shared" si="9"/>
        <v>0</v>
      </c>
      <c r="BT15" s="169">
        <f t="shared" si="10"/>
        <v>0</v>
      </c>
      <c r="BU15" s="170">
        <f t="shared" si="11"/>
        <v>0</v>
      </c>
      <c r="BV15" s="4"/>
      <c r="BW15" s="4"/>
      <c r="BX15" s="167"/>
      <c r="BY15" s="180"/>
      <c r="BZ15" s="167"/>
      <c r="CA15" s="180"/>
      <c r="CB15" s="167"/>
      <c r="CC15" s="180"/>
      <c r="CD15" s="167"/>
      <c r="CE15" s="180"/>
      <c r="CF15" s="167"/>
      <c r="CG15" s="180"/>
      <c r="CH15" s="167"/>
      <c r="CI15" s="180"/>
      <c r="CJ15" s="167"/>
      <c r="CK15" s="180"/>
      <c r="CL15" s="167"/>
      <c r="CM15" s="180"/>
      <c r="CN15" s="189">
        <f t="shared" si="12"/>
        <v>0</v>
      </c>
      <c r="CO15" s="170">
        <f t="shared" si="13"/>
        <v>0</v>
      </c>
      <c r="CP15" s="169">
        <f t="shared" si="14"/>
        <v>0</v>
      </c>
      <c r="CQ15" s="170">
        <f t="shared" si="15"/>
        <v>0</v>
      </c>
      <c r="CR15" s="4"/>
      <c r="CS15" s="4"/>
      <c r="CT15" s="167"/>
      <c r="CU15" s="180"/>
      <c r="CV15" s="167"/>
      <c r="CW15" s="180"/>
      <c r="CX15" s="167"/>
      <c r="CY15" s="180"/>
      <c r="CZ15" s="167"/>
      <c r="DA15" s="180"/>
      <c r="DB15" s="167"/>
      <c r="DC15" s="180"/>
      <c r="DD15" s="167"/>
      <c r="DE15" s="180"/>
      <c r="DF15" s="167"/>
      <c r="DG15" s="180"/>
      <c r="DH15" s="167"/>
      <c r="DI15" s="180"/>
      <c r="DJ15" s="189">
        <f t="shared" si="16"/>
        <v>0</v>
      </c>
      <c r="DK15" s="170">
        <f t="shared" si="17"/>
        <v>0</v>
      </c>
      <c r="DL15" s="169">
        <f t="shared" si="18"/>
        <v>0</v>
      </c>
      <c r="DM15" s="170">
        <f t="shared" si="19"/>
        <v>0</v>
      </c>
      <c r="DN15" s="4"/>
      <c r="DO15" s="4"/>
      <c r="DP15" s="167"/>
      <c r="DQ15" s="180"/>
      <c r="DR15" s="167"/>
      <c r="DS15" s="180"/>
      <c r="DT15" s="167"/>
      <c r="DU15" s="180"/>
      <c r="DV15" s="167"/>
      <c r="DW15" s="180"/>
      <c r="DX15" s="167"/>
      <c r="DY15" s="180"/>
      <c r="DZ15" s="167"/>
      <c r="EA15" s="180"/>
      <c r="EB15" s="167"/>
      <c r="EC15" s="180"/>
      <c r="ED15" s="167"/>
      <c r="EE15" s="180"/>
      <c r="EF15" s="189">
        <f t="shared" si="20"/>
        <v>0</v>
      </c>
      <c r="EG15" s="170">
        <f t="shared" si="21"/>
        <v>0</v>
      </c>
      <c r="EH15" s="169">
        <f t="shared" si="22"/>
        <v>0</v>
      </c>
      <c r="EI15" s="170">
        <f t="shared" si="23"/>
        <v>0</v>
      </c>
      <c r="EJ15" s="4"/>
      <c r="EK15" s="4"/>
      <c r="EL15" s="167"/>
      <c r="EM15" s="180"/>
      <c r="EN15" s="167"/>
      <c r="EO15" s="180"/>
      <c r="EP15" s="167"/>
      <c r="EQ15" s="180"/>
      <c r="ER15" s="167"/>
      <c r="ES15" s="180"/>
      <c r="ET15" s="167"/>
      <c r="EU15" s="180"/>
      <c r="EV15" s="167"/>
      <c r="EW15" s="180"/>
      <c r="EX15" s="167"/>
      <c r="EY15" s="180"/>
      <c r="EZ15" s="167"/>
      <c r="FA15" s="180"/>
      <c r="FB15" s="189">
        <f t="shared" si="24"/>
        <v>0</v>
      </c>
      <c r="FC15" s="170">
        <f t="shared" si="25"/>
        <v>0</v>
      </c>
      <c r="FD15" s="169">
        <f t="shared" si="26"/>
        <v>0</v>
      </c>
      <c r="FE15" s="170">
        <f t="shared" si="27"/>
        <v>0</v>
      </c>
      <c r="FF15" s="4"/>
      <c r="FG15" s="4"/>
      <c r="FH15" s="167"/>
      <c r="FI15" s="180"/>
      <c r="FJ15" s="167"/>
      <c r="FK15" s="180"/>
      <c r="FL15" s="167"/>
      <c r="FM15" s="180"/>
      <c r="FN15" s="167"/>
      <c r="FO15" s="180"/>
      <c r="FP15" s="167"/>
      <c r="FQ15" s="180"/>
      <c r="FR15" s="167"/>
      <c r="FS15" s="180"/>
      <c r="FT15" s="167"/>
      <c r="FU15" s="180"/>
      <c r="FV15" s="167"/>
      <c r="FW15" s="180"/>
      <c r="FX15" s="189">
        <f t="shared" si="28"/>
        <v>0</v>
      </c>
      <c r="FY15" s="170">
        <f t="shared" si="29"/>
        <v>0</v>
      </c>
      <c r="FZ15" s="169">
        <f t="shared" si="30"/>
        <v>0</v>
      </c>
      <c r="GA15" s="170">
        <f t="shared" si="31"/>
        <v>0</v>
      </c>
      <c r="GB15" s="4"/>
      <c r="GC15" s="4"/>
      <c r="GD15" s="167"/>
      <c r="GE15" s="180"/>
      <c r="GF15" s="167"/>
      <c r="GG15" s="180"/>
      <c r="GH15" s="167"/>
      <c r="GI15" s="180"/>
      <c r="GJ15" s="167"/>
      <c r="GK15" s="180"/>
      <c r="GL15" s="167"/>
      <c r="GM15" s="180"/>
      <c r="GN15" s="167"/>
      <c r="GO15" s="180"/>
      <c r="GP15" s="167"/>
      <c r="GQ15" s="180"/>
      <c r="GR15" s="167"/>
      <c r="GS15" s="180"/>
      <c r="GT15" s="189">
        <f t="shared" si="32"/>
        <v>0</v>
      </c>
      <c r="GU15" s="170">
        <f t="shared" si="33"/>
        <v>0</v>
      </c>
      <c r="GV15" s="169">
        <f t="shared" si="34"/>
        <v>0</v>
      </c>
      <c r="GW15" s="170">
        <f t="shared" si="35"/>
        <v>0</v>
      </c>
      <c r="GX15" s="4"/>
      <c r="GY15" s="4"/>
      <c r="GZ15" s="167"/>
      <c r="HA15" s="180"/>
      <c r="HB15" s="167"/>
      <c r="HC15" s="180"/>
      <c r="HD15" s="167"/>
      <c r="HE15" s="180"/>
      <c r="HF15" s="167"/>
      <c r="HG15" s="180"/>
      <c r="HH15" s="167"/>
      <c r="HI15" s="180"/>
      <c r="HJ15" s="167"/>
      <c r="HK15" s="180"/>
      <c r="HL15" s="167"/>
      <c r="HM15" s="180"/>
      <c r="HN15" s="167"/>
      <c r="HO15" s="180"/>
      <c r="HP15" s="189">
        <f t="shared" si="36"/>
        <v>0</v>
      </c>
      <c r="HQ15" s="170">
        <f t="shared" si="37"/>
        <v>0</v>
      </c>
      <c r="HR15" s="169">
        <f t="shared" si="38"/>
        <v>0</v>
      </c>
      <c r="HS15" s="170">
        <f t="shared" si="39"/>
        <v>0</v>
      </c>
      <c r="HT15" s="4"/>
      <c r="HU15" s="4"/>
      <c r="HV15" s="173">
        <f t="shared" si="40"/>
        <v>0</v>
      </c>
      <c r="HW15" s="174">
        <f t="shared" si="41"/>
        <v>0</v>
      </c>
      <c r="HX15" s="169">
        <f t="shared" si="0"/>
        <v>0</v>
      </c>
      <c r="HY15" s="170">
        <f t="shared" si="1"/>
        <v>0</v>
      </c>
      <c r="HZ15" s="175">
        <f t="shared" si="42"/>
        <v>0</v>
      </c>
      <c r="IA15" s="174">
        <f t="shared" si="43"/>
        <v>0</v>
      </c>
      <c r="IB15" s="169">
        <f t="shared" si="2"/>
        <v>0</v>
      </c>
      <c r="IC15" s="170">
        <f t="shared" si="3"/>
        <v>0</v>
      </c>
      <c r="ID15" s="453">
        <f t="shared" si="44"/>
        <v>0</v>
      </c>
      <c r="IE15" s="439">
        <f t="shared" si="45"/>
        <v>0</v>
      </c>
      <c r="IF15" s="455" t="s">
        <v>343</v>
      </c>
      <c r="IG15" s="439" t="s">
        <v>343</v>
      </c>
      <c r="IH15" s="4"/>
    </row>
    <row r="16" spans="2:242" s="26" customFormat="1" ht="16.5" hidden="1" customHeight="1" x14ac:dyDescent="0.25">
      <c r="B16" s="153"/>
      <c r="C16" s="558"/>
      <c r="D16" s="559"/>
      <c r="E16" s="123"/>
      <c r="F16" s="123"/>
      <c r="G16" s="123"/>
      <c r="H16" s="123"/>
      <c r="I16" s="148"/>
      <c r="J16" s="159"/>
      <c r="K16" s="560"/>
      <c r="L16" s="553"/>
      <c r="M16" s="148"/>
      <c r="N16" s="155"/>
      <c r="O16" s="160"/>
      <c r="Q16" s="157"/>
      <c r="R16" s="640" t="s">
        <v>343</v>
      </c>
      <c r="T16" s="28"/>
      <c r="U16" s="176" t="s">
        <v>300</v>
      </c>
      <c r="V16" s="10"/>
      <c r="W16" s="10"/>
      <c r="X16" s="177"/>
      <c r="Y16" s="178"/>
      <c r="Z16" s="177"/>
      <c r="AA16" s="178"/>
      <c r="AB16" s="177"/>
      <c r="AC16" s="178"/>
      <c r="AD16" s="177"/>
      <c r="AE16" s="178"/>
      <c r="AF16" s="177"/>
      <c r="AG16" s="178"/>
      <c r="AH16" s="177"/>
      <c r="AI16" s="178"/>
      <c r="AJ16" s="177"/>
      <c r="AK16" s="178"/>
      <c r="AL16" s="177"/>
      <c r="AM16" s="178"/>
      <c r="AN16" s="177"/>
      <c r="AO16" s="178"/>
      <c r="AP16" s="177"/>
      <c r="AQ16" s="178"/>
      <c r="AR16" s="177"/>
      <c r="AS16" s="178"/>
      <c r="AT16" s="177"/>
      <c r="AU16" s="178"/>
      <c r="AV16" s="189">
        <f t="shared" si="4"/>
        <v>0</v>
      </c>
      <c r="AW16" s="170">
        <f t="shared" si="5"/>
        <v>0</v>
      </c>
      <c r="AX16" s="169">
        <f t="shared" si="6"/>
        <v>0</v>
      </c>
      <c r="AY16" s="170">
        <f t="shared" si="7"/>
        <v>0</v>
      </c>
      <c r="AZ16" s="23"/>
      <c r="BA16" s="23"/>
      <c r="BB16" s="177"/>
      <c r="BC16" s="178"/>
      <c r="BD16" s="177"/>
      <c r="BE16" s="178"/>
      <c r="BF16" s="177"/>
      <c r="BG16" s="178"/>
      <c r="BH16" s="177"/>
      <c r="BI16" s="178"/>
      <c r="BJ16" s="177"/>
      <c r="BK16" s="178"/>
      <c r="BL16" s="177"/>
      <c r="BM16" s="178"/>
      <c r="BN16" s="177"/>
      <c r="BO16" s="178"/>
      <c r="BP16" s="177"/>
      <c r="BQ16" s="178"/>
      <c r="BR16" s="189">
        <f t="shared" si="8"/>
        <v>0</v>
      </c>
      <c r="BS16" s="170">
        <f t="shared" si="9"/>
        <v>0</v>
      </c>
      <c r="BT16" s="169">
        <f t="shared" si="10"/>
        <v>0</v>
      </c>
      <c r="BU16" s="170">
        <f t="shared" si="11"/>
        <v>0</v>
      </c>
      <c r="BV16" s="23"/>
      <c r="BW16" s="23"/>
      <c r="BX16" s="177"/>
      <c r="BY16" s="178"/>
      <c r="BZ16" s="177"/>
      <c r="CA16" s="178"/>
      <c r="CB16" s="177"/>
      <c r="CC16" s="178"/>
      <c r="CD16" s="177"/>
      <c r="CE16" s="178"/>
      <c r="CF16" s="177"/>
      <c r="CG16" s="178"/>
      <c r="CH16" s="177"/>
      <c r="CI16" s="178"/>
      <c r="CJ16" s="177"/>
      <c r="CK16" s="178"/>
      <c r="CL16" s="177"/>
      <c r="CM16" s="178"/>
      <c r="CN16" s="189">
        <f t="shared" si="12"/>
        <v>0</v>
      </c>
      <c r="CO16" s="170">
        <f t="shared" si="13"/>
        <v>0</v>
      </c>
      <c r="CP16" s="169">
        <f t="shared" si="14"/>
        <v>0</v>
      </c>
      <c r="CQ16" s="170">
        <f t="shared" si="15"/>
        <v>0</v>
      </c>
      <c r="CR16" s="23"/>
      <c r="CS16" s="23"/>
      <c r="CT16" s="177"/>
      <c r="CU16" s="178"/>
      <c r="CV16" s="177"/>
      <c r="CW16" s="178"/>
      <c r="CX16" s="177"/>
      <c r="CY16" s="178"/>
      <c r="CZ16" s="177"/>
      <c r="DA16" s="178"/>
      <c r="DB16" s="177"/>
      <c r="DC16" s="178"/>
      <c r="DD16" s="177"/>
      <c r="DE16" s="178"/>
      <c r="DF16" s="177"/>
      <c r="DG16" s="178"/>
      <c r="DH16" s="177"/>
      <c r="DI16" s="178"/>
      <c r="DJ16" s="189">
        <f t="shared" si="16"/>
        <v>0</v>
      </c>
      <c r="DK16" s="170">
        <f t="shared" si="17"/>
        <v>0</v>
      </c>
      <c r="DL16" s="169">
        <f t="shared" si="18"/>
        <v>0</v>
      </c>
      <c r="DM16" s="170">
        <f t="shared" si="19"/>
        <v>0</v>
      </c>
      <c r="DN16" s="23"/>
      <c r="DO16" s="23"/>
      <c r="DP16" s="177"/>
      <c r="DQ16" s="178"/>
      <c r="DR16" s="177"/>
      <c r="DS16" s="178"/>
      <c r="DT16" s="177"/>
      <c r="DU16" s="178"/>
      <c r="DV16" s="177"/>
      <c r="DW16" s="178"/>
      <c r="DX16" s="177"/>
      <c r="DY16" s="178"/>
      <c r="DZ16" s="177"/>
      <c r="EA16" s="178"/>
      <c r="EB16" s="177"/>
      <c r="EC16" s="178"/>
      <c r="ED16" s="177"/>
      <c r="EE16" s="178"/>
      <c r="EF16" s="189">
        <f t="shared" si="20"/>
        <v>0</v>
      </c>
      <c r="EG16" s="170">
        <f t="shared" si="21"/>
        <v>0</v>
      </c>
      <c r="EH16" s="169">
        <f t="shared" si="22"/>
        <v>0</v>
      </c>
      <c r="EI16" s="170">
        <f t="shared" si="23"/>
        <v>0</v>
      </c>
      <c r="EJ16" s="23"/>
      <c r="EK16" s="23"/>
      <c r="EL16" s="177"/>
      <c r="EM16" s="178"/>
      <c r="EN16" s="177"/>
      <c r="EO16" s="178"/>
      <c r="EP16" s="177"/>
      <c r="EQ16" s="178"/>
      <c r="ER16" s="177"/>
      <c r="ES16" s="178"/>
      <c r="ET16" s="177"/>
      <c r="EU16" s="178"/>
      <c r="EV16" s="177"/>
      <c r="EW16" s="178"/>
      <c r="EX16" s="177"/>
      <c r="EY16" s="178"/>
      <c r="EZ16" s="177"/>
      <c r="FA16" s="178"/>
      <c r="FB16" s="189">
        <f t="shared" si="24"/>
        <v>0</v>
      </c>
      <c r="FC16" s="170">
        <f t="shared" si="25"/>
        <v>0</v>
      </c>
      <c r="FD16" s="169">
        <f t="shared" si="26"/>
        <v>0</v>
      </c>
      <c r="FE16" s="170">
        <f t="shared" si="27"/>
        <v>0</v>
      </c>
      <c r="FF16" s="23"/>
      <c r="FG16" s="23"/>
      <c r="FH16" s="177"/>
      <c r="FI16" s="178"/>
      <c r="FJ16" s="177"/>
      <c r="FK16" s="178"/>
      <c r="FL16" s="177"/>
      <c r="FM16" s="178"/>
      <c r="FN16" s="177"/>
      <c r="FO16" s="178"/>
      <c r="FP16" s="177"/>
      <c r="FQ16" s="178"/>
      <c r="FR16" s="177"/>
      <c r="FS16" s="178"/>
      <c r="FT16" s="177"/>
      <c r="FU16" s="178"/>
      <c r="FV16" s="177"/>
      <c r="FW16" s="178"/>
      <c r="FX16" s="189">
        <f t="shared" si="28"/>
        <v>0</v>
      </c>
      <c r="FY16" s="170">
        <f t="shared" si="29"/>
        <v>0</v>
      </c>
      <c r="FZ16" s="169">
        <f t="shared" si="30"/>
        <v>0</v>
      </c>
      <c r="GA16" s="170">
        <f t="shared" si="31"/>
        <v>0</v>
      </c>
      <c r="GB16" s="23"/>
      <c r="GC16" s="23"/>
      <c r="GD16" s="177"/>
      <c r="GE16" s="178"/>
      <c r="GF16" s="177"/>
      <c r="GG16" s="178"/>
      <c r="GH16" s="177"/>
      <c r="GI16" s="178"/>
      <c r="GJ16" s="177"/>
      <c r="GK16" s="178"/>
      <c r="GL16" s="177"/>
      <c r="GM16" s="178"/>
      <c r="GN16" s="177"/>
      <c r="GO16" s="178"/>
      <c r="GP16" s="177"/>
      <c r="GQ16" s="178"/>
      <c r="GR16" s="177"/>
      <c r="GS16" s="178"/>
      <c r="GT16" s="189">
        <f t="shared" si="32"/>
        <v>0</v>
      </c>
      <c r="GU16" s="170">
        <f t="shared" si="33"/>
        <v>0</v>
      </c>
      <c r="GV16" s="169">
        <f t="shared" si="34"/>
        <v>0</v>
      </c>
      <c r="GW16" s="170">
        <f t="shared" si="35"/>
        <v>0</v>
      </c>
      <c r="GX16" s="23"/>
      <c r="GY16" s="23"/>
      <c r="GZ16" s="177"/>
      <c r="HA16" s="178"/>
      <c r="HB16" s="177"/>
      <c r="HC16" s="178"/>
      <c r="HD16" s="177"/>
      <c r="HE16" s="178"/>
      <c r="HF16" s="177"/>
      <c r="HG16" s="178"/>
      <c r="HH16" s="177"/>
      <c r="HI16" s="178"/>
      <c r="HJ16" s="177"/>
      <c r="HK16" s="178"/>
      <c r="HL16" s="177"/>
      <c r="HM16" s="178"/>
      <c r="HN16" s="177"/>
      <c r="HO16" s="178"/>
      <c r="HP16" s="189">
        <f t="shared" si="36"/>
        <v>0</v>
      </c>
      <c r="HQ16" s="170">
        <f t="shared" si="37"/>
        <v>0</v>
      </c>
      <c r="HR16" s="169">
        <f t="shared" si="38"/>
        <v>0</v>
      </c>
      <c r="HS16" s="170">
        <f t="shared" si="39"/>
        <v>0</v>
      </c>
      <c r="HT16" s="23"/>
      <c r="HU16" s="23"/>
      <c r="HV16" s="173">
        <f t="shared" si="40"/>
        <v>0</v>
      </c>
      <c r="HW16" s="174">
        <f t="shared" si="41"/>
        <v>0</v>
      </c>
      <c r="HX16" s="169">
        <f t="shared" si="0"/>
        <v>0</v>
      </c>
      <c r="HY16" s="170">
        <f t="shared" si="1"/>
        <v>0</v>
      </c>
      <c r="HZ16" s="175">
        <f t="shared" si="42"/>
        <v>0</v>
      </c>
      <c r="IA16" s="174">
        <f t="shared" si="43"/>
        <v>0</v>
      </c>
      <c r="IB16" s="169">
        <f t="shared" si="2"/>
        <v>0</v>
      </c>
      <c r="IC16" s="170">
        <f t="shared" si="3"/>
        <v>0</v>
      </c>
      <c r="ID16" s="453">
        <f t="shared" si="44"/>
        <v>0</v>
      </c>
      <c r="IE16" s="439">
        <f t="shared" si="45"/>
        <v>0</v>
      </c>
      <c r="IF16" s="455" t="s">
        <v>343</v>
      </c>
      <c r="IG16" s="439" t="s">
        <v>343</v>
      </c>
      <c r="IH16" s="4"/>
    </row>
    <row r="17" spans="2:242" s="26" customFormat="1" ht="16.5" customHeight="1" x14ac:dyDescent="0.25">
      <c r="B17" s="153" t="s">
        <v>12</v>
      </c>
      <c r="C17" s="806"/>
      <c r="D17" s="807"/>
      <c r="E17" s="322"/>
      <c r="F17" s="116"/>
      <c r="G17" s="116"/>
      <c r="H17" s="116"/>
      <c r="I17" s="148">
        <f>INT(IF(E17&gt;0,data!$J$12,0))</f>
        <v>0</v>
      </c>
      <c r="J17" s="148">
        <f>E17*I17</f>
        <v>0</v>
      </c>
      <c r="K17" s="323"/>
      <c r="L17" s="322"/>
      <c r="M17" s="148">
        <f>INT(IF(E17&gt;0,(IF(K17="ano",data!$J$6,0)),0))</f>
        <v>0</v>
      </c>
      <c r="N17" s="155">
        <f>IF(L17&gt;E17,M17*E17,M17*L17)</f>
        <v>0</v>
      </c>
      <c r="O17" s="158">
        <f t="shared" si="46"/>
        <v>0</v>
      </c>
      <c r="Q17" s="152" t="str">
        <f t="shared" si="47"/>
        <v/>
      </c>
      <c r="R17" s="640" t="s">
        <v>343</v>
      </c>
      <c r="T17" s="26">
        <f t="shared" si="48"/>
        <v>0</v>
      </c>
      <c r="U17" s="179" t="s">
        <v>300</v>
      </c>
      <c r="V17" s="10"/>
      <c r="W17" s="10"/>
      <c r="X17" s="167"/>
      <c r="Y17" s="180"/>
      <c r="Z17" s="167"/>
      <c r="AA17" s="180"/>
      <c r="AB17" s="167"/>
      <c r="AC17" s="180"/>
      <c r="AD17" s="167"/>
      <c r="AE17" s="180"/>
      <c r="AF17" s="167"/>
      <c r="AG17" s="180"/>
      <c r="AH17" s="167"/>
      <c r="AI17" s="180"/>
      <c r="AJ17" s="167"/>
      <c r="AK17" s="180"/>
      <c r="AL17" s="167"/>
      <c r="AM17" s="180"/>
      <c r="AN17" s="167"/>
      <c r="AO17" s="180"/>
      <c r="AP17" s="167"/>
      <c r="AQ17" s="180"/>
      <c r="AR17" s="167"/>
      <c r="AS17" s="180"/>
      <c r="AT17" s="167"/>
      <c r="AU17" s="180"/>
      <c r="AV17" s="189">
        <f t="shared" si="4"/>
        <v>0</v>
      </c>
      <c r="AW17" s="170">
        <f t="shared" si="5"/>
        <v>0</v>
      </c>
      <c r="AX17" s="169">
        <f t="shared" si="6"/>
        <v>0</v>
      </c>
      <c r="AY17" s="170">
        <f t="shared" si="7"/>
        <v>0</v>
      </c>
      <c r="AZ17" s="4"/>
      <c r="BA17" s="4"/>
      <c r="BB17" s="167"/>
      <c r="BC17" s="180"/>
      <c r="BD17" s="167"/>
      <c r="BE17" s="180"/>
      <c r="BF17" s="167"/>
      <c r="BG17" s="180"/>
      <c r="BH17" s="167"/>
      <c r="BI17" s="180"/>
      <c r="BJ17" s="167"/>
      <c r="BK17" s="180"/>
      <c r="BL17" s="167"/>
      <c r="BM17" s="180"/>
      <c r="BN17" s="167"/>
      <c r="BO17" s="180"/>
      <c r="BP17" s="167"/>
      <c r="BQ17" s="180"/>
      <c r="BR17" s="189">
        <f t="shared" si="8"/>
        <v>0</v>
      </c>
      <c r="BS17" s="170">
        <f t="shared" si="9"/>
        <v>0</v>
      </c>
      <c r="BT17" s="169">
        <f t="shared" si="10"/>
        <v>0</v>
      </c>
      <c r="BU17" s="170">
        <f t="shared" si="11"/>
        <v>0</v>
      </c>
      <c r="BV17" s="4"/>
      <c r="BW17" s="4"/>
      <c r="BX17" s="167"/>
      <c r="BY17" s="180"/>
      <c r="BZ17" s="167"/>
      <c r="CA17" s="180"/>
      <c r="CB17" s="167"/>
      <c r="CC17" s="180"/>
      <c r="CD17" s="167"/>
      <c r="CE17" s="180"/>
      <c r="CF17" s="167"/>
      <c r="CG17" s="180"/>
      <c r="CH17" s="167"/>
      <c r="CI17" s="180"/>
      <c r="CJ17" s="167"/>
      <c r="CK17" s="180"/>
      <c r="CL17" s="167"/>
      <c r="CM17" s="180"/>
      <c r="CN17" s="189">
        <f t="shared" si="12"/>
        <v>0</v>
      </c>
      <c r="CO17" s="170">
        <f t="shared" si="13"/>
        <v>0</v>
      </c>
      <c r="CP17" s="169">
        <f t="shared" si="14"/>
        <v>0</v>
      </c>
      <c r="CQ17" s="170">
        <f t="shared" si="15"/>
        <v>0</v>
      </c>
      <c r="CR17" s="4"/>
      <c r="CS17" s="4"/>
      <c r="CT17" s="167"/>
      <c r="CU17" s="180"/>
      <c r="CV17" s="167"/>
      <c r="CW17" s="180"/>
      <c r="CX17" s="167"/>
      <c r="CY17" s="180"/>
      <c r="CZ17" s="167"/>
      <c r="DA17" s="180"/>
      <c r="DB17" s="167"/>
      <c r="DC17" s="180"/>
      <c r="DD17" s="167"/>
      <c r="DE17" s="180"/>
      <c r="DF17" s="167"/>
      <c r="DG17" s="180"/>
      <c r="DH17" s="167"/>
      <c r="DI17" s="180"/>
      <c r="DJ17" s="189">
        <f t="shared" si="16"/>
        <v>0</v>
      </c>
      <c r="DK17" s="170">
        <f t="shared" si="17"/>
        <v>0</v>
      </c>
      <c r="DL17" s="169">
        <f t="shared" si="18"/>
        <v>0</v>
      </c>
      <c r="DM17" s="170">
        <f t="shared" si="19"/>
        <v>0</v>
      </c>
      <c r="DN17" s="4"/>
      <c r="DO17" s="4"/>
      <c r="DP17" s="167"/>
      <c r="DQ17" s="180"/>
      <c r="DR17" s="167"/>
      <c r="DS17" s="180"/>
      <c r="DT17" s="167"/>
      <c r="DU17" s="180"/>
      <c r="DV17" s="167"/>
      <c r="DW17" s="180"/>
      <c r="DX17" s="167"/>
      <c r="DY17" s="180"/>
      <c r="DZ17" s="167"/>
      <c r="EA17" s="180"/>
      <c r="EB17" s="167"/>
      <c r="EC17" s="180"/>
      <c r="ED17" s="167"/>
      <c r="EE17" s="180"/>
      <c r="EF17" s="189">
        <f t="shared" si="20"/>
        <v>0</v>
      </c>
      <c r="EG17" s="170">
        <f t="shared" si="21"/>
        <v>0</v>
      </c>
      <c r="EH17" s="169">
        <f t="shared" si="22"/>
        <v>0</v>
      </c>
      <c r="EI17" s="170">
        <f t="shared" si="23"/>
        <v>0</v>
      </c>
      <c r="EJ17" s="4"/>
      <c r="EK17" s="4"/>
      <c r="EL17" s="167"/>
      <c r="EM17" s="180"/>
      <c r="EN17" s="167"/>
      <c r="EO17" s="180"/>
      <c r="EP17" s="167"/>
      <c r="EQ17" s="180"/>
      <c r="ER17" s="167"/>
      <c r="ES17" s="180"/>
      <c r="ET17" s="167"/>
      <c r="EU17" s="180"/>
      <c r="EV17" s="167"/>
      <c r="EW17" s="180"/>
      <c r="EX17" s="167"/>
      <c r="EY17" s="180"/>
      <c r="EZ17" s="167"/>
      <c r="FA17" s="180"/>
      <c r="FB17" s="189">
        <f t="shared" si="24"/>
        <v>0</v>
      </c>
      <c r="FC17" s="170">
        <f t="shared" si="25"/>
        <v>0</v>
      </c>
      <c r="FD17" s="169">
        <f t="shared" si="26"/>
        <v>0</v>
      </c>
      <c r="FE17" s="170">
        <f t="shared" si="27"/>
        <v>0</v>
      </c>
      <c r="FF17" s="4"/>
      <c r="FG17" s="4"/>
      <c r="FH17" s="167"/>
      <c r="FI17" s="180"/>
      <c r="FJ17" s="167"/>
      <c r="FK17" s="180"/>
      <c r="FL17" s="167"/>
      <c r="FM17" s="180"/>
      <c r="FN17" s="167"/>
      <c r="FO17" s="180"/>
      <c r="FP17" s="167"/>
      <c r="FQ17" s="180"/>
      <c r="FR17" s="167"/>
      <c r="FS17" s="180"/>
      <c r="FT17" s="167"/>
      <c r="FU17" s="180"/>
      <c r="FV17" s="167"/>
      <c r="FW17" s="180"/>
      <c r="FX17" s="189">
        <f t="shared" si="28"/>
        <v>0</v>
      </c>
      <c r="FY17" s="170">
        <f t="shared" si="29"/>
        <v>0</v>
      </c>
      <c r="FZ17" s="169">
        <f t="shared" si="30"/>
        <v>0</v>
      </c>
      <c r="GA17" s="170">
        <f t="shared" si="31"/>
        <v>0</v>
      </c>
      <c r="GB17" s="4"/>
      <c r="GC17" s="4"/>
      <c r="GD17" s="167"/>
      <c r="GE17" s="180"/>
      <c r="GF17" s="167"/>
      <c r="GG17" s="180"/>
      <c r="GH17" s="167"/>
      <c r="GI17" s="180"/>
      <c r="GJ17" s="167"/>
      <c r="GK17" s="180"/>
      <c r="GL17" s="167"/>
      <c r="GM17" s="180"/>
      <c r="GN17" s="167"/>
      <c r="GO17" s="180"/>
      <c r="GP17" s="167"/>
      <c r="GQ17" s="180"/>
      <c r="GR17" s="167"/>
      <c r="GS17" s="180"/>
      <c r="GT17" s="189">
        <f t="shared" si="32"/>
        <v>0</v>
      </c>
      <c r="GU17" s="170">
        <f t="shared" si="33"/>
        <v>0</v>
      </c>
      <c r="GV17" s="169">
        <f t="shared" si="34"/>
        <v>0</v>
      </c>
      <c r="GW17" s="170">
        <f t="shared" si="35"/>
        <v>0</v>
      </c>
      <c r="GX17" s="4"/>
      <c r="GY17" s="4"/>
      <c r="GZ17" s="167"/>
      <c r="HA17" s="180"/>
      <c r="HB17" s="167"/>
      <c r="HC17" s="180"/>
      <c r="HD17" s="167"/>
      <c r="HE17" s="180"/>
      <c r="HF17" s="167"/>
      <c r="HG17" s="180"/>
      <c r="HH17" s="167"/>
      <c r="HI17" s="180"/>
      <c r="HJ17" s="167"/>
      <c r="HK17" s="180"/>
      <c r="HL17" s="167"/>
      <c r="HM17" s="180"/>
      <c r="HN17" s="167"/>
      <c r="HO17" s="180"/>
      <c r="HP17" s="189">
        <f t="shared" si="36"/>
        <v>0</v>
      </c>
      <c r="HQ17" s="170">
        <f t="shared" si="37"/>
        <v>0</v>
      </c>
      <c r="HR17" s="169">
        <f t="shared" si="38"/>
        <v>0</v>
      </c>
      <c r="HS17" s="170">
        <f t="shared" si="39"/>
        <v>0</v>
      </c>
      <c r="HT17" s="4"/>
      <c r="HU17" s="4"/>
      <c r="HV17" s="173">
        <f t="shared" si="40"/>
        <v>0</v>
      </c>
      <c r="HW17" s="174">
        <f t="shared" si="41"/>
        <v>0</v>
      </c>
      <c r="HX17" s="169">
        <f t="shared" si="0"/>
        <v>0</v>
      </c>
      <c r="HY17" s="170">
        <f t="shared" si="1"/>
        <v>0</v>
      </c>
      <c r="HZ17" s="175">
        <f t="shared" si="42"/>
        <v>0</v>
      </c>
      <c r="IA17" s="174">
        <f t="shared" si="43"/>
        <v>0</v>
      </c>
      <c r="IB17" s="169">
        <f t="shared" si="2"/>
        <v>0</v>
      </c>
      <c r="IC17" s="170">
        <f t="shared" si="3"/>
        <v>0</v>
      </c>
      <c r="ID17" s="453">
        <f t="shared" si="44"/>
        <v>0</v>
      </c>
      <c r="IE17" s="439">
        <f t="shared" si="45"/>
        <v>0</v>
      </c>
      <c r="IF17" s="455" t="s">
        <v>343</v>
      </c>
      <c r="IG17" s="439" t="s">
        <v>343</v>
      </c>
      <c r="IH17" s="4"/>
    </row>
    <row r="18" spans="2:242" s="26" customFormat="1" ht="16.5" hidden="1" customHeight="1" x14ac:dyDescent="0.25">
      <c r="B18" s="153"/>
      <c r="C18" s="558"/>
      <c r="D18" s="559"/>
      <c r="E18" s="123"/>
      <c r="F18" s="123"/>
      <c r="G18" s="123"/>
      <c r="H18" s="123"/>
      <c r="I18" s="148"/>
      <c r="J18" s="159"/>
      <c r="K18" s="560"/>
      <c r="L18" s="553"/>
      <c r="M18" s="148"/>
      <c r="N18" s="155"/>
      <c r="O18" s="160"/>
      <c r="Q18" s="157"/>
      <c r="R18" s="640" t="s">
        <v>343</v>
      </c>
      <c r="T18" s="28"/>
      <c r="U18" s="176" t="s">
        <v>300</v>
      </c>
      <c r="V18" s="10"/>
      <c r="W18" s="10"/>
      <c r="X18" s="177"/>
      <c r="Y18" s="178"/>
      <c r="Z18" s="177"/>
      <c r="AA18" s="178"/>
      <c r="AB18" s="177"/>
      <c r="AC18" s="178"/>
      <c r="AD18" s="177"/>
      <c r="AE18" s="178"/>
      <c r="AF18" s="177"/>
      <c r="AG18" s="178"/>
      <c r="AH18" s="177"/>
      <c r="AI18" s="178"/>
      <c r="AJ18" s="177"/>
      <c r="AK18" s="178"/>
      <c r="AL18" s="177"/>
      <c r="AM18" s="178"/>
      <c r="AN18" s="177"/>
      <c r="AO18" s="178"/>
      <c r="AP18" s="177"/>
      <c r="AQ18" s="178"/>
      <c r="AR18" s="177"/>
      <c r="AS18" s="178"/>
      <c r="AT18" s="177"/>
      <c r="AU18" s="178"/>
      <c r="AV18" s="189">
        <f t="shared" si="4"/>
        <v>0</v>
      </c>
      <c r="AW18" s="170">
        <f t="shared" si="5"/>
        <v>0</v>
      </c>
      <c r="AX18" s="169">
        <f t="shared" si="6"/>
        <v>0</v>
      </c>
      <c r="AY18" s="170">
        <f t="shared" si="7"/>
        <v>0</v>
      </c>
      <c r="AZ18" s="23"/>
      <c r="BA18" s="23"/>
      <c r="BB18" s="177"/>
      <c r="BC18" s="178"/>
      <c r="BD18" s="177"/>
      <c r="BE18" s="178"/>
      <c r="BF18" s="177"/>
      <c r="BG18" s="178"/>
      <c r="BH18" s="177"/>
      <c r="BI18" s="178"/>
      <c r="BJ18" s="177"/>
      <c r="BK18" s="178"/>
      <c r="BL18" s="177"/>
      <c r="BM18" s="178"/>
      <c r="BN18" s="177"/>
      <c r="BO18" s="178"/>
      <c r="BP18" s="177"/>
      <c r="BQ18" s="178"/>
      <c r="BR18" s="189">
        <f t="shared" si="8"/>
        <v>0</v>
      </c>
      <c r="BS18" s="170">
        <f t="shared" si="9"/>
        <v>0</v>
      </c>
      <c r="BT18" s="169">
        <f t="shared" si="10"/>
        <v>0</v>
      </c>
      <c r="BU18" s="170">
        <f t="shared" si="11"/>
        <v>0</v>
      </c>
      <c r="BV18" s="23"/>
      <c r="BW18" s="23"/>
      <c r="BX18" s="177"/>
      <c r="BY18" s="178"/>
      <c r="BZ18" s="177"/>
      <c r="CA18" s="178"/>
      <c r="CB18" s="177"/>
      <c r="CC18" s="178"/>
      <c r="CD18" s="177"/>
      <c r="CE18" s="178"/>
      <c r="CF18" s="177"/>
      <c r="CG18" s="178"/>
      <c r="CH18" s="177"/>
      <c r="CI18" s="178"/>
      <c r="CJ18" s="177"/>
      <c r="CK18" s="178"/>
      <c r="CL18" s="177"/>
      <c r="CM18" s="178"/>
      <c r="CN18" s="189">
        <f t="shared" si="12"/>
        <v>0</v>
      </c>
      <c r="CO18" s="170">
        <f t="shared" si="13"/>
        <v>0</v>
      </c>
      <c r="CP18" s="169">
        <f t="shared" si="14"/>
        <v>0</v>
      </c>
      <c r="CQ18" s="170">
        <f t="shared" si="15"/>
        <v>0</v>
      </c>
      <c r="CR18" s="23"/>
      <c r="CS18" s="23"/>
      <c r="CT18" s="177"/>
      <c r="CU18" s="178"/>
      <c r="CV18" s="177"/>
      <c r="CW18" s="178"/>
      <c r="CX18" s="177"/>
      <c r="CY18" s="178"/>
      <c r="CZ18" s="177"/>
      <c r="DA18" s="178"/>
      <c r="DB18" s="177"/>
      <c r="DC18" s="178"/>
      <c r="DD18" s="177"/>
      <c r="DE18" s="178"/>
      <c r="DF18" s="177"/>
      <c r="DG18" s="178"/>
      <c r="DH18" s="177"/>
      <c r="DI18" s="178"/>
      <c r="DJ18" s="189">
        <f t="shared" si="16"/>
        <v>0</v>
      </c>
      <c r="DK18" s="170">
        <f t="shared" si="17"/>
        <v>0</v>
      </c>
      <c r="DL18" s="169">
        <f t="shared" si="18"/>
        <v>0</v>
      </c>
      <c r="DM18" s="170">
        <f t="shared" si="19"/>
        <v>0</v>
      </c>
      <c r="DN18" s="23"/>
      <c r="DO18" s="23"/>
      <c r="DP18" s="177"/>
      <c r="DQ18" s="178"/>
      <c r="DR18" s="177"/>
      <c r="DS18" s="178"/>
      <c r="DT18" s="177"/>
      <c r="DU18" s="178"/>
      <c r="DV18" s="177"/>
      <c r="DW18" s="178"/>
      <c r="DX18" s="177"/>
      <c r="DY18" s="178"/>
      <c r="DZ18" s="177"/>
      <c r="EA18" s="178"/>
      <c r="EB18" s="177"/>
      <c r="EC18" s="178"/>
      <c r="ED18" s="177"/>
      <c r="EE18" s="178"/>
      <c r="EF18" s="189">
        <f t="shared" si="20"/>
        <v>0</v>
      </c>
      <c r="EG18" s="170">
        <f t="shared" si="21"/>
        <v>0</v>
      </c>
      <c r="EH18" s="169">
        <f t="shared" si="22"/>
        <v>0</v>
      </c>
      <c r="EI18" s="170">
        <f t="shared" si="23"/>
        <v>0</v>
      </c>
      <c r="EJ18" s="23"/>
      <c r="EK18" s="23"/>
      <c r="EL18" s="177"/>
      <c r="EM18" s="178"/>
      <c r="EN18" s="177"/>
      <c r="EO18" s="178"/>
      <c r="EP18" s="177"/>
      <c r="EQ18" s="178"/>
      <c r="ER18" s="177"/>
      <c r="ES18" s="178"/>
      <c r="ET18" s="177"/>
      <c r="EU18" s="178"/>
      <c r="EV18" s="177"/>
      <c r="EW18" s="178"/>
      <c r="EX18" s="177"/>
      <c r="EY18" s="178"/>
      <c r="EZ18" s="177"/>
      <c r="FA18" s="178"/>
      <c r="FB18" s="189">
        <f t="shared" si="24"/>
        <v>0</v>
      </c>
      <c r="FC18" s="170">
        <f t="shared" si="25"/>
        <v>0</v>
      </c>
      <c r="FD18" s="169">
        <f t="shared" si="26"/>
        <v>0</v>
      </c>
      <c r="FE18" s="170">
        <f t="shared" si="27"/>
        <v>0</v>
      </c>
      <c r="FF18" s="23"/>
      <c r="FG18" s="23"/>
      <c r="FH18" s="177"/>
      <c r="FI18" s="178"/>
      <c r="FJ18" s="177"/>
      <c r="FK18" s="178"/>
      <c r="FL18" s="177"/>
      <c r="FM18" s="178"/>
      <c r="FN18" s="177"/>
      <c r="FO18" s="178"/>
      <c r="FP18" s="177"/>
      <c r="FQ18" s="178"/>
      <c r="FR18" s="177"/>
      <c r="FS18" s="178"/>
      <c r="FT18" s="177"/>
      <c r="FU18" s="178"/>
      <c r="FV18" s="177"/>
      <c r="FW18" s="178"/>
      <c r="FX18" s="189">
        <f t="shared" si="28"/>
        <v>0</v>
      </c>
      <c r="FY18" s="170">
        <f t="shared" si="29"/>
        <v>0</v>
      </c>
      <c r="FZ18" s="169">
        <f t="shared" si="30"/>
        <v>0</v>
      </c>
      <c r="GA18" s="170">
        <f t="shared" si="31"/>
        <v>0</v>
      </c>
      <c r="GB18" s="23"/>
      <c r="GC18" s="23"/>
      <c r="GD18" s="177"/>
      <c r="GE18" s="178"/>
      <c r="GF18" s="177"/>
      <c r="GG18" s="178"/>
      <c r="GH18" s="177"/>
      <c r="GI18" s="178"/>
      <c r="GJ18" s="177"/>
      <c r="GK18" s="178"/>
      <c r="GL18" s="177"/>
      <c r="GM18" s="178"/>
      <c r="GN18" s="177"/>
      <c r="GO18" s="178"/>
      <c r="GP18" s="177"/>
      <c r="GQ18" s="178"/>
      <c r="GR18" s="177"/>
      <c r="GS18" s="178"/>
      <c r="GT18" s="189">
        <f t="shared" si="32"/>
        <v>0</v>
      </c>
      <c r="GU18" s="170">
        <f t="shared" si="33"/>
        <v>0</v>
      </c>
      <c r="GV18" s="169">
        <f t="shared" si="34"/>
        <v>0</v>
      </c>
      <c r="GW18" s="170">
        <f t="shared" si="35"/>
        <v>0</v>
      </c>
      <c r="GX18" s="23"/>
      <c r="GY18" s="23"/>
      <c r="GZ18" s="177"/>
      <c r="HA18" s="178"/>
      <c r="HB18" s="177"/>
      <c r="HC18" s="178"/>
      <c r="HD18" s="177"/>
      <c r="HE18" s="178"/>
      <c r="HF18" s="177"/>
      <c r="HG18" s="178"/>
      <c r="HH18" s="177"/>
      <c r="HI18" s="178"/>
      <c r="HJ18" s="177"/>
      <c r="HK18" s="178"/>
      <c r="HL18" s="177"/>
      <c r="HM18" s="178"/>
      <c r="HN18" s="177"/>
      <c r="HO18" s="178"/>
      <c r="HP18" s="189">
        <f t="shared" si="36"/>
        <v>0</v>
      </c>
      <c r="HQ18" s="170">
        <f t="shared" si="37"/>
        <v>0</v>
      </c>
      <c r="HR18" s="169">
        <f t="shared" si="38"/>
        <v>0</v>
      </c>
      <c r="HS18" s="170">
        <f t="shared" si="39"/>
        <v>0</v>
      </c>
      <c r="HT18" s="23"/>
      <c r="HU18" s="23"/>
      <c r="HV18" s="173">
        <f t="shared" si="40"/>
        <v>0</v>
      </c>
      <c r="HW18" s="174">
        <f t="shared" si="41"/>
        <v>0</v>
      </c>
      <c r="HX18" s="169">
        <f t="shared" si="0"/>
        <v>0</v>
      </c>
      <c r="HY18" s="170">
        <f t="shared" si="1"/>
        <v>0</v>
      </c>
      <c r="HZ18" s="175">
        <f t="shared" si="42"/>
        <v>0</v>
      </c>
      <c r="IA18" s="174">
        <f t="shared" si="43"/>
        <v>0</v>
      </c>
      <c r="IB18" s="169">
        <f t="shared" si="2"/>
        <v>0</v>
      </c>
      <c r="IC18" s="170">
        <f t="shared" si="3"/>
        <v>0</v>
      </c>
      <c r="ID18" s="453">
        <f t="shared" si="44"/>
        <v>0</v>
      </c>
      <c r="IE18" s="439">
        <f t="shared" si="45"/>
        <v>0</v>
      </c>
      <c r="IF18" s="455" t="s">
        <v>343</v>
      </c>
      <c r="IG18" s="439" t="s">
        <v>343</v>
      </c>
      <c r="IH18" s="4"/>
    </row>
    <row r="19" spans="2:242" s="26" customFormat="1" ht="16.5" customHeight="1" x14ac:dyDescent="0.25">
      <c r="B19" s="153" t="s">
        <v>16</v>
      </c>
      <c r="C19" s="806"/>
      <c r="D19" s="807"/>
      <c r="E19" s="322"/>
      <c r="F19" s="116"/>
      <c r="G19" s="116"/>
      <c r="H19" s="116"/>
      <c r="I19" s="148">
        <f>INT(IF(E19&gt;0,data!$J$12,0))</f>
        <v>0</v>
      </c>
      <c r="J19" s="148">
        <f>E19*I19</f>
        <v>0</v>
      </c>
      <c r="K19" s="323"/>
      <c r="L19" s="322"/>
      <c r="M19" s="148">
        <f>INT(IF(E19&gt;0,(IF(K19="ano",data!$J$6,0)),0))</f>
        <v>0</v>
      </c>
      <c r="N19" s="155">
        <f>IF(L19&gt;E19,M19*E19,M19*L19)</f>
        <v>0</v>
      </c>
      <c r="O19" s="158">
        <f t="shared" si="46"/>
        <v>0</v>
      </c>
      <c r="Q19" s="152" t="str">
        <f t="shared" si="47"/>
        <v/>
      </c>
      <c r="R19" s="640" t="s">
        <v>343</v>
      </c>
      <c r="T19" s="26">
        <f t="shared" si="48"/>
        <v>0</v>
      </c>
      <c r="U19" s="179" t="s">
        <v>300</v>
      </c>
      <c r="V19" s="10"/>
      <c r="W19" s="10"/>
      <c r="X19" s="167"/>
      <c r="Y19" s="180"/>
      <c r="Z19" s="167"/>
      <c r="AA19" s="180"/>
      <c r="AB19" s="167"/>
      <c r="AC19" s="180"/>
      <c r="AD19" s="167"/>
      <c r="AE19" s="180"/>
      <c r="AF19" s="167"/>
      <c r="AG19" s="180"/>
      <c r="AH19" s="167"/>
      <c r="AI19" s="180"/>
      <c r="AJ19" s="167"/>
      <c r="AK19" s="180"/>
      <c r="AL19" s="167"/>
      <c r="AM19" s="180"/>
      <c r="AN19" s="167"/>
      <c r="AO19" s="180"/>
      <c r="AP19" s="167"/>
      <c r="AQ19" s="180"/>
      <c r="AR19" s="167"/>
      <c r="AS19" s="180"/>
      <c r="AT19" s="167"/>
      <c r="AU19" s="180"/>
      <c r="AV19" s="189">
        <f t="shared" si="4"/>
        <v>0</v>
      </c>
      <c r="AW19" s="170">
        <f t="shared" si="5"/>
        <v>0</v>
      </c>
      <c r="AX19" s="169">
        <f t="shared" si="6"/>
        <v>0</v>
      </c>
      <c r="AY19" s="170">
        <f t="shared" si="7"/>
        <v>0</v>
      </c>
      <c r="AZ19" s="4"/>
      <c r="BA19" s="4"/>
      <c r="BB19" s="167"/>
      <c r="BC19" s="180"/>
      <c r="BD19" s="167"/>
      <c r="BE19" s="180"/>
      <c r="BF19" s="167"/>
      <c r="BG19" s="180"/>
      <c r="BH19" s="167"/>
      <c r="BI19" s="180"/>
      <c r="BJ19" s="167"/>
      <c r="BK19" s="180"/>
      <c r="BL19" s="167"/>
      <c r="BM19" s="180"/>
      <c r="BN19" s="167"/>
      <c r="BO19" s="180"/>
      <c r="BP19" s="167"/>
      <c r="BQ19" s="180"/>
      <c r="BR19" s="189">
        <f t="shared" si="8"/>
        <v>0</v>
      </c>
      <c r="BS19" s="170">
        <f t="shared" si="9"/>
        <v>0</v>
      </c>
      <c r="BT19" s="169">
        <f t="shared" si="10"/>
        <v>0</v>
      </c>
      <c r="BU19" s="170">
        <f t="shared" si="11"/>
        <v>0</v>
      </c>
      <c r="BV19" s="4"/>
      <c r="BW19" s="4"/>
      <c r="BX19" s="167"/>
      <c r="BY19" s="180"/>
      <c r="BZ19" s="167"/>
      <c r="CA19" s="180"/>
      <c r="CB19" s="167"/>
      <c r="CC19" s="180"/>
      <c r="CD19" s="167"/>
      <c r="CE19" s="180"/>
      <c r="CF19" s="167"/>
      <c r="CG19" s="180"/>
      <c r="CH19" s="167"/>
      <c r="CI19" s="180"/>
      <c r="CJ19" s="167"/>
      <c r="CK19" s="180"/>
      <c r="CL19" s="167"/>
      <c r="CM19" s="180"/>
      <c r="CN19" s="189">
        <f t="shared" si="12"/>
        <v>0</v>
      </c>
      <c r="CO19" s="170">
        <f t="shared" si="13"/>
        <v>0</v>
      </c>
      <c r="CP19" s="169">
        <f t="shared" si="14"/>
        <v>0</v>
      </c>
      <c r="CQ19" s="170">
        <f t="shared" si="15"/>
        <v>0</v>
      </c>
      <c r="CR19" s="4"/>
      <c r="CS19" s="4"/>
      <c r="CT19" s="167"/>
      <c r="CU19" s="180"/>
      <c r="CV19" s="167"/>
      <c r="CW19" s="180"/>
      <c r="CX19" s="167"/>
      <c r="CY19" s="180"/>
      <c r="CZ19" s="167"/>
      <c r="DA19" s="180"/>
      <c r="DB19" s="167"/>
      <c r="DC19" s="180"/>
      <c r="DD19" s="167"/>
      <c r="DE19" s="180"/>
      <c r="DF19" s="167"/>
      <c r="DG19" s="180"/>
      <c r="DH19" s="167"/>
      <c r="DI19" s="180"/>
      <c r="DJ19" s="189">
        <f t="shared" si="16"/>
        <v>0</v>
      </c>
      <c r="DK19" s="170">
        <f t="shared" si="17"/>
        <v>0</v>
      </c>
      <c r="DL19" s="169">
        <f t="shared" si="18"/>
        <v>0</v>
      </c>
      <c r="DM19" s="170">
        <f t="shared" si="19"/>
        <v>0</v>
      </c>
      <c r="DN19" s="4"/>
      <c r="DO19" s="4"/>
      <c r="DP19" s="167"/>
      <c r="DQ19" s="180"/>
      <c r="DR19" s="167"/>
      <c r="DS19" s="180"/>
      <c r="DT19" s="167"/>
      <c r="DU19" s="180"/>
      <c r="DV19" s="167"/>
      <c r="DW19" s="180"/>
      <c r="DX19" s="167"/>
      <c r="DY19" s="180"/>
      <c r="DZ19" s="167"/>
      <c r="EA19" s="180"/>
      <c r="EB19" s="167"/>
      <c r="EC19" s="180"/>
      <c r="ED19" s="167"/>
      <c r="EE19" s="180"/>
      <c r="EF19" s="189">
        <f t="shared" si="20"/>
        <v>0</v>
      </c>
      <c r="EG19" s="170">
        <f t="shared" si="21"/>
        <v>0</v>
      </c>
      <c r="EH19" s="169">
        <f t="shared" si="22"/>
        <v>0</v>
      </c>
      <c r="EI19" s="170">
        <f t="shared" si="23"/>
        <v>0</v>
      </c>
      <c r="EJ19" s="4"/>
      <c r="EK19" s="4"/>
      <c r="EL19" s="167"/>
      <c r="EM19" s="180"/>
      <c r="EN19" s="167"/>
      <c r="EO19" s="180"/>
      <c r="EP19" s="167"/>
      <c r="EQ19" s="180"/>
      <c r="ER19" s="167"/>
      <c r="ES19" s="180"/>
      <c r="ET19" s="167"/>
      <c r="EU19" s="180"/>
      <c r="EV19" s="167"/>
      <c r="EW19" s="180"/>
      <c r="EX19" s="167"/>
      <c r="EY19" s="180"/>
      <c r="EZ19" s="167"/>
      <c r="FA19" s="180"/>
      <c r="FB19" s="189">
        <f t="shared" si="24"/>
        <v>0</v>
      </c>
      <c r="FC19" s="170">
        <f t="shared" si="25"/>
        <v>0</v>
      </c>
      <c r="FD19" s="169">
        <f t="shared" si="26"/>
        <v>0</v>
      </c>
      <c r="FE19" s="170">
        <f t="shared" si="27"/>
        <v>0</v>
      </c>
      <c r="FF19" s="4"/>
      <c r="FG19" s="4"/>
      <c r="FH19" s="167"/>
      <c r="FI19" s="180"/>
      <c r="FJ19" s="167"/>
      <c r="FK19" s="180"/>
      <c r="FL19" s="167"/>
      <c r="FM19" s="180"/>
      <c r="FN19" s="167"/>
      <c r="FO19" s="180"/>
      <c r="FP19" s="167"/>
      <c r="FQ19" s="180"/>
      <c r="FR19" s="167"/>
      <c r="FS19" s="180"/>
      <c r="FT19" s="167"/>
      <c r="FU19" s="180"/>
      <c r="FV19" s="167"/>
      <c r="FW19" s="180"/>
      <c r="FX19" s="189">
        <f t="shared" si="28"/>
        <v>0</v>
      </c>
      <c r="FY19" s="170">
        <f t="shared" si="29"/>
        <v>0</v>
      </c>
      <c r="FZ19" s="169">
        <f t="shared" si="30"/>
        <v>0</v>
      </c>
      <c r="GA19" s="170">
        <f t="shared" si="31"/>
        <v>0</v>
      </c>
      <c r="GB19" s="4"/>
      <c r="GC19" s="4"/>
      <c r="GD19" s="167"/>
      <c r="GE19" s="180"/>
      <c r="GF19" s="167"/>
      <c r="GG19" s="180"/>
      <c r="GH19" s="167"/>
      <c r="GI19" s="180"/>
      <c r="GJ19" s="167"/>
      <c r="GK19" s="180"/>
      <c r="GL19" s="167"/>
      <c r="GM19" s="180"/>
      <c r="GN19" s="167"/>
      <c r="GO19" s="180"/>
      <c r="GP19" s="167"/>
      <c r="GQ19" s="180"/>
      <c r="GR19" s="167"/>
      <c r="GS19" s="180"/>
      <c r="GT19" s="189">
        <f t="shared" si="32"/>
        <v>0</v>
      </c>
      <c r="GU19" s="170">
        <f t="shared" si="33"/>
        <v>0</v>
      </c>
      <c r="GV19" s="169">
        <f t="shared" si="34"/>
        <v>0</v>
      </c>
      <c r="GW19" s="170">
        <f t="shared" si="35"/>
        <v>0</v>
      </c>
      <c r="GX19" s="4"/>
      <c r="GY19" s="4"/>
      <c r="GZ19" s="167"/>
      <c r="HA19" s="180"/>
      <c r="HB19" s="167"/>
      <c r="HC19" s="180"/>
      <c r="HD19" s="167"/>
      <c r="HE19" s="180"/>
      <c r="HF19" s="167"/>
      <c r="HG19" s="180"/>
      <c r="HH19" s="167"/>
      <c r="HI19" s="180"/>
      <c r="HJ19" s="167"/>
      <c r="HK19" s="180"/>
      <c r="HL19" s="167"/>
      <c r="HM19" s="180"/>
      <c r="HN19" s="167"/>
      <c r="HO19" s="180"/>
      <c r="HP19" s="189">
        <f t="shared" si="36"/>
        <v>0</v>
      </c>
      <c r="HQ19" s="170">
        <f t="shared" si="37"/>
        <v>0</v>
      </c>
      <c r="HR19" s="169">
        <f t="shared" si="38"/>
        <v>0</v>
      </c>
      <c r="HS19" s="170">
        <f t="shared" si="39"/>
        <v>0</v>
      </c>
      <c r="HT19" s="4"/>
      <c r="HU19" s="4"/>
      <c r="HV19" s="173">
        <f t="shared" si="40"/>
        <v>0</v>
      </c>
      <c r="HW19" s="174">
        <f t="shared" si="41"/>
        <v>0</v>
      </c>
      <c r="HX19" s="169">
        <f t="shared" si="0"/>
        <v>0</v>
      </c>
      <c r="HY19" s="170">
        <f t="shared" si="1"/>
        <v>0</v>
      </c>
      <c r="HZ19" s="175">
        <f t="shared" si="42"/>
        <v>0</v>
      </c>
      <c r="IA19" s="174">
        <f t="shared" si="43"/>
        <v>0</v>
      </c>
      <c r="IB19" s="169">
        <f t="shared" si="2"/>
        <v>0</v>
      </c>
      <c r="IC19" s="170">
        <f t="shared" si="3"/>
        <v>0</v>
      </c>
      <c r="ID19" s="453">
        <f t="shared" si="44"/>
        <v>0</v>
      </c>
      <c r="IE19" s="439">
        <f t="shared" si="45"/>
        <v>0</v>
      </c>
      <c r="IF19" s="455" t="s">
        <v>343</v>
      </c>
      <c r="IG19" s="439" t="s">
        <v>343</v>
      </c>
      <c r="IH19" s="4"/>
    </row>
    <row r="20" spans="2:242" s="26" customFormat="1" ht="16.5" hidden="1" customHeight="1" x14ac:dyDescent="0.25">
      <c r="B20" s="153"/>
      <c r="C20" s="558"/>
      <c r="D20" s="559"/>
      <c r="E20" s="123"/>
      <c r="F20" s="123"/>
      <c r="G20" s="123"/>
      <c r="H20" s="123"/>
      <c r="I20" s="148"/>
      <c r="J20" s="159"/>
      <c r="K20" s="560"/>
      <c r="L20" s="553"/>
      <c r="M20" s="148"/>
      <c r="N20" s="155"/>
      <c r="O20" s="160"/>
      <c r="Q20" s="157"/>
      <c r="R20" s="640" t="s">
        <v>343</v>
      </c>
      <c r="T20" s="28"/>
      <c r="U20" s="176" t="s">
        <v>300</v>
      </c>
      <c r="V20" s="10"/>
      <c r="W20" s="10"/>
      <c r="X20" s="177"/>
      <c r="Y20" s="178"/>
      <c r="Z20" s="177"/>
      <c r="AA20" s="178"/>
      <c r="AB20" s="177"/>
      <c r="AC20" s="178"/>
      <c r="AD20" s="177"/>
      <c r="AE20" s="178"/>
      <c r="AF20" s="177"/>
      <c r="AG20" s="178"/>
      <c r="AH20" s="177"/>
      <c r="AI20" s="178"/>
      <c r="AJ20" s="177"/>
      <c r="AK20" s="178"/>
      <c r="AL20" s="177"/>
      <c r="AM20" s="178"/>
      <c r="AN20" s="177"/>
      <c r="AO20" s="178"/>
      <c r="AP20" s="177"/>
      <c r="AQ20" s="178"/>
      <c r="AR20" s="177"/>
      <c r="AS20" s="178"/>
      <c r="AT20" s="177"/>
      <c r="AU20" s="178"/>
      <c r="AV20" s="189">
        <f t="shared" si="4"/>
        <v>0</v>
      </c>
      <c r="AW20" s="170">
        <f t="shared" si="5"/>
        <v>0</v>
      </c>
      <c r="AX20" s="169">
        <f t="shared" si="6"/>
        <v>0</v>
      </c>
      <c r="AY20" s="170">
        <f t="shared" si="7"/>
        <v>0</v>
      </c>
      <c r="AZ20" s="23"/>
      <c r="BA20" s="23"/>
      <c r="BB20" s="177"/>
      <c r="BC20" s="178"/>
      <c r="BD20" s="177"/>
      <c r="BE20" s="178"/>
      <c r="BF20" s="177"/>
      <c r="BG20" s="178"/>
      <c r="BH20" s="177"/>
      <c r="BI20" s="178"/>
      <c r="BJ20" s="177"/>
      <c r="BK20" s="178"/>
      <c r="BL20" s="177"/>
      <c r="BM20" s="178"/>
      <c r="BN20" s="177"/>
      <c r="BO20" s="178"/>
      <c r="BP20" s="177"/>
      <c r="BQ20" s="178"/>
      <c r="BR20" s="189">
        <f t="shared" si="8"/>
        <v>0</v>
      </c>
      <c r="BS20" s="170">
        <f t="shared" si="9"/>
        <v>0</v>
      </c>
      <c r="BT20" s="169">
        <f t="shared" si="10"/>
        <v>0</v>
      </c>
      <c r="BU20" s="170">
        <f t="shared" si="11"/>
        <v>0</v>
      </c>
      <c r="BV20" s="23"/>
      <c r="BW20" s="23"/>
      <c r="BX20" s="177"/>
      <c r="BY20" s="178"/>
      <c r="BZ20" s="177"/>
      <c r="CA20" s="178"/>
      <c r="CB20" s="177"/>
      <c r="CC20" s="178"/>
      <c r="CD20" s="177"/>
      <c r="CE20" s="178"/>
      <c r="CF20" s="177"/>
      <c r="CG20" s="178"/>
      <c r="CH20" s="177"/>
      <c r="CI20" s="178"/>
      <c r="CJ20" s="177"/>
      <c r="CK20" s="178"/>
      <c r="CL20" s="177"/>
      <c r="CM20" s="178"/>
      <c r="CN20" s="189">
        <f t="shared" si="12"/>
        <v>0</v>
      </c>
      <c r="CO20" s="170">
        <f t="shared" si="13"/>
        <v>0</v>
      </c>
      <c r="CP20" s="169">
        <f t="shared" si="14"/>
        <v>0</v>
      </c>
      <c r="CQ20" s="170">
        <f t="shared" si="15"/>
        <v>0</v>
      </c>
      <c r="CR20" s="23"/>
      <c r="CS20" s="23"/>
      <c r="CT20" s="177"/>
      <c r="CU20" s="178"/>
      <c r="CV20" s="177"/>
      <c r="CW20" s="178"/>
      <c r="CX20" s="177"/>
      <c r="CY20" s="178"/>
      <c r="CZ20" s="177"/>
      <c r="DA20" s="178"/>
      <c r="DB20" s="177"/>
      <c r="DC20" s="178"/>
      <c r="DD20" s="177"/>
      <c r="DE20" s="178"/>
      <c r="DF20" s="177"/>
      <c r="DG20" s="178"/>
      <c r="DH20" s="177"/>
      <c r="DI20" s="178"/>
      <c r="DJ20" s="189">
        <f t="shared" si="16"/>
        <v>0</v>
      </c>
      <c r="DK20" s="170">
        <f t="shared" si="17"/>
        <v>0</v>
      </c>
      <c r="DL20" s="169">
        <f t="shared" si="18"/>
        <v>0</v>
      </c>
      <c r="DM20" s="170">
        <f t="shared" si="19"/>
        <v>0</v>
      </c>
      <c r="DN20" s="23"/>
      <c r="DO20" s="23"/>
      <c r="DP20" s="177"/>
      <c r="DQ20" s="178"/>
      <c r="DR20" s="177"/>
      <c r="DS20" s="178"/>
      <c r="DT20" s="177"/>
      <c r="DU20" s="178"/>
      <c r="DV20" s="177"/>
      <c r="DW20" s="178"/>
      <c r="DX20" s="177"/>
      <c r="DY20" s="178"/>
      <c r="DZ20" s="177"/>
      <c r="EA20" s="178"/>
      <c r="EB20" s="177"/>
      <c r="EC20" s="178"/>
      <c r="ED20" s="177"/>
      <c r="EE20" s="178"/>
      <c r="EF20" s="189">
        <f t="shared" si="20"/>
        <v>0</v>
      </c>
      <c r="EG20" s="170">
        <f t="shared" si="21"/>
        <v>0</v>
      </c>
      <c r="EH20" s="169">
        <f t="shared" si="22"/>
        <v>0</v>
      </c>
      <c r="EI20" s="170">
        <f t="shared" si="23"/>
        <v>0</v>
      </c>
      <c r="EJ20" s="23"/>
      <c r="EK20" s="23"/>
      <c r="EL20" s="177"/>
      <c r="EM20" s="178"/>
      <c r="EN20" s="177"/>
      <c r="EO20" s="178"/>
      <c r="EP20" s="177"/>
      <c r="EQ20" s="178"/>
      <c r="ER20" s="177"/>
      <c r="ES20" s="178"/>
      <c r="ET20" s="177"/>
      <c r="EU20" s="178"/>
      <c r="EV20" s="177"/>
      <c r="EW20" s="178"/>
      <c r="EX20" s="177"/>
      <c r="EY20" s="178"/>
      <c r="EZ20" s="177"/>
      <c r="FA20" s="178"/>
      <c r="FB20" s="189">
        <f t="shared" si="24"/>
        <v>0</v>
      </c>
      <c r="FC20" s="170">
        <f t="shared" si="25"/>
        <v>0</v>
      </c>
      <c r="FD20" s="169">
        <f t="shared" si="26"/>
        <v>0</v>
      </c>
      <c r="FE20" s="170">
        <f t="shared" si="27"/>
        <v>0</v>
      </c>
      <c r="FF20" s="23"/>
      <c r="FG20" s="23"/>
      <c r="FH20" s="177"/>
      <c r="FI20" s="178"/>
      <c r="FJ20" s="177"/>
      <c r="FK20" s="178"/>
      <c r="FL20" s="177"/>
      <c r="FM20" s="178"/>
      <c r="FN20" s="177"/>
      <c r="FO20" s="178"/>
      <c r="FP20" s="177"/>
      <c r="FQ20" s="178"/>
      <c r="FR20" s="177"/>
      <c r="FS20" s="178"/>
      <c r="FT20" s="177"/>
      <c r="FU20" s="178"/>
      <c r="FV20" s="177"/>
      <c r="FW20" s="178"/>
      <c r="FX20" s="189">
        <f t="shared" si="28"/>
        <v>0</v>
      </c>
      <c r="FY20" s="170">
        <f t="shared" si="29"/>
        <v>0</v>
      </c>
      <c r="FZ20" s="169">
        <f t="shared" si="30"/>
        <v>0</v>
      </c>
      <c r="GA20" s="170">
        <f t="shared" si="31"/>
        <v>0</v>
      </c>
      <c r="GB20" s="23"/>
      <c r="GC20" s="23"/>
      <c r="GD20" s="177"/>
      <c r="GE20" s="178"/>
      <c r="GF20" s="177"/>
      <c r="GG20" s="178"/>
      <c r="GH20" s="177"/>
      <c r="GI20" s="178"/>
      <c r="GJ20" s="177"/>
      <c r="GK20" s="178"/>
      <c r="GL20" s="177"/>
      <c r="GM20" s="178"/>
      <c r="GN20" s="177"/>
      <c r="GO20" s="178"/>
      <c r="GP20" s="177"/>
      <c r="GQ20" s="178"/>
      <c r="GR20" s="177"/>
      <c r="GS20" s="178"/>
      <c r="GT20" s="189">
        <f t="shared" si="32"/>
        <v>0</v>
      </c>
      <c r="GU20" s="170">
        <f t="shared" si="33"/>
        <v>0</v>
      </c>
      <c r="GV20" s="169">
        <f t="shared" si="34"/>
        <v>0</v>
      </c>
      <c r="GW20" s="170">
        <f t="shared" si="35"/>
        <v>0</v>
      </c>
      <c r="GX20" s="23"/>
      <c r="GY20" s="23"/>
      <c r="GZ20" s="177"/>
      <c r="HA20" s="178"/>
      <c r="HB20" s="177"/>
      <c r="HC20" s="178"/>
      <c r="HD20" s="177"/>
      <c r="HE20" s="178"/>
      <c r="HF20" s="177"/>
      <c r="HG20" s="178"/>
      <c r="HH20" s="177"/>
      <c r="HI20" s="178"/>
      <c r="HJ20" s="177"/>
      <c r="HK20" s="178"/>
      <c r="HL20" s="177"/>
      <c r="HM20" s="178"/>
      <c r="HN20" s="177"/>
      <c r="HO20" s="178"/>
      <c r="HP20" s="189">
        <f t="shared" si="36"/>
        <v>0</v>
      </c>
      <c r="HQ20" s="170">
        <f t="shared" si="37"/>
        <v>0</v>
      </c>
      <c r="HR20" s="169">
        <f t="shared" si="38"/>
        <v>0</v>
      </c>
      <c r="HS20" s="170">
        <f t="shared" si="39"/>
        <v>0</v>
      </c>
      <c r="HT20" s="23"/>
      <c r="HU20" s="23"/>
      <c r="HV20" s="173">
        <f t="shared" si="40"/>
        <v>0</v>
      </c>
      <c r="HW20" s="174">
        <f t="shared" si="41"/>
        <v>0</v>
      </c>
      <c r="HX20" s="169">
        <f t="shared" si="0"/>
        <v>0</v>
      </c>
      <c r="HY20" s="170">
        <f t="shared" si="1"/>
        <v>0</v>
      </c>
      <c r="HZ20" s="175">
        <f t="shared" si="42"/>
        <v>0</v>
      </c>
      <c r="IA20" s="174">
        <f t="shared" si="43"/>
        <v>0</v>
      </c>
      <c r="IB20" s="169">
        <f t="shared" si="2"/>
        <v>0</v>
      </c>
      <c r="IC20" s="170">
        <f t="shared" si="3"/>
        <v>0</v>
      </c>
      <c r="ID20" s="453">
        <f t="shared" si="44"/>
        <v>0</v>
      </c>
      <c r="IE20" s="439">
        <f t="shared" si="45"/>
        <v>0</v>
      </c>
      <c r="IF20" s="455" t="s">
        <v>343</v>
      </c>
      <c r="IG20" s="439" t="s">
        <v>343</v>
      </c>
      <c r="IH20" s="4"/>
    </row>
    <row r="21" spans="2:242" s="26" customFormat="1" ht="16.5" customHeight="1" x14ac:dyDescent="0.25">
      <c r="B21" s="153" t="s">
        <v>17</v>
      </c>
      <c r="C21" s="806"/>
      <c r="D21" s="807"/>
      <c r="E21" s="322"/>
      <c r="F21" s="116"/>
      <c r="G21" s="116"/>
      <c r="H21" s="116"/>
      <c r="I21" s="148">
        <f>INT(IF(E21&gt;0,data!$J$12,0))</f>
        <v>0</v>
      </c>
      <c r="J21" s="148">
        <f>E21*I21</f>
        <v>0</v>
      </c>
      <c r="K21" s="323"/>
      <c r="L21" s="322"/>
      <c r="M21" s="148">
        <f>INT(IF(E21&gt;0,(IF(K21="ano",data!$J$6,0)),0))</f>
        <v>0</v>
      </c>
      <c r="N21" s="155">
        <f>IF(L21&gt;E21,M21*E21,M21*L21)</f>
        <v>0</v>
      </c>
      <c r="O21" s="158">
        <f t="shared" si="46"/>
        <v>0</v>
      </c>
      <c r="Q21" s="152" t="str">
        <f t="shared" si="47"/>
        <v/>
      </c>
      <c r="R21" s="640" t="s">
        <v>343</v>
      </c>
      <c r="T21" s="26">
        <f t="shared" si="48"/>
        <v>0</v>
      </c>
      <c r="U21" s="179" t="s">
        <v>300</v>
      </c>
      <c r="V21" s="10"/>
      <c r="W21" s="10"/>
      <c r="X21" s="167"/>
      <c r="Y21" s="180"/>
      <c r="Z21" s="167"/>
      <c r="AA21" s="180"/>
      <c r="AB21" s="167"/>
      <c r="AC21" s="180"/>
      <c r="AD21" s="167"/>
      <c r="AE21" s="180"/>
      <c r="AF21" s="167"/>
      <c r="AG21" s="180"/>
      <c r="AH21" s="167"/>
      <c r="AI21" s="180"/>
      <c r="AJ21" s="167"/>
      <c r="AK21" s="180"/>
      <c r="AL21" s="167"/>
      <c r="AM21" s="180"/>
      <c r="AN21" s="167"/>
      <c r="AO21" s="180"/>
      <c r="AP21" s="167"/>
      <c r="AQ21" s="180"/>
      <c r="AR21" s="167"/>
      <c r="AS21" s="180"/>
      <c r="AT21" s="167"/>
      <c r="AU21" s="180"/>
      <c r="AV21" s="189">
        <f t="shared" si="4"/>
        <v>0</v>
      </c>
      <c r="AW21" s="170">
        <f t="shared" si="5"/>
        <v>0</v>
      </c>
      <c r="AX21" s="169">
        <f t="shared" si="6"/>
        <v>0</v>
      </c>
      <c r="AY21" s="170">
        <f t="shared" si="7"/>
        <v>0</v>
      </c>
      <c r="AZ21" s="4"/>
      <c r="BA21" s="4"/>
      <c r="BB21" s="167"/>
      <c r="BC21" s="180"/>
      <c r="BD21" s="167"/>
      <c r="BE21" s="180"/>
      <c r="BF21" s="167"/>
      <c r="BG21" s="180"/>
      <c r="BH21" s="167"/>
      <c r="BI21" s="180"/>
      <c r="BJ21" s="167"/>
      <c r="BK21" s="180"/>
      <c r="BL21" s="167"/>
      <c r="BM21" s="180"/>
      <c r="BN21" s="167"/>
      <c r="BO21" s="180"/>
      <c r="BP21" s="167"/>
      <c r="BQ21" s="180"/>
      <c r="BR21" s="189">
        <f t="shared" si="8"/>
        <v>0</v>
      </c>
      <c r="BS21" s="170">
        <f t="shared" si="9"/>
        <v>0</v>
      </c>
      <c r="BT21" s="169">
        <f t="shared" si="10"/>
        <v>0</v>
      </c>
      <c r="BU21" s="170">
        <f t="shared" si="11"/>
        <v>0</v>
      </c>
      <c r="BV21" s="4"/>
      <c r="BW21" s="4"/>
      <c r="BX21" s="167"/>
      <c r="BY21" s="180"/>
      <c r="BZ21" s="167"/>
      <c r="CA21" s="180"/>
      <c r="CB21" s="167"/>
      <c r="CC21" s="180"/>
      <c r="CD21" s="167"/>
      <c r="CE21" s="180"/>
      <c r="CF21" s="167"/>
      <c r="CG21" s="180"/>
      <c r="CH21" s="167"/>
      <c r="CI21" s="180"/>
      <c r="CJ21" s="167"/>
      <c r="CK21" s="180"/>
      <c r="CL21" s="167"/>
      <c r="CM21" s="180"/>
      <c r="CN21" s="189">
        <f t="shared" si="12"/>
        <v>0</v>
      </c>
      <c r="CO21" s="170">
        <f t="shared" si="13"/>
        <v>0</v>
      </c>
      <c r="CP21" s="169">
        <f t="shared" si="14"/>
        <v>0</v>
      </c>
      <c r="CQ21" s="170">
        <f t="shared" si="15"/>
        <v>0</v>
      </c>
      <c r="CR21" s="4"/>
      <c r="CS21" s="4"/>
      <c r="CT21" s="167"/>
      <c r="CU21" s="180"/>
      <c r="CV21" s="167"/>
      <c r="CW21" s="180"/>
      <c r="CX21" s="167"/>
      <c r="CY21" s="180"/>
      <c r="CZ21" s="167"/>
      <c r="DA21" s="180"/>
      <c r="DB21" s="167"/>
      <c r="DC21" s="180"/>
      <c r="DD21" s="167"/>
      <c r="DE21" s="180"/>
      <c r="DF21" s="167"/>
      <c r="DG21" s="180"/>
      <c r="DH21" s="167"/>
      <c r="DI21" s="180"/>
      <c r="DJ21" s="189">
        <f t="shared" si="16"/>
        <v>0</v>
      </c>
      <c r="DK21" s="170">
        <f t="shared" si="17"/>
        <v>0</v>
      </c>
      <c r="DL21" s="169">
        <f t="shared" si="18"/>
        <v>0</v>
      </c>
      <c r="DM21" s="170">
        <f t="shared" si="19"/>
        <v>0</v>
      </c>
      <c r="DN21" s="4"/>
      <c r="DO21" s="4"/>
      <c r="DP21" s="167"/>
      <c r="DQ21" s="180"/>
      <c r="DR21" s="167"/>
      <c r="DS21" s="180"/>
      <c r="DT21" s="167"/>
      <c r="DU21" s="180"/>
      <c r="DV21" s="167"/>
      <c r="DW21" s="180"/>
      <c r="DX21" s="167"/>
      <c r="DY21" s="180"/>
      <c r="DZ21" s="167"/>
      <c r="EA21" s="180"/>
      <c r="EB21" s="167"/>
      <c r="EC21" s="180"/>
      <c r="ED21" s="167"/>
      <c r="EE21" s="180"/>
      <c r="EF21" s="189">
        <f t="shared" si="20"/>
        <v>0</v>
      </c>
      <c r="EG21" s="170">
        <f t="shared" si="21"/>
        <v>0</v>
      </c>
      <c r="EH21" s="169">
        <f t="shared" si="22"/>
        <v>0</v>
      </c>
      <c r="EI21" s="170">
        <f t="shared" si="23"/>
        <v>0</v>
      </c>
      <c r="EJ21" s="4"/>
      <c r="EK21" s="4"/>
      <c r="EL21" s="167"/>
      <c r="EM21" s="180"/>
      <c r="EN21" s="167"/>
      <c r="EO21" s="180"/>
      <c r="EP21" s="167"/>
      <c r="EQ21" s="180"/>
      <c r="ER21" s="167"/>
      <c r="ES21" s="180"/>
      <c r="ET21" s="167"/>
      <c r="EU21" s="180"/>
      <c r="EV21" s="167"/>
      <c r="EW21" s="180"/>
      <c r="EX21" s="167"/>
      <c r="EY21" s="180"/>
      <c r="EZ21" s="167"/>
      <c r="FA21" s="180"/>
      <c r="FB21" s="189">
        <f t="shared" si="24"/>
        <v>0</v>
      </c>
      <c r="FC21" s="170">
        <f t="shared" si="25"/>
        <v>0</v>
      </c>
      <c r="FD21" s="169">
        <f t="shared" si="26"/>
        <v>0</v>
      </c>
      <c r="FE21" s="170">
        <f t="shared" si="27"/>
        <v>0</v>
      </c>
      <c r="FF21" s="4"/>
      <c r="FG21" s="4"/>
      <c r="FH21" s="167"/>
      <c r="FI21" s="180"/>
      <c r="FJ21" s="167"/>
      <c r="FK21" s="180"/>
      <c r="FL21" s="167"/>
      <c r="FM21" s="180"/>
      <c r="FN21" s="167"/>
      <c r="FO21" s="180"/>
      <c r="FP21" s="167"/>
      <c r="FQ21" s="180"/>
      <c r="FR21" s="167"/>
      <c r="FS21" s="180"/>
      <c r="FT21" s="167"/>
      <c r="FU21" s="180"/>
      <c r="FV21" s="167"/>
      <c r="FW21" s="180"/>
      <c r="FX21" s="189">
        <f t="shared" si="28"/>
        <v>0</v>
      </c>
      <c r="FY21" s="170">
        <f t="shared" si="29"/>
        <v>0</v>
      </c>
      <c r="FZ21" s="169">
        <f t="shared" si="30"/>
        <v>0</v>
      </c>
      <c r="GA21" s="170">
        <f t="shared" si="31"/>
        <v>0</v>
      </c>
      <c r="GB21" s="4"/>
      <c r="GC21" s="4"/>
      <c r="GD21" s="167"/>
      <c r="GE21" s="180"/>
      <c r="GF21" s="167"/>
      <c r="GG21" s="180"/>
      <c r="GH21" s="167"/>
      <c r="GI21" s="180"/>
      <c r="GJ21" s="167"/>
      <c r="GK21" s="180"/>
      <c r="GL21" s="167"/>
      <c r="GM21" s="180"/>
      <c r="GN21" s="167"/>
      <c r="GO21" s="180"/>
      <c r="GP21" s="167"/>
      <c r="GQ21" s="180"/>
      <c r="GR21" s="167"/>
      <c r="GS21" s="180"/>
      <c r="GT21" s="189">
        <f t="shared" si="32"/>
        <v>0</v>
      </c>
      <c r="GU21" s="170">
        <f t="shared" si="33"/>
        <v>0</v>
      </c>
      <c r="GV21" s="169">
        <f t="shared" si="34"/>
        <v>0</v>
      </c>
      <c r="GW21" s="170">
        <f t="shared" si="35"/>
        <v>0</v>
      </c>
      <c r="GX21" s="4"/>
      <c r="GY21" s="4"/>
      <c r="GZ21" s="167"/>
      <c r="HA21" s="180"/>
      <c r="HB21" s="167"/>
      <c r="HC21" s="180"/>
      <c r="HD21" s="167"/>
      <c r="HE21" s="180"/>
      <c r="HF21" s="167"/>
      <c r="HG21" s="180"/>
      <c r="HH21" s="167"/>
      <c r="HI21" s="180"/>
      <c r="HJ21" s="167"/>
      <c r="HK21" s="180"/>
      <c r="HL21" s="167"/>
      <c r="HM21" s="180"/>
      <c r="HN21" s="167"/>
      <c r="HO21" s="180"/>
      <c r="HP21" s="189">
        <f t="shared" si="36"/>
        <v>0</v>
      </c>
      <c r="HQ21" s="170">
        <f t="shared" si="37"/>
        <v>0</v>
      </c>
      <c r="HR21" s="169">
        <f t="shared" si="38"/>
        <v>0</v>
      </c>
      <c r="HS21" s="170">
        <f t="shared" si="39"/>
        <v>0</v>
      </c>
      <c r="HT21" s="4"/>
      <c r="HU21" s="4"/>
      <c r="HV21" s="173">
        <f t="shared" si="40"/>
        <v>0</v>
      </c>
      <c r="HW21" s="174">
        <f t="shared" si="41"/>
        <v>0</v>
      </c>
      <c r="HX21" s="169">
        <f t="shared" si="0"/>
        <v>0</v>
      </c>
      <c r="HY21" s="170">
        <f t="shared" si="1"/>
        <v>0</v>
      </c>
      <c r="HZ21" s="175">
        <f t="shared" si="42"/>
        <v>0</v>
      </c>
      <c r="IA21" s="174">
        <f t="shared" si="43"/>
        <v>0</v>
      </c>
      <c r="IB21" s="169">
        <f t="shared" si="2"/>
        <v>0</v>
      </c>
      <c r="IC21" s="170">
        <f t="shared" si="3"/>
        <v>0</v>
      </c>
      <c r="ID21" s="453">
        <f t="shared" si="44"/>
        <v>0</v>
      </c>
      <c r="IE21" s="439">
        <f t="shared" si="45"/>
        <v>0</v>
      </c>
      <c r="IF21" s="455" t="s">
        <v>343</v>
      </c>
      <c r="IG21" s="439" t="s">
        <v>343</v>
      </c>
      <c r="IH21" s="4"/>
    </row>
    <row r="22" spans="2:242" s="26" customFormat="1" ht="16.5" hidden="1" customHeight="1" x14ac:dyDescent="0.25">
      <c r="B22" s="153"/>
      <c r="C22" s="558"/>
      <c r="D22" s="559"/>
      <c r="E22" s="123"/>
      <c r="F22" s="123"/>
      <c r="G22" s="123"/>
      <c r="H22" s="123"/>
      <c r="I22" s="148"/>
      <c r="J22" s="159"/>
      <c r="K22" s="560"/>
      <c r="L22" s="553"/>
      <c r="M22" s="148"/>
      <c r="N22" s="155"/>
      <c r="O22" s="160"/>
      <c r="Q22" s="157"/>
      <c r="R22" s="640" t="s">
        <v>343</v>
      </c>
      <c r="T22" s="28"/>
      <c r="U22" s="176" t="s">
        <v>300</v>
      </c>
      <c r="V22" s="10"/>
      <c r="W22" s="10"/>
      <c r="X22" s="177"/>
      <c r="Y22" s="178"/>
      <c r="Z22" s="177"/>
      <c r="AA22" s="178"/>
      <c r="AB22" s="177"/>
      <c r="AC22" s="178"/>
      <c r="AD22" s="177"/>
      <c r="AE22" s="178"/>
      <c r="AF22" s="177"/>
      <c r="AG22" s="178"/>
      <c r="AH22" s="177"/>
      <c r="AI22" s="178"/>
      <c r="AJ22" s="177"/>
      <c r="AK22" s="178"/>
      <c r="AL22" s="177"/>
      <c r="AM22" s="178"/>
      <c r="AN22" s="177"/>
      <c r="AO22" s="178"/>
      <c r="AP22" s="177"/>
      <c r="AQ22" s="178"/>
      <c r="AR22" s="177"/>
      <c r="AS22" s="178"/>
      <c r="AT22" s="177"/>
      <c r="AU22" s="178"/>
      <c r="AV22" s="189">
        <f t="shared" si="4"/>
        <v>0</v>
      </c>
      <c r="AW22" s="170">
        <f t="shared" si="5"/>
        <v>0</v>
      </c>
      <c r="AX22" s="169">
        <f t="shared" si="6"/>
        <v>0</v>
      </c>
      <c r="AY22" s="170">
        <f t="shared" si="7"/>
        <v>0</v>
      </c>
      <c r="AZ22" s="23"/>
      <c r="BA22" s="23"/>
      <c r="BB22" s="177"/>
      <c r="BC22" s="178"/>
      <c r="BD22" s="177"/>
      <c r="BE22" s="178"/>
      <c r="BF22" s="177"/>
      <c r="BG22" s="178"/>
      <c r="BH22" s="177"/>
      <c r="BI22" s="178"/>
      <c r="BJ22" s="177"/>
      <c r="BK22" s="178"/>
      <c r="BL22" s="177"/>
      <c r="BM22" s="178"/>
      <c r="BN22" s="177"/>
      <c r="BO22" s="178"/>
      <c r="BP22" s="177"/>
      <c r="BQ22" s="178"/>
      <c r="BR22" s="189">
        <f t="shared" si="8"/>
        <v>0</v>
      </c>
      <c r="BS22" s="170">
        <f t="shared" si="9"/>
        <v>0</v>
      </c>
      <c r="BT22" s="169">
        <f t="shared" si="10"/>
        <v>0</v>
      </c>
      <c r="BU22" s="170">
        <f t="shared" si="11"/>
        <v>0</v>
      </c>
      <c r="BV22" s="23"/>
      <c r="BW22" s="23"/>
      <c r="BX22" s="177"/>
      <c r="BY22" s="178"/>
      <c r="BZ22" s="177"/>
      <c r="CA22" s="178"/>
      <c r="CB22" s="177"/>
      <c r="CC22" s="178"/>
      <c r="CD22" s="177"/>
      <c r="CE22" s="178"/>
      <c r="CF22" s="177"/>
      <c r="CG22" s="178"/>
      <c r="CH22" s="177"/>
      <c r="CI22" s="178"/>
      <c r="CJ22" s="177"/>
      <c r="CK22" s="178"/>
      <c r="CL22" s="177"/>
      <c r="CM22" s="178"/>
      <c r="CN22" s="189">
        <f t="shared" si="12"/>
        <v>0</v>
      </c>
      <c r="CO22" s="170">
        <f t="shared" si="13"/>
        <v>0</v>
      </c>
      <c r="CP22" s="169">
        <f t="shared" si="14"/>
        <v>0</v>
      </c>
      <c r="CQ22" s="170">
        <f t="shared" si="15"/>
        <v>0</v>
      </c>
      <c r="CR22" s="23"/>
      <c r="CS22" s="23"/>
      <c r="CT22" s="177"/>
      <c r="CU22" s="178"/>
      <c r="CV22" s="177"/>
      <c r="CW22" s="178"/>
      <c r="CX22" s="177"/>
      <c r="CY22" s="178"/>
      <c r="CZ22" s="177"/>
      <c r="DA22" s="178"/>
      <c r="DB22" s="177"/>
      <c r="DC22" s="178"/>
      <c r="DD22" s="177"/>
      <c r="DE22" s="178"/>
      <c r="DF22" s="177"/>
      <c r="DG22" s="178"/>
      <c r="DH22" s="177"/>
      <c r="DI22" s="178"/>
      <c r="DJ22" s="189">
        <f t="shared" si="16"/>
        <v>0</v>
      </c>
      <c r="DK22" s="170">
        <f t="shared" si="17"/>
        <v>0</v>
      </c>
      <c r="DL22" s="169">
        <f t="shared" si="18"/>
        <v>0</v>
      </c>
      <c r="DM22" s="170">
        <f t="shared" si="19"/>
        <v>0</v>
      </c>
      <c r="DN22" s="23"/>
      <c r="DO22" s="23"/>
      <c r="DP22" s="177"/>
      <c r="DQ22" s="178"/>
      <c r="DR22" s="177"/>
      <c r="DS22" s="178"/>
      <c r="DT22" s="177"/>
      <c r="DU22" s="178"/>
      <c r="DV22" s="177"/>
      <c r="DW22" s="178"/>
      <c r="DX22" s="177"/>
      <c r="DY22" s="178"/>
      <c r="DZ22" s="177"/>
      <c r="EA22" s="178"/>
      <c r="EB22" s="177"/>
      <c r="EC22" s="178"/>
      <c r="ED22" s="177"/>
      <c r="EE22" s="178"/>
      <c r="EF22" s="189">
        <f t="shared" si="20"/>
        <v>0</v>
      </c>
      <c r="EG22" s="170">
        <f t="shared" si="21"/>
        <v>0</v>
      </c>
      <c r="EH22" s="169">
        <f t="shared" si="22"/>
        <v>0</v>
      </c>
      <c r="EI22" s="170">
        <f t="shared" si="23"/>
        <v>0</v>
      </c>
      <c r="EJ22" s="23"/>
      <c r="EK22" s="23"/>
      <c r="EL22" s="177"/>
      <c r="EM22" s="178"/>
      <c r="EN22" s="177"/>
      <c r="EO22" s="178"/>
      <c r="EP22" s="177"/>
      <c r="EQ22" s="178"/>
      <c r="ER22" s="177"/>
      <c r="ES22" s="178"/>
      <c r="ET22" s="177"/>
      <c r="EU22" s="178"/>
      <c r="EV22" s="177"/>
      <c r="EW22" s="178"/>
      <c r="EX22" s="177"/>
      <c r="EY22" s="178"/>
      <c r="EZ22" s="177"/>
      <c r="FA22" s="178"/>
      <c r="FB22" s="189">
        <f t="shared" si="24"/>
        <v>0</v>
      </c>
      <c r="FC22" s="170">
        <f t="shared" si="25"/>
        <v>0</v>
      </c>
      <c r="FD22" s="169">
        <f t="shared" si="26"/>
        <v>0</v>
      </c>
      <c r="FE22" s="170">
        <f t="shared" si="27"/>
        <v>0</v>
      </c>
      <c r="FF22" s="23"/>
      <c r="FG22" s="23"/>
      <c r="FH22" s="177"/>
      <c r="FI22" s="178"/>
      <c r="FJ22" s="177"/>
      <c r="FK22" s="178"/>
      <c r="FL22" s="177"/>
      <c r="FM22" s="178"/>
      <c r="FN22" s="177"/>
      <c r="FO22" s="178"/>
      <c r="FP22" s="177"/>
      <c r="FQ22" s="178"/>
      <c r="FR22" s="177"/>
      <c r="FS22" s="178"/>
      <c r="FT22" s="177"/>
      <c r="FU22" s="178"/>
      <c r="FV22" s="177"/>
      <c r="FW22" s="178"/>
      <c r="FX22" s="189">
        <f t="shared" si="28"/>
        <v>0</v>
      </c>
      <c r="FY22" s="170">
        <f t="shared" si="29"/>
        <v>0</v>
      </c>
      <c r="FZ22" s="169">
        <f t="shared" si="30"/>
        <v>0</v>
      </c>
      <c r="GA22" s="170">
        <f t="shared" si="31"/>
        <v>0</v>
      </c>
      <c r="GB22" s="23"/>
      <c r="GC22" s="23"/>
      <c r="GD22" s="177"/>
      <c r="GE22" s="178"/>
      <c r="GF22" s="177"/>
      <c r="GG22" s="178"/>
      <c r="GH22" s="177"/>
      <c r="GI22" s="178"/>
      <c r="GJ22" s="177"/>
      <c r="GK22" s="178"/>
      <c r="GL22" s="177"/>
      <c r="GM22" s="178"/>
      <c r="GN22" s="177"/>
      <c r="GO22" s="178"/>
      <c r="GP22" s="177"/>
      <c r="GQ22" s="178"/>
      <c r="GR22" s="177"/>
      <c r="GS22" s="178"/>
      <c r="GT22" s="189">
        <f t="shared" si="32"/>
        <v>0</v>
      </c>
      <c r="GU22" s="170">
        <f t="shared" si="33"/>
        <v>0</v>
      </c>
      <c r="GV22" s="169">
        <f t="shared" si="34"/>
        <v>0</v>
      </c>
      <c r="GW22" s="170">
        <f t="shared" si="35"/>
        <v>0</v>
      </c>
      <c r="GX22" s="23"/>
      <c r="GY22" s="23"/>
      <c r="GZ22" s="177"/>
      <c r="HA22" s="178"/>
      <c r="HB22" s="177"/>
      <c r="HC22" s="178"/>
      <c r="HD22" s="177"/>
      <c r="HE22" s="178"/>
      <c r="HF22" s="177"/>
      <c r="HG22" s="178"/>
      <c r="HH22" s="177"/>
      <c r="HI22" s="178"/>
      <c r="HJ22" s="177"/>
      <c r="HK22" s="178"/>
      <c r="HL22" s="177"/>
      <c r="HM22" s="178"/>
      <c r="HN22" s="177"/>
      <c r="HO22" s="178"/>
      <c r="HP22" s="189">
        <f t="shared" si="36"/>
        <v>0</v>
      </c>
      <c r="HQ22" s="170">
        <f t="shared" si="37"/>
        <v>0</v>
      </c>
      <c r="HR22" s="169">
        <f t="shared" si="38"/>
        <v>0</v>
      </c>
      <c r="HS22" s="170">
        <f t="shared" si="39"/>
        <v>0</v>
      </c>
      <c r="HT22" s="23"/>
      <c r="HU22" s="23"/>
      <c r="HV22" s="173">
        <f t="shared" si="40"/>
        <v>0</v>
      </c>
      <c r="HW22" s="174">
        <f t="shared" si="41"/>
        <v>0</v>
      </c>
      <c r="HX22" s="169">
        <f t="shared" si="0"/>
        <v>0</v>
      </c>
      <c r="HY22" s="170">
        <f t="shared" si="1"/>
        <v>0</v>
      </c>
      <c r="HZ22" s="175">
        <f t="shared" si="42"/>
        <v>0</v>
      </c>
      <c r="IA22" s="174">
        <f t="shared" si="43"/>
        <v>0</v>
      </c>
      <c r="IB22" s="169">
        <f t="shared" si="2"/>
        <v>0</v>
      </c>
      <c r="IC22" s="170">
        <f t="shared" si="3"/>
        <v>0</v>
      </c>
      <c r="ID22" s="453">
        <f t="shared" si="44"/>
        <v>0</v>
      </c>
      <c r="IE22" s="439">
        <f t="shared" si="45"/>
        <v>0</v>
      </c>
      <c r="IF22" s="455" t="s">
        <v>343</v>
      </c>
      <c r="IG22" s="439" t="s">
        <v>343</v>
      </c>
      <c r="IH22" s="4"/>
    </row>
    <row r="23" spans="2:242" s="26" customFormat="1" ht="16.5" customHeight="1" x14ac:dyDescent="0.25">
      <c r="B23" s="153" t="s">
        <v>18</v>
      </c>
      <c r="C23" s="806"/>
      <c r="D23" s="807"/>
      <c r="E23" s="322"/>
      <c r="F23" s="116"/>
      <c r="G23" s="116"/>
      <c r="H23" s="116"/>
      <c r="I23" s="148">
        <f>INT(IF(E23&gt;0,data!$J$12,0))</f>
        <v>0</v>
      </c>
      <c r="J23" s="148">
        <f>E23*I23</f>
        <v>0</v>
      </c>
      <c r="K23" s="323"/>
      <c r="L23" s="322"/>
      <c r="M23" s="148">
        <f>INT(IF(E23&gt;0,(IF(K23="ano",data!$J$6,0)),0))</f>
        <v>0</v>
      </c>
      <c r="N23" s="155">
        <f>IF(L23&gt;E23,M23*E23,M23*L23)</f>
        <v>0</v>
      </c>
      <c r="O23" s="158">
        <f t="shared" si="46"/>
        <v>0</v>
      </c>
      <c r="Q23" s="152" t="str">
        <f t="shared" si="47"/>
        <v/>
      </c>
      <c r="R23" s="640" t="s">
        <v>343</v>
      </c>
      <c r="T23" s="26">
        <f t="shared" si="48"/>
        <v>0</v>
      </c>
      <c r="U23" s="179" t="s">
        <v>300</v>
      </c>
      <c r="V23" s="10"/>
      <c r="W23" s="10"/>
      <c r="X23" s="167"/>
      <c r="Y23" s="180"/>
      <c r="Z23" s="167"/>
      <c r="AA23" s="180"/>
      <c r="AB23" s="167"/>
      <c r="AC23" s="180"/>
      <c r="AD23" s="167"/>
      <c r="AE23" s="180"/>
      <c r="AF23" s="167"/>
      <c r="AG23" s="180"/>
      <c r="AH23" s="167"/>
      <c r="AI23" s="180"/>
      <c r="AJ23" s="167"/>
      <c r="AK23" s="180"/>
      <c r="AL23" s="167"/>
      <c r="AM23" s="180"/>
      <c r="AN23" s="167"/>
      <c r="AO23" s="180"/>
      <c r="AP23" s="167"/>
      <c r="AQ23" s="180"/>
      <c r="AR23" s="167"/>
      <c r="AS23" s="180"/>
      <c r="AT23" s="167"/>
      <c r="AU23" s="180"/>
      <c r="AV23" s="189">
        <f t="shared" si="4"/>
        <v>0</v>
      </c>
      <c r="AW23" s="170">
        <f t="shared" si="5"/>
        <v>0</v>
      </c>
      <c r="AX23" s="169">
        <f t="shared" si="6"/>
        <v>0</v>
      </c>
      <c r="AY23" s="170">
        <f t="shared" si="7"/>
        <v>0</v>
      </c>
      <c r="AZ23" s="4"/>
      <c r="BA23" s="4"/>
      <c r="BB23" s="167"/>
      <c r="BC23" s="180"/>
      <c r="BD23" s="167"/>
      <c r="BE23" s="180"/>
      <c r="BF23" s="167"/>
      <c r="BG23" s="180"/>
      <c r="BH23" s="167"/>
      <c r="BI23" s="180"/>
      <c r="BJ23" s="167"/>
      <c r="BK23" s="180"/>
      <c r="BL23" s="167"/>
      <c r="BM23" s="180"/>
      <c r="BN23" s="167"/>
      <c r="BO23" s="180"/>
      <c r="BP23" s="167"/>
      <c r="BQ23" s="180"/>
      <c r="BR23" s="189">
        <f t="shared" si="8"/>
        <v>0</v>
      </c>
      <c r="BS23" s="170">
        <f t="shared" si="9"/>
        <v>0</v>
      </c>
      <c r="BT23" s="169">
        <f t="shared" si="10"/>
        <v>0</v>
      </c>
      <c r="BU23" s="170">
        <f t="shared" si="11"/>
        <v>0</v>
      </c>
      <c r="BV23" s="4"/>
      <c r="BW23" s="4"/>
      <c r="BX23" s="167"/>
      <c r="BY23" s="180"/>
      <c r="BZ23" s="167"/>
      <c r="CA23" s="180"/>
      <c r="CB23" s="167"/>
      <c r="CC23" s="180"/>
      <c r="CD23" s="167"/>
      <c r="CE23" s="180"/>
      <c r="CF23" s="167"/>
      <c r="CG23" s="180"/>
      <c r="CH23" s="167"/>
      <c r="CI23" s="180"/>
      <c r="CJ23" s="167"/>
      <c r="CK23" s="180"/>
      <c r="CL23" s="167"/>
      <c r="CM23" s="180"/>
      <c r="CN23" s="189">
        <f t="shared" si="12"/>
        <v>0</v>
      </c>
      <c r="CO23" s="170">
        <f t="shared" si="13"/>
        <v>0</v>
      </c>
      <c r="CP23" s="169">
        <f t="shared" si="14"/>
        <v>0</v>
      </c>
      <c r="CQ23" s="170">
        <f t="shared" si="15"/>
        <v>0</v>
      </c>
      <c r="CR23" s="4"/>
      <c r="CS23" s="4"/>
      <c r="CT23" s="167"/>
      <c r="CU23" s="180"/>
      <c r="CV23" s="167"/>
      <c r="CW23" s="180"/>
      <c r="CX23" s="167"/>
      <c r="CY23" s="180"/>
      <c r="CZ23" s="167"/>
      <c r="DA23" s="180"/>
      <c r="DB23" s="167"/>
      <c r="DC23" s="180"/>
      <c r="DD23" s="167"/>
      <c r="DE23" s="180"/>
      <c r="DF23" s="167"/>
      <c r="DG23" s="180"/>
      <c r="DH23" s="167"/>
      <c r="DI23" s="180"/>
      <c r="DJ23" s="189">
        <f t="shared" si="16"/>
        <v>0</v>
      </c>
      <c r="DK23" s="170">
        <f t="shared" si="17"/>
        <v>0</v>
      </c>
      <c r="DL23" s="169">
        <f t="shared" si="18"/>
        <v>0</v>
      </c>
      <c r="DM23" s="170">
        <f t="shared" si="19"/>
        <v>0</v>
      </c>
      <c r="DN23" s="4"/>
      <c r="DO23" s="4"/>
      <c r="DP23" s="167"/>
      <c r="DQ23" s="180"/>
      <c r="DR23" s="167"/>
      <c r="DS23" s="180"/>
      <c r="DT23" s="167"/>
      <c r="DU23" s="180"/>
      <c r="DV23" s="167"/>
      <c r="DW23" s="180"/>
      <c r="DX23" s="167"/>
      <c r="DY23" s="180"/>
      <c r="DZ23" s="167"/>
      <c r="EA23" s="180"/>
      <c r="EB23" s="167"/>
      <c r="EC23" s="180"/>
      <c r="ED23" s="167"/>
      <c r="EE23" s="180"/>
      <c r="EF23" s="189">
        <f t="shared" si="20"/>
        <v>0</v>
      </c>
      <c r="EG23" s="170">
        <f t="shared" si="21"/>
        <v>0</v>
      </c>
      <c r="EH23" s="169">
        <f t="shared" si="22"/>
        <v>0</v>
      </c>
      <c r="EI23" s="170">
        <f t="shared" si="23"/>
        <v>0</v>
      </c>
      <c r="EJ23" s="4"/>
      <c r="EK23" s="4"/>
      <c r="EL23" s="167"/>
      <c r="EM23" s="180"/>
      <c r="EN23" s="167"/>
      <c r="EO23" s="180"/>
      <c r="EP23" s="167"/>
      <c r="EQ23" s="180"/>
      <c r="ER23" s="167"/>
      <c r="ES23" s="180"/>
      <c r="ET23" s="167"/>
      <c r="EU23" s="180"/>
      <c r="EV23" s="167"/>
      <c r="EW23" s="180"/>
      <c r="EX23" s="167"/>
      <c r="EY23" s="180"/>
      <c r="EZ23" s="167"/>
      <c r="FA23" s="180"/>
      <c r="FB23" s="189">
        <f t="shared" si="24"/>
        <v>0</v>
      </c>
      <c r="FC23" s="170">
        <f t="shared" si="25"/>
        <v>0</v>
      </c>
      <c r="FD23" s="169">
        <f t="shared" si="26"/>
        <v>0</v>
      </c>
      <c r="FE23" s="170">
        <f t="shared" si="27"/>
        <v>0</v>
      </c>
      <c r="FF23" s="4"/>
      <c r="FG23" s="4"/>
      <c r="FH23" s="167"/>
      <c r="FI23" s="180"/>
      <c r="FJ23" s="167"/>
      <c r="FK23" s="180"/>
      <c r="FL23" s="167"/>
      <c r="FM23" s="180"/>
      <c r="FN23" s="167"/>
      <c r="FO23" s="180"/>
      <c r="FP23" s="167"/>
      <c r="FQ23" s="180"/>
      <c r="FR23" s="167"/>
      <c r="FS23" s="180"/>
      <c r="FT23" s="167"/>
      <c r="FU23" s="180"/>
      <c r="FV23" s="167"/>
      <c r="FW23" s="180"/>
      <c r="FX23" s="189">
        <f t="shared" si="28"/>
        <v>0</v>
      </c>
      <c r="FY23" s="170">
        <f t="shared" si="29"/>
        <v>0</v>
      </c>
      <c r="FZ23" s="169">
        <f t="shared" si="30"/>
        <v>0</v>
      </c>
      <c r="GA23" s="170">
        <f t="shared" si="31"/>
        <v>0</v>
      </c>
      <c r="GB23" s="4"/>
      <c r="GC23" s="4"/>
      <c r="GD23" s="167"/>
      <c r="GE23" s="180"/>
      <c r="GF23" s="167"/>
      <c r="GG23" s="180"/>
      <c r="GH23" s="167"/>
      <c r="GI23" s="180"/>
      <c r="GJ23" s="167"/>
      <c r="GK23" s="180"/>
      <c r="GL23" s="167"/>
      <c r="GM23" s="180"/>
      <c r="GN23" s="167"/>
      <c r="GO23" s="180"/>
      <c r="GP23" s="167"/>
      <c r="GQ23" s="180"/>
      <c r="GR23" s="167"/>
      <c r="GS23" s="180"/>
      <c r="GT23" s="189">
        <f t="shared" si="32"/>
        <v>0</v>
      </c>
      <c r="GU23" s="170">
        <f t="shared" si="33"/>
        <v>0</v>
      </c>
      <c r="GV23" s="169">
        <f t="shared" si="34"/>
        <v>0</v>
      </c>
      <c r="GW23" s="170">
        <f t="shared" si="35"/>
        <v>0</v>
      </c>
      <c r="GX23" s="4"/>
      <c r="GY23" s="4"/>
      <c r="GZ23" s="167"/>
      <c r="HA23" s="180"/>
      <c r="HB23" s="167"/>
      <c r="HC23" s="180"/>
      <c r="HD23" s="167"/>
      <c r="HE23" s="180"/>
      <c r="HF23" s="167"/>
      <c r="HG23" s="180"/>
      <c r="HH23" s="167"/>
      <c r="HI23" s="180"/>
      <c r="HJ23" s="167"/>
      <c r="HK23" s="180"/>
      <c r="HL23" s="167"/>
      <c r="HM23" s="180"/>
      <c r="HN23" s="167"/>
      <c r="HO23" s="180"/>
      <c r="HP23" s="189">
        <f t="shared" si="36"/>
        <v>0</v>
      </c>
      <c r="HQ23" s="170">
        <f t="shared" si="37"/>
        <v>0</v>
      </c>
      <c r="HR23" s="169">
        <f t="shared" si="38"/>
        <v>0</v>
      </c>
      <c r="HS23" s="170">
        <f t="shared" si="39"/>
        <v>0</v>
      </c>
      <c r="HT23" s="4"/>
      <c r="HU23" s="4"/>
      <c r="HV23" s="173">
        <f t="shared" si="40"/>
        <v>0</v>
      </c>
      <c r="HW23" s="174">
        <f t="shared" si="41"/>
        <v>0</v>
      </c>
      <c r="HX23" s="169">
        <f t="shared" si="0"/>
        <v>0</v>
      </c>
      <c r="HY23" s="170">
        <f t="shared" si="1"/>
        <v>0</v>
      </c>
      <c r="HZ23" s="175">
        <f t="shared" si="42"/>
        <v>0</v>
      </c>
      <c r="IA23" s="174">
        <f t="shared" si="43"/>
        <v>0</v>
      </c>
      <c r="IB23" s="169">
        <f t="shared" si="2"/>
        <v>0</v>
      </c>
      <c r="IC23" s="170">
        <f t="shared" si="3"/>
        <v>0</v>
      </c>
      <c r="ID23" s="453">
        <f t="shared" si="44"/>
        <v>0</v>
      </c>
      <c r="IE23" s="439">
        <f t="shared" si="45"/>
        <v>0</v>
      </c>
      <c r="IF23" s="455" t="s">
        <v>343</v>
      </c>
      <c r="IG23" s="439" t="s">
        <v>343</v>
      </c>
      <c r="IH23" s="4"/>
    </row>
    <row r="24" spans="2:242" s="26" customFormat="1" ht="16.5" hidden="1" customHeight="1" x14ac:dyDescent="0.25">
      <c r="B24" s="153"/>
      <c r="C24" s="558"/>
      <c r="D24" s="559"/>
      <c r="E24" s="123"/>
      <c r="F24" s="123"/>
      <c r="G24" s="123"/>
      <c r="H24" s="123"/>
      <c r="I24" s="148"/>
      <c r="J24" s="159"/>
      <c r="K24" s="560"/>
      <c r="L24" s="553"/>
      <c r="M24" s="148"/>
      <c r="N24" s="155"/>
      <c r="O24" s="160"/>
      <c r="Q24" s="157"/>
      <c r="R24" s="640" t="s">
        <v>343</v>
      </c>
      <c r="T24" s="28"/>
      <c r="U24" s="176" t="s">
        <v>300</v>
      </c>
      <c r="V24" s="10"/>
      <c r="W24" s="10"/>
      <c r="X24" s="177"/>
      <c r="Y24" s="178"/>
      <c r="Z24" s="177"/>
      <c r="AA24" s="178"/>
      <c r="AB24" s="177"/>
      <c r="AC24" s="178"/>
      <c r="AD24" s="177"/>
      <c r="AE24" s="178"/>
      <c r="AF24" s="177"/>
      <c r="AG24" s="178"/>
      <c r="AH24" s="177"/>
      <c r="AI24" s="178"/>
      <c r="AJ24" s="177"/>
      <c r="AK24" s="178"/>
      <c r="AL24" s="177"/>
      <c r="AM24" s="178"/>
      <c r="AN24" s="177"/>
      <c r="AO24" s="178"/>
      <c r="AP24" s="177"/>
      <c r="AQ24" s="178"/>
      <c r="AR24" s="177"/>
      <c r="AS24" s="178"/>
      <c r="AT24" s="177"/>
      <c r="AU24" s="178"/>
      <c r="AV24" s="189">
        <f t="shared" si="4"/>
        <v>0</v>
      </c>
      <c r="AW24" s="170">
        <f t="shared" si="5"/>
        <v>0</v>
      </c>
      <c r="AX24" s="169">
        <f t="shared" si="6"/>
        <v>0</v>
      </c>
      <c r="AY24" s="170">
        <f t="shared" si="7"/>
        <v>0</v>
      </c>
      <c r="AZ24" s="23"/>
      <c r="BA24" s="23"/>
      <c r="BB24" s="177"/>
      <c r="BC24" s="178"/>
      <c r="BD24" s="177"/>
      <c r="BE24" s="178"/>
      <c r="BF24" s="177"/>
      <c r="BG24" s="178"/>
      <c r="BH24" s="177"/>
      <c r="BI24" s="178"/>
      <c r="BJ24" s="177"/>
      <c r="BK24" s="178"/>
      <c r="BL24" s="177"/>
      <c r="BM24" s="178"/>
      <c r="BN24" s="177"/>
      <c r="BO24" s="178"/>
      <c r="BP24" s="177"/>
      <c r="BQ24" s="178"/>
      <c r="BR24" s="189">
        <f t="shared" si="8"/>
        <v>0</v>
      </c>
      <c r="BS24" s="170">
        <f t="shared" si="9"/>
        <v>0</v>
      </c>
      <c r="BT24" s="169">
        <f t="shared" si="10"/>
        <v>0</v>
      </c>
      <c r="BU24" s="170">
        <f t="shared" si="11"/>
        <v>0</v>
      </c>
      <c r="BV24" s="23"/>
      <c r="BW24" s="23"/>
      <c r="BX24" s="177"/>
      <c r="BY24" s="178"/>
      <c r="BZ24" s="177"/>
      <c r="CA24" s="178"/>
      <c r="CB24" s="177"/>
      <c r="CC24" s="178"/>
      <c r="CD24" s="177"/>
      <c r="CE24" s="178"/>
      <c r="CF24" s="177"/>
      <c r="CG24" s="178"/>
      <c r="CH24" s="177"/>
      <c r="CI24" s="178"/>
      <c r="CJ24" s="177"/>
      <c r="CK24" s="178"/>
      <c r="CL24" s="177"/>
      <c r="CM24" s="178"/>
      <c r="CN24" s="189">
        <f t="shared" si="12"/>
        <v>0</v>
      </c>
      <c r="CO24" s="170">
        <f t="shared" si="13"/>
        <v>0</v>
      </c>
      <c r="CP24" s="169">
        <f t="shared" si="14"/>
        <v>0</v>
      </c>
      <c r="CQ24" s="170">
        <f t="shared" si="15"/>
        <v>0</v>
      </c>
      <c r="CR24" s="23"/>
      <c r="CS24" s="23"/>
      <c r="CT24" s="177"/>
      <c r="CU24" s="178"/>
      <c r="CV24" s="177"/>
      <c r="CW24" s="178"/>
      <c r="CX24" s="177"/>
      <c r="CY24" s="178"/>
      <c r="CZ24" s="177"/>
      <c r="DA24" s="178"/>
      <c r="DB24" s="177"/>
      <c r="DC24" s="178"/>
      <c r="DD24" s="177"/>
      <c r="DE24" s="178"/>
      <c r="DF24" s="177"/>
      <c r="DG24" s="178"/>
      <c r="DH24" s="177"/>
      <c r="DI24" s="178"/>
      <c r="DJ24" s="189">
        <f t="shared" si="16"/>
        <v>0</v>
      </c>
      <c r="DK24" s="170">
        <f t="shared" si="17"/>
        <v>0</v>
      </c>
      <c r="DL24" s="169">
        <f t="shared" si="18"/>
        <v>0</v>
      </c>
      <c r="DM24" s="170">
        <f t="shared" si="19"/>
        <v>0</v>
      </c>
      <c r="DN24" s="23"/>
      <c r="DO24" s="23"/>
      <c r="DP24" s="177"/>
      <c r="DQ24" s="178"/>
      <c r="DR24" s="177"/>
      <c r="DS24" s="178"/>
      <c r="DT24" s="177"/>
      <c r="DU24" s="178"/>
      <c r="DV24" s="177"/>
      <c r="DW24" s="178"/>
      <c r="DX24" s="177"/>
      <c r="DY24" s="178"/>
      <c r="DZ24" s="177"/>
      <c r="EA24" s="178"/>
      <c r="EB24" s="177"/>
      <c r="EC24" s="178"/>
      <c r="ED24" s="177"/>
      <c r="EE24" s="178"/>
      <c r="EF24" s="189">
        <f t="shared" si="20"/>
        <v>0</v>
      </c>
      <c r="EG24" s="170">
        <f t="shared" si="21"/>
        <v>0</v>
      </c>
      <c r="EH24" s="169">
        <f t="shared" si="22"/>
        <v>0</v>
      </c>
      <c r="EI24" s="170">
        <f t="shared" si="23"/>
        <v>0</v>
      </c>
      <c r="EJ24" s="23"/>
      <c r="EK24" s="23"/>
      <c r="EL24" s="177"/>
      <c r="EM24" s="178"/>
      <c r="EN24" s="177"/>
      <c r="EO24" s="178"/>
      <c r="EP24" s="177"/>
      <c r="EQ24" s="178"/>
      <c r="ER24" s="177"/>
      <c r="ES24" s="178"/>
      <c r="ET24" s="177"/>
      <c r="EU24" s="178"/>
      <c r="EV24" s="177"/>
      <c r="EW24" s="178"/>
      <c r="EX24" s="177"/>
      <c r="EY24" s="178"/>
      <c r="EZ24" s="177"/>
      <c r="FA24" s="178"/>
      <c r="FB24" s="189">
        <f t="shared" si="24"/>
        <v>0</v>
      </c>
      <c r="FC24" s="170">
        <f t="shared" si="25"/>
        <v>0</v>
      </c>
      <c r="FD24" s="169">
        <f t="shared" si="26"/>
        <v>0</v>
      </c>
      <c r="FE24" s="170">
        <f t="shared" si="27"/>
        <v>0</v>
      </c>
      <c r="FF24" s="23"/>
      <c r="FG24" s="23"/>
      <c r="FH24" s="177"/>
      <c r="FI24" s="178"/>
      <c r="FJ24" s="177"/>
      <c r="FK24" s="178"/>
      <c r="FL24" s="177"/>
      <c r="FM24" s="178"/>
      <c r="FN24" s="177"/>
      <c r="FO24" s="178"/>
      <c r="FP24" s="177"/>
      <c r="FQ24" s="178"/>
      <c r="FR24" s="177"/>
      <c r="FS24" s="178"/>
      <c r="FT24" s="177"/>
      <c r="FU24" s="178"/>
      <c r="FV24" s="177"/>
      <c r="FW24" s="178"/>
      <c r="FX24" s="189">
        <f t="shared" si="28"/>
        <v>0</v>
      </c>
      <c r="FY24" s="170">
        <f t="shared" si="29"/>
        <v>0</v>
      </c>
      <c r="FZ24" s="169">
        <f t="shared" si="30"/>
        <v>0</v>
      </c>
      <c r="GA24" s="170">
        <f t="shared" si="31"/>
        <v>0</v>
      </c>
      <c r="GB24" s="23"/>
      <c r="GC24" s="23"/>
      <c r="GD24" s="177"/>
      <c r="GE24" s="178"/>
      <c r="GF24" s="177"/>
      <c r="GG24" s="178"/>
      <c r="GH24" s="177"/>
      <c r="GI24" s="178"/>
      <c r="GJ24" s="177"/>
      <c r="GK24" s="178"/>
      <c r="GL24" s="177"/>
      <c r="GM24" s="178"/>
      <c r="GN24" s="177"/>
      <c r="GO24" s="178"/>
      <c r="GP24" s="177"/>
      <c r="GQ24" s="178"/>
      <c r="GR24" s="177"/>
      <c r="GS24" s="178"/>
      <c r="GT24" s="189">
        <f t="shared" si="32"/>
        <v>0</v>
      </c>
      <c r="GU24" s="170">
        <f t="shared" si="33"/>
        <v>0</v>
      </c>
      <c r="GV24" s="169">
        <f t="shared" si="34"/>
        <v>0</v>
      </c>
      <c r="GW24" s="170">
        <f t="shared" si="35"/>
        <v>0</v>
      </c>
      <c r="GX24" s="23"/>
      <c r="GY24" s="23"/>
      <c r="GZ24" s="177"/>
      <c r="HA24" s="178"/>
      <c r="HB24" s="177"/>
      <c r="HC24" s="178"/>
      <c r="HD24" s="177"/>
      <c r="HE24" s="178"/>
      <c r="HF24" s="177"/>
      <c r="HG24" s="178"/>
      <c r="HH24" s="177"/>
      <c r="HI24" s="178"/>
      <c r="HJ24" s="177"/>
      <c r="HK24" s="178"/>
      <c r="HL24" s="177"/>
      <c r="HM24" s="178"/>
      <c r="HN24" s="177"/>
      <c r="HO24" s="178"/>
      <c r="HP24" s="189">
        <f t="shared" si="36"/>
        <v>0</v>
      </c>
      <c r="HQ24" s="170">
        <f t="shared" si="37"/>
        <v>0</v>
      </c>
      <c r="HR24" s="169">
        <f t="shared" si="38"/>
        <v>0</v>
      </c>
      <c r="HS24" s="170">
        <f t="shared" si="39"/>
        <v>0</v>
      </c>
      <c r="HT24" s="23"/>
      <c r="HU24" s="23"/>
      <c r="HV24" s="173">
        <f t="shared" si="40"/>
        <v>0</v>
      </c>
      <c r="HW24" s="174">
        <f t="shared" si="41"/>
        <v>0</v>
      </c>
      <c r="HX24" s="169">
        <f t="shared" si="0"/>
        <v>0</v>
      </c>
      <c r="HY24" s="170">
        <f t="shared" si="1"/>
        <v>0</v>
      </c>
      <c r="HZ24" s="175">
        <f t="shared" si="42"/>
        <v>0</v>
      </c>
      <c r="IA24" s="174">
        <f t="shared" si="43"/>
        <v>0</v>
      </c>
      <c r="IB24" s="169">
        <f t="shared" si="2"/>
        <v>0</v>
      </c>
      <c r="IC24" s="170">
        <f t="shared" si="3"/>
        <v>0</v>
      </c>
      <c r="ID24" s="453">
        <f t="shared" si="44"/>
        <v>0</v>
      </c>
      <c r="IE24" s="439">
        <f t="shared" si="45"/>
        <v>0</v>
      </c>
      <c r="IF24" s="455" t="s">
        <v>343</v>
      </c>
      <c r="IG24" s="439" t="s">
        <v>343</v>
      </c>
      <c r="IH24" s="4"/>
    </row>
    <row r="25" spans="2:242" s="26" customFormat="1" ht="16.5" customHeight="1" x14ac:dyDescent="0.25">
      <c r="B25" s="153" t="s">
        <v>19</v>
      </c>
      <c r="C25" s="806"/>
      <c r="D25" s="807"/>
      <c r="E25" s="322"/>
      <c r="F25" s="116"/>
      <c r="G25" s="116"/>
      <c r="H25" s="116"/>
      <c r="I25" s="148">
        <f>INT(IF(E25&gt;0,data!$J$12,0))</f>
        <v>0</v>
      </c>
      <c r="J25" s="148">
        <f>E25*I25</f>
        <v>0</v>
      </c>
      <c r="K25" s="323"/>
      <c r="L25" s="322"/>
      <c r="M25" s="148">
        <f>INT(IF(E25&gt;0,(IF(K25="ano",data!$J$6,0)),0))</f>
        <v>0</v>
      </c>
      <c r="N25" s="155">
        <f>IF(L25&gt;E25,M25*E25,M25*L25)</f>
        <v>0</v>
      </c>
      <c r="O25" s="158">
        <f t="shared" si="46"/>
        <v>0</v>
      </c>
      <c r="Q25" s="152" t="str">
        <f t="shared" si="47"/>
        <v/>
      </c>
      <c r="R25" s="640" t="s">
        <v>343</v>
      </c>
      <c r="T25" s="26">
        <f t="shared" si="48"/>
        <v>0</v>
      </c>
      <c r="U25" s="179" t="s">
        <v>300</v>
      </c>
      <c r="V25" s="10"/>
      <c r="W25" s="10"/>
      <c r="X25" s="167"/>
      <c r="Y25" s="180"/>
      <c r="Z25" s="167"/>
      <c r="AA25" s="180"/>
      <c r="AB25" s="167"/>
      <c r="AC25" s="180"/>
      <c r="AD25" s="167"/>
      <c r="AE25" s="180"/>
      <c r="AF25" s="167"/>
      <c r="AG25" s="180"/>
      <c r="AH25" s="167"/>
      <c r="AI25" s="180"/>
      <c r="AJ25" s="167"/>
      <c r="AK25" s="180"/>
      <c r="AL25" s="167"/>
      <c r="AM25" s="180"/>
      <c r="AN25" s="167"/>
      <c r="AO25" s="180"/>
      <c r="AP25" s="167"/>
      <c r="AQ25" s="180"/>
      <c r="AR25" s="167"/>
      <c r="AS25" s="180"/>
      <c r="AT25" s="167"/>
      <c r="AU25" s="180"/>
      <c r="AV25" s="189">
        <f t="shared" si="4"/>
        <v>0</v>
      </c>
      <c r="AW25" s="170">
        <f t="shared" si="5"/>
        <v>0</v>
      </c>
      <c r="AX25" s="169">
        <f t="shared" si="6"/>
        <v>0</v>
      </c>
      <c r="AY25" s="170">
        <f t="shared" si="7"/>
        <v>0</v>
      </c>
      <c r="AZ25" s="4"/>
      <c r="BA25" s="4"/>
      <c r="BB25" s="167"/>
      <c r="BC25" s="180"/>
      <c r="BD25" s="167"/>
      <c r="BE25" s="180"/>
      <c r="BF25" s="167"/>
      <c r="BG25" s="180"/>
      <c r="BH25" s="167"/>
      <c r="BI25" s="180"/>
      <c r="BJ25" s="167"/>
      <c r="BK25" s="180"/>
      <c r="BL25" s="167"/>
      <c r="BM25" s="180"/>
      <c r="BN25" s="167"/>
      <c r="BO25" s="180"/>
      <c r="BP25" s="167"/>
      <c r="BQ25" s="180"/>
      <c r="BR25" s="189">
        <f t="shared" si="8"/>
        <v>0</v>
      </c>
      <c r="BS25" s="170">
        <f t="shared" si="9"/>
        <v>0</v>
      </c>
      <c r="BT25" s="169">
        <f t="shared" si="10"/>
        <v>0</v>
      </c>
      <c r="BU25" s="170">
        <f t="shared" si="11"/>
        <v>0</v>
      </c>
      <c r="BV25" s="4"/>
      <c r="BW25" s="4"/>
      <c r="BX25" s="167"/>
      <c r="BY25" s="180"/>
      <c r="BZ25" s="167"/>
      <c r="CA25" s="180"/>
      <c r="CB25" s="167"/>
      <c r="CC25" s="180"/>
      <c r="CD25" s="167"/>
      <c r="CE25" s="180"/>
      <c r="CF25" s="167"/>
      <c r="CG25" s="180"/>
      <c r="CH25" s="167"/>
      <c r="CI25" s="180"/>
      <c r="CJ25" s="167"/>
      <c r="CK25" s="180"/>
      <c r="CL25" s="167"/>
      <c r="CM25" s="180"/>
      <c r="CN25" s="189">
        <f t="shared" si="12"/>
        <v>0</v>
      </c>
      <c r="CO25" s="170">
        <f t="shared" si="13"/>
        <v>0</v>
      </c>
      <c r="CP25" s="169">
        <f t="shared" si="14"/>
        <v>0</v>
      </c>
      <c r="CQ25" s="170">
        <f t="shared" si="15"/>
        <v>0</v>
      </c>
      <c r="CR25" s="4"/>
      <c r="CS25" s="4"/>
      <c r="CT25" s="167"/>
      <c r="CU25" s="180"/>
      <c r="CV25" s="167"/>
      <c r="CW25" s="180"/>
      <c r="CX25" s="167"/>
      <c r="CY25" s="180"/>
      <c r="CZ25" s="167"/>
      <c r="DA25" s="180"/>
      <c r="DB25" s="167"/>
      <c r="DC25" s="180"/>
      <c r="DD25" s="167"/>
      <c r="DE25" s="180"/>
      <c r="DF25" s="167"/>
      <c r="DG25" s="180"/>
      <c r="DH25" s="167"/>
      <c r="DI25" s="180"/>
      <c r="DJ25" s="189">
        <f t="shared" si="16"/>
        <v>0</v>
      </c>
      <c r="DK25" s="170">
        <f t="shared" si="17"/>
        <v>0</v>
      </c>
      <c r="DL25" s="169">
        <f t="shared" si="18"/>
        <v>0</v>
      </c>
      <c r="DM25" s="170">
        <f t="shared" si="19"/>
        <v>0</v>
      </c>
      <c r="DN25" s="4"/>
      <c r="DO25" s="4"/>
      <c r="DP25" s="167"/>
      <c r="DQ25" s="180"/>
      <c r="DR25" s="167"/>
      <c r="DS25" s="180"/>
      <c r="DT25" s="167"/>
      <c r="DU25" s="180"/>
      <c r="DV25" s="167"/>
      <c r="DW25" s="180"/>
      <c r="DX25" s="167"/>
      <c r="DY25" s="180"/>
      <c r="DZ25" s="167"/>
      <c r="EA25" s="180"/>
      <c r="EB25" s="167"/>
      <c r="EC25" s="180"/>
      <c r="ED25" s="167"/>
      <c r="EE25" s="180"/>
      <c r="EF25" s="189">
        <f t="shared" si="20"/>
        <v>0</v>
      </c>
      <c r="EG25" s="170">
        <f t="shared" si="21"/>
        <v>0</v>
      </c>
      <c r="EH25" s="169">
        <f t="shared" si="22"/>
        <v>0</v>
      </c>
      <c r="EI25" s="170">
        <f t="shared" si="23"/>
        <v>0</v>
      </c>
      <c r="EJ25" s="4"/>
      <c r="EK25" s="4"/>
      <c r="EL25" s="167"/>
      <c r="EM25" s="180"/>
      <c r="EN25" s="167"/>
      <c r="EO25" s="180"/>
      <c r="EP25" s="167"/>
      <c r="EQ25" s="180"/>
      <c r="ER25" s="167"/>
      <c r="ES25" s="180"/>
      <c r="ET25" s="167"/>
      <c r="EU25" s="180"/>
      <c r="EV25" s="167"/>
      <c r="EW25" s="180"/>
      <c r="EX25" s="167"/>
      <c r="EY25" s="180"/>
      <c r="EZ25" s="167"/>
      <c r="FA25" s="180"/>
      <c r="FB25" s="189">
        <f t="shared" si="24"/>
        <v>0</v>
      </c>
      <c r="FC25" s="170">
        <f t="shared" si="25"/>
        <v>0</v>
      </c>
      <c r="FD25" s="169">
        <f t="shared" si="26"/>
        <v>0</v>
      </c>
      <c r="FE25" s="170">
        <f t="shared" si="27"/>
        <v>0</v>
      </c>
      <c r="FF25" s="4"/>
      <c r="FG25" s="4"/>
      <c r="FH25" s="167"/>
      <c r="FI25" s="180"/>
      <c r="FJ25" s="167"/>
      <c r="FK25" s="180"/>
      <c r="FL25" s="167"/>
      <c r="FM25" s="180"/>
      <c r="FN25" s="167"/>
      <c r="FO25" s="180"/>
      <c r="FP25" s="167"/>
      <c r="FQ25" s="180"/>
      <c r="FR25" s="167"/>
      <c r="FS25" s="180"/>
      <c r="FT25" s="167"/>
      <c r="FU25" s="180"/>
      <c r="FV25" s="167"/>
      <c r="FW25" s="180"/>
      <c r="FX25" s="189">
        <f t="shared" si="28"/>
        <v>0</v>
      </c>
      <c r="FY25" s="170">
        <f t="shared" si="29"/>
        <v>0</v>
      </c>
      <c r="FZ25" s="169">
        <f t="shared" si="30"/>
        <v>0</v>
      </c>
      <c r="GA25" s="170">
        <f t="shared" si="31"/>
        <v>0</v>
      </c>
      <c r="GB25" s="4"/>
      <c r="GC25" s="4"/>
      <c r="GD25" s="167"/>
      <c r="GE25" s="180"/>
      <c r="GF25" s="167"/>
      <c r="GG25" s="180"/>
      <c r="GH25" s="167"/>
      <c r="GI25" s="180"/>
      <c r="GJ25" s="167"/>
      <c r="GK25" s="180"/>
      <c r="GL25" s="167"/>
      <c r="GM25" s="180"/>
      <c r="GN25" s="167"/>
      <c r="GO25" s="180"/>
      <c r="GP25" s="167"/>
      <c r="GQ25" s="180"/>
      <c r="GR25" s="167"/>
      <c r="GS25" s="180"/>
      <c r="GT25" s="189">
        <f t="shared" si="32"/>
        <v>0</v>
      </c>
      <c r="GU25" s="170">
        <f t="shared" si="33"/>
        <v>0</v>
      </c>
      <c r="GV25" s="169">
        <f t="shared" si="34"/>
        <v>0</v>
      </c>
      <c r="GW25" s="170">
        <f t="shared" si="35"/>
        <v>0</v>
      </c>
      <c r="GX25" s="4"/>
      <c r="GY25" s="4"/>
      <c r="GZ25" s="167"/>
      <c r="HA25" s="180"/>
      <c r="HB25" s="167"/>
      <c r="HC25" s="180"/>
      <c r="HD25" s="167"/>
      <c r="HE25" s="180"/>
      <c r="HF25" s="167"/>
      <c r="HG25" s="180"/>
      <c r="HH25" s="167"/>
      <c r="HI25" s="180"/>
      <c r="HJ25" s="167"/>
      <c r="HK25" s="180"/>
      <c r="HL25" s="167"/>
      <c r="HM25" s="180"/>
      <c r="HN25" s="167"/>
      <c r="HO25" s="180"/>
      <c r="HP25" s="189">
        <f t="shared" si="36"/>
        <v>0</v>
      </c>
      <c r="HQ25" s="170">
        <f t="shared" si="37"/>
        <v>0</v>
      </c>
      <c r="HR25" s="169">
        <f t="shared" si="38"/>
        <v>0</v>
      </c>
      <c r="HS25" s="170">
        <f t="shared" si="39"/>
        <v>0</v>
      </c>
      <c r="HT25" s="4"/>
      <c r="HU25" s="4"/>
      <c r="HV25" s="173">
        <f t="shared" si="40"/>
        <v>0</v>
      </c>
      <c r="HW25" s="174">
        <f t="shared" si="41"/>
        <v>0</v>
      </c>
      <c r="HX25" s="169">
        <f t="shared" si="0"/>
        <v>0</v>
      </c>
      <c r="HY25" s="170">
        <f t="shared" si="1"/>
        <v>0</v>
      </c>
      <c r="HZ25" s="175">
        <f t="shared" si="42"/>
        <v>0</v>
      </c>
      <c r="IA25" s="174">
        <f t="shared" si="43"/>
        <v>0</v>
      </c>
      <c r="IB25" s="169">
        <f t="shared" si="2"/>
        <v>0</v>
      </c>
      <c r="IC25" s="170">
        <f t="shared" si="3"/>
        <v>0</v>
      </c>
      <c r="ID25" s="453">
        <f t="shared" si="44"/>
        <v>0</v>
      </c>
      <c r="IE25" s="439">
        <f t="shared" si="45"/>
        <v>0</v>
      </c>
      <c r="IF25" s="455" t="s">
        <v>343</v>
      </c>
      <c r="IG25" s="439" t="s">
        <v>343</v>
      </c>
      <c r="IH25" s="4"/>
    </row>
    <row r="26" spans="2:242" s="26" customFormat="1" ht="16.5" hidden="1" customHeight="1" x14ac:dyDescent="0.25">
      <c r="B26" s="153"/>
      <c r="C26" s="558"/>
      <c r="D26" s="559"/>
      <c r="E26" s="123"/>
      <c r="F26" s="123"/>
      <c r="G26" s="123"/>
      <c r="H26" s="123"/>
      <c r="I26" s="148"/>
      <c r="J26" s="159"/>
      <c r="K26" s="560"/>
      <c r="L26" s="553"/>
      <c r="M26" s="148"/>
      <c r="N26" s="155"/>
      <c r="O26" s="160"/>
      <c r="Q26" s="157"/>
      <c r="R26" s="640" t="s">
        <v>343</v>
      </c>
      <c r="T26" s="28"/>
      <c r="U26" s="176" t="s">
        <v>300</v>
      </c>
      <c r="V26" s="10"/>
      <c r="W26" s="10"/>
      <c r="X26" s="177"/>
      <c r="Y26" s="178"/>
      <c r="Z26" s="177"/>
      <c r="AA26" s="178"/>
      <c r="AB26" s="177"/>
      <c r="AC26" s="178"/>
      <c r="AD26" s="177"/>
      <c r="AE26" s="178"/>
      <c r="AF26" s="177"/>
      <c r="AG26" s="178"/>
      <c r="AH26" s="177"/>
      <c r="AI26" s="178"/>
      <c r="AJ26" s="177"/>
      <c r="AK26" s="178"/>
      <c r="AL26" s="177"/>
      <c r="AM26" s="178"/>
      <c r="AN26" s="177"/>
      <c r="AO26" s="178"/>
      <c r="AP26" s="177"/>
      <c r="AQ26" s="178"/>
      <c r="AR26" s="177"/>
      <c r="AS26" s="178"/>
      <c r="AT26" s="177"/>
      <c r="AU26" s="178"/>
      <c r="AV26" s="189">
        <f t="shared" si="4"/>
        <v>0</v>
      </c>
      <c r="AW26" s="170">
        <f t="shared" si="5"/>
        <v>0</v>
      </c>
      <c r="AX26" s="169">
        <f t="shared" si="6"/>
        <v>0</v>
      </c>
      <c r="AY26" s="170">
        <f t="shared" si="7"/>
        <v>0</v>
      </c>
      <c r="AZ26" s="23"/>
      <c r="BA26" s="23"/>
      <c r="BB26" s="177"/>
      <c r="BC26" s="178"/>
      <c r="BD26" s="177"/>
      <c r="BE26" s="178"/>
      <c r="BF26" s="177"/>
      <c r="BG26" s="178"/>
      <c r="BH26" s="177"/>
      <c r="BI26" s="178"/>
      <c r="BJ26" s="177"/>
      <c r="BK26" s="178"/>
      <c r="BL26" s="177"/>
      <c r="BM26" s="178"/>
      <c r="BN26" s="177"/>
      <c r="BO26" s="178"/>
      <c r="BP26" s="177"/>
      <c r="BQ26" s="178"/>
      <c r="BR26" s="189">
        <f t="shared" si="8"/>
        <v>0</v>
      </c>
      <c r="BS26" s="170">
        <f t="shared" si="9"/>
        <v>0</v>
      </c>
      <c r="BT26" s="169">
        <f t="shared" si="10"/>
        <v>0</v>
      </c>
      <c r="BU26" s="170">
        <f t="shared" si="11"/>
        <v>0</v>
      </c>
      <c r="BV26" s="23"/>
      <c r="BW26" s="23"/>
      <c r="BX26" s="177"/>
      <c r="BY26" s="178"/>
      <c r="BZ26" s="177"/>
      <c r="CA26" s="178"/>
      <c r="CB26" s="177"/>
      <c r="CC26" s="178"/>
      <c r="CD26" s="177"/>
      <c r="CE26" s="178"/>
      <c r="CF26" s="177"/>
      <c r="CG26" s="178"/>
      <c r="CH26" s="177"/>
      <c r="CI26" s="178"/>
      <c r="CJ26" s="177"/>
      <c r="CK26" s="178"/>
      <c r="CL26" s="177"/>
      <c r="CM26" s="178"/>
      <c r="CN26" s="189">
        <f t="shared" si="12"/>
        <v>0</v>
      </c>
      <c r="CO26" s="170">
        <f t="shared" si="13"/>
        <v>0</v>
      </c>
      <c r="CP26" s="169">
        <f t="shared" si="14"/>
        <v>0</v>
      </c>
      <c r="CQ26" s="170">
        <f t="shared" si="15"/>
        <v>0</v>
      </c>
      <c r="CR26" s="23"/>
      <c r="CS26" s="23"/>
      <c r="CT26" s="177"/>
      <c r="CU26" s="178"/>
      <c r="CV26" s="177"/>
      <c r="CW26" s="178"/>
      <c r="CX26" s="177"/>
      <c r="CY26" s="178"/>
      <c r="CZ26" s="177"/>
      <c r="DA26" s="178"/>
      <c r="DB26" s="177"/>
      <c r="DC26" s="178"/>
      <c r="DD26" s="177"/>
      <c r="DE26" s="178"/>
      <c r="DF26" s="177"/>
      <c r="DG26" s="178"/>
      <c r="DH26" s="177"/>
      <c r="DI26" s="178"/>
      <c r="DJ26" s="189">
        <f t="shared" si="16"/>
        <v>0</v>
      </c>
      <c r="DK26" s="170">
        <f t="shared" si="17"/>
        <v>0</v>
      </c>
      <c r="DL26" s="169">
        <f t="shared" si="18"/>
        <v>0</v>
      </c>
      <c r="DM26" s="170">
        <f t="shared" si="19"/>
        <v>0</v>
      </c>
      <c r="DN26" s="23"/>
      <c r="DO26" s="23"/>
      <c r="DP26" s="177"/>
      <c r="DQ26" s="178"/>
      <c r="DR26" s="177"/>
      <c r="DS26" s="178"/>
      <c r="DT26" s="177"/>
      <c r="DU26" s="178"/>
      <c r="DV26" s="177"/>
      <c r="DW26" s="178"/>
      <c r="DX26" s="177"/>
      <c r="DY26" s="178"/>
      <c r="DZ26" s="177"/>
      <c r="EA26" s="178"/>
      <c r="EB26" s="177"/>
      <c r="EC26" s="178"/>
      <c r="ED26" s="177"/>
      <c r="EE26" s="178"/>
      <c r="EF26" s="189">
        <f t="shared" si="20"/>
        <v>0</v>
      </c>
      <c r="EG26" s="170">
        <f t="shared" si="21"/>
        <v>0</v>
      </c>
      <c r="EH26" s="169">
        <f t="shared" si="22"/>
        <v>0</v>
      </c>
      <c r="EI26" s="170">
        <f t="shared" si="23"/>
        <v>0</v>
      </c>
      <c r="EJ26" s="23"/>
      <c r="EK26" s="23"/>
      <c r="EL26" s="177"/>
      <c r="EM26" s="178"/>
      <c r="EN26" s="177"/>
      <c r="EO26" s="178"/>
      <c r="EP26" s="177"/>
      <c r="EQ26" s="178"/>
      <c r="ER26" s="177"/>
      <c r="ES26" s="178"/>
      <c r="ET26" s="177"/>
      <c r="EU26" s="178"/>
      <c r="EV26" s="177"/>
      <c r="EW26" s="178"/>
      <c r="EX26" s="177"/>
      <c r="EY26" s="178"/>
      <c r="EZ26" s="177"/>
      <c r="FA26" s="178"/>
      <c r="FB26" s="189">
        <f t="shared" si="24"/>
        <v>0</v>
      </c>
      <c r="FC26" s="170">
        <f t="shared" si="25"/>
        <v>0</v>
      </c>
      <c r="FD26" s="169">
        <f t="shared" si="26"/>
        <v>0</v>
      </c>
      <c r="FE26" s="170">
        <f t="shared" si="27"/>
        <v>0</v>
      </c>
      <c r="FF26" s="23"/>
      <c r="FG26" s="23"/>
      <c r="FH26" s="177"/>
      <c r="FI26" s="178"/>
      <c r="FJ26" s="177"/>
      <c r="FK26" s="178"/>
      <c r="FL26" s="177"/>
      <c r="FM26" s="178"/>
      <c r="FN26" s="177"/>
      <c r="FO26" s="178"/>
      <c r="FP26" s="177"/>
      <c r="FQ26" s="178"/>
      <c r="FR26" s="177"/>
      <c r="FS26" s="178"/>
      <c r="FT26" s="177"/>
      <c r="FU26" s="178"/>
      <c r="FV26" s="177"/>
      <c r="FW26" s="178"/>
      <c r="FX26" s="189">
        <f t="shared" si="28"/>
        <v>0</v>
      </c>
      <c r="FY26" s="170">
        <f t="shared" si="29"/>
        <v>0</v>
      </c>
      <c r="FZ26" s="169">
        <f t="shared" si="30"/>
        <v>0</v>
      </c>
      <c r="GA26" s="170">
        <f t="shared" si="31"/>
        <v>0</v>
      </c>
      <c r="GB26" s="23"/>
      <c r="GC26" s="23"/>
      <c r="GD26" s="177"/>
      <c r="GE26" s="178"/>
      <c r="GF26" s="177"/>
      <c r="GG26" s="178"/>
      <c r="GH26" s="177"/>
      <c r="GI26" s="178"/>
      <c r="GJ26" s="177"/>
      <c r="GK26" s="178"/>
      <c r="GL26" s="177"/>
      <c r="GM26" s="178"/>
      <c r="GN26" s="177"/>
      <c r="GO26" s="178"/>
      <c r="GP26" s="177"/>
      <c r="GQ26" s="178"/>
      <c r="GR26" s="177"/>
      <c r="GS26" s="178"/>
      <c r="GT26" s="189">
        <f t="shared" si="32"/>
        <v>0</v>
      </c>
      <c r="GU26" s="170">
        <f t="shared" si="33"/>
        <v>0</v>
      </c>
      <c r="GV26" s="169">
        <f t="shared" si="34"/>
        <v>0</v>
      </c>
      <c r="GW26" s="170">
        <f t="shared" si="35"/>
        <v>0</v>
      </c>
      <c r="GX26" s="23"/>
      <c r="GY26" s="23"/>
      <c r="GZ26" s="177"/>
      <c r="HA26" s="178"/>
      <c r="HB26" s="177"/>
      <c r="HC26" s="178"/>
      <c r="HD26" s="177"/>
      <c r="HE26" s="178"/>
      <c r="HF26" s="177"/>
      <c r="HG26" s="178"/>
      <c r="HH26" s="177"/>
      <c r="HI26" s="178"/>
      <c r="HJ26" s="177"/>
      <c r="HK26" s="178"/>
      <c r="HL26" s="177"/>
      <c r="HM26" s="178"/>
      <c r="HN26" s="177"/>
      <c r="HO26" s="178"/>
      <c r="HP26" s="189">
        <f t="shared" si="36"/>
        <v>0</v>
      </c>
      <c r="HQ26" s="170">
        <f t="shared" si="37"/>
        <v>0</v>
      </c>
      <c r="HR26" s="169">
        <f t="shared" si="38"/>
        <v>0</v>
      </c>
      <c r="HS26" s="170">
        <f t="shared" si="39"/>
        <v>0</v>
      </c>
      <c r="HT26" s="23"/>
      <c r="HU26" s="23"/>
      <c r="HV26" s="173">
        <f t="shared" si="40"/>
        <v>0</v>
      </c>
      <c r="HW26" s="174">
        <f t="shared" si="41"/>
        <v>0</v>
      </c>
      <c r="HX26" s="169">
        <f t="shared" si="0"/>
        <v>0</v>
      </c>
      <c r="HY26" s="170">
        <f t="shared" si="1"/>
        <v>0</v>
      </c>
      <c r="HZ26" s="175">
        <f t="shared" si="42"/>
        <v>0</v>
      </c>
      <c r="IA26" s="174">
        <f t="shared" si="43"/>
        <v>0</v>
      </c>
      <c r="IB26" s="169">
        <f t="shared" si="2"/>
        <v>0</v>
      </c>
      <c r="IC26" s="170">
        <f t="shared" si="3"/>
        <v>0</v>
      </c>
      <c r="ID26" s="453">
        <f t="shared" si="44"/>
        <v>0</v>
      </c>
      <c r="IE26" s="439">
        <f t="shared" si="45"/>
        <v>0</v>
      </c>
      <c r="IF26" s="455" t="s">
        <v>343</v>
      </c>
      <c r="IG26" s="439" t="s">
        <v>343</v>
      </c>
      <c r="IH26" s="4"/>
    </row>
    <row r="27" spans="2:242" s="26" customFormat="1" ht="16.5" customHeight="1" x14ac:dyDescent="0.25">
      <c r="B27" s="153" t="s">
        <v>20</v>
      </c>
      <c r="C27" s="806"/>
      <c r="D27" s="807"/>
      <c r="E27" s="322"/>
      <c r="F27" s="116"/>
      <c r="G27" s="116"/>
      <c r="H27" s="116"/>
      <c r="I27" s="148">
        <f>INT(IF(E27&gt;0,data!$J$12,0))</f>
        <v>0</v>
      </c>
      <c r="J27" s="148">
        <f>E27*I27</f>
        <v>0</v>
      </c>
      <c r="K27" s="323"/>
      <c r="L27" s="322"/>
      <c r="M27" s="148">
        <f>INT(IF(E27&gt;0,(IF(K27="ano",data!$J$6,0)),0))</f>
        <v>0</v>
      </c>
      <c r="N27" s="155">
        <f>IF(L27&gt;E27,M27*E27,M27*L27)</f>
        <v>0</v>
      </c>
      <c r="O27" s="158">
        <f t="shared" si="46"/>
        <v>0</v>
      </c>
      <c r="Q27" s="152" t="str">
        <f t="shared" si="47"/>
        <v/>
      </c>
      <c r="R27" s="640" t="s">
        <v>343</v>
      </c>
      <c r="T27" s="26">
        <f t="shared" si="48"/>
        <v>0</v>
      </c>
      <c r="U27" s="179" t="s">
        <v>300</v>
      </c>
      <c r="V27" s="10"/>
      <c r="W27" s="10"/>
      <c r="X27" s="167"/>
      <c r="Y27" s="180"/>
      <c r="Z27" s="167"/>
      <c r="AA27" s="180"/>
      <c r="AB27" s="167"/>
      <c r="AC27" s="180"/>
      <c r="AD27" s="167"/>
      <c r="AE27" s="180"/>
      <c r="AF27" s="167"/>
      <c r="AG27" s="180"/>
      <c r="AH27" s="167"/>
      <c r="AI27" s="180"/>
      <c r="AJ27" s="167"/>
      <c r="AK27" s="180"/>
      <c r="AL27" s="167"/>
      <c r="AM27" s="180"/>
      <c r="AN27" s="167"/>
      <c r="AO27" s="180"/>
      <c r="AP27" s="167"/>
      <c r="AQ27" s="180"/>
      <c r="AR27" s="167"/>
      <c r="AS27" s="180"/>
      <c r="AT27" s="167"/>
      <c r="AU27" s="180"/>
      <c r="AV27" s="189">
        <f t="shared" si="4"/>
        <v>0</v>
      </c>
      <c r="AW27" s="170">
        <f t="shared" si="5"/>
        <v>0</v>
      </c>
      <c r="AX27" s="169">
        <f t="shared" si="6"/>
        <v>0</v>
      </c>
      <c r="AY27" s="170">
        <f t="shared" si="7"/>
        <v>0</v>
      </c>
      <c r="AZ27" s="4"/>
      <c r="BA27" s="4"/>
      <c r="BB27" s="167"/>
      <c r="BC27" s="180"/>
      <c r="BD27" s="167"/>
      <c r="BE27" s="180"/>
      <c r="BF27" s="167"/>
      <c r="BG27" s="180"/>
      <c r="BH27" s="167"/>
      <c r="BI27" s="180"/>
      <c r="BJ27" s="167"/>
      <c r="BK27" s="180"/>
      <c r="BL27" s="167"/>
      <c r="BM27" s="180"/>
      <c r="BN27" s="167"/>
      <c r="BO27" s="180"/>
      <c r="BP27" s="167"/>
      <c r="BQ27" s="180"/>
      <c r="BR27" s="189">
        <f t="shared" si="8"/>
        <v>0</v>
      </c>
      <c r="BS27" s="170">
        <f t="shared" si="9"/>
        <v>0</v>
      </c>
      <c r="BT27" s="169">
        <f t="shared" si="10"/>
        <v>0</v>
      </c>
      <c r="BU27" s="170">
        <f t="shared" si="11"/>
        <v>0</v>
      </c>
      <c r="BV27" s="4"/>
      <c r="BW27" s="4"/>
      <c r="BX27" s="167"/>
      <c r="BY27" s="180"/>
      <c r="BZ27" s="167"/>
      <c r="CA27" s="180"/>
      <c r="CB27" s="167"/>
      <c r="CC27" s="180"/>
      <c r="CD27" s="167"/>
      <c r="CE27" s="180"/>
      <c r="CF27" s="167"/>
      <c r="CG27" s="180"/>
      <c r="CH27" s="167"/>
      <c r="CI27" s="180"/>
      <c r="CJ27" s="167"/>
      <c r="CK27" s="180"/>
      <c r="CL27" s="167"/>
      <c r="CM27" s="180"/>
      <c r="CN27" s="189">
        <f t="shared" si="12"/>
        <v>0</v>
      </c>
      <c r="CO27" s="170">
        <f t="shared" si="13"/>
        <v>0</v>
      </c>
      <c r="CP27" s="169">
        <f t="shared" si="14"/>
        <v>0</v>
      </c>
      <c r="CQ27" s="170">
        <f t="shared" si="15"/>
        <v>0</v>
      </c>
      <c r="CR27" s="4"/>
      <c r="CS27" s="4"/>
      <c r="CT27" s="167"/>
      <c r="CU27" s="180"/>
      <c r="CV27" s="167"/>
      <c r="CW27" s="180"/>
      <c r="CX27" s="167"/>
      <c r="CY27" s="180"/>
      <c r="CZ27" s="167"/>
      <c r="DA27" s="180"/>
      <c r="DB27" s="167"/>
      <c r="DC27" s="180"/>
      <c r="DD27" s="167"/>
      <c r="DE27" s="180"/>
      <c r="DF27" s="167"/>
      <c r="DG27" s="180"/>
      <c r="DH27" s="167"/>
      <c r="DI27" s="180"/>
      <c r="DJ27" s="189">
        <f t="shared" si="16"/>
        <v>0</v>
      </c>
      <c r="DK27" s="170">
        <f t="shared" si="17"/>
        <v>0</v>
      </c>
      <c r="DL27" s="169">
        <f t="shared" si="18"/>
        <v>0</v>
      </c>
      <c r="DM27" s="170">
        <f t="shared" si="19"/>
        <v>0</v>
      </c>
      <c r="DN27" s="4"/>
      <c r="DO27" s="4"/>
      <c r="DP27" s="167"/>
      <c r="DQ27" s="180"/>
      <c r="DR27" s="167"/>
      <c r="DS27" s="180"/>
      <c r="DT27" s="167"/>
      <c r="DU27" s="180"/>
      <c r="DV27" s="167"/>
      <c r="DW27" s="180"/>
      <c r="DX27" s="167"/>
      <c r="DY27" s="180"/>
      <c r="DZ27" s="167"/>
      <c r="EA27" s="180"/>
      <c r="EB27" s="167"/>
      <c r="EC27" s="180"/>
      <c r="ED27" s="167"/>
      <c r="EE27" s="180"/>
      <c r="EF27" s="189">
        <f t="shared" si="20"/>
        <v>0</v>
      </c>
      <c r="EG27" s="170">
        <f t="shared" si="21"/>
        <v>0</v>
      </c>
      <c r="EH27" s="169">
        <f t="shared" si="22"/>
        <v>0</v>
      </c>
      <c r="EI27" s="170">
        <f t="shared" si="23"/>
        <v>0</v>
      </c>
      <c r="EJ27" s="4"/>
      <c r="EK27" s="4"/>
      <c r="EL27" s="167"/>
      <c r="EM27" s="180"/>
      <c r="EN27" s="167"/>
      <c r="EO27" s="180"/>
      <c r="EP27" s="167"/>
      <c r="EQ27" s="180"/>
      <c r="ER27" s="167"/>
      <c r="ES27" s="180"/>
      <c r="ET27" s="167"/>
      <c r="EU27" s="180"/>
      <c r="EV27" s="167"/>
      <c r="EW27" s="180"/>
      <c r="EX27" s="167"/>
      <c r="EY27" s="180"/>
      <c r="EZ27" s="167"/>
      <c r="FA27" s="180"/>
      <c r="FB27" s="189">
        <f t="shared" si="24"/>
        <v>0</v>
      </c>
      <c r="FC27" s="170">
        <f t="shared" si="25"/>
        <v>0</v>
      </c>
      <c r="FD27" s="169">
        <f t="shared" si="26"/>
        <v>0</v>
      </c>
      <c r="FE27" s="170">
        <f t="shared" si="27"/>
        <v>0</v>
      </c>
      <c r="FF27" s="4"/>
      <c r="FG27" s="4"/>
      <c r="FH27" s="167"/>
      <c r="FI27" s="180"/>
      <c r="FJ27" s="167"/>
      <c r="FK27" s="180"/>
      <c r="FL27" s="167"/>
      <c r="FM27" s="180"/>
      <c r="FN27" s="167"/>
      <c r="FO27" s="180"/>
      <c r="FP27" s="167"/>
      <c r="FQ27" s="180"/>
      <c r="FR27" s="167"/>
      <c r="FS27" s="180"/>
      <c r="FT27" s="167"/>
      <c r="FU27" s="180"/>
      <c r="FV27" s="167"/>
      <c r="FW27" s="180"/>
      <c r="FX27" s="189">
        <f t="shared" si="28"/>
        <v>0</v>
      </c>
      <c r="FY27" s="170">
        <f t="shared" si="29"/>
        <v>0</v>
      </c>
      <c r="FZ27" s="169">
        <f t="shared" si="30"/>
        <v>0</v>
      </c>
      <c r="GA27" s="170">
        <f t="shared" si="31"/>
        <v>0</v>
      </c>
      <c r="GB27" s="4"/>
      <c r="GC27" s="4"/>
      <c r="GD27" s="167"/>
      <c r="GE27" s="180"/>
      <c r="GF27" s="167"/>
      <c r="GG27" s="180"/>
      <c r="GH27" s="167"/>
      <c r="GI27" s="180"/>
      <c r="GJ27" s="167"/>
      <c r="GK27" s="180"/>
      <c r="GL27" s="167"/>
      <c r="GM27" s="180"/>
      <c r="GN27" s="167"/>
      <c r="GO27" s="180"/>
      <c r="GP27" s="167"/>
      <c r="GQ27" s="180"/>
      <c r="GR27" s="167"/>
      <c r="GS27" s="180"/>
      <c r="GT27" s="189">
        <f t="shared" si="32"/>
        <v>0</v>
      </c>
      <c r="GU27" s="170">
        <f t="shared" si="33"/>
        <v>0</v>
      </c>
      <c r="GV27" s="169">
        <f t="shared" si="34"/>
        <v>0</v>
      </c>
      <c r="GW27" s="170">
        <f t="shared" si="35"/>
        <v>0</v>
      </c>
      <c r="GX27" s="4"/>
      <c r="GY27" s="4"/>
      <c r="GZ27" s="167"/>
      <c r="HA27" s="180"/>
      <c r="HB27" s="167"/>
      <c r="HC27" s="180"/>
      <c r="HD27" s="167"/>
      <c r="HE27" s="180"/>
      <c r="HF27" s="167"/>
      <c r="HG27" s="180"/>
      <c r="HH27" s="167"/>
      <c r="HI27" s="180"/>
      <c r="HJ27" s="167"/>
      <c r="HK27" s="180"/>
      <c r="HL27" s="167"/>
      <c r="HM27" s="180"/>
      <c r="HN27" s="167"/>
      <c r="HO27" s="180"/>
      <c r="HP27" s="189">
        <f t="shared" si="36"/>
        <v>0</v>
      </c>
      <c r="HQ27" s="170">
        <f t="shared" si="37"/>
        <v>0</v>
      </c>
      <c r="HR27" s="169">
        <f t="shared" si="38"/>
        <v>0</v>
      </c>
      <c r="HS27" s="170">
        <f t="shared" si="39"/>
        <v>0</v>
      </c>
      <c r="HT27" s="4"/>
      <c r="HU27" s="4"/>
      <c r="HV27" s="173">
        <f t="shared" si="40"/>
        <v>0</v>
      </c>
      <c r="HW27" s="174">
        <f t="shared" si="41"/>
        <v>0</v>
      </c>
      <c r="HX27" s="169">
        <f t="shared" si="0"/>
        <v>0</v>
      </c>
      <c r="HY27" s="170">
        <f t="shared" si="1"/>
        <v>0</v>
      </c>
      <c r="HZ27" s="175">
        <f t="shared" si="42"/>
        <v>0</v>
      </c>
      <c r="IA27" s="174">
        <f t="shared" si="43"/>
        <v>0</v>
      </c>
      <c r="IB27" s="169">
        <f t="shared" si="2"/>
        <v>0</v>
      </c>
      <c r="IC27" s="170">
        <f t="shared" si="3"/>
        <v>0</v>
      </c>
      <c r="ID27" s="453">
        <f t="shared" si="44"/>
        <v>0</v>
      </c>
      <c r="IE27" s="439">
        <f t="shared" si="45"/>
        <v>0</v>
      </c>
      <c r="IF27" s="455" t="s">
        <v>343</v>
      </c>
      <c r="IG27" s="439" t="s">
        <v>343</v>
      </c>
      <c r="IH27" s="4"/>
    </row>
    <row r="28" spans="2:242" s="26" customFormat="1" ht="16.5" hidden="1" customHeight="1" x14ac:dyDescent="0.25">
      <c r="B28" s="153"/>
      <c r="C28" s="558"/>
      <c r="D28" s="559"/>
      <c r="E28" s="123"/>
      <c r="F28" s="123"/>
      <c r="G28" s="123"/>
      <c r="H28" s="123"/>
      <c r="I28" s="148"/>
      <c r="J28" s="159"/>
      <c r="K28" s="560"/>
      <c r="L28" s="553"/>
      <c r="M28" s="148"/>
      <c r="N28" s="155"/>
      <c r="O28" s="160"/>
      <c r="Q28" s="157"/>
      <c r="R28" s="640" t="s">
        <v>343</v>
      </c>
      <c r="T28" s="28"/>
      <c r="U28" s="176" t="s">
        <v>300</v>
      </c>
      <c r="V28" s="10"/>
      <c r="W28" s="10"/>
      <c r="X28" s="177"/>
      <c r="Y28" s="178"/>
      <c r="Z28" s="177"/>
      <c r="AA28" s="178"/>
      <c r="AB28" s="177"/>
      <c r="AC28" s="178"/>
      <c r="AD28" s="177"/>
      <c r="AE28" s="178"/>
      <c r="AF28" s="177"/>
      <c r="AG28" s="178"/>
      <c r="AH28" s="177"/>
      <c r="AI28" s="178"/>
      <c r="AJ28" s="177"/>
      <c r="AK28" s="178"/>
      <c r="AL28" s="177"/>
      <c r="AM28" s="178"/>
      <c r="AN28" s="177"/>
      <c r="AO28" s="178"/>
      <c r="AP28" s="177"/>
      <c r="AQ28" s="178"/>
      <c r="AR28" s="177"/>
      <c r="AS28" s="178"/>
      <c r="AT28" s="177"/>
      <c r="AU28" s="178"/>
      <c r="AV28" s="189">
        <f t="shared" si="4"/>
        <v>0</v>
      </c>
      <c r="AW28" s="170">
        <f t="shared" si="5"/>
        <v>0</v>
      </c>
      <c r="AX28" s="169">
        <f t="shared" si="6"/>
        <v>0</v>
      </c>
      <c r="AY28" s="170">
        <f t="shared" si="7"/>
        <v>0</v>
      </c>
      <c r="AZ28" s="23"/>
      <c r="BA28" s="23"/>
      <c r="BB28" s="177"/>
      <c r="BC28" s="178"/>
      <c r="BD28" s="177"/>
      <c r="BE28" s="178"/>
      <c r="BF28" s="177"/>
      <c r="BG28" s="178"/>
      <c r="BH28" s="177"/>
      <c r="BI28" s="178"/>
      <c r="BJ28" s="177"/>
      <c r="BK28" s="178"/>
      <c r="BL28" s="177"/>
      <c r="BM28" s="178"/>
      <c r="BN28" s="177"/>
      <c r="BO28" s="178"/>
      <c r="BP28" s="177"/>
      <c r="BQ28" s="178"/>
      <c r="BR28" s="189">
        <f t="shared" si="8"/>
        <v>0</v>
      </c>
      <c r="BS28" s="170">
        <f t="shared" si="9"/>
        <v>0</v>
      </c>
      <c r="BT28" s="169">
        <f t="shared" si="10"/>
        <v>0</v>
      </c>
      <c r="BU28" s="170">
        <f t="shared" si="11"/>
        <v>0</v>
      </c>
      <c r="BV28" s="23"/>
      <c r="BW28" s="23"/>
      <c r="BX28" s="177"/>
      <c r="BY28" s="178"/>
      <c r="BZ28" s="177"/>
      <c r="CA28" s="178"/>
      <c r="CB28" s="177"/>
      <c r="CC28" s="178"/>
      <c r="CD28" s="177"/>
      <c r="CE28" s="178"/>
      <c r="CF28" s="177"/>
      <c r="CG28" s="178"/>
      <c r="CH28" s="177"/>
      <c r="CI28" s="178"/>
      <c r="CJ28" s="177"/>
      <c r="CK28" s="178"/>
      <c r="CL28" s="177"/>
      <c r="CM28" s="178"/>
      <c r="CN28" s="189">
        <f t="shared" si="12"/>
        <v>0</v>
      </c>
      <c r="CO28" s="170">
        <f t="shared" si="13"/>
        <v>0</v>
      </c>
      <c r="CP28" s="169">
        <f t="shared" si="14"/>
        <v>0</v>
      </c>
      <c r="CQ28" s="170">
        <f t="shared" si="15"/>
        <v>0</v>
      </c>
      <c r="CR28" s="23"/>
      <c r="CS28" s="23"/>
      <c r="CT28" s="177"/>
      <c r="CU28" s="178"/>
      <c r="CV28" s="177"/>
      <c r="CW28" s="178"/>
      <c r="CX28" s="177"/>
      <c r="CY28" s="178"/>
      <c r="CZ28" s="177"/>
      <c r="DA28" s="178"/>
      <c r="DB28" s="177"/>
      <c r="DC28" s="178"/>
      <c r="DD28" s="177"/>
      <c r="DE28" s="178"/>
      <c r="DF28" s="177"/>
      <c r="DG28" s="178"/>
      <c r="DH28" s="177"/>
      <c r="DI28" s="178"/>
      <c r="DJ28" s="189">
        <f t="shared" si="16"/>
        <v>0</v>
      </c>
      <c r="DK28" s="170">
        <f t="shared" si="17"/>
        <v>0</v>
      </c>
      <c r="DL28" s="169">
        <f t="shared" si="18"/>
        <v>0</v>
      </c>
      <c r="DM28" s="170">
        <f t="shared" si="19"/>
        <v>0</v>
      </c>
      <c r="DN28" s="23"/>
      <c r="DO28" s="23"/>
      <c r="DP28" s="177"/>
      <c r="DQ28" s="178"/>
      <c r="DR28" s="177"/>
      <c r="DS28" s="178"/>
      <c r="DT28" s="177"/>
      <c r="DU28" s="178"/>
      <c r="DV28" s="177"/>
      <c r="DW28" s="178"/>
      <c r="DX28" s="177"/>
      <c r="DY28" s="178"/>
      <c r="DZ28" s="177"/>
      <c r="EA28" s="178"/>
      <c r="EB28" s="177"/>
      <c r="EC28" s="178"/>
      <c r="ED28" s="177"/>
      <c r="EE28" s="178"/>
      <c r="EF28" s="189">
        <f t="shared" si="20"/>
        <v>0</v>
      </c>
      <c r="EG28" s="170">
        <f t="shared" si="21"/>
        <v>0</v>
      </c>
      <c r="EH28" s="169">
        <f t="shared" si="22"/>
        <v>0</v>
      </c>
      <c r="EI28" s="170">
        <f t="shared" si="23"/>
        <v>0</v>
      </c>
      <c r="EJ28" s="23"/>
      <c r="EK28" s="23"/>
      <c r="EL28" s="177"/>
      <c r="EM28" s="178"/>
      <c r="EN28" s="177"/>
      <c r="EO28" s="178"/>
      <c r="EP28" s="177"/>
      <c r="EQ28" s="178"/>
      <c r="ER28" s="177"/>
      <c r="ES28" s="178"/>
      <c r="ET28" s="177"/>
      <c r="EU28" s="178"/>
      <c r="EV28" s="177"/>
      <c r="EW28" s="178"/>
      <c r="EX28" s="177"/>
      <c r="EY28" s="178"/>
      <c r="EZ28" s="177"/>
      <c r="FA28" s="178"/>
      <c r="FB28" s="189">
        <f t="shared" si="24"/>
        <v>0</v>
      </c>
      <c r="FC28" s="170">
        <f t="shared" si="25"/>
        <v>0</v>
      </c>
      <c r="FD28" s="169">
        <f t="shared" si="26"/>
        <v>0</v>
      </c>
      <c r="FE28" s="170">
        <f t="shared" si="27"/>
        <v>0</v>
      </c>
      <c r="FF28" s="23"/>
      <c r="FG28" s="23"/>
      <c r="FH28" s="177"/>
      <c r="FI28" s="178"/>
      <c r="FJ28" s="177"/>
      <c r="FK28" s="178"/>
      <c r="FL28" s="177"/>
      <c r="FM28" s="178"/>
      <c r="FN28" s="177"/>
      <c r="FO28" s="178"/>
      <c r="FP28" s="177"/>
      <c r="FQ28" s="178"/>
      <c r="FR28" s="177"/>
      <c r="FS28" s="178"/>
      <c r="FT28" s="177"/>
      <c r="FU28" s="178"/>
      <c r="FV28" s="177"/>
      <c r="FW28" s="178"/>
      <c r="FX28" s="189">
        <f t="shared" si="28"/>
        <v>0</v>
      </c>
      <c r="FY28" s="170">
        <f t="shared" si="29"/>
        <v>0</v>
      </c>
      <c r="FZ28" s="169">
        <f t="shared" si="30"/>
        <v>0</v>
      </c>
      <c r="GA28" s="170">
        <f t="shared" si="31"/>
        <v>0</v>
      </c>
      <c r="GB28" s="23"/>
      <c r="GC28" s="23"/>
      <c r="GD28" s="177"/>
      <c r="GE28" s="178"/>
      <c r="GF28" s="177"/>
      <c r="GG28" s="178"/>
      <c r="GH28" s="177"/>
      <c r="GI28" s="178"/>
      <c r="GJ28" s="177"/>
      <c r="GK28" s="178"/>
      <c r="GL28" s="177"/>
      <c r="GM28" s="178"/>
      <c r="GN28" s="177"/>
      <c r="GO28" s="178"/>
      <c r="GP28" s="177"/>
      <c r="GQ28" s="178"/>
      <c r="GR28" s="177"/>
      <c r="GS28" s="178"/>
      <c r="GT28" s="189">
        <f t="shared" si="32"/>
        <v>0</v>
      </c>
      <c r="GU28" s="170">
        <f t="shared" si="33"/>
        <v>0</v>
      </c>
      <c r="GV28" s="169">
        <f t="shared" si="34"/>
        <v>0</v>
      </c>
      <c r="GW28" s="170">
        <f t="shared" si="35"/>
        <v>0</v>
      </c>
      <c r="GX28" s="23"/>
      <c r="GY28" s="23"/>
      <c r="GZ28" s="177"/>
      <c r="HA28" s="178"/>
      <c r="HB28" s="177"/>
      <c r="HC28" s="178"/>
      <c r="HD28" s="177"/>
      <c r="HE28" s="178"/>
      <c r="HF28" s="177"/>
      <c r="HG28" s="178"/>
      <c r="HH28" s="177"/>
      <c r="HI28" s="178"/>
      <c r="HJ28" s="177"/>
      <c r="HK28" s="178"/>
      <c r="HL28" s="177"/>
      <c r="HM28" s="178"/>
      <c r="HN28" s="177"/>
      <c r="HO28" s="178"/>
      <c r="HP28" s="189">
        <f t="shared" si="36"/>
        <v>0</v>
      </c>
      <c r="HQ28" s="170">
        <f t="shared" si="37"/>
        <v>0</v>
      </c>
      <c r="HR28" s="169">
        <f t="shared" si="38"/>
        <v>0</v>
      </c>
      <c r="HS28" s="170">
        <f t="shared" si="39"/>
        <v>0</v>
      </c>
      <c r="HT28" s="23"/>
      <c r="HU28" s="23"/>
      <c r="HV28" s="173">
        <f t="shared" si="40"/>
        <v>0</v>
      </c>
      <c r="HW28" s="174">
        <f t="shared" si="41"/>
        <v>0</v>
      </c>
      <c r="HX28" s="169">
        <f t="shared" si="0"/>
        <v>0</v>
      </c>
      <c r="HY28" s="170">
        <f t="shared" si="1"/>
        <v>0</v>
      </c>
      <c r="HZ28" s="175">
        <f t="shared" si="42"/>
        <v>0</v>
      </c>
      <c r="IA28" s="174">
        <f t="shared" si="43"/>
        <v>0</v>
      </c>
      <c r="IB28" s="169">
        <f t="shared" si="2"/>
        <v>0</v>
      </c>
      <c r="IC28" s="170">
        <f t="shared" si="3"/>
        <v>0</v>
      </c>
      <c r="ID28" s="453">
        <f t="shared" si="44"/>
        <v>0</v>
      </c>
      <c r="IE28" s="439">
        <f t="shared" si="45"/>
        <v>0</v>
      </c>
      <c r="IF28" s="455" t="s">
        <v>343</v>
      </c>
      <c r="IG28" s="439" t="s">
        <v>343</v>
      </c>
      <c r="IH28" s="4"/>
    </row>
    <row r="29" spans="2:242" s="26" customFormat="1" ht="16.5" customHeight="1" x14ac:dyDescent="0.25">
      <c r="B29" s="153" t="s">
        <v>21</v>
      </c>
      <c r="C29" s="806"/>
      <c r="D29" s="807"/>
      <c r="E29" s="322"/>
      <c r="F29" s="116"/>
      <c r="G29" s="116"/>
      <c r="H29" s="116"/>
      <c r="I29" s="148">
        <f>INT(IF(E29&gt;0,data!$J$12,0))</f>
        <v>0</v>
      </c>
      <c r="J29" s="148">
        <f>E29*I29</f>
        <v>0</v>
      </c>
      <c r="K29" s="323"/>
      <c r="L29" s="322"/>
      <c r="M29" s="148">
        <f>INT(IF(E29&gt;0,(IF(K29="ano",data!$J$6,0)),0))</f>
        <v>0</v>
      </c>
      <c r="N29" s="155">
        <f>IF(L29&gt;E29,M29*E29,M29*L29)</f>
        <v>0</v>
      </c>
      <c r="O29" s="158">
        <f t="shared" si="46"/>
        <v>0</v>
      </c>
      <c r="Q29" s="152" t="str">
        <f t="shared" si="47"/>
        <v/>
      </c>
      <c r="R29" s="640" t="s">
        <v>343</v>
      </c>
      <c r="T29" s="26">
        <f t="shared" si="48"/>
        <v>0</v>
      </c>
      <c r="U29" s="179" t="s">
        <v>300</v>
      </c>
      <c r="V29" s="10"/>
      <c r="W29" s="10"/>
      <c r="X29" s="167"/>
      <c r="Y29" s="180"/>
      <c r="Z29" s="167"/>
      <c r="AA29" s="180"/>
      <c r="AB29" s="167"/>
      <c r="AC29" s="180"/>
      <c r="AD29" s="167"/>
      <c r="AE29" s="180"/>
      <c r="AF29" s="167"/>
      <c r="AG29" s="180"/>
      <c r="AH29" s="167"/>
      <c r="AI29" s="180"/>
      <c r="AJ29" s="167"/>
      <c r="AK29" s="180"/>
      <c r="AL29" s="167"/>
      <c r="AM29" s="180"/>
      <c r="AN29" s="167"/>
      <c r="AO29" s="180"/>
      <c r="AP29" s="167"/>
      <c r="AQ29" s="180"/>
      <c r="AR29" s="167"/>
      <c r="AS29" s="180"/>
      <c r="AT29" s="167"/>
      <c r="AU29" s="180"/>
      <c r="AV29" s="189">
        <f t="shared" si="4"/>
        <v>0</v>
      </c>
      <c r="AW29" s="170">
        <f t="shared" si="5"/>
        <v>0</v>
      </c>
      <c r="AX29" s="169">
        <f t="shared" si="6"/>
        <v>0</v>
      </c>
      <c r="AY29" s="170">
        <f t="shared" si="7"/>
        <v>0</v>
      </c>
      <c r="AZ29" s="4"/>
      <c r="BA29" s="4"/>
      <c r="BB29" s="167"/>
      <c r="BC29" s="180"/>
      <c r="BD29" s="167"/>
      <c r="BE29" s="180"/>
      <c r="BF29" s="167"/>
      <c r="BG29" s="180"/>
      <c r="BH29" s="167"/>
      <c r="BI29" s="180"/>
      <c r="BJ29" s="167"/>
      <c r="BK29" s="180"/>
      <c r="BL29" s="167"/>
      <c r="BM29" s="180"/>
      <c r="BN29" s="167"/>
      <c r="BO29" s="180"/>
      <c r="BP29" s="167"/>
      <c r="BQ29" s="180"/>
      <c r="BR29" s="189">
        <f t="shared" si="8"/>
        <v>0</v>
      </c>
      <c r="BS29" s="170">
        <f t="shared" si="9"/>
        <v>0</v>
      </c>
      <c r="BT29" s="169">
        <f t="shared" si="10"/>
        <v>0</v>
      </c>
      <c r="BU29" s="170">
        <f t="shared" si="11"/>
        <v>0</v>
      </c>
      <c r="BV29" s="4"/>
      <c r="BW29" s="4"/>
      <c r="BX29" s="167"/>
      <c r="BY29" s="180"/>
      <c r="BZ29" s="167"/>
      <c r="CA29" s="180"/>
      <c r="CB29" s="167"/>
      <c r="CC29" s="180"/>
      <c r="CD29" s="167"/>
      <c r="CE29" s="180"/>
      <c r="CF29" s="167"/>
      <c r="CG29" s="180"/>
      <c r="CH29" s="167"/>
      <c r="CI29" s="180"/>
      <c r="CJ29" s="167"/>
      <c r="CK29" s="180"/>
      <c r="CL29" s="167"/>
      <c r="CM29" s="180"/>
      <c r="CN29" s="189">
        <f t="shared" si="12"/>
        <v>0</v>
      </c>
      <c r="CO29" s="170">
        <f t="shared" si="13"/>
        <v>0</v>
      </c>
      <c r="CP29" s="169">
        <f t="shared" si="14"/>
        <v>0</v>
      </c>
      <c r="CQ29" s="170">
        <f t="shared" si="15"/>
        <v>0</v>
      </c>
      <c r="CR29" s="4"/>
      <c r="CS29" s="4"/>
      <c r="CT29" s="167"/>
      <c r="CU29" s="180"/>
      <c r="CV29" s="167"/>
      <c r="CW29" s="180"/>
      <c r="CX29" s="167"/>
      <c r="CY29" s="180"/>
      <c r="CZ29" s="167"/>
      <c r="DA29" s="180"/>
      <c r="DB29" s="167"/>
      <c r="DC29" s="180"/>
      <c r="DD29" s="167"/>
      <c r="DE29" s="180"/>
      <c r="DF29" s="167"/>
      <c r="DG29" s="180"/>
      <c r="DH29" s="167"/>
      <c r="DI29" s="180"/>
      <c r="DJ29" s="189">
        <f t="shared" si="16"/>
        <v>0</v>
      </c>
      <c r="DK29" s="170">
        <f t="shared" si="17"/>
        <v>0</v>
      </c>
      <c r="DL29" s="169">
        <f t="shared" si="18"/>
        <v>0</v>
      </c>
      <c r="DM29" s="170">
        <f t="shared" si="19"/>
        <v>0</v>
      </c>
      <c r="DN29" s="4"/>
      <c r="DO29" s="4"/>
      <c r="DP29" s="167"/>
      <c r="DQ29" s="180"/>
      <c r="DR29" s="167"/>
      <c r="DS29" s="180"/>
      <c r="DT29" s="167"/>
      <c r="DU29" s="180"/>
      <c r="DV29" s="167"/>
      <c r="DW29" s="180"/>
      <c r="DX29" s="167"/>
      <c r="DY29" s="180"/>
      <c r="DZ29" s="167"/>
      <c r="EA29" s="180"/>
      <c r="EB29" s="167"/>
      <c r="EC29" s="180"/>
      <c r="ED29" s="167"/>
      <c r="EE29" s="180"/>
      <c r="EF29" s="189">
        <f t="shared" si="20"/>
        <v>0</v>
      </c>
      <c r="EG29" s="170">
        <f t="shared" si="21"/>
        <v>0</v>
      </c>
      <c r="EH29" s="169">
        <f t="shared" si="22"/>
        <v>0</v>
      </c>
      <c r="EI29" s="170">
        <f t="shared" si="23"/>
        <v>0</v>
      </c>
      <c r="EJ29" s="4"/>
      <c r="EK29" s="4"/>
      <c r="EL29" s="167"/>
      <c r="EM29" s="180"/>
      <c r="EN29" s="167"/>
      <c r="EO29" s="180"/>
      <c r="EP29" s="167"/>
      <c r="EQ29" s="180"/>
      <c r="ER29" s="167"/>
      <c r="ES29" s="180"/>
      <c r="ET29" s="167"/>
      <c r="EU29" s="180"/>
      <c r="EV29" s="167"/>
      <c r="EW29" s="180"/>
      <c r="EX29" s="167"/>
      <c r="EY29" s="180"/>
      <c r="EZ29" s="167"/>
      <c r="FA29" s="180"/>
      <c r="FB29" s="189">
        <f t="shared" si="24"/>
        <v>0</v>
      </c>
      <c r="FC29" s="170">
        <f t="shared" si="25"/>
        <v>0</v>
      </c>
      <c r="FD29" s="169">
        <f t="shared" si="26"/>
        <v>0</v>
      </c>
      <c r="FE29" s="170">
        <f t="shared" si="27"/>
        <v>0</v>
      </c>
      <c r="FF29" s="4"/>
      <c r="FG29" s="4"/>
      <c r="FH29" s="167"/>
      <c r="FI29" s="180"/>
      <c r="FJ29" s="167"/>
      <c r="FK29" s="180"/>
      <c r="FL29" s="167"/>
      <c r="FM29" s="180"/>
      <c r="FN29" s="167"/>
      <c r="FO29" s="180"/>
      <c r="FP29" s="167"/>
      <c r="FQ29" s="180"/>
      <c r="FR29" s="167"/>
      <c r="FS29" s="180"/>
      <c r="FT29" s="167"/>
      <c r="FU29" s="180"/>
      <c r="FV29" s="167"/>
      <c r="FW29" s="180"/>
      <c r="FX29" s="189">
        <f t="shared" si="28"/>
        <v>0</v>
      </c>
      <c r="FY29" s="170">
        <f t="shared" si="29"/>
        <v>0</v>
      </c>
      <c r="FZ29" s="169">
        <f t="shared" si="30"/>
        <v>0</v>
      </c>
      <c r="GA29" s="170">
        <f t="shared" si="31"/>
        <v>0</v>
      </c>
      <c r="GB29" s="4"/>
      <c r="GC29" s="4"/>
      <c r="GD29" s="167"/>
      <c r="GE29" s="180"/>
      <c r="GF29" s="167"/>
      <c r="GG29" s="180"/>
      <c r="GH29" s="167"/>
      <c r="GI29" s="180"/>
      <c r="GJ29" s="167"/>
      <c r="GK29" s="180"/>
      <c r="GL29" s="167"/>
      <c r="GM29" s="180"/>
      <c r="GN29" s="167"/>
      <c r="GO29" s="180"/>
      <c r="GP29" s="167"/>
      <c r="GQ29" s="180"/>
      <c r="GR29" s="167"/>
      <c r="GS29" s="180"/>
      <c r="GT29" s="189">
        <f t="shared" si="32"/>
        <v>0</v>
      </c>
      <c r="GU29" s="170">
        <f t="shared" si="33"/>
        <v>0</v>
      </c>
      <c r="GV29" s="169">
        <f t="shared" si="34"/>
        <v>0</v>
      </c>
      <c r="GW29" s="170">
        <f t="shared" si="35"/>
        <v>0</v>
      </c>
      <c r="GX29" s="4"/>
      <c r="GY29" s="4"/>
      <c r="GZ29" s="167"/>
      <c r="HA29" s="180"/>
      <c r="HB29" s="167"/>
      <c r="HC29" s="180"/>
      <c r="HD29" s="167"/>
      <c r="HE29" s="180"/>
      <c r="HF29" s="167"/>
      <c r="HG29" s="180"/>
      <c r="HH29" s="167"/>
      <c r="HI29" s="180"/>
      <c r="HJ29" s="167"/>
      <c r="HK29" s="180"/>
      <c r="HL29" s="167"/>
      <c r="HM29" s="180"/>
      <c r="HN29" s="167"/>
      <c r="HO29" s="180"/>
      <c r="HP29" s="189">
        <f t="shared" si="36"/>
        <v>0</v>
      </c>
      <c r="HQ29" s="170">
        <f t="shared" si="37"/>
        <v>0</v>
      </c>
      <c r="HR29" s="169">
        <f t="shared" si="38"/>
        <v>0</v>
      </c>
      <c r="HS29" s="170">
        <f t="shared" si="39"/>
        <v>0</v>
      </c>
      <c r="HT29" s="4"/>
      <c r="HU29" s="4"/>
      <c r="HV29" s="173">
        <f t="shared" si="40"/>
        <v>0</v>
      </c>
      <c r="HW29" s="174">
        <f t="shared" si="41"/>
        <v>0</v>
      </c>
      <c r="HX29" s="169">
        <f t="shared" si="0"/>
        <v>0</v>
      </c>
      <c r="HY29" s="170">
        <f t="shared" si="1"/>
        <v>0</v>
      </c>
      <c r="HZ29" s="175">
        <f t="shared" si="42"/>
        <v>0</v>
      </c>
      <c r="IA29" s="174">
        <f t="shared" si="43"/>
        <v>0</v>
      </c>
      <c r="IB29" s="169">
        <f t="shared" si="2"/>
        <v>0</v>
      </c>
      <c r="IC29" s="170">
        <f t="shared" si="3"/>
        <v>0</v>
      </c>
      <c r="ID29" s="453">
        <f t="shared" si="44"/>
        <v>0</v>
      </c>
      <c r="IE29" s="439">
        <f t="shared" si="45"/>
        <v>0</v>
      </c>
      <c r="IF29" s="455" t="s">
        <v>343</v>
      </c>
      <c r="IG29" s="439" t="s">
        <v>343</v>
      </c>
      <c r="IH29" s="4"/>
    </row>
    <row r="30" spans="2:242" s="26" customFormat="1" ht="16.5" hidden="1" customHeight="1" x14ac:dyDescent="0.25">
      <c r="B30" s="153"/>
      <c r="C30" s="558"/>
      <c r="D30" s="559"/>
      <c r="E30" s="123"/>
      <c r="F30" s="123"/>
      <c r="G30" s="123"/>
      <c r="H30" s="123"/>
      <c r="I30" s="148"/>
      <c r="J30" s="159"/>
      <c r="K30" s="560"/>
      <c r="L30" s="553"/>
      <c r="M30" s="148"/>
      <c r="N30" s="155"/>
      <c r="O30" s="160"/>
      <c r="Q30" s="157"/>
      <c r="R30" s="640" t="s">
        <v>343</v>
      </c>
      <c r="T30" s="28"/>
      <c r="U30" s="176" t="s">
        <v>300</v>
      </c>
      <c r="V30" s="10"/>
      <c r="W30" s="10"/>
      <c r="X30" s="177"/>
      <c r="Y30" s="178"/>
      <c r="Z30" s="177"/>
      <c r="AA30" s="178"/>
      <c r="AB30" s="177"/>
      <c r="AC30" s="178"/>
      <c r="AD30" s="177"/>
      <c r="AE30" s="178"/>
      <c r="AF30" s="177"/>
      <c r="AG30" s="178"/>
      <c r="AH30" s="177"/>
      <c r="AI30" s="178"/>
      <c r="AJ30" s="177"/>
      <c r="AK30" s="178"/>
      <c r="AL30" s="177"/>
      <c r="AM30" s="178"/>
      <c r="AN30" s="177"/>
      <c r="AO30" s="178"/>
      <c r="AP30" s="177"/>
      <c r="AQ30" s="178"/>
      <c r="AR30" s="177"/>
      <c r="AS30" s="178"/>
      <c r="AT30" s="177"/>
      <c r="AU30" s="178"/>
      <c r="AV30" s="189">
        <f t="shared" si="4"/>
        <v>0</v>
      </c>
      <c r="AW30" s="170">
        <f t="shared" si="5"/>
        <v>0</v>
      </c>
      <c r="AX30" s="169">
        <f t="shared" si="6"/>
        <v>0</v>
      </c>
      <c r="AY30" s="170">
        <f t="shared" si="7"/>
        <v>0</v>
      </c>
      <c r="AZ30" s="23"/>
      <c r="BA30" s="23"/>
      <c r="BB30" s="177"/>
      <c r="BC30" s="178"/>
      <c r="BD30" s="177"/>
      <c r="BE30" s="178"/>
      <c r="BF30" s="177"/>
      <c r="BG30" s="178"/>
      <c r="BH30" s="177"/>
      <c r="BI30" s="178"/>
      <c r="BJ30" s="177"/>
      <c r="BK30" s="178"/>
      <c r="BL30" s="177"/>
      <c r="BM30" s="178"/>
      <c r="BN30" s="177"/>
      <c r="BO30" s="178"/>
      <c r="BP30" s="177"/>
      <c r="BQ30" s="178"/>
      <c r="BR30" s="189">
        <f t="shared" si="8"/>
        <v>0</v>
      </c>
      <c r="BS30" s="170">
        <f t="shared" si="9"/>
        <v>0</v>
      </c>
      <c r="BT30" s="169">
        <f t="shared" si="10"/>
        <v>0</v>
      </c>
      <c r="BU30" s="170">
        <f t="shared" si="11"/>
        <v>0</v>
      </c>
      <c r="BV30" s="23"/>
      <c r="BW30" s="23"/>
      <c r="BX30" s="177"/>
      <c r="BY30" s="178"/>
      <c r="BZ30" s="177"/>
      <c r="CA30" s="178"/>
      <c r="CB30" s="177"/>
      <c r="CC30" s="178"/>
      <c r="CD30" s="177"/>
      <c r="CE30" s="178"/>
      <c r="CF30" s="177"/>
      <c r="CG30" s="178"/>
      <c r="CH30" s="177"/>
      <c r="CI30" s="178"/>
      <c r="CJ30" s="177"/>
      <c r="CK30" s="178"/>
      <c r="CL30" s="177"/>
      <c r="CM30" s="178"/>
      <c r="CN30" s="189">
        <f t="shared" si="12"/>
        <v>0</v>
      </c>
      <c r="CO30" s="170">
        <f t="shared" si="13"/>
        <v>0</v>
      </c>
      <c r="CP30" s="169">
        <f t="shared" si="14"/>
        <v>0</v>
      </c>
      <c r="CQ30" s="170">
        <f t="shared" si="15"/>
        <v>0</v>
      </c>
      <c r="CR30" s="23"/>
      <c r="CS30" s="23"/>
      <c r="CT30" s="177"/>
      <c r="CU30" s="178"/>
      <c r="CV30" s="177"/>
      <c r="CW30" s="178"/>
      <c r="CX30" s="177"/>
      <c r="CY30" s="178"/>
      <c r="CZ30" s="177"/>
      <c r="DA30" s="178"/>
      <c r="DB30" s="177"/>
      <c r="DC30" s="178"/>
      <c r="DD30" s="177"/>
      <c r="DE30" s="178"/>
      <c r="DF30" s="177"/>
      <c r="DG30" s="178"/>
      <c r="DH30" s="177"/>
      <c r="DI30" s="178"/>
      <c r="DJ30" s="189">
        <f t="shared" si="16"/>
        <v>0</v>
      </c>
      <c r="DK30" s="170">
        <f t="shared" si="17"/>
        <v>0</v>
      </c>
      <c r="DL30" s="169">
        <f t="shared" si="18"/>
        <v>0</v>
      </c>
      <c r="DM30" s="170">
        <f t="shared" si="19"/>
        <v>0</v>
      </c>
      <c r="DN30" s="23"/>
      <c r="DO30" s="23"/>
      <c r="DP30" s="177"/>
      <c r="DQ30" s="178"/>
      <c r="DR30" s="177"/>
      <c r="DS30" s="178"/>
      <c r="DT30" s="177"/>
      <c r="DU30" s="178"/>
      <c r="DV30" s="177"/>
      <c r="DW30" s="178"/>
      <c r="DX30" s="177"/>
      <c r="DY30" s="178"/>
      <c r="DZ30" s="177"/>
      <c r="EA30" s="178"/>
      <c r="EB30" s="177"/>
      <c r="EC30" s="178"/>
      <c r="ED30" s="177"/>
      <c r="EE30" s="178"/>
      <c r="EF30" s="189">
        <f t="shared" si="20"/>
        <v>0</v>
      </c>
      <c r="EG30" s="170">
        <f t="shared" si="21"/>
        <v>0</v>
      </c>
      <c r="EH30" s="169">
        <f t="shared" si="22"/>
        <v>0</v>
      </c>
      <c r="EI30" s="170">
        <f t="shared" si="23"/>
        <v>0</v>
      </c>
      <c r="EJ30" s="23"/>
      <c r="EK30" s="23"/>
      <c r="EL30" s="177"/>
      <c r="EM30" s="178"/>
      <c r="EN30" s="177"/>
      <c r="EO30" s="178"/>
      <c r="EP30" s="177"/>
      <c r="EQ30" s="178"/>
      <c r="ER30" s="177"/>
      <c r="ES30" s="178"/>
      <c r="ET30" s="177"/>
      <c r="EU30" s="178"/>
      <c r="EV30" s="177"/>
      <c r="EW30" s="178"/>
      <c r="EX30" s="177"/>
      <c r="EY30" s="178"/>
      <c r="EZ30" s="177"/>
      <c r="FA30" s="178"/>
      <c r="FB30" s="189">
        <f t="shared" si="24"/>
        <v>0</v>
      </c>
      <c r="FC30" s="170">
        <f t="shared" si="25"/>
        <v>0</v>
      </c>
      <c r="FD30" s="169">
        <f t="shared" si="26"/>
        <v>0</v>
      </c>
      <c r="FE30" s="170">
        <f t="shared" si="27"/>
        <v>0</v>
      </c>
      <c r="FF30" s="23"/>
      <c r="FG30" s="23"/>
      <c r="FH30" s="177"/>
      <c r="FI30" s="178"/>
      <c r="FJ30" s="177"/>
      <c r="FK30" s="178"/>
      <c r="FL30" s="177"/>
      <c r="FM30" s="178"/>
      <c r="FN30" s="177"/>
      <c r="FO30" s="178"/>
      <c r="FP30" s="177"/>
      <c r="FQ30" s="178"/>
      <c r="FR30" s="177"/>
      <c r="FS30" s="178"/>
      <c r="FT30" s="177"/>
      <c r="FU30" s="178"/>
      <c r="FV30" s="177"/>
      <c r="FW30" s="178"/>
      <c r="FX30" s="189">
        <f t="shared" si="28"/>
        <v>0</v>
      </c>
      <c r="FY30" s="170">
        <f t="shared" si="29"/>
        <v>0</v>
      </c>
      <c r="FZ30" s="169">
        <f t="shared" si="30"/>
        <v>0</v>
      </c>
      <c r="GA30" s="170">
        <f t="shared" si="31"/>
        <v>0</v>
      </c>
      <c r="GB30" s="23"/>
      <c r="GC30" s="23"/>
      <c r="GD30" s="177"/>
      <c r="GE30" s="178"/>
      <c r="GF30" s="177"/>
      <c r="GG30" s="178"/>
      <c r="GH30" s="177"/>
      <c r="GI30" s="178"/>
      <c r="GJ30" s="177"/>
      <c r="GK30" s="178"/>
      <c r="GL30" s="177"/>
      <c r="GM30" s="178"/>
      <c r="GN30" s="177"/>
      <c r="GO30" s="178"/>
      <c r="GP30" s="177"/>
      <c r="GQ30" s="178"/>
      <c r="GR30" s="177"/>
      <c r="GS30" s="178"/>
      <c r="GT30" s="189">
        <f t="shared" si="32"/>
        <v>0</v>
      </c>
      <c r="GU30" s="170">
        <f t="shared" si="33"/>
        <v>0</v>
      </c>
      <c r="GV30" s="169">
        <f t="shared" si="34"/>
        <v>0</v>
      </c>
      <c r="GW30" s="170">
        <f t="shared" si="35"/>
        <v>0</v>
      </c>
      <c r="GX30" s="23"/>
      <c r="GY30" s="23"/>
      <c r="GZ30" s="177"/>
      <c r="HA30" s="178"/>
      <c r="HB30" s="177"/>
      <c r="HC30" s="178"/>
      <c r="HD30" s="177"/>
      <c r="HE30" s="178"/>
      <c r="HF30" s="177"/>
      <c r="HG30" s="178"/>
      <c r="HH30" s="177"/>
      <c r="HI30" s="178"/>
      <c r="HJ30" s="177"/>
      <c r="HK30" s="178"/>
      <c r="HL30" s="177"/>
      <c r="HM30" s="178"/>
      <c r="HN30" s="177"/>
      <c r="HO30" s="178"/>
      <c r="HP30" s="189">
        <f t="shared" si="36"/>
        <v>0</v>
      </c>
      <c r="HQ30" s="170">
        <f t="shared" si="37"/>
        <v>0</v>
      </c>
      <c r="HR30" s="169">
        <f t="shared" si="38"/>
        <v>0</v>
      </c>
      <c r="HS30" s="170">
        <f t="shared" si="39"/>
        <v>0</v>
      </c>
      <c r="HT30" s="23"/>
      <c r="HU30" s="23"/>
      <c r="HV30" s="173">
        <f t="shared" si="40"/>
        <v>0</v>
      </c>
      <c r="HW30" s="174">
        <f t="shared" si="41"/>
        <v>0</v>
      </c>
      <c r="HX30" s="169">
        <f t="shared" si="0"/>
        <v>0</v>
      </c>
      <c r="HY30" s="170">
        <f t="shared" si="1"/>
        <v>0</v>
      </c>
      <c r="HZ30" s="175">
        <f t="shared" si="42"/>
        <v>0</v>
      </c>
      <c r="IA30" s="174">
        <f t="shared" si="43"/>
        <v>0</v>
      </c>
      <c r="IB30" s="169">
        <f t="shared" si="2"/>
        <v>0</v>
      </c>
      <c r="IC30" s="170">
        <f t="shared" si="3"/>
        <v>0</v>
      </c>
      <c r="ID30" s="453">
        <f t="shared" si="44"/>
        <v>0</v>
      </c>
      <c r="IE30" s="439">
        <f t="shared" si="45"/>
        <v>0</v>
      </c>
      <c r="IF30" s="455" t="s">
        <v>343</v>
      </c>
      <c r="IG30" s="439" t="s">
        <v>343</v>
      </c>
      <c r="IH30" s="4"/>
    </row>
    <row r="31" spans="2:242" s="26" customFormat="1" ht="16.5" customHeight="1" x14ac:dyDescent="0.25">
      <c r="B31" s="153" t="s">
        <v>22</v>
      </c>
      <c r="C31" s="806"/>
      <c r="D31" s="807"/>
      <c r="E31" s="322"/>
      <c r="F31" s="116"/>
      <c r="G31" s="116"/>
      <c r="H31" s="116"/>
      <c r="I31" s="148">
        <f>INT(IF(E31&gt;0,data!$J$12,0))</f>
        <v>0</v>
      </c>
      <c r="J31" s="148">
        <f>E31*I31</f>
        <v>0</v>
      </c>
      <c r="K31" s="323"/>
      <c r="L31" s="322"/>
      <c r="M31" s="148">
        <f>INT(IF(E31&gt;0,(IF(K31="ano",data!$J$6,0)),0))</f>
        <v>0</v>
      </c>
      <c r="N31" s="155">
        <f>IF(L31&gt;E31,M31*E31,M31*L31)</f>
        <v>0</v>
      </c>
      <c r="O31" s="158">
        <f t="shared" si="46"/>
        <v>0</v>
      </c>
      <c r="Q31" s="152" t="str">
        <f t="shared" si="47"/>
        <v/>
      </c>
      <c r="R31" s="640" t="s">
        <v>343</v>
      </c>
      <c r="T31" s="26">
        <f t="shared" si="48"/>
        <v>0</v>
      </c>
      <c r="U31" s="179" t="s">
        <v>300</v>
      </c>
      <c r="V31" s="10"/>
      <c r="W31" s="10"/>
      <c r="X31" s="167"/>
      <c r="Y31" s="180"/>
      <c r="Z31" s="167"/>
      <c r="AA31" s="180"/>
      <c r="AB31" s="167"/>
      <c r="AC31" s="180"/>
      <c r="AD31" s="167"/>
      <c r="AE31" s="180"/>
      <c r="AF31" s="167"/>
      <c r="AG31" s="180"/>
      <c r="AH31" s="167"/>
      <c r="AI31" s="180"/>
      <c r="AJ31" s="167"/>
      <c r="AK31" s="180"/>
      <c r="AL31" s="167"/>
      <c r="AM31" s="180"/>
      <c r="AN31" s="167"/>
      <c r="AO31" s="180"/>
      <c r="AP31" s="167"/>
      <c r="AQ31" s="180"/>
      <c r="AR31" s="167"/>
      <c r="AS31" s="180"/>
      <c r="AT31" s="167"/>
      <c r="AU31" s="180"/>
      <c r="AV31" s="189">
        <f t="shared" si="4"/>
        <v>0</v>
      </c>
      <c r="AW31" s="170">
        <f t="shared" si="5"/>
        <v>0</v>
      </c>
      <c r="AX31" s="169">
        <f t="shared" si="6"/>
        <v>0</v>
      </c>
      <c r="AY31" s="170">
        <f t="shared" si="7"/>
        <v>0</v>
      </c>
      <c r="AZ31" s="4"/>
      <c r="BA31" s="4"/>
      <c r="BB31" s="167"/>
      <c r="BC31" s="180"/>
      <c r="BD31" s="167"/>
      <c r="BE31" s="180"/>
      <c r="BF31" s="167"/>
      <c r="BG31" s="180"/>
      <c r="BH31" s="167"/>
      <c r="BI31" s="180"/>
      <c r="BJ31" s="167"/>
      <c r="BK31" s="180"/>
      <c r="BL31" s="167"/>
      <c r="BM31" s="180"/>
      <c r="BN31" s="167"/>
      <c r="BO31" s="180"/>
      <c r="BP31" s="167"/>
      <c r="BQ31" s="180"/>
      <c r="BR31" s="189">
        <f t="shared" si="8"/>
        <v>0</v>
      </c>
      <c r="BS31" s="170">
        <f t="shared" si="9"/>
        <v>0</v>
      </c>
      <c r="BT31" s="169">
        <f t="shared" si="10"/>
        <v>0</v>
      </c>
      <c r="BU31" s="170">
        <f t="shared" si="11"/>
        <v>0</v>
      </c>
      <c r="BV31" s="4"/>
      <c r="BW31" s="4"/>
      <c r="BX31" s="167"/>
      <c r="BY31" s="180"/>
      <c r="BZ31" s="167"/>
      <c r="CA31" s="180"/>
      <c r="CB31" s="167"/>
      <c r="CC31" s="180"/>
      <c r="CD31" s="167"/>
      <c r="CE31" s="180"/>
      <c r="CF31" s="167"/>
      <c r="CG31" s="180"/>
      <c r="CH31" s="167"/>
      <c r="CI31" s="180"/>
      <c r="CJ31" s="167"/>
      <c r="CK31" s="180"/>
      <c r="CL31" s="167"/>
      <c r="CM31" s="180"/>
      <c r="CN31" s="189">
        <f t="shared" si="12"/>
        <v>0</v>
      </c>
      <c r="CO31" s="170">
        <f t="shared" si="13"/>
        <v>0</v>
      </c>
      <c r="CP31" s="169">
        <f t="shared" si="14"/>
        <v>0</v>
      </c>
      <c r="CQ31" s="170">
        <f t="shared" si="15"/>
        <v>0</v>
      </c>
      <c r="CR31" s="4"/>
      <c r="CS31" s="4"/>
      <c r="CT31" s="167"/>
      <c r="CU31" s="180"/>
      <c r="CV31" s="167"/>
      <c r="CW31" s="180"/>
      <c r="CX31" s="167"/>
      <c r="CY31" s="180"/>
      <c r="CZ31" s="167"/>
      <c r="DA31" s="180"/>
      <c r="DB31" s="167"/>
      <c r="DC31" s="180"/>
      <c r="DD31" s="167"/>
      <c r="DE31" s="180"/>
      <c r="DF31" s="167"/>
      <c r="DG31" s="180"/>
      <c r="DH31" s="167"/>
      <c r="DI31" s="180"/>
      <c r="DJ31" s="189">
        <f t="shared" si="16"/>
        <v>0</v>
      </c>
      <c r="DK31" s="170">
        <f t="shared" si="17"/>
        <v>0</v>
      </c>
      <c r="DL31" s="169">
        <f t="shared" si="18"/>
        <v>0</v>
      </c>
      <c r="DM31" s="170">
        <f t="shared" si="19"/>
        <v>0</v>
      </c>
      <c r="DN31" s="4"/>
      <c r="DO31" s="4"/>
      <c r="DP31" s="167"/>
      <c r="DQ31" s="180"/>
      <c r="DR31" s="167"/>
      <c r="DS31" s="180"/>
      <c r="DT31" s="167"/>
      <c r="DU31" s="180"/>
      <c r="DV31" s="167"/>
      <c r="DW31" s="180"/>
      <c r="DX31" s="167"/>
      <c r="DY31" s="180"/>
      <c r="DZ31" s="167"/>
      <c r="EA31" s="180"/>
      <c r="EB31" s="167"/>
      <c r="EC31" s="180"/>
      <c r="ED31" s="167"/>
      <c r="EE31" s="180"/>
      <c r="EF31" s="189">
        <f t="shared" si="20"/>
        <v>0</v>
      </c>
      <c r="EG31" s="170">
        <f t="shared" si="21"/>
        <v>0</v>
      </c>
      <c r="EH31" s="169">
        <f t="shared" si="22"/>
        <v>0</v>
      </c>
      <c r="EI31" s="170">
        <f t="shared" si="23"/>
        <v>0</v>
      </c>
      <c r="EJ31" s="4"/>
      <c r="EK31" s="4"/>
      <c r="EL31" s="167"/>
      <c r="EM31" s="180"/>
      <c r="EN31" s="167"/>
      <c r="EO31" s="180"/>
      <c r="EP31" s="167"/>
      <c r="EQ31" s="180"/>
      <c r="ER31" s="167"/>
      <c r="ES31" s="180"/>
      <c r="ET31" s="167"/>
      <c r="EU31" s="180"/>
      <c r="EV31" s="167"/>
      <c r="EW31" s="180"/>
      <c r="EX31" s="167"/>
      <c r="EY31" s="180"/>
      <c r="EZ31" s="167"/>
      <c r="FA31" s="180"/>
      <c r="FB31" s="189">
        <f t="shared" si="24"/>
        <v>0</v>
      </c>
      <c r="FC31" s="170">
        <f t="shared" si="25"/>
        <v>0</v>
      </c>
      <c r="FD31" s="169">
        <f t="shared" si="26"/>
        <v>0</v>
      </c>
      <c r="FE31" s="170">
        <f t="shared" si="27"/>
        <v>0</v>
      </c>
      <c r="FF31" s="4"/>
      <c r="FG31" s="4"/>
      <c r="FH31" s="167"/>
      <c r="FI31" s="180"/>
      <c r="FJ31" s="167"/>
      <c r="FK31" s="180"/>
      <c r="FL31" s="167"/>
      <c r="FM31" s="180"/>
      <c r="FN31" s="167"/>
      <c r="FO31" s="180"/>
      <c r="FP31" s="167"/>
      <c r="FQ31" s="180"/>
      <c r="FR31" s="167"/>
      <c r="FS31" s="180"/>
      <c r="FT31" s="167"/>
      <c r="FU31" s="180"/>
      <c r="FV31" s="167"/>
      <c r="FW31" s="180"/>
      <c r="FX31" s="189">
        <f t="shared" si="28"/>
        <v>0</v>
      </c>
      <c r="FY31" s="170">
        <f t="shared" si="29"/>
        <v>0</v>
      </c>
      <c r="FZ31" s="169">
        <f t="shared" si="30"/>
        <v>0</v>
      </c>
      <c r="GA31" s="170">
        <f t="shared" si="31"/>
        <v>0</v>
      </c>
      <c r="GB31" s="4"/>
      <c r="GC31" s="4"/>
      <c r="GD31" s="167"/>
      <c r="GE31" s="180"/>
      <c r="GF31" s="167"/>
      <c r="GG31" s="180"/>
      <c r="GH31" s="167"/>
      <c r="GI31" s="180"/>
      <c r="GJ31" s="167"/>
      <c r="GK31" s="180"/>
      <c r="GL31" s="167"/>
      <c r="GM31" s="180"/>
      <c r="GN31" s="167"/>
      <c r="GO31" s="180"/>
      <c r="GP31" s="167"/>
      <c r="GQ31" s="180"/>
      <c r="GR31" s="167"/>
      <c r="GS31" s="180"/>
      <c r="GT31" s="189">
        <f t="shared" si="32"/>
        <v>0</v>
      </c>
      <c r="GU31" s="170">
        <f t="shared" si="33"/>
        <v>0</v>
      </c>
      <c r="GV31" s="169">
        <f t="shared" si="34"/>
        <v>0</v>
      </c>
      <c r="GW31" s="170">
        <f t="shared" si="35"/>
        <v>0</v>
      </c>
      <c r="GX31" s="4"/>
      <c r="GY31" s="4"/>
      <c r="GZ31" s="167"/>
      <c r="HA31" s="180"/>
      <c r="HB31" s="167"/>
      <c r="HC31" s="180"/>
      <c r="HD31" s="167"/>
      <c r="HE31" s="180"/>
      <c r="HF31" s="167"/>
      <c r="HG31" s="180"/>
      <c r="HH31" s="167"/>
      <c r="HI31" s="180"/>
      <c r="HJ31" s="167"/>
      <c r="HK31" s="180"/>
      <c r="HL31" s="167"/>
      <c r="HM31" s="180"/>
      <c r="HN31" s="167"/>
      <c r="HO31" s="180"/>
      <c r="HP31" s="189">
        <f t="shared" si="36"/>
        <v>0</v>
      </c>
      <c r="HQ31" s="170">
        <f t="shared" si="37"/>
        <v>0</v>
      </c>
      <c r="HR31" s="169">
        <f t="shared" si="38"/>
        <v>0</v>
      </c>
      <c r="HS31" s="170">
        <f t="shared" si="39"/>
        <v>0</v>
      </c>
      <c r="HT31" s="4"/>
      <c r="HU31" s="4"/>
      <c r="HV31" s="173">
        <f t="shared" si="40"/>
        <v>0</v>
      </c>
      <c r="HW31" s="174">
        <f t="shared" si="41"/>
        <v>0</v>
      </c>
      <c r="HX31" s="169">
        <f t="shared" si="0"/>
        <v>0</v>
      </c>
      <c r="HY31" s="170">
        <f t="shared" si="1"/>
        <v>0</v>
      </c>
      <c r="HZ31" s="175">
        <f t="shared" si="42"/>
        <v>0</v>
      </c>
      <c r="IA31" s="174">
        <f t="shared" si="43"/>
        <v>0</v>
      </c>
      <c r="IB31" s="169">
        <f t="shared" si="2"/>
        <v>0</v>
      </c>
      <c r="IC31" s="170">
        <f t="shared" si="3"/>
        <v>0</v>
      </c>
      <c r="ID31" s="453">
        <f t="shared" si="44"/>
        <v>0</v>
      </c>
      <c r="IE31" s="439">
        <f t="shared" si="45"/>
        <v>0</v>
      </c>
      <c r="IF31" s="455" t="s">
        <v>343</v>
      </c>
      <c r="IG31" s="439" t="s">
        <v>343</v>
      </c>
      <c r="IH31" s="4"/>
    </row>
    <row r="32" spans="2:242" s="26" customFormat="1" ht="16.5" hidden="1" customHeight="1" x14ac:dyDescent="0.25">
      <c r="B32" s="153"/>
      <c r="C32" s="558"/>
      <c r="D32" s="559"/>
      <c r="E32" s="123"/>
      <c r="F32" s="123"/>
      <c r="G32" s="123"/>
      <c r="H32" s="123"/>
      <c r="I32" s="148"/>
      <c r="J32" s="159"/>
      <c r="K32" s="560"/>
      <c r="L32" s="553"/>
      <c r="M32" s="148"/>
      <c r="N32" s="155"/>
      <c r="O32" s="160"/>
      <c r="Q32" s="157"/>
      <c r="R32" s="640" t="s">
        <v>343</v>
      </c>
      <c r="T32" s="28"/>
      <c r="U32" s="176" t="s">
        <v>300</v>
      </c>
      <c r="V32" s="10"/>
      <c r="W32" s="10"/>
      <c r="X32" s="177"/>
      <c r="Y32" s="178"/>
      <c r="Z32" s="177"/>
      <c r="AA32" s="178"/>
      <c r="AB32" s="177"/>
      <c r="AC32" s="178"/>
      <c r="AD32" s="177"/>
      <c r="AE32" s="178"/>
      <c r="AF32" s="177"/>
      <c r="AG32" s="178"/>
      <c r="AH32" s="177"/>
      <c r="AI32" s="178"/>
      <c r="AJ32" s="177"/>
      <c r="AK32" s="178"/>
      <c r="AL32" s="177"/>
      <c r="AM32" s="178"/>
      <c r="AN32" s="177"/>
      <c r="AO32" s="178"/>
      <c r="AP32" s="177"/>
      <c r="AQ32" s="178"/>
      <c r="AR32" s="177"/>
      <c r="AS32" s="178"/>
      <c r="AT32" s="177"/>
      <c r="AU32" s="178"/>
      <c r="AV32" s="189">
        <f t="shared" si="4"/>
        <v>0</v>
      </c>
      <c r="AW32" s="170">
        <f t="shared" si="5"/>
        <v>0</v>
      </c>
      <c r="AX32" s="169">
        <f t="shared" si="6"/>
        <v>0</v>
      </c>
      <c r="AY32" s="170">
        <f t="shared" si="7"/>
        <v>0</v>
      </c>
      <c r="AZ32" s="23"/>
      <c r="BA32" s="23"/>
      <c r="BB32" s="177"/>
      <c r="BC32" s="178"/>
      <c r="BD32" s="177"/>
      <c r="BE32" s="178"/>
      <c r="BF32" s="177"/>
      <c r="BG32" s="178"/>
      <c r="BH32" s="177"/>
      <c r="BI32" s="178"/>
      <c r="BJ32" s="177"/>
      <c r="BK32" s="178"/>
      <c r="BL32" s="177"/>
      <c r="BM32" s="178"/>
      <c r="BN32" s="177"/>
      <c r="BO32" s="178"/>
      <c r="BP32" s="177"/>
      <c r="BQ32" s="178"/>
      <c r="BR32" s="189">
        <f t="shared" si="8"/>
        <v>0</v>
      </c>
      <c r="BS32" s="170">
        <f t="shared" si="9"/>
        <v>0</v>
      </c>
      <c r="BT32" s="169">
        <f t="shared" si="10"/>
        <v>0</v>
      </c>
      <c r="BU32" s="170">
        <f t="shared" si="11"/>
        <v>0</v>
      </c>
      <c r="BV32" s="23"/>
      <c r="BW32" s="23"/>
      <c r="BX32" s="177"/>
      <c r="BY32" s="178"/>
      <c r="BZ32" s="177"/>
      <c r="CA32" s="178"/>
      <c r="CB32" s="177"/>
      <c r="CC32" s="178"/>
      <c r="CD32" s="177"/>
      <c r="CE32" s="178"/>
      <c r="CF32" s="177"/>
      <c r="CG32" s="178"/>
      <c r="CH32" s="177"/>
      <c r="CI32" s="178"/>
      <c r="CJ32" s="177"/>
      <c r="CK32" s="178"/>
      <c r="CL32" s="177"/>
      <c r="CM32" s="178"/>
      <c r="CN32" s="189">
        <f t="shared" si="12"/>
        <v>0</v>
      </c>
      <c r="CO32" s="170">
        <f t="shared" si="13"/>
        <v>0</v>
      </c>
      <c r="CP32" s="169">
        <f t="shared" si="14"/>
        <v>0</v>
      </c>
      <c r="CQ32" s="170">
        <f t="shared" si="15"/>
        <v>0</v>
      </c>
      <c r="CR32" s="23"/>
      <c r="CS32" s="23"/>
      <c r="CT32" s="177"/>
      <c r="CU32" s="178"/>
      <c r="CV32" s="177"/>
      <c r="CW32" s="178"/>
      <c r="CX32" s="177"/>
      <c r="CY32" s="178"/>
      <c r="CZ32" s="177"/>
      <c r="DA32" s="178"/>
      <c r="DB32" s="177"/>
      <c r="DC32" s="178"/>
      <c r="DD32" s="177"/>
      <c r="DE32" s="178"/>
      <c r="DF32" s="177"/>
      <c r="DG32" s="178"/>
      <c r="DH32" s="177"/>
      <c r="DI32" s="178"/>
      <c r="DJ32" s="189">
        <f t="shared" si="16"/>
        <v>0</v>
      </c>
      <c r="DK32" s="170">
        <f t="shared" si="17"/>
        <v>0</v>
      </c>
      <c r="DL32" s="169">
        <f t="shared" si="18"/>
        <v>0</v>
      </c>
      <c r="DM32" s="170">
        <f t="shared" si="19"/>
        <v>0</v>
      </c>
      <c r="DN32" s="23"/>
      <c r="DO32" s="23"/>
      <c r="DP32" s="177"/>
      <c r="DQ32" s="178"/>
      <c r="DR32" s="177"/>
      <c r="DS32" s="178"/>
      <c r="DT32" s="177"/>
      <c r="DU32" s="178"/>
      <c r="DV32" s="177"/>
      <c r="DW32" s="178"/>
      <c r="DX32" s="177"/>
      <c r="DY32" s="178"/>
      <c r="DZ32" s="177"/>
      <c r="EA32" s="178"/>
      <c r="EB32" s="177"/>
      <c r="EC32" s="178"/>
      <c r="ED32" s="177"/>
      <c r="EE32" s="178"/>
      <c r="EF32" s="189">
        <f t="shared" si="20"/>
        <v>0</v>
      </c>
      <c r="EG32" s="170">
        <f t="shared" si="21"/>
        <v>0</v>
      </c>
      <c r="EH32" s="169">
        <f t="shared" si="22"/>
        <v>0</v>
      </c>
      <c r="EI32" s="170">
        <f t="shared" si="23"/>
        <v>0</v>
      </c>
      <c r="EJ32" s="23"/>
      <c r="EK32" s="23"/>
      <c r="EL32" s="177"/>
      <c r="EM32" s="178"/>
      <c r="EN32" s="177"/>
      <c r="EO32" s="178"/>
      <c r="EP32" s="177"/>
      <c r="EQ32" s="178"/>
      <c r="ER32" s="177"/>
      <c r="ES32" s="178"/>
      <c r="ET32" s="177"/>
      <c r="EU32" s="178"/>
      <c r="EV32" s="177"/>
      <c r="EW32" s="178"/>
      <c r="EX32" s="177"/>
      <c r="EY32" s="178"/>
      <c r="EZ32" s="177"/>
      <c r="FA32" s="178"/>
      <c r="FB32" s="189">
        <f t="shared" si="24"/>
        <v>0</v>
      </c>
      <c r="FC32" s="170">
        <f t="shared" si="25"/>
        <v>0</v>
      </c>
      <c r="FD32" s="169">
        <f t="shared" si="26"/>
        <v>0</v>
      </c>
      <c r="FE32" s="170">
        <f t="shared" si="27"/>
        <v>0</v>
      </c>
      <c r="FF32" s="23"/>
      <c r="FG32" s="23"/>
      <c r="FH32" s="177"/>
      <c r="FI32" s="178"/>
      <c r="FJ32" s="177"/>
      <c r="FK32" s="178"/>
      <c r="FL32" s="177"/>
      <c r="FM32" s="178"/>
      <c r="FN32" s="177"/>
      <c r="FO32" s="178"/>
      <c r="FP32" s="177"/>
      <c r="FQ32" s="178"/>
      <c r="FR32" s="177"/>
      <c r="FS32" s="178"/>
      <c r="FT32" s="177"/>
      <c r="FU32" s="178"/>
      <c r="FV32" s="177"/>
      <c r="FW32" s="178"/>
      <c r="FX32" s="189">
        <f t="shared" si="28"/>
        <v>0</v>
      </c>
      <c r="FY32" s="170">
        <f t="shared" si="29"/>
        <v>0</v>
      </c>
      <c r="FZ32" s="169">
        <f t="shared" si="30"/>
        <v>0</v>
      </c>
      <c r="GA32" s="170">
        <f t="shared" si="31"/>
        <v>0</v>
      </c>
      <c r="GB32" s="23"/>
      <c r="GC32" s="23"/>
      <c r="GD32" s="177"/>
      <c r="GE32" s="178"/>
      <c r="GF32" s="177"/>
      <c r="GG32" s="178"/>
      <c r="GH32" s="177"/>
      <c r="GI32" s="178"/>
      <c r="GJ32" s="177"/>
      <c r="GK32" s="178"/>
      <c r="GL32" s="177"/>
      <c r="GM32" s="178"/>
      <c r="GN32" s="177"/>
      <c r="GO32" s="178"/>
      <c r="GP32" s="177"/>
      <c r="GQ32" s="178"/>
      <c r="GR32" s="177"/>
      <c r="GS32" s="178"/>
      <c r="GT32" s="189">
        <f t="shared" si="32"/>
        <v>0</v>
      </c>
      <c r="GU32" s="170">
        <f t="shared" si="33"/>
        <v>0</v>
      </c>
      <c r="GV32" s="169">
        <f t="shared" si="34"/>
        <v>0</v>
      </c>
      <c r="GW32" s="170">
        <f t="shared" si="35"/>
        <v>0</v>
      </c>
      <c r="GX32" s="23"/>
      <c r="GY32" s="23"/>
      <c r="GZ32" s="177"/>
      <c r="HA32" s="178"/>
      <c r="HB32" s="177"/>
      <c r="HC32" s="178"/>
      <c r="HD32" s="177"/>
      <c r="HE32" s="178"/>
      <c r="HF32" s="177"/>
      <c r="HG32" s="178"/>
      <c r="HH32" s="177"/>
      <c r="HI32" s="178"/>
      <c r="HJ32" s="177"/>
      <c r="HK32" s="178"/>
      <c r="HL32" s="177"/>
      <c r="HM32" s="178"/>
      <c r="HN32" s="177"/>
      <c r="HO32" s="178"/>
      <c r="HP32" s="189">
        <f t="shared" si="36"/>
        <v>0</v>
      </c>
      <c r="HQ32" s="170">
        <f t="shared" si="37"/>
        <v>0</v>
      </c>
      <c r="HR32" s="169">
        <f t="shared" si="38"/>
        <v>0</v>
      </c>
      <c r="HS32" s="170">
        <f t="shared" si="39"/>
        <v>0</v>
      </c>
      <c r="HT32" s="23"/>
      <c r="HU32" s="23"/>
      <c r="HV32" s="173">
        <f t="shared" si="40"/>
        <v>0</v>
      </c>
      <c r="HW32" s="174">
        <f t="shared" si="41"/>
        <v>0</v>
      </c>
      <c r="HX32" s="169">
        <f t="shared" si="0"/>
        <v>0</v>
      </c>
      <c r="HY32" s="170">
        <f t="shared" si="1"/>
        <v>0</v>
      </c>
      <c r="HZ32" s="175">
        <f t="shared" si="42"/>
        <v>0</v>
      </c>
      <c r="IA32" s="174">
        <f t="shared" si="43"/>
        <v>0</v>
      </c>
      <c r="IB32" s="169">
        <f t="shared" si="2"/>
        <v>0</v>
      </c>
      <c r="IC32" s="170">
        <f t="shared" si="3"/>
        <v>0</v>
      </c>
      <c r="ID32" s="453">
        <f t="shared" si="44"/>
        <v>0</v>
      </c>
      <c r="IE32" s="439">
        <f t="shared" si="45"/>
        <v>0</v>
      </c>
      <c r="IF32" s="455" t="s">
        <v>343</v>
      </c>
      <c r="IG32" s="439" t="s">
        <v>343</v>
      </c>
      <c r="IH32" s="4"/>
    </row>
    <row r="33" spans="2:242" s="26" customFormat="1" ht="16.5" customHeight="1" x14ac:dyDescent="0.25">
      <c r="B33" s="153" t="s">
        <v>23</v>
      </c>
      <c r="C33" s="806"/>
      <c r="D33" s="807"/>
      <c r="E33" s="322"/>
      <c r="F33" s="116"/>
      <c r="G33" s="116"/>
      <c r="H33" s="116"/>
      <c r="I33" s="148">
        <f>INT(IF(E33&gt;0,data!$J$12,0))</f>
        <v>0</v>
      </c>
      <c r="J33" s="148">
        <f>E33*I33</f>
        <v>0</v>
      </c>
      <c r="K33" s="323"/>
      <c r="L33" s="322"/>
      <c r="M33" s="148">
        <f>INT(IF(E33&gt;0,(IF(K33="ano",data!$J$6,0)),0))</f>
        <v>0</v>
      </c>
      <c r="N33" s="155">
        <f>IF(L33&gt;E33,M33*E33,M33*L33)</f>
        <v>0</v>
      </c>
      <c r="O33" s="158">
        <f t="shared" si="46"/>
        <v>0</v>
      </c>
      <c r="Q33" s="152" t="str">
        <f t="shared" si="47"/>
        <v/>
      </c>
      <c r="R33" s="640" t="s">
        <v>343</v>
      </c>
      <c r="T33" s="26">
        <f t="shared" si="48"/>
        <v>0</v>
      </c>
      <c r="U33" s="179" t="s">
        <v>300</v>
      </c>
      <c r="V33" s="10"/>
      <c r="W33" s="10"/>
      <c r="X33" s="167"/>
      <c r="Y33" s="180"/>
      <c r="Z33" s="167"/>
      <c r="AA33" s="180"/>
      <c r="AB33" s="167"/>
      <c r="AC33" s="180"/>
      <c r="AD33" s="167"/>
      <c r="AE33" s="180"/>
      <c r="AF33" s="167"/>
      <c r="AG33" s="180"/>
      <c r="AH33" s="167"/>
      <c r="AI33" s="180"/>
      <c r="AJ33" s="167"/>
      <c r="AK33" s="180"/>
      <c r="AL33" s="167"/>
      <c r="AM33" s="180"/>
      <c r="AN33" s="167"/>
      <c r="AO33" s="180"/>
      <c r="AP33" s="167"/>
      <c r="AQ33" s="180"/>
      <c r="AR33" s="167"/>
      <c r="AS33" s="180"/>
      <c r="AT33" s="167"/>
      <c r="AU33" s="180"/>
      <c r="AV33" s="189">
        <f t="shared" si="4"/>
        <v>0</v>
      </c>
      <c r="AW33" s="170">
        <f t="shared" si="5"/>
        <v>0</v>
      </c>
      <c r="AX33" s="169">
        <f t="shared" si="6"/>
        <v>0</v>
      </c>
      <c r="AY33" s="170">
        <f t="shared" si="7"/>
        <v>0</v>
      </c>
      <c r="AZ33" s="4"/>
      <c r="BA33" s="4"/>
      <c r="BB33" s="167"/>
      <c r="BC33" s="180"/>
      <c r="BD33" s="167"/>
      <c r="BE33" s="180"/>
      <c r="BF33" s="167"/>
      <c r="BG33" s="180"/>
      <c r="BH33" s="167"/>
      <c r="BI33" s="180"/>
      <c r="BJ33" s="167"/>
      <c r="BK33" s="180"/>
      <c r="BL33" s="167"/>
      <c r="BM33" s="180"/>
      <c r="BN33" s="167"/>
      <c r="BO33" s="180"/>
      <c r="BP33" s="167"/>
      <c r="BQ33" s="180"/>
      <c r="BR33" s="189">
        <f t="shared" si="8"/>
        <v>0</v>
      </c>
      <c r="BS33" s="170">
        <f t="shared" si="9"/>
        <v>0</v>
      </c>
      <c r="BT33" s="169">
        <f t="shared" si="10"/>
        <v>0</v>
      </c>
      <c r="BU33" s="170">
        <f t="shared" si="11"/>
        <v>0</v>
      </c>
      <c r="BV33" s="4"/>
      <c r="BW33" s="4"/>
      <c r="BX33" s="167"/>
      <c r="BY33" s="180"/>
      <c r="BZ33" s="167"/>
      <c r="CA33" s="180"/>
      <c r="CB33" s="167"/>
      <c r="CC33" s="180"/>
      <c r="CD33" s="167"/>
      <c r="CE33" s="180"/>
      <c r="CF33" s="167"/>
      <c r="CG33" s="180"/>
      <c r="CH33" s="167"/>
      <c r="CI33" s="180"/>
      <c r="CJ33" s="167"/>
      <c r="CK33" s="180"/>
      <c r="CL33" s="167"/>
      <c r="CM33" s="180"/>
      <c r="CN33" s="189">
        <f t="shared" si="12"/>
        <v>0</v>
      </c>
      <c r="CO33" s="170">
        <f t="shared" si="13"/>
        <v>0</v>
      </c>
      <c r="CP33" s="169">
        <f t="shared" si="14"/>
        <v>0</v>
      </c>
      <c r="CQ33" s="170">
        <f t="shared" si="15"/>
        <v>0</v>
      </c>
      <c r="CR33" s="4"/>
      <c r="CS33" s="4"/>
      <c r="CT33" s="167"/>
      <c r="CU33" s="180"/>
      <c r="CV33" s="167"/>
      <c r="CW33" s="180"/>
      <c r="CX33" s="167"/>
      <c r="CY33" s="180"/>
      <c r="CZ33" s="167"/>
      <c r="DA33" s="180"/>
      <c r="DB33" s="167"/>
      <c r="DC33" s="180"/>
      <c r="DD33" s="167"/>
      <c r="DE33" s="180"/>
      <c r="DF33" s="167"/>
      <c r="DG33" s="180"/>
      <c r="DH33" s="167"/>
      <c r="DI33" s="180"/>
      <c r="DJ33" s="189">
        <f t="shared" si="16"/>
        <v>0</v>
      </c>
      <c r="DK33" s="170">
        <f t="shared" si="17"/>
        <v>0</v>
      </c>
      <c r="DL33" s="169">
        <f t="shared" si="18"/>
        <v>0</v>
      </c>
      <c r="DM33" s="170">
        <f t="shared" si="19"/>
        <v>0</v>
      </c>
      <c r="DN33" s="4"/>
      <c r="DO33" s="4"/>
      <c r="DP33" s="167"/>
      <c r="DQ33" s="180"/>
      <c r="DR33" s="167"/>
      <c r="DS33" s="180"/>
      <c r="DT33" s="167"/>
      <c r="DU33" s="180"/>
      <c r="DV33" s="167"/>
      <c r="DW33" s="180"/>
      <c r="DX33" s="167"/>
      <c r="DY33" s="180"/>
      <c r="DZ33" s="167"/>
      <c r="EA33" s="180"/>
      <c r="EB33" s="167"/>
      <c r="EC33" s="180"/>
      <c r="ED33" s="167"/>
      <c r="EE33" s="180"/>
      <c r="EF33" s="189">
        <f t="shared" si="20"/>
        <v>0</v>
      </c>
      <c r="EG33" s="170">
        <f t="shared" si="21"/>
        <v>0</v>
      </c>
      <c r="EH33" s="169">
        <f t="shared" si="22"/>
        <v>0</v>
      </c>
      <c r="EI33" s="170">
        <f t="shared" si="23"/>
        <v>0</v>
      </c>
      <c r="EJ33" s="4"/>
      <c r="EK33" s="4"/>
      <c r="EL33" s="167"/>
      <c r="EM33" s="180"/>
      <c r="EN33" s="167"/>
      <c r="EO33" s="180"/>
      <c r="EP33" s="167"/>
      <c r="EQ33" s="180"/>
      <c r="ER33" s="167"/>
      <c r="ES33" s="180"/>
      <c r="ET33" s="167"/>
      <c r="EU33" s="180"/>
      <c r="EV33" s="167"/>
      <c r="EW33" s="180"/>
      <c r="EX33" s="167"/>
      <c r="EY33" s="180"/>
      <c r="EZ33" s="167"/>
      <c r="FA33" s="180"/>
      <c r="FB33" s="189">
        <f t="shared" si="24"/>
        <v>0</v>
      </c>
      <c r="FC33" s="170">
        <f t="shared" si="25"/>
        <v>0</v>
      </c>
      <c r="FD33" s="169">
        <f t="shared" si="26"/>
        <v>0</v>
      </c>
      <c r="FE33" s="170">
        <f t="shared" si="27"/>
        <v>0</v>
      </c>
      <c r="FF33" s="4"/>
      <c r="FG33" s="4"/>
      <c r="FH33" s="167"/>
      <c r="FI33" s="180"/>
      <c r="FJ33" s="167"/>
      <c r="FK33" s="180"/>
      <c r="FL33" s="167"/>
      <c r="FM33" s="180"/>
      <c r="FN33" s="167"/>
      <c r="FO33" s="180"/>
      <c r="FP33" s="167"/>
      <c r="FQ33" s="180"/>
      <c r="FR33" s="167"/>
      <c r="FS33" s="180"/>
      <c r="FT33" s="167"/>
      <c r="FU33" s="180"/>
      <c r="FV33" s="167"/>
      <c r="FW33" s="180"/>
      <c r="FX33" s="189">
        <f t="shared" si="28"/>
        <v>0</v>
      </c>
      <c r="FY33" s="170">
        <f t="shared" si="29"/>
        <v>0</v>
      </c>
      <c r="FZ33" s="169">
        <f t="shared" si="30"/>
        <v>0</v>
      </c>
      <c r="GA33" s="170">
        <f t="shared" si="31"/>
        <v>0</v>
      </c>
      <c r="GB33" s="4"/>
      <c r="GC33" s="4"/>
      <c r="GD33" s="167"/>
      <c r="GE33" s="180"/>
      <c r="GF33" s="167"/>
      <c r="GG33" s="180"/>
      <c r="GH33" s="167"/>
      <c r="GI33" s="180"/>
      <c r="GJ33" s="167"/>
      <c r="GK33" s="180"/>
      <c r="GL33" s="167"/>
      <c r="GM33" s="180"/>
      <c r="GN33" s="167"/>
      <c r="GO33" s="180"/>
      <c r="GP33" s="167"/>
      <c r="GQ33" s="180"/>
      <c r="GR33" s="167"/>
      <c r="GS33" s="180"/>
      <c r="GT33" s="189">
        <f t="shared" si="32"/>
        <v>0</v>
      </c>
      <c r="GU33" s="170">
        <f t="shared" si="33"/>
        <v>0</v>
      </c>
      <c r="GV33" s="169">
        <f t="shared" si="34"/>
        <v>0</v>
      </c>
      <c r="GW33" s="170">
        <f t="shared" si="35"/>
        <v>0</v>
      </c>
      <c r="GX33" s="4"/>
      <c r="GY33" s="4"/>
      <c r="GZ33" s="167"/>
      <c r="HA33" s="180"/>
      <c r="HB33" s="167"/>
      <c r="HC33" s="180"/>
      <c r="HD33" s="167"/>
      <c r="HE33" s="180"/>
      <c r="HF33" s="167"/>
      <c r="HG33" s="180"/>
      <c r="HH33" s="167"/>
      <c r="HI33" s="180"/>
      <c r="HJ33" s="167"/>
      <c r="HK33" s="180"/>
      <c r="HL33" s="167"/>
      <c r="HM33" s="180"/>
      <c r="HN33" s="167"/>
      <c r="HO33" s="180"/>
      <c r="HP33" s="189">
        <f t="shared" si="36"/>
        <v>0</v>
      </c>
      <c r="HQ33" s="170">
        <f t="shared" si="37"/>
        <v>0</v>
      </c>
      <c r="HR33" s="169">
        <f t="shared" si="38"/>
        <v>0</v>
      </c>
      <c r="HS33" s="170">
        <f t="shared" si="39"/>
        <v>0</v>
      </c>
      <c r="HT33" s="4"/>
      <c r="HU33" s="4"/>
      <c r="HV33" s="173">
        <f t="shared" si="40"/>
        <v>0</v>
      </c>
      <c r="HW33" s="174">
        <f t="shared" si="41"/>
        <v>0</v>
      </c>
      <c r="HX33" s="169">
        <f t="shared" si="0"/>
        <v>0</v>
      </c>
      <c r="HY33" s="170">
        <f t="shared" si="1"/>
        <v>0</v>
      </c>
      <c r="HZ33" s="175">
        <f t="shared" si="42"/>
        <v>0</v>
      </c>
      <c r="IA33" s="174">
        <f t="shared" si="43"/>
        <v>0</v>
      </c>
      <c r="IB33" s="169">
        <f t="shared" si="2"/>
        <v>0</v>
      </c>
      <c r="IC33" s="170">
        <f t="shared" si="3"/>
        <v>0</v>
      </c>
      <c r="ID33" s="453">
        <f t="shared" si="44"/>
        <v>0</v>
      </c>
      <c r="IE33" s="439">
        <f t="shared" si="45"/>
        <v>0</v>
      </c>
      <c r="IF33" s="455" t="s">
        <v>343</v>
      </c>
      <c r="IG33" s="439" t="s">
        <v>343</v>
      </c>
      <c r="IH33" s="4"/>
    </row>
    <row r="34" spans="2:242" s="26" customFormat="1" ht="16.5" hidden="1" customHeight="1" x14ac:dyDescent="0.25">
      <c r="B34" s="153"/>
      <c r="C34" s="558"/>
      <c r="D34" s="559"/>
      <c r="E34" s="123"/>
      <c r="F34" s="123"/>
      <c r="G34" s="123"/>
      <c r="H34" s="123"/>
      <c r="I34" s="148"/>
      <c r="J34" s="159"/>
      <c r="K34" s="560"/>
      <c r="L34" s="553"/>
      <c r="M34" s="148"/>
      <c r="N34" s="155"/>
      <c r="O34" s="160"/>
      <c r="Q34" s="157"/>
      <c r="R34" s="640" t="s">
        <v>343</v>
      </c>
      <c r="T34" s="28"/>
      <c r="U34" s="176" t="s">
        <v>300</v>
      </c>
      <c r="V34" s="10"/>
      <c r="W34" s="10"/>
      <c r="X34" s="177"/>
      <c r="Y34" s="178"/>
      <c r="Z34" s="177"/>
      <c r="AA34" s="178"/>
      <c r="AB34" s="177"/>
      <c r="AC34" s="178"/>
      <c r="AD34" s="177"/>
      <c r="AE34" s="178"/>
      <c r="AF34" s="177"/>
      <c r="AG34" s="178"/>
      <c r="AH34" s="177"/>
      <c r="AI34" s="178"/>
      <c r="AJ34" s="177"/>
      <c r="AK34" s="178"/>
      <c r="AL34" s="177"/>
      <c r="AM34" s="178"/>
      <c r="AN34" s="177"/>
      <c r="AO34" s="178"/>
      <c r="AP34" s="177"/>
      <c r="AQ34" s="178"/>
      <c r="AR34" s="177"/>
      <c r="AS34" s="178"/>
      <c r="AT34" s="177"/>
      <c r="AU34" s="178"/>
      <c r="AV34" s="189">
        <f t="shared" si="4"/>
        <v>0</v>
      </c>
      <c r="AW34" s="170">
        <f t="shared" si="5"/>
        <v>0</v>
      </c>
      <c r="AX34" s="169">
        <f t="shared" si="6"/>
        <v>0</v>
      </c>
      <c r="AY34" s="170">
        <f t="shared" si="7"/>
        <v>0</v>
      </c>
      <c r="AZ34" s="23"/>
      <c r="BA34" s="23"/>
      <c r="BB34" s="177"/>
      <c r="BC34" s="178"/>
      <c r="BD34" s="177"/>
      <c r="BE34" s="178"/>
      <c r="BF34" s="177"/>
      <c r="BG34" s="178"/>
      <c r="BH34" s="177"/>
      <c r="BI34" s="178"/>
      <c r="BJ34" s="177"/>
      <c r="BK34" s="178"/>
      <c r="BL34" s="177"/>
      <c r="BM34" s="178"/>
      <c r="BN34" s="177"/>
      <c r="BO34" s="178"/>
      <c r="BP34" s="177"/>
      <c r="BQ34" s="178"/>
      <c r="BR34" s="189">
        <f t="shared" si="8"/>
        <v>0</v>
      </c>
      <c r="BS34" s="170">
        <f t="shared" si="9"/>
        <v>0</v>
      </c>
      <c r="BT34" s="169">
        <f t="shared" si="10"/>
        <v>0</v>
      </c>
      <c r="BU34" s="170">
        <f t="shared" si="11"/>
        <v>0</v>
      </c>
      <c r="BV34" s="23"/>
      <c r="BW34" s="23"/>
      <c r="BX34" s="177"/>
      <c r="BY34" s="178"/>
      <c r="BZ34" s="177"/>
      <c r="CA34" s="178"/>
      <c r="CB34" s="177"/>
      <c r="CC34" s="178"/>
      <c r="CD34" s="177"/>
      <c r="CE34" s="178"/>
      <c r="CF34" s="177"/>
      <c r="CG34" s="178"/>
      <c r="CH34" s="177"/>
      <c r="CI34" s="178"/>
      <c r="CJ34" s="177"/>
      <c r="CK34" s="178"/>
      <c r="CL34" s="177"/>
      <c r="CM34" s="178"/>
      <c r="CN34" s="189">
        <f t="shared" si="12"/>
        <v>0</v>
      </c>
      <c r="CO34" s="170">
        <f t="shared" si="13"/>
        <v>0</v>
      </c>
      <c r="CP34" s="169">
        <f t="shared" si="14"/>
        <v>0</v>
      </c>
      <c r="CQ34" s="170">
        <f t="shared" si="15"/>
        <v>0</v>
      </c>
      <c r="CR34" s="23"/>
      <c r="CS34" s="23"/>
      <c r="CT34" s="177"/>
      <c r="CU34" s="178"/>
      <c r="CV34" s="177"/>
      <c r="CW34" s="178"/>
      <c r="CX34" s="177"/>
      <c r="CY34" s="178"/>
      <c r="CZ34" s="177"/>
      <c r="DA34" s="178"/>
      <c r="DB34" s="177"/>
      <c r="DC34" s="178"/>
      <c r="DD34" s="177"/>
      <c r="DE34" s="178"/>
      <c r="DF34" s="177"/>
      <c r="DG34" s="178"/>
      <c r="DH34" s="177"/>
      <c r="DI34" s="178"/>
      <c r="DJ34" s="189">
        <f t="shared" si="16"/>
        <v>0</v>
      </c>
      <c r="DK34" s="170">
        <f t="shared" si="17"/>
        <v>0</v>
      </c>
      <c r="DL34" s="169">
        <f t="shared" si="18"/>
        <v>0</v>
      </c>
      <c r="DM34" s="170">
        <f t="shared" si="19"/>
        <v>0</v>
      </c>
      <c r="DN34" s="23"/>
      <c r="DO34" s="23"/>
      <c r="DP34" s="177"/>
      <c r="DQ34" s="178"/>
      <c r="DR34" s="177"/>
      <c r="DS34" s="178"/>
      <c r="DT34" s="177"/>
      <c r="DU34" s="178"/>
      <c r="DV34" s="177"/>
      <c r="DW34" s="178"/>
      <c r="DX34" s="177"/>
      <c r="DY34" s="178"/>
      <c r="DZ34" s="177"/>
      <c r="EA34" s="178"/>
      <c r="EB34" s="177"/>
      <c r="EC34" s="178"/>
      <c r="ED34" s="177"/>
      <c r="EE34" s="178"/>
      <c r="EF34" s="189">
        <f t="shared" si="20"/>
        <v>0</v>
      </c>
      <c r="EG34" s="170">
        <f t="shared" si="21"/>
        <v>0</v>
      </c>
      <c r="EH34" s="169">
        <f t="shared" si="22"/>
        <v>0</v>
      </c>
      <c r="EI34" s="170">
        <f t="shared" si="23"/>
        <v>0</v>
      </c>
      <c r="EJ34" s="23"/>
      <c r="EK34" s="23"/>
      <c r="EL34" s="177"/>
      <c r="EM34" s="178"/>
      <c r="EN34" s="177"/>
      <c r="EO34" s="178"/>
      <c r="EP34" s="177"/>
      <c r="EQ34" s="178"/>
      <c r="ER34" s="177"/>
      <c r="ES34" s="178"/>
      <c r="ET34" s="177"/>
      <c r="EU34" s="178"/>
      <c r="EV34" s="177"/>
      <c r="EW34" s="178"/>
      <c r="EX34" s="177"/>
      <c r="EY34" s="178"/>
      <c r="EZ34" s="177"/>
      <c r="FA34" s="178"/>
      <c r="FB34" s="189">
        <f t="shared" si="24"/>
        <v>0</v>
      </c>
      <c r="FC34" s="170">
        <f t="shared" si="25"/>
        <v>0</v>
      </c>
      <c r="FD34" s="169">
        <f t="shared" si="26"/>
        <v>0</v>
      </c>
      <c r="FE34" s="170">
        <f t="shared" si="27"/>
        <v>0</v>
      </c>
      <c r="FF34" s="23"/>
      <c r="FG34" s="23"/>
      <c r="FH34" s="177"/>
      <c r="FI34" s="178"/>
      <c r="FJ34" s="177"/>
      <c r="FK34" s="178"/>
      <c r="FL34" s="177"/>
      <c r="FM34" s="178"/>
      <c r="FN34" s="177"/>
      <c r="FO34" s="178"/>
      <c r="FP34" s="177"/>
      <c r="FQ34" s="178"/>
      <c r="FR34" s="177"/>
      <c r="FS34" s="178"/>
      <c r="FT34" s="177"/>
      <c r="FU34" s="178"/>
      <c r="FV34" s="177"/>
      <c r="FW34" s="178"/>
      <c r="FX34" s="189">
        <f t="shared" si="28"/>
        <v>0</v>
      </c>
      <c r="FY34" s="170">
        <f t="shared" si="29"/>
        <v>0</v>
      </c>
      <c r="FZ34" s="169">
        <f t="shared" si="30"/>
        <v>0</v>
      </c>
      <c r="GA34" s="170">
        <f t="shared" si="31"/>
        <v>0</v>
      </c>
      <c r="GB34" s="23"/>
      <c r="GC34" s="23"/>
      <c r="GD34" s="177"/>
      <c r="GE34" s="178"/>
      <c r="GF34" s="177"/>
      <c r="GG34" s="178"/>
      <c r="GH34" s="177"/>
      <c r="GI34" s="178"/>
      <c r="GJ34" s="177"/>
      <c r="GK34" s="178"/>
      <c r="GL34" s="177"/>
      <c r="GM34" s="178"/>
      <c r="GN34" s="177"/>
      <c r="GO34" s="178"/>
      <c r="GP34" s="177"/>
      <c r="GQ34" s="178"/>
      <c r="GR34" s="177"/>
      <c r="GS34" s="178"/>
      <c r="GT34" s="189">
        <f t="shared" si="32"/>
        <v>0</v>
      </c>
      <c r="GU34" s="170">
        <f t="shared" si="33"/>
        <v>0</v>
      </c>
      <c r="GV34" s="169">
        <f t="shared" si="34"/>
        <v>0</v>
      </c>
      <c r="GW34" s="170">
        <f t="shared" si="35"/>
        <v>0</v>
      </c>
      <c r="GX34" s="23"/>
      <c r="GY34" s="23"/>
      <c r="GZ34" s="177"/>
      <c r="HA34" s="178"/>
      <c r="HB34" s="177"/>
      <c r="HC34" s="178"/>
      <c r="HD34" s="177"/>
      <c r="HE34" s="178"/>
      <c r="HF34" s="177"/>
      <c r="HG34" s="178"/>
      <c r="HH34" s="177"/>
      <c r="HI34" s="178"/>
      <c r="HJ34" s="177"/>
      <c r="HK34" s="178"/>
      <c r="HL34" s="177"/>
      <c r="HM34" s="178"/>
      <c r="HN34" s="177"/>
      <c r="HO34" s="178"/>
      <c r="HP34" s="189">
        <f t="shared" si="36"/>
        <v>0</v>
      </c>
      <c r="HQ34" s="170">
        <f t="shared" si="37"/>
        <v>0</v>
      </c>
      <c r="HR34" s="169">
        <f t="shared" si="38"/>
        <v>0</v>
      </c>
      <c r="HS34" s="170">
        <f t="shared" si="39"/>
        <v>0</v>
      </c>
      <c r="HT34" s="23"/>
      <c r="HU34" s="23"/>
      <c r="HV34" s="173">
        <f t="shared" si="40"/>
        <v>0</v>
      </c>
      <c r="HW34" s="174">
        <f t="shared" si="41"/>
        <v>0</v>
      </c>
      <c r="HX34" s="169">
        <f t="shared" si="0"/>
        <v>0</v>
      </c>
      <c r="HY34" s="170">
        <f t="shared" si="1"/>
        <v>0</v>
      </c>
      <c r="HZ34" s="175">
        <f t="shared" si="42"/>
        <v>0</v>
      </c>
      <c r="IA34" s="174">
        <f t="shared" si="43"/>
        <v>0</v>
      </c>
      <c r="IB34" s="169">
        <f t="shared" si="2"/>
        <v>0</v>
      </c>
      <c r="IC34" s="170">
        <f t="shared" si="3"/>
        <v>0</v>
      </c>
      <c r="ID34" s="453">
        <f t="shared" si="44"/>
        <v>0</v>
      </c>
      <c r="IE34" s="439">
        <f t="shared" si="45"/>
        <v>0</v>
      </c>
      <c r="IF34" s="455" t="s">
        <v>343</v>
      </c>
      <c r="IG34" s="439" t="s">
        <v>343</v>
      </c>
      <c r="IH34" s="4"/>
    </row>
    <row r="35" spans="2:242" s="26" customFormat="1" ht="16.5" customHeight="1" x14ac:dyDescent="0.25">
      <c r="B35" s="153" t="s">
        <v>24</v>
      </c>
      <c r="C35" s="806"/>
      <c r="D35" s="807"/>
      <c r="E35" s="322"/>
      <c r="F35" s="116"/>
      <c r="G35" s="116"/>
      <c r="H35" s="116"/>
      <c r="I35" s="148">
        <f>INT(IF(E35&gt;0,data!$J$12,0))</f>
        <v>0</v>
      </c>
      <c r="J35" s="148">
        <f>E35*I35</f>
        <v>0</v>
      </c>
      <c r="K35" s="323"/>
      <c r="L35" s="322"/>
      <c r="M35" s="148">
        <f>INT(IF(E35&gt;0,(IF(K35="ano",data!$J$6,0)),0))</f>
        <v>0</v>
      </c>
      <c r="N35" s="155">
        <f>IF(L35&gt;E35,M35*E35,M35*L35)</f>
        <v>0</v>
      </c>
      <c r="O35" s="158">
        <f t="shared" si="46"/>
        <v>0</v>
      </c>
      <c r="Q35" s="152" t="str">
        <f t="shared" si="47"/>
        <v/>
      </c>
      <c r="R35" s="640" t="s">
        <v>343</v>
      </c>
      <c r="T35" s="26">
        <f t="shared" si="48"/>
        <v>0</v>
      </c>
      <c r="U35" s="179" t="s">
        <v>300</v>
      </c>
      <c r="V35" s="10"/>
      <c r="W35" s="10"/>
      <c r="X35" s="167"/>
      <c r="Y35" s="180"/>
      <c r="Z35" s="167"/>
      <c r="AA35" s="180"/>
      <c r="AB35" s="167"/>
      <c r="AC35" s="180"/>
      <c r="AD35" s="167"/>
      <c r="AE35" s="180"/>
      <c r="AF35" s="167"/>
      <c r="AG35" s="180"/>
      <c r="AH35" s="167"/>
      <c r="AI35" s="180"/>
      <c r="AJ35" s="167"/>
      <c r="AK35" s="180"/>
      <c r="AL35" s="167"/>
      <c r="AM35" s="180"/>
      <c r="AN35" s="167"/>
      <c r="AO35" s="180"/>
      <c r="AP35" s="167"/>
      <c r="AQ35" s="180"/>
      <c r="AR35" s="167"/>
      <c r="AS35" s="180"/>
      <c r="AT35" s="167"/>
      <c r="AU35" s="180"/>
      <c r="AV35" s="189">
        <f t="shared" si="4"/>
        <v>0</v>
      </c>
      <c r="AW35" s="170">
        <f t="shared" si="5"/>
        <v>0</v>
      </c>
      <c r="AX35" s="169">
        <f t="shared" si="6"/>
        <v>0</v>
      </c>
      <c r="AY35" s="170">
        <f t="shared" si="7"/>
        <v>0</v>
      </c>
      <c r="AZ35" s="4"/>
      <c r="BA35" s="4"/>
      <c r="BB35" s="167"/>
      <c r="BC35" s="180"/>
      <c r="BD35" s="167"/>
      <c r="BE35" s="180"/>
      <c r="BF35" s="167"/>
      <c r="BG35" s="180"/>
      <c r="BH35" s="167"/>
      <c r="BI35" s="180"/>
      <c r="BJ35" s="167"/>
      <c r="BK35" s="180"/>
      <c r="BL35" s="167"/>
      <c r="BM35" s="180"/>
      <c r="BN35" s="167"/>
      <c r="BO35" s="180"/>
      <c r="BP35" s="167"/>
      <c r="BQ35" s="180"/>
      <c r="BR35" s="189">
        <f t="shared" si="8"/>
        <v>0</v>
      </c>
      <c r="BS35" s="170">
        <f t="shared" si="9"/>
        <v>0</v>
      </c>
      <c r="BT35" s="169">
        <f t="shared" si="10"/>
        <v>0</v>
      </c>
      <c r="BU35" s="170">
        <f t="shared" si="11"/>
        <v>0</v>
      </c>
      <c r="BV35" s="4"/>
      <c r="BW35" s="4"/>
      <c r="BX35" s="167"/>
      <c r="BY35" s="180"/>
      <c r="BZ35" s="167"/>
      <c r="CA35" s="180"/>
      <c r="CB35" s="167"/>
      <c r="CC35" s="180"/>
      <c r="CD35" s="167"/>
      <c r="CE35" s="180"/>
      <c r="CF35" s="167"/>
      <c r="CG35" s="180"/>
      <c r="CH35" s="167"/>
      <c r="CI35" s="180"/>
      <c r="CJ35" s="167"/>
      <c r="CK35" s="180"/>
      <c r="CL35" s="167"/>
      <c r="CM35" s="180"/>
      <c r="CN35" s="189">
        <f t="shared" si="12"/>
        <v>0</v>
      </c>
      <c r="CO35" s="170">
        <f t="shared" si="13"/>
        <v>0</v>
      </c>
      <c r="CP35" s="169">
        <f t="shared" si="14"/>
        <v>0</v>
      </c>
      <c r="CQ35" s="170">
        <f t="shared" si="15"/>
        <v>0</v>
      </c>
      <c r="CR35" s="4"/>
      <c r="CS35" s="4"/>
      <c r="CT35" s="167"/>
      <c r="CU35" s="180"/>
      <c r="CV35" s="167"/>
      <c r="CW35" s="180"/>
      <c r="CX35" s="167"/>
      <c r="CY35" s="180"/>
      <c r="CZ35" s="167"/>
      <c r="DA35" s="180"/>
      <c r="DB35" s="167"/>
      <c r="DC35" s="180"/>
      <c r="DD35" s="167"/>
      <c r="DE35" s="180"/>
      <c r="DF35" s="167"/>
      <c r="DG35" s="180"/>
      <c r="DH35" s="167"/>
      <c r="DI35" s="180"/>
      <c r="DJ35" s="189">
        <f t="shared" si="16"/>
        <v>0</v>
      </c>
      <c r="DK35" s="170">
        <f t="shared" si="17"/>
        <v>0</v>
      </c>
      <c r="DL35" s="169">
        <f t="shared" si="18"/>
        <v>0</v>
      </c>
      <c r="DM35" s="170">
        <f t="shared" si="19"/>
        <v>0</v>
      </c>
      <c r="DN35" s="4"/>
      <c r="DO35" s="4"/>
      <c r="DP35" s="167"/>
      <c r="DQ35" s="180"/>
      <c r="DR35" s="167"/>
      <c r="DS35" s="180"/>
      <c r="DT35" s="167"/>
      <c r="DU35" s="180"/>
      <c r="DV35" s="167"/>
      <c r="DW35" s="180"/>
      <c r="DX35" s="167"/>
      <c r="DY35" s="180"/>
      <c r="DZ35" s="167"/>
      <c r="EA35" s="180"/>
      <c r="EB35" s="167"/>
      <c r="EC35" s="180"/>
      <c r="ED35" s="167"/>
      <c r="EE35" s="180"/>
      <c r="EF35" s="189">
        <f t="shared" si="20"/>
        <v>0</v>
      </c>
      <c r="EG35" s="170">
        <f t="shared" si="21"/>
        <v>0</v>
      </c>
      <c r="EH35" s="169">
        <f t="shared" si="22"/>
        <v>0</v>
      </c>
      <c r="EI35" s="170">
        <f t="shared" si="23"/>
        <v>0</v>
      </c>
      <c r="EJ35" s="4"/>
      <c r="EK35" s="4"/>
      <c r="EL35" s="167"/>
      <c r="EM35" s="180"/>
      <c r="EN35" s="167"/>
      <c r="EO35" s="180"/>
      <c r="EP35" s="167"/>
      <c r="EQ35" s="180"/>
      <c r="ER35" s="167"/>
      <c r="ES35" s="180"/>
      <c r="ET35" s="167"/>
      <c r="EU35" s="180"/>
      <c r="EV35" s="167"/>
      <c r="EW35" s="180"/>
      <c r="EX35" s="167"/>
      <c r="EY35" s="180"/>
      <c r="EZ35" s="167"/>
      <c r="FA35" s="180"/>
      <c r="FB35" s="189">
        <f t="shared" si="24"/>
        <v>0</v>
      </c>
      <c r="FC35" s="170">
        <f t="shared" si="25"/>
        <v>0</v>
      </c>
      <c r="FD35" s="169">
        <f t="shared" si="26"/>
        <v>0</v>
      </c>
      <c r="FE35" s="170">
        <f t="shared" si="27"/>
        <v>0</v>
      </c>
      <c r="FF35" s="4"/>
      <c r="FG35" s="4"/>
      <c r="FH35" s="167"/>
      <c r="FI35" s="180"/>
      <c r="FJ35" s="167"/>
      <c r="FK35" s="180"/>
      <c r="FL35" s="167"/>
      <c r="FM35" s="180"/>
      <c r="FN35" s="167"/>
      <c r="FO35" s="180"/>
      <c r="FP35" s="167"/>
      <c r="FQ35" s="180"/>
      <c r="FR35" s="167"/>
      <c r="FS35" s="180"/>
      <c r="FT35" s="167"/>
      <c r="FU35" s="180"/>
      <c r="FV35" s="167"/>
      <c r="FW35" s="180"/>
      <c r="FX35" s="189">
        <f t="shared" si="28"/>
        <v>0</v>
      </c>
      <c r="FY35" s="170">
        <f t="shared" si="29"/>
        <v>0</v>
      </c>
      <c r="FZ35" s="169">
        <f t="shared" si="30"/>
        <v>0</v>
      </c>
      <c r="GA35" s="170">
        <f t="shared" si="31"/>
        <v>0</v>
      </c>
      <c r="GB35" s="4"/>
      <c r="GC35" s="4"/>
      <c r="GD35" s="167"/>
      <c r="GE35" s="180"/>
      <c r="GF35" s="167"/>
      <c r="GG35" s="180"/>
      <c r="GH35" s="167"/>
      <c r="GI35" s="180"/>
      <c r="GJ35" s="167"/>
      <c r="GK35" s="180"/>
      <c r="GL35" s="167"/>
      <c r="GM35" s="180"/>
      <c r="GN35" s="167"/>
      <c r="GO35" s="180"/>
      <c r="GP35" s="167"/>
      <c r="GQ35" s="180"/>
      <c r="GR35" s="167"/>
      <c r="GS35" s="180"/>
      <c r="GT35" s="189">
        <f t="shared" si="32"/>
        <v>0</v>
      </c>
      <c r="GU35" s="170">
        <f t="shared" si="33"/>
        <v>0</v>
      </c>
      <c r="GV35" s="169">
        <f t="shared" si="34"/>
        <v>0</v>
      </c>
      <c r="GW35" s="170">
        <f t="shared" si="35"/>
        <v>0</v>
      </c>
      <c r="GX35" s="4"/>
      <c r="GY35" s="4"/>
      <c r="GZ35" s="167"/>
      <c r="HA35" s="180"/>
      <c r="HB35" s="167"/>
      <c r="HC35" s="180"/>
      <c r="HD35" s="167"/>
      <c r="HE35" s="180"/>
      <c r="HF35" s="167"/>
      <c r="HG35" s="180"/>
      <c r="HH35" s="167"/>
      <c r="HI35" s="180"/>
      <c r="HJ35" s="167"/>
      <c r="HK35" s="180"/>
      <c r="HL35" s="167"/>
      <c r="HM35" s="180"/>
      <c r="HN35" s="167"/>
      <c r="HO35" s="180"/>
      <c r="HP35" s="189">
        <f t="shared" si="36"/>
        <v>0</v>
      </c>
      <c r="HQ35" s="170">
        <f t="shared" si="37"/>
        <v>0</v>
      </c>
      <c r="HR35" s="169">
        <f t="shared" si="38"/>
        <v>0</v>
      </c>
      <c r="HS35" s="170">
        <f t="shared" si="39"/>
        <v>0</v>
      </c>
      <c r="HT35" s="4"/>
      <c r="HU35" s="4"/>
      <c r="HV35" s="173">
        <f t="shared" si="40"/>
        <v>0</v>
      </c>
      <c r="HW35" s="174">
        <f t="shared" si="41"/>
        <v>0</v>
      </c>
      <c r="HX35" s="169">
        <f t="shared" si="0"/>
        <v>0</v>
      </c>
      <c r="HY35" s="170">
        <f t="shared" si="1"/>
        <v>0</v>
      </c>
      <c r="HZ35" s="175">
        <f t="shared" si="42"/>
        <v>0</v>
      </c>
      <c r="IA35" s="174">
        <f t="shared" si="43"/>
        <v>0</v>
      </c>
      <c r="IB35" s="169">
        <f t="shared" si="2"/>
        <v>0</v>
      </c>
      <c r="IC35" s="170">
        <f t="shared" si="3"/>
        <v>0</v>
      </c>
      <c r="ID35" s="453">
        <f t="shared" si="44"/>
        <v>0</v>
      </c>
      <c r="IE35" s="439">
        <f t="shared" si="45"/>
        <v>0</v>
      </c>
      <c r="IF35" s="455" t="s">
        <v>343</v>
      </c>
      <c r="IG35" s="439" t="s">
        <v>343</v>
      </c>
      <c r="IH35" s="4"/>
    </row>
    <row r="36" spans="2:242" s="26" customFormat="1" ht="16.5" hidden="1" customHeight="1" x14ac:dyDescent="0.25">
      <c r="B36" s="153"/>
      <c r="C36" s="558"/>
      <c r="D36" s="559"/>
      <c r="E36" s="123"/>
      <c r="F36" s="123"/>
      <c r="G36" s="123"/>
      <c r="H36" s="123"/>
      <c r="I36" s="148"/>
      <c r="J36" s="159"/>
      <c r="K36" s="560"/>
      <c r="L36" s="553"/>
      <c r="M36" s="148"/>
      <c r="N36" s="155"/>
      <c r="O36" s="160"/>
      <c r="Q36" s="157"/>
      <c r="R36" s="640" t="s">
        <v>343</v>
      </c>
      <c r="T36" s="28"/>
      <c r="U36" s="176" t="s">
        <v>300</v>
      </c>
      <c r="V36" s="10"/>
      <c r="W36" s="10"/>
      <c r="X36" s="177"/>
      <c r="Y36" s="178"/>
      <c r="Z36" s="177"/>
      <c r="AA36" s="178"/>
      <c r="AB36" s="177"/>
      <c r="AC36" s="178"/>
      <c r="AD36" s="177"/>
      <c r="AE36" s="178"/>
      <c r="AF36" s="177"/>
      <c r="AG36" s="178"/>
      <c r="AH36" s="177"/>
      <c r="AI36" s="178"/>
      <c r="AJ36" s="177"/>
      <c r="AK36" s="178"/>
      <c r="AL36" s="177"/>
      <c r="AM36" s="178"/>
      <c r="AN36" s="177"/>
      <c r="AO36" s="178"/>
      <c r="AP36" s="177"/>
      <c r="AQ36" s="178"/>
      <c r="AR36" s="177"/>
      <c r="AS36" s="178"/>
      <c r="AT36" s="177"/>
      <c r="AU36" s="178"/>
      <c r="AV36" s="189">
        <f t="shared" si="4"/>
        <v>0</v>
      </c>
      <c r="AW36" s="170">
        <f t="shared" si="5"/>
        <v>0</v>
      </c>
      <c r="AX36" s="169">
        <f t="shared" si="6"/>
        <v>0</v>
      </c>
      <c r="AY36" s="170">
        <f t="shared" si="7"/>
        <v>0</v>
      </c>
      <c r="AZ36" s="23"/>
      <c r="BA36" s="23"/>
      <c r="BB36" s="177"/>
      <c r="BC36" s="178"/>
      <c r="BD36" s="177"/>
      <c r="BE36" s="178"/>
      <c r="BF36" s="177"/>
      <c r="BG36" s="178"/>
      <c r="BH36" s="177"/>
      <c r="BI36" s="178"/>
      <c r="BJ36" s="177"/>
      <c r="BK36" s="178"/>
      <c r="BL36" s="177"/>
      <c r="BM36" s="178"/>
      <c r="BN36" s="177"/>
      <c r="BO36" s="178"/>
      <c r="BP36" s="177"/>
      <c r="BQ36" s="178"/>
      <c r="BR36" s="189">
        <f t="shared" si="8"/>
        <v>0</v>
      </c>
      <c r="BS36" s="170">
        <f t="shared" si="9"/>
        <v>0</v>
      </c>
      <c r="BT36" s="169">
        <f t="shared" si="10"/>
        <v>0</v>
      </c>
      <c r="BU36" s="170">
        <f t="shared" si="11"/>
        <v>0</v>
      </c>
      <c r="BV36" s="23"/>
      <c r="BW36" s="23"/>
      <c r="BX36" s="177"/>
      <c r="BY36" s="178"/>
      <c r="BZ36" s="177"/>
      <c r="CA36" s="178"/>
      <c r="CB36" s="177"/>
      <c r="CC36" s="178"/>
      <c r="CD36" s="177"/>
      <c r="CE36" s="178"/>
      <c r="CF36" s="177"/>
      <c r="CG36" s="178"/>
      <c r="CH36" s="177"/>
      <c r="CI36" s="178"/>
      <c r="CJ36" s="177"/>
      <c r="CK36" s="178"/>
      <c r="CL36" s="177"/>
      <c r="CM36" s="178"/>
      <c r="CN36" s="189">
        <f t="shared" si="12"/>
        <v>0</v>
      </c>
      <c r="CO36" s="170">
        <f t="shared" si="13"/>
        <v>0</v>
      </c>
      <c r="CP36" s="169">
        <f t="shared" si="14"/>
        <v>0</v>
      </c>
      <c r="CQ36" s="170">
        <f t="shared" si="15"/>
        <v>0</v>
      </c>
      <c r="CR36" s="23"/>
      <c r="CS36" s="23"/>
      <c r="CT36" s="177"/>
      <c r="CU36" s="178"/>
      <c r="CV36" s="177"/>
      <c r="CW36" s="178"/>
      <c r="CX36" s="177"/>
      <c r="CY36" s="178"/>
      <c r="CZ36" s="177"/>
      <c r="DA36" s="178"/>
      <c r="DB36" s="177"/>
      <c r="DC36" s="178"/>
      <c r="DD36" s="177"/>
      <c r="DE36" s="178"/>
      <c r="DF36" s="177"/>
      <c r="DG36" s="178"/>
      <c r="DH36" s="177"/>
      <c r="DI36" s="178"/>
      <c r="DJ36" s="189">
        <f t="shared" si="16"/>
        <v>0</v>
      </c>
      <c r="DK36" s="170">
        <f t="shared" si="17"/>
        <v>0</v>
      </c>
      <c r="DL36" s="169">
        <f t="shared" si="18"/>
        <v>0</v>
      </c>
      <c r="DM36" s="170">
        <f t="shared" si="19"/>
        <v>0</v>
      </c>
      <c r="DN36" s="23"/>
      <c r="DO36" s="23"/>
      <c r="DP36" s="177"/>
      <c r="DQ36" s="178"/>
      <c r="DR36" s="177"/>
      <c r="DS36" s="178"/>
      <c r="DT36" s="177"/>
      <c r="DU36" s="178"/>
      <c r="DV36" s="177"/>
      <c r="DW36" s="178"/>
      <c r="DX36" s="177"/>
      <c r="DY36" s="178"/>
      <c r="DZ36" s="177"/>
      <c r="EA36" s="178"/>
      <c r="EB36" s="177"/>
      <c r="EC36" s="178"/>
      <c r="ED36" s="177"/>
      <c r="EE36" s="178"/>
      <c r="EF36" s="189">
        <f t="shared" si="20"/>
        <v>0</v>
      </c>
      <c r="EG36" s="170">
        <f t="shared" si="21"/>
        <v>0</v>
      </c>
      <c r="EH36" s="169">
        <f t="shared" si="22"/>
        <v>0</v>
      </c>
      <c r="EI36" s="170">
        <f t="shared" si="23"/>
        <v>0</v>
      </c>
      <c r="EJ36" s="23"/>
      <c r="EK36" s="23"/>
      <c r="EL36" s="177"/>
      <c r="EM36" s="178"/>
      <c r="EN36" s="177"/>
      <c r="EO36" s="178"/>
      <c r="EP36" s="177"/>
      <c r="EQ36" s="178"/>
      <c r="ER36" s="177"/>
      <c r="ES36" s="178"/>
      <c r="ET36" s="177"/>
      <c r="EU36" s="178"/>
      <c r="EV36" s="177"/>
      <c r="EW36" s="178"/>
      <c r="EX36" s="177"/>
      <c r="EY36" s="178"/>
      <c r="EZ36" s="177"/>
      <c r="FA36" s="178"/>
      <c r="FB36" s="189">
        <f t="shared" si="24"/>
        <v>0</v>
      </c>
      <c r="FC36" s="170">
        <f t="shared" si="25"/>
        <v>0</v>
      </c>
      <c r="FD36" s="169">
        <f t="shared" si="26"/>
        <v>0</v>
      </c>
      <c r="FE36" s="170">
        <f t="shared" si="27"/>
        <v>0</v>
      </c>
      <c r="FF36" s="23"/>
      <c r="FG36" s="23"/>
      <c r="FH36" s="177"/>
      <c r="FI36" s="178"/>
      <c r="FJ36" s="177"/>
      <c r="FK36" s="178"/>
      <c r="FL36" s="177"/>
      <c r="FM36" s="178"/>
      <c r="FN36" s="177"/>
      <c r="FO36" s="178"/>
      <c r="FP36" s="177"/>
      <c r="FQ36" s="178"/>
      <c r="FR36" s="177"/>
      <c r="FS36" s="178"/>
      <c r="FT36" s="177"/>
      <c r="FU36" s="178"/>
      <c r="FV36" s="177"/>
      <c r="FW36" s="178"/>
      <c r="FX36" s="189">
        <f t="shared" si="28"/>
        <v>0</v>
      </c>
      <c r="FY36" s="170">
        <f t="shared" si="29"/>
        <v>0</v>
      </c>
      <c r="FZ36" s="169">
        <f t="shared" si="30"/>
        <v>0</v>
      </c>
      <c r="GA36" s="170">
        <f t="shared" si="31"/>
        <v>0</v>
      </c>
      <c r="GB36" s="23"/>
      <c r="GC36" s="23"/>
      <c r="GD36" s="177"/>
      <c r="GE36" s="178"/>
      <c r="GF36" s="177"/>
      <c r="GG36" s="178"/>
      <c r="GH36" s="177"/>
      <c r="GI36" s="178"/>
      <c r="GJ36" s="177"/>
      <c r="GK36" s="178"/>
      <c r="GL36" s="177"/>
      <c r="GM36" s="178"/>
      <c r="GN36" s="177"/>
      <c r="GO36" s="178"/>
      <c r="GP36" s="177"/>
      <c r="GQ36" s="178"/>
      <c r="GR36" s="177"/>
      <c r="GS36" s="178"/>
      <c r="GT36" s="189">
        <f t="shared" si="32"/>
        <v>0</v>
      </c>
      <c r="GU36" s="170">
        <f t="shared" si="33"/>
        <v>0</v>
      </c>
      <c r="GV36" s="169">
        <f t="shared" si="34"/>
        <v>0</v>
      </c>
      <c r="GW36" s="170">
        <f t="shared" si="35"/>
        <v>0</v>
      </c>
      <c r="GX36" s="23"/>
      <c r="GY36" s="23"/>
      <c r="GZ36" s="177"/>
      <c r="HA36" s="178"/>
      <c r="HB36" s="177"/>
      <c r="HC36" s="178"/>
      <c r="HD36" s="177"/>
      <c r="HE36" s="178"/>
      <c r="HF36" s="177"/>
      <c r="HG36" s="178"/>
      <c r="HH36" s="177"/>
      <c r="HI36" s="178"/>
      <c r="HJ36" s="177"/>
      <c r="HK36" s="178"/>
      <c r="HL36" s="177"/>
      <c r="HM36" s="178"/>
      <c r="HN36" s="177"/>
      <c r="HO36" s="178"/>
      <c r="HP36" s="189">
        <f t="shared" si="36"/>
        <v>0</v>
      </c>
      <c r="HQ36" s="170">
        <f t="shared" si="37"/>
        <v>0</v>
      </c>
      <c r="HR36" s="169">
        <f t="shared" si="38"/>
        <v>0</v>
      </c>
      <c r="HS36" s="170">
        <f t="shared" si="39"/>
        <v>0</v>
      </c>
      <c r="HT36" s="23"/>
      <c r="HU36" s="23"/>
      <c r="HV36" s="173">
        <f t="shared" si="40"/>
        <v>0</v>
      </c>
      <c r="HW36" s="174">
        <f t="shared" si="41"/>
        <v>0</v>
      </c>
      <c r="HX36" s="169">
        <f t="shared" si="0"/>
        <v>0</v>
      </c>
      <c r="HY36" s="170">
        <f t="shared" si="1"/>
        <v>0</v>
      </c>
      <c r="HZ36" s="175">
        <f t="shared" si="42"/>
        <v>0</v>
      </c>
      <c r="IA36" s="174">
        <f t="shared" si="43"/>
        <v>0</v>
      </c>
      <c r="IB36" s="169">
        <f t="shared" si="2"/>
        <v>0</v>
      </c>
      <c r="IC36" s="170">
        <f t="shared" si="3"/>
        <v>0</v>
      </c>
      <c r="ID36" s="453">
        <f t="shared" si="44"/>
        <v>0</v>
      </c>
      <c r="IE36" s="439">
        <f t="shared" si="45"/>
        <v>0</v>
      </c>
      <c r="IF36" s="455" t="s">
        <v>343</v>
      </c>
      <c r="IG36" s="439" t="s">
        <v>343</v>
      </c>
      <c r="IH36" s="4"/>
    </row>
    <row r="37" spans="2:242" s="26" customFormat="1" ht="16.5" customHeight="1" x14ac:dyDescent="0.25">
      <c r="B37" s="153" t="s">
        <v>25</v>
      </c>
      <c r="C37" s="806"/>
      <c r="D37" s="807"/>
      <c r="E37" s="322"/>
      <c r="F37" s="116"/>
      <c r="G37" s="116"/>
      <c r="H37" s="116"/>
      <c r="I37" s="148">
        <f>INT(IF(E37&gt;0,data!$J$12,0))</f>
        <v>0</v>
      </c>
      <c r="J37" s="148">
        <f>E37*I37</f>
        <v>0</v>
      </c>
      <c r="K37" s="323"/>
      <c r="L37" s="322"/>
      <c r="M37" s="148">
        <f>INT(IF(E37&gt;0,(IF(K37="ano",data!$J$6,0)),0))</f>
        <v>0</v>
      </c>
      <c r="N37" s="155">
        <f>IF(L37&gt;E37,M37*E37,M37*L37)</f>
        <v>0</v>
      </c>
      <c r="O37" s="158">
        <f t="shared" si="46"/>
        <v>0</v>
      </c>
      <c r="Q37" s="152" t="str">
        <f t="shared" si="47"/>
        <v/>
      </c>
      <c r="R37" s="640" t="s">
        <v>343</v>
      </c>
      <c r="T37" s="26">
        <f t="shared" si="48"/>
        <v>0</v>
      </c>
      <c r="U37" s="179" t="s">
        <v>300</v>
      </c>
      <c r="V37" s="10"/>
      <c r="W37" s="10"/>
      <c r="X37" s="167"/>
      <c r="Y37" s="180"/>
      <c r="Z37" s="167"/>
      <c r="AA37" s="180"/>
      <c r="AB37" s="167"/>
      <c r="AC37" s="180"/>
      <c r="AD37" s="167"/>
      <c r="AE37" s="180"/>
      <c r="AF37" s="167"/>
      <c r="AG37" s="180"/>
      <c r="AH37" s="167"/>
      <c r="AI37" s="180"/>
      <c r="AJ37" s="167"/>
      <c r="AK37" s="180"/>
      <c r="AL37" s="167"/>
      <c r="AM37" s="180"/>
      <c r="AN37" s="167"/>
      <c r="AO37" s="180"/>
      <c r="AP37" s="167"/>
      <c r="AQ37" s="180"/>
      <c r="AR37" s="167"/>
      <c r="AS37" s="180"/>
      <c r="AT37" s="167"/>
      <c r="AU37" s="180"/>
      <c r="AV37" s="189">
        <f t="shared" si="4"/>
        <v>0</v>
      </c>
      <c r="AW37" s="170">
        <f t="shared" si="5"/>
        <v>0</v>
      </c>
      <c r="AX37" s="169">
        <f t="shared" si="6"/>
        <v>0</v>
      </c>
      <c r="AY37" s="170">
        <f t="shared" si="7"/>
        <v>0</v>
      </c>
      <c r="AZ37" s="4"/>
      <c r="BA37" s="4"/>
      <c r="BB37" s="167"/>
      <c r="BC37" s="180"/>
      <c r="BD37" s="167"/>
      <c r="BE37" s="180"/>
      <c r="BF37" s="167"/>
      <c r="BG37" s="180"/>
      <c r="BH37" s="167"/>
      <c r="BI37" s="180"/>
      <c r="BJ37" s="167"/>
      <c r="BK37" s="180"/>
      <c r="BL37" s="167"/>
      <c r="BM37" s="180"/>
      <c r="BN37" s="167"/>
      <c r="BO37" s="180"/>
      <c r="BP37" s="167"/>
      <c r="BQ37" s="180"/>
      <c r="BR37" s="189">
        <f t="shared" si="8"/>
        <v>0</v>
      </c>
      <c r="BS37" s="170">
        <f t="shared" si="9"/>
        <v>0</v>
      </c>
      <c r="BT37" s="169">
        <f t="shared" si="10"/>
        <v>0</v>
      </c>
      <c r="BU37" s="170">
        <f t="shared" si="11"/>
        <v>0</v>
      </c>
      <c r="BV37" s="4"/>
      <c r="BW37" s="4"/>
      <c r="BX37" s="167"/>
      <c r="BY37" s="180"/>
      <c r="BZ37" s="167"/>
      <c r="CA37" s="180"/>
      <c r="CB37" s="167"/>
      <c r="CC37" s="180"/>
      <c r="CD37" s="167"/>
      <c r="CE37" s="180"/>
      <c r="CF37" s="167"/>
      <c r="CG37" s="180"/>
      <c r="CH37" s="167"/>
      <c r="CI37" s="180"/>
      <c r="CJ37" s="167"/>
      <c r="CK37" s="180"/>
      <c r="CL37" s="167"/>
      <c r="CM37" s="180"/>
      <c r="CN37" s="189">
        <f t="shared" si="12"/>
        <v>0</v>
      </c>
      <c r="CO37" s="170">
        <f t="shared" si="13"/>
        <v>0</v>
      </c>
      <c r="CP37" s="169">
        <f t="shared" si="14"/>
        <v>0</v>
      </c>
      <c r="CQ37" s="170">
        <f t="shared" si="15"/>
        <v>0</v>
      </c>
      <c r="CR37" s="4"/>
      <c r="CS37" s="4"/>
      <c r="CT37" s="167"/>
      <c r="CU37" s="180"/>
      <c r="CV37" s="167"/>
      <c r="CW37" s="180"/>
      <c r="CX37" s="167"/>
      <c r="CY37" s="180"/>
      <c r="CZ37" s="167"/>
      <c r="DA37" s="180"/>
      <c r="DB37" s="167"/>
      <c r="DC37" s="180"/>
      <c r="DD37" s="167"/>
      <c r="DE37" s="180"/>
      <c r="DF37" s="167"/>
      <c r="DG37" s="180"/>
      <c r="DH37" s="167"/>
      <c r="DI37" s="180"/>
      <c r="DJ37" s="189">
        <f t="shared" si="16"/>
        <v>0</v>
      </c>
      <c r="DK37" s="170">
        <f t="shared" si="17"/>
        <v>0</v>
      </c>
      <c r="DL37" s="169">
        <f t="shared" si="18"/>
        <v>0</v>
      </c>
      <c r="DM37" s="170">
        <f t="shared" si="19"/>
        <v>0</v>
      </c>
      <c r="DN37" s="4"/>
      <c r="DO37" s="4"/>
      <c r="DP37" s="167"/>
      <c r="DQ37" s="180"/>
      <c r="DR37" s="167"/>
      <c r="DS37" s="180"/>
      <c r="DT37" s="167"/>
      <c r="DU37" s="180"/>
      <c r="DV37" s="167"/>
      <c r="DW37" s="180"/>
      <c r="DX37" s="167"/>
      <c r="DY37" s="180"/>
      <c r="DZ37" s="167"/>
      <c r="EA37" s="180"/>
      <c r="EB37" s="167"/>
      <c r="EC37" s="180"/>
      <c r="ED37" s="167"/>
      <c r="EE37" s="180"/>
      <c r="EF37" s="189">
        <f t="shared" si="20"/>
        <v>0</v>
      </c>
      <c r="EG37" s="170">
        <f t="shared" si="21"/>
        <v>0</v>
      </c>
      <c r="EH37" s="169">
        <f t="shared" si="22"/>
        <v>0</v>
      </c>
      <c r="EI37" s="170">
        <f t="shared" si="23"/>
        <v>0</v>
      </c>
      <c r="EJ37" s="4"/>
      <c r="EK37" s="4"/>
      <c r="EL37" s="167"/>
      <c r="EM37" s="180"/>
      <c r="EN37" s="167"/>
      <c r="EO37" s="180"/>
      <c r="EP37" s="167"/>
      <c r="EQ37" s="180"/>
      <c r="ER37" s="167"/>
      <c r="ES37" s="180"/>
      <c r="ET37" s="167"/>
      <c r="EU37" s="180"/>
      <c r="EV37" s="167"/>
      <c r="EW37" s="180"/>
      <c r="EX37" s="167"/>
      <c r="EY37" s="180"/>
      <c r="EZ37" s="167"/>
      <c r="FA37" s="180"/>
      <c r="FB37" s="189">
        <f t="shared" si="24"/>
        <v>0</v>
      </c>
      <c r="FC37" s="170">
        <f t="shared" si="25"/>
        <v>0</v>
      </c>
      <c r="FD37" s="169">
        <f t="shared" si="26"/>
        <v>0</v>
      </c>
      <c r="FE37" s="170">
        <f t="shared" si="27"/>
        <v>0</v>
      </c>
      <c r="FF37" s="4"/>
      <c r="FG37" s="4"/>
      <c r="FH37" s="167"/>
      <c r="FI37" s="180"/>
      <c r="FJ37" s="167"/>
      <c r="FK37" s="180"/>
      <c r="FL37" s="167"/>
      <c r="FM37" s="180"/>
      <c r="FN37" s="167"/>
      <c r="FO37" s="180"/>
      <c r="FP37" s="167"/>
      <c r="FQ37" s="180"/>
      <c r="FR37" s="167"/>
      <c r="FS37" s="180"/>
      <c r="FT37" s="167"/>
      <c r="FU37" s="180"/>
      <c r="FV37" s="167"/>
      <c r="FW37" s="180"/>
      <c r="FX37" s="189">
        <f t="shared" si="28"/>
        <v>0</v>
      </c>
      <c r="FY37" s="170">
        <f t="shared" si="29"/>
        <v>0</v>
      </c>
      <c r="FZ37" s="169">
        <f t="shared" si="30"/>
        <v>0</v>
      </c>
      <c r="GA37" s="170">
        <f t="shared" si="31"/>
        <v>0</v>
      </c>
      <c r="GB37" s="4"/>
      <c r="GC37" s="4"/>
      <c r="GD37" s="167"/>
      <c r="GE37" s="180"/>
      <c r="GF37" s="167"/>
      <c r="GG37" s="180"/>
      <c r="GH37" s="167"/>
      <c r="GI37" s="180"/>
      <c r="GJ37" s="167"/>
      <c r="GK37" s="180"/>
      <c r="GL37" s="167"/>
      <c r="GM37" s="180"/>
      <c r="GN37" s="167"/>
      <c r="GO37" s="180"/>
      <c r="GP37" s="167"/>
      <c r="GQ37" s="180"/>
      <c r="GR37" s="167"/>
      <c r="GS37" s="180"/>
      <c r="GT37" s="189">
        <f t="shared" si="32"/>
        <v>0</v>
      </c>
      <c r="GU37" s="170">
        <f t="shared" si="33"/>
        <v>0</v>
      </c>
      <c r="GV37" s="169">
        <f t="shared" si="34"/>
        <v>0</v>
      </c>
      <c r="GW37" s="170">
        <f t="shared" si="35"/>
        <v>0</v>
      </c>
      <c r="GX37" s="4"/>
      <c r="GY37" s="4"/>
      <c r="GZ37" s="167"/>
      <c r="HA37" s="180"/>
      <c r="HB37" s="167"/>
      <c r="HC37" s="180"/>
      <c r="HD37" s="167"/>
      <c r="HE37" s="180"/>
      <c r="HF37" s="167"/>
      <c r="HG37" s="180"/>
      <c r="HH37" s="167"/>
      <c r="HI37" s="180"/>
      <c r="HJ37" s="167"/>
      <c r="HK37" s="180"/>
      <c r="HL37" s="167"/>
      <c r="HM37" s="180"/>
      <c r="HN37" s="167"/>
      <c r="HO37" s="180"/>
      <c r="HP37" s="189">
        <f t="shared" si="36"/>
        <v>0</v>
      </c>
      <c r="HQ37" s="170">
        <f t="shared" si="37"/>
        <v>0</v>
      </c>
      <c r="HR37" s="169">
        <f t="shared" si="38"/>
        <v>0</v>
      </c>
      <c r="HS37" s="170">
        <f t="shared" si="39"/>
        <v>0</v>
      </c>
      <c r="HT37" s="4"/>
      <c r="HU37" s="4"/>
      <c r="HV37" s="173">
        <f t="shared" si="40"/>
        <v>0</v>
      </c>
      <c r="HW37" s="174">
        <f t="shared" si="41"/>
        <v>0</v>
      </c>
      <c r="HX37" s="169">
        <f t="shared" si="0"/>
        <v>0</v>
      </c>
      <c r="HY37" s="170">
        <f t="shared" si="1"/>
        <v>0</v>
      </c>
      <c r="HZ37" s="175">
        <f t="shared" si="42"/>
        <v>0</v>
      </c>
      <c r="IA37" s="174">
        <f t="shared" si="43"/>
        <v>0</v>
      </c>
      <c r="IB37" s="169">
        <f t="shared" si="2"/>
        <v>0</v>
      </c>
      <c r="IC37" s="170">
        <f t="shared" si="3"/>
        <v>0</v>
      </c>
      <c r="ID37" s="453">
        <f t="shared" si="44"/>
        <v>0</v>
      </c>
      <c r="IE37" s="439">
        <f t="shared" si="45"/>
        <v>0</v>
      </c>
      <c r="IF37" s="455" t="s">
        <v>343</v>
      </c>
      <c r="IG37" s="439" t="s">
        <v>343</v>
      </c>
      <c r="IH37" s="4"/>
    </row>
    <row r="38" spans="2:242" s="26" customFormat="1" ht="16.5" hidden="1" customHeight="1" x14ac:dyDescent="0.25">
      <c r="B38" s="153"/>
      <c r="C38" s="558"/>
      <c r="D38" s="559"/>
      <c r="E38" s="123"/>
      <c r="F38" s="123"/>
      <c r="G38" s="123"/>
      <c r="H38" s="123"/>
      <c r="I38" s="148"/>
      <c r="J38" s="159"/>
      <c r="K38" s="560"/>
      <c r="L38" s="553"/>
      <c r="M38" s="148"/>
      <c r="N38" s="155"/>
      <c r="O38" s="160"/>
      <c r="Q38" s="157"/>
      <c r="R38" s="640" t="s">
        <v>343</v>
      </c>
      <c r="T38" s="28"/>
      <c r="U38" s="176" t="s">
        <v>300</v>
      </c>
      <c r="V38" s="10"/>
      <c r="W38" s="10"/>
      <c r="X38" s="177"/>
      <c r="Y38" s="178"/>
      <c r="Z38" s="177"/>
      <c r="AA38" s="178"/>
      <c r="AB38" s="177"/>
      <c r="AC38" s="178"/>
      <c r="AD38" s="177"/>
      <c r="AE38" s="178"/>
      <c r="AF38" s="177"/>
      <c r="AG38" s="178"/>
      <c r="AH38" s="177"/>
      <c r="AI38" s="178"/>
      <c r="AJ38" s="177"/>
      <c r="AK38" s="178"/>
      <c r="AL38" s="177"/>
      <c r="AM38" s="178"/>
      <c r="AN38" s="177"/>
      <c r="AO38" s="178"/>
      <c r="AP38" s="177"/>
      <c r="AQ38" s="178"/>
      <c r="AR38" s="177"/>
      <c r="AS38" s="178"/>
      <c r="AT38" s="177"/>
      <c r="AU38" s="178"/>
      <c r="AV38" s="189">
        <f t="shared" si="4"/>
        <v>0</v>
      </c>
      <c r="AW38" s="170">
        <f t="shared" si="5"/>
        <v>0</v>
      </c>
      <c r="AX38" s="169">
        <f t="shared" si="6"/>
        <v>0</v>
      </c>
      <c r="AY38" s="170">
        <f t="shared" si="7"/>
        <v>0</v>
      </c>
      <c r="AZ38" s="23"/>
      <c r="BA38" s="23"/>
      <c r="BB38" s="177"/>
      <c r="BC38" s="178"/>
      <c r="BD38" s="177"/>
      <c r="BE38" s="178"/>
      <c r="BF38" s="177"/>
      <c r="BG38" s="178"/>
      <c r="BH38" s="177"/>
      <c r="BI38" s="178"/>
      <c r="BJ38" s="177"/>
      <c r="BK38" s="178"/>
      <c r="BL38" s="177"/>
      <c r="BM38" s="178"/>
      <c r="BN38" s="177"/>
      <c r="BO38" s="178"/>
      <c r="BP38" s="177"/>
      <c r="BQ38" s="178"/>
      <c r="BR38" s="189">
        <f t="shared" si="8"/>
        <v>0</v>
      </c>
      <c r="BS38" s="170">
        <f t="shared" si="9"/>
        <v>0</v>
      </c>
      <c r="BT38" s="169">
        <f t="shared" si="10"/>
        <v>0</v>
      </c>
      <c r="BU38" s="170">
        <f t="shared" si="11"/>
        <v>0</v>
      </c>
      <c r="BV38" s="23"/>
      <c r="BW38" s="23"/>
      <c r="BX38" s="177"/>
      <c r="BY38" s="178"/>
      <c r="BZ38" s="177"/>
      <c r="CA38" s="178"/>
      <c r="CB38" s="177"/>
      <c r="CC38" s="178"/>
      <c r="CD38" s="177"/>
      <c r="CE38" s="178"/>
      <c r="CF38" s="177"/>
      <c r="CG38" s="178"/>
      <c r="CH38" s="177"/>
      <c r="CI38" s="178"/>
      <c r="CJ38" s="177"/>
      <c r="CK38" s="178"/>
      <c r="CL38" s="177"/>
      <c r="CM38" s="178"/>
      <c r="CN38" s="189">
        <f t="shared" si="12"/>
        <v>0</v>
      </c>
      <c r="CO38" s="170">
        <f t="shared" si="13"/>
        <v>0</v>
      </c>
      <c r="CP38" s="169">
        <f t="shared" si="14"/>
        <v>0</v>
      </c>
      <c r="CQ38" s="170">
        <f t="shared" si="15"/>
        <v>0</v>
      </c>
      <c r="CR38" s="23"/>
      <c r="CS38" s="23"/>
      <c r="CT38" s="177"/>
      <c r="CU38" s="178"/>
      <c r="CV38" s="177"/>
      <c r="CW38" s="178"/>
      <c r="CX38" s="177"/>
      <c r="CY38" s="178"/>
      <c r="CZ38" s="177"/>
      <c r="DA38" s="178"/>
      <c r="DB38" s="177"/>
      <c r="DC38" s="178"/>
      <c r="DD38" s="177"/>
      <c r="DE38" s="178"/>
      <c r="DF38" s="177"/>
      <c r="DG38" s="178"/>
      <c r="DH38" s="177"/>
      <c r="DI38" s="178"/>
      <c r="DJ38" s="189">
        <f t="shared" si="16"/>
        <v>0</v>
      </c>
      <c r="DK38" s="170">
        <f t="shared" si="17"/>
        <v>0</v>
      </c>
      <c r="DL38" s="169">
        <f t="shared" si="18"/>
        <v>0</v>
      </c>
      <c r="DM38" s="170">
        <f t="shared" si="19"/>
        <v>0</v>
      </c>
      <c r="DN38" s="23"/>
      <c r="DO38" s="23"/>
      <c r="DP38" s="177"/>
      <c r="DQ38" s="178"/>
      <c r="DR38" s="177"/>
      <c r="DS38" s="178"/>
      <c r="DT38" s="177"/>
      <c r="DU38" s="178"/>
      <c r="DV38" s="177"/>
      <c r="DW38" s="178"/>
      <c r="DX38" s="177"/>
      <c r="DY38" s="178"/>
      <c r="DZ38" s="177"/>
      <c r="EA38" s="178"/>
      <c r="EB38" s="177"/>
      <c r="EC38" s="178"/>
      <c r="ED38" s="177"/>
      <c r="EE38" s="178"/>
      <c r="EF38" s="189">
        <f t="shared" si="20"/>
        <v>0</v>
      </c>
      <c r="EG38" s="170">
        <f t="shared" si="21"/>
        <v>0</v>
      </c>
      <c r="EH38" s="169">
        <f t="shared" si="22"/>
        <v>0</v>
      </c>
      <c r="EI38" s="170">
        <f t="shared" si="23"/>
        <v>0</v>
      </c>
      <c r="EJ38" s="23"/>
      <c r="EK38" s="23"/>
      <c r="EL38" s="177"/>
      <c r="EM38" s="178"/>
      <c r="EN38" s="177"/>
      <c r="EO38" s="178"/>
      <c r="EP38" s="177"/>
      <c r="EQ38" s="178"/>
      <c r="ER38" s="177"/>
      <c r="ES38" s="178"/>
      <c r="ET38" s="177"/>
      <c r="EU38" s="178"/>
      <c r="EV38" s="177"/>
      <c r="EW38" s="178"/>
      <c r="EX38" s="177"/>
      <c r="EY38" s="178"/>
      <c r="EZ38" s="177"/>
      <c r="FA38" s="178"/>
      <c r="FB38" s="189">
        <f t="shared" si="24"/>
        <v>0</v>
      </c>
      <c r="FC38" s="170">
        <f t="shared" si="25"/>
        <v>0</v>
      </c>
      <c r="FD38" s="169">
        <f t="shared" si="26"/>
        <v>0</v>
      </c>
      <c r="FE38" s="170">
        <f t="shared" si="27"/>
        <v>0</v>
      </c>
      <c r="FF38" s="23"/>
      <c r="FG38" s="23"/>
      <c r="FH38" s="177"/>
      <c r="FI38" s="178"/>
      <c r="FJ38" s="177"/>
      <c r="FK38" s="178"/>
      <c r="FL38" s="177"/>
      <c r="FM38" s="178"/>
      <c r="FN38" s="177"/>
      <c r="FO38" s="178"/>
      <c r="FP38" s="177"/>
      <c r="FQ38" s="178"/>
      <c r="FR38" s="177"/>
      <c r="FS38" s="178"/>
      <c r="FT38" s="177"/>
      <c r="FU38" s="178"/>
      <c r="FV38" s="177"/>
      <c r="FW38" s="178"/>
      <c r="FX38" s="189">
        <f t="shared" si="28"/>
        <v>0</v>
      </c>
      <c r="FY38" s="170">
        <f t="shared" si="29"/>
        <v>0</v>
      </c>
      <c r="FZ38" s="169">
        <f t="shared" si="30"/>
        <v>0</v>
      </c>
      <c r="GA38" s="170">
        <f t="shared" si="31"/>
        <v>0</v>
      </c>
      <c r="GB38" s="23"/>
      <c r="GC38" s="23"/>
      <c r="GD38" s="177"/>
      <c r="GE38" s="178"/>
      <c r="GF38" s="177"/>
      <c r="GG38" s="178"/>
      <c r="GH38" s="177"/>
      <c r="GI38" s="178"/>
      <c r="GJ38" s="177"/>
      <c r="GK38" s="178"/>
      <c r="GL38" s="177"/>
      <c r="GM38" s="178"/>
      <c r="GN38" s="177"/>
      <c r="GO38" s="178"/>
      <c r="GP38" s="177"/>
      <c r="GQ38" s="178"/>
      <c r="GR38" s="177"/>
      <c r="GS38" s="178"/>
      <c r="GT38" s="189">
        <f t="shared" si="32"/>
        <v>0</v>
      </c>
      <c r="GU38" s="170">
        <f t="shared" si="33"/>
        <v>0</v>
      </c>
      <c r="GV38" s="169">
        <f t="shared" si="34"/>
        <v>0</v>
      </c>
      <c r="GW38" s="170">
        <f t="shared" si="35"/>
        <v>0</v>
      </c>
      <c r="GX38" s="23"/>
      <c r="GY38" s="23"/>
      <c r="GZ38" s="177"/>
      <c r="HA38" s="178"/>
      <c r="HB38" s="177"/>
      <c r="HC38" s="178"/>
      <c r="HD38" s="177"/>
      <c r="HE38" s="178"/>
      <c r="HF38" s="177"/>
      <c r="HG38" s="178"/>
      <c r="HH38" s="177"/>
      <c r="HI38" s="178"/>
      <c r="HJ38" s="177"/>
      <c r="HK38" s="178"/>
      <c r="HL38" s="177"/>
      <c r="HM38" s="178"/>
      <c r="HN38" s="177"/>
      <c r="HO38" s="178"/>
      <c r="HP38" s="189">
        <f t="shared" si="36"/>
        <v>0</v>
      </c>
      <c r="HQ38" s="170">
        <f t="shared" si="37"/>
        <v>0</v>
      </c>
      <c r="HR38" s="169">
        <f t="shared" si="38"/>
        <v>0</v>
      </c>
      <c r="HS38" s="170">
        <f t="shared" si="39"/>
        <v>0</v>
      </c>
      <c r="HT38" s="23"/>
      <c r="HU38" s="23"/>
      <c r="HV38" s="173">
        <f t="shared" si="40"/>
        <v>0</v>
      </c>
      <c r="HW38" s="174">
        <f t="shared" si="41"/>
        <v>0</v>
      </c>
      <c r="HX38" s="169">
        <f t="shared" si="0"/>
        <v>0</v>
      </c>
      <c r="HY38" s="170">
        <f t="shared" si="1"/>
        <v>0</v>
      </c>
      <c r="HZ38" s="175">
        <f t="shared" si="42"/>
        <v>0</v>
      </c>
      <c r="IA38" s="174">
        <f t="shared" si="43"/>
        <v>0</v>
      </c>
      <c r="IB38" s="169">
        <f t="shared" si="2"/>
        <v>0</v>
      </c>
      <c r="IC38" s="170">
        <f t="shared" si="3"/>
        <v>0</v>
      </c>
      <c r="ID38" s="453">
        <f t="shared" si="44"/>
        <v>0</v>
      </c>
      <c r="IE38" s="439">
        <f t="shared" si="45"/>
        <v>0</v>
      </c>
      <c r="IF38" s="455" t="s">
        <v>343</v>
      </c>
      <c r="IG38" s="439" t="s">
        <v>343</v>
      </c>
      <c r="IH38" s="4"/>
    </row>
    <row r="39" spans="2:242" s="26" customFormat="1" ht="16.5" customHeight="1" x14ac:dyDescent="0.25">
      <c r="B39" s="153" t="s">
        <v>26</v>
      </c>
      <c r="C39" s="806"/>
      <c r="D39" s="807"/>
      <c r="E39" s="322"/>
      <c r="F39" s="116"/>
      <c r="G39" s="116"/>
      <c r="H39" s="116"/>
      <c r="I39" s="148">
        <f>INT(IF(E39&gt;0,data!$J$12,0))</f>
        <v>0</v>
      </c>
      <c r="J39" s="148">
        <f>E39*I39</f>
        <v>0</v>
      </c>
      <c r="K39" s="323"/>
      <c r="L39" s="322"/>
      <c r="M39" s="148">
        <f>INT(IF(E39&gt;0,(IF(K39="ano",data!$J$6,0)),0))</f>
        <v>0</v>
      </c>
      <c r="N39" s="155">
        <f>IF(L39&gt;E39,M39*E39,M39*L39)</f>
        <v>0</v>
      </c>
      <c r="O39" s="158">
        <f t="shared" si="46"/>
        <v>0</v>
      </c>
      <c r="Q39" s="152" t="str">
        <f t="shared" si="47"/>
        <v/>
      </c>
      <c r="R39" s="640" t="s">
        <v>343</v>
      </c>
      <c r="T39" s="26">
        <f t="shared" si="48"/>
        <v>0</v>
      </c>
      <c r="U39" s="179" t="s">
        <v>300</v>
      </c>
      <c r="V39" s="10"/>
      <c r="W39" s="10"/>
      <c r="X39" s="167"/>
      <c r="Y39" s="180"/>
      <c r="Z39" s="167"/>
      <c r="AA39" s="180"/>
      <c r="AB39" s="167"/>
      <c r="AC39" s="180"/>
      <c r="AD39" s="167"/>
      <c r="AE39" s="180"/>
      <c r="AF39" s="167"/>
      <c r="AG39" s="180"/>
      <c r="AH39" s="167"/>
      <c r="AI39" s="180"/>
      <c r="AJ39" s="167"/>
      <c r="AK39" s="180"/>
      <c r="AL39" s="167"/>
      <c r="AM39" s="180"/>
      <c r="AN39" s="167"/>
      <c r="AO39" s="180"/>
      <c r="AP39" s="167"/>
      <c r="AQ39" s="180"/>
      <c r="AR39" s="167"/>
      <c r="AS39" s="180"/>
      <c r="AT39" s="167"/>
      <c r="AU39" s="180"/>
      <c r="AV39" s="189">
        <f t="shared" si="4"/>
        <v>0</v>
      </c>
      <c r="AW39" s="170">
        <f t="shared" si="5"/>
        <v>0</v>
      </c>
      <c r="AX39" s="169">
        <f t="shared" si="6"/>
        <v>0</v>
      </c>
      <c r="AY39" s="170">
        <f t="shared" si="7"/>
        <v>0</v>
      </c>
      <c r="AZ39" s="4"/>
      <c r="BA39" s="4"/>
      <c r="BB39" s="167"/>
      <c r="BC39" s="180"/>
      <c r="BD39" s="167"/>
      <c r="BE39" s="180"/>
      <c r="BF39" s="167"/>
      <c r="BG39" s="180"/>
      <c r="BH39" s="167"/>
      <c r="BI39" s="180"/>
      <c r="BJ39" s="167"/>
      <c r="BK39" s="180"/>
      <c r="BL39" s="167"/>
      <c r="BM39" s="180"/>
      <c r="BN39" s="167"/>
      <c r="BO39" s="180"/>
      <c r="BP39" s="167"/>
      <c r="BQ39" s="180"/>
      <c r="BR39" s="189">
        <f t="shared" si="8"/>
        <v>0</v>
      </c>
      <c r="BS39" s="170">
        <f t="shared" si="9"/>
        <v>0</v>
      </c>
      <c r="BT39" s="169">
        <f t="shared" si="10"/>
        <v>0</v>
      </c>
      <c r="BU39" s="170">
        <f t="shared" si="11"/>
        <v>0</v>
      </c>
      <c r="BV39" s="4"/>
      <c r="BW39" s="4"/>
      <c r="BX39" s="167"/>
      <c r="BY39" s="180"/>
      <c r="BZ39" s="167"/>
      <c r="CA39" s="180"/>
      <c r="CB39" s="167"/>
      <c r="CC39" s="180"/>
      <c r="CD39" s="167"/>
      <c r="CE39" s="180"/>
      <c r="CF39" s="167"/>
      <c r="CG39" s="180"/>
      <c r="CH39" s="167"/>
      <c r="CI39" s="180"/>
      <c r="CJ39" s="167"/>
      <c r="CK39" s="180"/>
      <c r="CL39" s="167"/>
      <c r="CM39" s="180"/>
      <c r="CN39" s="189">
        <f t="shared" si="12"/>
        <v>0</v>
      </c>
      <c r="CO39" s="170">
        <f t="shared" si="13"/>
        <v>0</v>
      </c>
      <c r="CP39" s="169">
        <f t="shared" si="14"/>
        <v>0</v>
      </c>
      <c r="CQ39" s="170">
        <f t="shared" si="15"/>
        <v>0</v>
      </c>
      <c r="CR39" s="4"/>
      <c r="CS39" s="4"/>
      <c r="CT39" s="167"/>
      <c r="CU39" s="180"/>
      <c r="CV39" s="167"/>
      <c r="CW39" s="180"/>
      <c r="CX39" s="167"/>
      <c r="CY39" s="180"/>
      <c r="CZ39" s="167"/>
      <c r="DA39" s="180"/>
      <c r="DB39" s="167"/>
      <c r="DC39" s="180"/>
      <c r="DD39" s="167"/>
      <c r="DE39" s="180"/>
      <c r="DF39" s="167"/>
      <c r="DG39" s="180"/>
      <c r="DH39" s="167"/>
      <c r="DI39" s="180"/>
      <c r="DJ39" s="189">
        <f t="shared" si="16"/>
        <v>0</v>
      </c>
      <c r="DK39" s="170">
        <f t="shared" si="17"/>
        <v>0</v>
      </c>
      <c r="DL39" s="169">
        <f t="shared" si="18"/>
        <v>0</v>
      </c>
      <c r="DM39" s="170">
        <f t="shared" si="19"/>
        <v>0</v>
      </c>
      <c r="DN39" s="4"/>
      <c r="DO39" s="4"/>
      <c r="DP39" s="167"/>
      <c r="DQ39" s="180"/>
      <c r="DR39" s="167"/>
      <c r="DS39" s="180"/>
      <c r="DT39" s="167"/>
      <c r="DU39" s="180"/>
      <c r="DV39" s="167"/>
      <c r="DW39" s="180"/>
      <c r="DX39" s="167"/>
      <c r="DY39" s="180"/>
      <c r="DZ39" s="167"/>
      <c r="EA39" s="180"/>
      <c r="EB39" s="167"/>
      <c r="EC39" s="180"/>
      <c r="ED39" s="167"/>
      <c r="EE39" s="180"/>
      <c r="EF39" s="189">
        <f t="shared" si="20"/>
        <v>0</v>
      </c>
      <c r="EG39" s="170">
        <f t="shared" si="21"/>
        <v>0</v>
      </c>
      <c r="EH39" s="169">
        <f t="shared" si="22"/>
        <v>0</v>
      </c>
      <c r="EI39" s="170">
        <f t="shared" si="23"/>
        <v>0</v>
      </c>
      <c r="EJ39" s="4"/>
      <c r="EK39" s="4"/>
      <c r="EL39" s="167"/>
      <c r="EM39" s="180"/>
      <c r="EN39" s="167"/>
      <c r="EO39" s="180"/>
      <c r="EP39" s="167"/>
      <c r="EQ39" s="180"/>
      <c r="ER39" s="167"/>
      <c r="ES39" s="180"/>
      <c r="ET39" s="167"/>
      <c r="EU39" s="180"/>
      <c r="EV39" s="167"/>
      <c r="EW39" s="180"/>
      <c r="EX39" s="167"/>
      <c r="EY39" s="180"/>
      <c r="EZ39" s="167"/>
      <c r="FA39" s="180"/>
      <c r="FB39" s="189">
        <f t="shared" si="24"/>
        <v>0</v>
      </c>
      <c r="FC39" s="170">
        <f t="shared" si="25"/>
        <v>0</v>
      </c>
      <c r="FD39" s="169">
        <f t="shared" si="26"/>
        <v>0</v>
      </c>
      <c r="FE39" s="170">
        <f t="shared" si="27"/>
        <v>0</v>
      </c>
      <c r="FF39" s="4"/>
      <c r="FG39" s="4"/>
      <c r="FH39" s="167"/>
      <c r="FI39" s="180"/>
      <c r="FJ39" s="167"/>
      <c r="FK39" s="180"/>
      <c r="FL39" s="167"/>
      <c r="FM39" s="180"/>
      <c r="FN39" s="167"/>
      <c r="FO39" s="180"/>
      <c r="FP39" s="167"/>
      <c r="FQ39" s="180"/>
      <c r="FR39" s="167"/>
      <c r="FS39" s="180"/>
      <c r="FT39" s="167"/>
      <c r="FU39" s="180"/>
      <c r="FV39" s="167"/>
      <c r="FW39" s="180"/>
      <c r="FX39" s="189">
        <f t="shared" si="28"/>
        <v>0</v>
      </c>
      <c r="FY39" s="170">
        <f t="shared" si="29"/>
        <v>0</v>
      </c>
      <c r="FZ39" s="169">
        <f t="shared" si="30"/>
        <v>0</v>
      </c>
      <c r="GA39" s="170">
        <f t="shared" si="31"/>
        <v>0</v>
      </c>
      <c r="GB39" s="4"/>
      <c r="GC39" s="4"/>
      <c r="GD39" s="167"/>
      <c r="GE39" s="180"/>
      <c r="GF39" s="167"/>
      <c r="GG39" s="180"/>
      <c r="GH39" s="167"/>
      <c r="GI39" s="180"/>
      <c r="GJ39" s="167"/>
      <c r="GK39" s="180"/>
      <c r="GL39" s="167"/>
      <c r="GM39" s="180"/>
      <c r="GN39" s="167"/>
      <c r="GO39" s="180"/>
      <c r="GP39" s="167"/>
      <c r="GQ39" s="180"/>
      <c r="GR39" s="167"/>
      <c r="GS39" s="180"/>
      <c r="GT39" s="189">
        <f t="shared" si="32"/>
        <v>0</v>
      </c>
      <c r="GU39" s="170">
        <f t="shared" si="33"/>
        <v>0</v>
      </c>
      <c r="GV39" s="169">
        <f t="shared" si="34"/>
        <v>0</v>
      </c>
      <c r="GW39" s="170">
        <f t="shared" si="35"/>
        <v>0</v>
      </c>
      <c r="GX39" s="4"/>
      <c r="GY39" s="4"/>
      <c r="GZ39" s="167"/>
      <c r="HA39" s="180"/>
      <c r="HB39" s="167"/>
      <c r="HC39" s="180"/>
      <c r="HD39" s="167"/>
      <c r="HE39" s="180"/>
      <c r="HF39" s="167"/>
      <c r="HG39" s="180"/>
      <c r="HH39" s="167"/>
      <c r="HI39" s="180"/>
      <c r="HJ39" s="167"/>
      <c r="HK39" s="180"/>
      <c r="HL39" s="167"/>
      <c r="HM39" s="180"/>
      <c r="HN39" s="167"/>
      <c r="HO39" s="180"/>
      <c r="HP39" s="189">
        <f t="shared" si="36"/>
        <v>0</v>
      </c>
      <c r="HQ39" s="170">
        <f t="shared" si="37"/>
        <v>0</v>
      </c>
      <c r="HR39" s="169">
        <f t="shared" si="38"/>
        <v>0</v>
      </c>
      <c r="HS39" s="170">
        <f t="shared" si="39"/>
        <v>0</v>
      </c>
      <c r="HT39" s="4"/>
      <c r="HU39" s="4"/>
      <c r="HV39" s="173">
        <f t="shared" si="40"/>
        <v>0</v>
      </c>
      <c r="HW39" s="174">
        <f t="shared" si="41"/>
        <v>0</v>
      </c>
      <c r="HX39" s="169">
        <f t="shared" ref="HX39:HX70" si="49">E39-HV39</f>
        <v>0</v>
      </c>
      <c r="HY39" s="170">
        <f t="shared" ref="HY39:HY70" si="50">J39-HW39</f>
        <v>0</v>
      </c>
      <c r="HZ39" s="175">
        <f t="shared" si="42"/>
        <v>0</v>
      </c>
      <c r="IA39" s="174">
        <f t="shared" si="43"/>
        <v>0</v>
      </c>
      <c r="IB39" s="169">
        <f t="shared" ref="IB39:IB70" si="51">L39-HZ39</f>
        <v>0</v>
      </c>
      <c r="IC39" s="170">
        <f t="shared" ref="IC39:IC70" si="52">N39-IA39</f>
        <v>0</v>
      </c>
      <c r="ID39" s="453">
        <f t="shared" si="44"/>
        <v>0</v>
      </c>
      <c r="IE39" s="439">
        <f t="shared" si="45"/>
        <v>0</v>
      </c>
      <c r="IF39" s="455" t="s">
        <v>343</v>
      </c>
      <c r="IG39" s="439" t="s">
        <v>343</v>
      </c>
      <c r="IH39" s="4"/>
    </row>
    <row r="40" spans="2:242" s="26" customFormat="1" ht="16.5" hidden="1" customHeight="1" x14ac:dyDescent="0.25">
      <c r="B40" s="153"/>
      <c r="C40" s="558"/>
      <c r="D40" s="559"/>
      <c r="E40" s="123"/>
      <c r="F40" s="123"/>
      <c r="G40" s="123"/>
      <c r="H40" s="123"/>
      <c r="I40" s="148"/>
      <c r="J40" s="159"/>
      <c r="K40" s="560"/>
      <c r="L40" s="553"/>
      <c r="M40" s="148"/>
      <c r="N40" s="155"/>
      <c r="O40" s="160"/>
      <c r="Q40" s="157"/>
      <c r="R40" s="640" t="s">
        <v>343</v>
      </c>
      <c r="T40" s="28"/>
      <c r="U40" s="176" t="s">
        <v>300</v>
      </c>
      <c r="V40" s="10"/>
      <c r="W40" s="10"/>
      <c r="X40" s="177"/>
      <c r="Y40" s="178"/>
      <c r="Z40" s="177"/>
      <c r="AA40" s="178"/>
      <c r="AB40" s="177"/>
      <c r="AC40" s="178"/>
      <c r="AD40" s="177"/>
      <c r="AE40" s="178"/>
      <c r="AF40" s="177"/>
      <c r="AG40" s="178"/>
      <c r="AH40" s="177"/>
      <c r="AI40" s="178"/>
      <c r="AJ40" s="177"/>
      <c r="AK40" s="178"/>
      <c r="AL40" s="177"/>
      <c r="AM40" s="178"/>
      <c r="AN40" s="177"/>
      <c r="AO40" s="178"/>
      <c r="AP40" s="177"/>
      <c r="AQ40" s="178"/>
      <c r="AR40" s="177"/>
      <c r="AS40" s="178"/>
      <c r="AT40" s="177"/>
      <c r="AU40" s="178"/>
      <c r="AV40" s="189">
        <f t="shared" si="4"/>
        <v>0</v>
      </c>
      <c r="AW40" s="170">
        <f t="shared" si="5"/>
        <v>0</v>
      </c>
      <c r="AX40" s="169">
        <f t="shared" si="6"/>
        <v>0</v>
      </c>
      <c r="AY40" s="170">
        <f t="shared" si="7"/>
        <v>0</v>
      </c>
      <c r="AZ40" s="23"/>
      <c r="BA40" s="23"/>
      <c r="BB40" s="177"/>
      <c r="BC40" s="178"/>
      <c r="BD40" s="177"/>
      <c r="BE40" s="178"/>
      <c r="BF40" s="177"/>
      <c r="BG40" s="178"/>
      <c r="BH40" s="177"/>
      <c r="BI40" s="178"/>
      <c r="BJ40" s="177"/>
      <c r="BK40" s="178"/>
      <c r="BL40" s="177"/>
      <c r="BM40" s="178"/>
      <c r="BN40" s="177"/>
      <c r="BO40" s="178"/>
      <c r="BP40" s="177"/>
      <c r="BQ40" s="178"/>
      <c r="BR40" s="189">
        <f t="shared" si="8"/>
        <v>0</v>
      </c>
      <c r="BS40" s="170">
        <f t="shared" si="9"/>
        <v>0</v>
      </c>
      <c r="BT40" s="169">
        <f t="shared" si="10"/>
        <v>0</v>
      </c>
      <c r="BU40" s="170">
        <f t="shared" si="11"/>
        <v>0</v>
      </c>
      <c r="BV40" s="23"/>
      <c r="BW40" s="23"/>
      <c r="BX40" s="177"/>
      <c r="BY40" s="178"/>
      <c r="BZ40" s="177"/>
      <c r="CA40" s="178"/>
      <c r="CB40" s="177"/>
      <c r="CC40" s="178"/>
      <c r="CD40" s="177"/>
      <c r="CE40" s="178"/>
      <c r="CF40" s="177"/>
      <c r="CG40" s="178"/>
      <c r="CH40" s="177"/>
      <c r="CI40" s="178"/>
      <c r="CJ40" s="177"/>
      <c r="CK40" s="178"/>
      <c r="CL40" s="177"/>
      <c r="CM40" s="178"/>
      <c r="CN40" s="189">
        <f t="shared" si="12"/>
        <v>0</v>
      </c>
      <c r="CO40" s="170">
        <f t="shared" si="13"/>
        <v>0</v>
      </c>
      <c r="CP40" s="169">
        <f t="shared" si="14"/>
        <v>0</v>
      </c>
      <c r="CQ40" s="170">
        <f t="shared" si="15"/>
        <v>0</v>
      </c>
      <c r="CR40" s="23"/>
      <c r="CS40" s="23"/>
      <c r="CT40" s="177"/>
      <c r="CU40" s="178"/>
      <c r="CV40" s="177"/>
      <c r="CW40" s="178"/>
      <c r="CX40" s="177"/>
      <c r="CY40" s="178"/>
      <c r="CZ40" s="177"/>
      <c r="DA40" s="178"/>
      <c r="DB40" s="177"/>
      <c r="DC40" s="178"/>
      <c r="DD40" s="177"/>
      <c r="DE40" s="178"/>
      <c r="DF40" s="177"/>
      <c r="DG40" s="178"/>
      <c r="DH40" s="177"/>
      <c r="DI40" s="178"/>
      <c r="DJ40" s="189">
        <f t="shared" si="16"/>
        <v>0</v>
      </c>
      <c r="DK40" s="170">
        <f t="shared" si="17"/>
        <v>0</v>
      </c>
      <c r="DL40" s="169">
        <f t="shared" si="18"/>
        <v>0</v>
      </c>
      <c r="DM40" s="170">
        <f t="shared" si="19"/>
        <v>0</v>
      </c>
      <c r="DN40" s="23"/>
      <c r="DO40" s="23"/>
      <c r="DP40" s="177"/>
      <c r="DQ40" s="178"/>
      <c r="DR40" s="177"/>
      <c r="DS40" s="178"/>
      <c r="DT40" s="177"/>
      <c r="DU40" s="178"/>
      <c r="DV40" s="177"/>
      <c r="DW40" s="178"/>
      <c r="DX40" s="177"/>
      <c r="DY40" s="178"/>
      <c r="DZ40" s="177"/>
      <c r="EA40" s="178"/>
      <c r="EB40" s="177"/>
      <c r="EC40" s="178"/>
      <c r="ED40" s="177"/>
      <c r="EE40" s="178"/>
      <c r="EF40" s="189">
        <f t="shared" si="20"/>
        <v>0</v>
      </c>
      <c r="EG40" s="170">
        <f t="shared" si="21"/>
        <v>0</v>
      </c>
      <c r="EH40" s="169">
        <f t="shared" si="22"/>
        <v>0</v>
      </c>
      <c r="EI40" s="170">
        <f t="shared" si="23"/>
        <v>0</v>
      </c>
      <c r="EJ40" s="23"/>
      <c r="EK40" s="23"/>
      <c r="EL40" s="177"/>
      <c r="EM40" s="178"/>
      <c r="EN40" s="177"/>
      <c r="EO40" s="178"/>
      <c r="EP40" s="177"/>
      <c r="EQ40" s="178"/>
      <c r="ER40" s="177"/>
      <c r="ES40" s="178"/>
      <c r="ET40" s="177"/>
      <c r="EU40" s="178"/>
      <c r="EV40" s="177"/>
      <c r="EW40" s="178"/>
      <c r="EX40" s="177"/>
      <c r="EY40" s="178"/>
      <c r="EZ40" s="177"/>
      <c r="FA40" s="178"/>
      <c r="FB40" s="189">
        <f t="shared" si="24"/>
        <v>0</v>
      </c>
      <c r="FC40" s="170">
        <f t="shared" si="25"/>
        <v>0</v>
      </c>
      <c r="FD40" s="169">
        <f t="shared" si="26"/>
        <v>0</v>
      </c>
      <c r="FE40" s="170">
        <f t="shared" si="27"/>
        <v>0</v>
      </c>
      <c r="FF40" s="23"/>
      <c r="FG40" s="23"/>
      <c r="FH40" s="177"/>
      <c r="FI40" s="178"/>
      <c r="FJ40" s="177"/>
      <c r="FK40" s="178"/>
      <c r="FL40" s="177"/>
      <c r="FM40" s="178"/>
      <c r="FN40" s="177"/>
      <c r="FO40" s="178"/>
      <c r="FP40" s="177"/>
      <c r="FQ40" s="178"/>
      <c r="FR40" s="177"/>
      <c r="FS40" s="178"/>
      <c r="FT40" s="177"/>
      <c r="FU40" s="178"/>
      <c r="FV40" s="177"/>
      <c r="FW40" s="178"/>
      <c r="FX40" s="189">
        <f t="shared" si="28"/>
        <v>0</v>
      </c>
      <c r="FY40" s="170">
        <f t="shared" si="29"/>
        <v>0</v>
      </c>
      <c r="FZ40" s="169">
        <f t="shared" si="30"/>
        <v>0</v>
      </c>
      <c r="GA40" s="170">
        <f t="shared" si="31"/>
        <v>0</v>
      </c>
      <c r="GB40" s="23"/>
      <c r="GC40" s="23"/>
      <c r="GD40" s="177"/>
      <c r="GE40" s="178"/>
      <c r="GF40" s="177"/>
      <c r="GG40" s="178"/>
      <c r="GH40" s="177"/>
      <c r="GI40" s="178"/>
      <c r="GJ40" s="177"/>
      <c r="GK40" s="178"/>
      <c r="GL40" s="177"/>
      <c r="GM40" s="178"/>
      <c r="GN40" s="177"/>
      <c r="GO40" s="178"/>
      <c r="GP40" s="177"/>
      <c r="GQ40" s="178"/>
      <c r="GR40" s="177"/>
      <c r="GS40" s="178"/>
      <c r="GT40" s="189">
        <f t="shared" si="32"/>
        <v>0</v>
      </c>
      <c r="GU40" s="170">
        <f t="shared" si="33"/>
        <v>0</v>
      </c>
      <c r="GV40" s="169">
        <f t="shared" si="34"/>
        <v>0</v>
      </c>
      <c r="GW40" s="170">
        <f t="shared" si="35"/>
        <v>0</v>
      </c>
      <c r="GX40" s="23"/>
      <c r="GY40" s="23"/>
      <c r="GZ40" s="177"/>
      <c r="HA40" s="178"/>
      <c r="HB40" s="177"/>
      <c r="HC40" s="178"/>
      <c r="HD40" s="177"/>
      <c r="HE40" s="178"/>
      <c r="HF40" s="177"/>
      <c r="HG40" s="178"/>
      <c r="HH40" s="177"/>
      <c r="HI40" s="178"/>
      <c r="HJ40" s="177"/>
      <c r="HK40" s="178"/>
      <c r="HL40" s="177"/>
      <c r="HM40" s="178"/>
      <c r="HN40" s="177"/>
      <c r="HO40" s="178"/>
      <c r="HP40" s="189">
        <f t="shared" si="36"/>
        <v>0</v>
      </c>
      <c r="HQ40" s="170">
        <f t="shared" si="37"/>
        <v>0</v>
      </c>
      <c r="HR40" s="169">
        <f t="shared" si="38"/>
        <v>0</v>
      </c>
      <c r="HS40" s="170">
        <f t="shared" si="39"/>
        <v>0</v>
      </c>
      <c r="HT40" s="23"/>
      <c r="HU40" s="23"/>
      <c r="HV40" s="173">
        <f t="shared" si="40"/>
        <v>0</v>
      </c>
      <c r="HW40" s="174">
        <f t="shared" si="41"/>
        <v>0</v>
      </c>
      <c r="HX40" s="169">
        <f t="shared" si="49"/>
        <v>0</v>
      </c>
      <c r="HY40" s="170">
        <f t="shared" si="50"/>
        <v>0</v>
      </c>
      <c r="HZ40" s="175">
        <f t="shared" si="42"/>
        <v>0</v>
      </c>
      <c r="IA40" s="174">
        <f t="shared" si="43"/>
        <v>0</v>
      </c>
      <c r="IB40" s="169">
        <f t="shared" si="51"/>
        <v>0</v>
      </c>
      <c r="IC40" s="170">
        <f t="shared" si="52"/>
        <v>0</v>
      </c>
      <c r="ID40" s="453">
        <f t="shared" si="44"/>
        <v>0</v>
      </c>
      <c r="IE40" s="439">
        <f t="shared" si="45"/>
        <v>0</v>
      </c>
      <c r="IF40" s="455" t="s">
        <v>343</v>
      </c>
      <c r="IG40" s="439" t="s">
        <v>343</v>
      </c>
      <c r="IH40" s="4"/>
    </row>
    <row r="41" spans="2:242" s="26" customFormat="1" ht="16.5" customHeight="1" x14ac:dyDescent="0.25">
      <c r="B41" s="153" t="s">
        <v>27</v>
      </c>
      <c r="C41" s="806"/>
      <c r="D41" s="807"/>
      <c r="E41" s="322"/>
      <c r="F41" s="116"/>
      <c r="G41" s="116"/>
      <c r="H41" s="116"/>
      <c r="I41" s="148">
        <f>INT(IF(E41&gt;0,data!$J$12,0))</f>
        <v>0</v>
      </c>
      <c r="J41" s="148">
        <f>E41*I41</f>
        <v>0</v>
      </c>
      <c r="K41" s="323"/>
      <c r="L41" s="322"/>
      <c r="M41" s="148">
        <f>INT(IF(E41&gt;0,(IF(K41="ano",data!$J$6,0)),0))</f>
        <v>0</v>
      </c>
      <c r="N41" s="155">
        <f>IF(L41&gt;E41,M41*E41,M41*L41)</f>
        <v>0</v>
      </c>
      <c r="O41" s="158">
        <f t="shared" si="46"/>
        <v>0</v>
      </c>
      <c r="Q41" s="152" t="str">
        <f t="shared" si="47"/>
        <v/>
      </c>
      <c r="R41" s="640" t="s">
        <v>343</v>
      </c>
      <c r="T41" s="26">
        <f t="shared" si="48"/>
        <v>0</v>
      </c>
      <c r="U41" s="179" t="s">
        <v>300</v>
      </c>
      <c r="V41" s="10"/>
      <c r="W41" s="10"/>
      <c r="X41" s="167"/>
      <c r="Y41" s="180"/>
      <c r="Z41" s="167"/>
      <c r="AA41" s="180"/>
      <c r="AB41" s="167"/>
      <c r="AC41" s="180"/>
      <c r="AD41" s="167"/>
      <c r="AE41" s="180"/>
      <c r="AF41" s="167"/>
      <c r="AG41" s="180"/>
      <c r="AH41" s="167"/>
      <c r="AI41" s="180"/>
      <c r="AJ41" s="167"/>
      <c r="AK41" s="180"/>
      <c r="AL41" s="167"/>
      <c r="AM41" s="180"/>
      <c r="AN41" s="167"/>
      <c r="AO41" s="180"/>
      <c r="AP41" s="167"/>
      <c r="AQ41" s="180"/>
      <c r="AR41" s="167"/>
      <c r="AS41" s="180"/>
      <c r="AT41" s="167"/>
      <c r="AU41" s="180"/>
      <c r="AV41" s="189">
        <f t="shared" si="4"/>
        <v>0</v>
      </c>
      <c r="AW41" s="170">
        <f t="shared" si="5"/>
        <v>0</v>
      </c>
      <c r="AX41" s="169">
        <f t="shared" si="6"/>
        <v>0</v>
      </c>
      <c r="AY41" s="170">
        <f t="shared" si="7"/>
        <v>0</v>
      </c>
      <c r="AZ41" s="4"/>
      <c r="BA41" s="4"/>
      <c r="BB41" s="167"/>
      <c r="BC41" s="180"/>
      <c r="BD41" s="167"/>
      <c r="BE41" s="180"/>
      <c r="BF41" s="167"/>
      <c r="BG41" s="180"/>
      <c r="BH41" s="167"/>
      <c r="BI41" s="180"/>
      <c r="BJ41" s="167"/>
      <c r="BK41" s="180"/>
      <c r="BL41" s="167"/>
      <c r="BM41" s="180"/>
      <c r="BN41" s="167"/>
      <c r="BO41" s="180"/>
      <c r="BP41" s="167"/>
      <c r="BQ41" s="180"/>
      <c r="BR41" s="189">
        <f t="shared" si="8"/>
        <v>0</v>
      </c>
      <c r="BS41" s="170">
        <f t="shared" si="9"/>
        <v>0</v>
      </c>
      <c r="BT41" s="169">
        <f t="shared" si="10"/>
        <v>0</v>
      </c>
      <c r="BU41" s="170">
        <f t="shared" si="11"/>
        <v>0</v>
      </c>
      <c r="BV41" s="4"/>
      <c r="BW41" s="4"/>
      <c r="BX41" s="167"/>
      <c r="BY41" s="180"/>
      <c r="BZ41" s="167"/>
      <c r="CA41" s="180"/>
      <c r="CB41" s="167"/>
      <c r="CC41" s="180"/>
      <c r="CD41" s="167"/>
      <c r="CE41" s="180"/>
      <c r="CF41" s="167"/>
      <c r="CG41" s="180"/>
      <c r="CH41" s="167"/>
      <c r="CI41" s="180"/>
      <c r="CJ41" s="167"/>
      <c r="CK41" s="180"/>
      <c r="CL41" s="167"/>
      <c r="CM41" s="180"/>
      <c r="CN41" s="189">
        <f t="shared" si="12"/>
        <v>0</v>
      </c>
      <c r="CO41" s="170">
        <f t="shared" si="13"/>
        <v>0</v>
      </c>
      <c r="CP41" s="169">
        <f t="shared" si="14"/>
        <v>0</v>
      </c>
      <c r="CQ41" s="170">
        <f t="shared" si="15"/>
        <v>0</v>
      </c>
      <c r="CR41" s="4"/>
      <c r="CS41" s="4"/>
      <c r="CT41" s="167"/>
      <c r="CU41" s="180"/>
      <c r="CV41" s="167"/>
      <c r="CW41" s="180"/>
      <c r="CX41" s="167"/>
      <c r="CY41" s="180"/>
      <c r="CZ41" s="167"/>
      <c r="DA41" s="180"/>
      <c r="DB41" s="167"/>
      <c r="DC41" s="180"/>
      <c r="DD41" s="167"/>
      <c r="DE41" s="180"/>
      <c r="DF41" s="167"/>
      <c r="DG41" s="180"/>
      <c r="DH41" s="167"/>
      <c r="DI41" s="180"/>
      <c r="DJ41" s="189">
        <f t="shared" si="16"/>
        <v>0</v>
      </c>
      <c r="DK41" s="170">
        <f t="shared" si="17"/>
        <v>0</v>
      </c>
      <c r="DL41" s="169">
        <f t="shared" si="18"/>
        <v>0</v>
      </c>
      <c r="DM41" s="170">
        <f t="shared" si="19"/>
        <v>0</v>
      </c>
      <c r="DN41" s="4"/>
      <c r="DO41" s="4"/>
      <c r="DP41" s="167"/>
      <c r="DQ41" s="180"/>
      <c r="DR41" s="167"/>
      <c r="DS41" s="180"/>
      <c r="DT41" s="167"/>
      <c r="DU41" s="180"/>
      <c r="DV41" s="167"/>
      <c r="DW41" s="180"/>
      <c r="DX41" s="167"/>
      <c r="DY41" s="180"/>
      <c r="DZ41" s="167"/>
      <c r="EA41" s="180"/>
      <c r="EB41" s="167"/>
      <c r="EC41" s="180"/>
      <c r="ED41" s="167"/>
      <c r="EE41" s="180"/>
      <c r="EF41" s="189">
        <f t="shared" si="20"/>
        <v>0</v>
      </c>
      <c r="EG41" s="170">
        <f t="shared" si="21"/>
        <v>0</v>
      </c>
      <c r="EH41" s="169">
        <f t="shared" si="22"/>
        <v>0</v>
      </c>
      <c r="EI41" s="170">
        <f t="shared" si="23"/>
        <v>0</v>
      </c>
      <c r="EJ41" s="4"/>
      <c r="EK41" s="4"/>
      <c r="EL41" s="167"/>
      <c r="EM41" s="180"/>
      <c r="EN41" s="167"/>
      <c r="EO41" s="180"/>
      <c r="EP41" s="167"/>
      <c r="EQ41" s="180"/>
      <c r="ER41" s="167"/>
      <c r="ES41" s="180"/>
      <c r="ET41" s="167"/>
      <c r="EU41" s="180"/>
      <c r="EV41" s="167"/>
      <c r="EW41" s="180"/>
      <c r="EX41" s="167"/>
      <c r="EY41" s="180"/>
      <c r="EZ41" s="167"/>
      <c r="FA41" s="180"/>
      <c r="FB41" s="189">
        <f t="shared" si="24"/>
        <v>0</v>
      </c>
      <c r="FC41" s="170">
        <f t="shared" si="25"/>
        <v>0</v>
      </c>
      <c r="FD41" s="169">
        <f t="shared" si="26"/>
        <v>0</v>
      </c>
      <c r="FE41" s="170">
        <f t="shared" si="27"/>
        <v>0</v>
      </c>
      <c r="FF41" s="4"/>
      <c r="FG41" s="4"/>
      <c r="FH41" s="167"/>
      <c r="FI41" s="180"/>
      <c r="FJ41" s="167"/>
      <c r="FK41" s="180"/>
      <c r="FL41" s="167"/>
      <c r="FM41" s="180"/>
      <c r="FN41" s="167"/>
      <c r="FO41" s="180"/>
      <c r="FP41" s="167"/>
      <c r="FQ41" s="180"/>
      <c r="FR41" s="167"/>
      <c r="FS41" s="180"/>
      <c r="FT41" s="167"/>
      <c r="FU41" s="180"/>
      <c r="FV41" s="167"/>
      <c r="FW41" s="180"/>
      <c r="FX41" s="189">
        <f t="shared" si="28"/>
        <v>0</v>
      </c>
      <c r="FY41" s="170">
        <f t="shared" si="29"/>
        <v>0</v>
      </c>
      <c r="FZ41" s="169">
        <f t="shared" si="30"/>
        <v>0</v>
      </c>
      <c r="GA41" s="170">
        <f t="shared" si="31"/>
        <v>0</v>
      </c>
      <c r="GB41" s="4"/>
      <c r="GC41" s="4"/>
      <c r="GD41" s="167"/>
      <c r="GE41" s="180"/>
      <c r="GF41" s="167"/>
      <c r="GG41" s="180"/>
      <c r="GH41" s="167"/>
      <c r="GI41" s="180"/>
      <c r="GJ41" s="167"/>
      <c r="GK41" s="180"/>
      <c r="GL41" s="167"/>
      <c r="GM41" s="180"/>
      <c r="GN41" s="167"/>
      <c r="GO41" s="180"/>
      <c r="GP41" s="167"/>
      <c r="GQ41" s="180"/>
      <c r="GR41" s="167"/>
      <c r="GS41" s="180"/>
      <c r="GT41" s="189">
        <f t="shared" si="32"/>
        <v>0</v>
      </c>
      <c r="GU41" s="170">
        <f t="shared" si="33"/>
        <v>0</v>
      </c>
      <c r="GV41" s="169">
        <f t="shared" si="34"/>
        <v>0</v>
      </c>
      <c r="GW41" s="170">
        <f t="shared" si="35"/>
        <v>0</v>
      </c>
      <c r="GX41" s="4"/>
      <c r="GY41" s="4"/>
      <c r="GZ41" s="167"/>
      <c r="HA41" s="180"/>
      <c r="HB41" s="167"/>
      <c r="HC41" s="180"/>
      <c r="HD41" s="167"/>
      <c r="HE41" s="180"/>
      <c r="HF41" s="167"/>
      <c r="HG41" s="180"/>
      <c r="HH41" s="167"/>
      <c r="HI41" s="180"/>
      <c r="HJ41" s="167"/>
      <c r="HK41" s="180"/>
      <c r="HL41" s="167"/>
      <c r="HM41" s="180"/>
      <c r="HN41" s="167"/>
      <c r="HO41" s="180"/>
      <c r="HP41" s="189">
        <f t="shared" si="36"/>
        <v>0</v>
      </c>
      <c r="HQ41" s="170">
        <f t="shared" si="37"/>
        <v>0</v>
      </c>
      <c r="HR41" s="169">
        <f t="shared" si="38"/>
        <v>0</v>
      </c>
      <c r="HS41" s="170">
        <f t="shared" si="39"/>
        <v>0</v>
      </c>
      <c r="HT41" s="4"/>
      <c r="HU41" s="4"/>
      <c r="HV41" s="173">
        <f t="shared" si="40"/>
        <v>0</v>
      </c>
      <c r="HW41" s="174">
        <f t="shared" si="41"/>
        <v>0</v>
      </c>
      <c r="HX41" s="169">
        <f t="shared" si="49"/>
        <v>0</v>
      </c>
      <c r="HY41" s="170">
        <f t="shared" si="50"/>
        <v>0</v>
      </c>
      <c r="HZ41" s="175">
        <f t="shared" si="42"/>
        <v>0</v>
      </c>
      <c r="IA41" s="174">
        <f t="shared" si="43"/>
        <v>0</v>
      </c>
      <c r="IB41" s="169">
        <f t="shared" si="51"/>
        <v>0</v>
      </c>
      <c r="IC41" s="170">
        <f t="shared" si="52"/>
        <v>0</v>
      </c>
      <c r="ID41" s="453">
        <f t="shared" si="44"/>
        <v>0</v>
      </c>
      <c r="IE41" s="439">
        <f t="shared" si="45"/>
        <v>0</v>
      </c>
      <c r="IF41" s="455" t="s">
        <v>343</v>
      </c>
      <c r="IG41" s="439" t="s">
        <v>343</v>
      </c>
      <c r="IH41" s="4"/>
    </row>
    <row r="42" spans="2:242" s="26" customFormat="1" ht="16.5" hidden="1" customHeight="1" x14ac:dyDescent="0.25">
      <c r="B42" s="153"/>
      <c r="C42" s="558"/>
      <c r="D42" s="559"/>
      <c r="E42" s="123"/>
      <c r="F42" s="123"/>
      <c r="G42" s="123"/>
      <c r="H42" s="123"/>
      <c r="I42" s="148"/>
      <c r="J42" s="159"/>
      <c r="K42" s="560"/>
      <c r="L42" s="553"/>
      <c r="M42" s="148"/>
      <c r="N42" s="155"/>
      <c r="O42" s="160"/>
      <c r="Q42" s="157"/>
      <c r="R42" s="640" t="s">
        <v>343</v>
      </c>
      <c r="T42" s="28"/>
      <c r="U42" s="176" t="s">
        <v>300</v>
      </c>
      <c r="V42" s="10"/>
      <c r="W42" s="10"/>
      <c r="X42" s="177"/>
      <c r="Y42" s="178"/>
      <c r="Z42" s="177"/>
      <c r="AA42" s="178"/>
      <c r="AB42" s="177"/>
      <c r="AC42" s="178"/>
      <c r="AD42" s="177"/>
      <c r="AE42" s="178"/>
      <c r="AF42" s="177"/>
      <c r="AG42" s="178"/>
      <c r="AH42" s="177"/>
      <c r="AI42" s="178"/>
      <c r="AJ42" s="177"/>
      <c r="AK42" s="178"/>
      <c r="AL42" s="177"/>
      <c r="AM42" s="178"/>
      <c r="AN42" s="177"/>
      <c r="AO42" s="178"/>
      <c r="AP42" s="177"/>
      <c r="AQ42" s="178"/>
      <c r="AR42" s="177"/>
      <c r="AS42" s="178"/>
      <c r="AT42" s="177"/>
      <c r="AU42" s="178"/>
      <c r="AV42" s="189">
        <f t="shared" si="4"/>
        <v>0</v>
      </c>
      <c r="AW42" s="170">
        <f t="shared" si="5"/>
        <v>0</v>
      </c>
      <c r="AX42" s="169">
        <f t="shared" si="6"/>
        <v>0</v>
      </c>
      <c r="AY42" s="170">
        <f t="shared" si="7"/>
        <v>0</v>
      </c>
      <c r="AZ42" s="23"/>
      <c r="BA42" s="23"/>
      <c r="BB42" s="177"/>
      <c r="BC42" s="178"/>
      <c r="BD42" s="177"/>
      <c r="BE42" s="178"/>
      <c r="BF42" s="177"/>
      <c r="BG42" s="178"/>
      <c r="BH42" s="177"/>
      <c r="BI42" s="178"/>
      <c r="BJ42" s="177"/>
      <c r="BK42" s="178"/>
      <c r="BL42" s="177"/>
      <c r="BM42" s="178"/>
      <c r="BN42" s="177"/>
      <c r="BO42" s="178"/>
      <c r="BP42" s="177"/>
      <c r="BQ42" s="178"/>
      <c r="BR42" s="189">
        <f t="shared" si="8"/>
        <v>0</v>
      </c>
      <c r="BS42" s="170">
        <f t="shared" si="9"/>
        <v>0</v>
      </c>
      <c r="BT42" s="169">
        <f t="shared" si="10"/>
        <v>0</v>
      </c>
      <c r="BU42" s="170">
        <f t="shared" si="11"/>
        <v>0</v>
      </c>
      <c r="BV42" s="23"/>
      <c r="BW42" s="23"/>
      <c r="BX42" s="177"/>
      <c r="BY42" s="178"/>
      <c r="BZ42" s="177"/>
      <c r="CA42" s="178"/>
      <c r="CB42" s="177"/>
      <c r="CC42" s="178"/>
      <c r="CD42" s="177"/>
      <c r="CE42" s="178"/>
      <c r="CF42" s="177"/>
      <c r="CG42" s="178"/>
      <c r="CH42" s="177"/>
      <c r="CI42" s="178"/>
      <c r="CJ42" s="177"/>
      <c r="CK42" s="178"/>
      <c r="CL42" s="177"/>
      <c r="CM42" s="178"/>
      <c r="CN42" s="189">
        <f t="shared" si="12"/>
        <v>0</v>
      </c>
      <c r="CO42" s="170">
        <f t="shared" si="13"/>
        <v>0</v>
      </c>
      <c r="CP42" s="169">
        <f t="shared" si="14"/>
        <v>0</v>
      </c>
      <c r="CQ42" s="170">
        <f t="shared" si="15"/>
        <v>0</v>
      </c>
      <c r="CR42" s="23"/>
      <c r="CS42" s="23"/>
      <c r="CT42" s="177"/>
      <c r="CU42" s="178"/>
      <c r="CV42" s="177"/>
      <c r="CW42" s="178"/>
      <c r="CX42" s="177"/>
      <c r="CY42" s="178"/>
      <c r="CZ42" s="177"/>
      <c r="DA42" s="178"/>
      <c r="DB42" s="177"/>
      <c r="DC42" s="178"/>
      <c r="DD42" s="177"/>
      <c r="DE42" s="178"/>
      <c r="DF42" s="177"/>
      <c r="DG42" s="178"/>
      <c r="DH42" s="177"/>
      <c r="DI42" s="178"/>
      <c r="DJ42" s="189">
        <f t="shared" si="16"/>
        <v>0</v>
      </c>
      <c r="DK42" s="170">
        <f t="shared" si="17"/>
        <v>0</v>
      </c>
      <c r="DL42" s="169">
        <f t="shared" si="18"/>
        <v>0</v>
      </c>
      <c r="DM42" s="170">
        <f t="shared" si="19"/>
        <v>0</v>
      </c>
      <c r="DN42" s="23"/>
      <c r="DO42" s="23"/>
      <c r="DP42" s="177"/>
      <c r="DQ42" s="178"/>
      <c r="DR42" s="177"/>
      <c r="DS42" s="178"/>
      <c r="DT42" s="177"/>
      <c r="DU42" s="178"/>
      <c r="DV42" s="177"/>
      <c r="DW42" s="178"/>
      <c r="DX42" s="177"/>
      <c r="DY42" s="178"/>
      <c r="DZ42" s="177"/>
      <c r="EA42" s="178"/>
      <c r="EB42" s="177"/>
      <c r="EC42" s="178"/>
      <c r="ED42" s="177"/>
      <c r="EE42" s="178"/>
      <c r="EF42" s="189">
        <f t="shared" si="20"/>
        <v>0</v>
      </c>
      <c r="EG42" s="170">
        <f t="shared" si="21"/>
        <v>0</v>
      </c>
      <c r="EH42" s="169">
        <f t="shared" si="22"/>
        <v>0</v>
      </c>
      <c r="EI42" s="170">
        <f t="shared" si="23"/>
        <v>0</v>
      </c>
      <c r="EJ42" s="23"/>
      <c r="EK42" s="23"/>
      <c r="EL42" s="177"/>
      <c r="EM42" s="178"/>
      <c r="EN42" s="177"/>
      <c r="EO42" s="178"/>
      <c r="EP42" s="177"/>
      <c r="EQ42" s="178"/>
      <c r="ER42" s="177"/>
      <c r="ES42" s="178"/>
      <c r="ET42" s="177"/>
      <c r="EU42" s="178"/>
      <c r="EV42" s="177"/>
      <c r="EW42" s="178"/>
      <c r="EX42" s="177"/>
      <c r="EY42" s="178"/>
      <c r="EZ42" s="177"/>
      <c r="FA42" s="178"/>
      <c r="FB42" s="189">
        <f t="shared" si="24"/>
        <v>0</v>
      </c>
      <c r="FC42" s="170">
        <f t="shared" si="25"/>
        <v>0</v>
      </c>
      <c r="FD42" s="169">
        <f t="shared" si="26"/>
        <v>0</v>
      </c>
      <c r="FE42" s="170">
        <f t="shared" si="27"/>
        <v>0</v>
      </c>
      <c r="FF42" s="23"/>
      <c r="FG42" s="23"/>
      <c r="FH42" s="177"/>
      <c r="FI42" s="178"/>
      <c r="FJ42" s="177"/>
      <c r="FK42" s="178"/>
      <c r="FL42" s="177"/>
      <c r="FM42" s="178"/>
      <c r="FN42" s="177"/>
      <c r="FO42" s="178"/>
      <c r="FP42" s="177"/>
      <c r="FQ42" s="178"/>
      <c r="FR42" s="177"/>
      <c r="FS42" s="178"/>
      <c r="FT42" s="177"/>
      <c r="FU42" s="178"/>
      <c r="FV42" s="177"/>
      <c r="FW42" s="178"/>
      <c r="FX42" s="189">
        <f t="shared" si="28"/>
        <v>0</v>
      </c>
      <c r="FY42" s="170">
        <f t="shared" si="29"/>
        <v>0</v>
      </c>
      <c r="FZ42" s="169">
        <f t="shared" si="30"/>
        <v>0</v>
      </c>
      <c r="GA42" s="170">
        <f t="shared" si="31"/>
        <v>0</v>
      </c>
      <c r="GB42" s="23"/>
      <c r="GC42" s="23"/>
      <c r="GD42" s="177"/>
      <c r="GE42" s="178"/>
      <c r="GF42" s="177"/>
      <c r="GG42" s="178"/>
      <c r="GH42" s="177"/>
      <c r="GI42" s="178"/>
      <c r="GJ42" s="177"/>
      <c r="GK42" s="178"/>
      <c r="GL42" s="177"/>
      <c r="GM42" s="178"/>
      <c r="GN42" s="177"/>
      <c r="GO42" s="178"/>
      <c r="GP42" s="177"/>
      <c r="GQ42" s="178"/>
      <c r="GR42" s="177"/>
      <c r="GS42" s="178"/>
      <c r="GT42" s="189">
        <f t="shared" si="32"/>
        <v>0</v>
      </c>
      <c r="GU42" s="170">
        <f t="shared" si="33"/>
        <v>0</v>
      </c>
      <c r="GV42" s="169">
        <f t="shared" si="34"/>
        <v>0</v>
      </c>
      <c r="GW42" s="170">
        <f t="shared" si="35"/>
        <v>0</v>
      </c>
      <c r="GX42" s="23"/>
      <c r="GY42" s="23"/>
      <c r="GZ42" s="177"/>
      <c r="HA42" s="178"/>
      <c r="HB42" s="177"/>
      <c r="HC42" s="178"/>
      <c r="HD42" s="177"/>
      <c r="HE42" s="178"/>
      <c r="HF42" s="177"/>
      <c r="HG42" s="178"/>
      <c r="HH42" s="177"/>
      <c r="HI42" s="178"/>
      <c r="HJ42" s="177"/>
      <c r="HK42" s="178"/>
      <c r="HL42" s="177"/>
      <c r="HM42" s="178"/>
      <c r="HN42" s="177"/>
      <c r="HO42" s="178"/>
      <c r="HP42" s="189">
        <f t="shared" si="36"/>
        <v>0</v>
      </c>
      <c r="HQ42" s="170">
        <f t="shared" si="37"/>
        <v>0</v>
      </c>
      <c r="HR42" s="169">
        <f t="shared" si="38"/>
        <v>0</v>
      </c>
      <c r="HS42" s="170">
        <f t="shared" si="39"/>
        <v>0</v>
      </c>
      <c r="HT42" s="23"/>
      <c r="HU42" s="23"/>
      <c r="HV42" s="173">
        <f t="shared" si="40"/>
        <v>0</v>
      </c>
      <c r="HW42" s="174">
        <f t="shared" si="41"/>
        <v>0</v>
      </c>
      <c r="HX42" s="169">
        <f t="shared" si="49"/>
        <v>0</v>
      </c>
      <c r="HY42" s="170">
        <f t="shared" si="50"/>
        <v>0</v>
      </c>
      <c r="HZ42" s="175">
        <f t="shared" si="42"/>
        <v>0</v>
      </c>
      <c r="IA42" s="174">
        <f t="shared" si="43"/>
        <v>0</v>
      </c>
      <c r="IB42" s="169">
        <f t="shared" si="51"/>
        <v>0</v>
      </c>
      <c r="IC42" s="170">
        <f t="shared" si="52"/>
        <v>0</v>
      </c>
      <c r="ID42" s="453">
        <f t="shared" si="44"/>
        <v>0</v>
      </c>
      <c r="IE42" s="439">
        <f t="shared" si="45"/>
        <v>0</v>
      </c>
      <c r="IF42" s="455" t="s">
        <v>343</v>
      </c>
      <c r="IG42" s="439" t="s">
        <v>343</v>
      </c>
      <c r="IH42" s="4"/>
    </row>
    <row r="43" spans="2:242" s="26" customFormat="1" ht="16.5" customHeight="1" x14ac:dyDescent="0.25">
      <c r="B43" s="153" t="s">
        <v>28</v>
      </c>
      <c r="C43" s="806"/>
      <c r="D43" s="807"/>
      <c r="E43" s="322"/>
      <c r="F43" s="116"/>
      <c r="G43" s="116"/>
      <c r="H43" s="116"/>
      <c r="I43" s="148">
        <f>INT(IF(E43&gt;0,data!$J$12,0))</f>
        <v>0</v>
      </c>
      <c r="J43" s="148">
        <f>E43*I43</f>
        <v>0</v>
      </c>
      <c r="K43" s="323"/>
      <c r="L43" s="322"/>
      <c r="M43" s="148">
        <f>INT(IF(E43&gt;0,(IF(K43="ano",data!$J$6,0)),0))</f>
        <v>0</v>
      </c>
      <c r="N43" s="155">
        <f>IF(L43&gt;E43,M43*E43,M43*L43)</f>
        <v>0</v>
      </c>
      <c r="O43" s="158">
        <f t="shared" si="46"/>
        <v>0</v>
      </c>
      <c r="Q43" s="152" t="str">
        <f t="shared" si="47"/>
        <v/>
      </c>
      <c r="R43" s="640" t="s">
        <v>343</v>
      </c>
      <c r="T43" s="26">
        <f t="shared" si="48"/>
        <v>0</v>
      </c>
      <c r="U43" s="179" t="s">
        <v>300</v>
      </c>
      <c r="V43" s="10"/>
      <c r="W43" s="10"/>
      <c r="X43" s="167"/>
      <c r="Y43" s="180"/>
      <c r="Z43" s="167"/>
      <c r="AA43" s="180"/>
      <c r="AB43" s="167"/>
      <c r="AC43" s="180"/>
      <c r="AD43" s="167"/>
      <c r="AE43" s="180"/>
      <c r="AF43" s="167"/>
      <c r="AG43" s="180"/>
      <c r="AH43" s="167"/>
      <c r="AI43" s="180"/>
      <c r="AJ43" s="167"/>
      <c r="AK43" s="180"/>
      <c r="AL43" s="167"/>
      <c r="AM43" s="180"/>
      <c r="AN43" s="167"/>
      <c r="AO43" s="180"/>
      <c r="AP43" s="167"/>
      <c r="AQ43" s="180"/>
      <c r="AR43" s="167"/>
      <c r="AS43" s="180"/>
      <c r="AT43" s="167"/>
      <c r="AU43" s="180"/>
      <c r="AV43" s="189">
        <f t="shared" si="4"/>
        <v>0</v>
      </c>
      <c r="AW43" s="170">
        <f t="shared" si="5"/>
        <v>0</v>
      </c>
      <c r="AX43" s="169">
        <f t="shared" si="6"/>
        <v>0</v>
      </c>
      <c r="AY43" s="170">
        <f t="shared" si="7"/>
        <v>0</v>
      </c>
      <c r="AZ43" s="4"/>
      <c r="BA43" s="4"/>
      <c r="BB43" s="167"/>
      <c r="BC43" s="180"/>
      <c r="BD43" s="167"/>
      <c r="BE43" s="180"/>
      <c r="BF43" s="167"/>
      <c r="BG43" s="180"/>
      <c r="BH43" s="167"/>
      <c r="BI43" s="180"/>
      <c r="BJ43" s="167"/>
      <c r="BK43" s="180"/>
      <c r="BL43" s="167"/>
      <c r="BM43" s="180"/>
      <c r="BN43" s="167"/>
      <c r="BO43" s="180"/>
      <c r="BP43" s="167"/>
      <c r="BQ43" s="180"/>
      <c r="BR43" s="189">
        <f t="shared" si="8"/>
        <v>0</v>
      </c>
      <c r="BS43" s="170">
        <f t="shared" si="9"/>
        <v>0</v>
      </c>
      <c r="BT43" s="169">
        <f t="shared" si="10"/>
        <v>0</v>
      </c>
      <c r="BU43" s="170">
        <f t="shared" si="11"/>
        <v>0</v>
      </c>
      <c r="BV43" s="4"/>
      <c r="BW43" s="4"/>
      <c r="BX43" s="167"/>
      <c r="BY43" s="180"/>
      <c r="BZ43" s="167"/>
      <c r="CA43" s="180"/>
      <c r="CB43" s="167"/>
      <c r="CC43" s="180"/>
      <c r="CD43" s="167"/>
      <c r="CE43" s="180"/>
      <c r="CF43" s="167"/>
      <c r="CG43" s="180"/>
      <c r="CH43" s="167"/>
      <c r="CI43" s="180"/>
      <c r="CJ43" s="167"/>
      <c r="CK43" s="180"/>
      <c r="CL43" s="167"/>
      <c r="CM43" s="180"/>
      <c r="CN43" s="189">
        <f t="shared" si="12"/>
        <v>0</v>
      </c>
      <c r="CO43" s="170">
        <f t="shared" si="13"/>
        <v>0</v>
      </c>
      <c r="CP43" s="169">
        <f t="shared" si="14"/>
        <v>0</v>
      </c>
      <c r="CQ43" s="170">
        <f t="shared" si="15"/>
        <v>0</v>
      </c>
      <c r="CR43" s="4"/>
      <c r="CS43" s="4"/>
      <c r="CT43" s="167"/>
      <c r="CU43" s="180"/>
      <c r="CV43" s="167"/>
      <c r="CW43" s="180"/>
      <c r="CX43" s="167"/>
      <c r="CY43" s="180"/>
      <c r="CZ43" s="167"/>
      <c r="DA43" s="180"/>
      <c r="DB43" s="167"/>
      <c r="DC43" s="180"/>
      <c r="DD43" s="167"/>
      <c r="DE43" s="180"/>
      <c r="DF43" s="167"/>
      <c r="DG43" s="180"/>
      <c r="DH43" s="167"/>
      <c r="DI43" s="180"/>
      <c r="DJ43" s="189">
        <f t="shared" si="16"/>
        <v>0</v>
      </c>
      <c r="DK43" s="170">
        <f t="shared" si="17"/>
        <v>0</v>
      </c>
      <c r="DL43" s="169">
        <f t="shared" si="18"/>
        <v>0</v>
      </c>
      <c r="DM43" s="170">
        <f t="shared" si="19"/>
        <v>0</v>
      </c>
      <c r="DN43" s="4"/>
      <c r="DO43" s="4"/>
      <c r="DP43" s="167"/>
      <c r="DQ43" s="180"/>
      <c r="DR43" s="167"/>
      <c r="DS43" s="180"/>
      <c r="DT43" s="167"/>
      <c r="DU43" s="180"/>
      <c r="DV43" s="167"/>
      <c r="DW43" s="180"/>
      <c r="DX43" s="167"/>
      <c r="DY43" s="180"/>
      <c r="DZ43" s="167"/>
      <c r="EA43" s="180"/>
      <c r="EB43" s="167"/>
      <c r="EC43" s="180"/>
      <c r="ED43" s="167"/>
      <c r="EE43" s="180"/>
      <c r="EF43" s="189">
        <f t="shared" si="20"/>
        <v>0</v>
      </c>
      <c r="EG43" s="170">
        <f t="shared" si="21"/>
        <v>0</v>
      </c>
      <c r="EH43" s="169">
        <f t="shared" si="22"/>
        <v>0</v>
      </c>
      <c r="EI43" s="170">
        <f t="shared" si="23"/>
        <v>0</v>
      </c>
      <c r="EJ43" s="4"/>
      <c r="EK43" s="4"/>
      <c r="EL43" s="167"/>
      <c r="EM43" s="180"/>
      <c r="EN43" s="167"/>
      <c r="EO43" s="180"/>
      <c r="EP43" s="167"/>
      <c r="EQ43" s="180"/>
      <c r="ER43" s="167"/>
      <c r="ES43" s="180"/>
      <c r="ET43" s="167"/>
      <c r="EU43" s="180"/>
      <c r="EV43" s="167"/>
      <c r="EW43" s="180"/>
      <c r="EX43" s="167"/>
      <c r="EY43" s="180"/>
      <c r="EZ43" s="167"/>
      <c r="FA43" s="180"/>
      <c r="FB43" s="189">
        <f t="shared" si="24"/>
        <v>0</v>
      </c>
      <c r="FC43" s="170">
        <f t="shared" si="25"/>
        <v>0</v>
      </c>
      <c r="FD43" s="169">
        <f t="shared" si="26"/>
        <v>0</v>
      </c>
      <c r="FE43" s="170">
        <f t="shared" si="27"/>
        <v>0</v>
      </c>
      <c r="FF43" s="4"/>
      <c r="FG43" s="4"/>
      <c r="FH43" s="167"/>
      <c r="FI43" s="180"/>
      <c r="FJ43" s="167"/>
      <c r="FK43" s="180"/>
      <c r="FL43" s="167"/>
      <c r="FM43" s="180"/>
      <c r="FN43" s="167"/>
      <c r="FO43" s="180"/>
      <c r="FP43" s="167"/>
      <c r="FQ43" s="180"/>
      <c r="FR43" s="167"/>
      <c r="FS43" s="180"/>
      <c r="FT43" s="167"/>
      <c r="FU43" s="180"/>
      <c r="FV43" s="167"/>
      <c r="FW43" s="180"/>
      <c r="FX43" s="189">
        <f t="shared" si="28"/>
        <v>0</v>
      </c>
      <c r="FY43" s="170">
        <f t="shared" si="29"/>
        <v>0</v>
      </c>
      <c r="FZ43" s="169">
        <f t="shared" si="30"/>
        <v>0</v>
      </c>
      <c r="GA43" s="170">
        <f t="shared" si="31"/>
        <v>0</v>
      </c>
      <c r="GB43" s="4"/>
      <c r="GC43" s="4"/>
      <c r="GD43" s="167"/>
      <c r="GE43" s="180"/>
      <c r="GF43" s="167"/>
      <c r="GG43" s="180"/>
      <c r="GH43" s="167"/>
      <c r="GI43" s="180"/>
      <c r="GJ43" s="167"/>
      <c r="GK43" s="180"/>
      <c r="GL43" s="167"/>
      <c r="GM43" s="180"/>
      <c r="GN43" s="167"/>
      <c r="GO43" s="180"/>
      <c r="GP43" s="167"/>
      <c r="GQ43" s="180"/>
      <c r="GR43" s="167"/>
      <c r="GS43" s="180"/>
      <c r="GT43" s="189">
        <f t="shared" si="32"/>
        <v>0</v>
      </c>
      <c r="GU43" s="170">
        <f t="shared" si="33"/>
        <v>0</v>
      </c>
      <c r="GV43" s="169">
        <f t="shared" si="34"/>
        <v>0</v>
      </c>
      <c r="GW43" s="170">
        <f t="shared" si="35"/>
        <v>0</v>
      </c>
      <c r="GX43" s="4"/>
      <c r="GY43" s="4"/>
      <c r="GZ43" s="167"/>
      <c r="HA43" s="180"/>
      <c r="HB43" s="167"/>
      <c r="HC43" s="180"/>
      <c r="HD43" s="167"/>
      <c r="HE43" s="180"/>
      <c r="HF43" s="167"/>
      <c r="HG43" s="180"/>
      <c r="HH43" s="167"/>
      <c r="HI43" s="180"/>
      <c r="HJ43" s="167"/>
      <c r="HK43" s="180"/>
      <c r="HL43" s="167"/>
      <c r="HM43" s="180"/>
      <c r="HN43" s="167"/>
      <c r="HO43" s="180"/>
      <c r="HP43" s="189">
        <f t="shared" si="36"/>
        <v>0</v>
      </c>
      <c r="HQ43" s="170">
        <f t="shared" si="37"/>
        <v>0</v>
      </c>
      <c r="HR43" s="169">
        <f t="shared" si="38"/>
        <v>0</v>
      </c>
      <c r="HS43" s="170">
        <f t="shared" si="39"/>
        <v>0</v>
      </c>
      <c r="HT43" s="4"/>
      <c r="HU43" s="4"/>
      <c r="HV43" s="173">
        <f t="shared" si="40"/>
        <v>0</v>
      </c>
      <c r="HW43" s="174">
        <f t="shared" si="41"/>
        <v>0</v>
      </c>
      <c r="HX43" s="169">
        <f t="shared" si="49"/>
        <v>0</v>
      </c>
      <c r="HY43" s="170">
        <f t="shared" si="50"/>
        <v>0</v>
      </c>
      <c r="HZ43" s="175">
        <f t="shared" si="42"/>
        <v>0</v>
      </c>
      <c r="IA43" s="174">
        <f t="shared" si="43"/>
        <v>0</v>
      </c>
      <c r="IB43" s="169">
        <f t="shared" si="51"/>
        <v>0</v>
      </c>
      <c r="IC43" s="170">
        <f t="shared" si="52"/>
        <v>0</v>
      </c>
      <c r="ID43" s="453">
        <f t="shared" si="44"/>
        <v>0</v>
      </c>
      <c r="IE43" s="439">
        <f t="shared" si="45"/>
        <v>0</v>
      </c>
      <c r="IF43" s="455" t="s">
        <v>343</v>
      </c>
      <c r="IG43" s="439" t="s">
        <v>343</v>
      </c>
      <c r="IH43" s="4"/>
    </row>
    <row r="44" spans="2:242" s="26" customFormat="1" ht="16.5" hidden="1" customHeight="1" x14ac:dyDescent="0.25">
      <c r="B44" s="153"/>
      <c r="C44" s="558"/>
      <c r="D44" s="559"/>
      <c r="E44" s="123"/>
      <c r="F44" s="123"/>
      <c r="G44" s="123"/>
      <c r="H44" s="123"/>
      <c r="I44" s="148"/>
      <c r="J44" s="159"/>
      <c r="K44" s="560"/>
      <c r="L44" s="553"/>
      <c r="M44" s="148"/>
      <c r="N44" s="155"/>
      <c r="O44" s="160"/>
      <c r="Q44" s="157"/>
      <c r="R44" s="640" t="s">
        <v>343</v>
      </c>
      <c r="T44" s="28"/>
      <c r="U44" s="176" t="s">
        <v>300</v>
      </c>
      <c r="V44" s="10"/>
      <c r="W44" s="10"/>
      <c r="X44" s="177"/>
      <c r="Y44" s="178"/>
      <c r="Z44" s="177"/>
      <c r="AA44" s="178"/>
      <c r="AB44" s="177"/>
      <c r="AC44" s="178"/>
      <c r="AD44" s="177"/>
      <c r="AE44" s="178"/>
      <c r="AF44" s="177"/>
      <c r="AG44" s="178"/>
      <c r="AH44" s="177"/>
      <c r="AI44" s="178"/>
      <c r="AJ44" s="177"/>
      <c r="AK44" s="178"/>
      <c r="AL44" s="177"/>
      <c r="AM44" s="178"/>
      <c r="AN44" s="177"/>
      <c r="AO44" s="178"/>
      <c r="AP44" s="177"/>
      <c r="AQ44" s="178"/>
      <c r="AR44" s="177"/>
      <c r="AS44" s="178"/>
      <c r="AT44" s="177"/>
      <c r="AU44" s="178"/>
      <c r="AV44" s="189">
        <f t="shared" si="4"/>
        <v>0</v>
      </c>
      <c r="AW44" s="170">
        <f t="shared" si="5"/>
        <v>0</v>
      </c>
      <c r="AX44" s="169">
        <f t="shared" si="6"/>
        <v>0</v>
      </c>
      <c r="AY44" s="170">
        <f t="shared" si="7"/>
        <v>0</v>
      </c>
      <c r="AZ44" s="23"/>
      <c r="BA44" s="23"/>
      <c r="BB44" s="177"/>
      <c r="BC44" s="178"/>
      <c r="BD44" s="177"/>
      <c r="BE44" s="178"/>
      <c r="BF44" s="177"/>
      <c r="BG44" s="178"/>
      <c r="BH44" s="177"/>
      <c r="BI44" s="178"/>
      <c r="BJ44" s="177"/>
      <c r="BK44" s="178"/>
      <c r="BL44" s="177"/>
      <c r="BM44" s="178"/>
      <c r="BN44" s="177"/>
      <c r="BO44" s="178"/>
      <c r="BP44" s="177"/>
      <c r="BQ44" s="178"/>
      <c r="BR44" s="189">
        <f t="shared" si="8"/>
        <v>0</v>
      </c>
      <c r="BS44" s="170">
        <f t="shared" si="9"/>
        <v>0</v>
      </c>
      <c r="BT44" s="169">
        <f t="shared" si="10"/>
        <v>0</v>
      </c>
      <c r="BU44" s="170">
        <f t="shared" si="11"/>
        <v>0</v>
      </c>
      <c r="BV44" s="23"/>
      <c r="BW44" s="23"/>
      <c r="BX44" s="177"/>
      <c r="BY44" s="178"/>
      <c r="BZ44" s="177"/>
      <c r="CA44" s="178"/>
      <c r="CB44" s="177"/>
      <c r="CC44" s="178"/>
      <c r="CD44" s="177"/>
      <c r="CE44" s="178"/>
      <c r="CF44" s="177"/>
      <c r="CG44" s="178"/>
      <c r="CH44" s="177"/>
      <c r="CI44" s="178"/>
      <c r="CJ44" s="177"/>
      <c r="CK44" s="178"/>
      <c r="CL44" s="177"/>
      <c r="CM44" s="178"/>
      <c r="CN44" s="189">
        <f t="shared" si="12"/>
        <v>0</v>
      </c>
      <c r="CO44" s="170">
        <f t="shared" si="13"/>
        <v>0</v>
      </c>
      <c r="CP44" s="169">
        <f t="shared" si="14"/>
        <v>0</v>
      </c>
      <c r="CQ44" s="170">
        <f t="shared" si="15"/>
        <v>0</v>
      </c>
      <c r="CR44" s="23"/>
      <c r="CS44" s="23"/>
      <c r="CT44" s="177"/>
      <c r="CU44" s="178"/>
      <c r="CV44" s="177"/>
      <c r="CW44" s="178"/>
      <c r="CX44" s="177"/>
      <c r="CY44" s="178"/>
      <c r="CZ44" s="177"/>
      <c r="DA44" s="178"/>
      <c r="DB44" s="177"/>
      <c r="DC44" s="178"/>
      <c r="DD44" s="177"/>
      <c r="DE44" s="178"/>
      <c r="DF44" s="177"/>
      <c r="DG44" s="178"/>
      <c r="DH44" s="177"/>
      <c r="DI44" s="178"/>
      <c r="DJ44" s="189">
        <f t="shared" si="16"/>
        <v>0</v>
      </c>
      <c r="DK44" s="170">
        <f t="shared" si="17"/>
        <v>0</v>
      </c>
      <c r="DL44" s="169">
        <f t="shared" si="18"/>
        <v>0</v>
      </c>
      <c r="DM44" s="170">
        <f t="shared" si="19"/>
        <v>0</v>
      </c>
      <c r="DN44" s="23"/>
      <c r="DO44" s="23"/>
      <c r="DP44" s="177"/>
      <c r="DQ44" s="178"/>
      <c r="DR44" s="177"/>
      <c r="DS44" s="178"/>
      <c r="DT44" s="177"/>
      <c r="DU44" s="178"/>
      <c r="DV44" s="177"/>
      <c r="DW44" s="178"/>
      <c r="DX44" s="177"/>
      <c r="DY44" s="178"/>
      <c r="DZ44" s="177"/>
      <c r="EA44" s="178"/>
      <c r="EB44" s="177"/>
      <c r="EC44" s="178"/>
      <c r="ED44" s="177"/>
      <c r="EE44" s="178"/>
      <c r="EF44" s="189">
        <f t="shared" si="20"/>
        <v>0</v>
      </c>
      <c r="EG44" s="170">
        <f t="shared" si="21"/>
        <v>0</v>
      </c>
      <c r="EH44" s="169">
        <f t="shared" si="22"/>
        <v>0</v>
      </c>
      <c r="EI44" s="170">
        <f t="shared" si="23"/>
        <v>0</v>
      </c>
      <c r="EJ44" s="23"/>
      <c r="EK44" s="23"/>
      <c r="EL44" s="177"/>
      <c r="EM44" s="178"/>
      <c r="EN44" s="177"/>
      <c r="EO44" s="178"/>
      <c r="EP44" s="177"/>
      <c r="EQ44" s="178"/>
      <c r="ER44" s="177"/>
      <c r="ES44" s="178"/>
      <c r="ET44" s="177"/>
      <c r="EU44" s="178"/>
      <c r="EV44" s="177"/>
      <c r="EW44" s="178"/>
      <c r="EX44" s="177"/>
      <c r="EY44" s="178"/>
      <c r="EZ44" s="177"/>
      <c r="FA44" s="178"/>
      <c r="FB44" s="189">
        <f t="shared" si="24"/>
        <v>0</v>
      </c>
      <c r="FC44" s="170">
        <f t="shared" si="25"/>
        <v>0</v>
      </c>
      <c r="FD44" s="169">
        <f t="shared" si="26"/>
        <v>0</v>
      </c>
      <c r="FE44" s="170">
        <f t="shared" si="27"/>
        <v>0</v>
      </c>
      <c r="FF44" s="23"/>
      <c r="FG44" s="23"/>
      <c r="FH44" s="177"/>
      <c r="FI44" s="178"/>
      <c r="FJ44" s="177"/>
      <c r="FK44" s="178"/>
      <c r="FL44" s="177"/>
      <c r="FM44" s="178"/>
      <c r="FN44" s="177"/>
      <c r="FO44" s="178"/>
      <c r="FP44" s="177"/>
      <c r="FQ44" s="178"/>
      <c r="FR44" s="177"/>
      <c r="FS44" s="178"/>
      <c r="FT44" s="177"/>
      <c r="FU44" s="178"/>
      <c r="FV44" s="177"/>
      <c r="FW44" s="178"/>
      <c r="FX44" s="189">
        <f t="shared" si="28"/>
        <v>0</v>
      </c>
      <c r="FY44" s="170">
        <f t="shared" si="29"/>
        <v>0</v>
      </c>
      <c r="FZ44" s="169">
        <f t="shared" si="30"/>
        <v>0</v>
      </c>
      <c r="GA44" s="170">
        <f t="shared" si="31"/>
        <v>0</v>
      </c>
      <c r="GB44" s="23"/>
      <c r="GC44" s="23"/>
      <c r="GD44" s="177"/>
      <c r="GE44" s="178"/>
      <c r="GF44" s="177"/>
      <c r="GG44" s="178"/>
      <c r="GH44" s="177"/>
      <c r="GI44" s="178"/>
      <c r="GJ44" s="177"/>
      <c r="GK44" s="178"/>
      <c r="GL44" s="177"/>
      <c r="GM44" s="178"/>
      <c r="GN44" s="177"/>
      <c r="GO44" s="178"/>
      <c r="GP44" s="177"/>
      <c r="GQ44" s="178"/>
      <c r="GR44" s="177"/>
      <c r="GS44" s="178"/>
      <c r="GT44" s="189">
        <f t="shared" si="32"/>
        <v>0</v>
      </c>
      <c r="GU44" s="170">
        <f t="shared" si="33"/>
        <v>0</v>
      </c>
      <c r="GV44" s="169">
        <f t="shared" si="34"/>
        <v>0</v>
      </c>
      <c r="GW44" s="170">
        <f t="shared" si="35"/>
        <v>0</v>
      </c>
      <c r="GX44" s="23"/>
      <c r="GY44" s="23"/>
      <c r="GZ44" s="177"/>
      <c r="HA44" s="178"/>
      <c r="HB44" s="177"/>
      <c r="HC44" s="178"/>
      <c r="HD44" s="177"/>
      <c r="HE44" s="178"/>
      <c r="HF44" s="177"/>
      <c r="HG44" s="178"/>
      <c r="HH44" s="177"/>
      <c r="HI44" s="178"/>
      <c r="HJ44" s="177"/>
      <c r="HK44" s="178"/>
      <c r="HL44" s="177"/>
      <c r="HM44" s="178"/>
      <c r="HN44" s="177"/>
      <c r="HO44" s="178"/>
      <c r="HP44" s="189">
        <f t="shared" si="36"/>
        <v>0</v>
      </c>
      <c r="HQ44" s="170">
        <f t="shared" si="37"/>
        <v>0</v>
      </c>
      <c r="HR44" s="169">
        <f t="shared" si="38"/>
        <v>0</v>
      </c>
      <c r="HS44" s="170">
        <f t="shared" si="39"/>
        <v>0</v>
      </c>
      <c r="HT44" s="23"/>
      <c r="HU44" s="23"/>
      <c r="HV44" s="173">
        <f t="shared" si="40"/>
        <v>0</v>
      </c>
      <c r="HW44" s="174">
        <f t="shared" si="41"/>
        <v>0</v>
      </c>
      <c r="HX44" s="169">
        <f t="shared" si="49"/>
        <v>0</v>
      </c>
      <c r="HY44" s="170">
        <f t="shared" si="50"/>
        <v>0</v>
      </c>
      <c r="HZ44" s="175">
        <f t="shared" si="42"/>
        <v>0</v>
      </c>
      <c r="IA44" s="174">
        <f t="shared" si="43"/>
        <v>0</v>
      </c>
      <c r="IB44" s="169">
        <f t="shared" si="51"/>
        <v>0</v>
      </c>
      <c r="IC44" s="170">
        <f t="shared" si="52"/>
        <v>0</v>
      </c>
      <c r="ID44" s="453">
        <f t="shared" si="44"/>
        <v>0</v>
      </c>
      <c r="IE44" s="439">
        <f t="shared" si="45"/>
        <v>0</v>
      </c>
      <c r="IF44" s="455" t="s">
        <v>343</v>
      </c>
      <c r="IG44" s="439" t="s">
        <v>343</v>
      </c>
      <c r="IH44" s="4"/>
    </row>
    <row r="45" spans="2:242" s="26" customFormat="1" ht="16.5" customHeight="1" x14ac:dyDescent="0.25">
      <c r="B45" s="153" t="s">
        <v>29</v>
      </c>
      <c r="C45" s="806"/>
      <c r="D45" s="807"/>
      <c r="E45" s="322"/>
      <c r="F45" s="116"/>
      <c r="G45" s="116"/>
      <c r="H45" s="116"/>
      <c r="I45" s="148">
        <f>INT(IF(E45&gt;0,data!$J$12,0))</f>
        <v>0</v>
      </c>
      <c r="J45" s="148">
        <f>E45*I45</f>
        <v>0</v>
      </c>
      <c r="K45" s="323"/>
      <c r="L45" s="322"/>
      <c r="M45" s="148">
        <f>INT(IF(E45&gt;0,(IF(K45="ano",data!$J$6,0)),0))</f>
        <v>0</v>
      </c>
      <c r="N45" s="155">
        <f>IF(L45&gt;E45,M45*E45,M45*L45)</f>
        <v>0</v>
      </c>
      <c r="O45" s="158">
        <f t="shared" si="46"/>
        <v>0</v>
      </c>
      <c r="Q45" s="152" t="str">
        <f t="shared" si="47"/>
        <v/>
      </c>
      <c r="R45" s="640" t="s">
        <v>343</v>
      </c>
      <c r="T45" s="26">
        <f t="shared" si="48"/>
        <v>0</v>
      </c>
      <c r="U45" s="179" t="s">
        <v>300</v>
      </c>
      <c r="V45" s="10"/>
      <c r="W45" s="10"/>
      <c r="X45" s="167"/>
      <c r="Y45" s="180"/>
      <c r="Z45" s="167"/>
      <c r="AA45" s="180"/>
      <c r="AB45" s="167"/>
      <c r="AC45" s="180"/>
      <c r="AD45" s="167"/>
      <c r="AE45" s="180"/>
      <c r="AF45" s="167"/>
      <c r="AG45" s="180"/>
      <c r="AH45" s="167"/>
      <c r="AI45" s="180"/>
      <c r="AJ45" s="167"/>
      <c r="AK45" s="180"/>
      <c r="AL45" s="167"/>
      <c r="AM45" s="180"/>
      <c r="AN45" s="167"/>
      <c r="AO45" s="180"/>
      <c r="AP45" s="167"/>
      <c r="AQ45" s="180"/>
      <c r="AR45" s="167"/>
      <c r="AS45" s="180"/>
      <c r="AT45" s="167"/>
      <c r="AU45" s="180"/>
      <c r="AV45" s="189">
        <f t="shared" si="4"/>
        <v>0</v>
      </c>
      <c r="AW45" s="170">
        <f t="shared" si="5"/>
        <v>0</v>
      </c>
      <c r="AX45" s="169">
        <f t="shared" si="6"/>
        <v>0</v>
      </c>
      <c r="AY45" s="170">
        <f t="shared" si="7"/>
        <v>0</v>
      </c>
      <c r="AZ45" s="4"/>
      <c r="BA45" s="4"/>
      <c r="BB45" s="167"/>
      <c r="BC45" s="180"/>
      <c r="BD45" s="167"/>
      <c r="BE45" s="180"/>
      <c r="BF45" s="167"/>
      <c r="BG45" s="180"/>
      <c r="BH45" s="167"/>
      <c r="BI45" s="180"/>
      <c r="BJ45" s="167"/>
      <c r="BK45" s="180"/>
      <c r="BL45" s="167"/>
      <c r="BM45" s="180"/>
      <c r="BN45" s="167"/>
      <c r="BO45" s="180"/>
      <c r="BP45" s="167"/>
      <c r="BQ45" s="180"/>
      <c r="BR45" s="189">
        <f t="shared" si="8"/>
        <v>0</v>
      </c>
      <c r="BS45" s="170">
        <f t="shared" si="9"/>
        <v>0</v>
      </c>
      <c r="BT45" s="169">
        <f t="shared" si="10"/>
        <v>0</v>
      </c>
      <c r="BU45" s="170">
        <f t="shared" si="11"/>
        <v>0</v>
      </c>
      <c r="BV45" s="4"/>
      <c r="BW45" s="4"/>
      <c r="BX45" s="167"/>
      <c r="BY45" s="180"/>
      <c r="BZ45" s="167"/>
      <c r="CA45" s="180"/>
      <c r="CB45" s="167"/>
      <c r="CC45" s="180"/>
      <c r="CD45" s="167"/>
      <c r="CE45" s="180"/>
      <c r="CF45" s="167"/>
      <c r="CG45" s="180"/>
      <c r="CH45" s="167"/>
      <c r="CI45" s="180"/>
      <c r="CJ45" s="167"/>
      <c r="CK45" s="180"/>
      <c r="CL45" s="167"/>
      <c r="CM45" s="180"/>
      <c r="CN45" s="189">
        <f t="shared" si="12"/>
        <v>0</v>
      </c>
      <c r="CO45" s="170">
        <f t="shared" si="13"/>
        <v>0</v>
      </c>
      <c r="CP45" s="169">
        <f t="shared" si="14"/>
        <v>0</v>
      </c>
      <c r="CQ45" s="170">
        <f t="shared" si="15"/>
        <v>0</v>
      </c>
      <c r="CR45" s="4"/>
      <c r="CS45" s="4"/>
      <c r="CT45" s="167"/>
      <c r="CU45" s="180"/>
      <c r="CV45" s="167"/>
      <c r="CW45" s="180"/>
      <c r="CX45" s="167"/>
      <c r="CY45" s="180"/>
      <c r="CZ45" s="167"/>
      <c r="DA45" s="180"/>
      <c r="DB45" s="167"/>
      <c r="DC45" s="180"/>
      <c r="DD45" s="167"/>
      <c r="DE45" s="180"/>
      <c r="DF45" s="167"/>
      <c r="DG45" s="180"/>
      <c r="DH45" s="167"/>
      <c r="DI45" s="180"/>
      <c r="DJ45" s="189">
        <f t="shared" si="16"/>
        <v>0</v>
      </c>
      <c r="DK45" s="170">
        <f t="shared" si="17"/>
        <v>0</v>
      </c>
      <c r="DL45" s="169">
        <f t="shared" si="18"/>
        <v>0</v>
      </c>
      <c r="DM45" s="170">
        <f t="shared" si="19"/>
        <v>0</v>
      </c>
      <c r="DN45" s="4"/>
      <c r="DO45" s="4"/>
      <c r="DP45" s="167"/>
      <c r="DQ45" s="180"/>
      <c r="DR45" s="167"/>
      <c r="DS45" s="180"/>
      <c r="DT45" s="167"/>
      <c r="DU45" s="180"/>
      <c r="DV45" s="167"/>
      <c r="DW45" s="180"/>
      <c r="DX45" s="167"/>
      <c r="DY45" s="180"/>
      <c r="DZ45" s="167"/>
      <c r="EA45" s="180"/>
      <c r="EB45" s="167"/>
      <c r="EC45" s="180"/>
      <c r="ED45" s="167"/>
      <c r="EE45" s="180"/>
      <c r="EF45" s="189">
        <f t="shared" si="20"/>
        <v>0</v>
      </c>
      <c r="EG45" s="170">
        <f t="shared" si="21"/>
        <v>0</v>
      </c>
      <c r="EH45" s="169">
        <f t="shared" si="22"/>
        <v>0</v>
      </c>
      <c r="EI45" s="170">
        <f t="shared" si="23"/>
        <v>0</v>
      </c>
      <c r="EJ45" s="4"/>
      <c r="EK45" s="4"/>
      <c r="EL45" s="167"/>
      <c r="EM45" s="180"/>
      <c r="EN45" s="167"/>
      <c r="EO45" s="180"/>
      <c r="EP45" s="167"/>
      <c r="EQ45" s="180"/>
      <c r="ER45" s="167"/>
      <c r="ES45" s="180"/>
      <c r="ET45" s="167"/>
      <c r="EU45" s="180"/>
      <c r="EV45" s="167"/>
      <c r="EW45" s="180"/>
      <c r="EX45" s="167"/>
      <c r="EY45" s="180"/>
      <c r="EZ45" s="167"/>
      <c r="FA45" s="180"/>
      <c r="FB45" s="189">
        <f t="shared" si="24"/>
        <v>0</v>
      </c>
      <c r="FC45" s="170">
        <f t="shared" si="25"/>
        <v>0</v>
      </c>
      <c r="FD45" s="169">
        <f t="shared" si="26"/>
        <v>0</v>
      </c>
      <c r="FE45" s="170">
        <f t="shared" si="27"/>
        <v>0</v>
      </c>
      <c r="FF45" s="4"/>
      <c r="FG45" s="4"/>
      <c r="FH45" s="167"/>
      <c r="FI45" s="180"/>
      <c r="FJ45" s="167"/>
      <c r="FK45" s="180"/>
      <c r="FL45" s="167"/>
      <c r="FM45" s="180"/>
      <c r="FN45" s="167"/>
      <c r="FO45" s="180"/>
      <c r="FP45" s="167"/>
      <c r="FQ45" s="180"/>
      <c r="FR45" s="167"/>
      <c r="FS45" s="180"/>
      <c r="FT45" s="167"/>
      <c r="FU45" s="180"/>
      <c r="FV45" s="167"/>
      <c r="FW45" s="180"/>
      <c r="FX45" s="189">
        <f t="shared" si="28"/>
        <v>0</v>
      </c>
      <c r="FY45" s="170">
        <f t="shared" si="29"/>
        <v>0</v>
      </c>
      <c r="FZ45" s="169">
        <f t="shared" si="30"/>
        <v>0</v>
      </c>
      <c r="GA45" s="170">
        <f t="shared" si="31"/>
        <v>0</v>
      </c>
      <c r="GB45" s="4"/>
      <c r="GC45" s="4"/>
      <c r="GD45" s="167"/>
      <c r="GE45" s="180"/>
      <c r="GF45" s="167"/>
      <c r="GG45" s="180"/>
      <c r="GH45" s="167"/>
      <c r="GI45" s="180"/>
      <c r="GJ45" s="167"/>
      <c r="GK45" s="180"/>
      <c r="GL45" s="167"/>
      <c r="GM45" s="180"/>
      <c r="GN45" s="167"/>
      <c r="GO45" s="180"/>
      <c r="GP45" s="167"/>
      <c r="GQ45" s="180"/>
      <c r="GR45" s="167"/>
      <c r="GS45" s="180"/>
      <c r="GT45" s="189">
        <f t="shared" si="32"/>
        <v>0</v>
      </c>
      <c r="GU45" s="170">
        <f t="shared" si="33"/>
        <v>0</v>
      </c>
      <c r="GV45" s="169">
        <f t="shared" si="34"/>
        <v>0</v>
      </c>
      <c r="GW45" s="170">
        <f t="shared" si="35"/>
        <v>0</v>
      </c>
      <c r="GX45" s="4"/>
      <c r="GY45" s="4"/>
      <c r="GZ45" s="167"/>
      <c r="HA45" s="180"/>
      <c r="HB45" s="167"/>
      <c r="HC45" s="180"/>
      <c r="HD45" s="167"/>
      <c r="HE45" s="180"/>
      <c r="HF45" s="167"/>
      <c r="HG45" s="180"/>
      <c r="HH45" s="167"/>
      <c r="HI45" s="180"/>
      <c r="HJ45" s="167"/>
      <c r="HK45" s="180"/>
      <c r="HL45" s="167"/>
      <c r="HM45" s="180"/>
      <c r="HN45" s="167"/>
      <c r="HO45" s="180"/>
      <c r="HP45" s="189">
        <f t="shared" si="36"/>
        <v>0</v>
      </c>
      <c r="HQ45" s="170">
        <f t="shared" si="37"/>
        <v>0</v>
      </c>
      <c r="HR45" s="169">
        <f t="shared" si="38"/>
        <v>0</v>
      </c>
      <c r="HS45" s="170">
        <f t="shared" si="39"/>
        <v>0</v>
      </c>
      <c r="HT45" s="4"/>
      <c r="HU45" s="4"/>
      <c r="HV45" s="173">
        <f t="shared" si="40"/>
        <v>0</v>
      </c>
      <c r="HW45" s="174">
        <f t="shared" si="41"/>
        <v>0</v>
      </c>
      <c r="HX45" s="169">
        <f t="shared" si="49"/>
        <v>0</v>
      </c>
      <c r="HY45" s="170">
        <f t="shared" si="50"/>
        <v>0</v>
      </c>
      <c r="HZ45" s="175">
        <f t="shared" si="42"/>
        <v>0</v>
      </c>
      <c r="IA45" s="174">
        <f t="shared" si="43"/>
        <v>0</v>
      </c>
      <c r="IB45" s="169">
        <f t="shared" si="51"/>
        <v>0</v>
      </c>
      <c r="IC45" s="170">
        <f t="shared" si="52"/>
        <v>0</v>
      </c>
      <c r="ID45" s="453">
        <f t="shared" si="44"/>
        <v>0</v>
      </c>
      <c r="IE45" s="439">
        <f t="shared" si="45"/>
        <v>0</v>
      </c>
      <c r="IF45" s="455" t="s">
        <v>343</v>
      </c>
      <c r="IG45" s="439" t="s">
        <v>343</v>
      </c>
      <c r="IH45" s="4"/>
    </row>
    <row r="46" spans="2:242" s="26" customFormat="1" ht="16.5" hidden="1" customHeight="1" x14ac:dyDescent="0.25">
      <c r="B46" s="153"/>
      <c r="C46" s="558"/>
      <c r="D46" s="559"/>
      <c r="E46" s="123"/>
      <c r="F46" s="123"/>
      <c r="G46" s="123"/>
      <c r="H46" s="123"/>
      <c r="I46" s="148"/>
      <c r="J46" s="159"/>
      <c r="K46" s="560"/>
      <c r="L46" s="553"/>
      <c r="M46" s="148"/>
      <c r="N46" s="155"/>
      <c r="O46" s="160"/>
      <c r="Q46" s="157"/>
      <c r="R46" s="640" t="s">
        <v>343</v>
      </c>
      <c r="T46" s="28"/>
      <c r="U46" s="176" t="s">
        <v>300</v>
      </c>
      <c r="V46" s="10"/>
      <c r="W46" s="10"/>
      <c r="X46" s="177"/>
      <c r="Y46" s="178"/>
      <c r="Z46" s="177"/>
      <c r="AA46" s="178"/>
      <c r="AB46" s="177"/>
      <c r="AC46" s="178"/>
      <c r="AD46" s="177"/>
      <c r="AE46" s="178"/>
      <c r="AF46" s="177"/>
      <c r="AG46" s="178"/>
      <c r="AH46" s="177"/>
      <c r="AI46" s="178"/>
      <c r="AJ46" s="177"/>
      <c r="AK46" s="178"/>
      <c r="AL46" s="177"/>
      <c r="AM46" s="178"/>
      <c r="AN46" s="177"/>
      <c r="AO46" s="178"/>
      <c r="AP46" s="177"/>
      <c r="AQ46" s="178"/>
      <c r="AR46" s="177"/>
      <c r="AS46" s="178"/>
      <c r="AT46" s="177"/>
      <c r="AU46" s="178"/>
      <c r="AV46" s="189">
        <f t="shared" si="4"/>
        <v>0</v>
      </c>
      <c r="AW46" s="170">
        <f t="shared" si="5"/>
        <v>0</v>
      </c>
      <c r="AX46" s="169">
        <f t="shared" si="6"/>
        <v>0</v>
      </c>
      <c r="AY46" s="170">
        <f t="shared" si="7"/>
        <v>0</v>
      </c>
      <c r="AZ46" s="23"/>
      <c r="BA46" s="23"/>
      <c r="BB46" s="177"/>
      <c r="BC46" s="178"/>
      <c r="BD46" s="177"/>
      <c r="BE46" s="178"/>
      <c r="BF46" s="177"/>
      <c r="BG46" s="178"/>
      <c r="BH46" s="177"/>
      <c r="BI46" s="178"/>
      <c r="BJ46" s="177"/>
      <c r="BK46" s="178"/>
      <c r="BL46" s="177"/>
      <c r="BM46" s="178"/>
      <c r="BN46" s="177"/>
      <c r="BO46" s="178"/>
      <c r="BP46" s="177"/>
      <c r="BQ46" s="178"/>
      <c r="BR46" s="189">
        <f t="shared" si="8"/>
        <v>0</v>
      </c>
      <c r="BS46" s="170">
        <f t="shared" si="9"/>
        <v>0</v>
      </c>
      <c r="BT46" s="169">
        <f t="shared" si="10"/>
        <v>0</v>
      </c>
      <c r="BU46" s="170">
        <f t="shared" si="11"/>
        <v>0</v>
      </c>
      <c r="BV46" s="23"/>
      <c r="BW46" s="23"/>
      <c r="BX46" s="177"/>
      <c r="BY46" s="178"/>
      <c r="BZ46" s="177"/>
      <c r="CA46" s="178"/>
      <c r="CB46" s="177"/>
      <c r="CC46" s="178"/>
      <c r="CD46" s="177"/>
      <c r="CE46" s="178"/>
      <c r="CF46" s="177"/>
      <c r="CG46" s="178"/>
      <c r="CH46" s="177"/>
      <c r="CI46" s="178"/>
      <c r="CJ46" s="177"/>
      <c r="CK46" s="178"/>
      <c r="CL46" s="177"/>
      <c r="CM46" s="178"/>
      <c r="CN46" s="189">
        <f t="shared" si="12"/>
        <v>0</v>
      </c>
      <c r="CO46" s="170">
        <f t="shared" si="13"/>
        <v>0</v>
      </c>
      <c r="CP46" s="169">
        <f t="shared" si="14"/>
        <v>0</v>
      </c>
      <c r="CQ46" s="170">
        <f t="shared" si="15"/>
        <v>0</v>
      </c>
      <c r="CR46" s="23"/>
      <c r="CS46" s="23"/>
      <c r="CT46" s="177"/>
      <c r="CU46" s="178"/>
      <c r="CV46" s="177"/>
      <c r="CW46" s="178"/>
      <c r="CX46" s="177"/>
      <c r="CY46" s="178"/>
      <c r="CZ46" s="177"/>
      <c r="DA46" s="178"/>
      <c r="DB46" s="177"/>
      <c r="DC46" s="178"/>
      <c r="DD46" s="177"/>
      <c r="DE46" s="178"/>
      <c r="DF46" s="177"/>
      <c r="DG46" s="178"/>
      <c r="DH46" s="177"/>
      <c r="DI46" s="178"/>
      <c r="DJ46" s="189">
        <f t="shared" si="16"/>
        <v>0</v>
      </c>
      <c r="DK46" s="170">
        <f t="shared" si="17"/>
        <v>0</v>
      </c>
      <c r="DL46" s="169">
        <f t="shared" si="18"/>
        <v>0</v>
      </c>
      <c r="DM46" s="170">
        <f t="shared" si="19"/>
        <v>0</v>
      </c>
      <c r="DN46" s="23"/>
      <c r="DO46" s="23"/>
      <c r="DP46" s="177"/>
      <c r="DQ46" s="178"/>
      <c r="DR46" s="177"/>
      <c r="DS46" s="178"/>
      <c r="DT46" s="177"/>
      <c r="DU46" s="178"/>
      <c r="DV46" s="177"/>
      <c r="DW46" s="178"/>
      <c r="DX46" s="177"/>
      <c r="DY46" s="178"/>
      <c r="DZ46" s="177"/>
      <c r="EA46" s="178"/>
      <c r="EB46" s="177"/>
      <c r="EC46" s="178"/>
      <c r="ED46" s="177"/>
      <c r="EE46" s="178"/>
      <c r="EF46" s="189">
        <f t="shared" si="20"/>
        <v>0</v>
      </c>
      <c r="EG46" s="170">
        <f t="shared" si="21"/>
        <v>0</v>
      </c>
      <c r="EH46" s="169">
        <f t="shared" si="22"/>
        <v>0</v>
      </c>
      <c r="EI46" s="170">
        <f t="shared" si="23"/>
        <v>0</v>
      </c>
      <c r="EJ46" s="23"/>
      <c r="EK46" s="23"/>
      <c r="EL46" s="177"/>
      <c r="EM46" s="178"/>
      <c r="EN46" s="177"/>
      <c r="EO46" s="178"/>
      <c r="EP46" s="177"/>
      <c r="EQ46" s="178"/>
      <c r="ER46" s="177"/>
      <c r="ES46" s="178"/>
      <c r="ET46" s="177"/>
      <c r="EU46" s="178"/>
      <c r="EV46" s="177"/>
      <c r="EW46" s="178"/>
      <c r="EX46" s="177"/>
      <c r="EY46" s="178"/>
      <c r="EZ46" s="177"/>
      <c r="FA46" s="178"/>
      <c r="FB46" s="189">
        <f t="shared" si="24"/>
        <v>0</v>
      </c>
      <c r="FC46" s="170">
        <f t="shared" si="25"/>
        <v>0</v>
      </c>
      <c r="FD46" s="169">
        <f t="shared" si="26"/>
        <v>0</v>
      </c>
      <c r="FE46" s="170">
        <f t="shared" si="27"/>
        <v>0</v>
      </c>
      <c r="FF46" s="23"/>
      <c r="FG46" s="23"/>
      <c r="FH46" s="177"/>
      <c r="FI46" s="178"/>
      <c r="FJ46" s="177"/>
      <c r="FK46" s="178"/>
      <c r="FL46" s="177"/>
      <c r="FM46" s="178"/>
      <c r="FN46" s="177"/>
      <c r="FO46" s="178"/>
      <c r="FP46" s="177"/>
      <c r="FQ46" s="178"/>
      <c r="FR46" s="177"/>
      <c r="FS46" s="178"/>
      <c r="FT46" s="177"/>
      <c r="FU46" s="178"/>
      <c r="FV46" s="177"/>
      <c r="FW46" s="178"/>
      <c r="FX46" s="189">
        <f t="shared" si="28"/>
        <v>0</v>
      </c>
      <c r="FY46" s="170">
        <f t="shared" si="29"/>
        <v>0</v>
      </c>
      <c r="FZ46" s="169">
        <f t="shared" si="30"/>
        <v>0</v>
      </c>
      <c r="GA46" s="170">
        <f t="shared" si="31"/>
        <v>0</v>
      </c>
      <c r="GB46" s="23"/>
      <c r="GC46" s="23"/>
      <c r="GD46" s="177"/>
      <c r="GE46" s="178"/>
      <c r="GF46" s="177"/>
      <c r="GG46" s="178"/>
      <c r="GH46" s="177"/>
      <c r="GI46" s="178"/>
      <c r="GJ46" s="177"/>
      <c r="GK46" s="178"/>
      <c r="GL46" s="177"/>
      <c r="GM46" s="178"/>
      <c r="GN46" s="177"/>
      <c r="GO46" s="178"/>
      <c r="GP46" s="177"/>
      <c r="GQ46" s="178"/>
      <c r="GR46" s="177"/>
      <c r="GS46" s="178"/>
      <c r="GT46" s="189">
        <f t="shared" si="32"/>
        <v>0</v>
      </c>
      <c r="GU46" s="170">
        <f t="shared" si="33"/>
        <v>0</v>
      </c>
      <c r="GV46" s="169">
        <f t="shared" si="34"/>
        <v>0</v>
      </c>
      <c r="GW46" s="170">
        <f t="shared" si="35"/>
        <v>0</v>
      </c>
      <c r="GX46" s="23"/>
      <c r="GY46" s="23"/>
      <c r="GZ46" s="177"/>
      <c r="HA46" s="178"/>
      <c r="HB46" s="177"/>
      <c r="HC46" s="178"/>
      <c r="HD46" s="177"/>
      <c r="HE46" s="178"/>
      <c r="HF46" s="177"/>
      <c r="HG46" s="178"/>
      <c r="HH46" s="177"/>
      <c r="HI46" s="178"/>
      <c r="HJ46" s="177"/>
      <c r="HK46" s="178"/>
      <c r="HL46" s="177"/>
      <c r="HM46" s="178"/>
      <c r="HN46" s="177"/>
      <c r="HO46" s="178"/>
      <c r="HP46" s="189">
        <f t="shared" si="36"/>
        <v>0</v>
      </c>
      <c r="HQ46" s="170">
        <f t="shared" si="37"/>
        <v>0</v>
      </c>
      <c r="HR46" s="169">
        <f t="shared" si="38"/>
        <v>0</v>
      </c>
      <c r="HS46" s="170">
        <f t="shared" si="39"/>
        <v>0</v>
      </c>
      <c r="HT46" s="23"/>
      <c r="HU46" s="23"/>
      <c r="HV46" s="173">
        <f t="shared" si="40"/>
        <v>0</v>
      </c>
      <c r="HW46" s="174">
        <f t="shared" si="41"/>
        <v>0</v>
      </c>
      <c r="HX46" s="169">
        <f t="shared" si="49"/>
        <v>0</v>
      </c>
      <c r="HY46" s="170">
        <f t="shared" si="50"/>
        <v>0</v>
      </c>
      <c r="HZ46" s="175">
        <f t="shared" si="42"/>
        <v>0</v>
      </c>
      <c r="IA46" s="174">
        <f t="shared" si="43"/>
        <v>0</v>
      </c>
      <c r="IB46" s="169">
        <f t="shared" si="51"/>
        <v>0</v>
      </c>
      <c r="IC46" s="170">
        <f t="shared" si="52"/>
        <v>0</v>
      </c>
      <c r="ID46" s="453">
        <f t="shared" si="44"/>
        <v>0</v>
      </c>
      <c r="IE46" s="439">
        <f t="shared" si="45"/>
        <v>0</v>
      </c>
      <c r="IF46" s="455" t="s">
        <v>343</v>
      </c>
      <c r="IG46" s="439" t="s">
        <v>343</v>
      </c>
      <c r="IH46" s="4"/>
    </row>
    <row r="47" spans="2:242" s="26" customFormat="1" ht="16.5" customHeight="1" x14ac:dyDescent="0.25">
      <c r="B47" s="153" t="s">
        <v>30</v>
      </c>
      <c r="C47" s="806"/>
      <c r="D47" s="807"/>
      <c r="E47" s="322"/>
      <c r="F47" s="116"/>
      <c r="G47" s="116"/>
      <c r="H47" s="116"/>
      <c r="I47" s="148">
        <f>INT(IF(E47&gt;0,data!$J$12,0))</f>
        <v>0</v>
      </c>
      <c r="J47" s="148">
        <f>E47*I47</f>
        <v>0</v>
      </c>
      <c r="K47" s="323"/>
      <c r="L47" s="322"/>
      <c r="M47" s="148">
        <f>INT(IF(E47&gt;0,(IF(K47="ano",data!$J$6,0)),0))</f>
        <v>0</v>
      </c>
      <c r="N47" s="155">
        <f>IF(L47&gt;E47,M47*E47,M47*L47)</f>
        <v>0</v>
      </c>
      <c r="O47" s="158">
        <f t="shared" si="46"/>
        <v>0</v>
      </c>
      <c r="Q47" s="152" t="str">
        <f t="shared" si="47"/>
        <v/>
      </c>
      <c r="R47" s="640" t="s">
        <v>343</v>
      </c>
      <c r="T47" s="26">
        <f t="shared" si="48"/>
        <v>0</v>
      </c>
      <c r="U47" s="179" t="s">
        <v>300</v>
      </c>
      <c r="V47" s="10"/>
      <c r="W47" s="10"/>
      <c r="X47" s="167"/>
      <c r="Y47" s="180"/>
      <c r="Z47" s="167"/>
      <c r="AA47" s="180"/>
      <c r="AB47" s="167"/>
      <c r="AC47" s="180"/>
      <c r="AD47" s="167"/>
      <c r="AE47" s="180"/>
      <c r="AF47" s="167"/>
      <c r="AG47" s="180"/>
      <c r="AH47" s="167"/>
      <c r="AI47" s="180"/>
      <c r="AJ47" s="167"/>
      <c r="AK47" s="180"/>
      <c r="AL47" s="167"/>
      <c r="AM47" s="180"/>
      <c r="AN47" s="167"/>
      <c r="AO47" s="180"/>
      <c r="AP47" s="167"/>
      <c r="AQ47" s="180"/>
      <c r="AR47" s="167"/>
      <c r="AS47" s="180"/>
      <c r="AT47" s="167"/>
      <c r="AU47" s="180"/>
      <c r="AV47" s="189">
        <f t="shared" si="4"/>
        <v>0</v>
      </c>
      <c r="AW47" s="170">
        <f t="shared" si="5"/>
        <v>0</v>
      </c>
      <c r="AX47" s="169">
        <f t="shared" si="6"/>
        <v>0</v>
      </c>
      <c r="AY47" s="170">
        <f t="shared" si="7"/>
        <v>0</v>
      </c>
      <c r="AZ47" s="4"/>
      <c r="BA47" s="4"/>
      <c r="BB47" s="167"/>
      <c r="BC47" s="180"/>
      <c r="BD47" s="167"/>
      <c r="BE47" s="180"/>
      <c r="BF47" s="167"/>
      <c r="BG47" s="180"/>
      <c r="BH47" s="167"/>
      <c r="BI47" s="180"/>
      <c r="BJ47" s="167"/>
      <c r="BK47" s="180"/>
      <c r="BL47" s="167"/>
      <c r="BM47" s="180"/>
      <c r="BN47" s="167"/>
      <c r="BO47" s="180"/>
      <c r="BP47" s="167"/>
      <c r="BQ47" s="180"/>
      <c r="BR47" s="189">
        <f t="shared" si="8"/>
        <v>0</v>
      </c>
      <c r="BS47" s="170">
        <f t="shared" si="9"/>
        <v>0</v>
      </c>
      <c r="BT47" s="169">
        <f t="shared" si="10"/>
        <v>0</v>
      </c>
      <c r="BU47" s="170">
        <f t="shared" si="11"/>
        <v>0</v>
      </c>
      <c r="BV47" s="4"/>
      <c r="BW47" s="4"/>
      <c r="BX47" s="167"/>
      <c r="BY47" s="180"/>
      <c r="BZ47" s="167"/>
      <c r="CA47" s="180"/>
      <c r="CB47" s="167"/>
      <c r="CC47" s="180"/>
      <c r="CD47" s="167"/>
      <c r="CE47" s="180"/>
      <c r="CF47" s="167"/>
      <c r="CG47" s="180"/>
      <c r="CH47" s="167"/>
      <c r="CI47" s="180"/>
      <c r="CJ47" s="167"/>
      <c r="CK47" s="180"/>
      <c r="CL47" s="167"/>
      <c r="CM47" s="180"/>
      <c r="CN47" s="189">
        <f t="shared" si="12"/>
        <v>0</v>
      </c>
      <c r="CO47" s="170">
        <f t="shared" si="13"/>
        <v>0</v>
      </c>
      <c r="CP47" s="169">
        <f t="shared" si="14"/>
        <v>0</v>
      </c>
      <c r="CQ47" s="170">
        <f t="shared" si="15"/>
        <v>0</v>
      </c>
      <c r="CR47" s="4"/>
      <c r="CS47" s="4"/>
      <c r="CT47" s="167"/>
      <c r="CU47" s="180"/>
      <c r="CV47" s="167"/>
      <c r="CW47" s="180"/>
      <c r="CX47" s="167"/>
      <c r="CY47" s="180"/>
      <c r="CZ47" s="167"/>
      <c r="DA47" s="180"/>
      <c r="DB47" s="167"/>
      <c r="DC47" s="180"/>
      <c r="DD47" s="167"/>
      <c r="DE47" s="180"/>
      <c r="DF47" s="167"/>
      <c r="DG47" s="180"/>
      <c r="DH47" s="167"/>
      <c r="DI47" s="180"/>
      <c r="DJ47" s="189">
        <f t="shared" si="16"/>
        <v>0</v>
      </c>
      <c r="DK47" s="170">
        <f t="shared" si="17"/>
        <v>0</v>
      </c>
      <c r="DL47" s="169">
        <f t="shared" si="18"/>
        <v>0</v>
      </c>
      <c r="DM47" s="170">
        <f t="shared" si="19"/>
        <v>0</v>
      </c>
      <c r="DN47" s="4"/>
      <c r="DO47" s="4"/>
      <c r="DP47" s="167"/>
      <c r="DQ47" s="180"/>
      <c r="DR47" s="167"/>
      <c r="DS47" s="180"/>
      <c r="DT47" s="167"/>
      <c r="DU47" s="180"/>
      <c r="DV47" s="167"/>
      <c r="DW47" s="180"/>
      <c r="DX47" s="167"/>
      <c r="DY47" s="180"/>
      <c r="DZ47" s="167"/>
      <c r="EA47" s="180"/>
      <c r="EB47" s="167"/>
      <c r="EC47" s="180"/>
      <c r="ED47" s="167"/>
      <c r="EE47" s="180"/>
      <c r="EF47" s="189">
        <f t="shared" si="20"/>
        <v>0</v>
      </c>
      <c r="EG47" s="170">
        <f t="shared" si="21"/>
        <v>0</v>
      </c>
      <c r="EH47" s="169">
        <f t="shared" si="22"/>
        <v>0</v>
      </c>
      <c r="EI47" s="170">
        <f t="shared" si="23"/>
        <v>0</v>
      </c>
      <c r="EJ47" s="4"/>
      <c r="EK47" s="4"/>
      <c r="EL47" s="167"/>
      <c r="EM47" s="180"/>
      <c r="EN47" s="167"/>
      <c r="EO47" s="180"/>
      <c r="EP47" s="167"/>
      <c r="EQ47" s="180"/>
      <c r="ER47" s="167"/>
      <c r="ES47" s="180"/>
      <c r="ET47" s="167"/>
      <c r="EU47" s="180"/>
      <c r="EV47" s="167"/>
      <c r="EW47" s="180"/>
      <c r="EX47" s="167"/>
      <c r="EY47" s="180"/>
      <c r="EZ47" s="167"/>
      <c r="FA47" s="180"/>
      <c r="FB47" s="189">
        <f t="shared" si="24"/>
        <v>0</v>
      </c>
      <c r="FC47" s="170">
        <f t="shared" si="25"/>
        <v>0</v>
      </c>
      <c r="FD47" s="169">
        <f t="shared" si="26"/>
        <v>0</v>
      </c>
      <c r="FE47" s="170">
        <f t="shared" si="27"/>
        <v>0</v>
      </c>
      <c r="FF47" s="4"/>
      <c r="FG47" s="4"/>
      <c r="FH47" s="167"/>
      <c r="FI47" s="180"/>
      <c r="FJ47" s="167"/>
      <c r="FK47" s="180"/>
      <c r="FL47" s="167"/>
      <c r="FM47" s="180"/>
      <c r="FN47" s="167"/>
      <c r="FO47" s="180"/>
      <c r="FP47" s="167"/>
      <c r="FQ47" s="180"/>
      <c r="FR47" s="167"/>
      <c r="FS47" s="180"/>
      <c r="FT47" s="167"/>
      <c r="FU47" s="180"/>
      <c r="FV47" s="167"/>
      <c r="FW47" s="180"/>
      <c r="FX47" s="189">
        <f t="shared" si="28"/>
        <v>0</v>
      </c>
      <c r="FY47" s="170">
        <f t="shared" si="29"/>
        <v>0</v>
      </c>
      <c r="FZ47" s="169">
        <f t="shared" si="30"/>
        <v>0</v>
      </c>
      <c r="GA47" s="170">
        <f t="shared" si="31"/>
        <v>0</v>
      </c>
      <c r="GB47" s="4"/>
      <c r="GC47" s="4"/>
      <c r="GD47" s="167"/>
      <c r="GE47" s="180"/>
      <c r="GF47" s="167"/>
      <c r="GG47" s="180"/>
      <c r="GH47" s="167"/>
      <c r="GI47" s="180"/>
      <c r="GJ47" s="167"/>
      <c r="GK47" s="180"/>
      <c r="GL47" s="167"/>
      <c r="GM47" s="180"/>
      <c r="GN47" s="167"/>
      <c r="GO47" s="180"/>
      <c r="GP47" s="167"/>
      <c r="GQ47" s="180"/>
      <c r="GR47" s="167"/>
      <c r="GS47" s="180"/>
      <c r="GT47" s="189">
        <f t="shared" si="32"/>
        <v>0</v>
      </c>
      <c r="GU47" s="170">
        <f t="shared" si="33"/>
        <v>0</v>
      </c>
      <c r="GV47" s="169">
        <f t="shared" si="34"/>
        <v>0</v>
      </c>
      <c r="GW47" s="170">
        <f t="shared" si="35"/>
        <v>0</v>
      </c>
      <c r="GX47" s="4"/>
      <c r="GY47" s="4"/>
      <c r="GZ47" s="167"/>
      <c r="HA47" s="180"/>
      <c r="HB47" s="167"/>
      <c r="HC47" s="180"/>
      <c r="HD47" s="167"/>
      <c r="HE47" s="180"/>
      <c r="HF47" s="167"/>
      <c r="HG47" s="180"/>
      <c r="HH47" s="167"/>
      <c r="HI47" s="180"/>
      <c r="HJ47" s="167"/>
      <c r="HK47" s="180"/>
      <c r="HL47" s="167"/>
      <c r="HM47" s="180"/>
      <c r="HN47" s="167"/>
      <c r="HO47" s="180"/>
      <c r="HP47" s="189">
        <f t="shared" si="36"/>
        <v>0</v>
      </c>
      <c r="HQ47" s="170">
        <f t="shared" si="37"/>
        <v>0</v>
      </c>
      <c r="HR47" s="169">
        <f t="shared" si="38"/>
        <v>0</v>
      </c>
      <c r="HS47" s="170">
        <f t="shared" si="39"/>
        <v>0</v>
      </c>
      <c r="HT47" s="4"/>
      <c r="HU47" s="4"/>
      <c r="HV47" s="173">
        <f t="shared" si="40"/>
        <v>0</v>
      </c>
      <c r="HW47" s="174">
        <f t="shared" si="41"/>
        <v>0</v>
      </c>
      <c r="HX47" s="169">
        <f t="shared" si="49"/>
        <v>0</v>
      </c>
      <c r="HY47" s="170">
        <f t="shared" si="50"/>
        <v>0</v>
      </c>
      <c r="HZ47" s="175">
        <f t="shared" si="42"/>
        <v>0</v>
      </c>
      <c r="IA47" s="174">
        <f t="shared" si="43"/>
        <v>0</v>
      </c>
      <c r="IB47" s="169">
        <f t="shared" si="51"/>
        <v>0</v>
      </c>
      <c r="IC47" s="170">
        <f t="shared" si="52"/>
        <v>0</v>
      </c>
      <c r="ID47" s="453">
        <f t="shared" si="44"/>
        <v>0</v>
      </c>
      <c r="IE47" s="439">
        <f t="shared" si="45"/>
        <v>0</v>
      </c>
      <c r="IF47" s="455" t="s">
        <v>343</v>
      </c>
      <c r="IG47" s="439" t="s">
        <v>343</v>
      </c>
      <c r="IH47" s="4"/>
    </row>
    <row r="48" spans="2:242" s="26" customFormat="1" ht="16.5" hidden="1" customHeight="1" x14ac:dyDescent="0.25">
      <c r="B48" s="153"/>
      <c r="C48" s="558"/>
      <c r="D48" s="559"/>
      <c r="E48" s="123"/>
      <c r="F48" s="123"/>
      <c r="G48" s="123"/>
      <c r="H48" s="123"/>
      <c r="I48" s="148"/>
      <c r="J48" s="159"/>
      <c r="K48" s="560"/>
      <c r="L48" s="553"/>
      <c r="M48" s="148"/>
      <c r="N48" s="155"/>
      <c r="O48" s="160"/>
      <c r="Q48" s="157"/>
      <c r="R48" s="640" t="s">
        <v>343</v>
      </c>
      <c r="T48" s="28"/>
      <c r="U48" s="176" t="s">
        <v>300</v>
      </c>
      <c r="V48" s="10"/>
      <c r="W48" s="10"/>
      <c r="X48" s="177"/>
      <c r="Y48" s="178"/>
      <c r="Z48" s="177"/>
      <c r="AA48" s="178"/>
      <c r="AB48" s="177"/>
      <c r="AC48" s="178"/>
      <c r="AD48" s="177"/>
      <c r="AE48" s="178"/>
      <c r="AF48" s="177"/>
      <c r="AG48" s="178"/>
      <c r="AH48" s="177"/>
      <c r="AI48" s="178"/>
      <c r="AJ48" s="177"/>
      <c r="AK48" s="178"/>
      <c r="AL48" s="177"/>
      <c r="AM48" s="178"/>
      <c r="AN48" s="177"/>
      <c r="AO48" s="178"/>
      <c r="AP48" s="177"/>
      <c r="AQ48" s="178"/>
      <c r="AR48" s="177"/>
      <c r="AS48" s="178"/>
      <c r="AT48" s="177"/>
      <c r="AU48" s="178"/>
      <c r="AV48" s="189">
        <f t="shared" si="4"/>
        <v>0</v>
      </c>
      <c r="AW48" s="170">
        <f t="shared" si="5"/>
        <v>0</v>
      </c>
      <c r="AX48" s="169">
        <f t="shared" si="6"/>
        <v>0</v>
      </c>
      <c r="AY48" s="170">
        <f t="shared" si="7"/>
        <v>0</v>
      </c>
      <c r="AZ48" s="23"/>
      <c r="BA48" s="23"/>
      <c r="BB48" s="177"/>
      <c r="BC48" s="178"/>
      <c r="BD48" s="177"/>
      <c r="BE48" s="178"/>
      <c r="BF48" s="177"/>
      <c r="BG48" s="178"/>
      <c r="BH48" s="177"/>
      <c r="BI48" s="178"/>
      <c r="BJ48" s="177"/>
      <c r="BK48" s="178"/>
      <c r="BL48" s="177"/>
      <c r="BM48" s="178"/>
      <c r="BN48" s="177"/>
      <c r="BO48" s="178"/>
      <c r="BP48" s="177"/>
      <c r="BQ48" s="178"/>
      <c r="BR48" s="189">
        <f t="shared" si="8"/>
        <v>0</v>
      </c>
      <c r="BS48" s="170">
        <f t="shared" si="9"/>
        <v>0</v>
      </c>
      <c r="BT48" s="169">
        <f t="shared" si="10"/>
        <v>0</v>
      </c>
      <c r="BU48" s="170">
        <f t="shared" si="11"/>
        <v>0</v>
      </c>
      <c r="BV48" s="23"/>
      <c r="BW48" s="23"/>
      <c r="BX48" s="177"/>
      <c r="BY48" s="178"/>
      <c r="BZ48" s="177"/>
      <c r="CA48" s="178"/>
      <c r="CB48" s="177"/>
      <c r="CC48" s="178"/>
      <c r="CD48" s="177"/>
      <c r="CE48" s="178"/>
      <c r="CF48" s="177"/>
      <c r="CG48" s="178"/>
      <c r="CH48" s="177"/>
      <c r="CI48" s="178"/>
      <c r="CJ48" s="177"/>
      <c r="CK48" s="178"/>
      <c r="CL48" s="177"/>
      <c r="CM48" s="178"/>
      <c r="CN48" s="189">
        <f t="shared" si="12"/>
        <v>0</v>
      </c>
      <c r="CO48" s="170">
        <f t="shared" si="13"/>
        <v>0</v>
      </c>
      <c r="CP48" s="169">
        <f t="shared" si="14"/>
        <v>0</v>
      </c>
      <c r="CQ48" s="170">
        <f t="shared" si="15"/>
        <v>0</v>
      </c>
      <c r="CR48" s="23"/>
      <c r="CS48" s="23"/>
      <c r="CT48" s="177"/>
      <c r="CU48" s="178"/>
      <c r="CV48" s="177"/>
      <c r="CW48" s="178"/>
      <c r="CX48" s="177"/>
      <c r="CY48" s="178"/>
      <c r="CZ48" s="177"/>
      <c r="DA48" s="178"/>
      <c r="DB48" s="177"/>
      <c r="DC48" s="178"/>
      <c r="DD48" s="177"/>
      <c r="DE48" s="178"/>
      <c r="DF48" s="177"/>
      <c r="DG48" s="178"/>
      <c r="DH48" s="177"/>
      <c r="DI48" s="178"/>
      <c r="DJ48" s="189">
        <f t="shared" si="16"/>
        <v>0</v>
      </c>
      <c r="DK48" s="170">
        <f t="shared" si="17"/>
        <v>0</v>
      </c>
      <c r="DL48" s="169">
        <f t="shared" si="18"/>
        <v>0</v>
      </c>
      <c r="DM48" s="170">
        <f t="shared" si="19"/>
        <v>0</v>
      </c>
      <c r="DN48" s="23"/>
      <c r="DO48" s="23"/>
      <c r="DP48" s="177"/>
      <c r="DQ48" s="178"/>
      <c r="DR48" s="177"/>
      <c r="DS48" s="178"/>
      <c r="DT48" s="177"/>
      <c r="DU48" s="178"/>
      <c r="DV48" s="177"/>
      <c r="DW48" s="178"/>
      <c r="DX48" s="177"/>
      <c r="DY48" s="178"/>
      <c r="DZ48" s="177"/>
      <c r="EA48" s="178"/>
      <c r="EB48" s="177"/>
      <c r="EC48" s="178"/>
      <c r="ED48" s="177"/>
      <c r="EE48" s="178"/>
      <c r="EF48" s="189">
        <f t="shared" si="20"/>
        <v>0</v>
      </c>
      <c r="EG48" s="170">
        <f t="shared" si="21"/>
        <v>0</v>
      </c>
      <c r="EH48" s="169">
        <f t="shared" si="22"/>
        <v>0</v>
      </c>
      <c r="EI48" s="170">
        <f t="shared" si="23"/>
        <v>0</v>
      </c>
      <c r="EJ48" s="23"/>
      <c r="EK48" s="23"/>
      <c r="EL48" s="177"/>
      <c r="EM48" s="178"/>
      <c r="EN48" s="177"/>
      <c r="EO48" s="178"/>
      <c r="EP48" s="177"/>
      <c r="EQ48" s="178"/>
      <c r="ER48" s="177"/>
      <c r="ES48" s="178"/>
      <c r="ET48" s="177"/>
      <c r="EU48" s="178"/>
      <c r="EV48" s="177"/>
      <c r="EW48" s="178"/>
      <c r="EX48" s="177"/>
      <c r="EY48" s="178"/>
      <c r="EZ48" s="177"/>
      <c r="FA48" s="178"/>
      <c r="FB48" s="189">
        <f t="shared" si="24"/>
        <v>0</v>
      </c>
      <c r="FC48" s="170">
        <f t="shared" si="25"/>
        <v>0</v>
      </c>
      <c r="FD48" s="169">
        <f t="shared" si="26"/>
        <v>0</v>
      </c>
      <c r="FE48" s="170">
        <f t="shared" si="27"/>
        <v>0</v>
      </c>
      <c r="FF48" s="23"/>
      <c r="FG48" s="23"/>
      <c r="FH48" s="177"/>
      <c r="FI48" s="178"/>
      <c r="FJ48" s="177"/>
      <c r="FK48" s="178"/>
      <c r="FL48" s="177"/>
      <c r="FM48" s="178"/>
      <c r="FN48" s="177"/>
      <c r="FO48" s="178"/>
      <c r="FP48" s="177"/>
      <c r="FQ48" s="178"/>
      <c r="FR48" s="177"/>
      <c r="FS48" s="178"/>
      <c r="FT48" s="177"/>
      <c r="FU48" s="178"/>
      <c r="FV48" s="177"/>
      <c r="FW48" s="178"/>
      <c r="FX48" s="189">
        <f t="shared" si="28"/>
        <v>0</v>
      </c>
      <c r="FY48" s="170">
        <f t="shared" si="29"/>
        <v>0</v>
      </c>
      <c r="FZ48" s="169">
        <f t="shared" si="30"/>
        <v>0</v>
      </c>
      <c r="GA48" s="170">
        <f t="shared" si="31"/>
        <v>0</v>
      </c>
      <c r="GB48" s="23"/>
      <c r="GC48" s="23"/>
      <c r="GD48" s="177"/>
      <c r="GE48" s="178"/>
      <c r="GF48" s="177"/>
      <c r="GG48" s="178"/>
      <c r="GH48" s="177"/>
      <c r="GI48" s="178"/>
      <c r="GJ48" s="177"/>
      <c r="GK48" s="178"/>
      <c r="GL48" s="177"/>
      <c r="GM48" s="178"/>
      <c r="GN48" s="177"/>
      <c r="GO48" s="178"/>
      <c r="GP48" s="177"/>
      <c r="GQ48" s="178"/>
      <c r="GR48" s="177"/>
      <c r="GS48" s="178"/>
      <c r="GT48" s="189">
        <f t="shared" si="32"/>
        <v>0</v>
      </c>
      <c r="GU48" s="170">
        <f t="shared" si="33"/>
        <v>0</v>
      </c>
      <c r="GV48" s="169">
        <f t="shared" si="34"/>
        <v>0</v>
      </c>
      <c r="GW48" s="170">
        <f t="shared" si="35"/>
        <v>0</v>
      </c>
      <c r="GX48" s="23"/>
      <c r="GY48" s="23"/>
      <c r="GZ48" s="177"/>
      <c r="HA48" s="178"/>
      <c r="HB48" s="177"/>
      <c r="HC48" s="178"/>
      <c r="HD48" s="177"/>
      <c r="HE48" s="178"/>
      <c r="HF48" s="177"/>
      <c r="HG48" s="178"/>
      <c r="HH48" s="177"/>
      <c r="HI48" s="178"/>
      <c r="HJ48" s="177"/>
      <c r="HK48" s="178"/>
      <c r="HL48" s="177"/>
      <c r="HM48" s="178"/>
      <c r="HN48" s="177"/>
      <c r="HO48" s="178"/>
      <c r="HP48" s="189">
        <f t="shared" si="36"/>
        <v>0</v>
      </c>
      <c r="HQ48" s="170">
        <f t="shared" si="37"/>
        <v>0</v>
      </c>
      <c r="HR48" s="169">
        <f t="shared" si="38"/>
        <v>0</v>
      </c>
      <c r="HS48" s="170">
        <f t="shared" si="39"/>
        <v>0</v>
      </c>
      <c r="HT48" s="23"/>
      <c r="HU48" s="23"/>
      <c r="HV48" s="173">
        <f t="shared" si="40"/>
        <v>0</v>
      </c>
      <c r="HW48" s="174">
        <f t="shared" si="41"/>
        <v>0</v>
      </c>
      <c r="HX48" s="169">
        <f t="shared" si="49"/>
        <v>0</v>
      </c>
      <c r="HY48" s="170">
        <f t="shared" si="50"/>
        <v>0</v>
      </c>
      <c r="HZ48" s="175">
        <f t="shared" si="42"/>
        <v>0</v>
      </c>
      <c r="IA48" s="174">
        <f t="shared" si="43"/>
        <v>0</v>
      </c>
      <c r="IB48" s="169">
        <f t="shared" si="51"/>
        <v>0</v>
      </c>
      <c r="IC48" s="170">
        <f t="shared" si="52"/>
        <v>0</v>
      </c>
      <c r="ID48" s="453">
        <f t="shared" si="44"/>
        <v>0</v>
      </c>
      <c r="IE48" s="439">
        <f t="shared" si="45"/>
        <v>0</v>
      </c>
      <c r="IF48" s="455" t="s">
        <v>343</v>
      </c>
      <c r="IG48" s="439" t="s">
        <v>343</v>
      </c>
      <c r="IH48" s="4"/>
    </row>
    <row r="49" spans="2:242" s="26" customFormat="1" ht="16.5" customHeight="1" x14ac:dyDescent="0.25">
      <c r="B49" s="153" t="s">
        <v>31</v>
      </c>
      <c r="C49" s="806"/>
      <c r="D49" s="807"/>
      <c r="E49" s="322"/>
      <c r="F49" s="116"/>
      <c r="G49" s="116"/>
      <c r="H49" s="116"/>
      <c r="I49" s="148">
        <f>INT(IF(E49&gt;0,data!$J$12,0))</f>
        <v>0</v>
      </c>
      <c r="J49" s="148">
        <f>E49*I49</f>
        <v>0</v>
      </c>
      <c r="K49" s="323"/>
      <c r="L49" s="322"/>
      <c r="M49" s="148">
        <f>INT(IF(E49&gt;0,(IF(K49="ano",data!$J$6,0)),0))</f>
        <v>0</v>
      </c>
      <c r="N49" s="155">
        <f>IF(L49&gt;E49,M49*E49,M49*L49)</f>
        <v>0</v>
      </c>
      <c r="O49" s="158">
        <f t="shared" si="46"/>
        <v>0</v>
      </c>
      <c r="Q49" s="152" t="str">
        <f t="shared" si="47"/>
        <v/>
      </c>
      <c r="R49" s="640" t="s">
        <v>343</v>
      </c>
      <c r="T49" s="26">
        <f t="shared" si="48"/>
        <v>0</v>
      </c>
      <c r="U49" s="179" t="s">
        <v>300</v>
      </c>
      <c r="V49" s="10"/>
      <c r="W49" s="10"/>
      <c r="X49" s="167"/>
      <c r="Y49" s="180"/>
      <c r="Z49" s="167"/>
      <c r="AA49" s="180"/>
      <c r="AB49" s="167"/>
      <c r="AC49" s="180"/>
      <c r="AD49" s="167"/>
      <c r="AE49" s="180"/>
      <c r="AF49" s="167"/>
      <c r="AG49" s="180"/>
      <c r="AH49" s="167"/>
      <c r="AI49" s="180"/>
      <c r="AJ49" s="167"/>
      <c r="AK49" s="180"/>
      <c r="AL49" s="167"/>
      <c r="AM49" s="180"/>
      <c r="AN49" s="167"/>
      <c r="AO49" s="180"/>
      <c r="AP49" s="167"/>
      <c r="AQ49" s="180"/>
      <c r="AR49" s="167"/>
      <c r="AS49" s="180"/>
      <c r="AT49" s="167"/>
      <c r="AU49" s="180"/>
      <c r="AV49" s="189">
        <f t="shared" si="4"/>
        <v>0</v>
      </c>
      <c r="AW49" s="170">
        <f t="shared" si="5"/>
        <v>0</v>
      </c>
      <c r="AX49" s="169">
        <f t="shared" si="6"/>
        <v>0</v>
      </c>
      <c r="AY49" s="170">
        <f t="shared" si="7"/>
        <v>0</v>
      </c>
      <c r="AZ49" s="4"/>
      <c r="BA49" s="4"/>
      <c r="BB49" s="167"/>
      <c r="BC49" s="180"/>
      <c r="BD49" s="167"/>
      <c r="BE49" s="180"/>
      <c r="BF49" s="167"/>
      <c r="BG49" s="180"/>
      <c r="BH49" s="167"/>
      <c r="BI49" s="180"/>
      <c r="BJ49" s="167"/>
      <c r="BK49" s="180"/>
      <c r="BL49" s="167"/>
      <c r="BM49" s="180"/>
      <c r="BN49" s="167"/>
      <c r="BO49" s="180"/>
      <c r="BP49" s="167"/>
      <c r="BQ49" s="180"/>
      <c r="BR49" s="189">
        <f t="shared" si="8"/>
        <v>0</v>
      </c>
      <c r="BS49" s="170">
        <f t="shared" si="9"/>
        <v>0</v>
      </c>
      <c r="BT49" s="169">
        <f t="shared" si="10"/>
        <v>0</v>
      </c>
      <c r="BU49" s="170">
        <f t="shared" si="11"/>
        <v>0</v>
      </c>
      <c r="BV49" s="4"/>
      <c r="BW49" s="4"/>
      <c r="BX49" s="167"/>
      <c r="BY49" s="180"/>
      <c r="BZ49" s="167"/>
      <c r="CA49" s="180"/>
      <c r="CB49" s="167"/>
      <c r="CC49" s="180"/>
      <c r="CD49" s="167"/>
      <c r="CE49" s="180"/>
      <c r="CF49" s="167"/>
      <c r="CG49" s="180"/>
      <c r="CH49" s="167"/>
      <c r="CI49" s="180"/>
      <c r="CJ49" s="167"/>
      <c r="CK49" s="180"/>
      <c r="CL49" s="167"/>
      <c r="CM49" s="180"/>
      <c r="CN49" s="189">
        <f t="shared" si="12"/>
        <v>0</v>
      </c>
      <c r="CO49" s="170">
        <f t="shared" si="13"/>
        <v>0</v>
      </c>
      <c r="CP49" s="169">
        <f t="shared" si="14"/>
        <v>0</v>
      </c>
      <c r="CQ49" s="170">
        <f t="shared" si="15"/>
        <v>0</v>
      </c>
      <c r="CR49" s="4"/>
      <c r="CS49" s="4"/>
      <c r="CT49" s="167"/>
      <c r="CU49" s="180"/>
      <c r="CV49" s="167"/>
      <c r="CW49" s="180"/>
      <c r="CX49" s="167"/>
      <c r="CY49" s="180"/>
      <c r="CZ49" s="167"/>
      <c r="DA49" s="180"/>
      <c r="DB49" s="167"/>
      <c r="DC49" s="180"/>
      <c r="DD49" s="167"/>
      <c r="DE49" s="180"/>
      <c r="DF49" s="167"/>
      <c r="DG49" s="180"/>
      <c r="DH49" s="167"/>
      <c r="DI49" s="180"/>
      <c r="DJ49" s="189">
        <f t="shared" si="16"/>
        <v>0</v>
      </c>
      <c r="DK49" s="170">
        <f t="shared" si="17"/>
        <v>0</v>
      </c>
      <c r="DL49" s="169">
        <f t="shared" si="18"/>
        <v>0</v>
      </c>
      <c r="DM49" s="170">
        <f t="shared" si="19"/>
        <v>0</v>
      </c>
      <c r="DN49" s="4"/>
      <c r="DO49" s="4"/>
      <c r="DP49" s="167"/>
      <c r="DQ49" s="180"/>
      <c r="DR49" s="167"/>
      <c r="DS49" s="180"/>
      <c r="DT49" s="167"/>
      <c r="DU49" s="180"/>
      <c r="DV49" s="167"/>
      <c r="DW49" s="180"/>
      <c r="DX49" s="167"/>
      <c r="DY49" s="180"/>
      <c r="DZ49" s="167"/>
      <c r="EA49" s="180"/>
      <c r="EB49" s="167"/>
      <c r="EC49" s="180"/>
      <c r="ED49" s="167"/>
      <c r="EE49" s="180"/>
      <c r="EF49" s="189">
        <f t="shared" si="20"/>
        <v>0</v>
      </c>
      <c r="EG49" s="170">
        <f t="shared" si="21"/>
        <v>0</v>
      </c>
      <c r="EH49" s="169">
        <f t="shared" si="22"/>
        <v>0</v>
      </c>
      <c r="EI49" s="170">
        <f t="shared" si="23"/>
        <v>0</v>
      </c>
      <c r="EJ49" s="4"/>
      <c r="EK49" s="4"/>
      <c r="EL49" s="167"/>
      <c r="EM49" s="180"/>
      <c r="EN49" s="167"/>
      <c r="EO49" s="180"/>
      <c r="EP49" s="167"/>
      <c r="EQ49" s="180"/>
      <c r="ER49" s="167"/>
      <c r="ES49" s="180"/>
      <c r="ET49" s="167"/>
      <c r="EU49" s="180"/>
      <c r="EV49" s="167"/>
      <c r="EW49" s="180"/>
      <c r="EX49" s="167"/>
      <c r="EY49" s="180"/>
      <c r="EZ49" s="167"/>
      <c r="FA49" s="180"/>
      <c r="FB49" s="189">
        <f t="shared" si="24"/>
        <v>0</v>
      </c>
      <c r="FC49" s="170">
        <f t="shared" si="25"/>
        <v>0</v>
      </c>
      <c r="FD49" s="169">
        <f t="shared" si="26"/>
        <v>0</v>
      </c>
      <c r="FE49" s="170">
        <f t="shared" si="27"/>
        <v>0</v>
      </c>
      <c r="FF49" s="4"/>
      <c r="FG49" s="4"/>
      <c r="FH49" s="167"/>
      <c r="FI49" s="180"/>
      <c r="FJ49" s="167"/>
      <c r="FK49" s="180"/>
      <c r="FL49" s="167"/>
      <c r="FM49" s="180"/>
      <c r="FN49" s="167"/>
      <c r="FO49" s="180"/>
      <c r="FP49" s="167"/>
      <c r="FQ49" s="180"/>
      <c r="FR49" s="167"/>
      <c r="FS49" s="180"/>
      <c r="FT49" s="167"/>
      <c r="FU49" s="180"/>
      <c r="FV49" s="167"/>
      <c r="FW49" s="180"/>
      <c r="FX49" s="189">
        <f t="shared" si="28"/>
        <v>0</v>
      </c>
      <c r="FY49" s="170">
        <f t="shared" si="29"/>
        <v>0</v>
      </c>
      <c r="FZ49" s="169">
        <f t="shared" si="30"/>
        <v>0</v>
      </c>
      <c r="GA49" s="170">
        <f t="shared" si="31"/>
        <v>0</v>
      </c>
      <c r="GB49" s="4"/>
      <c r="GC49" s="4"/>
      <c r="GD49" s="167"/>
      <c r="GE49" s="180"/>
      <c r="GF49" s="167"/>
      <c r="GG49" s="180"/>
      <c r="GH49" s="167"/>
      <c r="GI49" s="180"/>
      <c r="GJ49" s="167"/>
      <c r="GK49" s="180"/>
      <c r="GL49" s="167"/>
      <c r="GM49" s="180"/>
      <c r="GN49" s="167"/>
      <c r="GO49" s="180"/>
      <c r="GP49" s="167"/>
      <c r="GQ49" s="180"/>
      <c r="GR49" s="167"/>
      <c r="GS49" s="180"/>
      <c r="GT49" s="189">
        <f t="shared" si="32"/>
        <v>0</v>
      </c>
      <c r="GU49" s="170">
        <f t="shared" si="33"/>
        <v>0</v>
      </c>
      <c r="GV49" s="169">
        <f t="shared" si="34"/>
        <v>0</v>
      </c>
      <c r="GW49" s="170">
        <f t="shared" si="35"/>
        <v>0</v>
      </c>
      <c r="GX49" s="4"/>
      <c r="GY49" s="4"/>
      <c r="GZ49" s="167"/>
      <c r="HA49" s="180"/>
      <c r="HB49" s="167"/>
      <c r="HC49" s="180"/>
      <c r="HD49" s="167"/>
      <c r="HE49" s="180"/>
      <c r="HF49" s="167"/>
      <c r="HG49" s="180"/>
      <c r="HH49" s="167"/>
      <c r="HI49" s="180"/>
      <c r="HJ49" s="167"/>
      <c r="HK49" s="180"/>
      <c r="HL49" s="167"/>
      <c r="HM49" s="180"/>
      <c r="HN49" s="167"/>
      <c r="HO49" s="180"/>
      <c r="HP49" s="189">
        <f t="shared" si="36"/>
        <v>0</v>
      </c>
      <c r="HQ49" s="170">
        <f t="shared" si="37"/>
        <v>0</v>
      </c>
      <c r="HR49" s="169">
        <f t="shared" si="38"/>
        <v>0</v>
      </c>
      <c r="HS49" s="170">
        <f t="shared" si="39"/>
        <v>0</v>
      </c>
      <c r="HT49" s="4"/>
      <c r="HU49" s="4"/>
      <c r="HV49" s="173">
        <f t="shared" si="40"/>
        <v>0</v>
      </c>
      <c r="HW49" s="174">
        <f t="shared" si="41"/>
        <v>0</v>
      </c>
      <c r="HX49" s="169">
        <f t="shared" si="49"/>
        <v>0</v>
      </c>
      <c r="HY49" s="170">
        <f t="shared" si="50"/>
        <v>0</v>
      </c>
      <c r="HZ49" s="175">
        <f t="shared" si="42"/>
        <v>0</v>
      </c>
      <c r="IA49" s="174">
        <f t="shared" si="43"/>
        <v>0</v>
      </c>
      <c r="IB49" s="169">
        <f t="shared" si="51"/>
        <v>0</v>
      </c>
      <c r="IC49" s="170">
        <f t="shared" si="52"/>
        <v>0</v>
      </c>
      <c r="ID49" s="453">
        <f t="shared" si="44"/>
        <v>0</v>
      </c>
      <c r="IE49" s="439">
        <f t="shared" si="45"/>
        <v>0</v>
      </c>
      <c r="IF49" s="455" t="s">
        <v>343</v>
      </c>
      <c r="IG49" s="439" t="s">
        <v>343</v>
      </c>
      <c r="IH49" s="4"/>
    </row>
    <row r="50" spans="2:242" s="26" customFormat="1" ht="16.5" hidden="1" customHeight="1" x14ac:dyDescent="0.25">
      <c r="B50" s="153"/>
      <c r="C50" s="558"/>
      <c r="D50" s="559"/>
      <c r="E50" s="123"/>
      <c r="F50" s="123"/>
      <c r="G50" s="123"/>
      <c r="H50" s="123"/>
      <c r="I50" s="148"/>
      <c r="J50" s="159"/>
      <c r="K50" s="560"/>
      <c r="L50" s="553"/>
      <c r="M50" s="148"/>
      <c r="N50" s="155"/>
      <c r="O50" s="160"/>
      <c r="Q50" s="157"/>
      <c r="R50" s="640" t="s">
        <v>343</v>
      </c>
      <c r="T50" s="28"/>
      <c r="U50" s="176" t="s">
        <v>300</v>
      </c>
      <c r="V50" s="10"/>
      <c r="W50" s="10"/>
      <c r="X50" s="177"/>
      <c r="Y50" s="178"/>
      <c r="Z50" s="177"/>
      <c r="AA50" s="178"/>
      <c r="AB50" s="177"/>
      <c r="AC50" s="178"/>
      <c r="AD50" s="177"/>
      <c r="AE50" s="178"/>
      <c r="AF50" s="177"/>
      <c r="AG50" s="178"/>
      <c r="AH50" s="177"/>
      <c r="AI50" s="178"/>
      <c r="AJ50" s="177"/>
      <c r="AK50" s="178"/>
      <c r="AL50" s="177"/>
      <c r="AM50" s="178"/>
      <c r="AN50" s="177"/>
      <c r="AO50" s="178"/>
      <c r="AP50" s="177"/>
      <c r="AQ50" s="178"/>
      <c r="AR50" s="177"/>
      <c r="AS50" s="178"/>
      <c r="AT50" s="177"/>
      <c r="AU50" s="178"/>
      <c r="AV50" s="189">
        <f t="shared" si="4"/>
        <v>0</v>
      </c>
      <c r="AW50" s="170">
        <f t="shared" si="5"/>
        <v>0</v>
      </c>
      <c r="AX50" s="169">
        <f t="shared" si="6"/>
        <v>0</v>
      </c>
      <c r="AY50" s="170">
        <f t="shared" si="7"/>
        <v>0</v>
      </c>
      <c r="AZ50" s="23"/>
      <c r="BA50" s="23"/>
      <c r="BB50" s="177"/>
      <c r="BC50" s="178"/>
      <c r="BD50" s="177"/>
      <c r="BE50" s="178"/>
      <c r="BF50" s="177"/>
      <c r="BG50" s="178"/>
      <c r="BH50" s="177"/>
      <c r="BI50" s="178"/>
      <c r="BJ50" s="177"/>
      <c r="BK50" s="178"/>
      <c r="BL50" s="177"/>
      <c r="BM50" s="178"/>
      <c r="BN50" s="177"/>
      <c r="BO50" s="178"/>
      <c r="BP50" s="177"/>
      <c r="BQ50" s="178"/>
      <c r="BR50" s="189">
        <f t="shared" si="8"/>
        <v>0</v>
      </c>
      <c r="BS50" s="170">
        <f t="shared" si="9"/>
        <v>0</v>
      </c>
      <c r="BT50" s="169">
        <f t="shared" si="10"/>
        <v>0</v>
      </c>
      <c r="BU50" s="170">
        <f t="shared" si="11"/>
        <v>0</v>
      </c>
      <c r="BV50" s="23"/>
      <c r="BW50" s="23"/>
      <c r="BX50" s="177"/>
      <c r="BY50" s="178"/>
      <c r="BZ50" s="177"/>
      <c r="CA50" s="178"/>
      <c r="CB50" s="177"/>
      <c r="CC50" s="178"/>
      <c r="CD50" s="177"/>
      <c r="CE50" s="178"/>
      <c r="CF50" s="177"/>
      <c r="CG50" s="178"/>
      <c r="CH50" s="177"/>
      <c r="CI50" s="178"/>
      <c r="CJ50" s="177"/>
      <c r="CK50" s="178"/>
      <c r="CL50" s="177"/>
      <c r="CM50" s="178"/>
      <c r="CN50" s="189">
        <f t="shared" si="12"/>
        <v>0</v>
      </c>
      <c r="CO50" s="170">
        <f t="shared" si="13"/>
        <v>0</v>
      </c>
      <c r="CP50" s="169">
        <f t="shared" si="14"/>
        <v>0</v>
      </c>
      <c r="CQ50" s="170">
        <f t="shared" si="15"/>
        <v>0</v>
      </c>
      <c r="CR50" s="23"/>
      <c r="CS50" s="23"/>
      <c r="CT50" s="177"/>
      <c r="CU50" s="178"/>
      <c r="CV50" s="177"/>
      <c r="CW50" s="178"/>
      <c r="CX50" s="177"/>
      <c r="CY50" s="178"/>
      <c r="CZ50" s="177"/>
      <c r="DA50" s="178"/>
      <c r="DB50" s="177"/>
      <c r="DC50" s="178"/>
      <c r="DD50" s="177"/>
      <c r="DE50" s="178"/>
      <c r="DF50" s="177"/>
      <c r="DG50" s="178"/>
      <c r="DH50" s="177"/>
      <c r="DI50" s="178"/>
      <c r="DJ50" s="189">
        <f t="shared" si="16"/>
        <v>0</v>
      </c>
      <c r="DK50" s="170">
        <f t="shared" si="17"/>
        <v>0</v>
      </c>
      <c r="DL50" s="169">
        <f t="shared" si="18"/>
        <v>0</v>
      </c>
      <c r="DM50" s="170">
        <f t="shared" si="19"/>
        <v>0</v>
      </c>
      <c r="DN50" s="23"/>
      <c r="DO50" s="23"/>
      <c r="DP50" s="177"/>
      <c r="DQ50" s="178"/>
      <c r="DR50" s="177"/>
      <c r="DS50" s="178"/>
      <c r="DT50" s="177"/>
      <c r="DU50" s="178"/>
      <c r="DV50" s="177"/>
      <c r="DW50" s="178"/>
      <c r="DX50" s="177"/>
      <c r="DY50" s="178"/>
      <c r="DZ50" s="177"/>
      <c r="EA50" s="178"/>
      <c r="EB50" s="177"/>
      <c r="EC50" s="178"/>
      <c r="ED50" s="177"/>
      <c r="EE50" s="178"/>
      <c r="EF50" s="189">
        <f t="shared" si="20"/>
        <v>0</v>
      </c>
      <c r="EG50" s="170">
        <f t="shared" si="21"/>
        <v>0</v>
      </c>
      <c r="EH50" s="169">
        <f t="shared" si="22"/>
        <v>0</v>
      </c>
      <c r="EI50" s="170">
        <f t="shared" si="23"/>
        <v>0</v>
      </c>
      <c r="EJ50" s="23"/>
      <c r="EK50" s="23"/>
      <c r="EL50" s="177"/>
      <c r="EM50" s="178"/>
      <c r="EN50" s="177"/>
      <c r="EO50" s="178"/>
      <c r="EP50" s="177"/>
      <c r="EQ50" s="178"/>
      <c r="ER50" s="177"/>
      <c r="ES50" s="178"/>
      <c r="ET50" s="177"/>
      <c r="EU50" s="178"/>
      <c r="EV50" s="177"/>
      <c r="EW50" s="178"/>
      <c r="EX50" s="177"/>
      <c r="EY50" s="178"/>
      <c r="EZ50" s="177"/>
      <c r="FA50" s="178"/>
      <c r="FB50" s="189">
        <f t="shared" si="24"/>
        <v>0</v>
      </c>
      <c r="FC50" s="170">
        <f t="shared" si="25"/>
        <v>0</v>
      </c>
      <c r="FD50" s="169">
        <f t="shared" si="26"/>
        <v>0</v>
      </c>
      <c r="FE50" s="170">
        <f t="shared" si="27"/>
        <v>0</v>
      </c>
      <c r="FF50" s="23"/>
      <c r="FG50" s="23"/>
      <c r="FH50" s="177"/>
      <c r="FI50" s="178"/>
      <c r="FJ50" s="177"/>
      <c r="FK50" s="178"/>
      <c r="FL50" s="177"/>
      <c r="FM50" s="178"/>
      <c r="FN50" s="177"/>
      <c r="FO50" s="178"/>
      <c r="FP50" s="177"/>
      <c r="FQ50" s="178"/>
      <c r="FR50" s="177"/>
      <c r="FS50" s="178"/>
      <c r="FT50" s="177"/>
      <c r="FU50" s="178"/>
      <c r="FV50" s="177"/>
      <c r="FW50" s="178"/>
      <c r="FX50" s="189">
        <f t="shared" si="28"/>
        <v>0</v>
      </c>
      <c r="FY50" s="170">
        <f t="shared" si="29"/>
        <v>0</v>
      </c>
      <c r="FZ50" s="169">
        <f t="shared" si="30"/>
        <v>0</v>
      </c>
      <c r="GA50" s="170">
        <f t="shared" si="31"/>
        <v>0</v>
      </c>
      <c r="GB50" s="23"/>
      <c r="GC50" s="23"/>
      <c r="GD50" s="177"/>
      <c r="GE50" s="178"/>
      <c r="GF50" s="177"/>
      <c r="GG50" s="178"/>
      <c r="GH50" s="177"/>
      <c r="GI50" s="178"/>
      <c r="GJ50" s="177"/>
      <c r="GK50" s="178"/>
      <c r="GL50" s="177"/>
      <c r="GM50" s="178"/>
      <c r="GN50" s="177"/>
      <c r="GO50" s="178"/>
      <c r="GP50" s="177"/>
      <c r="GQ50" s="178"/>
      <c r="GR50" s="177"/>
      <c r="GS50" s="178"/>
      <c r="GT50" s="189">
        <f t="shared" si="32"/>
        <v>0</v>
      </c>
      <c r="GU50" s="170">
        <f t="shared" si="33"/>
        <v>0</v>
      </c>
      <c r="GV50" s="169">
        <f t="shared" si="34"/>
        <v>0</v>
      </c>
      <c r="GW50" s="170">
        <f t="shared" si="35"/>
        <v>0</v>
      </c>
      <c r="GX50" s="23"/>
      <c r="GY50" s="23"/>
      <c r="GZ50" s="177"/>
      <c r="HA50" s="178"/>
      <c r="HB50" s="177"/>
      <c r="HC50" s="178"/>
      <c r="HD50" s="177"/>
      <c r="HE50" s="178"/>
      <c r="HF50" s="177"/>
      <c r="HG50" s="178"/>
      <c r="HH50" s="177"/>
      <c r="HI50" s="178"/>
      <c r="HJ50" s="177"/>
      <c r="HK50" s="178"/>
      <c r="HL50" s="177"/>
      <c r="HM50" s="178"/>
      <c r="HN50" s="177"/>
      <c r="HO50" s="178"/>
      <c r="HP50" s="189">
        <f t="shared" si="36"/>
        <v>0</v>
      </c>
      <c r="HQ50" s="170">
        <f t="shared" si="37"/>
        <v>0</v>
      </c>
      <c r="HR50" s="169">
        <f t="shared" si="38"/>
        <v>0</v>
      </c>
      <c r="HS50" s="170">
        <f t="shared" si="39"/>
        <v>0</v>
      </c>
      <c r="HT50" s="23"/>
      <c r="HU50" s="23"/>
      <c r="HV50" s="173">
        <f t="shared" si="40"/>
        <v>0</v>
      </c>
      <c r="HW50" s="174">
        <f t="shared" si="41"/>
        <v>0</v>
      </c>
      <c r="HX50" s="169">
        <f t="shared" si="49"/>
        <v>0</v>
      </c>
      <c r="HY50" s="170">
        <f t="shared" si="50"/>
        <v>0</v>
      </c>
      <c r="HZ50" s="175">
        <f t="shared" si="42"/>
        <v>0</v>
      </c>
      <c r="IA50" s="174">
        <f t="shared" si="43"/>
        <v>0</v>
      </c>
      <c r="IB50" s="169">
        <f t="shared" si="51"/>
        <v>0</v>
      </c>
      <c r="IC50" s="170">
        <f t="shared" si="52"/>
        <v>0</v>
      </c>
      <c r="ID50" s="453">
        <f t="shared" si="44"/>
        <v>0</v>
      </c>
      <c r="IE50" s="439">
        <f t="shared" si="45"/>
        <v>0</v>
      </c>
      <c r="IF50" s="455" t="s">
        <v>343</v>
      </c>
      <c r="IG50" s="439" t="s">
        <v>343</v>
      </c>
      <c r="IH50" s="4"/>
    </row>
    <row r="51" spans="2:242" s="26" customFormat="1" ht="16.5" customHeight="1" x14ac:dyDescent="0.25">
      <c r="B51" s="153" t="s">
        <v>32</v>
      </c>
      <c r="C51" s="806"/>
      <c r="D51" s="807"/>
      <c r="E51" s="322"/>
      <c r="F51" s="116"/>
      <c r="G51" s="116"/>
      <c r="H51" s="116"/>
      <c r="I51" s="148">
        <f>INT(IF(E51&gt;0,data!$J$12,0))</f>
        <v>0</v>
      </c>
      <c r="J51" s="148">
        <f>E51*I51</f>
        <v>0</v>
      </c>
      <c r="K51" s="323"/>
      <c r="L51" s="322"/>
      <c r="M51" s="148">
        <f>INT(IF(E51&gt;0,(IF(K51="ano",data!$J$6,0)),0))</f>
        <v>0</v>
      </c>
      <c r="N51" s="155">
        <f>IF(L51&gt;E51,M51*E51,M51*L51)</f>
        <v>0</v>
      </c>
      <c r="O51" s="158">
        <f t="shared" si="46"/>
        <v>0</v>
      </c>
      <c r="Q51" s="152" t="str">
        <f t="shared" si="47"/>
        <v/>
      </c>
      <c r="R51" s="640" t="s">
        <v>343</v>
      </c>
      <c r="T51" s="26">
        <f t="shared" si="48"/>
        <v>0</v>
      </c>
      <c r="U51" s="179" t="s">
        <v>300</v>
      </c>
      <c r="V51" s="10"/>
      <c r="W51" s="10"/>
      <c r="X51" s="167"/>
      <c r="Y51" s="180"/>
      <c r="Z51" s="167"/>
      <c r="AA51" s="180"/>
      <c r="AB51" s="167"/>
      <c r="AC51" s="180"/>
      <c r="AD51" s="167"/>
      <c r="AE51" s="180"/>
      <c r="AF51" s="167"/>
      <c r="AG51" s="180"/>
      <c r="AH51" s="167"/>
      <c r="AI51" s="180"/>
      <c r="AJ51" s="167"/>
      <c r="AK51" s="180"/>
      <c r="AL51" s="167"/>
      <c r="AM51" s="180"/>
      <c r="AN51" s="167"/>
      <c r="AO51" s="180"/>
      <c r="AP51" s="167"/>
      <c r="AQ51" s="180"/>
      <c r="AR51" s="167"/>
      <c r="AS51" s="180"/>
      <c r="AT51" s="167"/>
      <c r="AU51" s="180"/>
      <c r="AV51" s="189">
        <f t="shared" si="4"/>
        <v>0</v>
      </c>
      <c r="AW51" s="170">
        <f t="shared" si="5"/>
        <v>0</v>
      </c>
      <c r="AX51" s="169">
        <f t="shared" si="6"/>
        <v>0</v>
      </c>
      <c r="AY51" s="170">
        <f t="shared" si="7"/>
        <v>0</v>
      </c>
      <c r="AZ51" s="4"/>
      <c r="BA51" s="4"/>
      <c r="BB51" s="167"/>
      <c r="BC51" s="180"/>
      <c r="BD51" s="167"/>
      <c r="BE51" s="180"/>
      <c r="BF51" s="167"/>
      <c r="BG51" s="180"/>
      <c r="BH51" s="167"/>
      <c r="BI51" s="180"/>
      <c r="BJ51" s="167"/>
      <c r="BK51" s="180"/>
      <c r="BL51" s="167"/>
      <c r="BM51" s="180"/>
      <c r="BN51" s="167"/>
      <c r="BO51" s="180"/>
      <c r="BP51" s="167"/>
      <c r="BQ51" s="180"/>
      <c r="BR51" s="189">
        <f t="shared" si="8"/>
        <v>0</v>
      </c>
      <c r="BS51" s="170">
        <f t="shared" si="9"/>
        <v>0</v>
      </c>
      <c r="BT51" s="169">
        <f t="shared" si="10"/>
        <v>0</v>
      </c>
      <c r="BU51" s="170">
        <f t="shared" si="11"/>
        <v>0</v>
      </c>
      <c r="BV51" s="4"/>
      <c r="BW51" s="4"/>
      <c r="BX51" s="167"/>
      <c r="BY51" s="180"/>
      <c r="BZ51" s="167"/>
      <c r="CA51" s="180"/>
      <c r="CB51" s="167"/>
      <c r="CC51" s="180"/>
      <c r="CD51" s="167"/>
      <c r="CE51" s="180"/>
      <c r="CF51" s="167"/>
      <c r="CG51" s="180"/>
      <c r="CH51" s="167"/>
      <c r="CI51" s="180"/>
      <c r="CJ51" s="167"/>
      <c r="CK51" s="180"/>
      <c r="CL51" s="167"/>
      <c r="CM51" s="180"/>
      <c r="CN51" s="189">
        <f t="shared" si="12"/>
        <v>0</v>
      </c>
      <c r="CO51" s="170">
        <f t="shared" si="13"/>
        <v>0</v>
      </c>
      <c r="CP51" s="169">
        <f t="shared" si="14"/>
        <v>0</v>
      </c>
      <c r="CQ51" s="170">
        <f t="shared" si="15"/>
        <v>0</v>
      </c>
      <c r="CR51" s="4"/>
      <c r="CS51" s="4"/>
      <c r="CT51" s="167"/>
      <c r="CU51" s="180"/>
      <c r="CV51" s="167"/>
      <c r="CW51" s="180"/>
      <c r="CX51" s="167"/>
      <c r="CY51" s="180"/>
      <c r="CZ51" s="167"/>
      <c r="DA51" s="180"/>
      <c r="DB51" s="167"/>
      <c r="DC51" s="180"/>
      <c r="DD51" s="167"/>
      <c r="DE51" s="180"/>
      <c r="DF51" s="167"/>
      <c r="DG51" s="180"/>
      <c r="DH51" s="167"/>
      <c r="DI51" s="180"/>
      <c r="DJ51" s="189">
        <f t="shared" si="16"/>
        <v>0</v>
      </c>
      <c r="DK51" s="170">
        <f t="shared" si="17"/>
        <v>0</v>
      </c>
      <c r="DL51" s="169">
        <f t="shared" si="18"/>
        <v>0</v>
      </c>
      <c r="DM51" s="170">
        <f t="shared" si="19"/>
        <v>0</v>
      </c>
      <c r="DN51" s="4"/>
      <c r="DO51" s="4"/>
      <c r="DP51" s="167"/>
      <c r="DQ51" s="180"/>
      <c r="DR51" s="167"/>
      <c r="DS51" s="180"/>
      <c r="DT51" s="167"/>
      <c r="DU51" s="180"/>
      <c r="DV51" s="167"/>
      <c r="DW51" s="180"/>
      <c r="DX51" s="167"/>
      <c r="DY51" s="180"/>
      <c r="DZ51" s="167"/>
      <c r="EA51" s="180"/>
      <c r="EB51" s="167"/>
      <c r="EC51" s="180"/>
      <c r="ED51" s="167"/>
      <c r="EE51" s="180"/>
      <c r="EF51" s="189">
        <f t="shared" si="20"/>
        <v>0</v>
      </c>
      <c r="EG51" s="170">
        <f t="shared" si="21"/>
        <v>0</v>
      </c>
      <c r="EH51" s="169">
        <f t="shared" si="22"/>
        <v>0</v>
      </c>
      <c r="EI51" s="170">
        <f t="shared" si="23"/>
        <v>0</v>
      </c>
      <c r="EJ51" s="4"/>
      <c r="EK51" s="4"/>
      <c r="EL51" s="167"/>
      <c r="EM51" s="180"/>
      <c r="EN51" s="167"/>
      <c r="EO51" s="180"/>
      <c r="EP51" s="167"/>
      <c r="EQ51" s="180"/>
      <c r="ER51" s="167"/>
      <c r="ES51" s="180"/>
      <c r="ET51" s="167"/>
      <c r="EU51" s="180"/>
      <c r="EV51" s="167"/>
      <c r="EW51" s="180"/>
      <c r="EX51" s="167"/>
      <c r="EY51" s="180"/>
      <c r="EZ51" s="167"/>
      <c r="FA51" s="180"/>
      <c r="FB51" s="189">
        <f t="shared" si="24"/>
        <v>0</v>
      </c>
      <c r="FC51" s="170">
        <f t="shared" si="25"/>
        <v>0</v>
      </c>
      <c r="FD51" s="169">
        <f t="shared" si="26"/>
        <v>0</v>
      </c>
      <c r="FE51" s="170">
        <f t="shared" si="27"/>
        <v>0</v>
      </c>
      <c r="FF51" s="4"/>
      <c r="FG51" s="4"/>
      <c r="FH51" s="167"/>
      <c r="FI51" s="180"/>
      <c r="FJ51" s="167"/>
      <c r="FK51" s="180"/>
      <c r="FL51" s="167"/>
      <c r="FM51" s="180"/>
      <c r="FN51" s="167"/>
      <c r="FO51" s="180"/>
      <c r="FP51" s="167"/>
      <c r="FQ51" s="180"/>
      <c r="FR51" s="167"/>
      <c r="FS51" s="180"/>
      <c r="FT51" s="167"/>
      <c r="FU51" s="180"/>
      <c r="FV51" s="167"/>
      <c r="FW51" s="180"/>
      <c r="FX51" s="189">
        <f t="shared" si="28"/>
        <v>0</v>
      </c>
      <c r="FY51" s="170">
        <f t="shared" si="29"/>
        <v>0</v>
      </c>
      <c r="FZ51" s="169">
        <f t="shared" si="30"/>
        <v>0</v>
      </c>
      <c r="GA51" s="170">
        <f t="shared" si="31"/>
        <v>0</v>
      </c>
      <c r="GB51" s="4"/>
      <c r="GC51" s="4"/>
      <c r="GD51" s="167"/>
      <c r="GE51" s="180"/>
      <c r="GF51" s="167"/>
      <c r="GG51" s="180"/>
      <c r="GH51" s="167"/>
      <c r="GI51" s="180"/>
      <c r="GJ51" s="167"/>
      <c r="GK51" s="180"/>
      <c r="GL51" s="167"/>
      <c r="GM51" s="180"/>
      <c r="GN51" s="167"/>
      <c r="GO51" s="180"/>
      <c r="GP51" s="167"/>
      <c r="GQ51" s="180"/>
      <c r="GR51" s="167"/>
      <c r="GS51" s="180"/>
      <c r="GT51" s="189">
        <f t="shared" si="32"/>
        <v>0</v>
      </c>
      <c r="GU51" s="170">
        <f t="shared" si="33"/>
        <v>0</v>
      </c>
      <c r="GV51" s="169">
        <f t="shared" si="34"/>
        <v>0</v>
      </c>
      <c r="GW51" s="170">
        <f t="shared" si="35"/>
        <v>0</v>
      </c>
      <c r="GX51" s="4"/>
      <c r="GY51" s="4"/>
      <c r="GZ51" s="167"/>
      <c r="HA51" s="180"/>
      <c r="HB51" s="167"/>
      <c r="HC51" s="180"/>
      <c r="HD51" s="167"/>
      <c r="HE51" s="180"/>
      <c r="HF51" s="167"/>
      <c r="HG51" s="180"/>
      <c r="HH51" s="167"/>
      <c r="HI51" s="180"/>
      <c r="HJ51" s="167"/>
      <c r="HK51" s="180"/>
      <c r="HL51" s="167"/>
      <c r="HM51" s="180"/>
      <c r="HN51" s="167"/>
      <c r="HO51" s="180"/>
      <c r="HP51" s="189">
        <f t="shared" si="36"/>
        <v>0</v>
      </c>
      <c r="HQ51" s="170">
        <f t="shared" si="37"/>
        <v>0</v>
      </c>
      <c r="HR51" s="169">
        <f t="shared" si="38"/>
        <v>0</v>
      </c>
      <c r="HS51" s="170">
        <f t="shared" si="39"/>
        <v>0</v>
      </c>
      <c r="HT51" s="4"/>
      <c r="HU51" s="4"/>
      <c r="HV51" s="173">
        <f t="shared" si="40"/>
        <v>0</v>
      </c>
      <c r="HW51" s="174">
        <f t="shared" si="41"/>
        <v>0</v>
      </c>
      <c r="HX51" s="169">
        <f t="shared" si="49"/>
        <v>0</v>
      </c>
      <c r="HY51" s="170">
        <f t="shared" si="50"/>
        <v>0</v>
      </c>
      <c r="HZ51" s="175">
        <f t="shared" si="42"/>
        <v>0</v>
      </c>
      <c r="IA51" s="174">
        <f t="shared" si="43"/>
        <v>0</v>
      </c>
      <c r="IB51" s="169">
        <f t="shared" si="51"/>
        <v>0</v>
      </c>
      <c r="IC51" s="170">
        <f t="shared" si="52"/>
        <v>0</v>
      </c>
      <c r="ID51" s="453">
        <f t="shared" si="44"/>
        <v>0</v>
      </c>
      <c r="IE51" s="439">
        <f t="shared" si="45"/>
        <v>0</v>
      </c>
      <c r="IF51" s="455" t="s">
        <v>343</v>
      </c>
      <c r="IG51" s="439" t="s">
        <v>343</v>
      </c>
      <c r="IH51" s="4"/>
    </row>
    <row r="52" spans="2:242" s="26" customFormat="1" ht="16.5" hidden="1" customHeight="1" x14ac:dyDescent="0.25">
      <c r="B52" s="153"/>
      <c r="C52" s="558"/>
      <c r="D52" s="559"/>
      <c r="E52" s="123"/>
      <c r="F52" s="123"/>
      <c r="G52" s="123"/>
      <c r="H52" s="123"/>
      <c r="I52" s="148"/>
      <c r="J52" s="159"/>
      <c r="K52" s="560"/>
      <c r="L52" s="553"/>
      <c r="M52" s="148"/>
      <c r="N52" s="155"/>
      <c r="O52" s="160"/>
      <c r="Q52" s="157"/>
      <c r="R52" s="640" t="s">
        <v>343</v>
      </c>
      <c r="T52" s="28"/>
      <c r="U52" s="176" t="s">
        <v>300</v>
      </c>
      <c r="V52" s="10"/>
      <c r="W52" s="10"/>
      <c r="X52" s="177"/>
      <c r="Y52" s="178"/>
      <c r="Z52" s="177"/>
      <c r="AA52" s="178"/>
      <c r="AB52" s="177"/>
      <c r="AC52" s="178"/>
      <c r="AD52" s="177"/>
      <c r="AE52" s="178"/>
      <c r="AF52" s="177"/>
      <c r="AG52" s="178"/>
      <c r="AH52" s="177"/>
      <c r="AI52" s="178"/>
      <c r="AJ52" s="177"/>
      <c r="AK52" s="178"/>
      <c r="AL52" s="177"/>
      <c r="AM52" s="178"/>
      <c r="AN52" s="177"/>
      <c r="AO52" s="178"/>
      <c r="AP52" s="177"/>
      <c r="AQ52" s="178"/>
      <c r="AR52" s="177"/>
      <c r="AS52" s="178"/>
      <c r="AT52" s="177"/>
      <c r="AU52" s="178"/>
      <c r="AV52" s="189">
        <f t="shared" si="4"/>
        <v>0</v>
      </c>
      <c r="AW52" s="170">
        <f t="shared" si="5"/>
        <v>0</v>
      </c>
      <c r="AX52" s="169">
        <f t="shared" si="6"/>
        <v>0</v>
      </c>
      <c r="AY52" s="170">
        <f t="shared" si="7"/>
        <v>0</v>
      </c>
      <c r="AZ52" s="23"/>
      <c r="BA52" s="23"/>
      <c r="BB52" s="177"/>
      <c r="BC52" s="178"/>
      <c r="BD52" s="177"/>
      <c r="BE52" s="178"/>
      <c r="BF52" s="177"/>
      <c r="BG52" s="178"/>
      <c r="BH52" s="177"/>
      <c r="BI52" s="178"/>
      <c r="BJ52" s="177"/>
      <c r="BK52" s="178"/>
      <c r="BL52" s="177"/>
      <c r="BM52" s="178"/>
      <c r="BN52" s="177"/>
      <c r="BO52" s="178"/>
      <c r="BP52" s="177"/>
      <c r="BQ52" s="178"/>
      <c r="BR52" s="189">
        <f t="shared" si="8"/>
        <v>0</v>
      </c>
      <c r="BS52" s="170">
        <f t="shared" si="9"/>
        <v>0</v>
      </c>
      <c r="BT52" s="169">
        <f t="shared" si="10"/>
        <v>0</v>
      </c>
      <c r="BU52" s="170">
        <f t="shared" si="11"/>
        <v>0</v>
      </c>
      <c r="BV52" s="23"/>
      <c r="BW52" s="23"/>
      <c r="BX52" s="177"/>
      <c r="BY52" s="178"/>
      <c r="BZ52" s="177"/>
      <c r="CA52" s="178"/>
      <c r="CB52" s="177"/>
      <c r="CC52" s="178"/>
      <c r="CD52" s="177"/>
      <c r="CE52" s="178"/>
      <c r="CF52" s="177"/>
      <c r="CG52" s="178"/>
      <c r="CH52" s="177"/>
      <c r="CI52" s="178"/>
      <c r="CJ52" s="177"/>
      <c r="CK52" s="178"/>
      <c r="CL52" s="177"/>
      <c r="CM52" s="178"/>
      <c r="CN52" s="189">
        <f t="shared" si="12"/>
        <v>0</v>
      </c>
      <c r="CO52" s="170">
        <f t="shared" si="13"/>
        <v>0</v>
      </c>
      <c r="CP52" s="169">
        <f t="shared" si="14"/>
        <v>0</v>
      </c>
      <c r="CQ52" s="170">
        <f t="shared" si="15"/>
        <v>0</v>
      </c>
      <c r="CR52" s="23"/>
      <c r="CS52" s="23"/>
      <c r="CT52" s="177"/>
      <c r="CU52" s="178"/>
      <c r="CV52" s="177"/>
      <c r="CW52" s="178"/>
      <c r="CX52" s="177"/>
      <c r="CY52" s="178"/>
      <c r="CZ52" s="177"/>
      <c r="DA52" s="178"/>
      <c r="DB52" s="177"/>
      <c r="DC52" s="178"/>
      <c r="DD52" s="177"/>
      <c r="DE52" s="178"/>
      <c r="DF52" s="177"/>
      <c r="DG52" s="178"/>
      <c r="DH52" s="177"/>
      <c r="DI52" s="178"/>
      <c r="DJ52" s="189">
        <f t="shared" si="16"/>
        <v>0</v>
      </c>
      <c r="DK52" s="170">
        <f t="shared" si="17"/>
        <v>0</v>
      </c>
      <c r="DL52" s="169">
        <f t="shared" si="18"/>
        <v>0</v>
      </c>
      <c r="DM52" s="170">
        <f t="shared" si="19"/>
        <v>0</v>
      </c>
      <c r="DN52" s="23"/>
      <c r="DO52" s="23"/>
      <c r="DP52" s="177"/>
      <c r="DQ52" s="178"/>
      <c r="DR52" s="177"/>
      <c r="DS52" s="178"/>
      <c r="DT52" s="177"/>
      <c r="DU52" s="178"/>
      <c r="DV52" s="177"/>
      <c r="DW52" s="178"/>
      <c r="DX52" s="177"/>
      <c r="DY52" s="178"/>
      <c r="DZ52" s="177"/>
      <c r="EA52" s="178"/>
      <c r="EB52" s="177"/>
      <c r="EC52" s="178"/>
      <c r="ED52" s="177"/>
      <c r="EE52" s="178"/>
      <c r="EF52" s="189">
        <f t="shared" si="20"/>
        <v>0</v>
      </c>
      <c r="EG52" s="170">
        <f t="shared" si="21"/>
        <v>0</v>
      </c>
      <c r="EH52" s="169">
        <f t="shared" si="22"/>
        <v>0</v>
      </c>
      <c r="EI52" s="170">
        <f t="shared" si="23"/>
        <v>0</v>
      </c>
      <c r="EJ52" s="23"/>
      <c r="EK52" s="23"/>
      <c r="EL52" s="177"/>
      <c r="EM52" s="178"/>
      <c r="EN52" s="177"/>
      <c r="EO52" s="178"/>
      <c r="EP52" s="177"/>
      <c r="EQ52" s="178"/>
      <c r="ER52" s="177"/>
      <c r="ES52" s="178"/>
      <c r="ET52" s="177"/>
      <c r="EU52" s="178"/>
      <c r="EV52" s="177"/>
      <c r="EW52" s="178"/>
      <c r="EX52" s="177"/>
      <c r="EY52" s="178"/>
      <c r="EZ52" s="177"/>
      <c r="FA52" s="178"/>
      <c r="FB52" s="189">
        <f t="shared" si="24"/>
        <v>0</v>
      </c>
      <c r="FC52" s="170">
        <f t="shared" si="25"/>
        <v>0</v>
      </c>
      <c r="FD52" s="169">
        <f t="shared" si="26"/>
        <v>0</v>
      </c>
      <c r="FE52" s="170">
        <f t="shared" si="27"/>
        <v>0</v>
      </c>
      <c r="FF52" s="23"/>
      <c r="FG52" s="23"/>
      <c r="FH52" s="177"/>
      <c r="FI52" s="178"/>
      <c r="FJ52" s="177"/>
      <c r="FK52" s="178"/>
      <c r="FL52" s="177"/>
      <c r="FM52" s="178"/>
      <c r="FN52" s="177"/>
      <c r="FO52" s="178"/>
      <c r="FP52" s="177"/>
      <c r="FQ52" s="178"/>
      <c r="FR52" s="177"/>
      <c r="FS52" s="178"/>
      <c r="FT52" s="177"/>
      <c r="FU52" s="178"/>
      <c r="FV52" s="177"/>
      <c r="FW52" s="178"/>
      <c r="FX52" s="189">
        <f t="shared" si="28"/>
        <v>0</v>
      </c>
      <c r="FY52" s="170">
        <f t="shared" si="29"/>
        <v>0</v>
      </c>
      <c r="FZ52" s="169">
        <f t="shared" si="30"/>
        <v>0</v>
      </c>
      <c r="GA52" s="170">
        <f t="shared" si="31"/>
        <v>0</v>
      </c>
      <c r="GB52" s="23"/>
      <c r="GC52" s="23"/>
      <c r="GD52" s="177"/>
      <c r="GE52" s="178"/>
      <c r="GF52" s="177"/>
      <c r="GG52" s="178"/>
      <c r="GH52" s="177"/>
      <c r="GI52" s="178"/>
      <c r="GJ52" s="177"/>
      <c r="GK52" s="178"/>
      <c r="GL52" s="177"/>
      <c r="GM52" s="178"/>
      <c r="GN52" s="177"/>
      <c r="GO52" s="178"/>
      <c r="GP52" s="177"/>
      <c r="GQ52" s="178"/>
      <c r="GR52" s="177"/>
      <c r="GS52" s="178"/>
      <c r="GT52" s="189">
        <f t="shared" si="32"/>
        <v>0</v>
      </c>
      <c r="GU52" s="170">
        <f t="shared" si="33"/>
        <v>0</v>
      </c>
      <c r="GV52" s="169">
        <f t="shared" si="34"/>
        <v>0</v>
      </c>
      <c r="GW52" s="170">
        <f t="shared" si="35"/>
        <v>0</v>
      </c>
      <c r="GX52" s="23"/>
      <c r="GY52" s="23"/>
      <c r="GZ52" s="177"/>
      <c r="HA52" s="178"/>
      <c r="HB52" s="177"/>
      <c r="HC52" s="178"/>
      <c r="HD52" s="177"/>
      <c r="HE52" s="178"/>
      <c r="HF52" s="177"/>
      <c r="HG52" s="178"/>
      <c r="HH52" s="177"/>
      <c r="HI52" s="178"/>
      <c r="HJ52" s="177"/>
      <c r="HK52" s="178"/>
      <c r="HL52" s="177"/>
      <c r="HM52" s="178"/>
      <c r="HN52" s="177"/>
      <c r="HO52" s="178"/>
      <c r="HP52" s="189">
        <f t="shared" si="36"/>
        <v>0</v>
      </c>
      <c r="HQ52" s="170">
        <f t="shared" si="37"/>
        <v>0</v>
      </c>
      <c r="HR52" s="169">
        <f t="shared" si="38"/>
        <v>0</v>
      </c>
      <c r="HS52" s="170">
        <f t="shared" si="39"/>
        <v>0</v>
      </c>
      <c r="HT52" s="23"/>
      <c r="HU52" s="23"/>
      <c r="HV52" s="173">
        <f t="shared" si="40"/>
        <v>0</v>
      </c>
      <c r="HW52" s="174">
        <f t="shared" si="41"/>
        <v>0</v>
      </c>
      <c r="HX52" s="169">
        <f t="shared" si="49"/>
        <v>0</v>
      </c>
      <c r="HY52" s="170">
        <f t="shared" si="50"/>
        <v>0</v>
      </c>
      <c r="HZ52" s="175">
        <f t="shared" si="42"/>
        <v>0</v>
      </c>
      <c r="IA52" s="174">
        <f t="shared" si="43"/>
        <v>0</v>
      </c>
      <c r="IB52" s="169">
        <f t="shared" si="51"/>
        <v>0</v>
      </c>
      <c r="IC52" s="170">
        <f t="shared" si="52"/>
        <v>0</v>
      </c>
      <c r="ID52" s="453">
        <f t="shared" si="44"/>
        <v>0</v>
      </c>
      <c r="IE52" s="439">
        <f t="shared" si="45"/>
        <v>0</v>
      </c>
      <c r="IF52" s="455" t="s">
        <v>343</v>
      </c>
      <c r="IG52" s="439" t="s">
        <v>343</v>
      </c>
      <c r="IH52" s="4"/>
    </row>
    <row r="53" spans="2:242" s="26" customFormat="1" ht="16.5" customHeight="1" x14ac:dyDescent="0.25">
      <c r="B53" s="153" t="s">
        <v>33</v>
      </c>
      <c r="C53" s="806"/>
      <c r="D53" s="807"/>
      <c r="E53" s="322"/>
      <c r="F53" s="116"/>
      <c r="G53" s="116"/>
      <c r="H53" s="116"/>
      <c r="I53" s="148">
        <f>INT(IF(E53&gt;0,data!$J$12,0))</f>
        <v>0</v>
      </c>
      <c r="J53" s="148">
        <f>E53*I53</f>
        <v>0</v>
      </c>
      <c r="K53" s="323"/>
      <c r="L53" s="322"/>
      <c r="M53" s="148">
        <f>INT(IF(E53&gt;0,(IF(K53="ano",data!$J$6,0)),0))</f>
        <v>0</v>
      </c>
      <c r="N53" s="155">
        <f>IF(L53&gt;E53,M53*E53,M53*L53)</f>
        <v>0</v>
      </c>
      <c r="O53" s="158">
        <f t="shared" si="46"/>
        <v>0</v>
      </c>
      <c r="Q53" s="152" t="str">
        <f t="shared" si="47"/>
        <v/>
      </c>
      <c r="R53" s="640" t="s">
        <v>343</v>
      </c>
      <c r="T53" s="26">
        <f t="shared" si="48"/>
        <v>0</v>
      </c>
      <c r="U53" s="179" t="s">
        <v>300</v>
      </c>
      <c r="V53" s="10"/>
      <c r="W53" s="10"/>
      <c r="X53" s="167"/>
      <c r="Y53" s="180"/>
      <c r="Z53" s="167"/>
      <c r="AA53" s="180"/>
      <c r="AB53" s="167"/>
      <c r="AC53" s="180"/>
      <c r="AD53" s="167"/>
      <c r="AE53" s="180"/>
      <c r="AF53" s="167"/>
      <c r="AG53" s="180"/>
      <c r="AH53" s="167"/>
      <c r="AI53" s="180"/>
      <c r="AJ53" s="167"/>
      <c r="AK53" s="180"/>
      <c r="AL53" s="167"/>
      <c r="AM53" s="180"/>
      <c r="AN53" s="167"/>
      <c r="AO53" s="180"/>
      <c r="AP53" s="167"/>
      <c r="AQ53" s="180"/>
      <c r="AR53" s="167"/>
      <c r="AS53" s="180"/>
      <c r="AT53" s="167"/>
      <c r="AU53" s="180"/>
      <c r="AV53" s="189">
        <f t="shared" si="4"/>
        <v>0</v>
      </c>
      <c r="AW53" s="170">
        <f t="shared" si="5"/>
        <v>0</v>
      </c>
      <c r="AX53" s="169">
        <f t="shared" si="6"/>
        <v>0</v>
      </c>
      <c r="AY53" s="170">
        <f t="shared" si="7"/>
        <v>0</v>
      </c>
      <c r="AZ53" s="4"/>
      <c r="BA53" s="4"/>
      <c r="BB53" s="167"/>
      <c r="BC53" s="180"/>
      <c r="BD53" s="167"/>
      <c r="BE53" s="180"/>
      <c r="BF53" s="167"/>
      <c r="BG53" s="180"/>
      <c r="BH53" s="167"/>
      <c r="BI53" s="180"/>
      <c r="BJ53" s="167"/>
      <c r="BK53" s="180"/>
      <c r="BL53" s="167"/>
      <c r="BM53" s="180"/>
      <c r="BN53" s="167"/>
      <c r="BO53" s="180"/>
      <c r="BP53" s="167"/>
      <c r="BQ53" s="180"/>
      <c r="BR53" s="189">
        <f t="shared" si="8"/>
        <v>0</v>
      </c>
      <c r="BS53" s="170">
        <f t="shared" si="9"/>
        <v>0</v>
      </c>
      <c r="BT53" s="169">
        <f t="shared" si="10"/>
        <v>0</v>
      </c>
      <c r="BU53" s="170">
        <f t="shared" si="11"/>
        <v>0</v>
      </c>
      <c r="BV53" s="4"/>
      <c r="BW53" s="4"/>
      <c r="BX53" s="167"/>
      <c r="BY53" s="180"/>
      <c r="BZ53" s="167"/>
      <c r="CA53" s="180"/>
      <c r="CB53" s="167"/>
      <c r="CC53" s="180"/>
      <c r="CD53" s="167"/>
      <c r="CE53" s="180"/>
      <c r="CF53" s="167"/>
      <c r="CG53" s="180"/>
      <c r="CH53" s="167"/>
      <c r="CI53" s="180"/>
      <c r="CJ53" s="167"/>
      <c r="CK53" s="180"/>
      <c r="CL53" s="167"/>
      <c r="CM53" s="180"/>
      <c r="CN53" s="189">
        <f t="shared" si="12"/>
        <v>0</v>
      </c>
      <c r="CO53" s="170">
        <f t="shared" si="13"/>
        <v>0</v>
      </c>
      <c r="CP53" s="169">
        <f t="shared" si="14"/>
        <v>0</v>
      </c>
      <c r="CQ53" s="170">
        <f t="shared" si="15"/>
        <v>0</v>
      </c>
      <c r="CR53" s="4"/>
      <c r="CS53" s="4"/>
      <c r="CT53" s="167"/>
      <c r="CU53" s="180"/>
      <c r="CV53" s="167"/>
      <c r="CW53" s="180"/>
      <c r="CX53" s="167"/>
      <c r="CY53" s="180"/>
      <c r="CZ53" s="167"/>
      <c r="DA53" s="180"/>
      <c r="DB53" s="167"/>
      <c r="DC53" s="180"/>
      <c r="DD53" s="167"/>
      <c r="DE53" s="180"/>
      <c r="DF53" s="167"/>
      <c r="DG53" s="180"/>
      <c r="DH53" s="167"/>
      <c r="DI53" s="180"/>
      <c r="DJ53" s="189">
        <f t="shared" si="16"/>
        <v>0</v>
      </c>
      <c r="DK53" s="170">
        <f t="shared" si="17"/>
        <v>0</v>
      </c>
      <c r="DL53" s="169">
        <f t="shared" si="18"/>
        <v>0</v>
      </c>
      <c r="DM53" s="170">
        <f t="shared" si="19"/>
        <v>0</v>
      </c>
      <c r="DN53" s="4"/>
      <c r="DO53" s="4"/>
      <c r="DP53" s="167"/>
      <c r="DQ53" s="180"/>
      <c r="DR53" s="167"/>
      <c r="DS53" s="180"/>
      <c r="DT53" s="167"/>
      <c r="DU53" s="180"/>
      <c r="DV53" s="167"/>
      <c r="DW53" s="180"/>
      <c r="DX53" s="167"/>
      <c r="DY53" s="180"/>
      <c r="DZ53" s="167"/>
      <c r="EA53" s="180"/>
      <c r="EB53" s="167"/>
      <c r="EC53" s="180"/>
      <c r="ED53" s="167"/>
      <c r="EE53" s="180"/>
      <c r="EF53" s="189">
        <f t="shared" si="20"/>
        <v>0</v>
      </c>
      <c r="EG53" s="170">
        <f t="shared" si="21"/>
        <v>0</v>
      </c>
      <c r="EH53" s="169">
        <f t="shared" si="22"/>
        <v>0</v>
      </c>
      <c r="EI53" s="170">
        <f t="shared" si="23"/>
        <v>0</v>
      </c>
      <c r="EJ53" s="4"/>
      <c r="EK53" s="4"/>
      <c r="EL53" s="167"/>
      <c r="EM53" s="180"/>
      <c r="EN53" s="167"/>
      <c r="EO53" s="180"/>
      <c r="EP53" s="167"/>
      <c r="EQ53" s="180"/>
      <c r="ER53" s="167"/>
      <c r="ES53" s="180"/>
      <c r="ET53" s="167"/>
      <c r="EU53" s="180"/>
      <c r="EV53" s="167"/>
      <c r="EW53" s="180"/>
      <c r="EX53" s="167"/>
      <c r="EY53" s="180"/>
      <c r="EZ53" s="167"/>
      <c r="FA53" s="180"/>
      <c r="FB53" s="189">
        <f t="shared" si="24"/>
        <v>0</v>
      </c>
      <c r="FC53" s="170">
        <f t="shared" si="25"/>
        <v>0</v>
      </c>
      <c r="FD53" s="169">
        <f t="shared" si="26"/>
        <v>0</v>
      </c>
      <c r="FE53" s="170">
        <f t="shared" si="27"/>
        <v>0</v>
      </c>
      <c r="FF53" s="4"/>
      <c r="FG53" s="4"/>
      <c r="FH53" s="167"/>
      <c r="FI53" s="180"/>
      <c r="FJ53" s="167"/>
      <c r="FK53" s="180"/>
      <c r="FL53" s="167"/>
      <c r="FM53" s="180"/>
      <c r="FN53" s="167"/>
      <c r="FO53" s="180"/>
      <c r="FP53" s="167"/>
      <c r="FQ53" s="180"/>
      <c r="FR53" s="167"/>
      <c r="FS53" s="180"/>
      <c r="FT53" s="167"/>
      <c r="FU53" s="180"/>
      <c r="FV53" s="167"/>
      <c r="FW53" s="180"/>
      <c r="FX53" s="189">
        <f t="shared" si="28"/>
        <v>0</v>
      </c>
      <c r="FY53" s="170">
        <f t="shared" si="29"/>
        <v>0</v>
      </c>
      <c r="FZ53" s="169">
        <f t="shared" si="30"/>
        <v>0</v>
      </c>
      <c r="GA53" s="170">
        <f t="shared" si="31"/>
        <v>0</v>
      </c>
      <c r="GB53" s="4"/>
      <c r="GC53" s="4"/>
      <c r="GD53" s="167"/>
      <c r="GE53" s="180"/>
      <c r="GF53" s="167"/>
      <c r="GG53" s="180"/>
      <c r="GH53" s="167"/>
      <c r="GI53" s="180"/>
      <c r="GJ53" s="167"/>
      <c r="GK53" s="180"/>
      <c r="GL53" s="167"/>
      <c r="GM53" s="180"/>
      <c r="GN53" s="167"/>
      <c r="GO53" s="180"/>
      <c r="GP53" s="167"/>
      <c r="GQ53" s="180"/>
      <c r="GR53" s="167"/>
      <c r="GS53" s="180"/>
      <c r="GT53" s="189">
        <f t="shared" si="32"/>
        <v>0</v>
      </c>
      <c r="GU53" s="170">
        <f t="shared" si="33"/>
        <v>0</v>
      </c>
      <c r="GV53" s="169">
        <f t="shared" si="34"/>
        <v>0</v>
      </c>
      <c r="GW53" s="170">
        <f t="shared" si="35"/>
        <v>0</v>
      </c>
      <c r="GX53" s="4"/>
      <c r="GY53" s="4"/>
      <c r="GZ53" s="167"/>
      <c r="HA53" s="180"/>
      <c r="HB53" s="167"/>
      <c r="HC53" s="180"/>
      <c r="HD53" s="167"/>
      <c r="HE53" s="180"/>
      <c r="HF53" s="167"/>
      <c r="HG53" s="180"/>
      <c r="HH53" s="167"/>
      <c r="HI53" s="180"/>
      <c r="HJ53" s="167"/>
      <c r="HK53" s="180"/>
      <c r="HL53" s="167"/>
      <c r="HM53" s="180"/>
      <c r="HN53" s="167"/>
      <c r="HO53" s="180"/>
      <c r="HP53" s="189">
        <f t="shared" si="36"/>
        <v>0</v>
      </c>
      <c r="HQ53" s="170">
        <f t="shared" si="37"/>
        <v>0</v>
      </c>
      <c r="HR53" s="169">
        <f t="shared" si="38"/>
        <v>0</v>
      </c>
      <c r="HS53" s="170">
        <f t="shared" si="39"/>
        <v>0</v>
      </c>
      <c r="HT53" s="4"/>
      <c r="HU53" s="4"/>
      <c r="HV53" s="173">
        <f t="shared" si="40"/>
        <v>0</v>
      </c>
      <c r="HW53" s="174">
        <f t="shared" si="41"/>
        <v>0</v>
      </c>
      <c r="HX53" s="169">
        <f t="shared" si="49"/>
        <v>0</v>
      </c>
      <c r="HY53" s="170">
        <f t="shared" si="50"/>
        <v>0</v>
      </c>
      <c r="HZ53" s="175">
        <f t="shared" si="42"/>
        <v>0</v>
      </c>
      <c r="IA53" s="174">
        <f t="shared" si="43"/>
        <v>0</v>
      </c>
      <c r="IB53" s="169">
        <f t="shared" si="51"/>
        <v>0</v>
      </c>
      <c r="IC53" s="170">
        <f t="shared" si="52"/>
        <v>0</v>
      </c>
      <c r="ID53" s="453">
        <f t="shared" si="44"/>
        <v>0</v>
      </c>
      <c r="IE53" s="439">
        <f t="shared" si="45"/>
        <v>0</v>
      </c>
      <c r="IF53" s="455" t="s">
        <v>343</v>
      </c>
      <c r="IG53" s="439" t="s">
        <v>343</v>
      </c>
      <c r="IH53" s="4"/>
    </row>
    <row r="54" spans="2:242" s="26" customFormat="1" ht="16.5" hidden="1" customHeight="1" x14ac:dyDescent="0.25">
      <c r="B54" s="153"/>
      <c r="C54" s="558"/>
      <c r="D54" s="559"/>
      <c r="E54" s="123"/>
      <c r="F54" s="123"/>
      <c r="G54" s="123"/>
      <c r="H54" s="123"/>
      <c r="I54" s="148"/>
      <c r="J54" s="159"/>
      <c r="K54" s="560"/>
      <c r="L54" s="553"/>
      <c r="M54" s="148"/>
      <c r="N54" s="155"/>
      <c r="O54" s="160"/>
      <c r="Q54" s="157"/>
      <c r="R54" s="640" t="s">
        <v>343</v>
      </c>
      <c r="T54" s="28"/>
      <c r="U54" s="176" t="s">
        <v>300</v>
      </c>
      <c r="V54" s="10"/>
      <c r="W54" s="10"/>
      <c r="X54" s="177"/>
      <c r="Y54" s="178"/>
      <c r="Z54" s="177"/>
      <c r="AA54" s="178"/>
      <c r="AB54" s="177"/>
      <c r="AC54" s="178"/>
      <c r="AD54" s="177"/>
      <c r="AE54" s="178"/>
      <c r="AF54" s="177"/>
      <c r="AG54" s="178"/>
      <c r="AH54" s="177"/>
      <c r="AI54" s="178"/>
      <c r="AJ54" s="177"/>
      <c r="AK54" s="178"/>
      <c r="AL54" s="177"/>
      <c r="AM54" s="178"/>
      <c r="AN54" s="177"/>
      <c r="AO54" s="178"/>
      <c r="AP54" s="177"/>
      <c r="AQ54" s="178"/>
      <c r="AR54" s="177"/>
      <c r="AS54" s="178"/>
      <c r="AT54" s="177"/>
      <c r="AU54" s="178"/>
      <c r="AV54" s="189">
        <f t="shared" si="4"/>
        <v>0</v>
      </c>
      <c r="AW54" s="170">
        <f t="shared" si="5"/>
        <v>0</v>
      </c>
      <c r="AX54" s="169">
        <f t="shared" si="6"/>
        <v>0</v>
      </c>
      <c r="AY54" s="170">
        <f t="shared" si="7"/>
        <v>0</v>
      </c>
      <c r="AZ54" s="23"/>
      <c r="BA54" s="23"/>
      <c r="BB54" s="177"/>
      <c r="BC54" s="178"/>
      <c r="BD54" s="177"/>
      <c r="BE54" s="178"/>
      <c r="BF54" s="177"/>
      <c r="BG54" s="178"/>
      <c r="BH54" s="177"/>
      <c r="BI54" s="178"/>
      <c r="BJ54" s="177"/>
      <c r="BK54" s="178"/>
      <c r="BL54" s="177"/>
      <c r="BM54" s="178"/>
      <c r="BN54" s="177"/>
      <c r="BO54" s="178"/>
      <c r="BP54" s="177"/>
      <c r="BQ54" s="178"/>
      <c r="BR54" s="189">
        <f t="shared" si="8"/>
        <v>0</v>
      </c>
      <c r="BS54" s="170">
        <f t="shared" si="9"/>
        <v>0</v>
      </c>
      <c r="BT54" s="169">
        <f t="shared" si="10"/>
        <v>0</v>
      </c>
      <c r="BU54" s="170">
        <f t="shared" si="11"/>
        <v>0</v>
      </c>
      <c r="BV54" s="23"/>
      <c r="BW54" s="23"/>
      <c r="BX54" s="177"/>
      <c r="BY54" s="178"/>
      <c r="BZ54" s="177"/>
      <c r="CA54" s="178"/>
      <c r="CB54" s="177"/>
      <c r="CC54" s="178"/>
      <c r="CD54" s="177"/>
      <c r="CE54" s="178"/>
      <c r="CF54" s="177"/>
      <c r="CG54" s="178"/>
      <c r="CH54" s="177"/>
      <c r="CI54" s="178"/>
      <c r="CJ54" s="177"/>
      <c r="CK54" s="178"/>
      <c r="CL54" s="177"/>
      <c r="CM54" s="178"/>
      <c r="CN54" s="189">
        <f t="shared" si="12"/>
        <v>0</v>
      </c>
      <c r="CO54" s="170">
        <f t="shared" si="13"/>
        <v>0</v>
      </c>
      <c r="CP54" s="169">
        <f t="shared" si="14"/>
        <v>0</v>
      </c>
      <c r="CQ54" s="170">
        <f t="shared" si="15"/>
        <v>0</v>
      </c>
      <c r="CR54" s="23"/>
      <c r="CS54" s="23"/>
      <c r="CT54" s="177"/>
      <c r="CU54" s="178"/>
      <c r="CV54" s="177"/>
      <c r="CW54" s="178"/>
      <c r="CX54" s="177"/>
      <c r="CY54" s="178"/>
      <c r="CZ54" s="177"/>
      <c r="DA54" s="178"/>
      <c r="DB54" s="177"/>
      <c r="DC54" s="178"/>
      <c r="DD54" s="177"/>
      <c r="DE54" s="178"/>
      <c r="DF54" s="177"/>
      <c r="DG54" s="178"/>
      <c r="DH54" s="177"/>
      <c r="DI54" s="178"/>
      <c r="DJ54" s="189">
        <f t="shared" si="16"/>
        <v>0</v>
      </c>
      <c r="DK54" s="170">
        <f t="shared" si="17"/>
        <v>0</v>
      </c>
      <c r="DL54" s="169">
        <f t="shared" si="18"/>
        <v>0</v>
      </c>
      <c r="DM54" s="170">
        <f t="shared" si="19"/>
        <v>0</v>
      </c>
      <c r="DN54" s="23"/>
      <c r="DO54" s="23"/>
      <c r="DP54" s="177"/>
      <c r="DQ54" s="178"/>
      <c r="DR54" s="177"/>
      <c r="DS54" s="178"/>
      <c r="DT54" s="177"/>
      <c r="DU54" s="178"/>
      <c r="DV54" s="177"/>
      <c r="DW54" s="178"/>
      <c r="DX54" s="177"/>
      <c r="DY54" s="178"/>
      <c r="DZ54" s="177"/>
      <c r="EA54" s="178"/>
      <c r="EB54" s="177"/>
      <c r="EC54" s="178"/>
      <c r="ED54" s="177"/>
      <c r="EE54" s="178"/>
      <c r="EF54" s="189">
        <f t="shared" si="20"/>
        <v>0</v>
      </c>
      <c r="EG54" s="170">
        <f t="shared" si="21"/>
        <v>0</v>
      </c>
      <c r="EH54" s="169">
        <f t="shared" si="22"/>
        <v>0</v>
      </c>
      <c r="EI54" s="170">
        <f t="shared" si="23"/>
        <v>0</v>
      </c>
      <c r="EJ54" s="23"/>
      <c r="EK54" s="23"/>
      <c r="EL54" s="177"/>
      <c r="EM54" s="178"/>
      <c r="EN54" s="177"/>
      <c r="EO54" s="178"/>
      <c r="EP54" s="177"/>
      <c r="EQ54" s="178"/>
      <c r="ER54" s="177"/>
      <c r="ES54" s="178"/>
      <c r="ET54" s="177"/>
      <c r="EU54" s="178"/>
      <c r="EV54" s="177"/>
      <c r="EW54" s="178"/>
      <c r="EX54" s="177"/>
      <c r="EY54" s="178"/>
      <c r="EZ54" s="177"/>
      <c r="FA54" s="178"/>
      <c r="FB54" s="189">
        <f t="shared" si="24"/>
        <v>0</v>
      </c>
      <c r="FC54" s="170">
        <f t="shared" si="25"/>
        <v>0</v>
      </c>
      <c r="FD54" s="169">
        <f t="shared" si="26"/>
        <v>0</v>
      </c>
      <c r="FE54" s="170">
        <f t="shared" si="27"/>
        <v>0</v>
      </c>
      <c r="FF54" s="23"/>
      <c r="FG54" s="23"/>
      <c r="FH54" s="177"/>
      <c r="FI54" s="178"/>
      <c r="FJ54" s="177"/>
      <c r="FK54" s="178"/>
      <c r="FL54" s="177"/>
      <c r="FM54" s="178"/>
      <c r="FN54" s="177"/>
      <c r="FO54" s="178"/>
      <c r="FP54" s="177"/>
      <c r="FQ54" s="178"/>
      <c r="FR54" s="177"/>
      <c r="FS54" s="178"/>
      <c r="FT54" s="177"/>
      <c r="FU54" s="178"/>
      <c r="FV54" s="177"/>
      <c r="FW54" s="178"/>
      <c r="FX54" s="189">
        <f t="shared" si="28"/>
        <v>0</v>
      </c>
      <c r="FY54" s="170">
        <f t="shared" si="29"/>
        <v>0</v>
      </c>
      <c r="FZ54" s="169">
        <f t="shared" si="30"/>
        <v>0</v>
      </c>
      <c r="GA54" s="170">
        <f t="shared" si="31"/>
        <v>0</v>
      </c>
      <c r="GB54" s="23"/>
      <c r="GC54" s="23"/>
      <c r="GD54" s="177"/>
      <c r="GE54" s="178"/>
      <c r="GF54" s="177"/>
      <c r="GG54" s="178"/>
      <c r="GH54" s="177"/>
      <c r="GI54" s="178"/>
      <c r="GJ54" s="177"/>
      <c r="GK54" s="178"/>
      <c r="GL54" s="177"/>
      <c r="GM54" s="178"/>
      <c r="GN54" s="177"/>
      <c r="GO54" s="178"/>
      <c r="GP54" s="177"/>
      <c r="GQ54" s="178"/>
      <c r="GR54" s="177"/>
      <c r="GS54" s="178"/>
      <c r="GT54" s="189">
        <f t="shared" si="32"/>
        <v>0</v>
      </c>
      <c r="GU54" s="170">
        <f t="shared" si="33"/>
        <v>0</v>
      </c>
      <c r="GV54" s="169">
        <f t="shared" si="34"/>
        <v>0</v>
      </c>
      <c r="GW54" s="170">
        <f t="shared" si="35"/>
        <v>0</v>
      </c>
      <c r="GX54" s="23"/>
      <c r="GY54" s="23"/>
      <c r="GZ54" s="177"/>
      <c r="HA54" s="178"/>
      <c r="HB54" s="177"/>
      <c r="HC54" s="178"/>
      <c r="HD54" s="177"/>
      <c r="HE54" s="178"/>
      <c r="HF54" s="177"/>
      <c r="HG54" s="178"/>
      <c r="HH54" s="177"/>
      <c r="HI54" s="178"/>
      <c r="HJ54" s="177"/>
      <c r="HK54" s="178"/>
      <c r="HL54" s="177"/>
      <c r="HM54" s="178"/>
      <c r="HN54" s="177"/>
      <c r="HO54" s="178"/>
      <c r="HP54" s="189">
        <f t="shared" si="36"/>
        <v>0</v>
      </c>
      <c r="HQ54" s="170">
        <f t="shared" si="37"/>
        <v>0</v>
      </c>
      <c r="HR54" s="169">
        <f t="shared" si="38"/>
        <v>0</v>
      </c>
      <c r="HS54" s="170">
        <f t="shared" si="39"/>
        <v>0</v>
      </c>
      <c r="HT54" s="23"/>
      <c r="HU54" s="23"/>
      <c r="HV54" s="173">
        <f t="shared" si="40"/>
        <v>0</v>
      </c>
      <c r="HW54" s="174">
        <f t="shared" si="41"/>
        <v>0</v>
      </c>
      <c r="HX54" s="169">
        <f t="shared" si="49"/>
        <v>0</v>
      </c>
      <c r="HY54" s="170">
        <f t="shared" si="50"/>
        <v>0</v>
      </c>
      <c r="HZ54" s="175">
        <f t="shared" si="42"/>
        <v>0</v>
      </c>
      <c r="IA54" s="174">
        <f t="shared" si="43"/>
        <v>0</v>
      </c>
      <c r="IB54" s="169">
        <f t="shared" si="51"/>
        <v>0</v>
      </c>
      <c r="IC54" s="170">
        <f t="shared" si="52"/>
        <v>0</v>
      </c>
      <c r="ID54" s="453">
        <f t="shared" si="44"/>
        <v>0</v>
      </c>
      <c r="IE54" s="439">
        <f t="shared" si="45"/>
        <v>0</v>
      </c>
      <c r="IF54" s="455" t="s">
        <v>343</v>
      </c>
      <c r="IG54" s="439" t="s">
        <v>343</v>
      </c>
      <c r="IH54" s="4"/>
    </row>
    <row r="55" spans="2:242" s="26" customFormat="1" ht="16.5" customHeight="1" x14ac:dyDescent="0.25">
      <c r="B55" s="153" t="s">
        <v>34</v>
      </c>
      <c r="C55" s="806"/>
      <c r="D55" s="807"/>
      <c r="E55" s="322"/>
      <c r="F55" s="116"/>
      <c r="G55" s="116"/>
      <c r="H55" s="116"/>
      <c r="I55" s="148">
        <f>INT(IF(E55&gt;0,data!$J$12,0))</f>
        <v>0</v>
      </c>
      <c r="J55" s="148">
        <f>E55*I55</f>
        <v>0</v>
      </c>
      <c r="K55" s="323"/>
      <c r="L55" s="322"/>
      <c r="M55" s="148">
        <f>INT(IF(E55&gt;0,(IF(K55="ano",data!$J$6,0)),0))</f>
        <v>0</v>
      </c>
      <c r="N55" s="155">
        <f>IF(L55&gt;E55,M55*E55,M55*L55)</f>
        <v>0</v>
      </c>
      <c r="O55" s="158">
        <f t="shared" si="46"/>
        <v>0</v>
      </c>
      <c r="Q55" s="152" t="str">
        <f t="shared" si="47"/>
        <v/>
      </c>
      <c r="R55" s="640" t="s">
        <v>343</v>
      </c>
      <c r="T55" s="26">
        <f t="shared" si="48"/>
        <v>0</v>
      </c>
      <c r="U55" s="179" t="s">
        <v>300</v>
      </c>
      <c r="V55" s="10"/>
      <c r="W55" s="10"/>
      <c r="X55" s="167"/>
      <c r="Y55" s="180"/>
      <c r="Z55" s="167"/>
      <c r="AA55" s="180"/>
      <c r="AB55" s="167"/>
      <c r="AC55" s="180"/>
      <c r="AD55" s="167"/>
      <c r="AE55" s="180"/>
      <c r="AF55" s="167"/>
      <c r="AG55" s="180"/>
      <c r="AH55" s="167"/>
      <c r="AI55" s="180"/>
      <c r="AJ55" s="167"/>
      <c r="AK55" s="180"/>
      <c r="AL55" s="167"/>
      <c r="AM55" s="180"/>
      <c r="AN55" s="167"/>
      <c r="AO55" s="180"/>
      <c r="AP55" s="167"/>
      <c r="AQ55" s="180"/>
      <c r="AR55" s="167"/>
      <c r="AS55" s="180"/>
      <c r="AT55" s="167"/>
      <c r="AU55" s="180"/>
      <c r="AV55" s="189">
        <f t="shared" si="4"/>
        <v>0</v>
      </c>
      <c r="AW55" s="170">
        <f t="shared" si="5"/>
        <v>0</v>
      </c>
      <c r="AX55" s="169">
        <f t="shared" si="6"/>
        <v>0</v>
      </c>
      <c r="AY55" s="170">
        <f t="shared" si="7"/>
        <v>0</v>
      </c>
      <c r="AZ55" s="4"/>
      <c r="BA55" s="4"/>
      <c r="BB55" s="167"/>
      <c r="BC55" s="180"/>
      <c r="BD55" s="167"/>
      <c r="BE55" s="180"/>
      <c r="BF55" s="167"/>
      <c r="BG55" s="180"/>
      <c r="BH55" s="167"/>
      <c r="BI55" s="180"/>
      <c r="BJ55" s="167"/>
      <c r="BK55" s="180"/>
      <c r="BL55" s="167"/>
      <c r="BM55" s="180"/>
      <c r="BN55" s="167"/>
      <c r="BO55" s="180"/>
      <c r="BP55" s="167"/>
      <c r="BQ55" s="180"/>
      <c r="BR55" s="189">
        <f t="shared" si="8"/>
        <v>0</v>
      </c>
      <c r="BS55" s="170">
        <f t="shared" si="9"/>
        <v>0</v>
      </c>
      <c r="BT55" s="169">
        <f t="shared" si="10"/>
        <v>0</v>
      </c>
      <c r="BU55" s="170">
        <f t="shared" si="11"/>
        <v>0</v>
      </c>
      <c r="BV55" s="4"/>
      <c r="BW55" s="4"/>
      <c r="BX55" s="167"/>
      <c r="BY55" s="180"/>
      <c r="BZ55" s="167"/>
      <c r="CA55" s="180"/>
      <c r="CB55" s="167"/>
      <c r="CC55" s="180"/>
      <c r="CD55" s="167"/>
      <c r="CE55" s="180"/>
      <c r="CF55" s="167"/>
      <c r="CG55" s="180"/>
      <c r="CH55" s="167"/>
      <c r="CI55" s="180"/>
      <c r="CJ55" s="167"/>
      <c r="CK55" s="180"/>
      <c r="CL55" s="167"/>
      <c r="CM55" s="180"/>
      <c r="CN55" s="189">
        <f t="shared" si="12"/>
        <v>0</v>
      </c>
      <c r="CO55" s="170">
        <f t="shared" si="13"/>
        <v>0</v>
      </c>
      <c r="CP55" s="169">
        <f t="shared" si="14"/>
        <v>0</v>
      </c>
      <c r="CQ55" s="170">
        <f t="shared" si="15"/>
        <v>0</v>
      </c>
      <c r="CR55" s="4"/>
      <c r="CS55" s="4"/>
      <c r="CT55" s="167"/>
      <c r="CU55" s="180"/>
      <c r="CV55" s="167"/>
      <c r="CW55" s="180"/>
      <c r="CX55" s="167"/>
      <c r="CY55" s="180"/>
      <c r="CZ55" s="167"/>
      <c r="DA55" s="180"/>
      <c r="DB55" s="167"/>
      <c r="DC55" s="180"/>
      <c r="DD55" s="167"/>
      <c r="DE55" s="180"/>
      <c r="DF55" s="167"/>
      <c r="DG55" s="180"/>
      <c r="DH55" s="167"/>
      <c r="DI55" s="180"/>
      <c r="DJ55" s="189">
        <f t="shared" si="16"/>
        <v>0</v>
      </c>
      <c r="DK55" s="170">
        <f t="shared" si="17"/>
        <v>0</v>
      </c>
      <c r="DL55" s="169">
        <f t="shared" si="18"/>
        <v>0</v>
      </c>
      <c r="DM55" s="170">
        <f t="shared" si="19"/>
        <v>0</v>
      </c>
      <c r="DN55" s="4"/>
      <c r="DO55" s="4"/>
      <c r="DP55" s="167"/>
      <c r="DQ55" s="180"/>
      <c r="DR55" s="167"/>
      <c r="DS55" s="180"/>
      <c r="DT55" s="167"/>
      <c r="DU55" s="180"/>
      <c r="DV55" s="167"/>
      <c r="DW55" s="180"/>
      <c r="DX55" s="167"/>
      <c r="DY55" s="180"/>
      <c r="DZ55" s="167"/>
      <c r="EA55" s="180"/>
      <c r="EB55" s="167"/>
      <c r="EC55" s="180"/>
      <c r="ED55" s="167"/>
      <c r="EE55" s="180"/>
      <c r="EF55" s="189">
        <f t="shared" si="20"/>
        <v>0</v>
      </c>
      <c r="EG55" s="170">
        <f t="shared" si="21"/>
        <v>0</v>
      </c>
      <c r="EH55" s="169">
        <f t="shared" si="22"/>
        <v>0</v>
      </c>
      <c r="EI55" s="170">
        <f t="shared" si="23"/>
        <v>0</v>
      </c>
      <c r="EJ55" s="4"/>
      <c r="EK55" s="4"/>
      <c r="EL55" s="167"/>
      <c r="EM55" s="180"/>
      <c r="EN55" s="167"/>
      <c r="EO55" s="180"/>
      <c r="EP55" s="167"/>
      <c r="EQ55" s="180"/>
      <c r="ER55" s="167"/>
      <c r="ES55" s="180"/>
      <c r="ET55" s="167"/>
      <c r="EU55" s="180"/>
      <c r="EV55" s="167"/>
      <c r="EW55" s="180"/>
      <c r="EX55" s="167"/>
      <c r="EY55" s="180"/>
      <c r="EZ55" s="167"/>
      <c r="FA55" s="180"/>
      <c r="FB55" s="189">
        <f t="shared" si="24"/>
        <v>0</v>
      </c>
      <c r="FC55" s="170">
        <f t="shared" si="25"/>
        <v>0</v>
      </c>
      <c r="FD55" s="169">
        <f t="shared" si="26"/>
        <v>0</v>
      </c>
      <c r="FE55" s="170">
        <f t="shared" si="27"/>
        <v>0</v>
      </c>
      <c r="FF55" s="4"/>
      <c r="FG55" s="4"/>
      <c r="FH55" s="167"/>
      <c r="FI55" s="180"/>
      <c r="FJ55" s="167"/>
      <c r="FK55" s="180"/>
      <c r="FL55" s="167"/>
      <c r="FM55" s="180"/>
      <c r="FN55" s="167"/>
      <c r="FO55" s="180"/>
      <c r="FP55" s="167"/>
      <c r="FQ55" s="180"/>
      <c r="FR55" s="167"/>
      <c r="FS55" s="180"/>
      <c r="FT55" s="167"/>
      <c r="FU55" s="180"/>
      <c r="FV55" s="167"/>
      <c r="FW55" s="180"/>
      <c r="FX55" s="189">
        <f t="shared" si="28"/>
        <v>0</v>
      </c>
      <c r="FY55" s="170">
        <f t="shared" si="29"/>
        <v>0</v>
      </c>
      <c r="FZ55" s="169">
        <f t="shared" si="30"/>
        <v>0</v>
      </c>
      <c r="GA55" s="170">
        <f t="shared" si="31"/>
        <v>0</v>
      </c>
      <c r="GB55" s="4"/>
      <c r="GC55" s="4"/>
      <c r="GD55" s="167"/>
      <c r="GE55" s="180"/>
      <c r="GF55" s="167"/>
      <c r="GG55" s="180"/>
      <c r="GH55" s="167"/>
      <c r="GI55" s="180"/>
      <c r="GJ55" s="167"/>
      <c r="GK55" s="180"/>
      <c r="GL55" s="167"/>
      <c r="GM55" s="180"/>
      <c r="GN55" s="167"/>
      <c r="GO55" s="180"/>
      <c r="GP55" s="167"/>
      <c r="GQ55" s="180"/>
      <c r="GR55" s="167"/>
      <c r="GS55" s="180"/>
      <c r="GT55" s="189">
        <f t="shared" si="32"/>
        <v>0</v>
      </c>
      <c r="GU55" s="170">
        <f t="shared" si="33"/>
        <v>0</v>
      </c>
      <c r="GV55" s="169">
        <f t="shared" si="34"/>
        <v>0</v>
      </c>
      <c r="GW55" s="170">
        <f t="shared" si="35"/>
        <v>0</v>
      </c>
      <c r="GX55" s="4"/>
      <c r="GY55" s="4"/>
      <c r="GZ55" s="167"/>
      <c r="HA55" s="180"/>
      <c r="HB55" s="167"/>
      <c r="HC55" s="180"/>
      <c r="HD55" s="167"/>
      <c r="HE55" s="180"/>
      <c r="HF55" s="167"/>
      <c r="HG55" s="180"/>
      <c r="HH55" s="167"/>
      <c r="HI55" s="180"/>
      <c r="HJ55" s="167"/>
      <c r="HK55" s="180"/>
      <c r="HL55" s="167"/>
      <c r="HM55" s="180"/>
      <c r="HN55" s="167"/>
      <c r="HO55" s="180"/>
      <c r="HP55" s="189">
        <f t="shared" si="36"/>
        <v>0</v>
      </c>
      <c r="HQ55" s="170">
        <f t="shared" si="37"/>
        <v>0</v>
      </c>
      <c r="HR55" s="169">
        <f t="shared" si="38"/>
        <v>0</v>
      </c>
      <c r="HS55" s="170">
        <f t="shared" si="39"/>
        <v>0</v>
      </c>
      <c r="HT55" s="4"/>
      <c r="HU55" s="4"/>
      <c r="HV55" s="173">
        <f t="shared" si="40"/>
        <v>0</v>
      </c>
      <c r="HW55" s="174">
        <f t="shared" si="41"/>
        <v>0</v>
      </c>
      <c r="HX55" s="169">
        <f t="shared" si="49"/>
        <v>0</v>
      </c>
      <c r="HY55" s="170">
        <f t="shared" si="50"/>
        <v>0</v>
      </c>
      <c r="HZ55" s="175">
        <f t="shared" si="42"/>
        <v>0</v>
      </c>
      <c r="IA55" s="174">
        <f t="shared" si="43"/>
        <v>0</v>
      </c>
      <c r="IB55" s="169">
        <f t="shared" si="51"/>
        <v>0</v>
      </c>
      <c r="IC55" s="170">
        <f t="shared" si="52"/>
        <v>0</v>
      </c>
      <c r="ID55" s="453">
        <f t="shared" si="44"/>
        <v>0</v>
      </c>
      <c r="IE55" s="439">
        <f t="shared" si="45"/>
        <v>0</v>
      </c>
      <c r="IF55" s="455" t="s">
        <v>343</v>
      </c>
      <c r="IG55" s="439" t="s">
        <v>343</v>
      </c>
      <c r="IH55" s="4"/>
    </row>
    <row r="56" spans="2:242" s="26" customFormat="1" ht="16.5" hidden="1" customHeight="1" x14ac:dyDescent="0.25">
      <c r="B56" s="153"/>
      <c r="C56" s="558"/>
      <c r="D56" s="559"/>
      <c r="E56" s="123"/>
      <c r="F56" s="123"/>
      <c r="G56" s="123"/>
      <c r="H56" s="123"/>
      <c r="I56" s="148"/>
      <c r="J56" s="159"/>
      <c r="K56" s="560"/>
      <c r="L56" s="553"/>
      <c r="M56" s="148"/>
      <c r="N56" s="155"/>
      <c r="O56" s="160"/>
      <c r="Q56" s="157"/>
      <c r="R56" s="640" t="s">
        <v>343</v>
      </c>
      <c r="T56" s="28"/>
      <c r="U56" s="176" t="s">
        <v>300</v>
      </c>
      <c r="V56" s="10"/>
      <c r="W56" s="10"/>
      <c r="X56" s="177"/>
      <c r="Y56" s="178"/>
      <c r="Z56" s="177"/>
      <c r="AA56" s="178"/>
      <c r="AB56" s="177"/>
      <c r="AC56" s="178"/>
      <c r="AD56" s="177"/>
      <c r="AE56" s="178"/>
      <c r="AF56" s="177"/>
      <c r="AG56" s="178"/>
      <c r="AH56" s="177"/>
      <c r="AI56" s="178"/>
      <c r="AJ56" s="177"/>
      <c r="AK56" s="178"/>
      <c r="AL56" s="177"/>
      <c r="AM56" s="178"/>
      <c r="AN56" s="177"/>
      <c r="AO56" s="178"/>
      <c r="AP56" s="177"/>
      <c r="AQ56" s="178"/>
      <c r="AR56" s="177"/>
      <c r="AS56" s="178"/>
      <c r="AT56" s="177"/>
      <c r="AU56" s="178"/>
      <c r="AV56" s="189">
        <f t="shared" si="4"/>
        <v>0</v>
      </c>
      <c r="AW56" s="170">
        <f t="shared" si="5"/>
        <v>0</v>
      </c>
      <c r="AX56" s="169">
        <f t="shared" si="6"/>
        <v>0</v>
      </c>
      <c r="AY56" s="170">
        <f t="shared" si="7"/>
        <v>0</v>
      </c>
      <c r="AZ56" s="23"/>
      <c r="BA56" s="23"/>
      <c r="BB56" s="177"/>
      <c r="BC56" s="178"/>
      <c r="BD56" s="177"/>
      <c r="BE56" s="178"/>
      <c r="BF56" s="177"/>
      <c r="BG56" s="178"/>
      <c r="BH56" s="177"/>
      <c r="BI56" s="178"/>
      <c r="BJ56" s="177"/>
      <c r="BK56" s="178"/>
      <c r="BL56" s="177"/>
      <c r="BM56" s="178"/>
      <c r="BN56" s="177"/>
      <c r="BO56" s="178"/>
      <c r="BP56" s="177"/>
      <c r="BQ56" s="178"/>
      <c r="BR56" s="189">
        <f t="shared" si="8"/>
        <v>0</v>
      </c>
      <c r="BS56" s="170">
        <f t="shared" si="9"/>
        <v>0</v>
      </c>
      <c r="BT56" s="169">
        <f t="shared" si="10"/>
        <v>0</v>
      </c>
      <c r="BU56" s="170">
        <f t="shared" si="11"/>
        <v>0</v>
      </c>
      <c r="BV56" s="23"/>
      <c r="BW56" s="23"/>
      <c r="BX56" s="177"/>
      <c r="BY56" s="178"/>
      <c r="BZ56" s="177"/>
      <c r="CA56" s="178"/>
      <c r="CB56" s="177"/>
      <c r="CC56" s="178"/>
      <c r="CD56" s="177"/>
      <c r="CE56" s="178"/>
      <c r="CF56" s="177"/>
      <c r="CG56" s="178"/>
      <c r="CH56" s="177"/>
      <c r="CI56" s="178"/>
      <c r="CJ56" s="177"/>
      <c r="CK56" s="178"/>
      <c r="CL56" s="177"/>
      <c r="CM56" s="178"/>
      <c r="CN56" s="189">
        <f t="shared" si="12"/>
        <v>0</v>
      </c>
      <c r="CO56" s="170">
        <f t="shared" si="13"/>
        <v>0</v>
      </c>
      <c r="CP56" s="169">
        <f t="shared" si="14"/>
        <v>0</v>
      </c>
      <c r="CQ56" s="170">
        <f t="shared" si="15"/>
        <v>0</v>
      </c>
      <c r="CR56" s="23"/>
      <c r="CS56" s="23"/>
      <c r="CT56" s="177"/>
      <c r="CU56" s="178"/>
      <c r="CV56" s="177"/>
      <c r="CW56" s="178"/>
      <c r="CX56" s="177"/>
      <c r="CY56" s="178"/>
      <c r="CZ56" s="177"/>
      <c r="DA56" s="178"/>
      <c r="DB56" s="177"/>
      <c r="DC56" s="178"/>
      <c r="DD56" s="177"/>
      <c r="DE56" s="178"/>
      <c r="DF56" s="177"/>
      <c r="DG56" s="178"/>
      <c r="DH56" s="177"/>
      <c r="DI56" s="178"/>
      <c r="DJ56" s="189">
        <f t="shared" si="16"/>
        <v>0</v>
      </c>
      <c r="DK56" s="170">
        <f t="shared" si="17"/>
        <v>0</v>
      </c>
      <c r="DL56" s="169">
        <f t="shared" si="18"/>
        <v>0</v>
      </c>
      <c r="DM56" s="170">
        <f t="shared" si="19"/>
        <v>0</v>
      </c>
      <c r="DN56" s="23"/>
      <c r="DO56" s="23"/>
      <c r="DP56" s="177"/>
      <c r="DQ56" s="178"/>
      <c r="DR56" s="177"/>
      <c r="DS56" s="178"/>
      <c r="DT56" s="177"/>
      <c r="DU56" s="178"/>
      <c r="DV56" s="177"/>
      <c r="DW56" s="178"/>
      <c r="DX56" s="177"/>
      <c r="DY56" s="178"/>
      <c r="DZ56" s="177"/>
      <c r="EA56" s="178"/>
      <c r="EB56" s="177"/>
      <c r="EC56" s="178"/>
      <c r="ED56" s="177"/>
      <c r="EE56" s="178"/>
      <c r="EF56" s="189">
        <f t="shared" si="20"/>
        <v>0</v>
      </c>
      <c r="EG56" s="170">
        <f t="shared" si="21"/>
        <v>0</v>
      </c>
      <c r="EH56" s="169">
        <f t="shared" si="22"/>
        <v>0</v>
      </c>
      <c r="EI56" s="170">
        <f t="shared" si="23"/>
        <v>0</v>
      </c>
      <c r="EJ56" s="23"/>
      <c r="EK56" s="23"/>
      <c r="EL56" s="177"/>
      <c r="EM56" s="178"/>
      <c r="EN56" s="177"/>
      <c r="EO56" s="178"/>
      <c r="EP56" s="177"/>
      <c r="EQ56" s="178"/>
      <c r="ER56" s="177"/>
      <c r="ES56" s="178"/>
      <c r="ET56" s="177"/>
      <c r="EU56" s="178"/>
      <c r="EV56" s="177"/>
      <c r="EW56" s="178"/>
      <c r="EX56" s="177"/>
      <c r="EY56" s="178"/>
      <c r="EZ56" s="177"/>
      <c r="FA56" s="178"/>
      <c r="FB56" s="189">
        <f t="shared" si="24"/>
        <v>0</v>
      </c>
      <c r="FC56" s="170">
        <f t="shared" si="25"/>
        <v>0</v>
      </c>
      <c r="FD56" s="169">
        <f t="shared" si="26"/>
        <v>0</v>
      </c>
      <c r="FE56" s="170">
        <f t="shared" si="27"/>
        <v>0</v>
      </c>
      <c r="FF56" s="23"/>
      <c r="FG56" s="23"/>
      <c r="FH56" s="177"/>
      <c r="FI56" s="178"/>
      <c r="FJ56" s="177"/>
      <c r="FK56" s="178"/>
      <c r="FL56" s="177"/>
      <c r="FM56" s="178"/>
      <c r="FN56" s="177"/>
      <c r="FO56" s="178"/>
      <c r="FP56" s="177"/>
      <c r="FQ56" s="178"/>
      <c r="FR56" s="177"/>
      <c r="FS56" s="178"/>
      <c r="FT56" s="177"/>
      <c r="FU56" s="178"/>
      <c r="FV56" s="177"/>
      <c r="FW56" s="178"/>
      <c r="FX56" s="189">
        <f t="shared" si="28"/>
        <v>0</v>
      </c>
      <c r="FY56" s="170">
        <f t="shared" si="29"/>
        <v>0</v>
      </c>
      <c r="FZ56" s="169">
        <f t="shared" si="30"/>
        <v>0</v>
      </c>
      <c r="GA56" s="170">
        <f t="shared" si="31"/>
        <v>0</v>
      </c>
      <c r="GB56" s="23"/>
      <c r="GC56" s="23"/>
      <c r="GD56" s="177"/>
      <c r="GE56" s="178"/>
      <c r="GF56" s="177"/>
      <c r="GG56" s="178"/>
      <c r="GH56" s="177"/>
      <c r="GI56" s="178"/>
      <c r="GJ56" s="177"/>
      <c r="GK56" s="178"/>
      <c r="GL56" s="177"/>
      <c r="GM56" s="178"/>
      <c r="GN56" s="177"/>
      <c r="GO56" s="178"/>
      <c r="GP56" s="177"/>
      <c r="GQ56" s="178"/>
      <c r="GR56" s="177"/>
      <c r="GS56" s="178"/>
      <c r="GT56" s="189">
        <f t="shared" si="32"/>
        <v>0</v>
      </c>
      <c r="GU56" s="170">
        <f t="shared" si="33"/>
        <v>0</v>
      </c>
      <c r="GV56" s="169">
        <f t="shared" si="34"/>
        <v>0</v>
      </c>
      <c r="GW56" s="170">
        <f t="shared" si="35"/>
        <v>0</v>
      </c>
      <c r="GX56" s="23"/>
      <c r="GY56" s="23"/>
      <c r="GZ56" s="177"/>
      <c r="HA56" s="178"/>
      <c r="HB56" s="177"/>
      <c r="HC56" s="178"/>
      <c r="HD56" s="177"/>
      <c r="HE56" s="178"/>
      <c r="HF56" s="177"/>
      <c r="HG56" s="178"/>
      <c r="HH56" s="177"/>
      <c r="HI56" s="178"/>
      <c r="HJ56" s="177"/>
      <c r="HK56" s="178"/>
      <c r="HL56" s="177"/>
      <c r="HM56" s="178"/>
      <c r="HN56" s="177"/>
      <c r="HO56" s="178"/>
      <c r="HP56" s="189">
        <f t="shared" si="36"/>
        <v>0</v>
      </c>
      <c r="HQ56" s="170">
        <f t="shared" si="37"/>
        <v>0</v>
      </c>
      <c r="HR56" s="169">
        <f t="shared" si="38"/>
        <v>0</v>
      </c>
      <c r="HS56" s="170">
        <f t="shared" si="39"/>
        <v>0</v>
      </c>
      <c r="HT56" s="23"/>
      <c r="HU56" s="23"/>
      <c r="HV56" s="173">
        <f t="shared" si="40"/>
        <v>0</v>
      </c>
      <c r="HW56" s="174">
        <f t="shared" si="41"/>
        <v>0</v>
      </c>
      <c r="HX56" s="169">
        <f t="shared" si="49"/>
        <v>0</v>
      </c>
      <c r="HY56" s="170">
        <f t="shared" si="50"/>
        <v>0</v>
      </c>
      <c r="HZ56" s="175">
        <f t="shared" si="42"/>
        <v>0</v>
      </c>
      <c r="IA56" s="174">
        <f t="shared" si="43"/>
        <v>0</v>
      </c>
      <c r="IB56" s="169">
        <f t="shared" si="51"/>
        <v>0</v>
      </c>
      <c r="IC56" s="170">
        <f t="shared" si="52"/>
        <v>0</v>
      </c>
      <c r="ID56" s="453">
        <f t="shared" si="44"/>
        <v>0</v>
      </c>
      <c r="IE56" s="439">
        <f t="shared" si="45"/>
        <v>0</v>
      </c>
      <c r="IF56" s="455" t="s">
        <v>343</v>
      </c>
      <c r="IG56" s="439" t="s">
        <v>343</v>
      </c>
      <c r="IH56" s="4"/>
    </row>
    <row r="57" spans="2:242" s="26" customFormat="1" ht="16.5" customHeight="1" x14ac:dyDescent="0.25">
      <c r="B57" s="153" t="s">
        <v>35</v>
      </c>
      <c r="C57" s="806"/>
      <c r="D57" s="807"/>
      <c r="E57" s="322"/>
      <c r="F57" s="116"/>
      <c r="G57" s="116"/>
      <c r="H57" s="116"/>
      <c r="I57" s="148">
        <f>INT(IF(E57&gt;0,data!$J$12,0))</f>
        <v>0</v>
      </c>
      <c r="J57" s="148">
        <f>E57*I57</f>
        <v>0</v>
      </c>
      <c r="K57" s="323"/>
      <c r="L57" s="322"/>
      <c r="M57" s="148">
        <f>INT(IF(E57&gt;0,(IF(K57="ano",data!$J$6,0)),0))</f>
        <v>0</v>
      </c>
      <c r="N57" s="155">
        <f>IF(L57&gt;E57,M57*E57,M57*L57)</f>
        <v>0</v>
      </c>
      <c r="O57" s="158">
        <f t="shared" si="46"/>
        <v>0</v>
      </c>
      <c r="Q57" s="152" t="str">
        <f t="shared" si="47"/>
        <v/>
      </c>
      <c r="R57" s="640" t="s">
        <v>343</v>
      </c>
      <c r="T57" s="26">
        <f t="shared" si="48"/>
        <v>0</v>
      </c>
      <c r="U57" s="179" t="s">
        <v>300</v>
      </c>
      <c r="V57" s="10"/>
      <c r="W57" s="10"/>
      <c r="X57" s="167"/>
      <c r="Y57" s="180"/>
      <c r="Z57" s="167"/>
      <c r="AA57" s="180"/>
      <c r="AB57" s="167"/>
      <c r="AC57" s="180"/>
      <c r="AD57" s="167"/>
      <c r="AE57" s="180"/>
      <c r="AF57" s="167"/>
      <c r="AG57" s="180"/>
      <c r="AH57" s="167"/>
      <c r="AI57" s="180"/>
      <c r="AJ57" s="167"/>
      <c r="AK57" s="180"/>
      <c r="AL57" s="167"/>
      <c r="AM57" s="180"/>
      <c r="AN57" s="167"/>
      <c r="AO57" s="180"/>
      <c r="AP57" s="167"/>
      <c r="AQ57" s="180"/>
      <c r="AR57" s="167"/>
      <c r="AS57" s="180"/>
      <c r="AT57" s="167"/>
      <c r="AU57" s="180"/>
      <c r="AV57" s="189">
        <f t="shared" si="4"/>
        <v>0</v>
      </c>
      <c r="AW57" s="170">
        <f t="shared" si="5"/>
        <v>0</v>
      </c>
      <c r="AX57" s="169">
        <f t="shared" si="6"/>
        <v>0</v>
      </c>
      <c r="AY57" s="170">
        <f t="shared" si="7"/>
        <v>0</v>
      </c>
      <c r="AZ57" s="4"/>
      <c r="BA57" s="4"/>
      <c r="BB57" s="167"/>
      <c r="BC57" s="180"/>
      <c r="BD57" s="167"/>
      <c r="BE57" s="180"/>
      <c r="BF57" s="167"/>
      <c r="BG57" s="180"/>
      <c r="BH57" s="167"/>
      <c r="BI57" s="180"/>
      <c r="BJ57" s="167"/>
      <c r="BK57" s="180"/>
      <c r="BL57" s="167"/>
      <c r="BM57" s="180"/>
      <c r="BN57" s="167"/>
      <c r="BO57" s="180"/>
      <c r="BP57" s="167"/>
      <c r="BQ57" s="180"/>
      <c r="BR57" s="189">
        <f t="shared" si="8"/>
        <v>0</v>
      </c>
      <c r="BS57" s="170">
        <f t="shared" si="9"/>
        <v>0</v>
      </c>
      <c r="BT57" s="169">
        <f t="shared" si="10"/>
        <v>0</v>
      </c>
      <c r="BU57" s="170">
        <f t="shared" si="11"/>
        <v>0</v>
      </c>
      <c r="BV57" s="4"/>
      <c r="BW57" s="4"/>
      <c r="BX57" s="167"/>
      <c r="BY57" s="180"/>
      <c r="BZ57" s="167"/>
      <c r="CA57" s="180"/>
      <c r="CB57" s="167"/>
      <c r="CC57" s="180"/>
      <c r="CD57" s="167"/>
      <c r="CE57" s="180"/>
      <c r="CF57" s="167"/>
      <c r="CG57" s="180"/>
      <c r="CH57" s="167"/>
      <c r="CI57" s="180"/>
      <c r="CJ57" s="167"/>
      <c r="CK57" s="180"/>
      <c r="CL57" s="167"/>
      <c r="CM57" s="180"/>
      <c r="CN57" s="189">
        <f t="shared" si="12"/>
        <v>0</v>
      </c>
      <c r="CO57" s="170">
        <f t="shared" si="13"/>
        <v>0</v>
      </c>
      <c r="CP57" s="169">
        <f t="shared" si="14"/>
        <v>0</v>
      </c>
      <c r="CQ57" s="170">
        <f t="shared" si="15"/>
        <v>0</v>
      </c>
      <c r="CR57" s="4"/>
      <c r="CS57" s="4"/>
      <c r="CT57" s="167"/>
      <c r="CU57" s="180"/>
      <c r="CV57" s="167"/>
      <c r="CW57" s="180"/>
      <c r="CX57" s="167"/>
      <c r="CY57" s="180"/>
      <c r="CZ57" s="167"/>
      <c r="DA57" s="180"/>
      <c r="DB57" s="167"/>
      <c r="DC57" s="180"/>
      <c r="DD57" s="167"/>
      <c r="DE57" s="180"/>
      <c r="DF57" s="167"/>
      <c r="DG57" s="180"/>
      <c r="DH57" s="167"/>
      <c r="DI57" s="180"/>
      <c r="DJ57" s="189">
        <f t="shared" si="16"/>
        <v>0</v>
      </c>
      <c r="DK57" s="170">
        <f t="shared" si="17"/>
        <v>0</v>
      </c>
      <c r="DL57" s="169">
        <f t="shared" si="18"/>
        <v>0</v>
      </c>
      <c r="DM57" s="170">
        <f t="shared" si="19"/>
        <v>0</v>
      </c>
      <c r="DN57" s="4"/>
      <c r="DO57" s="4"/>
      <c r="DP57" s="167"/>
      <c r="DQ57" s="180"/>
      <c r="DR57" s="167"/>
      <c r="DS57" s="180"/>
      <c r="DT57" s="167"/>
      <c r="DU57" s="180"/>
      <c r="DV57" s="167"/>
      <c r="DW57" s="180"/>
      <c r="DX57" s="167"/>
      <c r="DY57" s="180"/>
      <c r="DZ57" s="167"/>
      <c r="EA57" s="180"/>
      <c r="EB57" s="167"/>
      <c r="EC57" s="180"/>
      <c r="ED57" s="167"/>
      <c r="EE57" s="180"/>
      <c r="EF57" s="189">
        <f t="shared" si="20"/>
        <v>0</v>
      </c>
      <c r="EG57" s="170">
        <f t="shared" si="21"/>
        <v>0</v>
      </c>
      <c r="EH57" s="169">
        <f t="shared" si="22"/>
        <v>0</v>
      </c>
      <c r="EI57" s="170">
        <f t="shared" si="23"/>
        <v>0</v>
      </c>
      <c r="EJ57" s="4"/>
      <c r="EK57" s="4"/>
      <c r="EL57" s="167"/>
      <c r="EM57" s="180"/>
      <c r="EN57" s="167"/>
      <c r="EO57" s="180"/>
      <c r="EP57" s="167"/>
      <c r="EQ57" s="180"/>
      <c r="ER57" s="167"/>
      <c r="ES57" s="180"/>
      <c r="ET57" s="167"/>
      <c r="EU57" s="180"/>
      <c r="EV57" s="167"/>
      <c r="EW57" s="180"/>
      <c r="EX57" s="167"/>
      <c r="EY57" s="180"/>
      <c r="EZ57" s="167"/>
      <c r="FA57" s="180"/>
      <c r="FB57" s="189">
        <f t="shared" si="24"/>
        <v>0</v>
      </c>
      <c r="FC57" s="170">
        <f t="shared" si="25"/>
        <v>0</v>
      </c>
      <c r="FD57" s="169">
        <f t="shared" si="26"/>
        <v>0</v>
      </c>
      <c r="FE57" s="170">
        <f t="shared" si="27"/>
        <v>0</v>
      </c>
      <c r="FF57" s="4"/>
      <c r="FG57" s="4"/>
      <c r="FH57" s="167"/>
      <c r="FI57" s="180"/>
      <c r="FJ57" s="167"/>
      <c r="FK57" s="180"/>
      <c r="FL57" s="167"/>
      <c r="FM57" s="180"/>
      <c r="FN57" s="167"/>
      <c r="FO57" s="180"/>
      <c r="FP57" s="167"/>
      <c r="FQ57" s="180"/>
      <c r="FR57" s="167"/>
      <c r="FS57" s="180"/>
      <c r="FT57" s="167"/>
      <c r="FU57" s="180"/>
      <c r="FV57" s="167"/>
      <c r="FW57" s="180"/>
      <c r="FX57" s="189">
        <f t="shared" si="28"/>
        <v>0</v>
      </c>
      <c r="FY57" s="170">
        <f t="shared" si="29"/>
        <v>0</v>
      </c>
      <c r="FZ57" s="169">
        <f t="shared" si="30"/>
        <v>0</v>
      </c>
      <c r="GA57" s="170">
        <f t="shared" si="31"/>
        <v>0</v>
      </c>
      <c r="GB57" s="4"/>
      <c r="GC57" s="4"/>
      <c r="GD57" s="167"/>
      <c r="GE57" s="180"/>
      <c r="GF57" s="167"/>
      <c r="GG57" s="180"/>
      <c r="GH57" s="167"/>
      <c r="GI57" s="180"/>
      <c r="GJ57" s="167"/>
      <c r="GK57" s="180"/>
      <c r="GL57" s="167"/>
      <c r="GM57" s="180"/>
      <c r="GN57" s="167"/>
      <c r="GO57" s="180"/>
      <c r="GP57" s="167"/>
      <c r="GQ57" s="180"/>
      <c r="GR57" s="167"/>
      <c r="GS57" s="180"/>
      <c r="GT57" s="189">
        <f t="shared" si="32"/>
        <v>0</v>
      </c>
      <c r="GU57" s="170">
        <f t="shared" si="33"/>
        <v>0</v>
      </c>
      <c r="GV57" s="169">
        <f t="shared" si="34"/>
        <v>0</v>
      </c>
      <c r="GW57" s="170">
        <f t="shared" si="35"/>
        <v>0</v>
      </c>
      <c r="GX57" s="4"/>
      <c r="GY57" s="4"/>
      <c r="GZ57" s="167"/>
      <c r="HA57" s="180"/>
      <c r="HB57" s="167"/>
      <c r="HC57" s="180"/>
      <c r="HD57" s="167"/>
      <c r="HE57" s="180"/>
      <c r="HF57" s="167"/>
      <c r="HG57" s="180"/>
      <c r="HH57" s="167"/>
      <c r="HI57" s="180"/>
      <c r="HJ57" s="167"/>
      <c r="HK57" s="180"/>
      <c r="HL57" s="167"/>
      <c r="HM57" s="180"/>
      <c r="HN57" s="167"/>
      <c r="HO57" s="180"/>
      <c r="HP57" s="189">
        <f t="shared" si="36"/>
        <v>0</v>
      </c>
      <c r="HQ57" s="170">
        <f t="shared" si="37"/>
        <v>0</v>
      </c>
      <c r="HR57" s="169">
        <f t="shared" si="38"/>
        <v>0</v>
      </c>
      <c r="HS57" s="170">
        <f t="shared" si="39"/>
        <v>0</v>
      </c>
      <c r="HT57" s="4"/>
      <c r="HU57" s="4"/>
      <c r="HV57" s="173">
        <f t="shared" si="40"/>
        <v>0</v>
      </c>
      <c r="HW57" s="174">
        <f t="shared" si="41"/>
        <v>0</v>
      </c>
      <c r="HX57" s="169">
        <f t="shared" si="49"/>
        <v>0</v>
      </c>
      <c r="HY57" s="170">
        <f t="shared" si="50"/>
        <v>0</v>
      </c>
      <c r="HZ57" s="175">
        <f t="shared" si="42"/>
        <v>0</v>
      </c>
      <c r="IA57" s="174">
        <f t="shared" si="43"/>
        <v>0</v>
      </c>
      <c r="IB57" s="169">
        <f t="shared" si="51"/>
        <v>0</v>
      </c>
      <c r="IC57" s="170">
        <f t="shared" si="52"/>
        <v>0</v>
      </c>
      <c r="ID57" s="453">
        <f t="shared" si="44"/>
        <v>0</v>
      </c>
      <c r="IE57" s="439">
        <f t="shared" si="45"/>
        <v>0</v>
      </c>
      <c r="IF57" s="455" t="s">
        <v>343</v>
      </c>
      <c r="IG57" s="439" t="s">
        <v>343</v>
      </c>
      <c r="IH57" s="4"/>
    </row>
    <row r="58" spans="2:242" s="26" customFormat="1" ht="16.5" hidden="1" customHeight="1" x14ac:dyDescent="0.25">
      <c r="B58" s="153"/>
      <c r="C58" s="558"/>
      <c r="D58" s="559"/>
      <c r="E58" s="123"/>
      <c r="F58" s="123"/>
      <c r="G58" s="123"/>
      <c r="H58" s="123"/>
      <c r="I58" s="148"/>
      <c r="J58" s="159"/>
      <c r="K58" s="560"/>
      <c r="L58" s="553"/>
      <c r="M58" s="148"/>
      <c r="N58" s="155"/>
      <c r="O58" s="160"/>
      <c r="Q58" s="157"/>
      <c r="R58" s="640" t="s">
        <v>343</v>
      </c>
      <c r="T58" s="28"/>
      <c r="U58" s="176" t="s">
        <v>300</v>
      </c>
      <c r="V58" s="10"/>
      <c r="W58" s="10"/>
      <c r="X58" s="177"/>
      <c r="Y58" s="178"/>
      <c r="Z58" s="177"/>
      <c r="AA58" s="178"/>
      <c r="AB58" s="177"/>
      <c r="AC58" s="178"/>
      <c r="AD58" s="177"/>
      <c r="AE58" s="178"/>
      <c r="AF58" s="177"/>
      <c r="AG58" s="178"/>
      <c r="AH58" s="177"/>
      <c r="AI58" s="178"/>
      <c r="AJ58" s="177"/>
      <c r="AK58" s="178"/>
      <c r="AL58" s="177"/>
      <c r="AM58" s="178"/>
      <c r="AN58" s="177"/>
      <c r="AO58" s="178"/>
      <c r="AP58" s="177"/>
      <c r="AQ58" s="178"/>
      <c r="AR58" s="177"/>
      <c r="AS58" s="178"/>
      <c r="AT58" s="177"/>
      <c r="AU58" s="178"/>
      <c r="AV58" s="189">
        <f t="shared" si="4"/>
        <v>0</v>
      </c>
      <c r="AW58" s="170">
        <f t="shared" si="5"/>
        <v>0</v>
      </c>
      <c r="AX58" s="169">
        <f t="shared" si="6"/>
        <v>0</v>
      </c>
      <c r="AY58" s="170">
        <f t="shared" si="7"/>
        <v>0</v>
      </c>
      <c r="AZ58" s="23"/>
      <c r="BA58" s="23"/>
      <c r="BB58" s="177"/>
      <c r="BC58" s="178"/>
      <c r="BD58" s="177"/>
      <c r="BE58" s="178"/>
      <c r="BF58" s="177"/>
      <c r="BG58" s="178"/>
      <c r="BH58" s="177"/>
      <c r="BI58" s="178"/>
      <c r="BJ58" s="177"/>
      <c r="BK58" s="178"/>
      <c r="BL58" s="177"/>
      <c r="BM58" s="178"/>
      <c r="BN58" s="177"/>
      <c r="BO58" s="178"/>
      <c r="BP58" s="177"/>
      <c r="BQ58" s="178"/>
      <c r="BR58" s="189">
        <f t="shared" si="8"/>
        <v>0</v>
      </c>
      <c r="BS58" s="170">
        <f t="shared" si="9"/>
        <v>0</v>
      </c>
      <c r="BT58" s="169">
        <f t="shared" si="10"/>
        <v>0</v>
      </c>
      <c r="BU58" s="170">
        <f t="shared" si="11"/>
        <v>0</v>
      </c>
      <c r="BV58" s="23"/>
      <c r="BW58" s="23"/>
      <c r="BX58" s="177"/>
      <c r="BY58" s="178"/>
      <c r="BZ58" s="177"/>
      <c r="CA58" s="178"/>
      <c r="CB58" s="177"/>
      <c r="CC58" s="178"/>
      <c r="CD58" s="177"/>
      <c r="CE58" s="178"/>
      <c r="CF58" s="177"/>
      <c r="CG58" s="178"/>
      <c r="CH58" s="177"/>
      <c r="CI58" s="178"/>
      <c r="CJ58" s="177"/>
      <c r="CK58" s="178"/>
      <c r="CL58" s="177"/>
      <c r="CM58" s="178"/>
      <c r="CN58" s="189">
        <f t="shared" si="12"/>
        <v>0</v>
      </c>
      <c r="CO58" s="170">
        <f t="shared" si="13"/>
        <v>0</v>
      </c>
      <c r="CP58" s="169">
        <f t="shared" si="14"/>
        <v>0</v>
      </c>
      <c r="CQ58" s="170">
        <f t="shared" si="15"/>
        <v>0</v>
      </c>
      <c r="CR58" s="23"/>
      <c r="CS58" s="23"/>
      <c r="CT58" s="177"/>
      <c r="CU58" s="178"/>
      <c r="CV58" s="177"/>
      <c r="CW58" s="178"/>
      <c r="CX58" s="177"/>
      <c r="CY58" s="178"/>
      <c r="CZ58" s="177"/>
      <c r="DA58" s="178"/>
      <c r="DB58" s="177"/>
      <c r="DC58" s="178"/>
      <c r="DD58" s="177"/>
      <c r="DE58" s="178"/>
      <c r="DF58" s="177"/>
      <c r="DG58" s="178"/>
      <c r="DH58" s="177"/>
      <c r="DI58" s="178"/>
      <c r="DJ58" s="189">
        <f t="shared" si="16"/>
        <v>0</v>
      </c>
      <c r="DK58" s="170">
        <f t="shared" si="17"/>
        <v>0</v>
      </c>
      <c r="DL58" s="169">
        <f t="shared" si="18"/>
        <v>0</v>
      </c>
      <c r="DM58" s="170">
        <f t="shared" si="19"/>
        <v>0</v>
      </c>
      <c r="DN58" s="23"/>
      <c r="DO58" s="23"/>
      <c r="DP58" s="177"/>
      <c r="DQ58" s="178"/>
      <c r="DR58" s="177"/>
      <c r="DS58" s="178"/>
      <c r="DT58" s="177"/>
      <c r="DU58" s="178"/>
      <c r="DV58" s="177"/>
      <c r="DW58" s="178"/>
      <c r="DX58" s="177"/>
      <c r="DY58" s="178"/>
      <c r="DZ58" s="177"/>
      <c r="EA58" s="178"/>
      <c r="EB58" s="177"/>
      <c r="EC58" s="178"/>
      <c r="ED58" s="177"/>
      <c r="EE58" s="178"/>
      <c r="EF58" s="189">
        <f t="shared" si="20"/>
        <v>0</v>
      </c>
      <c r="EG58" s="170">
        <f t="shared" si="21"/>
        <v>0</v>
      </c>
      <c r="EH58" s="169">
        <f t="shared" si="22"/>
        <v>0</v>
      </c>
      <c r="EI58" s="170">
        <f t="shared" si="23"/>
        <v>0</v>
      </c>
      <c r="EJ58" s="23"/>
      <c r="EK58" s="23"/>
      <c r="EL58" s="177"/>
      <c r="EM58" s="178"/>
      <c r="EN58" s="177"/>
      <c r="EO58" s="178"/>
      <c r="EP58" s="177"/>
      <c r="EQ58" s="178"/>
      <c r="ER58" s="177"/>
      <c r="ES58" s="178"/>
      <c r="ET58" s="177"/>
      <c r="EU58" s="178"/>
      <c r="EV58" s="177"/>
      <c r="EW58" s="178"/>
      <c r="EX58" s="177"/>
      <c r="EY58" s="178"/>
      <c r="EZ58" s="177"/>
      <c r="FA58" s="178"/>
      <c r="FB58" s="189">
        <f t="shared" si="24"/>
        <v>0</v>
      </c>
      <c r="FC58" s="170">
        <f t="shared" si="25"/>
        <v>0</v>
      </c>
      <c r="FD58" s="169">
        <f t="shared" si="26"/>
        <v>0</v>
      </c>
      <c r="FE58" s="170">
        <f t="shared" si="27"/>
        <v>0</v>
      </c>
      <c r="FF58" s="23"/>
      <c r="FG58" s="23"/>
      <c r="FH58" s="177"/>
      <c r="FI58" s="178"/>
      <c r="FJ58" s="177"/>
      <c r="FK58" s="178"/>
      <c r="FL58" s="177"/>
      <c r="FM58" s="178"/>
      <c r="FN58" s="177"/>
      <c r="FO58" s="178"/>
      <c r="FP58" s="177"/>
      <c r="FQ58" s="178"/>
      <c r="FR58" s="177"/>
      <c r="FS58" s="178"/>
      <c r="FT58" s="177"/>
      <c r="FU58" s="178"/>
      <c r="FV58" s="177"/>
      <c r="FW58" s="178"/>
      <c r="FX58" s="189">
        <f t="shared" si="28"/>
        <v>0</v>
      </c>
      <c r="FY58" s="170">
        <f t="shared" si="29"/>
        <v>0</v>
      </c>
      <c r="FZ58" s="169">
        <f t="shared" si="30"/>
        <v>0</v>
      </c>
      <c r="GA58" s="170">
        <f t="shared" si="31"/>
        <v>0</v>
      </c>
      <c r="GB58" s="23"/>
      <c r="GC58" s="23"/>
      <c r="GD58" s="177"/>
      <c r="GE58" s="178"/>
      <c r="GF58" s="177"/>
      <c r="GG58" s="178"/>
      <c r="GH58" s="177"/>
      <c r="GI58" s="178"/>
      <c r="GJ58" s="177"/>
      <c r="GK58" s="178"/>
      <c r="GL58" s="177"/>
      <c r="GM58" s="178"/>
      <c r="GN58" s="177"/>
      <c r="GO58" s="178"/>
      <c r="GP58" s="177"/>
      <c r="GQ58" s="178"/>
      <c r="GR58" s="177"/>
      <c r="GS58" s="178"/>
      <c r="GT58" s="189">
        <f t="shared" si="32"/>
        <v>0</v>
      </c>
      <c r="GU58" s="170">
        <f t="shared" si="33"/>
        <v>0</v>
      </c>
      <c r="GV58" s="169">
        <f t="shared" si="34"/>
        <v>0</v>
      </c>
      <c r="GW58" s="170">
        <f t="shared" si="35"/>
        <v>0</v>
      </c>
      <c r="GX58" s="23"/>
      <c r="GY58" s="23"/>
      <c r="GZ58" s="177"/>
      <c r="HA58" s="178"/>
      <c r="HB58" s="177"/>
      <c r="HC58" s="178"/>
      <c r="HD58" s="177"/>
      <c r="HE58" s="178"/>
      <c r="HF58" s="177"/>
      <c r="HG58" s="178"/>
      <c r="HH58" s="177"/>
      <c r="HI58" s="178"/>
      <c r="HJ58" s="177"/>
      <c r="HK58" s="178"/>
      <c r="HL58" s="177"/>
      <c r="HM58" s="178"/>
      <c r="HN58" s="177"/>
      <c r="HO58" s="178"/>
      <c r="HP58" s="189">
        <f t="shared" si="36"/>
        <v>0</v>
      </c>
      <c r="HQ58" s="170">
        <f t="shared" si="37"/>
        <v>0</v>
      </c>
      <c r="HR58" s="169">
        <f t="shared" si="38"/>
        <v>0</v>
      </c>
      <c r="HS58" s="170">
        <f t="shared" si="39"/>
        <v>0</v>
      </c>
      <c r="HT58" s="23"/>
      <c r="HU58" s="23"/>
      <c r="HV58" s="173">
        <f t="shared" si="40"/>
        <v>0</v>
      </c>
      <c r="HW58" s="174">
        <f t="shared" si="41"/>
        <v>0</v>
      </c>
      <c r="HX58" s="169">
        <f t="shared" si="49"/>
        <v>0</v>
      </c>
      <c r="HY58" s="170">
        <f t="shared" si="50"/>
        <v>0</v>
      </c>
      <c r="HZ58" s="175">
        <f t="shared" si="42"/>
        <v>0</v>
      </c>
      <c r="IA58" s="174">
        <f t="shared" si="43"/>
        <v>0</v>
      </c>
      <c r="IB58" s="169">
        <f t="shared" si="51"/>
        <v>0</v>
      </c>
      <c r="IC58" s="170">
        <f t="shared" si="52"/>
        <v>0</v>
      </c>
      <c r="ID58" s="453">
        <f t="shared" si="44"/>
        <v>0</v>
      </c>
      <c r="IE58" s="439">
        <f t="shared" si="45"/>
        <v>0</v>
      </c>
      <c r="IF58" s="455" t="s">
        <v>343</v>
      </c>
      <c r="IG58" s="439" t="s">
        <v>343</v>
      </c>
      <c r="IH58" s="4"/>
    </row>
    <row r="59" spans="2:242" s="26" customFormat="1" ht="16.5" customHeight="1" x14ac:dyDescent="0.25">
      <c r="B59" s="153" t="s">
        <v>36</v>
      </c>
      <c r="C59" s="806"/>
      <c r="D59" s="807"/>
      <c r="E59" s="322"/>
      <c r="F59" s="116"/>
      <c r="G59" s="116"/>
      <c r="H59" s="116"/>
      <c r="I59" s="148">
        <f>INT(IF(E59&gt;0,data!$J$12,0))</f>
        <v>0</v>
      </c>
      <c r="J59" s="148">
        <f>E59*I59</f>
        <v>0</v>
      </c>
      <c r="K59" s="323"/>
      <c r="L59" s="322"/>
      <c r="M59" s="148">
        <f>INT(IF(E59&gt;0,(IF(K59="ano",data!$J$6,0)),0))</f>
        <v>0</v>
      </c>
      <c r="N59" s="155">
        <f>IF(L59&gt;E59,M59*E59,M59*L59)</f>
        <v>0</v>
      </c>
      <c r="O59" s="158">
        <f t="shared" si="46"/>
        <v>0</v>
      </c>
      <c r="Q59" s="152" t="str">
        <f t="shared" si="47"/>
        <v/>
      </c>
      <c r="R59" s="640" t="s">
        <v>343</v>
      </c>
      <c r="T59" s="26">
        <f t="shared" si="48"/>
        <v>0</v>
      </c>
      <c r="U59" s="179" t="s">
        <v>300</v>
      </c>
      <c r="V59" s="10"/>
      <c r="W59" s="10"/>
      <c r="X59" s="167"/>
      <c r="Y59" s="180"/>
      <c r="Z59" s="167"/>
      <c r="AA59" s="180"/>
      <c r="AB59" s="167"/>
      <c r="AC59" s="180"/>
      <c r="AD59" s="167"/>
      <c r="AE59" s="180"/>
      <c r="AF59" s="167"/>
      <c r="AG59" s="180"/>
      <c r="AH59" s="167"/>
      <c r="AI59" s="180"/>
      <c r="AJ59" s="167"/>
      <c r="AK59" s="180"/>
      <c r="AL59" s="167"/>
      <c r="AM59" s="180"/>
      <c r="AN59" s="167"/>
      <c r="AO59" s="180"/>
      <c r="AP59" s="167"/>
      <c r="AQ59" s="180"/>
      <c r="AR59" s="167"/>
      <c r="AS59" s="180"/>
      <c r="AT59" s="167"/>
      <c r="AU59" s="180"/>
      <c r="AV59" s="189">
        <f t="shared" si="4"/>
        <v>0</v>
      </c>
      <c r="AW59" s="170">
        <f t="shared" si="5"/>
        <v>0</v>
      </c>
      <c r="AX59" s="169">
        <f t="shared" si="6"/>
        <v>0</v>
      </c>
      <c r="AY59" s="170">
        <f t="shared" si="7"/>
        <v>0</v>
      </c>
      <c r="AZ59" s="4"/>
      <c r="BA59" s="4"/>
      <c r="BB59" s="167"/>
      <c r="BC59" s="180"/>
      <c r="BD59" s="167"/>
      <c r="BE59" s="180"/>
      <c r="BF59" s="167"/>
      <c r="BG59" s="180"/>
      <c r="BH59" s="167"/>
      <c r="BI59" s="180"/>
      <c r="BJ59" s="167"/>
      <c r="BK59" s="180"/>
      <c r="BL59" s="167"/>
      <c r="BM59" s="180"/>
      <c r="BN59" s="167"/>
      <c r="BO59" s="180"/>
      <c r="BP59" s="167"/>
      <c r="BQ59" s="180"/>
      <c r="BR59" s="189">
        <f t="shared" si="8"/>
        <v>0</v>
      </c>
      <c r="BS59" s="170">
        <f t="shared" si="9"/>
        <v>0</v>
      </c>
      <c r="BT59" s="169">
        <f t="shared" si="10"/>
        <v>0</v>
      </c>
      <c r="BU59" s="170">
        <f t="shared" si="11"/>
        <v>0</v>
      </c>
      <c r="BV59" s="4"/>
      <c r="BW59" s="4"/>
      <c r="BX59" s="167"/>
      <c r="BY59" s="180"/>
      <c r="BZ59" s="167"/>
      <c r="CA59" s="180"/>
      <c r="CB59" s="167"/>
      <c r="CC59" s="180"/>
      <c r="CD59" s="167"/>
      <c r="CE59" s="180"/>
      <c r="CF59" s="167"/>
      <c r="CG59" s="180"/>
      <c r="CH59" s="167"/>
      <c r="CI59" s="180"/>
      <c r="CJ59" s="167"/>
      <c r="CK59" s="180"/>
      <c r="CL59" s="167"/>
      <c r="CM59" s="180"/>
      <c r="CN59" s="189">
        <f t="shared" si="12"/>
        <v>0</v>
      </c>
      <c r="CO59" s="170">
        <f t="shared" si="13"/>
        <v>0</v>
      </c>
      <c r="CP59" s="169">
        <f t="shared" si="14"/>
        <v>0</v>
      </c>
      <c r="CQ59" s="170">
        <f t="shared" si="15"/>
        <v>0</v>
      </c>
      <c r="CR59" s="4"/>
      <c r="CS59" s="4"/>
      <c r="CT59" s="167"/>
      <c r="CU59" s="180"/>
      <c r="CV59" s="167"/>
      <c r="CW59" s="180"/>
      <c r="CX59" s="167"/>
      <c r="CY59" s="180"/>
      <c r="CZ59" s="167"/>
      <c r="DA59" s="180"/>
      <c r="DB59" s="167"/>
      <c r="DC59" s="180"/>
      <c r="DD59" s="167"/>
      <c r="DE59" s="180"/>
      <c r="DF59" s="167"/>
      <c r="DG59" s="180"/>
      <c r="DH59" s="167"/>
      <c r="DI59" s="180"/>
      <c r="DJ59" s="189">
        <f t="shared" si="16"/>
        <v>0</v>
      </c>
      <c r="DK59" s="170">
        <f t="shared" si="17"/>
        <v>0</v>
      </c>
      <c r="DL59" s="169">
        <f t="shared" si="18"/>
        <v>0</v>
      </c>
      <c r="DM59" s="170">
        <f t="shared" si="19"/>
        <v>0</v>
      </c>
      <c r="DN59" s="4"/>
      <c r="DO59" s="4"/>
      <c r="DP59" s="167"/>
      <c r="DQ59" s="180"/>
      <c r="DR59" s="167"/>
      <c r="DS59" s="180"/>
      <c r="DT59" s="167"/>
      <c r="DU59" s="180"/>
      <c r="DV59" s="167"/>
      <c r="DW59" s="180"/>
      <c r="DX59" s="167"/>
      <c r="DY59" s="180"/>
      <c r="DZ59" s="167"/>
      <c r="EA59" s="180"/>
      <c r="EB59" s="167"/>
      <c r="EC59" s="180"/>
      <c r="ED59" s="167"/>
      <c r="EE59" s="180"/>
      <c r="EF59" s="189">
        <f t="shared" si="20"/>
        <v>0</v>
      </c>
      <c r="EG59" s="170">
        <f t="shared" si="21"/>
        <v>0</v>
      </c>
      <c r="EH59" s="169">
        <f t="shared" si="22"/>
        <v>0</v>
      </c>
      <c r="EI59" s="170">
        <f t="shared" si="23"/>
        <v>0</v>
      </c>
      <c r="EJ59" s="4"/>
      <c r="EK59" s="4"/>
      <c r="EL59" s="167"/>
      <c r="EM59" s="180"/>
      <c r="EN59" s="167"/>
      <c r="EO59" s="180"/>
      <c r="EP59" s="167"/>
      <c r="EQ59" s="180"/>
      <c r="ER59" s="167"/>
      <c r="ES59" s="180"/>
      <c r="ET59" s="167"/>
      <c r="EU59" s="180"/>
      <c r="EV59" s="167"/>
      <c r="EW59" s="180"/>
      <c r="EX59" s="167"/>
      <c r="EY59" s="180"/>
      <c r="EZ59" s="167"/>
      <c r="FA59" s="180"/>
      <c r="FB59" s="189">
        <f t="shared" si="24"/>
        <v>0</v>
      </c>
      <c r="FC59" s="170">
        <f t="shared" si="25"/>
        <v>0</v>
      </c>
      <c r="FD59" s="169">
        <f t="shared" si="26"/>
        <v>0</v>
      </c>
      <c r="FE59" s="170">
        <f t="shared" si="27"/>
        <v>0</v>
      </c>
      <c r="FF59" s="4"/>
      <c r="FG59" s="4"/>
      <c r="FH59" s="167"/>
      <c r="FI59" s="180"/>
      <c r="FJ59" s="167"/>
      <c r="FK59" s="180"/>
      <c r="FL59" s="167"/>
      <c r="FM59" s="180"/>
      <c r="FN59" s="167"/>
      <c r="FO59" s="180"/>
      <c r="FP59" s="167"/>
      <c r="FQ59" s="180"/>
      <c r="FR59" s="167"/>
      <c r="FS59" s="180"/>
      <c r="FT59" s="167"/>
      <c r="FU59" s="180"/>
      <c r="FV59" s="167"/>
      <c r="FW59" s="180"/>
      <c r="FX59" s="189">
        <f t="shared" si="28"/>
        <v>0</v>
      </c>
      <c r="FY59" s="170">
        <f t="shared" si="29"/>
        <v>0</v>
      </c>
      <c r="FZ59" s="169">
        <f t="shared" si="30"/>
        <v>0</v>
      </c>
      <c r="GA59" s="170">
        <f t="shared" si="31"/>
        <v>0</v>
      </c>
      <c r="GB59" s="4"/>
      <c r="GC59" s="4"/>
      <c r="GD59" s="167"/>
      <c r="GE59" s="180"/>
      <c r="GF59" s="167"/>
      <c r="GG59" s="180"/>
      <c r="GH59" s="167"/>
      <c r="GI59" s="180"/>
      <c r="GJ59" s="167"/>
      <c r="GK59" s="180"/>
      <c r="GL59" s="167"/>
      <c r="GM59" s="180"/>
      <c r="GN59" s="167"/>
      <c r="GO59" s="180"/>
      <c r="GP59" s="167"/>
      <c r="GQ59" s="180"/>
      <c r="GR59" s="167"/>
      <c r="GS59" s="180"/>
      <c r="GT59" s="189">
        <f t="shared" si="32"/>
        <v>0</v>
      </c>
      <c r="GU59" s="170">
        <f t="shared" si="33"/>
        <v>0</v>
      </c>
      <c r="GV59" s="169">
        <f t="shared" si="34"/>
        <v>0</v>
      </c>
      <c r="GW59" s="170">
        <f t="shared" si="35"/>
        <v>0</v>
      </c>
      <c r="GX59" s="4"/>
      <c r="GY59" s="4"/>
      <c r="GZ59" s="167"/>
      <c r="HA59" s="180"/>
      <c r="HB59" s="167"/>
      <c r="HC59" s="180"/>
      <c r="HD59" s="167"/>
      <c r="HE59" s="180"/>
      <c r="HF59" s="167"/>
      <c r="HG59" s="180"/>
      <c r="HH59" s="167"/>
      <c r="HI59" s="180"/>
      <c r="HJ59" s="167"/>
      <c r="HK59" s="180"/>
      <c r="HL59" s="167"/>
      <c r="HM59" s="180"/>
      <c r="HN59" s="167"/>
      <c r="HO59" s="180"/>
      <c r="HP59" s="189">
        <f t="shared" si="36"/>
        <v>0</v>
      </c>
      <c r="HQ59" s="170">
        <f t="shared" si="37"/>
        <v>0</v>
      </c>
      <c r="HR59" s="169">
        <f t="shared" si="38"/>
        <v>0</v>
      </c>
      <c r="HS59" s="170">
        <f t="shared" si="39"/>
        <v>0</v>
      </c>
      <c r="HT59" s="4"/>
      <c r="HU59" s="4"/>
      <c r="HV59" s="173">
        <f t="shared" si="40"/>
        <v>0</v>
      </c>
      <c r="HW59" s="174">
        <f t="shared" si="41"/>
        <v>0</v>
      </c>
      <c r="HX59" s="169">
        <f t="shared" si="49"/>
        <v>0</v>
      </c>
      <c r="HY59" s="170">
        <f t="shared" si="50"/>
        <v>0</v>
      </c>
      <c r="HZ59" s="175">
        <f t="shared" si="42"/>
        <v>0</v>
      </c>
      <c r="IA59" s="174">
        <f t="shared" si="43"/>
        <v>0</v>
      </c>
      <c r="IB59" s="169">
        <f t="shared" si="51"/>
        <v>0</v>
      </c>
      <c r="IC59" s="170">
        <f t="shared" si="52"/>
        <v>0</v>
      </c>
      <c r="ID59" s="453">
        <f t="shared" si="44"/>
        <v>0</v>
      </c>
      <c r="IE59" s="439">
        <f t="shared" si="45"/>
        <v>0</v>
      </c>
      <c r="IF59" s="455" t="s">
        <v>343</v>
      </c>
      <c r="IG59" s="439" t="s">
        <v>343</v>
      </c>
      <c r="IH59" s="4"/>
    </row>
    <row r="60" spans="2:242" s="26" customFormat="1" ht="16.5" hidden="1" customHeight="1" x14ac:dyDescent="0.25">
      <c r="B60" s="153"/>
      <c r="C60" s="558"/>
      <c r="D60" s="559"/>
      <c r="E60" s="123"/>
      <c r="F60" s="123"/>
      <c r="G60" s="123"/>
      <c r="H60" s="123"/>
      <c r="I60" s="148"/>
      <c r="J60" s="159"/>
      <c r="K60" s="560"/>
      <c r="L60" s="553"/>
      <c r="M60" s="148"/>
      <c r="N60" s="155"/>
      <c r="O60" s="160"/>
      <c r="Q60" s="157"/>
      <c r="R60" s="640" t="s">
        <v>343</v>
      </c>
      <c r="T60" s="28"/>
      <c r="U60" s="176" t="s">
        <v>300</v>
      </c>
      <c r="V60" s="10"/>
      <c r="W60" s="10"/>
      <c r="X60" s="177"/>
      <c r="Y60" s="178"/>
      <c r="Z60" s="177"/>
      <c r="AA60" s="178"/>
      <c r="AB60" s="177"/>
      <c r="AC60" s="178"/>
      <c r="AD60" s="177"/>
      <c r="AE60" s="178"/>
      <c r="AF60" s="177"/>
      <c r="AG60" s="178"/>
      <c r="AH60" s="177"/>
      <c r="AI60" s="178"/>
      <c r="AJ60" s="177"/>
      <c r="AK60" s="178"/>
      <c r="AL60" s="177"/>
      <c r="AM60" s="178"/>
      <c r="AN60" s="177"/>
      <c r="AO60" s="178"/>
      <c r="AP60" s="177"/>
      <c r="AQ60" s="178"/>
      <c r="AR60" s="177"/>
      <c r="AS60" s="178"/>
      <c r="AT60" s="177"/>
      <c r="AU60" s="178"/>
      <c r="AV60" s="189">
        <f t="shared" si="4"/>
        <v>0</v>
      </c>
      <c r="AW60" s="170">
        <f t="shared" si="5"/>
        <v>0</v>
      </c>
      <c r="AX60" s="169">
        <f t="shared" si="6"/>
        <v>0</v>
      </c>
      <c r="AY60" s="170">
        <f t="shared" si="7"/>
        <v>0</v>
      </c>
      <c r="AZ60" s="23"/>
      <c r="BA60" s="23"/>
      <c r="BB60" s="177"/>
      <c r="BC60" s="178"/>
      <c r="BD60" s="177"/>
      <c r="BE60" s="178"/>
      <c r="BF60" s="177"/>
      <c r="BG60" s="178"/>
      <c r="BH60" s="177"/>
      <c r="BI60" s="178"/>
      <c r="BJ60" s="177"/>
      <c r="BK60" s="178"/>
      <c r="BL60" s="177"/>
      <c r="BM60" s="178"/>
      <c r="BN60" s="177"/>
      <c r="BO60" s="178"/>
      <c r="BP60" s="177"/>
      <c r="BQ60" s="178"/>
      <c r="BR60" s="189">
        <f t="shared" si="8"/>
        <v>0</v>
      </c>
      <c r="BS60" s="170">
        <f t="shared" si="9"/>
        <v>0</v>
      </c>
      <c r="BT60" s="169">
        <f t="shared" si="10"/>
        <v>0</v>
      </c>
      <c r="BU60" s="170">
        <f t="shared" si="11"/>
        <v>0</v>
      </c>
      <c r="BV60" s="23"/>
      <c r="BW60" s="23"/>
      <c r="BX60" s="177"/>
      <c r="BY60" s="178"/>
      <c r="BZ60" s="177"/>
      <c r="CA60" s="178"/>
      <c r="CB60" s="177"/>
      <c r="CC60" s="178"/>
      <c r="CD60" s="177"/>
      <c r="CE60" s="178"/>
      <c r="CF60" s="177"/>
      <c r="CG60" s="178"/>
      <c r="CH60" s="177"/>
      <c r="CI60" s="178"/>
      <c r="CJ60" s="177"/>
      <c r="CK60" s="178"/>
      <c r="CL60" s="177"/>
      <c r="CM60" s="178"/>
      <c r="CN60" s="189">
        <f t="shared" si="12"/>
        <v>0</v>
      </c>
      <c r="CO60" s="170">
        <f t="shared" si="13"/>
        <v>0</v>
      </c>
      <c r="CP60" s="169">
        <f t="shared" si="14"/>
        <v>0</v>
      </c>
      <c r="CQ60" s="170">
        <f t="shared" si="15"/>
        <v>0</v>
      </c>
      <c r="CR60" s="23"/>
      <c r="CS60" s="23"/>
      <c r="CT60" s="177"/>
      <c r="CU60" s="178"/>
      <c r="CV60" s="177"/>
      <c r="CW60" s="178"/>
      <c r="CX60" s="177"/>
      <c r="CY60" s="178"/>
      <c r="CZ60" s="177"/>
      <c r="DA60" s="178"/>
      <c r="DB60" s="177"/>
      <c r="DC60" s="178"/>
      <c r="DD60" s="177"/>
      <c r="DE60" s="178"/>
      <c r="DF60" s="177"/>
      <c r="DG60" s="178"/>
      <c r="DH60" s="177"/>
      <c r="DI60" s="178"/>
      <c r="DJ60" s="189">
        <f t="shared" si="16"/>
        <v>0</v>
      </c>
      <c r="DK60" s="170">
        <f t="shared" si="17"/>
        <v>0</v>
      </c>
      <c r="DL60" s="169">
        <f t="shared" si="18"/>
        <v>0</v>
      </c>
      <c r="DM60" s="170">
        <f t="shared" si="19"/>
        <v>0</v>
      </c>
      <c r="DN60" s="23"/>
      <c r="DO60" s="23"/>
      <c r="DP60" s="177"/>
      <c r="DQ60" s="178"/>
      <c r="DR60" s="177"/>
      <c r="DS60" s="178"/>
      <c r="DT60" s="177"/>
      <c r="DU60" s="178"/>
      <c r="DV60" s="177"/>
      <c r="DW60" s="178"/>
      <c r="DX60" s="177"/>
      <c r="DY60" s="178"/>
      <c r="DZ60" s="177"/>
      <c r="EA60" s="178"/>
      <c r="EB60" s="177"/>
      <c r="EC60" s="178"/>
      <c r="ED60" s="177"/>
      <c r="EE60" s="178"/>
      <c r="EF60" s="189">
        <f t="shared" si="20"/>
        <v>0</v>
      </c>
      <c r="EG60" s="170">
        <f t="shared" si="21"/>
        <v>0</v>
      </c>
      <c r="EH60" s="169">
        <f t="shared" si="22"/>
        <v>0</v>
      </c>
      <c r="EI60" s="170">
        <f t="shared" si="23"/>
        <v>0</v>
      </c>
      <c r="EJ60" s="23"/>
      <c r="EK60" s="23"/>
      <c r="EL60" s="177"/>
      <c r="EM60" s="178"/>
      <c r="EN60" s="177"/>
      <c r="EO60" s="178"/>
      <c r="EP60" s="177"/>
      <c r="EQ60" s="178"/>
      <c r="ER60" s="177"/>
      <c r="ES60" s="178"/>
      <c r="ET60" s="177"/>
      <c r="EU60" s="178"/>
      <c r="EV60" s="177"/>
      <c r="EW60" s="178"/>
      <c r="EX60" s="177"/>
      <c r="EY60" s="178"/>
      <c r="EZ60" s="177"/>
      <c r="FA60" s="178"/>
      <c r="FB60" s="189">
        <f t="shared" si="24"/>
        <v>0</v>
      </c>
      <c r="FC60" s="170">
        <f t="shared" si="25"/>
        <v>0</v>
      </c>
      <c r="FD60" s="169">
        <f t="shared" si="26"/>
        <v>0</v>
      </c>
      <c r="FE60" s="170">
        <f t="shared" si="27"/>
        <v>0</v>
      </c>
      <c r="FF60" s="23"/>
      <c r="FG60" s="23"/>
      <c r="FH60" s="177"/>
      <c r="FI60" s="178"/>
      <c r="FJ60" s="177"/>
      <c r="FK60" s="178"/>
      <c r="FL60" s="177"/>
      <c r="FM60" s="178"/>
      <c r="FN60" s="177"/>
      <c r="FO60" s="178"/>
      <c r="FP60" s="177"/>
      <c r="FQ60" s="178"/>
      <c r="FR60" s="177"/>
      <c r="FS60" s="178"/>
      <c r="FT60" s="177"/>
      <c r="FU60" s="178"/>
      <c r="FV60" s="177"/>
      <c r="FW60" s="178"/>
      <c r="FX60" s="189">
        <f t="shared" si="28"/>
        <v>0</v>
      </c>
      <c r="FY60" s="170">
        <f t="shared" si="29"/>
        <v>0</v>
      </c>
      <c r="FZ60" s="169">
        <f t="shared" si="30"/>
        <v>0</v>
      </c>
      <c r="GA60" s="170">
        <f t="shared" si="31"/>
        <v>0</v>
      </c>
      <c r="GB60" s="23"/>
      <c r="GC60" s="23"/>
      <c r="GD60" s="177"/>
      <c r="GE60" s="178"/>
      <c r="GF60" s="177"/>
      <c r="GG60" s="178"/>
      <c r="GH60" s="177"/>
      <c r="GI60" s="178"/>
      <c r="GJ60" s="177"/>
      <c r="GK60" s="178"/>
      <c r="GL60" s="177"/>
      <c r="GM60" s="178"/>
      <c r="GN60" s="177"/>
      <c r="GO60" s="178"/>
      <c r="GP60" s="177"/>
      <c r="GQ60" s="178"/>
      <c r="GR60" s="177"/>
      <c r="GS60" s="178"/>
      <c r="GT60" s="189">
        <f t="shared" si="32"/>
        <v>0</v>
      </c>
      <c r="GU60" s="170">
        <f t="shared" si="33"/>
        <v>0</v>
      </c>
      <c r="GV60" s="169">
        <f t="shared" si="34"/>
        <v>0</v>
      </c>
      <c r="GW60" s="170">
        <f t="shared" si="35"/>
        <v>0</v>
      </c>
      <c r="GX60" s="23"/>
      <c r="GY60" s="23"/>
      <c r="GZ60" s="177"/>
      <c r="HA60" s="178"/>
      <c r="HB60" s="177"/>
      <c r="HC60" s="178"/>
      <c r="HD60" s="177"/>
      <c r="HE60" s="178"/>
      <c r="HF60" s="177"/>
      <c r="HG60" s="178"/>
      <c r="HH60" s="177"/>
      <c r="HI60" s="178"/>
      <c r="HJ60" s="177"/>
      <c r="HK60" s="178"/>
      <c r="HL60" s="177"/>
      <c r="HM60" s="178"/>
      <c r="HN60" s="177"/>
      <c r="HO60" s="178"/>
      <c r="HP60" s="189">
        <f t="shared" si="36"/>
        <v>0</v>
      </c>
      <c r="HQ60" s="170">
        <f t="shared" si="37"/>
        <v>0</v>
      </c>
      <c r="HR60" s="169">
        <f t="shared" si="38"/>
        <v>0</v>
      </c>
      <c r="HS60" s="170">
        <f t="shared" si="39"/>
        <v>0</v>
      </c>
      <c r="HT60" s="23"/>
      <c r="HU60" s="23"/>
      <c r="HV60" s="173">
        <f t="shared" si="40"/>
        <v>0</v>
      </c>
      <c r="HW60" s="174">
        <f t="shared" si="41"/>
        <v>0</v>
      </c>
      <c r="HX60" s="169">
        <f t="shared" si="49"/>
        <v>0</v>
      </c>
      <c r="HY60" s="170">
        <f t="shared" si="50"/>
        <v>0</v>
      </c>
      <c r="HZ60" s="175">
        <f t="shared" si="42"/>
        <v>0</v>
      </c>
      <c r="IA60" s="174">
        <f t="shared" si="43"/>
        <v>0</v>
      </c>
      <c r="IB60" s="169">
        <f t="shared" si="51"/>
        <v>0</v>
      </c>
      <c r="IC60" s="170">
        <f t="shared" si="52"/>
        <v>0</v>
      </c>
      <c r="ID60" s="453">
        <f t="shared" si="44"/>
        <v>0</v>
      </c>
      <c r="IE60" s="439">
        <f t="shared" si="45"/>
        <v>0</v>
      </c>
      <c r="IF60" s="455" t="s">
        <v>343</v>
      </c>
      <c r="IG60" s="439" t="s">
        <v>343</v>
      </c>
      <c r="IH60" s="4"/>
    </row>
    <row r="61" spans="2:242" s="26" customFormat="1" ht="16.5" customHeight="1" x14ac:dyDescent="0.25">
      <c r="B61" s="153" t="s">
        <v>37</v>
      </c>
      <c r="C61" s="806"/>
      <c r="D61" s="807"/>
      <c r="E61" s="322"/>
      <c r="F61" s="116"/>
      <c r="G61" s="116"/>
      <c r="H61" s="116"/>
      <c r="I61" s="148">
        <f>INT(IF(E61&gt;0,data!$J$12,0))</f>
        <v>0</v>
      </c>
      <c r="J61" s="148">
        <f>E61*I61</f>
        <v>0</v>
      </c>
      <c r="K61" s="323"/>
      <c r="L61" s="322"/>
      <c r="M61" s="148">
        <f>INT(IF(E61&gt;0,(IF(K61="ano",data!$J$6,0)),0))</f>
        <v>0</v>
      </c>
      <c r="N61" s="155">
        <f>IF(L61&gt;E61,M61*E61,M61*L61)</f>
        <v>0</v>
      </c>
      <c r="O61" s="158">
        <f t="shared" si="46"/>
        <v>0</v>
      </c>
      <c r="Q61" s="152" t="str">
        <f t="shared" si="47"/>
        <v/>
      </c>
      <c r="R61" s="640" t="s">
        <v>343</v>
      </c>
      <c r="T61" s="26">
        <f t="shared" si="48"/>
        <v>0</v>
      </c>
      <c r="U61" s="179" t="s">
        <v>300</v>
      </c>
      <c r="V61" s="10"/>
      <c r="W61" s="10"/>
      <c r="X61" s="167"/>
      <c r="Y61" s="180"/>
      <c r="Z61" s="167"/>
      <c r="AA61" s="180"/>
      <c r="AB61" s="167"/>
      <c r="AC61" s="180"/>
      <c r="AD61" s="167"/>
      <c r="AE61" s="180"/>
      <c r="AF61" s="167"/>
      <c r="AG61" s="180"/>
      <c r="AH61" s="167"/>
      <c r="AI61" s="180"/>
      <c r="AJ61" s="167"/>
      <c r="AK61" s="180"/>
      <c r="AL61" s="167"/>
      <c r="AM61" s="180"/>
      <c r="AN61" s="167"/>
      <c r="AO61" s="180"/>
      <c r="AP61" s="167"/>
      <c r="AQ61" s="180"/>
      <c r="AR61" s="167"/>
      <c r="AS61" s="180"/>
      <c r="AT61" s="167"/>
      <c r="AU61" s="180"/>
      <c r="AV61" s="189">
        <f t="shared" si="4"/>
        <v>0</v>
      </c>
      <c r="AW61" s="170">
        <f t="shared" si="5"/>
        <v>0</v>
      </c>
      <c r="AX61" s="169">
        <f t="shared" si="6"/>
        <v>0</v>
      </c>
      <c r="AY61" s="170">
        <f t="shared" si="7"/>
        <v>0</v>
      </c>
      <c r="AZ61" s="4"/>
      <c r="BA61" s="4"/>
      <c r="BB61" s="167"/>
      <c r="BC61" s="180"/>
      <c r="BD61" s="167"/>
      <c r="BE61" s="180"/>
      <c r="BF61" s="167"/>
      <c r="BG61" s="180"/>
      <c r="BH61" s="167"/>
      <c r="BI61" s="180"/>
      <c r="BJ61" s="167"/>
      <c r="BK61" s="180"/>
      <c r="BL61" s="167"/>
      <c r="BM61" s="180"/>
      <c r="BN61" s="167"/>
      <c r="BO61" s="180"/>
      <c r="BP61" s="167"/>
      <c r="BQ61" s="180"/>
      <c r="BR61" s="189">
        <f t="shared" si="8"/>
        <v>0</v>
      </c>
      <c r="BS61" s="170">
        <f t="shared" si="9"/>
        <v>0</v>
      </c>
      <c r="BT61" s="169">
        <f t="shared" si="10"/>
        <v>0</v>
      </c>
      <c r="BU61" s="170">
        <f t="shared" si="11"/>
        <v>0</v>
      </c>
      <c r="BV61" s="4"/>
      <c r="BW61" s="4"/>
      <c r="BX61" s="167"/>
      <c r="BY61" s="180"/>
      <c r="BZ61" s="167"/>
      <c r="CA61" s="180"/>
      <c r="CB61" s="167"/>
      <c r="CC61" s="180"/>
      <c r="CD61" s="167"/>
      <c r="CE61" s="180"/>
      <c r="CF61" s="167"/>
      <c r="CG61" s="180"/>
      <c r="CH61" s="167"/>
      <c r="CI61" s="180"/>
      <c r="CJ61" s="167"/>
      <c r="CK61" s="180"/>
      <c r="CL61" s="167"/>
      <c r="CM61" s="180"/>
      <c r="CN61" s="189">
        <f t="shared" si="12"/>
        <v>0</v>
      </c>
      <c r="CO61" s="170">
        <f t="shared" si="13"/>
        <v>0</v>
      </c>
      <c r="CP61" s="169">
        <f t="shared" si="14"/>
        <v>0</v>
      </c>
      <c r="CQ61" s="170">
        <f t="shared" si="15"/>
        <v>0</v>
      </c>
      <c r="CR61" s="4"/>
      <c r="CS61" s="4"/>
      <c r="CT61" s="167"/>
      <c r="CU61" s="180"/>
      <c r="CV61" s="167"/>
      <c r="CW61" s="180"/>
      <c r="CX61" s="167"/>
      <c r="CY61" s="180"/>
      <c r="CZ61" s="167"/>
      <c r="DA61" s="180"/>
      <c r="DB61" s="167"/>
      <c r="DC61" s="180"/>
      <c r="DD61" s="167"/>
      <c r="DE61" s="180"/>
      <c r="DF61" s="167"/>
      <c r="DG61" s="180"/>
      <c r="DH61" s="167"/>
      <c r="DI61" s="180"/>
      <c r="DJ61" s="189">
        <f t="shared" si="16"/>
        <v>0</v>
      </c>
      <c r="DK61" s="170">
        <f t="shared" si="17"/>
        <v>0</v>
      </c>
      <c r="DL61" s="169">
        <f t="shared" si="18"/>
        <v>0</v>
      </c>
      <c r="DM61" s="170">
        <f t="shared" si="19"/>
        <v>0</v>
      </c>
      <c r="DN61" s="4"/>
      <c r="DO61" s="4"/>
      <c r="DP61" s="167"/>
      <c r="DQ61" s="180"/>
      <c r="DR61" s="167"/>
      <c r="DS61" s="180"/>
      <c r="DT61" s="167"/>
      <c r="DU61" s="180"/>
      <c r="DV61" s="167"/>
      <c r="DW61" s="180"/>
      <c r="DX61" s="167"/>
      <c r="DY61" s="180"/>
      <c r="DZ61" s="167"/>
      <c r="EA61" s="180"/>
      <c r="EB61" s="167"/>
      <c r="EC61" s="180"/>
      <c r="ED61" s="167"/>
      <c r="EE61" s="180"/>
      <c r="EF61" s="189">
        <f t="shared" si="20"/>
        <v>0</v>
      </c>
      <c r="EG61" s="170">
        <f t="shared" si="21"/>
        <v>0</v>
      </c>
      <c r="EH61" s="169">
        <f t="shared" si="22"/>
        <v>0</v>
      </c>
      <c r="EI61" s="170">
        <f t="shared" si="23"/>
        <v>0</v>
      </c>
      <c r="EJ61" s="4"/>
      <c r="EK61" s="4"/>
      <c r="EL61" s="167"/>
      <c r="EM61" s="180"/>
      <c r="EN61" s="167"/>
      <c r="EO61" s="180"/>
      <c r="EP61" s="167"/>
      <c r="EQ61" s="180"/>
      <c r="ER61" s="167"/>
      <c r="ES61" s="180"/>
      <c r="ET61" s="167"/>
      <c r="EU61" s="180"/>
      <c r="EV61" s="167"/>
      <c r="EW61" s="180"/>
      <c r="EX61" s="167"/>
      <c r="EY61" s="180"/>
      <c r="EZ61" s="167"/>
      <c r="FA61" s="180"/>
      <c r="FB61" s="189">
        <f t="shared" si="24"/>
        <v>0</v>
      </c>
      <c r="FC61" s="170">
        <f t="shared" si="25"/>
        <v>0</v>
      </c>
      <c r="FD61" s="169">
        <f t="shared" si="26"/>
        <v>0</v>
      </c>
      <c r="FE61" s="170">
        <f t="shared" si="27"/>
        <v>0</v>
      </c>
      <c r="FF61" s="4"/>
      <c r="FG61" s="4"/>
      <c r="FH61" s="167"/>
      <c r="FI61" s="180"/>
      <c r="FJ61" s="167"/>
      <c r="FK61" s="180"/>
      <c r="FL61" s="167"/>
      <c r="FM61" s="180"/>
      <c r="FN61" s="167"/>
      <c r="FO61" s="180"/>
      <c r="FP61" s="167"/>
      <c r="FQ61" s="180"/>
      <c r="FR61" s="167"/>
      <c r="FS61" s="180"/>
      <c r="FT61" s="167"/>
      <c r="FU61" s="180"/>
      <c r="FV61" s="167"/>
      <c r="FW61" s="180"/>
      <c r="FX61" s="189">
        <f t="shared" si="28"/>
        <v>0</v>
      </c>
      <c r="FY61" s="170">
        <f t="shared" si="29"/>
        <v>0</v>
      </c>
      <c r="FZ61" s="169">
        <f t="shared" si="30"/>
        <v>0</v>
      </c>
      <c r="GA61" s="170">
        <f t="shared" si="31"/>
        <v>0</v>
      </c>
      <c r="GB61" s="4"/>
      <c r="GC61" s="4"/>
      <c r="GD61" s="167"/>
      <c r="GE61" s="180"/>
      <c r="GF61" s="167"/>
      <c r="GG61" s="180"/>
      <c r="GH61" s="167"/>
      <c r="GI61" s="180"/>
      <c r="GJ61" s="167"/>
      <c r="GK61" s="180"/>
      <c r="GL61" s="167"/>
      <c r="GM61" s="180"/>
      <c r="GN61" s="167"/>
      <c r="GO61" s="180"/>
      <c r="GP61" s="167"/>
      <c r="GQ61" s="180"/>
      <c r="GR61" s="167"/>
      <c r="GS61" s="180"/>
      <c r="GT61" s="189">
        <f t="shared" si="32"/>
        <v>0</v>
      </c>
      <c r="GU61" s="170">
        <f t="shared" si="33"/>
        <v>0</v>
      </c>
      <c r="GV61" s="169">
        <f t="shared" si="34"/>
        <v>0</v>
      </c>
      <c r="GW61" s="170">
        <f t="shared" si="35"/>
        <v>0</v>
      </c>
      <c r="GX61" s="4"/>
      <c r="GY61" s="4"/>
      <c r="GZ61" s="167"/>
      <c r="HA61" s="180"/>
      <c r="HB61" s="167"/>
      <c r="HC61" s="180"/>
      <c r="HD61" s="167"/>
      <c r="HE61" s="180"/>
      <c r="HF61" s="167"/>
      <c r="HG61" s="180"/>
      <c r="HH61" s="167"/>
      <c r="HI61" s="180"/>
      <c r="HJ61" s="167"/>
      <c r="HK61" s="180"/>
      <c r="HL61" s="167"/>
      <c r="HM61" s="180"/>
      <c r="HN61" s="167"/>
      <c r="HO61" s="180"/>
      <c r="HP61" s="189">
        <f t="shared" si="36"/>
        <v>0</v>
      </c>
      <c r="HQ61" s="170">
        <f t="shared" si="37"/>
        <v>0</v>
      </c>
      <c r="HR61" s="169">
        <f t="shared" si="38"/>
        <v>0</v>
      </c>
      <c r="HS61" s="170">
        <f t="shared" si="39"/>
        <v>0</v>
      </c>
      <c r="HT61" s="4"/>
      <c r="HU61" s="4"/>
      <c r="HV61" s="173">
        <f t="shared" si="40"/>
        <v>0</v>
      </c>
      <c r="HW61" s="174">
        <f t="shared" si="41"/>
        <v>0</v>
      </c>
      <c r="HX61" s="169">
        <f t="shared" si="49"/>
        <v>0</v>
      </c>
      <c r="HY61" s="170">
        <f t="shared" si="50"/>
        <v>0</v>
      </c>
      <c r="HZ61" s="175">
        <f t="shared" si="42"/>
        <v>0</v>
      </c>
      <c r="IA61" s="174">
        <f t="shared" si="43"/>
        <v>0</v>
      </c>
      <c r="IB61" s="169">
        <f t="shared" si="51"/>
        <v>0</v>
      </c>
      <c r="IC61" s="170">
        <f t="shared" si="52"/>
        <v>0</v>
      </c>
      <c r="ID61" s="453">
        <f t="shared" si="44"/>
        <v>0</v>
      </c>
      <c r="IE61" s="439">
        <f t="shared" si="45"/>
        <v>0</v>
      </c>
      <c r="IF61" s="455" t="s">
        <v>343</v>
      </c>
      <c r="IG61" s="439" t="s">
        <v>343</v>
      </c>
      <c r="IH61" s="4"/>
    </row>
    <row r="62" spans="2:242" s="26" customFormat="1" ht="16.5" hidden="1" customHeight="1" x14ac:dyDescent="0.25">
      <c r="B62" s="153"/>
      <c r="C62" s="558"/>
      <c r="D62" s="559"/>
      <c r="E62" s="123"/>
      <c r="F62" s="123"/>
      <c r="G62" s="123"/>
      <c r="H62" s="123"/>
      <c r="I62" s="148"/>
      <c r="J62" s="159"/>
      <c r="K62" s="560"/>
      <c r="L62" s="553"/>
      <c r="M62" s="148"/>
      <c r="N62" s="155"/>
      <c r="O62" s="160"/>
      <c r="Q62" s="157"/>
      <c r="R62" s="640" t="s">
        <v>343</v>
      </c>
      <c r="T62" s="28"/>
      <c r="U62" s="176" t="s">
        <v>300</v>
      </c>
      <c r="V62" s="10"/>
      <c r="W62" s="10"/>
      <c r="X62" s="177"/>
      <c r="Y62" s="178"/>
      <c r="Z62" s="177"/>
      <c r="AA62" s="178"/>
      <c r="AB62" s="177"/>
      <c r="AC62" s="178"/>
      <c r="AD62" s="177"/>
      <c r="AE62" s="178"/>
      <c r="AF62" s="177"/>
      <c r="AG62" s="178"/>
      <c r="AH62" s="177"/>
      <c r="AI62" s="178"/>
      <c r="AJ62" s="177"/>
      <c r="AK62" s="178"/>
      <c r="AL62" s="177"/>
      <c r="AM62" s="178"/>
      <c r="AN62" s="177"/>
      <c r="AO62" s="178"/>
      <c r="AP62" s="177"/>
      <c r="AQ62" s="178"/>
      <c r="AR62" s="177"/>
      <c r="AS62" s="178"/>
      <c r="AT62" s="177"/>
      <c r="AU62" s="178"/>
      <c r="AV62" s="189">
        <f t="shared" si="4"/>
        <v>0</v>
      </c>
      <c r="AW62" s="170">
        <f t="shared" si="5"/>
        <v>0</v>
      </c>
      <c r="AX62" s="169">
        <f t="shared" si="6"/>
        <v>0</v>
      </c>
      <c r="AY62" s="170">
        <f t="shared" si="7"/>
        <v>0</v>
      </c>
      <c r="AZ62" s="23"/>
      <c r="BA62" s="23"/>
      <c r="BB62" s="177"/>
      <c r="BC62" s="178"/>
      <c r="BD62" s="177"/>
      <c r="BE62" s="178"/>
      <c r="BF62" s="177"/>
      <c r="BG62" s="178"/>
      <c r="BH62" s="177"/>
      <c r="BI62" s="178"/>
      <c r="BJ62" s="177"/>
      <c r="BK62" s="178"/>
      <c r="BL62" s="177"/>
      <c r="BM62" s="178"/>
      <c r="BN62" s="177"/>
      <c r="BO62" s="178"/>
      <c r="BP62" s="177"/>
      <c r="BQ62" s="178"/>
      <c r="BR62" s="189">
        <f t="shared" si="8"/>
        <v>0</v>
      </c>
      <c r="BS62" s="170">
        <f t="shared" si="9"/>
        <v>0</v>
      </c>
      <c r="BT62" s="169">
        <f t="shared" si="10"/>
        <v>0</v>
      </c>
      <c r="BU62" s="170">
        <f t="shared" si="11"/>
        <v>0</v>
      </c>
      <c r="BV62" s="23"/>
      <c r="BW62" s="23"/>
      <c r="BX62" s="177"/>
      <c r="BY62" s="178"/>
      <c r="BZ62" s="177"/>
      <c r="CA62" s="178"/>
      <c r="CB62" s="177"/>
      <c r="CC62" s="178"/>
      <c r="CD62" s="177"/>
      <c r="CE62" s="178"/>
      <c r="CF62" s="177"/>
      <c r="CG62" s="178"/>
      <c r="CH62" s="177"/>
      <c r="CI62" s="178"/>
      <c r="CJ62" s="177"/>
      <c r="CK62" s="178"/>
      <c r="CL62" s="177"/>
      <c r="CM62" s="178"/>
      <c r="CN62" s="189">
        <f t="shared" si="12"/>
        <v>0</v>
      </c>
      <c r="CO62" s="170">
        <f t="shared" si="13"/>
        <v>0</v>
      </c>
      <c r="CP62" s="169">
        <f t="shared" si="14"/>
        <v>0</v>
      </c>
      <c r="CQ62" s="170">
        <f t="shared" si="15"/>
        <v>0</v>
      </c>
      <c r="CR62" s="23"/>
      <c r="CS62" s="23"/>
      <c r="CT62" s="177"/>
      <c r="CU62" s="178"/>
      <c r="CV62" s="177"/>
      <c r="CW62" s="178"/>
      <c r="CX62" s="177"/>
      <c r="CY62" s="178"/>
      <c r="CZ62" s="177"/>
      <c r="DA62" s="178"/>
      <c r="DB62" s="177"/>
      <c r="DC62" s="178"/>
      <c r="DD62" s="177"/>
      <c r="DE62" s="178"/>
      <c r="DF62" s="177"/>
      <c r="DG62" s="178"/>
      <c r="DH62" s="177"/>
      <c r="DI62" s="178"/>
      <c r="DJ62" s="189">
        <f t="shared" si="16"/>
        <v>0</v>
      </c>
      <c r="DK62" s="170">
        <f t="shared" si="17"/>
        <v>0</v>
      </c>
      <c r="DL62" s="169">
        <f t="shared" si="18"/>
        <v>0</v>
      </c>
      <c r="DM62" s="170">
        <f t="shared" si="19"/>
        <v>0</v>
      </c>
      <c r="DN62" s="23"/>
      <c r="DO62" s="23"/>
      <c r="DP62" s="177"/>
      <c r="DQ62" s="178"/>
      <c r="DR62" s="177"/>
      <c r="DS62" s="178"/>
      <c r="DT62" s="177"/>
      <c r="DU62" s="178"/>
      <c r="DV62" s="177"/>
      <c r="DW62" s="178"/>
      <c r="DX62" s="177"/>
      <c r="DY62" s="178"/>
      <c r="DZ62" s="177"/>
      <c r="EA62" s="178"/>
      <c r="EB62" s="177"/>
      <c r="EC62" s="178"/>
      <c r="ED62" s="177"/>
      <c r="EE62" s="178"/>
      <c r="EF62" s="189">
        <f t="shared" si="20"/>
        <v>0</v>
      </c>
      <c r="EG62" s="170">
        <f t="shared" si="21"/>
        <v>0</v>
      </c>
      <c r="EH62" s="169">
        <f t="shared" si="22"/>
        <v>0</v>
      </c>
      <c r="EI62" s="170">
        <f t="shared" si="23"/>
        <v>0</v>
      </c>
      <c r="EJ62" s="23"/>
      <c r="EK62" s="23"/>
      <c r="EL62" s="177"/>
      <c r="EM62" s="178"/>
      <c r="EN62" s="177"/>
      <c r="EO62" s="178"/>
      <c r="EP62" s="177"/>
      <c r="EQ62" s="178"/>
      <c r="ER62" s="177"/>
      <c r="ES62" s="178"/>
      <c r="ET62" s="177"/>
      <c r="EU62" s="178"/>
      <c r="EV62" s="177"/>
      <c r="EW62" s="178"/>
      <c r="EX62" s="177"/>
      <c r="EY62" s="178"/>
      <c r="EZ62" s="177"/>
      <c r="FA62" s="178"/>
      <c r="FB62" s="189">
        <f t="shared" si="24"/>
        <v>0</v>
      </c>
      <c r="FC62" s="170">
        <f t="shared" si="25"/>
        <v>0</v>
      </c>
      <c r="FD62" s="169">
        <f t="shared" si="26"/>
        <v>0</v>
      </c>
      <c r="FE62" s="170">
        <f t="shared" si="27"/>
        <v>0</v>
      </c>
      <c r="FF62" s="23"/>
      <c r="FG62" s="23"/>
      <c r="FH62" s="177"/>
      <c r="FI62" s="178"/>
      <c r="FJ62" s="177"/>
      <c r="FK62" s="178"/>
      <c r="FL62" s="177"/>
      <c r="FM62" s="178"/>
      <c r="FN62" s="177"/>
      <c r="FO62" s="178"/>
      <c r="FP62" s="177"/>
      <c r="FQ62" s="178"/>
      <c r="FR62" s="177"/>
      <c r="FS62" s="178"/>
      <c r="FT62" s="177"/>
      <c r="FU62" s="178"/>
      <c r="FV62" s="177"/>
      <c r="FW62" s="178"/>
      <c r="FX62" s="189">
        <f t="shared" si="28"/>
        <v>0</v>
      </c>
      <c r="FY62" s="170">
        <f t="shared" si="29"/>
        <v>0</v>
      </c>
      <c r="FZ62" s="169">
        <f t="shared" si="30"/>
        <v>0</v>
      </c>
      <c r="GA62" s="170">
        <f t="shared" si="31"/>
        <v>0</v>
      </c>
      <c r="GB62" s="23"/>
      <c r="GC62" s="23"/>
      <c r="GD62" s="177"/>
      <c r="GE62" s="178"/>
      <c r="GF62" s="177"/>
      <c r="GG62" s="178"/>
      <c r="GH62" s="177"/>
      <c r="GI62" s="178"/>
      <c r="GJ62" s="177"/>
      <c r="GK62" s="178"/>
      <c r="GL62" s="177"/>
      <c r="GM62" s="178"/>
      <c r="GN62" s="177"/>
      <c r="GO62" s="178"/>
      <c r="GP62" s="177"/>
      <c r="GQ62" s="178"/>
      <c r="GR62" s="177"/>
      <c r="GS62" s="178"/>
      <c r="GT62" s="189">
        <f t="shared" si="32"/>
        <v>0</v>
      </c>
      <c r="GU62" s="170">
        <f t="shared" si="33"/>
        <v>0</v>
      </c>
      <c r="GV62" s="169">
        <f t="shared" si="34"/>
        <v>0</v>
      </c>
      <c r="GW62" s="170">
        <f t="shared" si="35"/>
        <v>0</v>
      </c>
      <c r="GX62" s="23"/>
      <c r="GY62" s="23"/>
      <c r="GZ62" s="177"/>
      <c r="HA62" s="178"/>
      <c r="HB62" s="177"/>
      <c r="HC62" s="178"/>
      <c r="HD62" s="177"/>
      <c r="HE62" s="178"/>
      <c r="HF62" s="177"/>
      <c r="HG62" s="178"/>
      <c r="HH62" s="177"/>
      <c r="HI62" s="178"/>
      <c r="HJ62" s="177"/>
      <c r="HK62" s="178"/>
      <c r="HL62" s="177"/>
      <c r="HM62" s="178"/>
      <c r="HN62" s="177"/>
      <c r="HO62" s="178"/>
      <c r="HP62" s="189">
        <f t="shared" si="36"/>
        <v>0</v>
      </c>
      <c r="HQ62" s="170">
        <f t="shared" si="37"/>
        <v>0</v>
      </c>
      <c r="HR62" s="169">
        <f t="shared" si="38"/>
        <v>0</v>
      </c>
      <c r="HS62" s="170">
        <f t="shared" si="39"/>
        <v>0</v>
      </c>
      <c r="HT62" s="23"/>
      <c r="HU62" s="23"/>
      <c r="HV62" s="173">
        <f t="shared" si="40"/>
        <v>0</v>
      </c>
      <c r="HW62" s="174">
        <f t="shared" si="41"/>
        <v>0</v>
      </c>
      <c r="HX62" s="169">
        <f t="shared" si="49"/>
        <v>0</v>
      </c>
      <c r="HY62" s="170">
        <f t="shared" si="50"/>
        <v>0</v>
      </c>
      <c r="HZ62" s="175">
        <f t="shared" si="42"/>
        <v>0</v>
      </c>
      <c r="IA62" s="174">
        <f t="shared" si="43"/>
        <v>0</v>
      </c>
      <c r="IB62" s="169">
        <f t="shared" si="51"/>
        <v>0</v>
      </c>
      <c r="IC62" s="170">
        <f t="shared" si="52"/>
        <v>0</v>
      </c>
      <c r="ID62" s="453">
        <f t="shared" si="44"/>
        <v>0</v>
      </c>
      <c r="IE62" s="439">
        <f t="shared" si="45"/>
        <v>0</v>
      </c>
      <c r="IF62" s="455" t="s">
        <v>343</v>
      </c>
      <c r="IG62" s="439" t="s">
        <v>343</v>
      </c>
      <c r="IH62" s="4"/>
    </row>
    <row r="63" spans="2:242" s="26" customFormat="1" ht="16.5" customHeight="1" x14ac:dyDescent="0.25">
      <c r="B63" s="153" t="s">
        <v>38</v>
      </c>
      <c r="C63" s="806"/>
      <c r="D63" s="807"/>
      <c r="E63" s="322"/>
      <c r="F63" s="116"/>
      <c r="G63" s="116"/>
      <c r="H63" s="116"/>
      <c r="I63" s="148">
        <f>INT(IF(E63&gt;0,data!$J$12,0))</f>
        <v>0</v>
      </c>
      <c r="J63" s="148">
        <f>E63*I63</f>
        <v>0</v>
      </c>
      <c r="K63" s="323"/>
      <c r="L63" s="322"/>
      <c r="M63" s="148">
        <f>INT(IF(E63&gt;0,(IF(K63="ano",data!$J$6,0)),0))</f>
        <v>0</v>
      </c>
      <c r="N63" s="155">
        <f>IF(L63&gt;E63,M63*E63,M63*L63)</f>
        <v>0</v>
      </c>
      <c r="O63" s="158">
        <f t="shared" si="46"/>
        <v>0</v>
      </c>
      <c r="Q63" s="152" t="str">
        <f t="shared" si="47"/>
        <v/>
      </c>
      <c r="R63" s="640" t="s">
        <v>343</v>
      </c>
      <c r="T63" s="26">
        <f t="shared" si="48"/>
        <v>0</v>
      </c>
      <c r="U63" s="179" t="s">
        <v>300</v>
      </c>
      <c r="V63" s="10"/>
      <c r="W63" s="10"/>
      <c r="X63" s="167"/>
      <c r="Y63" s="180"/>
      <c r="Z63" s="167"/>
      <c r="AA63" s="180"/>
      <c r="AB63" s="167"/>
      <c r="AC63" s="180"/>
      <c r="AD63" s="167"/>
      <c r="AE63" s="180"/>
      <c r="AF63" s="167"/>
      <c r="AG63" s="180"/>
      <c r="AH63" s="167"/>
      <c r="AI63" s="180"/>
      <c r="AJ63" s="167"/>
      <c r="AK63" s="180"/>
      <c r="AL63" s="167"/>
      <c r="AM63" s="180"/>
      <c r="AN63" s="167"/>
      <c r="AO63" s="180"/>
      <c r="AP63" s="167"/>
      <c r="AQ63" s="180"/>
      <c r="AR63" s="167"/>
      <c r="AS63" s="180"/>
      <c r="AT63" s="167"/>
      <c r="AU63" s="180"/>
      <c r="AV63" s="189">
        <f t="shared" si="4"/>
        <v>0</v>
      </c>
      <c r="AW63" s="170">
        <f t="shared" si="5"/>
        <v>0</v>
      </c>
      <c r="AX63" s="169">
        <f t="shared" si="6"/>
        <v>0</v>
      </c>
      <c r="AY63" s="170">
        <f t="shared" si="7"/>
        <v>0</v>
      </c>
      <c r="AZ63" s="4"/>
      <c r="BA63" s="4"/>
      <c r="BB63" s="167"/>
      <c r="BC63" s="180"/>
      <c r="BD63" s="167"/>
      <c r="BE63" s="180"/>
      <c r="BF63" s="167"/>
      <c r="BG63" s="180"/>
      <c r="BH63" s="167"/>
      <c r="BI63" s="180"/>
      <c r="BJ63" s="167"/>
      <c r="BK63" s="180"/>
      <c r="BL63" s="167"/>
      <c r="BM63" s="180"/>
      <c r="BN63" s="167"/>
      <c r="BO63" s="180"/>
      <c r="BP63" s="167"/>
      <c r="BQ63" s="180"/>
      <c r="BR63" s="189">
        <f t="shared" si="8"/>
        <v>0</v>
      </c>
      <c r="BS63" s="170">
        <f t="shared" si="9"/>
        <v>0</v>
      </c>
      <c r="BT63" s="169">
        <f t="shared" si="10"/>
        <v>0</v>
      </c>
      <c r="BU63" s="170">
        <f t="shared" si="11"/>
        <v>0</v>
      </c>
      <c r="BV63" s="4"/>
      <c r="BW63" s="4"/>
      <c r="BX63" s="167"/>
      <c r="BY63" s="180"/>
      <c r="BZ63" s="167"/>
      <c r="CA63" s="180"/>
      <c r="CB63" s="167"/>
      <c r="CC63" s="180"/>
      <c r="CD63" s="167"/>
      <c r="CE63" s="180"/>
      <c r="CF63" s="167"/>
      <c r="CG63" s="180"/>
      <c r="CH63" s="167"/>
      <c r="CI63" s="180"/>
      <c r="CJ63" s="167"/>
      <c r="CK63" s="180"/>
      <c r="CL63" s="167"/>
      <c r="CM63" s="180"/>
      <c r="CN63" s="189">
        <f t="shared" si="12"/>
        <v>0</v>
      </c>
      <c r="CO63" s="170">
        <f t="shared" si="13"/>
        <v>0</v>
      </c>
      <c r="CP63" s="169">
        <f t="shared" si="14"/>
        <v>0</v>
      </c>
      <c r="CQ63" s="170">
        <f t="shared" si="15"/>
        <v>0</v>
      </c>
      <c r="CR63" s="4"/>
      <c r="CS63" s="4"/>
      <c r="CT63" s="167"/>
      <c r="CU63" s="180"/>
      <c r="CV63" s="167"/>
      <c r="CW63" s="180"/>
      <c r="CX63" s="167"/>
      <c r="CY63" s="180"/>
      <c r="CZ63" s="167"/>
      <c r="DA63" s="180"/>
      <c r="DB63" s="167"/>
      <c r="DC63" s="180"/>
      <c r="DD63" s="167"/>
      <c r="DE63" s="180"/>
      <c r="DF63" s="167"/>
      <c r="DG63" s="180"/>
      <c r="DH63" s="167"/>
      <c r="DI63" s="180"/>
      <c r="DJ63" s="189">
        <f t="shared" si="16"/>
        <v>0</v>
      </c>
      <c r="DK63" s="170">
        <f t="shared" si="17"/>
        <v>0</v>
      </c>
      <c r="DL63" s="169">
        <f t="shared" si="18"/>
        <v>0</v>
      </c>
      <c r="DM63" s="170">
        <f t="shared" si="19"/>
        <v>0</v>
      </c>
      <c r="DN63" s="4"/>
      <c r="DO63" s="4"/>
      <c r="DP63" s="167"/>
      <c r="DQ63" s="180"/>
      <c r="DR63" s="167"/>
      <c r="DS63" s="180"/>
      <c r="DT63" s="167"/>
      <c r="DU63" s="180"/>
      <c r="DV63" s="167"/>
      <c r="DW63" s="180"/>
      <c r="DX63" s="167"/>
      <c r="DY63" s="180"/>
      <c r="DZ63" s="167"/>
      <c r="EA63" s="180"/>
      <c r="EB63" s="167"/>
      <c r="EC63" s="180"/>
      <c r="ED63" s="167"/>
      <c r="EE63" s="180"/>
      <c r="EF63" s="189">
        <f t="shared" si="20"/>
        <v>0</v>
      </c>
      <c r="EG63" s="170">
        <f t="shared" si="21"/>
        <v>0</v>
      </c>
      <c r="EH63" s="169">
        <f t="shared" si="22"/>
        <v>0</v>
      </c>
      <c r="EI63" s="170">
        <f t="shared" si="23"/>
        <v>0</v>
      </c>
      <c r="EJ63" s="4"/>
      <c r="EK63" s="4"/>
      <c r="EL63" s="167"/>
      <c r="EM63" s="180"/>
      <c r="EN63" s="167"/>
      <c r="EO63" s="180"/>
      <c r="EP63" s="167"/>
      <c r="EQ63" s="180"/>
      <c r="ER63" s="167"/>
      <c r="ES63" s="180"/>
      <c r="ET63" s="167"/>
      <c r="EU63" s="180"/>
      <c r="EV63" s="167"/>
      <c r="EW63" s="180"/>
      <c r="EX63" s="167"/>
      <c r="EY63" s="180"/>
      <c r="EZ63" s="167"/>
      <c r="FA63" s="180"/>
      <c r="FB63" s="189">
        <f t="shared" si="24"/>
        <v>0</v>
      </c>
      <c r="FC63" s="170">
        <f t="shared" si="25"/>
        <v>0</v>
      </c>
      <c r="FD63" s="169">
        <f t="shared" si="26"/>
        <v>0</v>
      </c>
      <c r="FE63" s="170">
        <f t="shared" si="27"/>
        <v>0</v>
      </c>
      <c r="FF63" s="4"/>
      <c r="FG63" s="4"/>
      <c r="FH63" s="167"/>
      <c r="FI63" s="180"/>
      <c r="FJ63" s="167"/>
      <c r="FK63" s="180"/>
      <c r="FL63" s="167"/>
      <c r="FM63" s="180"/>
      <c r="FN63" s="167"/>
      <c r="FO63" s="180"/>
      <c r="FP63" s="167"/>
      <c r="FQ63" s="180"/>
      <c r="FR63" s="167"/>
      <c r="FS63" s="180"/>
      <c r="FT63" s="167"/>
      <c r="FU63" s="180"/>
      <c r="FV63" s="167"/>
      <c r="FW63" s="180"/>
      <c r="FX63" s="189">
        <f t="shared" si="28"/>
        <v>0</v>
      </c>
      <c r="FY63" s="170">
        <f t="shared" si="29"/>
        <v>0</v>
      </c>
      <c r="FZ63" s="169">
        <f t="shared" si="30"/>
        <v>0</v>
      </c>
      <c r="GA63" s="170">
        <f t="shared" si="31"/>
        <v>0</v>
      </c>
      <c r="GB63" s="4"/>
      <c r="GC63" s="4"/>
      <c r="GD63" s="167"/>
      <c r="GE63" s="180"/>
      <c r="GF63" s="167"/>
      <c r="GG63" s="180"/>
      <c r="GH63" s="167"/>
      <c r="GI63" s="180"/>
      <c r="GJ63" s="167"/>
      <c r="GK63" s="180"/>
      <c r="GL63" s="167"/>
      <c r="GM63" s="180"/>
      <c r="GN63" s="167"/>
      <c r="GO63" s="180"/>
      <c r="GP63" s="167"/>
      <c r="GQ63" s="180"/>
      <c r="GR63" s="167"/>
      <c r="GS63" s="180"/>
      <c r="GT63" s="189">
        <f t="shared" si="32"/>
        <v>0</v>
      </c>
      <c r="GU63" s="170">
        <f t="shared" si="33"/>
        <v>0</v>
      </c>
      <c r="GV63" s="169">
        <f t="shared" si="34"/>
        <v>0</v>
      </c>
      <c r="GW63" s="170">
        <f t="shared" si="35"/>
        <v>0</v>
      </c>
      <c r="GX63" s="4"/>
      <c r="GY63" s="4"/>
      <c r="GZ63" s="167"/>
      <c r="HA63" s="180"/>
      <c r="HB63" s="167"/>
      <c r="HC63" s="180"/>
      <c r="HD63" s="167"/>
      <c r="HE63" s="180"/>
      <c r="HF63" s="167"/>
      <c r="HG63" s="180"/>
      <c r="HH63" s="167"/>
      <c r="HI63" s="180"/>
      <c r="HJ63" s="167"/>
      <c r="HK63" s="180"/>
      <c r="HL63" s="167"/>
      <c r="HM63" s="180"/>
      <c r="HN63" s="167"/>
      <c r="HO63" s="180"/>
      <c r="HP63" s="189">
        <f t="shared" si="36"/>
        <v>0</v>
      </c>
      <c r="HQ63" s="170">
        <f t="shared" si="37"/>
        <v>0</v>
      </c>
      <c r="HR63" s="169">
        <f t="shared" si="38"/>
        <v>0</v>
      </c>
      <c r="HS63" s="170">
        <f t="shared" si="39"/>
        <v>0</v>
      </c>
      <c r="HT63" s="4"/>
      <c r="HU63" s="4"/>
      <c r="HV63" s="173">
        <f t="shared" si="40"/>
        <v>0</v>
      </c>
      <c r="HW63" s="174">
        <f t="shared" si="41"/>
        <v>0</v>
      </c>
      <c r="HX63" s="169">
        <f t="shared" si="49"/>
        <v>0</v>
      </c>
      <c r="HY63" s="170">
        <f t="shared" si="50"/>
        <v>0</v>
      </c>
      <c r="HZ63" s="175">
        <f t="shared" si="42"/>
        <v>0</v>
      </c>
      <c r="IA63" s="174">
        <f t="shared" si="43"/>
        <v>0</v>
      </c>
      <c r="IB63" s="169">
        <f t="shared" si="51"/>
        <v>0</v>
      </c>
      <c r="IC63" s="170">
        <f t="shared" si="52"/>
        <v>0</v>
      </c>
      <c r="ID63" s="453">
        <f t="shared" si="44"/>
        <v>0</v>
      </c>
      <c r="IE63" s="439">
        <f t="shared" si="45"/>
        <v>0</v>
      </c>
      <c r="IF63" s="455" t="s">
        <v>343</v>
      </c>
      <c r="IG63" s="439" t="s">
        <v>343</v>
      </c>
      <c r="IH63" s="4"/>
    </row>
    <row r="64" spans="2:242" s="26" customFormat="1" ht="16.5" hidden="1" customHeight="1" x14ac:dyDescent="0.25">
      <c r="B64" s="153"/>
      <c r="C64" s="558"/>
      <c r="D64" s="559"/>
      <c r="E64" s="123"/>
      <c r="F64" s="123"/>
      <c r="G64" s="123"/>
      <c r="H64" s="123"/>
      <c r="I64" s="148"/>
      <c r="J64" s="159"/>
      <c r="K64" s="560"/>
      <c r="L64" s="553"/>
      <c r="M64" s="148"/>
      <c r="N64" s="155"/>
      <c r="O64" s="160"/>
      <c r="Q64" s="157"/>
      <c r="R64" s="640" t="s">
        <v>343</v>
      </c>
      <c r="T64" s="28"/>
      <c r="U64" s="176" t="s">
        <v>300</v>
      </c>
      <c r="V64" s="10"/>
      <c r="W64" s="10"/>
      <c r="X64" s="177"/>
      <c r="Y64" s="178"/>
      <c r="Z64" s="177"/>
      <c r="AA64" s="178"/>
      <c r="AB64" s="177"/>
      <c r="AC64" s="178"/>
      <c r="AD64" s="177"/>
      <c r="AE64" s="178"/>
      <c r="AF64" s="177"/>
      <c r="AG64" s="178"/>
      <c r="AH64" s="177"/>
      <c r="AI64" s="178"/>
      <c r="AJ64" s="177"/>
      <c r="AK64" s="178"/>
      <c r="AL64" s="177"/>
      <c r="AM64" s="178"/>
      <c r="AN64" s="177"/>
      <c r="AO64" s="178"/>
      <c r="AP64" s="177"/>
      <c r="AQ64" s="178"/>
      <c r="AR64" s="177"/>
      <c r="AS64" s="178"/>
      <c r="AT64" s="177"/>
      <c r="AU64" s="178"/>
      <c r="AV64" s="189">
        <f t="shared" si="4"/>
        <v>0</v>
      </c>
      <c r="AW64" s="170">
        <f t="shared" si="5"/>
        <v>0</v>
      </c>
      <c r="AX64" s="169">
        <f t="shared" si="6"/>
        <v>0</v>
      </c>
      <c r="AY64" s="170">
        <f t="shared" si="7"/>
        <v>0</v>
      </c>
      <c r="AZ64" s="23"/>
      <c r="BA64" s="23"/>
      <c r="BB64" s="177"/>
      <c r="BC64" s="178"/>
      <c r="BD64" s="177"/>
      <c r="BE64" s="178"/>
      <c r="BF64" s="177"/>
      <c r="BG64" s="178"/>
      <c r="BH64" s="177"/>
      <c r="BI64" s="178"/>
      <c r="BJ64" s="177"/>
      <c r="BK64" s="178"/>
      <c r="BL64" s="177"/>
      <c r="BM64" s="178"/>
      <c r="BN64" s="177"/>
      <c r="BO64" s="178"/>
      <c r="BP64" s="177"/>
      <c r="BQ64" s="178"/>
      <c r="BR64" s="189">
        <f t="shared" si="8"/>
        <v>0</v>
      </c>
      <c r="BS64" s="170">
        <f t="shared" si="9"/>
        <v>0</v>
      </c>
      <c r="BT64" s="169">
        <f t="shared" si="10"/>
        <v>0</v>
      </c>
      <c r="BU64" s="170">
        <f t="shared" si="11"/>
        <v>0</v>
      </c>
      <c r="BV64" s="23"/>
      <c r="BW64" s="23"/>
      <c r="BX64" s="177"/>
      <c r="BY64" s="178"/>
      <c r="BZ64" s="177"/>
      <c r="CA64" s="178"/>
      <c r="CB64" s="177"/>
      <c r="CC64" s="178"/>
      <c r="CD64" s="177"/>
      <c r="CE64" s="178"/>
      <c r="CF64" s="177"/>
      <c r="CG64" s="178"/>
      <c r="CH64" s="177"/>
      <c r="CI64" s="178"/>
      <c r="CJ64" s="177"/>
      <c r="CK64" s="178"/>
      <c r="CL64" s="177"/>
      <c r="CM64" s="178"/>
      <c r="CN64" s="189">
        <f t="shared" si="12"/>
        <v>0</v>
      </c>
      <c r="CO64" s="170">
        <f t="shared" si="13"/>
        <v>0</v>
      </c>
      <c r="CP64" s="169">
        <f t="shared" si="14"/>
        <v>0</v>
      </c>
      <c r="CQ64" s="170">
        <f t="shared" si="15"/>
        <v>0</v>
      </c>
      <c r="CR64" s="23"/>
      <c r="CS64" s="23"/>
      <c r="CT64" s="177"/>
      <c r="CU64" s="178"/>
      <c r="CV64" s="177"/>
      <c r="CW64" s="178"/>
      <c r="CX64" s="177"/>
      <c r="CY64" s="178"/>
      <c r="CZ64" s="177"/>
      <c r="DA64" s="178"/>
      <c r="DB64" s="177"/>
      <c r="DC64" s="178"/>
      <c r="DD64" s="177"/>
      <c r="DE64" s="178"/>
      <c r="DF64" s="177"/>
      <c r="DG64" s="178"/>
      <c r="DH64" s="177"/>
      <c r="DI64" s="178"/>
      <c r="DJ64" s="189">
        <f t="shared" si="16"/>
        <v>0</v>
      </c>
      <c r="DK64" s="170">
        <f t="shared" si="17"/>
        <v>0</v>
      </c>
      <c r="DL64" s="169">
        <f t="shared" si="18"/>
        <v>0</v>
      </c>
      <c r="DM64" s="170">
        <f t="shared" si="19"/>
        <v>0</v>
      </c>
      <c r="DN64" s="23"/>
      <c r="DO64" s="23"/>
      <c r="DP64" s="177"/>
      <c r="DQ64" s="178"/>
      <c r="DR64" s="177"/>
      <c r="DS64" s="178"/>
      <c r="DT64" s="177"/>
      <c r="DU64" s="178"/>
      <c r="DV64" s="177"/>
      <c r="DW64" s="178"/>
      <c r="DX64" s="177"/>
      <c r="DY64" s="178"/>
      <c r="DZ64" s="177"/>
      <c r="EA64" s="178"/>
      <c r="EB64" s="177"/>
      <c r="EC64" s="178"/>
      <c r="ED64" s="177"/>
      <c r="EE64" s="178"/>
      <c r="EF64" s="189">
        <f t="shared" si="20"/>
        <v>0</v>
      </c>
      <c r="EG64" s="170">
        <f t="shared" si="21"/>
        <v>0</v>
      </c>
      <c r="EH64" s="169">
        <f t="shared" si="22"/>
        <v>0</v>
      </c>
      <c r="EI64" s="170">
        <f t="shared" si="23"/>
        <v>0</v>
      </c>
      <c r="EJ64" s="23"/>
      <c r="EK64" s="23"/>
      <c r="EL64" s="177"/>
      <c r="EM64" s="178"/>
      <c r="EN64" s="177"/>
      <c r="EO64" s="178"/>
      <c r="EP64" s="177"/>
      <c r="EQ64" s="178"/>
      <c r="ER64" s="177"/>
      <c r="ES64" s="178"/>
      <c r="ET64" s="177"/>
      <c r="EU64" s="178"/>
      <c r="EV64" s="177"/>
      <c r="EW64" s="178"/>
      <c r="EX64" s="177"/>
      <c r="EY64" s="178"/>
      <c r="EZ64" s="177"/>
      <c r="FA64" s="178"/>
      <c r="FB64" s="189">
        <f t="shared" si="24"/>
        <v>0</v>
      </c>
      <c r="FC64" s="170">
        <f t="shared" si="25"/>
        <v>0</v>
      </c>
      <c r="FD64" s="169">
        <f t="shared" si="26"/>
        <v>0</v>
      </c>
      <c r="FE64" s="170">
        <f t="shared" si="27"/>
        <v>0</v>
      </c>
      <c r="FF64" s="23"/>
      <c r="FG64" s="23"/>
      <c r="FH64" s="177"/>
      <c r="FI64" s="178"/>
      <c r="FJ64" s="177"/>
      <c r="FK64" s="178"/>
      <c r="FL64" s="177"/>
      <c r="FM64" s="178"/>
      <c r="FN64" s="177"/>
      <c r="FO64" s="178"/>
      <c r="FP64" s="177"/>
      <c r="FQ64" s="178"/>
      <c r="FR64" s="177"/>
      <c r="FS64" s="178"/>
      <c r="FT64" s="177"/>
      <c r="FU64" s="178"/>
      <c r="FV64" s="177"/>
      <c r="FW64" s="178"/>
      <c r="FX64" s="189">
        <f t="shared" si="28"/>
        <v>0</v>
      </c>
      <c r="FY64" s="170">
        <f t="shared" si="29"/>
        <v>0</v>
      </c>
      <c r="FZ64" s="169">
        <f t="shared" si="30"/>
        <v>0</v>
      </c>
      <c r="GA64" s="170">
        <f t="shared" si="31"/>
        <v>0</v>
      </c>
      <c r="GB64" s="23"/>
      <c r="GC64" s="23"/>
      <c r="GD64" s="177"/>
      <c r="GE64" s="178"/>
      <c r="GF64" s="177"/>
      <c r="GG64" s="178"/>
      <c r="GH64" s="177"/>
      <c r="GI64" s="178"/>
      <c r="GJ64" s="177"/>
      <c r="GK64" s="178"/>
      <c r="GL64" s="177"/>
      <c r="GM64" s="178"/>
      <c r="GN64" s="177"/>
      <c r="GO64" s="178"/>
      <c r="GP64" s="177"/>
      <c r="GQ64" s="178"/>
      <c r="GR64" s="177"/>
      <c r="GS64" s="178"/>
      <c r="GT64" s="189">
        <f t="shared" si="32"/>
        <v>0</v>
      </c>
      <c r="GU64" s="170">
        <f t="shared" si="33"/>
        <v>0</v>
      </c>
      <c r="GV64" s="169">
        <f t="shared" si="34"/>
        <v>0</v>
      </c>
      <c r="GW64" s="170">
        <f t="shared" si="35"/>
        <v>0</v>
      </c>
      <c r="GX64" s="23"/>
      <c r="GY64" s="23"/>
      <c r="GZ64" s="177"/>
      <c r="HA64" s="178"/>
      <c r="HB64" s="177"/>
      <c r="HC64" s="178"/>
      <c r="HD64" s="177"/>
      <c r="HE64" s="178"/>
      <c r="HF64" s="177"/>
      <c r="HG64" s="178"/>
      <c r="HH64" s="177"/>
      <c r="HI64" s="178"/>
      <c r="HJ64" s="177"/>
      <c r="HK64" s="178"/>
      <c r="HL64" s="177"/>
      <c r="HM64" s="178"/>
      <c r="HN64" s="177"/>
      <c r="HO64" s="178"/>
      <c r="HP64" s="189">
        <f t="shared" si="36"/>
        <v>0</v>
      </c>
      <c r="HQ64" s="170">
        <f t="shared" si="37"/>
        <v>0</v>
      </c>
      <c r="HR64" s="169">
        <f t="shared" si="38"/>
        <v>0</v>
      </c>
      <c r="HS64" s="170">
        <f t="shared" si="39"/>
        <v>0</v>
      </c>
      <c r="HT64" s="23"/>
      <c r="HU64" s="23"/>
      <c r="HV64" s="173">
        <f t="shared" si="40"/>
        <v>0</v>
      </c>
      <c r="HW64" s="174">
        <f t="shared" si="41"/>
        <v>0</v>
      </c>
      <c r="HX64" s="169">
        <f t="shared" si="49"/>
        <v>0</v>
      </c>
      <c r="HY64" s="170">
        <f t="shared" si="50"/>
        <v>0</v>
      </c>
      <c r="HZ64" s="175">
        <f t="shared" si="42"/>
        <v>0</v>
      </c>
      <c r="IA64" s="174">
        <f t="shared" si="43"/>
        <v>0</v>
      </c>
      <c r="IB64" s="169">
        <f t="shared" si="51"/>
        <v>0</v>
      </c>
      <c r="IC64" s="170">
        <f t="shared" si="52"/>
        <v>0</v>
      </c>
      <c r="ID64" s="453">
        <f t="shared" si="44"/>
        <v>0</v>
      </c>
      <c r="IE64" s="439">
        <f t="shared" si="45"/>
        <v>0</v>
      </c>
      <c r="IF64" s="455" t="s">
        <v>343</v>
      </c>
      <c r="IG64" s="439" t="s">
        <v>343</v>
      </c>
      <c r="IH64" s="4"/>
    </row>
    <row r="65" spans="2:242" s="26" customFormat="1" ht="16.5" customHeight="1" x14ac:dyDescent="0.25">
      <c r="B65" s="153" t="s">
        <v>39</v>
      </c>
      <c r="C65" s="806"/>
      <c r="D65" s="807"/>
      <c r="E65" s="322"/>
      <c r="F65" s="116"/>
      <c r="G65" s="116"/>
      <c r="H65" s="116"/>
      <c r="I65" s="148">
        <f>INT(IF(E65&gt;0,data!$J$12,0))</f>
        <v>0</v>
      </c>
      <c r="J65" s="148">
        <f>E65*I65</f>
        <v>0</v>
      </c>
      <c r="K65" s="323"/>
      <c r="L65" s="322"/>
      <c r="M65" s="148">
        <f>INT(IF(E65&gt;0,(IF(K65="ano",data!$J$6,0)),0))</f>
        <v>0</v>
      </c>
      <c r="N65" s="155">
        <f>IF(L65&gt;E65,M65*E65,M65*L65)</f>
        <v>0</v>
      </c>
      <c r="O65" s="158">
        <f t="shared" si="46"/>
        <v>0</v>
      </c>
      <c r="Q65" s="152" t="str">
        <f t="shared" si="47"/>
        <v/>
      </c>
      <c r="R65" s="640" t="s">
        <v>343</v>
      </c>
      <c r="T65" s="26">
        <f t="shared" si="48"/>
        <v>0</v>
      </c>
      <c r="U65" s="179" t="s">
        <v>300</v>
      </c>
      <c r="V65" s="10"/>
      <c r="W65" s="10"/>
      <c r="X65" s="167"/>
      <c r="Y65" s="180"/>
      <c r="Z65" s="167"/>
      <c r="AA65" s="180"/>
      <c r="AB65" s="167"/>
      <c r="AC65" s="180"/>
      <c r="AD65" s="167"/>
      <c r="AE65" s="180"/>
      <c r="AF65" s="167"/>
      <c r="AG65" s="180"/>
      <c r="AH65" s="167"/>
      <c r="AI65" s="180"/>
      <c r="AJ65" s="167"/>
      <c r="AK65" s="180"/>
      <c r="AL65" s="167"/>
      <c r="AM65" s="180"/>
      <c r="AN65" s="167"/>
      <c r="AO65" s="180"/>
      <c r="AP65" s="167"/>
      <c r="AQ65" s="180"/>
      <c r="AR65" s="167"/>
      <c r="AS65" s="180"/>
      <c r="AT65" s="167"/>
      <c r="AU65" s="180"/>
      <c r="AV65" s="189">
        <f t="shared" si="4"/>
        <v>0</v>
      </c>
      <c r="AW65" s="170">
        <f t="shared" si="5"/>
        <v>0</v>
      </c>
      <c r="AX65" s="169">
        <f t="shared" si="6"/>
        <v>0</v>
      </c>
      <c r="AY65" s="170">
        <f t="shared" si="7"/>
        <v>0</v>
      </c>
      <c r="AZ65" s="4"/>
      <c r="BA65" s="4"/>
      <c r="BB65" s="167"/>
      <c r="BC65" s="180"/>
      <c r="BD65" s="167"/>
      <c r="BE65" s="180"/>
      <c r="BF65" s="167"/>
      <c r="BG65" s="180"/>
      <c r="BH65" s="167"/>
      <c r="BI65" s="180"/>
      <c r="BJ65" s="167"/>
      <c r="BK65" s="180"/>
      <c r="BL65" s="167"/>
      <c r="BM65" s="180"/>
      <c r="BN65" s="167"/>
      <c r="BO65" s="180"/>
      <c r="BP65" s="167"/>
      <c r="BQ65" s="180"/>
      <c r="BR65" s="189">
        <f t="shared" si="8"/>
        <v>0</v>
      </c>
      <c r="BS65" s="170">
        <f t="shared" si="9"/>
        <v>0</v>
      </c>
      <c r="BT65" s="169">
        <f t="shared" si="10"/>
        <v>0</v>
      </c>
      <c r="BU65" s="170">
        <f t="shared" si="11"/>
        <v>0</v>
      </c>
      <c r="BV65" s="4"/>
      <c r="BW65" s="4"/>
      <c r="BX65" s="167"/>
      <c r="BY65" s="180"/>
      <c r="BZ65" s="167"/>
      <c r="CA65" s="180"/>
      <c r="CB65" s="167"/>
      <c r="CC65" s="180"/>
      <c r="CD65" s="167"/>
      <c r="CE65" s="180"/>
      <c r="CF65" s="167"/>
      <c r="CG65" s="180"/>
      <c r="CH65" s="167"/>
      <c r="CI65" s="180"/>
      <c r="CJ65" s="167"/>
      <c r="CK65" s="180"/>
      <c r="CL65" s="167"/>
      <c r="CM65" s="180"/>
      <c r="CN65" s="189">
        <f t="shared" si="12"/>
        <v>0</v>
      </c>
      <c r="CO65" s="170">
        <f t="shared" si="13"/>
        <v>0</v>
      </c>
      <c r="CP65" s="169">
        <f t="shared" si="14"/>
        <v>0</v>
      </c>
      <c r="CQ65" s="170">
        <f t="shared" si="15"/>
        <v>0</v>
      </c>
      <c r="CR65" s="4"/>
      <c r="CS65" s="4"/>
      <c r="CT65" s="167"/>
      <c r="CU65" s="180"/>
      <c r="CV65" s="167"/>
      <c r="CW65" s="180"/>
      <c r="CX65" s="167"/>
      <c r="CY65" s="180"/>
      <c r="CZ65" s="167"/>
      <c r="DA65" s="180"/>
      <c r="DB65" s="167"/>
      <c r="DC65" s="180"/>
      <c r="DD65" s="167"/>
      <c r="DE65" s="180"/>
      <c r="DF65" s="167"/>
      <c r="DG65" s="180"/>
      <c r="DH65" s="167"/>
      <c r="DI65" s="180"/>
      <c r="DJ65" s="189">
        <f t="shared" si="16"/>
        <v>0</v>
      </c>
      <c r="DK65" s="170">
        <f t="shared" si="17"/>
        <v>0</v>
      </c>
      <c r="DL65" s="169">
        <f t="shared" si="18"/>
        <v>0</v>
      </c>
      <c r="DM65" s="170">
        <f t="shared" si="19"/>
        <v>0</v>
      </c>
      <c r="DN65" s="4"/>
      <c r="DO65" s="4"/>
      <c r="DP65" s="167"/>
      <c r="DQ65" s="180"/>
      <c r="DR65" s="167"/>
      <c r="DS65" s="180"/>
      <c r="DT65" s="167"/>
      <c r="DU65" s="180"/>
      <c r="DV65" s="167"/>
      <c r="DW65" s="180"/>
      <c r="DX65" s="167"/>
      <c r="DY65" s="180"/>
      <c r="DZ65" s="167"/>
      <c r="EA65" s="180"/>
      <c r="EB65" s="167"/>
      <c r="EC65" s="180"/>
      <c r="ED65" s="167"/>
      <c r="EE65" s="180"/>
      <c r="EF65" s="189">
        <f t="shared" si="20"/>
        <v>0</v>
      </c>
      <c r="EG65" s="170">
        <f t="shared" si="21"/>
        <v>0</v>
      </c>
      <c r="EH65" s="169">
        <f t="shared" si="22"/>
        <v>0</v>
      </c>
      <c r="EI65" s="170">
        <f t="shared" si="23"/>
        <v>0</v>
      </c>
      <c r="EJ65" s="4"/>
      <c r="EK65" s="4"/>
      <c r="EL65" s="167"/>
      <c r="EM65" s="180"/>
      <c r="EN65" s="167"/>
      <c r="EO65" s="180"/>
      <c r="EP65" s="167"/>
      <c r="EQ65" s="180"/>
      <c r="ER65" s="167"/>
      <c r="ES65" s="180"/>
      <c r="ET65" s="167"/>
      <c r="EU65" s="180"/>
      <c r="EV65" s="167"/>
      <c r="EW65" s="180"/>
      <c r="EX65" s="167"/>
      <c r="EY65" s="180"/>
      <c r="EZ65" s="167"/>
      <c r="FA65" s="180"/>
      <c r="FB65" s="189">
        <f t="shared" si="24"/>
        <v>0</v>
      </c>
      <c r="FC65" s="170">
        <f t="shared" si="25"/>
        <v>0</v>
      </c>
      <c r="FD65" s="169">
        <f t="shared" si="26"/>
        <v>0</v>
      </c>
      <c r="FE65" s="170">
        <f t="shared" si="27"/>
        <v>0</v>
      </c>
      <c r="FF65" s="4"/>
      <c r="FG65" s="4"/>
      <c r="FH65" s="167"/>
      <c r="FI65" s="180"/>
      <c r="FJ65" s="167"/>
      <c r="FK65" s="180"/>
      <c r="FL65" s="167"/>
      <c r="FM65" s="180"/>
      <c r="FN65" s="167"/>
      <c r="FO65" s="180"/>
      <c r="FP65" s="167"/>
      <c r="FQ65" s="180"/>
      <c r="FR65" s="167"/>
      <c r="FS65" s="180"/>
      <c r="FT65" s="167"/>
      <c r="FU65" s="180"/>
      <c r="FV65" s="167"/>
      <c r="FW65" s="180"/>
      <c r="FX65" s="189">
        <f t="shared" si="28"/>
        <v>0</v>
      </c>
      <c r="FY65" s="170">
        <f t="shared" si="29"/>
        <v>0</v>
      </c>
      <c r="FZ65" s="169">
        <f t="shared" si="30"/>
        <v>0</v>
      </c>
      <c r="GA65" s="170">
        <f t="shared" si="31"/>
        <v>0</v>
      </c>
      <c r="GB65" s="4"/>
      <c r="GC65" s="4"/>
      <c r="GD65" s="167"/>
      <c r="GE65" s="180"/>
      <c r="GF65" s="167"/>
      <c r="GG65" s="180"/>
      <c r="GH65" s="167"/>
      <c r="GI65" s="180"/>
      <c r="GJ65" s="167"/>
      <c r="GK65" s="180"/>
      <c r="GL65" s="167"/>
      <c r="GM65" s="180"/>
      <c r="GN65" s="167"/>
      <c r="GO65" s="180"/>
      <c r="GP65" s="167"/>
      <c r="GQ65" s="180"/>
      <c r="GR65" s="167"/>
      <c r="GS65" s="180"/>
      <c r="GT65" s="189">
        <f t="shared" si="32"/>
        <v>0</v>
      </c>
      <c r="GU65" s="170">
        <f t="shared" si="33"/>
        <v>0</v>
      </c>
      <c r="GV65" s="169">
        <f t="shared" si="34"/>
        <v>0</v>
      </c>
      <c r="GW65" s="170">
        <f t="shared" si="35"/>
        <v>0</v>
      </c>
      <c r="GX65" s="4"/>
      <c r="GY65" s="4"/>
      <c r="GZ65" s="167"/>
      <c r="HA65" s="180"/>
      <c r="HB65" s="167"/>
      <c r="HC65" s="180"/>
      <c r="HD65" s="167"/>
      <c r="HE65" s="180"/>
      <c r="HF65" s="167"/>
      <c r="HG65" s="180"/>
      <c r="HH65" s="167"/>
      <c r="HI65" s="180"/>
      <c r="HJ65" s="167"/>
      <c r="HK65" s="180"/>
      <c r="HL65" s="167"/>
      <c r="HM65" s="180"/>
      <c r="HN65" s="167"/>
      <c r="HO65" s="180"/>
      <c r="HP65" s="189">
        <f t="shared" si="36"/>
        <v>0</v>
      </c>
      <c r="HQ65" s="170">
        <f t="shared" si="37"/>
        <v>0</v>
      </c>
      <c r="HR65" s="169">
        <f t="shared" si="38"/>
        <v>0</v>
      </c>
      <c r="HS65" s="170">
        <f t="shared" si="39"/>
        <v>0</v>
      </c>
      <c r="HT65" s="4"/>
      <c r="HU65" s="4"/>
      <c r="HV65" s="173">
        <f t="shared" si="40"/>
        <v>0</v>
      </c>
      <c r="HW65" s="174">
        <f t="shared" si="41"/>
        <v>0</v>
      </c>
      <c r="HX65" s="169">
        <f t="shared" si="49"/>
        <v>0</v>
      </c>
      <c r="HY65" s="170">
        <f t="shared" si="50"/>
        <v>0</v>
      </c>
      <c r="HZ65" s="175">
        <f t="shared" si="42"/>
        <v>0</v>
      </c>
      <c r="IA65" s="174">
        <f t="shared" si="43"/>
        <v>0</v>
      </c>
      <c r="IB65" s="169">
        <f t="shared" si="51"/>
        <v>0</v>
      </c>
      <c r="IC65" s="170">
        <f t="shared" si="52"/>
        <v>0</v>
      </c>
      <c r="ID65" s="453">
        <f t="shared" si="44"/>
        <v>0</v>
      </c>
      <c r="IE65" s="439">
        <f t="shared" si="45"/>
        <v>0</v>
      </c>
      <c r="IF65" s="455" t="s">
        <v>343</v>
      </c>
      <c r="IG65" s="439" t="s">
        <v>343</v>
      </c>
      <c r="IH65" s="4"/>
    </row>
    <row r="66" spans="2:242" s="26" customFormat="1" ht="16.5" hidden="1" customHeight="1" x14ac:dyDescent="0.25">
      <c r="B66" s="153"/>
      <c r="C66" s="558"/>
      <c r="D66" s="559"/>
      <c r="E66" s="123"/>
      <c r="F66" s="123"/>
      <c r="G66" s="123"/>
      <c r="H66" s="123"/>
      <c r="I66" s="148"/>
      <c r="J66" s="159"/>
      <c r="K66" s="560"/>
      <c r="L66" s="553"/>
      <c r="M66" s="148"/>
      <c r="N66" s="155"/>
      <c r="O66" s="160"/>
      <c r="Q66" s="157"/>
      <c r="R66" s="640" t="s">
        <v>343</v>
      </c>
      <c r="T66" s="28"/>
      <c r="U66" s="176" t="s">
        <v>300</v>
      </c>
      <c r="V66" s="10"/>
      <c r="W66" s="10"/>
      <c r="X66" s="177"/>
      <c r="Y66" s="178"/>
      <c r="Z66" s="177"/>
      <c r="AA66" s="178"/>
      <c r="AB66" s="177"/>
      <c r="AC66" s="178"/>
      <c r="AD66" s="177"/>
      <c r="AE66" s="178"/>
      <c r="AF66" s="177"/>
      <c r="AG66" s="178"/>
      <c r="AH66" s="177"/>
      <c r="AI66" s="178"/>
      <c r="AJ66" s="177"/>
      <c r="AK66" s="178"/>
      <c r="AL66" s="177"/>
      <c r="AM66" s="178"/>
      <c r="AN66" s="177"/>
      <c r="AO66" s="178"/>
      <c r="AP66" s="177"/>
      <c r="AQ66" s="178"/>
      <c r="AR66" s="177"/>
      <c r="AS66" s="178"/>
      <c r="AT66" s="177"/>
      <c r="AU66" s="178"/>
      <c r="AV66" s="189">
        <f t="shared" si="4"/>
        <v>0</v>
      </c>
      <c r="AW66" s="170">
        <f t="shared" si="5"/>
        <v>0</v>
      </c>
      <c r="AX66" s="169">
        <f t="shared" si="6"/>
        <v>0</v>
      </c>
      <c r="AY66" s="170">
        <f t="shared" si="7"/>
        <v>0</v>
      </c>
      <c r="AZ66" s="23"/>
      <c r="BA66" s="23"/>
      <c r="BB66" s="177"/>
      <c r="BC66" s="178"/>
      <c r="BD66" s="177"/>
      <c r="BE66" s="178"/>
      <c r="BF66" s="177"/>
      <c r="BG66" s="178"/>
      <c r="BH66" s="177"/>
      <c r="BI66" s="178"/>
      <c r="BJ66" s="177"/>
      <c r="BK66" s="178"/>
      <c r="BL66" s="177"/>
      <c r="BM66" s="178"/>
      <c r="BN66" s="177"/>
      <c r="BO66" s="178"/>
      <c r="BP66" s="177"/>
      <c r="BQ66" s="178"/>
      <c r="BR66" s="189">
        <f t="shared" si="8"/>
        <v>0</v>
      </c>
      <c r="BS66" s="170">
        <f t="shared" si="9"/>
        <v>0</v>
      </c>
      <c r="BT66" s="169">
        <f t="shared" si="10"/>
        <v>0</v>
      </c>
      <c r="BU66" s="170">
        <f t="shared" si="11"/>
        <v>0</v>
      </c>
      <c r="BV66" s="23"/>
      <c r="BW66" s="23"/>
      <c r="BX66" s="177"/>
      <c r="BY66" s="178"/>
      <c r="BZ66" s="177"/>
      <c r="CA66" s="178"/>
      <c r="CB66" s="177"/>
      <c r="CC66" s="178"/>
      <c r="CD66" s="177"/>
      <c r="CE66" s="178"/>
      <c r="CF66" s="177"/>
      <c r="CG66" s="178"/>
      <c r="CH66" s="177"/>
      <c r="CI66" s="178"/>
      <c r="CJ66" s="177"/>
      <c r="CK66" s="178"/>
      <c r="CL66" s="177"/>
      <c r="CM66" s="178"/>
      <c r="CN66" s="189">
        <f t="shared" si="12"/>
        <v>0</v>
      </c>
      <c r="CO66" s="170">
        <f t="shared" si="13"/>
        <v>0</v>
      </c>
      <c r="CP66" s="169">
        <f t="shared" si="14"/>
        <v>0</v>
      </c>
      <c r="CQ66" s="170">
        <f t="shared" si="15"/>
        <v>0</v>
      </c>
      <c r="CR66" s="23"/>
      <c r="CS66" s="23"/>
      <c r="CT66" s="177"/>
      <c r="CU66" s="178"/>
      <c r="CV66" s="177"/>
      <c r="CW66" s="178"/>
      <c r="CX66" s="177"/>
      <c r="CY66" s="178"/>
      <c r="CZ66" s="177"/>
      <c r="DA66" s="178"/>
      <c r="DB66" s="177"/>
      <c r="DC66" s="178"/>
      <c r="DD66" s="177"/>
      <c r="DE66" s="178"/>
      <c r="DF66" s="177"/>
      <c r="DG66" s="178"/>
      <c r="DH66" s="177"/>
      <c r="DI66" s="178"/>
      <c r="DJ66" s="189">
        <f t="shared" si="16"/>
        <v>0</v>
      </c>
      <c r="DK66" s="170">
        <f t="shared" si="17"/>
        <v>0</v>
      </c>
      <c r="DL66" s="169">
        <f t="shared" si="18"/>
        <v>0</v>
      </c>
      <c r="DM66" s="170">
        <f t="shared" si="19"/>
        <v>0</v>
      </c>
      <c r="DN66" s="23"/>
      <c r="DO66" s="23"/>
      <c r="DP66" s="177"/>
      <c r="DQ66" s="178"/>
      <c r="DR66" s="177"/>
      <c r="DS66" s="178"/>
      <c r="DT66" s="177"/>
      <c r="DU66" s="178"/>
      <c r="DV66" s="177"/>
      <c r="DW66" s="178"/>
      <c r="DX66" s="177"/>
      <c r="DY66" s="178"/>
      <c r="DZ66" s="177"/>
      <c r="EA66" s="178"/>
      <c r="EB66" s="177"/>
      <c r="EC66" s="178"/>
      <c r="ED66" s="177"/>
      <c r="EE66" s="178"/>
      <c r="EF66" s="189">
        <f t="shared" si="20"/>
        <v>0</v>
      </c>
      <c r="EG66" s="170">
        <f t="shared" si="21"/>
        <v>0</v>
      </c>
      <c r="EH66" s="169">
        <f t="shared" si="22"/>
        <v>0</v>
      </c>
      <c r="EI66" s="170">
        <f t="shared" si="23"/>
        <v>0</v>
      </c>
      <c r="EJ66" s="23"/>
      <c r="EK66" s="23"/>
      <c r="EL66" s="177"/>
      <c r="EM66" s="178"/>
      <c r="EN66" s="177"/>
      <c r="EO66" s="178"/>
      <c r="EP66" s="177"/>
      <c r="EQ66" s="178"/>
      <c r="ER66" s="177"/>
      <c r="ES66" s="178"/>
      <c r="ET66" s="177"/>
      <c r="EU66" s="178"/>
      <c r="EV66" s="177"/>
      <c r="EW66" s="178"/>
      <c r="EX66" s="177"/>
      <c r="EY66" s="178"/>
      <c r="EZ66" s="177"/>
      <c r="FA66" s="178"/>
      <c r="FB66" s="189">
        <f t="shared" si="24"/>
        <v>0</v>
      </c>
      <c r="FC66" s="170">
        <f t="shared" si="25"/>
        <v>0</v>
      </c>
      <c r="FD66" s="169">
        <f t="shared" si="26"/>
        <v>0</v>
      </c>
      <c r="FE66" s="170">
        <f t="shared" si="27"/>
        <v>0</v>
      </c>
      <c r="FF66" s="23"/>
      <c r="FG66" s="23"/>
      <c r="FH66" s="177"/>
      <c r="FI66" s="178"/>
      <c r="FJ66" s="177"/>
      <c r="FK66" s="178"/>
      <c r="FL66" s="177"/>
      <c r="FM66" s="178"/>
      <c r="FN66" s="177"/>
      <c r="FO66" s="178"/>
      <c r="FP66" s="177"/>
      <c r="FQ66" s="178"/>
      <c r="FR66" s="177"/>
      <c r="FS66" s="178"/>
      <c r="FT66" s="177"/>
      <c r="FU66" s="178"/>
      <c r="FV66" s="177"/>
      <c r="FW66" s="178"/>
      <c r="FX66" s="189">
        <f t="shared" si="28"/>
        <v>0</v>
      </c>
      <c r="FY66" s="170">
        <f t="shared" si="29"/>
        <v>0</v>
      </c>
      <c r="FZ66" s="169">
        <f t="shared" si="30"/>
        <v>0</v>
      </c>
      <c r="GA66" s="170">
        <f t="shared" si="31"/>
        <v>0</v>
      </c>
      <c r="GB66" s="23"/>
      <c r="GC66" s="23"/>
      <c r="GD66" s="177"/>
      <c r="GE66" s="178"/>
      <c r="GF66" s="177"/>
      <c r="GG66" s="178"/>
      <c r="GH66" s="177"/>
      <c r="GI66" s="178"/>
      <c r="GJ66" s="177"/>
      <c r="GK66" s="178"/>
      <c r="GL66" s="177"/>
      <c r="GM66" s="178"/>
      <c r="GN66" s="177"/>
      <c r="GO66" s="178"/>
      <c r="GP66" s="177"/>
      <c r="GQ66" s="178"/>
      <c r="GR66" s="177"/>
      <c r="GS66" s="178"/>
      <c r="GT66" s="189">
        <f t="shared" si="32"/>
        <v>0</v>
      </c>
      <c r="GU66" s="170">
        <f t="shared" si="33"/>
        <v>0</v>
      </c>
      <c r="GV66" s="169">
        <f t="shared" si="34"/>
        <v>0</v>
      </c>
      <c r="GW66" s="170">
        <f t="shared" si="35"/>
        <v>0</v>
      </c>
      <c r="GX66" s="23"/>
      <c r="GY66" s="23"/>
      <c r="GZ66" s="177"/>
      <c r="HA66" s="178"/>
      <c r="HB66" s="177"/>
      <c r="HC66" s="178"/>
      <c r="HD66" s="177"/>
      <c r="HE66" s="178"/>
      <c r="HF66" s="177"/>
      <c r="HG66" s="178"/>
      <c r="HH66" s="177"/>
      <c r="HI66" s="178"/>
      <c r="HJ66" s="177"/>
      <c r="HK66" s="178"/>
      <c r="HL66" s="177"/>
      <c r="HM66" s="178"/>
      <c r="HN66" s="177"/>
      <c r="HO66" s="178"/>
      <c r="HP66" s="189">
        <f t="shared" si="36"/>
        <v>0</v>
      </c>
      <c r="HQ66" s="170">
        <f t="shared" si="37"/>
        <v>0</v>
      </c>
      <c r="HR66" s="169">
        <f t="shared" si="38"/>
        <v>0</v>
      </c>
      <c r="HS66" s="170">
        <f t="shared" si="39"/>
        <v>0</v>
      </c>
      <c r="HT66" s="23"/>
      <c r="HU66" s="23"/>
      <c r="HV66" s="173">
        <f t="shared" si="40"/>
        <v>0</v>
      </c>
      <c r="HW66" s="174">
        <f t="shared" si="41"/>
        <v>0</v>
      </c>
      <c r="HX66" s="169">
        <f t="shared" si="49"/>
        <v>0</v>
      </c>
      <c r="HY66" s="170">
        <f t="shared" si="50"/>
        <v>0</v>
      </c>
      <c r="HZ66" s="175">
        <f t="shared" si="42"/>
        <v>0</v>
      </c>
      <c r="IA66" s="174">
        <f t="shared" si="43"/>
        <v>0</v>
      </c>
      <c r="IB66" s="169">
        <f t="shared" si="51"/>
        <v>0</v>
      </c>
      <c r="IC66" s="170">
        <f t="shared" si="52"/>
        <v>0</v>
      </c>
      <c r="ID66" s="453">
        <f t="shared" si="44"/>
        <v>0</v>
      </c>
      <c r="IE66" s="439">
        <f t="shared" si="45"/>
        <v>0</v>
      </c>
      <c r="IF66" s="455" t="s">
        <v>343</v>
      </c>
      <c r="IG66" s="439" t="s">
        <v>343</v>
      </c>
      <c r="IH66" s="4"/>
    </row>
    <row r="67" spans="2:242" s="26" customFormat="1" ht="16.5" customHeight="1" x14ac:dyDescent="0.25">
      <c r="B67" s="153" t="s">
        <v>40</v>
      </c>
      <c r="C67" s="806"/>
      <c r="D67" s="807"/>
      <c r="E67" s="322"/>
      <c r="F67" s="116"/>
      <c r="G67" s="116"/>
      <c r="H67" s="116"/>
      <c r="I67" s="148">
        <f>INT(IF(E67&gt;0,data!$J$12,0))</f>
        <v>0</v>
      </c>
      <c r="J67" s="148">
        <f>E67*I67</f>
        <v>0</v>
      </c>
      <c r="K67" s="323"/>
      <c r="L67" s="322"/>
      <c r="M67" s="148">
        <f>INT(IF(E67&gt;0,(IF(K67="ano",data!$J$6,0)),0))</f>
        <v>0</v>
      </c>
      <c r="N67" s="155">
        <f>IF(L67&gt;E67,M67*E67,M67*L67)</f>
        <v>0</v>
      </c>
      <c r="O67" s="158">
        <f t="shared" si="46"/>
        <v>0</v>
      </c>
      <c r="Q67" s="152" t="str">
        <f t="shared" si="47"/>
        <v/>
      </c>
      <c r="R67" s="640" t="s">
        <v>343</v>
      </c>
      <c r="T67" s="26">
        <f t="shared" si="48"/>
        <v>0</v>
      </c>
      <c r="U67" s="179" t="s">
        <v>300</v>
      </c>
      <c r="V67" s="10"/>
      <c r="W67" s="10"/>
      <c r="X67" s="167"/>
      <c r="Y67" s="180"/>
      <c r="Z67" s="167"/>
      <c r="AA67" s="180"/>
      <c r="AB67" s="167"/>
      <c r="AC67" s="180"/>
      <c r="AD67" s="167"/>
      <c r="AE67" s="180"/>
      <c r="AF67" s="167"/>
      <c r="AG67" s="180"/>
      <c r="AH67" s="167"/>
      <c r="AI67" s="180"/>
      <c r="AJ67" s="167"/>
      <c r="AK67" s="180"/>
      <c r="AL67" s="167"/>
      <c r="AM67" s="180"/>
      <c r="AN67" s="167"/>
      <c r="AO67" s="180"/>
      <c r="AP67" s="167"/>
      <c r="AQ67" s="180"/>
      <c r="AR67" s="167"/>
      <c r="AS67" s="180"/>
      <c r="AT67" s="167"/>
      <c r="AU67" s="180"/>
      <c r="AV67" s="189">
        <f t="shared" si="4"/>
        <v>0</v>
      </c>
      <c r="AW67" s="170">
        <f t="shared" si="5"/>
        <v>0</v>
      </c>
      <c r="AX67" s="169">
        <f t="shared" si="6"/>
        <v>0</v>
      </c>
      <c r="AY67" s="170">
        <f t="shared" si="7"/>
        <v>0</v>
      </c>
      <c r="AZ67" s="4"/>
      <c r="BA67" s="4"/>
      <c r="BB67" s="167"/>
      <c r="BC67" s="180"/>
      <c r="BD67" s="167"/>
      <c r="BE67" s="180"/>
      <c r="BF67" s="167"/>
      <c r="BG67" s="180"/>
      <c r="BH67" s="167"/>
      <c r="BI67" s="180"/>
      <c r="BJ67" s="167"/>
      <c r="BK67" s="180"/>
      <c r="BL67" s="167"/>
      <c r="BM67" s="180"/>
      <c r="BN67" s="167"/>
      <c r="BO67" s="180"/>
      <c r="BP67" s="167"/>
      <c r="BQ67" s="180"/>
      <c r="BR67" s="189">
        <f t="shared" si="8"/>
        <v>0</v>
      </c>
      <c r="BS67" s="170">
        <f t="shared" si="9"/>
        <v>0</v>
      </c>
      <c r="BT67" s="169">
        <f t="shared" si="10"/>
        <v>0</v>
      </c>
      <c r="BU67" s="170">
        <f t="shared" si="11"/>
        <v>0</v>
      </c>
      <c r="BV67" s="4"/>
      <c r="BW67" s="4"/>
      <c r="BX67" s="167"/>
      <c r="BY67" s="180"/>
      <c r="BZ67" s="167"/>
      <c r="CA67" s="180"/>
      <c r="CB67" s="167"/>
      <c r="CC67" s="180"/>
      <c r="CD67" s="167"/>
      <c r="CE67" s="180"/>
      <c r="CF67" s="167"/>
      <c r="CG67" s="180"/>
      <c r="CH67" s="167"/>
      <c r="CI67" s="180"/>
      <c r="CJ67" s="167"/>
      <c r="CK67" s="180"/>
      <c r="CL67" s="167"/>
      <c r="CM67" s="180"/>
      <c r="CN67" s="189">
        <f t="shared" si="12"/>
        <v>0</v>
      </c>
      <c r="CO67" s="170">
        <f t="shared" si="13"/>
        <v>0</v>
      </c>
      <c r="CP67" s="169">
        <f t="shared" si="14"/>
        <v>0</v>
      </c>
      <c r="CQ67" s="170">
        <f t="shared" si="15"/>
        <v>0</v>
      </c>
      <c r="CR67" s="4"/>
      <c r="CS67" s="4"/>
      <c r="CT67" s="167"/>
      <c r="CU67" s="180"/>
      <c r="CV67" s="167"/>
      <c r="CW67" s="180"/>
      <c r="CX67" s="167"/>
      <c r="CY67" s="180"/>
      <c r="CZ67" s="167"/>
      <c r="DA67" s="180"/>
      <c r="DB67" s="167"/>
      <c r="DC67" s="180"/>
      <c r="DD67" s="167"/>
      <c r="DE67" s="180"/>
      <c r="DF67" s="167"/>
      <c r="DG67" s="180"/>
      <c r="DH67" s="167"/>
      <c r="DI67" s="180"/>
      <c r="DJ67" s="189">
        <f t="shared" si="16"/>
        <v>0</v>
      </c>
      <c r="DK67" s="170">
        <f t="shared" si="17"/>
        <v>0</v>
      </c>
      <c r="DL67" s="169">
        <f t="shared" si="18"/>
        <v>0</v>
      </c>
      <c r="DM67" s="170">
        <f t="shared" si="19"/>
        <v>0</v>
      </c>
      <c r="DN67" s="4"/>
      <c r="DO67" s="4"/>
      <c r="DP67" s="167"/>
      <c r="DQ67" s="180"/>
      <c r="DR67" s="167"/>
      <c r="DS67" s="180"/>
      <c r="DT67" s="167"/>
      <c r="DU67" s="180"/>
      <c r="DV67" s="167"/>
      <c r="DW67" s="180"/>
      <c r="DX67" s="167"/>
      <c r="DY67" s="180"/>
      <c r="DZ67" s="167"/>
      <c r="EA67" s="180"/>
      <c r="EB67" s="167"/>
      <c r="EC67" s="180"/>
      <c r="ED67" s="167"/>
      <c r="EE67" s="180"/>
      <c r="EF67" s="189">
        <f t="shared" si="20"/>
        <v>0</v>
      </c>
      <c r="EG67" s="170">
        <f t="shared" si="21"/>
        <v>0</v>
      </c>
      <c r="EH67" s="169">
        <f t="shared" si="22"/>
        <v>0</v>
      </c>
      <c r="EI67" s="170">
        <f t="shared" si="23"/>
        <v>0</v>
      </c>
      <c r="EJ67" s="4"/>
      <c r="EK67" s="4"/>
      <c r="EL67" s="167"/>
      <c r="EM67" s="180"/>
      <c r="EN67" s="167"/>
      <c r="EO67" s="180"/>
      <c r="EP67" s="167"/>
      <c r="EQ67" s="180"/>
      <c r="ER67" s="167"/>
      <c r="ES67" s="180"/>
      <c r="ET67" s="167"/>
      <c r="EU67" s="180"/>
      <c r="EV67" s="167"/>
      <c r="EW67" s="180"/>
      <c r="EX67" s="167"/>
      <c r="EY67" s="180"/>
      <c r="EZ67" s="167"/>
      <c r="FA67" s="180"/>
      <c r="FB67" s="189">
        <f t="shared" si="24"/>
        <v>0</v>
      </c>
      <c r="FC67" s="170">
        <f t="shared" si="25"/>
        <v>0</v>
      </c>
      <c r="FD67" s="169">
        <f t="shared" si="26"/>
        <v>0</v>
      </c>
      <c r="FE67" s="170">
        <f t="shared" si="27"/>
        <v>0</v>
      </c>
      <c r="FF67" s="4"/>
      <c r="FG67" s="4"/>
      <c r="FH67" s="167"/>
      <c r="FI67" s="180"/>
      <c r="FJ67" s="167"/>
      <c r="FK67" s="180"/>
      <c r="FL67" s="167"/>
      <c r="FM67" s="180"/>
      <c r="FN67" s="167"/>
      <c r="FO67" s="180"/>
      <c r="FP67" s="167"/>
      <c r="FQ67" s="180"/>
      <c r="FR67" s="167"/>
      <c r="FS67" s="180"/>
      <c r="FT67" s="167"/>
      <c r="FU67" s="180"/>
      <c r="FV67" s="167"/>
      <c r="FW67" s="180"/>
      <c r="FX67" s="189">
        <f t="shared" si="28"/>
        <v>0</v>
      </c>
      <c r="FY67" s="170">
        <f t="shared" si="29"/>
        <v>0</v>
      </c>
      <c r="FZ67" s="169">
        <f t="shared" si="30"/>
        <v>0</v>
      </c>
      <c r="GA67" s="170">
        <f t="shared" si="31"/>
        <v>0</v>
      </c>
      <c r="GB67" s="4"/>
      <c r="GC67" s="4"/>
      <c r="GD67" s="167"/>
      <c r="GE67" s="180"/>
      <c r="GF67" s="167"/>
      <c r="GG67" s="180"/>
      <c r="GH67" s="167"/>
      <c r="GI67" s="180"/>
      <c r="GJ67" s="167"/>
      <c r="GK67" s="180"/>
      <c r="GL67" s="167"/>
      <c r="GM67" s="180"/>
      <c r="GN67" s="167"/>
      <c r="GO67" s="180"/>
      <c r="GP67" s="167"/>
      <c r="GQ67" s="180"/>
      <c r="GR67" s="167"/>
      <c r="GS67" s="180"/>
      <c r="GT67" s="189">
        <f t="shared" si="32"/>
        <v>0</v>
      </c>
      <c r="GU67" s="170">
        <f t="shared" si="33"/>
        <v>0</v>
      </c>
      <c r="GV67" s="169">
        <f t="shared" si="34"/>
        <v>0</v>
      </c>
      <c r="GW67" s="170">
        <f t="shared" si="35"/>
        <v>0</v>
      </c>
      <c r="GX67" s="4"/>
      <c r="GY67" s="4"/>
      <c r="GZ67" s="167"/>
      <c r="HA67" s="180"/>
      <c r="HB67" s="167"/>
      <c r="HC67" s="180"/>
      <c r="HD67" s="167"/>
      <c r="HE67" s="180"/>
      <c r="HF67" s="167"/>
      <c r="HG67" s="180"/>
      <c r="HH67" s="167"/>
      <c r="HI67" s="180"/>
      <c r="HJ67" s="167"/>
      <c r="HK67" s="180"/>
      <c r="HL67" s="167"/>
      <c r="HM67" s="180"/>
      <c r="HN67" s="167"/>
      <c r="HO67" s="180"/>
      <c r="HP67" s="189">
        <f t="shared" si="36"/>
        <v>0</v>
      </c>
      <c r="HQ67" s="170">
        <f t="shared" si="37"/>
        <v>0</v>
      </c>
      <c r="HR67" s="169">
        <f t="shared" si="38"/>
        <v>0</v>
      </c>
      <c r="HS67" s="170">
        <f t="shared" si="39"/>
        <v>0</v>
      </c>
      <c r="HT67" s="4"/>
      <c r="HU67" s="4"/>
      <c r="HV67" s="173">
        <f t="shared" si="40"/>
        <v>0</v>
      </c>
      <c r="HW67" s="174">
        <f t="shared" si="41"/>
        <v>0</v>
      </c>
      <c r="HX67" s="169">
        <f t="shared" si="49"/>
        <v>0</v>
      </c>
      <c r="HY67" s="170">
        <f t="shared" si="50"/>
        <v>0</v>
      </c>
      <c r="HZ67" s="175">
        <f t="shared" si="42"/>
        <v>0</v>
      </c>
      <c r="IA67" s="174">
        <f t="shared" si="43"/>
        <v>0</v>
      </c>
      <c r="IB67" s="169">
        <f t="shared" si="51"/>
        <v>0</v>
      </c>
      <c r="IC67" s="170">
        <f t="shared" si="52"/>
        <v>0</v>
      </c>
      <c r="ID67" s="453">
        <f t="shared" si="44"/>
        <v>0</v>
      </c>
      <c r="IE67" s="439">
        <f t="shared" si="45"/>
        <v>0</v>
      </c>
      <c r="IF67" s="455" t="s">
        <v>343</v>
      </c>
      <c r="IG67" s="439" t="s">
        <v>343</v>
      </c>
      <c r="IH67" s="4"/>
    </row>
    <row r="68" spans="2:242" s="26" customFormat="1" ht="16.5" hidden="1" customHeight="1" x14ac:dyDescent="0.25">
      <c r="B68" s="153"/>
      <c r="C68" s="558"/>
      <c r="D68" s="559"/>
      <c r="E68" s="123"/>
      <c r="F68" s="123"/>
      <c r="G68" s="123"/>
      <c r="H68" s="123"/>
      <c r="I68" s="148"/>
      <c r="J68" s="159"/>
      <c r="K68" s="560"/>
      <c r="L68" s="553"/>
      <c r="M68" s="148"/>
      <c r="N68" s="155"/>
      <c r="O68" s="160"/>
      <c r="Q68" s="157"/>
      <c r="R68" s="640" t="s">
        <v>343</v>
      </c>
      <c r="T68" s="28"/>
      <c r="U68" s="176" t="s">
        <v>300</v>
      </c>
      <c r="V68" s="10"/>
      <c r="W68" s="10"/>
      <c r="X68" s="177"/>
      <c r="Y68" s="178"/>
      <c r="Z68" s="177"/>
      <c r="AA68" s="178"/>
      <c r="AB68" s="177"/>
      <c r="AC68" s="178"/>
      <c r="AD68" s="177"/>
      <c r="AE68" s="178"/>
      <c r="AF68" s="177"/>
      <c r="AG68" s="178"/>
      <c r="AH68" s="177"/>
      <c r="AI68" s="178"/>
      <c r="AJ68" s="177"/>
      <c r="AK68" s="178"/>
      <c r="AL68" s="177"/>
      <c r="AM68" s="178"/>
      <c r="AN68" s="177"/>
      <c r="AO68" s="178"/>
      <c r="AP68" s="177"/>
      <c r="AQ68" s="178"/>
      <c r="AR68" s="177"/>
      <c r="AS68" s="178"/>
      <c r="AT68" s="177"/>
      <c r="AU68" s="178"/>
      <c r="AV68" s="189">
        <f t="shared" si="4"/>
        <v>0</v>
      </c>
      <c r="AW68" s="170">
        <f t="shared" si="5"/>
        <v>0</v>
      </c>
      <c r="AX68" s="169">
        <f t="shared" si="6"/>
        <v>0</v>
      </c>
      <c r="AY68" s="170">
        <f t="shared" si="7"/>
        <v>0</v>
      </c>
      <c r="AZ68" s="23"/>
      <c r="BA68" s="23"/>
      <c r="BB68" s="177"/>
      <c r="BC68" s="178"/>
      <c r="BD68" s="177"/>
      <c r="BE68" s="178"/>
      <c r="BF68" s="177"/>
      <c r="BG68" s="178"/>
      <c r="BH68" s="177"/>
      <c r="BI68" s="178"/>
      <c r="BJ68" s="177"/>
      <c r="BK68" s="178"/>
      <c r="BL68" s="177"/>
      <c r="BM68" s="178"/>
      <c r="BN68" s="177"/>
      <c r="BO68" s="178"/>
      <c r="BP68" s="177"/>
      <c r="BQ68" s="178"/>
      <c r="BR68" s="189">
        <f t="shared" si="8"/>
        <v>0</v>
      </c>
      <c r="BS68" s="170">
        <f t="shared" si="9"/>
        <v>0</v>
      </c>
      <c r="BT68" s="169">
        <f t="shared" si="10"/>
        <v>0</v>
      </c>
      <c r="BU68" s="170">
        <f t="shared" si="11"/>
        <v>0</v>
      </c>
      <c r="BV68" s="23"/>
      <c r="BW68" s="23"/>
      <c r="BX68" s="177"/>
      <c r="BY68" s="178"/>
      <c r="BZ68" s="177"/>
      <c r="CA68" s="178"/>
      <c r="CB68" s="177"/>
      <c r="CC68" s="178"/>
      <c r="CD68" s="177"/>
      <c r="CE68" s="178"/>
      <c r="CF68" s="177"/>
      <c r="CG68" s="178"/>
      <c r="CH68" s="177"/>
      <c r="CI68" s="178"/>
      <c r="CJ68" s="177"/>
      <c r="CK68" s="178"/>
      <c r="CL68" s="177"/>
      <c r="CM68" s="178"/>
      <c r="CN68" s="189">
        <f t="shared" si="12"/>
        <v>0</v>
      </c>
      <c r="CO68" s="170">
        <f t="shared" si="13"/>
        <v>0</v>
      </c>
      <c r="CP68" s="169">
        <f t="shared" si="14"/>
        <v>0</v>
      </c>
      <c r="CQ68" s="170">
        <f t="shared" si="15"/>
        <v>0</v>
      </c>
      <c r="CR68" s="23"/>
      <c r="CS68" s="23"/>
      <c r="CT68" s="177"/>
      <c r="CU68" s="178"/>
      <c r="CV68" s="177"/>
      <c r="CW68" s="178"/>
      <c r="CX68" s="177"/>
      <c r="CY68" s="178"/>
      <c r="CZ68" s="177"/>
      <c r="DA68" s="178"/>
      <c r="DB68" s="177"/>
      <c r="DC68" s="178"/>
      <c r="DD68" s="177"/>
      <c r="DE68" s="178"/>
      <c r="DF68" s="177"/>
      <c r="DG68" s="178"/>
      <c r="DH68" s="177"/>
      <c r="DI68" s="178"/>
      <c r="DJ68" s="189">
        <f t="shared" si="16"/>
        <v>0</v>
      </c>
      <c r="DK68" s="170">
        <f t="shared" si="17"/>
        <v>0</v>
      </c>
      <c r="DL68" s="169">
        <f t="shared" si="18"/>
        <v>0</v>
      </c>
      <c r="DM68" s="170">
        <f t="shared" si="19"/>
        <v>0</v>
      </c>
      <c r="DN68" s="23"/>
      <c r="DO68" s="23"/>
      <c r="DP68" s="177"/>
      <c r="DQ68" s="178"/>
      <c r="DR68" s="177"/>
      <c r="DS68" s="178"/>
      <c r="DT68" s="177"/>
      <c r="DU68" s="178"/>
      <c r="DV68" s="177"/>
      <c r="DW68" s="178"/>
      <c r="DX68" s="177"/>
      <c r="DY68" s="178"/>
      <c r="DZ68" s="177"/>
      <c r="EA68" s="178"/>
      <c r="EB68" s="177"/>
      <c r="EC68" s="178"/>
      <c r="ED68" s="177"/>
      <c r="EE68" s="178"/>
      <c r="EF68" s="189">
        <f t="shared" si="20"/>
        <v>0</v>
      </c>
      <c r="EG68" s="170">
        <f t="shared" si="21"/>
        <v>0</v>
      </c>
      <c r="EH68" s="169">
        <f t="shared" si="22"/>
        <v>0</v>
      </c>
      <c r="EI68" s="170">
        <f t="shared" si="23"/>
        <v>0</v>
      </c>
      <c r="EJ68" s="23"/>
      <c r="EK68" s="23"/>
      <c r="EL68" s="177"/>
      <c r="EM68" s="178"/>
      <c r="EN68" s="177"/>
      <c r="EO68" s="178"/>
      <c r="EP68" s="177"/>
      <c r="EQ68" s="178"/>
      <c r="ER68" s="177"/>
      <c r="ES68" s="178"/>
      <c r="ET68" s="177"/>
      <c r="EU68" s="178"/>
      <c r="EV68" s="177"/>
      <c r="EW68" s="178"/>
      <c r="EX68" s="177"/>
      <c r="EY68" s="178"/>
      <c r="EZ68" s="177"/>
      <c r="FA68" s="178"/>
      <c r="FB68" s="189">
        <f t="shared" si="24"/>
        <v>0</v>
      </c>
      <c r="FC68" s="170">
        <f t="shared" si="25"/>
        <v>0</v>
      </c>
      <c r="FD68" s="169">
        <f t="shared" si="26"/>
        <v>0</v>
      </c>
      <c r="FE68" s="170">
        <f t="shared" si="27"/>
        <v>0</v>
      </c>
      <c r="FF68" s="23"/>
      <c r="FG68" s="23"/>
      <c r="FH68" s="177"/>
      <c r="FI68" s="178"/>
      <c r="FJ68" s="177"/>
      <c r="FK68" s="178"/>
      <c r="FL68" s="177"/>
      <c r="FM68" s="178"/>
      <c r="FN68" s="177"/>
      <c r="FO68" s="178"/>
      <c r="FP68" s="177"/>
      <c r="FQ68" s="178"/>
      <c r="FR68" s="177"/>
      <c r="FS68" s="178"/>
      <c r="FT68" s="177"/>
      <c r="FU68" s="178"/>
      <c r="FV68" s="177"/>
      <c r="FW68" s="178"/>
      <c r="FX68" s="189">
        <f t="shared" si="28"/>
        <v>0</v>
      </c>
      <c r="FY68" s="170">
        <f t="shared" si="29"/>
        <v>0</v>
      </c>
      <c r="FZ68" s="169">
        <f t="shared" si="30"/>
        <v>0</v>
      </c>
      <c r="GA68" s="170">
        <f t="shared" si="31"/>
        <v>0</v>
      </c>
      <c r="GB68" s="23"/>
      <c r="GC68" s="23"/>
      <c r="GD68" s="177"/>
      <c r="GE68" s="178"/>
      <c r="GF68" s="177"/>
      <c r="GG68" s="178"/>
      <c r="GH68" s="177"/>
      <c r="GI68" s="178"/>
      <c r="GJ68" s="177"/>
      <c r="GK68" s="178"/>
      <c r="GL68" s="177"/>
      <c r="GM68" s="178"/>
      <c r="GN68" s="177"/>
      <c r="GO68" s="178"/>
      <c r="GP68" s="177"/>
      <c r="GQ68" s="178"/>
      <c r="GR68" s="177"/>
      <c r="GS68" s="178"/>
      <c r="GT68" s="189">
        <f t="shared" si="32"/>
        <v>0</v>
      </c>
      <c r="GU68" s="170">
        <f t="shared" si="33"/>
        <v>0</v>
      </c>
      <c r="GV68" s="169">
        <f t="shared" si="34"/>
        <v>0</v>
      </c>
      <c r="GW68" s="170">
        <f t="shared" si="35"/>
        <v>0</v>
      </c>
      <c r="GX68" s="23"/>
      <c r="GY68" s="23"/>
      <c r="GZ68" s="177"/>
      <c r="HA68" s="178"/>
      <c r="HB68" s="177"/>
      <c r="HC68" s="178"/>
      <c r="HD68" s="177"/>
      <c r="HE68" s="178"/>
      <c r="HF68" s="177"/>
      <c r="HG68" s="178"/>
      <c r="HH68" s="177"/>
      <c r="HI68" s="178"/>
      <c r="HJ68" s="177"/>
      <c r="HK68" s="178"/>
      <c r="HL68" s="177"/>
      <c r="HM68" s="178"/>
      <c r="HN68" s="177"/>
      <c r="HO68" s="178"/>
      <c r="HP68" s="189">
        <f t="shared" si="36"/>
        <v>0</v>
      </c>
      <c r="HQ68" s="170">
        <f t="shared" si="37"/>
        <v>0</v>
      </c>
      <c r="HR68" s="169">
        <f t="shared" si="38"/>
        <v>0</v>
      </c>
      <c r="HS68" s="170">
        <f t="shared" si="39"/>
        <v>0</v>
      </c>
      <c r="HT68" s="23"/>
      <c r="HU68" s="23"/>
      <c r="HV68" s="173">
        <f t="shared" si="40"/>
        <v>0</v>
      </c>
      <c r="HW68" s="174">
        <f t="shared" si="41"/>
        <v>0</v>
      </c>
      <c r="HX68" s="169">
        <f t="shared" si="49"/>
        <v>0</v>
      </c>
      <c r="HY68" s="170">
        <f t="shared" si="50"/>
        <v>0</v>
      </c>
      <c r="HZ68" s="175">
        <f t="shared" si="42"/>
        <v>0</v>
      </c>
      <c r="IA68" s="174">
        <f t="shared" si="43"/>
        <v>0</v>
      </c>
      <c r="IB68" s="169">
        <f t="shared" si="51"/>
        <v>0</v>
      </c>
      <c r="IC68" s="170">
        <f t="shared" si="52"/>
        <v>0</v>
      </c>
      <c r="ID68" s="453">
        <f t="shared" si="44"/>
        <v>0</v>
      </c>
      <c r="IE68" s="439">
        <f t="shared" si="45"/>
        <v>0</v>
      </c>
      <c r="IF68" s="455" t="s">
        <v>343</v>
      </c>
      <c r="IG68" s="439" t="s">
        <v>343</v>
      </c>
      <c r="IH68" s="4"/>
    </row>
    <row r="69" spans="2:242" s="26" customFormat="1" ht="16.5" customHeight="1" x14ac:dyDescent="0.25">
      <c r="B69" s="153" t="s">
        <v>41</v>
      </c>
      <c r="C69" s="806"/>
      <c r="D69" s="807"/>
      <c r="E69" s="322"/>
      <c r="F69" s="116"/>
      <c r="G69" s="116"/>
      <c r="H69" s="116"/>
      <c r="I69" s="148">
        <f>INT(IF(E69&gt;0,data!$J$12,0))</f>
        <v>0</v>
      </c>
      <c r="J69" s="148">
        <f>E69*I69</f>
        <v>0</v>
      </c>
      <c r="K69" s="323"/>
      <c r="L69" s="322"/>
      <c r="M69" s="148">
        <f>INT(IF(E69&gt;0,(IF(K69="ano",data!$J$6,0)),0))</f>
        <v>0</v>
      </c>
      <c r="N69" s="155">
        <f>IF(L69&gt;E69,M69*E69,M69*L69)</f>
        <v>0</v>
      </c>
      <c r="O69" s="158">
        <f t="shared" si="46"/>
        <v>0</v>
      </c>
      <c r="Q69" s="152" t="str">
        <f t="shared" si="47"/>
        <v/>
      </c>
      <c r="R69" s="640" t="s">
        <v>343</v>
      </c>
      <c r="T69" s="26">
        <f t="shared" si="48"/>
        <v>0</v>
      </c>
      <c r="U69" s="179" t="s">
        <v>300</v>
      </c>
      <c r="V69" s="10"/>
      <c r="W69" s="10"/>
      <c r="X69" s="167"/>
      <c r="Y69" s="180"/>
      <c r="Z69" s="167"/>
      <c r="AA69" s="180"/>
      <c r="AB69" s="167"/>
      <c r="AC69" s="180"/>
      <c r="AD69" s="167"/>
      <c r="AE69" s="180"/>
      <c r="AF69" s="167"/>
      <c r="AG69" s="180"/>
      <c r="AH69" s="167"/>
      <c r="AI69" s="180"/>
      <c r="AJ69" s="167"/>
      <c r="AK69" s="180"/>
      <c r="AL69" s="167"/>
      <c r="AM69" s="180"/>
      <c r="AN69" s="167"/>
      <c r="AO69" s="180"/>
      <c r="AP69" s="167"/>
      <c r="AQ69" s="180"/>
      <c r="AR69" s="167"/>
      <c r="AS69" s="180"/>
      <c r="AT69" s="167"/>
      <c r="AU69" s="180"/>
      <c r="AV69" s="189">
        <f t="shared" si="4"/>
        <v>0</v>
      </c>
      <c r="AW69" s="170">
        <f t="shared" si="5"/>
        <v>0</v>
      </c>
      <c r="AX69" s="169">
        <f t="shared" si="6"/>
        <v>0</v>
      </c>
      <c r="AY69" s="170">
        <f t="shared" si="7"/>
        <v>0</v>
      </c>
      <c r="AZ69" s="4"/>
      <c r="BA69" s="4"/>
      <c r="BB69" s="167"/>
      <c r="BC69" s="180"/>
      <c r="BD69" s="167"/>
      <c r="BE69" s="180"/>
      <c r="BF69" s="167"/>
      <c r="BG69" s="180"/>
      <c r="BH69" s="167"/>
      <c r="BI69" s="180"/>
      <c r="BJ69" s="167"/>
      <c r="BK69" s="180"/>
      <c r="BL69" s="167"/>
      <c r="BM69" s="180"/>
      <c r="BN69" s="167"/>
      <c r="BO69" s="180"/>
      <c r="BP69" s="167"/>
      <c r="BQ69" s="180"/>
      <c r="BR69" s="189">
        <f t="shared" si="8"/>
        <v>0</v>
      </c>
      <c r="BS69" s="170">
        <f t="shared" si="9"/>
        <v>0</v>
      </c>
      <c r="BT69" s="169">
        <f t="shared" si="10"/>
        <v>0</v>
      </c>
      <c r="BU69" s="170">
        <f t="shared" si="11"/>
        <v>0</v>
      </c>
      <c r="BV69" s="4"/>
      <c r="BW69" s="4"/>
      <c r="BX69" s="167"/>
      <c r="BY69" s="180"/>
      <c r="BZ69" s="167"/>
      <c r="CA69" s="180"/>
      <c r="CB69" s="167"/>
      <c r="CC69" s="180"/>
      <c r="CD69" s="167"/>
      <c r="CE69" s="180"/>
      <c r="CF69" s="167"/>
      <c r="CG69" s="180"/>
      <c r="CH69" s="167"/>
      <c r="CI69" s="180"/>
      <c r="CJ69" s="167"/>
      <c r="CK69" s="180"/>
      <c r="CL69" s="167"/>
      <c r="CM69" s="180"/>
      <c r="CN69" s="189">
        <f t="shared" si="12"/>
        <v>0</v>
      </c>
      <c r="CO69" s="170">
        <f t="shared" si="13"/>
        <v>0</v>
      </c>
      <c r="CP69" s="169">
        <f t="shared" si="14"/>
        <v>0</v>
      </c>
      <c r="CQ69" s="170">
        <f t="shared" si="15"/>
        <v>0</v>
      </c>
      <c r="CR69" s="4"/>
      <c r="CS69" s="4"/>
      <c r="CT69" s="167"/>
      <c r="CU69" s="180"/>
      <c r="CV69" s="167"/>
      <c r="CW69" s="180"/>
      <c r="CX69" s="167"/>
      <c r="CY69" s="180"/>
      <c r="CZ69" s="167"/>
      <c r="DA69" s="180"/>
      <c r="DB69" s="167"/>
      <c r="DC69" s="180"/>
      <c r="DD69" s="167"/>
      <c r="DE69" s="180"/>
      <c r="DF69" s="167"/>
      <c r="DG69" s="180"/>
      <c r="DH69" s="167"/>
      <c r="DI69" s="180"/>
      <c r="DJ69" s="189">
        <f t="shared" si="16"/>
        <v>0</v>
      </c>
      <c r="DK69" s="170">
        <f t="shared" si="17"/>
        <v>0</v>
      </c>
      <c r="DL69" s="169">
        <f t="shared" si="18"/>
        <v>0</v>
      </c>
      <c r="DM69" s="170">
        <f t="shared" si="19"/>
        <v>0</v>
      </c>
      <c r="DN69" s="4"/>
      <c r="DO69" s="4"/>
      <c r="DP69" s="167"/>
      <c r="DQ69" s="180"/>
      <c r="DR69" s="167"/>
      <c r="DS69" s="180"/>
      <c r="DT69" s="167"/>
      <c r="DU69" s="180"/>
      <c r="DV69" s="167"/>
      <c r="DW69" s="180"/>
      <c r="DX69" s="167"/>
      <c r="DY69" s="180"/>
      <c r="DZ69" s="167"/>
      <c r="EA69" s="180"/>
      <c r="EB69" s="167"/>
      <c r="EC69" s="180"/>
      <c r="ED69" s="167"/>
      <c r="EE69" s="180"/>
      <c r="EF69" s="189">
        <f t="shared" si="20"/>
        <v>0</v>
      </c>
      <c r="EG69" s="170">
        <f t="shared" si="21"/>
        <v>0</v>
      </c>
      <c r="EH69" s="169">
        <f t="shared" si="22"/>
        <v>0</v>
      </c>
      <c r="EI69" s="170">
        <f t="shared" si="23"/>
        <v>0</v>
      </c>
      <c r="EJ69" s="4"/>
      <c r="EK69" s="4"/>
      <c r="EL69" s="167"/>
      <c r="EM69" s="180"/>
      <c r="EN69" s="167"/>
      <c r="EO69" s="180"/>
      <c r="EP69" s="167"/>
      <c r="EQ69" s="180"/>
      <c r="ER69" s="167"/>
      <c r="ES69" s="180"/>
      <c r="ET69" s="167"/>
      <c r="EU69" s="180"/>
      <c r="EV69" s="167"/>
      <c r="EW69" s="180"/>
      <c r="EX69" s="167"/>
      <c r="EY69" s="180"/>
      <c r="EZ69" s="167"/>
      <c r="FA69" s="180"/>
      <c r="FB69" s="189">
        <f t="shared" si="24"/>
        <v>0</v>
      </c>
      <c r="FC69" s="170">
        <f t="shared" si="25"/>
        <v>0</v>
      </c>
      <c r="FD69" s="169">
        <f t="shared" si="26"/>
        <v>0</v>
      </c>
      <c r="FE69" s="170">
        <f t="shared" si="27"/>
        <v>0</v>
      </c>
      <c r="FF69" s="4"/>
      <c r="FG69" s="4"/>
      <c r="FH69" s="167"/>
      <c r="FI69" s="180"/>
      <c r="FJ69" s="167"/>
      <c r="FK69" s="180"/>
      <c r="FL69" s="167"/>
      <c r="FM69" s="180"/>
      <c r="FN69" s="167"/>
      <c r="FO69" s="180"/>
      <c r="FP69" s="167"/>
      <c r="FQ69" s="180"/>
      <c r="FR69" s="167"/>
      <c r="FS69" s="180"/>
      <c r="FT69" s="167"/>
      <c r="FU69" s="180"/>
      <c r="FV69" s="167"/>
      <c r="FW69" s="180"/>
      <c r="FX69" s="189">
        <f t="shared" si="28"/>
        <v>0</v>
      </c>
      <c r="FY69" s="170">
        <f t="shared" si="29"/>
        <v>0</v>
      </c>
      <c r="FZ69" s="169">
        <f t="shared" si="30"/>
        <v>0</v>
      </c>
      <c r="GA69" s="170">
        <f t="shared" si="31"/>
        <v>0</v>
      </c>
      <c r="GB69" s="4"/>
      <c r="GC69" s="4"/>
      <c r="GD69" s="167"/>
      <c r="GE69" s="180"/>
      <c r="GF69" s="167"/>
      <c r="GG69" s="180"/>
      <c r="GH69" s="167"/>
      <c r="GI69" s="180"/>
      <c r="GJ69" s="167"/>
      <c r="GK69" s="180"/>
      <c r="GL69" s="167"/>
      <c r="GM69" s="180"/>
      <c r="GN69" s="167"/>
      <c r="GO69" s="180"/>
      <c r="GP69" s="167"/>
      <c r="GQ69" s="180"/>
      <c r="GR69" s="167"/>
      <c r="GS69" s="180"/>
      <c r="GT69" s="189">
        <f t="shared" si="32"/>
        <v>0</v>
      </c>
      <c r="GU69" s="170">
        <f t="shared" si="33"/>
        <v>0</v>
      </c>
      <c r="GV69" s="169">
        <f t="shared" si="34"/>
        <v>0</v>
      </c>
      <c r="GW69" s="170">
        <f t="shared" si="35"/>
        <v>0</v>
      </c>
      <c r="GX69" s="4"/>
      <c r="GY69" s="4"/>
      <c r="GZ69" s="167"/>
      <c r="HA69" s="180"/>
      <c r="HB69" s="167"/>
      <c r="HC69" s="180"/>
      <c r="HD69" s="167"/>
      <c r="HE69" s="180"/>
      <c r="HF69" s="167"/>
      <c r="HG69" s="180"/>
      <c r="HH69" s="167"/>
      <c r="HI69" s="180"/>
      <c r="HJ69" s="167"/>
      <c r="HK69" s="180"/>
      <c r="HL69" s="167"/>
      <c r="HM69" s="180"/>
      <c r="HN69" s="167"/>
      <c r="HO69" s="180"/>
      <c r="HP69" s="189">
        <f t="shared" si="36"/>
        <v>0</v>
      </c>
      <c r="HQ69" s="170">
        <f t="shared" si="37"/>
        <v>0</v>
      </c>
      <c r="HR69" s="169">
        <f t="shared" si="38"/>
        <v>0</v>
      </c>
      <c r="HS69" s="170">
        <f t="shared" si="39"/>
        <v>0</v>
      </c>
      <c r="HT69" s="4"/>
      <c r="HU69" s="4"/>
      <c r="HV69" s="173">
        <f t="shared" si="40"/>
        <v>0</v>
      </c>
      <c r="HW69" s="174">
        <f t="shared" si="41"/>
        <v>0</v>
      </c>
      <c r="HX69" s="169">
        <f t="shared" si="49"/>
        <v>0</v>
      </c>
      <c r="HY69" s="170">
        <f t="shared" si="50"/>
        <v>0</v>
      </c>
      <c r="HZ69" s="175">
        <f t="shared" si="42"/>
        <v>0</v>
      </c>
      <c r="IA69" s="174">
        <f t="shared" si="43"/>
        <v>0</v>
      </c>
      <c r="IB69" s="169">
        <f t="shared" si="51"/>
        <v>0</v>
      </c>
      <c r="IC69" s="170">
        <f t="shared" si="52"/>
        <v>0</v>
      </c>
      <c r="ID69" s="453">
        <f t="shared" si="44"/>
        <v>0</v>
      </c>
      <c r="IE69" s="439">
        <f t="shared" si="45"/>
        <v>0</v>
      </c>
      <c r="IF69" s="455" t="s">
        <v>343</v>
      </c>
      <c r="IG69" s="439" t="s">
        <v>343</v>
      </c>
      <c r="IH69" s="4"/>
    </row>
    <row r="70" spans="2:242" s="26" customFormat="1" ht="16.5" hidden="1" customHeight="1" x14ac:dyDescent="0.25">
      <c r="B70" s="153"/>
      <c r="C70" s="558"/>
      <c r="D70" s="559"/>
      <c r="E70" s="123"/>
      <c r="F70" s="123"/>
      <c r="G70" s="123"/>
      <c r="H70" s="123"/>
      <c r="I70" s="148"/>
      <c r="J70" s="159"/>
      <c r="K70" s="560"/>
      <c r="L70" s="553"/>
      <c r="M70" s="148"/>
      <c r="N70" s="155"/>
      <c r="O70" s="160"/>
      <c r="Q70" s="157"/>
      <c r="R70" s="640" t="s">
        <v>343</v>
      </c>
      <c r="T70" s="28"/>
      <c r="U70" s="176" t="s">
        <v>300</v>
      </c>
      <c r="V70" s="10"/>
      <c r="W70" s="10"/>
      <c r="X70" s="177"/>
      <c r="Y70" s="178"/>
      <c r="Z70" s="177"/>
      <c r="AA70" s="178"/>
      <c r="AB70" s="177"/>
      <c r="AC70" s="178"/>
      <c r="AD70" s="177"/>
      <c r="AE70" s="178"/>
      <c r="AF70" s="177"/>
      <c r="AG70" s="178"/>
      <c r="AH70" s="177"/>
      <c r="AI70" s="178"/>
      <c r="AJ70" s="177"/>
      <c r="AK70" s="178"/>
      <c r="AL70" s="177"/>
      <c r="AM70" s="178"/>
      <c r="AN70" s="177"/>
      <c r="AO70" s="178"/>
      <c r="AP70" s="177"/>
      <c r="AQ70" s="178"/>
      <c r="AR70" s="177"/>
      <c r="AS70" s="178"/>
      <c r="AT70" s="177"/>
      <c r="AU70" s="178"/>
      <c r="AV70" s="189">
        <f t="shared" si="4"/>
        <v>0</v>
      </c>
      <c r="AW70" s="170">
        <f t="shared" si="5"/>
        <v>0</v>
      </c>
      <c r="AX70" s="169">
        <f t="shared" si="6"/>
        <v>0</v>
      </c>
      <c r="AY70" s="170">
        <f t="shared" si="7"/>
        <v>0</v>
      </c>
      <c r="AZ70" s="23"/>
      <c r="BA70" s="23"/>
      <c r="BB70" s="177"/>
      <c r="BC70" s="178"/>
      <c r="BD70" s="177"/>
      <c r="BE70" s="178"/>
      <c r="BF70" s="177"/>
      <c r="BG70" s="178"/>
      <c r="BH70" s="177"/>
      <c r="BI70" s="178"/>
      <c r="BJ70" s="177"/>
      <c r="BK70" s="178"/>
      <c r="BL70" s="177"/>
      <c r="BM70" s="178"/>
      <c r="BN70" s="177"/>
      <c r="BO70" s="178"/>
      <c r="BP70" s="177"/>
      <c r="BQ70" s="178"/>
      <c r="BR70" s="189">
        <f t="shared" si="8"/>
        <v>0</v>
      </c>
      <c r="BS70" s="170">
        <f t="shared" si="9"/>
        <v>0</v>
      </c>
      <c r="BT70" s="169">
        <f t="shared" si="10"/>
        <v>0</v>
      </c>
      <c r="BU70" s="170">
        <f t="shared" si="11"/>
        <v>0</v>
      </c>
      <c r="BV70" s="23"/>
      <c r="BW70" s="23"/>
      <c r="BX70" s="177"/>
      <c r="BY70" s="178"/>
      <c r="BZ70" s="177"/>
      <c r="CA70" s="178"/>
      <c r="CB70" s="177"/>
      <c r="CC70" s="178"/>
      <c r="CD70" s="177"/>
      <c r="CE70" s="178"/>
      <c r="CF70" s="177"/>
      <c r="CG70" s="178"/>
      <c r="CH70" s="177"/>
      <c r="CI70" s="178"/>
      <c r="CJ70" s="177"/>
      <c r="CK70" s="178"/>
      <c r="CL70" s="177"/>
      <c r="CM70" s="178"/>
      <c r="CN70" s="189">
        <f t="shared" si="12"/>
        <v>0</v>
      </c>
      <c r="CO70" s="170">
        <f t="shared" si="13"/>
        <v>0</v>
      </c>
      <c r="CP70" s="169">
        <f t="shared" si="14"/>
        <v>0</v>
      </c>
      <c r="CQ70" s="170">
        <f t="shared" si="15"/>
        <v>0</v>
      </c>
      <c r="CR70" s="23"/>
      <c r="CS70" s="23"/>
      <c r="CT70" s="177"/>
      <c r="CU70" s="178"/>
      <c r="CV70" s="177"/>
      <c r="CW70" s="178"/>
      <c r="CX70" s="177"/>
      <c r="CY70" s="178"/>
      <c r="CZ70" s="177"/>
      <c r="DA70" s="178"/>
      <c r="DB70" s="177"/>
      <c r="DC70" s="178"/>
      <c r="DD70" s="177"/>
      <c r="DE70" s="178"/>
      <c r="DF70" s="177"/>
      <c r="DG70" s="178"/>
      <c r="DH70" s="177"/>
      <c r="DI70" s="178"/>
      <c r="DJ70" s="189">
        <f t="shared" si="16"/>
        <v>0</v>
      </c>
      <c r="DK70" s="170">
        <f t="shared" si="17"/>
        <v>0</v>
      </c>
      <c r="DL70" s="169">
        <f t="shared" si="18"/>
        <v>0</v>
      </c>
      <c r="DM70" s="170">
        <f t="shared" si="19"/>
        <v>0</v>
      </c>
      <c r="DN70" s="23"/>
      <c r="DO70" s="23"/>
      <c r="DP70" s="177"/>
      <c r="DQ70" s="178"/>
      <c r="DR70" s="177"/>
      <c r="DS70" s="178"/>
      <c r="DT70" s="177"/>
      <c r="DU70" s="178"/>
      <c r="DV70" s="177"/>
      <c r="DW70" s="178"/>
      <c r="DX70" s="177"/>
      <c r="DY70" s="178"/>
      <c r="DZ70" s="177"/>
      <c r="EA70" s="178"/>
      <c r="EB70" s="177"/>
      <c r="EC70" s="178"/>
      <c r="ED70" s="177"/>
      <c r="EE70" s="178"/>
      <c r="EF70" s="189">
        <f t="shared" si="20"/>
        <v>0</v>
      </c>
      <c r="EG70" s="170">
        <f t="shared" si="21"/>
        <v>0</v>
      </c>
      <c r="EH70" s="169">
        <f t="shared" si="22"/>
        <v>0</v>
      </c>
      <c r="EI70" s="170">
        <f t="shared" si="23"/>
        <v>0</v>
      </c>
      <c r="EJ70" s="23"/>
      <c r="EK70" s="23"/>
      <c r="EL70" s="177"/>
      <c r="EM70" s="178"/>
      <c r="EN70" s="177"/>
      <c r="EO70" s="178"/>
      <c r="EP70" s="177"/>
      <c r="EQ70" s="178"/>
      <c r="ER70" s="177"/>
      <c r="ES70" s="178"/>
      <c r="ET70" s="177"/>
      <c r="EU70" s="178"/>
      <c r="EV70" s="177"/>
      <c r="EW70" s="178"/>
      <c r="EX70" s="177"/>
      <c r="EY70" s="178"/>
      <c r="EZ70" s="177"/>
      <c r="FA70" s="178"/>
      <c r="FB70" s="189">
        <f t="shared" si="24"/>
        <v>0</v>
      </c>
      <c r="FC70" s="170">
        <f t="shared" si="25"/>
        <v>0</v>
      </c>
      <c r="FD70" s="169">
        <f t="shared" si="26"/>
        <v>0</v>
      </c>
      <c r="FE70" s="170">
        <f t="shared" si="27"/>
        <v>0</v>
      </c>
      <c r="FF70" s="23"/>
      <c r="FG70" s="23"/>
      <c r="FH70" s="177"/>
      <c r="FI70" s="178"/>
      <c r="FJ70" s="177"/>
      <c r="FK70" s="178"/>
      <c r="FL70" s="177"/>
      <c r="FM70" s="178"/>
      <c r="FN70" s="177"/>
      <c r="FO70" s="178"/>
      <c r="FP70" s="177"/>
      <c r="FQ70" s="178"/>
      <c r="FR70" s="177"/>
      <c r="FS70" s="178"/>
      <c r="FT70" s="177"/>
      <c r="FU70" s="178"/>
      <c r="FV70" s="177"/>
      <c r="FW70" s="178"/>
      <c r="FX70" s="189">
        <f t="shared" si="28"/>
        <v>0</v>
      </c>
      <c r="FY70" s="170">
        <f t="shared" si="29"/>
        <v>0</v>
      </c>
      <c r="FZ70" s="169">
        <f t="shared" si="30"/>
        <v>0</v>
      </c>
      <c r="GA70" s="170">
        <f t="shared" si="31"/>
        <v>0</v>
      </c>
      <c r="GB70" s="23"/>
      <c r="GC70" s="23"/>
      <c r="GD70" s="177"/>
      <c r="GE70" s="178"/>
      <c r="GF70" s="177"/>
      <c r="GG70" s="178"/>
      <c r="GH70" s="177"/>
      <c r="GI70" s="178"/>
      <c r="GJ70" s="177"/>
      <c r="GK70" s="178"/>
      <c r="GL70" s="177"/>
      <c r="GM70" s="178"/>
      <c r="GN70" s="177"/>
      <c r="GO70" s="178"/>
      <c r="GP70" s="177"/>
      <c r="GQ70" s="178"/>
      <c r="GR70" s="177"/>
      <c r="GS70" s="178"/>
      <c r="GT70" s="189">
        <f t="shared" si="32"/>
        <v>0</v>
      </c>
      <c r="GU70" s="170">
        <f t="shared" si="33"/>
        <v>0</v>
      </c>
      <c r="GV70" s="169">
        <f t="shared" si="34"/>
        <v>0</v>
      </c>
      <c r="GW70" s="170">
        <f t="shared" si="35"/>
        <v>0</v>
      </c>
      <c r="GX70" s="23"/>
      <c r="GY70" s="23"/>
      <c r="GZ70" s="177"/>
      <c r="HA70" s="178"/>
      <c r="HB70" s="177"/>
      <c r="HC70" s="178"/>
      <c r="HD70" s="177"/>
      <c r="HE70" s="178"/>
      <c r="HF70" s="177"/>
      <c r="HG70" s="178"/>
      <c r="HH70" s="177"/>
      <c r="HI70" s="178"/>
      <c r="HJ70" s="177"/>
      <c r="HK70" s="178"/>
      <c r="HL70" s="177"/>
      <c r="HM70" s="178"/>
      <c r="HN70" s="177"/>
      <c r="HO70" s="178"/>
      <c r="HP70" s="189">
        <f t="shared" si="36"/>
        <v>0</v>
      </c>
      <c r="HQ70" s="170">
        <f t="shared" si="37"/>
        <v>0</v>
      </c>
      <c r="HR70" s="169">
        <f t="shared" si="38"/>
        <v>0</v>
      </c>
      <c r="HS70" s="170">
        <f t="shared" si="39"/>
        <v>0</v>
      </c>
      <c r="HT70" s="23"/>
      <c r="HU70" s="23"/>
      <c r="HV70" s="173">
        <f t="shared" si="40"/>
        <v>0</v>
      </c>
      <c r="HW70" s="174">
        <f t="shared" si="41"/>
        <v>0</v>
      </c>
      <c r="HX70" s="169">
        <f t="shared" si="49"/>
        <v>0</v>
      </c>
      <c r="HY70" s="170">
        <f t="shared" si="50"/>
        <v>0</v>
      </c>
      <c r="HZ70" s="175">
        <f t="shared" si="42"/>
        <v>0</v>
      </c>
      <c r="IA70" s="174">
        <f t="shared" si="43"/>
        <v>0</v>
      </c>
      <c r="IB70" s="169">
        <f t="shared" si="51"/>
        <v>0</v>
      </c>
      <c r="IC70" s="170">
        <f t="shared" si="52"/>
        <v>0</v>
      </c>
      <c r="ID70" s="453">
        <f t="shared" si="44"/>
        <v>0</v>
      </c>
      <c r="IE70" s="439">
        <f t="shared" si="45"/>
        <v>0</v>
      </c>
      <c r="IF70" s="455" t="s">
        <v>343</v>
      </c>
      <c r="IG70" s="439" t="s">
        <v>343</v>
      </c>
      <c r="IH70" s="4"/>
    </row>
    <row r="71" spans="2:242" s="26" customFormat="1" ht="16.5" customHeight="1" x14ac:dyDescent="0.25">
      <c r="B71" s="153" t="s">
        <v>42</v>
      </c>
      <c r="C71" s="806"/>
      <c r="D71" s="807"/>
      <c r="E71" s="322"/>
      <c r="F71" s="116"/>
      <c r="G71" s="116"/>
      <c r="H71" s="116"/>
      <c r="I71" s="148">
        <f>INT(IF(E71&gt;0,data!$J$12,0))</f>
        <v>0</v>
      </c>
      <c r="J71" s="148">
        <f>E71*I71</f>
        <v>0</v>
      </c>
      <c r="K71" s="323"/>
      <c r="L71" s="322"/>
      <c r="M71" s="148">
        <f>INT(IF(E71&gt;0,(IF(K71="ano",data!$J$6,0)),0))</f>
        <v>0</v>
      </c>
      <c r="N71" s="155">
        <f>IF(L71&gt;E71,M71*E71,M71*L71)</f>
        <v>0</v>
      </c>
      <c r="O71" s="158">
        <f t="shared" si="46"/>
        <v>0</v>
      </c>
      <c r="Q71" s="152" t="str">
        <f t="shared" si="47"/>
        <v/>
      </c>
      <c r="R71" s="640" t="s">
        <v>343</v>
      </c>
      <c r="T71" s="26">
        <f t="shared" si="48"/>
        <v>0</v>
      </c>
      <c r="U71" s="179" t="s">
        <v>300</v>
      </c>
      <c r="V71" s="10"/>
      <c r="W71" s="10"/>
      <c r="X71" s="167"/>
      <c r="Y71" s="180"/>
      <c r="Z71" s="167"/>
      <c r="AA71" s="180"/>
      <c r="AB71" s="167"/>
      <c r="AC71" s="180"/>
      <c r="AD71" s="167"/>
      <c r="AE71" s="180"/>
      <c r="AF71" s="167"/>
      <c r="AG71" s="180"/>
      <c r="AH71" s="167"/>
      <c r="AI71" s="180"/>
      <c r="AJ71" s="167"/>
      <c r="AK71" s="180"/>
      <c r="AL71" s="167"/>
      <c r="AM71" s="180"/>
      <c r="AN71" s="167"/>
      <c r="AO71" s="180"/>
      <c r="AP71" s="167"/>
      <c r="AQ71" s="180"/>
      <c r="AR71" s="167"/>
      <c r="AS71" s="180"/>
      <c r="AT71" s="167"/>
      <c r="AU71" s="180"/>
      <c r="AV71" s="189">
        <f t="shared" si="4"/>
        <v>0</v>
      </c>
      <c r="AW71" s="170">
        <f t="shared" si="5"/>
        <v>0</v>
      </c>
      <c r="AX71" s="169">
        <f t="shared" si="6"/>
        <v>0</v>
      </c>
      <c r="AY71" s="170">
        <f t="shared" si="7"/>
        <v>0</v>
      </c>
      <c r="AZ71" s="4"/>
      <c r="BA71" s="4"/>
      <c r="BB71" s="167"/>
      <c r="BC71" s="180"/>
      <c r="BD71" s="167"/>
      <c r="BE71" s="180"/>
      <c r="BF71" s="167"/>
      <c r="BG71" s="180"/>
      <c r="BH71" s="167"/>
      <c r="BI71" s="180"/>
      <c r="BJ71" s="167"/>
      <c r="BK71" s="180"/>
      <c r="BL71" s="167"/>
      <c r="BM71" s="180"/>
      <c r="BN71" s="167"/>
      <c r="BO71" s="180"/>
      <c r="BP71" s="167"/>
      <c r="BQ71" s="180"/>
      <c r="BR71" s="189">
        <f t="shared" si="8"/>
        <v>0</v>
      </c>
      <c r="BS71" s="170">
        <f t="shared" si="9"/>
        <v>0</v>
      </c>
      <c r="BT71" s="169">
        <f t="shared" si="10"/>
        <v>0</v>
      </c>
      <c r="BU71" s="170">
        <f t="shared" si="11"/>
        <v>0</v>
      </c>
      <c r="BV71" s="4"/>
      <c r="BW71" s="4"/>
      <c r="BX71" s="167"/>
      <c r="BY71" s="180"/>
      <c r="BZ71" s="167"/>
      <c r="CA71" s="180"/>
      <c r="CB71" s="167"/>
      <c r="CC71" s="180"/>
      <c r="CD71" s="167"/>
      <c r="CE71" s="180"/>
      <c r="CF71" s="167"/>
      <c r="CG71" s="180"/>
      <c r="CH71" s="167"/>
      <c r="CI71" s="180"/>
      <c r="CJ71" s="167"/>
      <c r="CK71" s="180"/>
      <c r="CL71" s="167"/>
      <c r="CM71" s="180"/>
      <c r="CN71" s="189">
        <f t="shared" si="12"/>
        <v>0</v>
      </c>
      <c r="CO71" s="170">
        <f t="shared" si="13"/>
        <v>0</v>
      </c>
      <c r="CP71" s="169">
        <f t="shared" si="14"/>
        <v>0</v>
      </c>
      <c r="CQ71" s="170">
        <f t="shared" si="15"/>
        <v>0</v>
      </c>
      <c r="CR71" s="4"/>
      <c r="CS71" s="4"/>
      <c r="CT71" s="167"/>
      <c r="CU71" s="180"/>
      <c r="CV71" s="167"/>
      <c r="CW71" s="180"/>
      <c r="CX71" s="167"/>
      <c r="CY71" s="180"/>
      <c r="CZ71" s="167"/>
      <c r="DA71" s="180"/>
      <c r="DB71" s="167"/>
      <c r="DC71" s="180"/>
      <c r="DD71" s="167"/>
      <c r="DE71" s="180"/>
      <c r="DF71" s="167"/>
      <c r="DG71" s="180"/>
      <c r="DH71" s="167"/>
      <c r="DI71" s="180"/>
      <c r="DJ71" s="189">
        <f t="shared" si="16"/>
        <v>0</v>
      </c>
      <c r="DK71" s="170">
        <f t="shared" si="17"/>
        <v>0</v>
      </c>
      <c r="DL71" s="169">
        <f t="shared" si="18"/>
        <v>0</v>
      </c>
      <c r="DM71" s="170">
        <f t="shared" si="19"/>
        <v>0</v>
      </c>
      <c r="DN71" s="4"/>
      <c r="DO71" s="4"/>
      <c r="DP71" s="167"/>
      <c r="DQ71" s="180"/>
      <c r="DR71" s="167"/>
      <c r="DS71" s="180"/>
      <c r="DT71" s="167"/>
      <c r="DU71" s="180"/>
      <c r="DV71" s="167"/>
      <c r="DW71" s="180"/>
      <c r="DX71" s="167"/>
      <c r="DY71" s="180"/>
      <c r="DZ71" s="167"/>
      <c r="EA71" s="180"/>
      <c r="EB71" s="167"/>
      <c r="EC71" s="180"/>
      <c r="ED71" s="167"/>
      <c r="EE71" s="180"/>
      <c r="EF71" s="189">
        <f t="shared" si="20"/>
        <v>0</v>
      </c>
      <c r="EG71" s="170">
        <f t="shared" si="21"/>
        <v>0</v>
      </c>
      <c r="EH71" s="169">
        <f t="shared" si="22"/>
        <v>0</v>
      </c>
      <c r="EI71" s="170">
        <f t="shared" si="23"/>
        <v>0</v>
      </c>
      <c r="EJ71" s="4"/>
      <c r="EK71" s="4"/>
      <c r="EL71" s="167"/>
      <c r="EM71" s="180"/>
      <c r="EN71" s="167"/>
      <c r="EO71" s="180"/>
      <c r="EP71" s="167"/>
      <c r="EQ71" s="180"/>
      <c r="ER71" s="167"/>
      <c r="ES71" s="180"/>
      <c r="ET71" s="167"/>
      <c r="EU71" s="180"/>
      <c r="EV71" s="167"/>
      <c r="EW71" s="180"/>
      <c r="EX71" s="167"/>
      <c r="EY71" s="180"/>
      <c r="EZ71" s="167"/>
      <c r="FA71" s="180"/>
      <c r="FB71" s="189">
        <f t="shared" si="24"/>
        <v>0</v>
      </c>
      <c r="FC71" s="170">
        <f t="shared" si="25"/>
        <v>0</v>
      </c>
      <c r="FD71" s="169">
        <f t="shared" si="26"/>
        <v>0</v>
      </c>
      <c r="FE71" s="170">
        <f t="shared" si="27"/>
        <v>0</v>
      </c>
      <c r="FF71" s="4"/>
      <c r="FG71" s="4"/>
      <c r="FH71" s="167"/>
      <c r="FI71" s="180"/>
      <c r="FJ71" s="167"/>
      <c r="FK71" s="180"/>
      <c r="FL71" s="167"/>
      <c r="FM71" s="180"/>
      <c r="FN71" s="167"/>
      <c r="FO71" s="180"/>
      <c r="FP71" s="167"/>
      <c r="FQ71" s="180"/>
      <c r="FR71" s="167"/>
      <c r="FS71" s="180"/>
      <c r="FT71" s="167"/>
      <c r="FU71" s="180"/>
      <c r="FV71" s="167"/>
      <c r="FW71" s="180"/>
      <c r="FX71" s="189">
        <f t="shared" si="28"/>
        <v>0</v>
      </c>
      <c r="FY71" s="170">
        <f t="shared" si="29"/>
        <v>0</v>
      </c>
      <c r="FZ71" s="169">
        <f t="shared" si="30"/>
        <v>0</v>
      </c>
      <c r="GA71" s="170">
        <f t="shared" si="31"/>
        <v>0</v>
      </c>
      <c r="GB71" s="4"/>
      <c r="GC71" s="4"/>
      <c r="GD71" s="167"/>
      <c r="GE71" s="180"/>
      <c r="GF71" s="167"/>
      <c r="GG71" s="180"/>
      <c r="GH71" s="167"/>
      <c r="GI71" s="180"/>
      <c r="GJ71" s="167"/>
      <c r="GK71" s="180"/>
      <c r="GL71" s="167"/>
      <c r="GM71" s="180"/>
      <c r="GN71" s="167"/>
      <c r="GO71" s="180"/>
      <c r="GP71" s="167"/>
      <c r="GQ71" s="180"/>
      <c r="GR71" s="167"/>
      <c r="GS71" s="180"/>
      <c r="GT71" s="189">
        <f t="shared" si="32"/>
        <v>0</v>
      </c>
      <c r="GU71" s="170">
        <f t="shared" si="33"/>
        <v>0</v>
      </c>
      <c r="GV71" s="169">
        <f t="shared" si="34"/>
        <v>0</v>
      </c>
      <c r="GW71" s="170">
        <f t="shared" si="35"/>
        <v>0</v>
      </c>
      <c r="GX71" s="4"/>
      <c r="GY71" s="4"/>
      <c r="GZ71" s="167"/>
      <c r="HA71" s="180"/>
      <c r="HB71" s="167"/>
      <c r="HC71" s="180"/>
      <c r="HD71" s="167"/>
      <c r="HE71" s="180"/>
      <c r="HF71" s="167"/>
      <c r="HG71" s="180"/>
      <c r="HH71" s="167"/>
      <c r="HI71" s="180"/>
      <c r="HJ71" s="167"/>
      <c r="HK71" s="180"/>
      <c r="HL71" s="167"/>
      <c r="HM71" s="180"/>
      <c r="HN71" s="167"/>
      <c r="HO71" s="180"/>
      <c r="HP71" s="189">
        <f t="shared" si="36"/>
        <v>0</v>
      </c>
      <c r="HQ71" s="170">
        <f t="shared" si="37"/>
        <v>0</v>
      </c>
      <c r="HR71" s="169">
        <f t="shared" si="38"/>
        <v>0</v>
      </c>
      <c r="HS71" s="170">
        <f t="shared" si="39"/>
        <v>0</v>
      </c>
      <c r="HT71" s="4"/>
      <c r="HU71" s="4"/>
      <c r="HV71" s="173">
        <f t="shared" si="40"/>
        <v>0</v>
      </c>
      <c r="HW71" s="174">
        <f t="shared" si="41"/>
        <v>0</v>
      </c>
      <c r="HX71" s="169">
        <f t="shared" ref="HX71:HX103" si="53">E71-HV71</f>
        <v>0</v>
      </c>
      <c r="HY71" s="170">
        <f t="shared" ref="HY71:HY103" si="54">J71-HW71</f>
        <v>0</v>
      </c>
      <c r="HZ71" s="175">
        <f t="shared" si="42"/>
        <v>0</v>
      </c>
      <c r="IA71" s="174">
        <f t="shared" si="43"/>
        <v>0</v>
      </c>
      <c r="IB71" s="169">
        <f t="shared" ref="IB71:IB103" si="55">L71-HZ71</f>
        <v>0</v>
      </c>
      <c r="IC71" s="170">
        <f t="shared" ref="IC71:IC103" si="56">N71-IA71</f>
        <v>0</v>
      </c>
      <c r="ID71" s="453">
        <f t="shared" si="44"/>
        <v>0</v>
      </c>
      <c r="IE71" s="439">
        <f t="shared" si="45"/>
        <v>0</v>
      </c>
      <c r="IF71" s="455" t="s">
        <v>343</v>
      </c>
      <c r="IG71" s="439" t="s">
        <v>343</v>
      </c>
      <c r="IH71" s="4"/>
    </row>
    <row r="72" spans="2:242" s="26" customFormat="1" ht="16.5" hidden="1" customHeight="1" x14ac:dyDescent="0.25">
      <c r="B72" s="153"/>
      <c r="C72" s="558"/>
      <c r="D72" s="559"/>
      <c r="E72" s="123"/>
      <c r="F72" s="123"/>
      <c r="G72" s="123"/>
      <c r="H72" s="123"/>
      <c r="I72" s="148"/>
      <c r="J72" s="159"/>
      <c r="K72" s="560"/>
      <c r="L72" s="553"/>
      <c r="M72" s="148"/>
      <c r="N72" s="155"/>
      <c r="O72" s="160"/>
      <c r="Q72" s="157"/>
      <c r="R72" s="640" t="s">
        <v>343</v>
      </c>
      <c r="T72" s="28"/>
      <c r="U72" s="176" t="s">
        <v>300</v>
      </c>
      <c r="V72" s="10"/>
      <c r="W72" s="10"/>
      <c r="X72" s="177"/>
      <c r="Y72" s="178"/>
      <c r="Z72" s="177"/>
      <c r="AA72" s="178"/>
      <c r="AB72" s="177"/>
      <c r="AC72" s="178"/>
      <c r="AD72" s="177"/>
      <c r="AE72" s="178"/>
      <c r="AF72" s="177"/>
      <c r="AG72" s="178"/>
      <c r="AH72" s="177"/>
      <c r="AI72" s="178"/>
      <c r="AJ72" s="177"/>
      <c r="AK72" s="178"/>
      <c r="AL72" s="177"/>
      <c r="AM72" s="178"/>
      <c r="AN72" s="177"/>
      <c r="AO72" s="178"/>
      <c r="AP72" s="177"/>
      <c r="AQ72" s="178"/>
      <c r="AR72" s="177"/>
      <c r="AS72" s="178"/>
      <c r="AT72" s="177"/>
      <c r="AU72" s="178"/>
      <c r="AV72" s="189">
        <f t="shared" ref="AV72:AV135" si="57">IF($U72="Ne",0,IF(IF(X72="",0,((30/Y$4*(Y$4-X72))/30))+IF(Z72="",0,((30/AA$4*(AA$4-Z72))/30))+IF(AB72="",0,((30/AC$4*(AC$4-AB72))/30))+IF(AD72="",0,((30/AE$4*(AE$4-AD72))/30))+IF(AF72="",0,((30/AG$4*(AG$4-AF72))/30))+IF(AH72="",0,((30/AI$4*(AI$4-AH72))/30))+IF(AJ72="",0,((30/AK$4*(AK$4-AJ72))/30))+IF(AL72="",0,((30/AM$4*(AM$4-AL72))/30))+IF(AN72="",0,((30/AO$4*(AO$4-AN72))/30))+IF(AP72="",0,((30/AQ$4*(AQ$4-AP72))/30))+IF(AR72="",0,((30/AS$4*(AS$4-AR72))/30))+IF(AT72="",0,((30/AU$4*(AU$4-AT72))/30))&gt;($E72),$E72,IF(X72="",0,((30/Y$4*(Y$4-X72))/30))+IF(Z72="",0,((30/AA$4*(AA$4-Z72))/30))+IF(AB72="",0,((30/AC$4*(AC$4-AB72))/30))+IF(AD72="",0,((30/AE$4*(AE$4-AD72))/30))+IF(AF72="",0,((30/AG$4*(AG$4-AF72))/30))+IF(AH72="",0,((30/AI$4*(AI$4-AH72))/30))+IF(AJ72="",0,((30/AK$4*(AK$4-AJ72))/30))+IF(AL72="",0,((30/AM$4*(AM$4-AL72))/30))+IF(AN72="",0,((30/AO$4*(AO$4-AN72))/30))+IF(AP72="",0,((30/AQ$4*(AQ$4-AP72))/30))+IF(AR72="",0,((30/AS$4*(AS$4-AR72))/30))+IF(AT72="",0,((30/AU$4*(AU$4-AT72))/30))))</f>
        <v>0</v>
      </c>
      <c r="AW72" s="170">
        <f t="shared" ref="AW72:AW120" si="58">FLOOR(AV72*$I72,1)</f>
        <v>0</v>
      </c>
      <c r="AX72" s="169">
        <f t="shared" ref="AX72:AX135" si="59">IF($U72="Ne",0,IF(OR($L72=0,$L72=""),0,IF(IF(Y72="Ano",IF(X72="",0,((30/Y$4*(Y$4-X72))/30)),0)+IF(AA72="Ano",IF(Z72="",0,((30/AA$4*(AA$4-Z72))/30)),0)+IF(AC72="Ano",IF(AB72="",0,((30/AC$4*(AC$4-AB72))/30)),0)+IF(AE72="Ano",IF(AD72="",0,((30/AE$4*(AE$4-AD72))/30)),0)+IF(AG72="Ano",IF(AF72="",0,((30/AG$4*(AG$4-AF72))/30)),0)+IF(AI72="Ano",IF(AH72="",0,((30/AI$4*(AI$4-AH72))/30)),0)+IF(AK72="Ano",IF(AJ72="",0,((30/AK$4*(AK$4-AJ72))/30)),0)+IF(AM72="Ano",IF(AL72="",0,((30/AM$4*(AM$4-AL72))/30)),0)+IF(AO72="Ano",IF(AN72="",0,((30/AO$4*(AO$4-AN72))/30)),0)+IF(AQ72="Ano",IF(AP72="",0,((30/AQ$4*(AQ$4-AP72))/30)),0)+IF(AS72="Ano",IF(AR72="",0,((30/AS$4*(AS$4-AR72))/30)),0)+IF(AU72="Ano",IF(AT72="",0,((30/AU$4*(AU$4-AT72))/30)),0)&gt;($L72),$L72,IF(Y72="Ano",IF(X72="",0,((30/Y$4*(Y$4-X72))/30)),0)+IF(AA72="Ano",IF(Z72="",0,((30/AA$4*(AA$4-Z72))/30)),0)+IF(AC72="Ano",IF(AB72="",0,((30/AC$4*(AC$4-AB72))/30)),0)+IF(AE72="Ano",IF(AD72="",0,((30/AE$4*(AE$4-AD72))/30)),0)+IF(AG72="Ano",IF(AF72="",0,((30/AG$4*(AG$4-AF72))/30)),0)+IF(AI72="Ano",IF(AH72="",0,((30/AI$4*(AI$4-AH72))/30)),0)+IF(AK72="Ano",IF(AJ72="",0,((30/AK$4*(AK$4-AJ72))/30)),0)+IF(AM72="Ano",IF(AL72="",0,((30/AM$4*(AM$4-AL72))/30)),0)+IF(AO72="Ano",IF(AN72="",0,((30/AO$4*(AO$4-AN72))/30)),0)+IF(AQ72="Ano",IF(AP72="",0,((30/AQ$4*(AQ$4-AP72))/30)),0)+IF(AS72="Ano",IF(AR72="",0,((30/AS$4*(AS$4-AR72))/30)),0)+IF(AU72="Ano",IF(AT72="",0,((30/AU$4*(AU$4-AT72))/30)),0))))</f>
        <v>0</v>
      </c>
      <c r="AY72" s="170">
        <f t="shared" ref="AY72:AY120" si="60">FLOOR(AX72*$M72,1)</f>
        <v>0</v>
      </c>
      <c r="AZ72" s="23"/>
      <c r="BA72" s="23"/>
      <c r="BB72" s="177"/>
      <c r="BC72" s="178"/>
      <c r="BD72" s="177"/>
      <c r="BE72" s="178"/>
      <c r="BF72" s="177"/>
      <c r="BG72" s="178"/>
      <c r="BH72" s="177"/>
      <c r="BI72" s="178"/>
      <c r="BJ72" s="177"/>
      <c r="BK72" s="178"/>
      <c r="BL72" s="177"/>
      <c r="BM72" s="178"/>
      <c r="BN72" s="177"/>
      <c r="BO72" s="178"/>
      <c r="BP72" s="177"/>
      <c r="BQ72" s="178"/>
      <c r="BR72" s="189">
        <f t="shared" ref="BR72:BR120" si="61">IF($U72="Ne",0,IF(IF(BB72="",0,((30/BC$4*(BC$4-BB72))/30))+IF(BD72="",0,((30/BE$4*(BE$4-BD72))/30))+IF(BF72="",0,((30/BG$4*(BG$4-BF72))/30))+IF(BH72="",0,((30/BI$4*(BI$4-BH72))/30))+IF(BJ72="",0,((30/BK$4*(BK$4-BJ72))/30))+IF(BL72="",0,((30/BM$4*(BM$4-BL72))/30))+IF(BN72="",0,((30/BO$4*(BO$4-BN72))/30))+IF(BP72="",0,((30/BQ$4*(BQ$4-BP72))/30))&gt;($E72-$AV72),$E72-$AV72,IF(BB72="",0,((30/BC$4*(BC$4-BB72))/30))+IF(BD72="",0,((30/BE$4*(BE$4-BD72))/30))+IF(BF72="",0,((30/BG$4*(BG$4-BF72))/30))+IF(BH72="",0,((30/BI$4*(BI$4-BH72))/30))+IF(BJ72="",0,((30/BK$4*(BK$4-BJ72))/30))+IF(BL72="",0,((30/BM$4*(BM$4-BL72))/30))+IF(BN72="",0,((30/BO$4*(BO$4-BN72))/30))+IF(BP72="",0,((30/BQ$4*(BQ$4-BP72))/30))))</f>
        <v>0</v>
      </c>
      <c r="BS72" s="170">
        <f t="shared" ref="BS72:BS120" si="62">FLOOR(BR72*$I72,1)</f>
        <v>0</v>
      </c>
      <c r="BT72" s="169">
        <f t="shared" ref="BT72:BT120" si="63">IF($U72="Ne",0,IF(OR($L72=0,$L72=""),0,IF(IF(BC72="Ano",IF(BB72="",0,((30/BC$4*(BC$4-BB72))/30)),0)+IF(BE72="Ano",IF(BD72="",0,((30/BE$4*(BE$4-BD72))/30)),0)+IF(BG72="Ano",IF(BF72="",0,((30/BG$4*(BG$4-BF72))/30)),0)+IF(BI72="Ano",IF(BH72="",0,((30/BI$4*(BI$4-BH72))/30)),0)+IF(BK72="Ano",IF(BJ72="",0,((30/BK$4*(BK$4-BJ72))/30)),0)+IF(BM72="Ano",IF(BL72="",0,((30/BM$4*(BM$4-BL72))/30)),0)+IF(BO72="Ano",IF(BN72="",0,((30/BO$4*(BO$4-BN72))/30)),0)+IF(BQ72="Ano",IF(BP72="",0,((30/BQ$4*(BQ$4-BP72))/30)),0)&gt;($L72-$AX72),$L72-$AX72,IF(BC72="Ano",IF(BB72="",0,((30/BC$4*(BC$4-BB72))/30)),0)+IF(BE72="Ano",IF(BD72="",0,((30/BE$4*(BE$4-BD72))/30)),0)+IF(BG72="Ano",IF(BF72="",0,((30/BG$4*(BG$4-BF72))/30)),0)+IF(BI72="Ano",IF(BH72="",0,((30/BI$4*(BI$4-BH72))/30)),0)+IF(BK72="Ano",IF(BJ72="",0,((30/BK$4*(BK$4-BJ72))/30)),0)+IF(BM72="Ano",IF(BL72="",0,((30/BM$4*(BM$4-BL72))/30)),0)+IF(BO72="Ano",IF(BN72="",0,((30/BO$4*(BO$4-BN72))/30)),0)+IF(BQ72="Ano",IF(BP72="",0,((30/BQ$4*(BQ$4-BP72))/30)),0))))</f>
        <v>0</v>
      </c>
      <c r="BU72" s="170">
        <f t="shared" ref="BU72:BU120" si="64">FLOOR(BT72*$M72,1)</f>
        <v>0</v>
      </c>
      <c r="BV72" s="23"/>
      <c r="BW72" s="23"/>
      <c r="BX72" s="177"/>
      <c r="BY72" s="178"/>
      <c r="BZ72" s="177"/>
      <c r="CA72" s="178"/>
      <c r="CB72" s="177"/>
      <c r="CC72" s="178"/>
      <c r="CD72" s="177"/>
      <c r="CE72" s="178"/>
      <c r="CF72" s="177"/>
      <c r="CG72" s="178"/>
      <c r="CH72" s="177"/>
      <c r="CI72" s="178"/>
      <c r="CJ72" s="177"/>
      <c r="CK72" s="178"/>
      <c r="CL72" s="177"/>
      <c r="CM72" s="178"/>
      <c r="CN72" s="189">
        <f t="shared" ref="CN72:CN120" si="65">IF($U72="Ne",0,IF(IF(BX72="",0,((30/BY$4*(BY$4-BX72))/30))+IF(BZ72="",0,((30/CA$4*(CA$4-BZ72))/30))+IF(CB72="",0,((30/CC$4*(CC$4-CB72))/30))+IF(CD72="",0,((30/CE$4*(CE$4-CD72))/30))+IF(CF72="",0,((30/CG$4*(CG$4-CF72))/30))+IF(CH72="",0,((30/CI$4*(CI$4-CH72))/30))+IF(CJ72="",0,((30/CK$4*(CK$4-CJ72))/30))+IF(CL72="",0,((30/CM$4*(CM$4-CL72))/30))&gt;($E72-$AV72-$BR72),$E72-$AV72-$BR72,IF(BX72="",0,((30/BY$4*(BY$4-BX72))/30))+IF(BZ72="",0,((30/CA$4*(CA$4-BZ72))/30))+IF(CB72="",0,((30/CC$4*(CC$4-CB72))/30))+IF(CD72="",0,((30/CE$4*(CE$4-CD72))/30))+IF(CF72="",0,((30/CG$4*(CG$4-CF72))/30))+IF(CH72="",0,((30/CI$4*(CI$4-CH72))/30))+IF(CJ72="",0,((30/CK$4*(CK$4-CJ72))/30))+IF(CL72="",0,((30/CM$4*(CM$4-CL72))/30))))</f>
        <v>0</v>
      </c>
      <c r="CO72" s="170">
        <f t="shared" ref="CO72:CO120" si="66">FLOOR(CN72*$I72,1)</f>
        <v>0</v>
      </c>
      <c r="CP72" s="169">
        <f t="shared" ref="CP72:CP120" si="67">IF($U72="Ne",0,IF(OR($L72=0,$L72=""),0,IF(IF(BY72="Ano",IF(BX72="",0,((30/BY$4*(BY$4-BX72))/30)),0)+IF(CA72="Ano",IF(BZ72="",0,((30/CA$4*(CA$4-BZ72))/30)),0)+IF(CC72="Ano",IF(CB72="",0,((30/CC$4*(CC$4-CB72))/30)),0)+IF(CE72="Ano",IF(CD72="",0,((30/CE$4*(CE$4-CD72))/30)),0)+IF(CG72="Ano",IF(CF72="",0,((30/CG$4*(CG$4-CF72))/30)),0)+IF(CI72="Ano",IF(CH72="",0,((30/CI$4*(CI$4-CH72))/30)),0)+IF(CK72="Ano",IF(CJ72="",0,((30/CK$4*(CK$4-CJ72))/30)),0)+IF(CM72="Ano",IF(CL72="",0,((30/CM$4*(CM$4-CL72))/30)),0)&gt;($L72-$AX72-$BT72),$L72-$AX72-$BT72,IF(BY72="Ano",IF(BX72="",0,((30/BY$4*(BY$4-BX72))/30)),0)+IF(CA72="Ano",IF(BZ72="",0,((30/CA$4*(CA$4-BZ72))/30)),0)+IF(CC72="Ano",IF(CB72="",0,((30/CC$4*(CC$4-CB72))/30)),0)+IF(CE72="Ano",IF(CD72="",0,((30/CE$4*(CE$4-CD72))/30)),0)+IF(CG72="Ano",IF(CF72="",0,((30/CG$4*(CG$4-CF72))/30)),0)+IF(CI72="Ano",IF(CH72="",0,((30/CI$4*(CI$4-CH72))/30)),0)+IF(CK72="Ano",IF(CJ72="",0,((30/CK$4*(CK$4-CJ72))/30)),0)+IF(CM72="Ano",IF(CL72="",0,((30/CM$4*(CM$4-CL72))/30)),0))))</f>
        <v>0</v>
      </c>
      <c r="CQ72" s="170">
        <f t="shared" ref="CQ72:CQ120" si="68">FLOOR(CP72*$M72,1)</f>
        <v>0</v>
      </c>
      <c r="CR72" s="23"/>
      <c r="CS72" s="23"/>
      <c r="CT72" s="177"/>
      <c r="CU72" s="178"/>
      <c r="CV72" s="177"/>
      <c r="CW72" s="178"/>
      <c r="CX72" s="177"/>
      <c r="CY72" s="178"/>
      <c r="CZ72" s="177"/>
      <c r="DA72" s="178"/>
      <c r="DB72" s="177"/>
      <c r="DC72" s="178"/>
      <c r="DD72" s="177"/>
      <c r="DE72" s="178"/>
      <c r="DF72" s="177"/>
      <c r="DG72" s="178"/>
      <c r="DH72" s="177"/>
      <c r="DI72" s="178"/>
      <c r="DJ72" s="189">
        <f t="shared" ref="DJ72:DJ121" si="69">IF($U72="Ne",0,IF(IF(CT72="",0,((30/CU$4*(CU$4-CT72))/30))+IF(CV72="",0,((30/CW$4*(CW$4-CV72))/30))+IF(CX72="",0,((30/CY$4*(CY$4-CX72))/30))+IF(CZ72="",0,((30/DA$4*(DA$4-CZ72))/30))+IF(DB72="",0,((30/DC$4*(DC$4-DB72))/30))+IF(DD72="",0,((30/DE$4*(DE$4-DD72))/30))+IF(DF72="",0,((30/DG$4*(DG$4-DF72))/30))+IF(DH72="",0,((30/DI$4*(DI$4-DH72))/30))&gt;($E72-$AV72-$BR72-$CN72),$E72-$AV72-$BR72-$CN72,IF(CT72="",0,((30/CU$4*(CU$4-CT72))/30))+IF(CV72="",0,((30/CW$4*(CW$4-CV72))/30))+IF(CX72="",0,((30/CY$4*(CY$4-CX72))/30))+IF(CZ72="",0,((30/DA$4*(DA$4-CZ72))/30))+IF(DB72="",0,((30/DC$4*(DC$4-DB72))/30))+IF(DD72="",0,((30/DE$4*(DE$4-DD72))/30))+IF(DF72="",0,((30/DG$4*(DG$4-DF72))/30))+IF(DH72="",0,((30/DI$4*(DI$4-DH72))/30))))</f>
        <v>0</v>
      </c>
      <c r="DK72" s="170">
        <f t="shared" ref="DK72:DK121" si="70">FLOOR(DJ72*$I72,1)</f>
        <v>0</v>
      </c>
      <c r="DL72" s="169">
        <f t="shared" ref="DL72:DL121" si="71">IF($U72="Ne",0,IF(OR($L72=0,$L72=""),0,IF(IF(CU72="Ano",IF(CT72="",0,((30/CU$4*(CU$4-CT72))/30)),0)+IF(CW72="Ano",IF(CV72="",0,((30/CW$4*(CW$4-CV72))/30)),0)+IF(CY72="Ano",IF(CX72="",0,((30/CY$4*(CY$4-CX72))/30)),0)+IF(DA72="Ano",IF(CZ72="",0,((30/DA$4*(DA$4-CZ72))/30)),0)+IF(DC72="Ano",IF(DB72="",0,((30/DC$4*(DC$4-DB72))/30)),0)+IF(DE72="Ano",IF(DD72="",0,((30/DE$4*(DE$4-DD72))/30)),0)+IF(DG72="Ano",IF(DF72="",0,((30/DG$4*(DG$4-DF72))/30)),0)+IF(DI72="Ano",IF(DH72="",0,((30/DI$4*(DI$4-DH72))/30)),0)&gt;($L72-$AX72-$BT72-$CP72),$L72-$AX72-$BT72-$CP72,IF(CU72="Ano",IF(CT72="",0,((30/CU$4*(CU$4-CT72))/30)),0)+IF(CW72="Ano",IF(CV72="",0,((30/CW$4*(CW$4-CV72))/30)),0)+IF(CY72="Ano",IF(CX72="",0,((30/CY$4*(CY$4-CX72))/30)),0)+IF(DA72="Ano",IF(CZ72="",0,((30/DA$4*(DA$4-CZ72))/30)),0)+IF(DC72="Ano",IF(DB72="",0,((30/DC$4*(DC$4-DB72))/30)),0)+IF(DE72="Ano",IF(DD72="",0,((30/DE$4*(DE$4-DD72))/30)),0)+IF(DG72="Ano",IF(DF72="",0,((30/DG$4*(DG$4-DF72))/30)),0)+IF(DI72="Ano",IF(DH72="",0,((30/DI$4*(DI$4-DH72))/30)),0))))</f>
        <v>0</v>
      </c>
      <c r="DM72" s="170">
        <f t="shared" ref="DM72:DM121" si="72">FLOOR(DL72*$M72,1)</f>
        <v>0</v>
      </c>
      <c r="DN72" s="23"/>
      <c r="DO72" s="23"/>
      <c r="DP72" s="177"/>
      <c r="DQ72" s="178"/>
      <c r="DR72" s="177"/>
      <c r="DS72" s="178"/>
      <c r="DT72" s="177"/>
      <c r="DU72" s="178"/>
      <c r="DV72" s="177"/>
      <c r="DW72" s="178"/>
      <c r="DX72" s="177"/>
      <c r="DY72" s="178"/>
      <c r="DZ72" s="177"/>
      <c r="EA72" s="178"/>
      <c r="EB72" s="177"/>
      <c r="EC72" s="178"/>
      <c r="ED72" s="177"/>
      <c r="EE72" s="178"/>
      <c r="EF72" s="189">
        <f t="shared" ref="EF72:EF120" si="73">IF($U72="Ne",0,IF(IF(DP72="",0,((30/DQ$4*(DQ$4-DP72))/30))+IF(DR72="",0,((30/DS$4*(DS$4-DR72))/30))+IF(DT72="",0,((30/DU$4*(DU$4-DT72))/30))+IF(DV72="",0,((30/DW$4*(DW$4-DV72))/30))+IF(DX72="",0,((30/DY$4*(DY$4-DX72))/30))+IF(DZ72="",0,((30/EA$4*(EA$4-DZ72))/30))+IF(EB72="",0,((30/EC$4*(EC$4-EB72))/30))+IF(ED72="",0,((30/EE$4*(EE$4-ED72))/30))&gt;($E72-$AV72-$BR72-$CN72-$DJ72),$E72-$AV72-$BR72-$CN72-$DJ72,IF(DP72="",0,((30/DQ$4*(DQ$4-DP72))/30))+IF(DR72="",0,((30/DS$4*(DS$4-DR72))/30))+IF(DT72="",0,((30/DU$4*(DU$4-DT72))/30))+IF(DV72="",0,((30/DW$4*(DW$4-DV72))/30))+IF(DX72="",0,((30/DY$4*(DY$4-DX72))/30))+IF(DZ72="",0,((30/EA$4*(EA$4-DZ72))/30))+IF(EB72="",0,((30/EC$4*(EC$4-EB72))/30))+IF(ED72="",0,((30/EE$4*(EE$4-ED72))/30))))</f>
        <v>0</v>
      </c>
      <c r="EG72" s="170">
        <f t="shared" ref="EG72:EG120" si="74">FLOOR(EF72*$I72,1)</f>
        <v>0</v>
      </c>
      <c r="EH72" s="169">
        <f t="shared" ref="EH72:EH120" si="75">IF($U72="Ne",0,IF(OR($L72=0,$L72=""),0,IF(IF(DQ72="Ano",IF(DP72="",0,((30/DQ$4*(DQ$4-DP72))/30)),0)+IF(DS72="Ano",IF(DR72="",0,((30/DS$4*(DS$4-DR72))/30)),0)+IF(DU72="Ano",IF(DT72="",0,((30/DU$4*(DU$4-DT72))/30)),0)+IF(DW72="Ano",IF(DV72="",0,((30/DW$4*(DW$4-DV72))/30)),0)+IF(DY72="Ano",IF(DX72="",0,((30/DY$4*(DY$4-DX72))/30)),0)+IF(EA72="Ano",IF(DZ72="",0,((30/EA$4*(EA$4-DZ72))/30)),0)+IF(EC72="Ano",IF(EB72="",0,((30/EC$4*(EC$4-EB72))/30)),0)+IF(EE72="Ano",IF(ED72="",0,((30/EE$4*(EE$4-ED72))/30)),0)&gt;($L72-$AX72-$BT72-$CP72-$DL72),$L72-$AX72-$BT72-$CP72-$DL72,IF(DQ72="Ano",IF(DP72="",0,((30/DQ$4*(DQ$4-DP72))/30)),0)+IF(DS72="Ano",IF(DR72="",0,((30/DS$4*(DS$4-DR72))/30)),0)+IF(DU72="Ano",IF(DT72="",0,((30/DU$4*(DU$4-DT72))/30)),0)+IF(DW72="Ano",IF(DV72="",0,((30/DW$4*(DW$4-DV72))/30)),0)+IF(DY72="Ano",IF(DX72="",0,((30/DY$4*(DY$4-DX72))/30)),0)+IF(EA72="Ano",IF(DZ72="",0,((30/EA$4*(EA$4-DZ72))/30)),0)+IF(EC72="Ano",IF(EB72="",0,((30/EC$4*(EC$4-EB72))/30)),0)+IF(EE72="Ano",IF(ED72="",0,((30/EE$4*(EE$4-ED72))/30)),0))))</f>
        <v>0</v>
      </c>
      <c r="EI72" s="170">
        <f t="shared" ref="EI72:EI120" si="76">FLOOR(EH72*$M72,1)</f>
        <v>0</v>
      </c>
      <c r="EJ72" s="23"/>
      <c r="EK72" s="23"/>
      <c r="EL72" s="177"/>
      <c r="EM72" s="178"/>
      <c r="EN72" s="177"/>
      <c r="EO72" s="178"/>
      <c r="EP72" s="177"/>
      <c r="EQ72" s="178"/>
      <c r="ER72" s="177"/>
      <c r="ES72" s="178"/>
      <c r="ET72" s="177"/>
      <c r="EU72" s="178"/>
      <c r="EV72" s="177"/>
      <c r="EW72" s="178"/>
      <c r="EX72" s="177"/>
      <c r="EY72" s="178"/>
      <c r="EZ72" s="177"/>
      <c r="FA72" s="178"/>
      <c r="FB72" s="189">
        <f t="shared" ref="FB72:FB120" si="77">IF($U72="Ne",0,IF(IF(EL72="",0,((30/EM$4*(EM$4-EL72))/30))+IF(EN72="",0,((30/EO$4*(EO$4-EN72))/30))+IF(EP72="",0,((30/EQ$4*(EQ$4-EP72))/30))+IF(ER72="",0,((30/ES$4*(ES$4-ER72))/30))+IF(ET72="",0,((30/EU$4*(EU$4-ET72))/30))+IF(EV72="",0,((30/EW$4*(EW$4-EV72))/30))+IF(EX72="",0,((30/EY$4*(EY$4-EX72))/30))+IF(EZ72="",0,((30/FA$4*(FA$4-EZ72))/30))&gt;($E72-$AV72-$BR72-$CN72-$DJ72-$EF72),$E72-$AV72-$BR72-$CN72-$DJ72-$EF72,IF(EL72="",0,((30/EM$4*(EM$4-EL72))/30))+IF(EN72="",0,((30/EO$4*(EO$4-EN72))/30))+IF(EP72="",0,((30/EQ$4*(EQ$4-EP72))/30))+IF(ER72="",0,((30/ES$4*(ES$4-ER72))/30))+IF(ET72="",0,((30/EU$4*(EU$4-ET72))/30))+IF(EV72="",0,((30/EW$4*(EW$4-EV72))/30))+IF(EX72="",0,((30/EY$4*(EY$4-EX72))/30))+IF(EZ72="",0,((30/FA$4*(FA$4-EZ72))/30))))</f>
        <v>0</v>
      </c>
      <c r="FC72" s="170">
        <f t="shared" ref="FC72:FC120" si="78">FLOOR(FB72*$I72,1)</f>
        <v>0</v>
      </c>
      <c r="FD72" s="169">
        <f t="shared" ref="FD72:FD120" si="79">IF($U72="Ne",0,IF(OR($L72=0,$L72=""),0,IF(IF(EM72="Ano",IF(EL72="",0,((30/EM$4*(EM$4-EL72))/30)),0)+IF(EO72="Ano",IF(EN72="",0,((30/EO$4*(EO$4-EN72))/30)),0)+IF(EQ72="Ano",IF(EP72="",0,((30/EQ$4*(EQ$4-EP72))/30)),0)+IF(ES72="Ano",IF(ER72="",0,((30/ES$4*(ES$4-ER72))/30)),0)+IF(EU72="Ano",IF(ET72="",0,((30/EU$4*(EU$4-ET72))/30)),0)+IF(EW72="Ano",IF(EV72="",0,((30/EW$4*(EW$4-EV72))/30)),0)+IF(EY72="Ano",IF(EX72="",0,((30/EY$4*(EY$4-EX72))/30)),0)+IF(FA72="Ano",IF(EZ72="",0,((30/FA$4*(FA$4-EZ72))/30)),0)&gt;($L72-$AX72-$BT72-$CP72-$DL72-$EH72),$L72-$AX72-$BT72-$CP72-$DL72-$EH72,IF(EM72="Ano",IF(EL72="",0,((30/EM$4*(EM$4-EL72))/30)),0)+IF(EO72="Ano",IF(EN72="",0,((30/EO$4*(EO$4-EN72))/30)),0)+IF(EQ72="Ano",IF(EP72="",0,((30/EQ$4*(EQ$4-EP72))/30)),0)+IF(ES72="Ano",IF(ER72="",0,((30/ES$4*(ES$4-ER72))/30)),0)+IF(EU72="Ano",IF(ET72="",0,((30/EU$4*(EU$4-ET72))/30)),0)+IF(EW72="Ano",IF(EV72="",0,((30/EW$4*(EW$4-EV72))/30)),0)+IF(EY72="Ano",IF(EX72="",0,((30/EY$4*(EY$4-EX72))/30)),0)+IF(FA72="Ano",IF(EZ72="",0,((30/FA$4*(FA$4-EZ72))/30)),0))))</f>
        <v>0</v>
      </c>
      <c r="FE72" s="170">
        <f t="shared" ref="FE72:FE120" si="80">FLOOR(FD72*$M72,1)</f>
        <v>0</v>
      </c>
      <c r="FF72" s="23"/>
      <c r="FG72" s="23"/>
      <c r="FH72" s="177"/>
      <c r="FI72" s="178"/>
      <c r="FJ72" s="177"/>
      <c r="FK72" s="178"/>
      <c r="FL72" s="177"/>
      <c r="FM72" s="178"/>
      <c r="FN72" s="177"/>
      <c r="FO72" s="178"/>
      <c r="FP72" s="177"/>
      <c r="FQ72" s="178"/>
      <c r="FR72" s="177"/>
      <c r="FS72" s="178"/>
      <c r="FT72" s="177"/>
      <c r="FU72" s="178"/>
      <c r="FV72" s="177"/>
      <c r="FW72" s="178"/>
      <c r="FX72" s="189">
        <f t="shared" ref="FX72:FX120" si="81">IF($U72="Ne",0,IF(IF(FH72="",0,((30/FI$4*(FI$4-FH72))/30))+IF(FJ72="",0,((30/FK$4*(FK$4-FJ72))/30))+IF(FL72="",0,((30/FM$4*(FM$4-FL72))/30))+IF(FN72="",0,((30/FO$4*(FO$4-FN72))/30))+IF(FP72="",0,((30/FQ$4*(FQ$4-FP72))/30))+IF(FR72="",0,((30/FS$4*(FS$4-FR72))/30))+IF(FT72="",0,((30/FU$4*(FU$4-FT72))/30))+IF(FV72="",0,((30/FW$4*(FW$4-FV72))/30))&gt;($E72-$AV72-$BR72-$CN72-$DJ72-$EF72-$FB72),$E72-$AV72-$BR72-$CN72-$DJ72-$EF72-$FB72,IF(FH72="",0,((30/FI$4*(FI$4-FH72))/30))+IF(FJ72="",0,((30/FK$4*(FK$4-FJ72))/30))+IF(FL72="",0,((30/FM$4*(FM$4-FL72))/30))+IF(FN72="",0,((30/FO$4*(FO$4-FN72))/30))+IF(FP72="",0,((30/FQ$4*(FQ$4-FP72))/30))+IF(FR72="",0,((30/FS$4*(FS$4-FR72))/30))+IF(FT72="",0,((30/FU$4*(FU$4-FT72))/30))+IF(FV72="",0,((30/FW$4*(FW$4-FV72))/30))))</f>
        <v>0</v>
      </c>
      <c r="FY72" s="170">
        <f t="shared" ref="FY72:FY120" si="82">FLOOR(FX72*$I72,1)</f>
        <v>0</v>
      </c>
      <c r="FZ72" s="169">
        <f t="shared" ref="FZ72:FZ120" si="83">IF($U72="Ne",0,IF(OR($L72=0,$L72=""),0,IF(IF(FI72="Ano",IF(FH72="",0,((30/FI$4*(FI$4-FH72))/30)),0)+IF(FK72="Ano",IF(FJ72="",0,((30/FK$4*(FK$4-FJ72))/30)),0)+IF(FM72="Ano",IF(FL72="",0,((30/FM$4*(FM$4-FL72))/30)),0)+IF(FO72="Ano",IF(FN72="",0,((30/FO$4*(FO$4-FN72))/30)),0)+IF(FQ72="Ano",IF(FP72="",0,((30/FQ$4*(FQ$4-FP72))/30)),0)+IF(FS72="Ano",IF(FR72="",0,((30/FS$4*(FS$4-FR72))/30)),0)+IF(FU72="Ano",IF(FT72="",0,((30/FU$4*(FU$4-FT72))/30)),0)+IF(FW72="Ano",IF(FV72="",0,((30/FW$4*(FW$4-FV72))/30)),0)&gt;($L72-$AX72-$BT72-$CP72-$DL72-$EH72-$FD72),$L72-$AX72-$BT72-$CP72-$DL72-$EH72-$FD72,IF(FI72="Ano",IF(FH72="",0,((30/FI$4*(FI$4-FH72))/30)),0)+IF(FK72="Ano",IF(FJ72="",0,((30/FK$4*(FK$4-FJ72))/30)),0)+IF(FM72="Ano",IF(FL72="",0,((30/FM$4*(FM$4-FL72))/30)),0)+IF(FO72="Ano",IF(FN72="",0,((30/FO$4*(FO$4-FN72))/30)),0)+IF(FQ72="Ano",IF(FP72="",0,((30/FQ$4*(FQ$4-FP72))/30)),0)+IF(FS72="Ano",IF(FR72="",0,((30/FS$4*(FS$4-FR72))/30)),0)+IF(FU72="Ano",IF(FT72="",0,((30/FU$4*(FU$4-FT72))/30)),0)+IF(FW72="Ano",IF(FV72="",0,((30/FW$4*(FW$4-FV72))/30)),0))))</f>
        <v>0</v>
      </c>
      <c r="GA72" s="170">
        <f t="shared" ref="GA72:GA120" si="84">FLOOR(FZ72*$M72,1)</f>
        <v>0</v>
      </c>
      <c r="GB72" s="23"/>
      <c r="GC72" s="23"/>
      <c r="GD72" s="177"/>
      <c r="GE72" s="178"/>
      <c r="GF72" s="177"/>
      <c r="GG72" s="178"/>
      <c r="GH72" s="177"/>
      <c r="GI72" s="178"/>
      <c r="GJ72" s="177"/>
      <c r="GK72" s="178"/>
      <c r="GL72" s="177"/>
      <c r="GM72" s="178"/>
      <c r="GN72" s="177"/>
      <c r="GO72" s="178"/>
      <c r="GP72" s="177"/>
      <c r="GQ72" s="178"/>
      <c r="GR72" s="177"/>
      <c r="GS72" s="178"/>
      <c r="GT72" s="189">
        <f t="shared" ref="GT72:GT121" si="85">IF($U72="Ne",0,IF(IF(GD72="",0,((30/GE$4*(GE$4-GD72))/30))+IF(GF72="",0,((30/GG$4*(GG$4-GF72))/30))+IF(GH72="",0,((30/GI$4*(GI$4-GH72))/30))+IF(GJ72="",0,((30/GK$4*(GK$4-GJ72))/30))+IF(GL72="",0,((30/GM$4*(GM$4-GL72))/30))+IF(GN72="",0,((30/GO$4*(GO$4-GN72))/30))+IF(GP72="",0,((30/GQ$4*(GQ$4-GP72))/30))+IF(GR72="",0,((30/GS$4*(GS$4-GR72))/30))&gt;($E72-$AV72-$BR72-$CN72-$DJ72-$EF72-$FB72-$FX72),$E72-$AV72-$BR72-$CN72-$DJ72-$EF72-$FB72-$FX72,IF(GD72="",0,((30/GE$4*(GE$4-GD72))/30))+IF(GF72="",0,((30/GG$4*(GG$4-GF72))/30))+IF(GH72="",0,((30/GI$4*(GI$4-GH72))/30))+IF(GJ72="",0,((30/GK$4*(GK$4-GJ72))/30))+IF(GL72="",0,((30/GM$4*(GM$4-GL72))/30))+IF(GN72="",0,((30/GO$4*(GO$4-GN72))/30))+IF(GP72="",0,((30/GQ$4*(GQ$4-GP72))/30))+IF(GR72="",0,((30/GS$4*(GS$4-GR72))/30))))</f>
        <v>0</v>
      </c>
      <c r="GU72" s="170">
        <f t="shared" ref="GU72:GU121" si="86">FLOOR(GT72*$I72,1)</f>
        <v>0</v>
      </c>
      <c r="GV72" s="169">
        <f t="shared" ref="GV72:GV121" si="87">IF($U72="Ne",0,IF(OR($L72=0,$L72=""),0,IF(IF(GE72="Ano",IF(GD72="",0,((30/GE$4*(GE$4-GD72))/30)),0)+IF(GG72="Ano",IF(GF72="",0,((30/GG$4*(GG$4-GF72))/30)),0)+IF(GI72="Ano",IF(GH72="",0,((30/GI$4*(GI$4-GH72))/30)),0)+IF(GK72="Ano",IF(GJ72="",0,((30/GK$4*(GK$4-GJ72))/30)),0)+IF(GM72="Ano",IF(GL72="",0,((30/GM$4*(GM$4-GL72))/30)),0)+IF(GO72="Ano",IF(GN72="",0,((30/GO$4*(GO$4-GN72))/30)),0)+IF(GQ72="Ano",IF(GP72="",0,((30/GQ$4*(GQ$4-GP72))/30)),0)+IF(GS72="Ano",IF(GR72="",0,((30/GS$4*(GS$4-GR72))/30)),0)&gt;($L72-$AX72-$BT72-$CP72-$DL72-$EH72-$FD72-$FZ72),$L72-$AX72-$BT72-$CP72-$DL72-$EH72-$FD72-$FZ72,IF(GE72="Ano",IF(GD72="",0,((30/GE$4*(GE$4-GD72))/30)),0)+IF(GG72="Ano",IF(GF72="",0,((30/GG$4*(GG$4-GF72))/30)),0)+IF(GI72="Ano",IF(GH72="",0,((30/GI$4*(GI$4-GH72))/30)),0)+IF(GK72="Ano",IF(GJ72="",0,((30/GK$4*(GK$4-GJ72))/30)),0)+IF(GM72="Ano",IF(GL72="",0,((30/GM$4*(GM$4-GL72))/30)),0)+IF(GO72="Ano",IF(GN72="",0,((30/GO$4*(GO$4-GN72))/30)),0)+IF(GQ72="Ano",IF(GP72="",0,((30/GQ$4*(GQ$4-GP72))/30)),0)+IF(GS72="Ano",IF(GR72="",0,((30/GS$4*(GS$4-GR72))/30)),0))))</f>
        <v>0</v>
      </c>
      <c r="GW72" s="170">
        <f t="shared" ref="GW72:GW121" si="88">FLOOR(GV72*$M72,1)</f>
        <v>0</v>
      </c>
      <c r="GX72" s="23"/>
      <c r="GY72" s="23"/>
      <c r="GZ72" s="177"/>
      <c r="HA72" s="178"/>
      <c r="HB72" s="177"/>
      <c r="HC72" s="178"/>
      <c r="HD72" s="177"/>
      <c r="HE72" s="178"/>
      <c r="HF72" s="177"/>
      <c r="HG72" s="178"/>
      <c r="HH72" s="177"/>
      <c r="HI72" s="178"/>
      <c r="HJ72" s="177"/>
      <c r="HK72" s="178"/>
      <c r="HL72" s="177"/>
      <c r="HM72" s="178"/>
      <c r="HN72" s="177"/>
      <c r="HO72" s="178"/>
      <c r="HP72" s="189">
        <f t="shared" ref="HP72:HP121" si="89">IF($U72="Ne",0,IF(IF(GZ72="",0,((30/HA$4*(HA$4-GZ72))/30))+IF(HB72="",0,((30/HC$4*(HC$4-HB72))/30))+IF(HD72="",0,((30/HE$4*(HE$4-HD72))/30))+IF(HF72="",0,((30/HG$4*(HG$4-HF72))/30))+IF(HH72="",0,((30/HI$4*(HI$4-HH72))/30))+IF(HJ72="",0,((30/HK$4*(HK$4-HJ72))/30))+IF(HL72="",0,((30/HM$4*(HM$4-HL72))/30))+IF(HN72="",0,((30/HO$4*(HO$4-HN72))/30))&gt;($E72-$AV72-$BR72-$CN72-$DJ72-$EF72-$FB72-$FX72-$GT72),$E72-$AV72-$BR72-$CN72-$DJ72-$EF72-$FB72-$FX72-$GT72,IF(GZ72="",0,((30/HA$4*(HA$4-GZ72))/30))+IF(HB72="",0,((30/HC$4*(HC$4-HB72))/30))+IF(HD72="",0,((30/HE$4*(HE$4-HD72))/30))+IF(HF72="",0,((30/HG$4*(HG$4-HF72))/30))+IF(HH72="",0,((30/HI$4*(HI$4-HH72))/30))+IF(HJ72="",0,((30/HK$4*(HK$4-HJ72))/30))+IF(HL72="",0,((30/HM$4*(HM$4-HL72))/30))+IF(HN72="",0,((30/HO$4*(HO$4-HN72))/30))))</f>
        <v>0</v>
      </c>
      <c r="HQ72" s="170">
        <f t="shared" ref="HQ72:HQ121" si="90">FLOOR(HP72*$I72,1)</f>
        <v>0</v>
      </c>
      <c r="HR72" s="169">
        <f t="shared" ref="HR72:HR121" si="91">IF($U72="Ne",0,IF(OR($L72=0,$L72=""),0,IF(IF(HA72="Ano",IF(GZ72="",0,((30/HA$4*(HA$4-GZ72))/30)),0)+IF(HC72="Ano",IF(HB72="",0,((30/HC$4*(HC$4-HB72))/30)),0)+IF(HE72="Ano",IF(HD72="",0,((30/HE$4*(HE$4-HD72))/30)),0)+IF(HG72="Ano",IF(HF72="",0,((30/HG$4*(HG$4-HF72))/30)),0)+IF(HI72="Ano",IF(HH72="",0,((30/HI$4*(HI$4-HH72))/30)),0)+IF(HK72="Ano",IF(HJ72="",0,((30/HK$4*(HK$4-HJ72))/30)),0)+IF(HM72="Ano",IF(HL72="",0,((30/HM$4*(HM$4-HL72))/30)),0)+IF(HO72="Ano",IF(HN72="",0,((30/HO$4*(HO$4-HN72))/30)),0)&gt;($L72-$AX72-$BT72-$CP72-$DL72-$EH72-$FD72-$FZ72-$GV72),$L72-$AX72-$BT72-$CP72-$DL72-$EH72-$FD72-$FZ72-$GV72,IF(HA72="Ano",IF(GZ72="",0,((30/HA$4*(HA$4-GZ72))/30)),0)+IF(HC72="Ano",IF(HB72="",0,((30/HC$4*(HC$4-HB72))/30)),0)+IF(HE72="Ano",IF(HD72="",0,((30/HE$4*(HE$4-HD72))/30)),0)+IF(HG72="Ano",IF(HF72="",0,((30/HG$4*(HG$4-HF72))/30)),0)+IF(HI72="Ano",IF(HH72="",0,((30/HI$4*(HI$4-HH72))/30)),0)+IF(HK72="Ano",IF(HJ72="",0,((30/HK$4*(HK$4-HJ72))/30)),0)+IF(HM72="Ano",IF(HL72="",0,((30/HM$4*(HM$4-HL72))/30)),0)+IF(HO72="Ano",IF(HN72="",0,((30/HO$4*(HO$4-HN72))/30)),0))))</f>
        <v>0</v>
      </c>
      <c r="HS72" s="170">
        <f t="shared" ref="HS72:HS121" si="92">FLOOR(HR72*$M72,1)</f>
        <v>0</v>
      </c>
      <c r="HT72" s="23"/>
      <c r="HU72" s="23"/>
      <c r="HV72" s="173">
        <f t="shared" ref="HV72:HV120" si="93">AV72+BR72+CN72+DJ72+EF72+FB72+FX72+GT72+HP72</f>
        <v>0</v>
      </c>
      <c r="HW72" s="174">
        <f t="shared" ref="HW72:HW120" si="94">AW72+BS72+CO72+DK72+EG72+FC72+FY72+GU72+HQ72</f>
        <v>0</v>
      </c>
      <c r="HX72" s="169">
        <f t="shared" si="53"/>
        <v>0</v>
      </c>
      <c r="HY72" s="170">
        <f t="shared" si="54"/>
        <v>0</v>
      </c>
      <c r="HZ72" s="175">
        <f t="shared" ref="HZ72:HZ120" si="95">AX72+BT72+CP72+DL72+EH72+FD72+FZ72+GV72+HR72</f>
        <v>0</v>
      </c>
      <c r="IA72" s="174">
        <f t="shared" ref="IA72:IA120" si="96">AY72+BU72+CQ72+DM72+EI72+FE72+GA72+GW72+HS72</f>
        <v>0</v>
      </c>
      <c r="IB72" s="169">
        <f t="shared" si="55"/>
        <v>0</v>
      </c>
      <c r="IC72" s="170">
        <f t="shared" si="56"/>
        <v>0</v>
      </c>
      <c r="ID72" s="453">
        <f t="shared" ref="ID72:ID120" si="97">IF(Q72=1,IF(E72=HV72,1,0),0)</f>
        <v>0</v>
      </c>
      <c r="IE72" s="439">
        <f t="shared" ref="IE72:IE120" si="98">IF(Q72=1,Q72-ID72,0)</f>
        <v>0</v>
      </c>
      <c r="IF72" s="455" t="s">
        <v>343</v>
      </c>
      <c r="IG72" s="439" t="s">
        <v>343</v>
      </c>
      <c r="IH72" s="4"/>
    </row>
    <row r="73" spans="2:242" s="26" customFormat="1" ht="16.5" customHeight="1" x14ac:dyDescent="0.25">
      <c r="B73" s="153" t="s">
        <v>43</v>
      </c>
      <c r="C73" s="806"/>
      <c r="D73" s="807"/>
      <c r="E73" s="322"/>
      <c r="F73" s="116"/>
      <c r="G73" s="116"/>
      <c r="H73" s="116"/>
      <c r="I73" s="148">
        <f>INT(IF(E73&gt;0,data!$J$12,0))</f>
        <v>0</v>
      </c>
      <c r="J73" s="148">
        <f>E73*I73</f>
        <v>0</v>
      </c>
      <c r="K73" s="323"/>
      <c r="L73" s="322"/>
      <c r="M73" s="148">
        <f>INT(IF(E73&gt;0,(IF(K73="ano",data!$J$6,0)),0))</f>
        <v>0</v>
      </c>
      <c r="N73" s="155">
        <f>IF(L73&gt;E73,M73*E73,M73*L73)</f>
        <v>0</v>
      </c>
      <c r="O73" s="158">
        <f t="shared" si="46"/>
        <v>0</v>
      </c>
      <c r="Q73" s="152" t="str">
        <f t="shared" si="47"/>
        <v/>
      </c>
      <c r="R73" s="640" t="s">
        <v>343</v>
      </c>
      <c r="T73" s="26">
        <f t="shared" si="48"/>
        <v>0</v>
      </c>
      <c r="U73" s="179" t="s">
        <v>300</v>
      </c>
      <c r="V73" s="10"/>
      <c r="W73" s="10"/>
      <c r="X73" s="167"/>
      <c r="Y73" s="180"/>
      <c r="Z73" s="167"/>
      <c r="AA73" s="180"/>
      <c r="AB73" s="167"/>
      <c r="AC73" s="180"/>
      <c r="AD73" s="167"/>
      <c r="AE73" s="180"/>
      <c r="AF73" s="167"/>
      <c r="AG73" s="180"/>
      <c r="AH73" s="167"/>
      <c r="AI73" s="180"/>
      <c r="AJ73" s="167"/>
      <c r="AK73" s="180"/>
      <c r="AL73" s="167"/>
      <c r="AM73" s="180"/>
      <c r="AN73" s="167"/>
      <c r="AO73" s="180"/>
      <c r="AP73" s="167"/>
      <c r="AQ73" s="180"/>
      <c r="AR73" s="167"/>
      <c r="AS73" s="180"/>
      <c r="AT73" s="167"/>
      <c r="AU73" s="180"/>
      <c r="AV73" s="189">
        <f t="shared" si="57"/>
        <v>0</v>
      </c>
      <c r="AW73" s="170">
        <f t="shared" si="58"/>
        <v>0</v>
      </c>
      <c r="AX73" s="169">
        <f t="shared" si="59"/>
        <v>0</v>
      </c>
      <c r="AY73" s="170">
        <f t="shared" si="60"/>
        <v>0</v>
      </c>
      <c r="AZ73" s="4"/>
      <c r="BA73" s="4"/>
      <c r="BB73" s="167"/>
      <c r="BC73" s="180"/>
      <c r="BD73" s="167"/>
      <c r="BE73" s="180"/>
      <c r="BF73" s="167"/>
      <c r="BG73" s="180"/>
      <c r="BH73" s="167"/>
      <c r="BI73" s="180"/>
      <c r="BJ73" s="167"/>
      <c r="BK73" s="180"/>
      <c r="BL73" s="167"/>
      <c r="BM73" s="180"/>
      <c r="BN73" s="167"/>
      <c r="BO73" s="180"/>
      <c r="BP73" s="167"/>
      <c r="BQ73" s="180"/>
      <c r="BR73" s="189">
        <f t="shared" si="61"/>
        <v>0</v>
      </c>
      <c r="BS73" s="170">
        <f t="shared" si="62"/>
        <v>0</v>
      </c>
      <c r="BT73" s="169">
        <f t="shared" si="63"/>
        <v>0</v>
      </c>
      <c r="BU73" s="170">
        <f t="shared" si="64"/>
        <v>0</v>
      </c>
      <c r="BV73" s="4"/>
      <c r="BW73" s="4"/>
      <c r="BX73" s="167"/>
      <c r="BY73" s="180"/>
      <c r="BZ73" s="167"/>
      <c r="CA73" s="180"/>
      <c r="CB73" s="167"/>
      <c r="CC73" s="180"/>
      <c r="CD73" s="167"/>
      <c r="CE73" s="180"/>
      <c r="CF73" s="167"/>
      <c r="CG73" s="180"/>
      <c r="CH73" s="167"/>
      <c r="CI73" s="180"/>
      <c r="CJ73" s="167"/>
      <c r="CK73" s="180"/>
      <c r="CL73" s="167"/>
      <c r="CM73" s="180"/>
      <c r="CN73" s="189">
        <f t="shared" si="65"/>
        <v>0</v>
      </c>
      <c r="CO73" s="170">
        <f t="shared" si="66"/>
        <v>0</v>
      </c>
      <c r="CP73" s="169">
        <f t="shared" si="67"/>
        <v>0</v>
      </c>
      <c r="CQ73" s="170">
        <f t="shared" si="68"/>
        <v>0</v>
      </c>
      <c r="CR73" s="4"/>
      <c r="CS73" s="4"/>
      <c r="CT73" s="167"/>
      <c r="CU73" s="180"/>
      <c r="CV73" s="167"/>
      <c r="CW73" s="180"/>
      <c r="CX73" s="167"/>
      <c r="CY73" s="180"/>
      <c r="CZ73" s="167"/>
      <c r="DA73" s="180"/>
      <c r="DB73" s="167"/>
      <c r="DC73" s="180"/>
      <c r="DD73" s="167"/>
      <c r="DE73" s="180"/>
      <c r="DF73" s="167"/>
      <c r="DG73" s="180"/>
      <c r="DH73" s="167"/>
      <c r="DI73" s="180"/>
      <c r="DJ73" s="189">
        <f t="shared" si="69"/>
        <v>0</v>
      </c>
      <c r="DK73" s="170">
        <f t="shared" si="70"/>
        <v>0</v>
      </c>
      <c r="DL73" s="169">
        <f t="shared" si="71"/>
        <v>0</v>
      </c>
      <c r="DM73" s="170">
        <f t="shared" si="72"/>
        <v>0</v>
      </c>
      <c r="DN73" s="4"/>
      <c r="DO73" s="4"/>
      <c r="DP73" s="167"/>
      <c r="DQ73" s="180"/>
      <c r="DR73" s="167"/>
      <c r="DS73" s="180"/>
      <c r="DT73" s="167"/>
      <c r="DU73" s="180"/>
      <c r="DV73" s="167"/>
      <c r="DW73" s="180"/>
      <c r="DX73" s="167"/>
      <c r="DY73" s="180"/>
      <c r="DZ73" s="167"/>
      <c r="EA73" s="180"/>
      <c r="EB73" s="167"/>
      <c r="EC73" s="180"/>
      <c r="ED73" s="167"/>
      <c r="EE73" s="180"/>
      <c r="EF73" s="189">
        <f t="shared" si="73"/>
        <v>0</v>
      </c>
      <c r="EG73" s="170">
        <f t="shared" si="74"/>
        <v>0</v>
      </c>
      <c r="EH73" s="169">
        <f t="shared" si="75"/>
        <v>0</v>
      </c>
      <c r="EI73" s="170">
        <f t="shared" si="76"/>
        <v>0</v>
      </c>
      <c r="EJ73" s="4"/>
      <c r="EK73" s="4"/>
      <c r="EL73" s="167"/>
      <c r="EM73" s="180"/>
      <c r="EN73" s="167"/>
      <c r="EO73" s="180"/>
      <c r="EP73" s="167"/>
      <c r="EQ73" s="180"/>
      <c r="ER73" s="167"/>
      <c r="ES73" s="180"/>
      <c r="ET73" s="167"/>
      <c r="EU73" s="180"/>
      <c r="EV73" s="167"/>
      <c r="EW73" s="180"/>
      <c r="EX73" s="167"/>
      <c r="EY73" s="180"/>
      <c r="EZ73" s="167"/>
      <c r="FA73" s="180"/>
      <c r="FB73" s="189">
        <f t="shared" si="77"/>
        <v>0</v>
      </c>
      <c r="FC73" s="170">
        <f t="shared" si="78"/>
        <v>0</v>
      </c>
      <c r="FD73" s="169">
        <f t="shared" si="79"/>
        <v>0</v>
      </c>
      <c r="FE73" s="170">
        <f t="shared" si="80"/>
        <v>0</v>
      </c>
      <c r="FF73" s="4"/>
      <c r="FG73" s="4"/>
      <c r="FH73" s="167"/>
      <c r="FI73" s="180"/>
      <c r="FJ73" s="167"/>
      <c r="FK73" s="180"/>
      <c r="FL73" s="167"/>
      <c r="FM73" s="180"/>
      <c r="FN73" s="167"/>
      <c r="FO73" s="180"/>
      <c r="FP73" s="167"/>
      <c r="FQ73" s="180"/>
      <c r="FR73" s="167"/>
      <c r="FS73" s="180"/>
      <c r="FT73" s="167"/>
      <c r="FU73" s="180"/>
      <c r="FV73" s="167"/>
      <c r="FW73" s="180"/>
      <c r="FX73" s="189">
        <f t="shared" si="81"/>
        <v>0</v>
      </c>
      <c r="FY73" s="170">
        <f t="shared" si="82"/>
        <v>0</v>
      </c>
      <c r="FZ73" s="169">
        <f t="shared" si="83"/>
        <v>0</v>
      </c>
      <c r="GA73" s="170">
        <f t="shared" si="84"/>
        <v>0</v>
      </c>
      <c r="GB73" s="4"/>
      <c r="GC73" s="4"/>
      <c r="GD73" s="167"/>
      <c r="GE73" s="180"/>
      <c r="GF73" s="167"/>
      <c r="GG73" s="180"/>
      <c r="GH73" s="167"/>
      <c r="GI73" s="180"/>
      <c r="GJ73" s="167"/>
      <c r="GK73" s="180"/>
      <c r="GL73" s="167"/>
      <c r="GM73" s="180"/>
      <c r="GN73" s="167"/>
      <c r="GO73" s="180"/>
      <c r="GP73" s="167"/>
      <c r="GQ73" s="180"/>
      <c r="GR73" s="167"/>
      <c r="GS73" s="180"/>
      <c r="GT73" s="189">
        <f t="shared" si="85"/>
        <v>0</v>
      </c>
      <c r="GU73" s="170">
        <f t="shared" si="86"/>
        <v>0</v>
      </c>
      <c r="GV73" s="169">
        <f t="shared" si="87"/>
        <v>0</v>
      </c>
      <c r="GW73" s="170">
        <f t="shared" si="88"/>
        <v>0</v>
      </c>
      <c r="GX73" s="4"/>
      <c r="GY73" s="4"/>
      <c r="GZ73" s="167"/>
      <c r="HA73" s="180"/>
      <c r="HB73" s="167"/>
      <c r="HC73" s="180"/>
      <c r="HD73" s="167"/>
      <c r="HE73" s="180"/>
      <c r="HF73" s="167"/>
      <c r="HG73" s="180"/>
      <c r="HH73" s="167"/>
      <c r="HI73" s="180"/>
      <c r="HJ73" s="167"/>
      <c r="HK73" s="180"/>
      <c r="HL73" s="167"/>
      <c r="HM73" s="180"/>
      <c r="HN73" s="167"/>
      <c r="HO73" s="180"/>
      <c r="HP73" s="189">
        <f t="shared" si="89"/>
        <v>0</v>
      </c>
      <c r="HQ73" s="170">
        <f t="shared" si="90"/>
        <v>0</v>
      </c>
      <c r="HR73" s="169">
        <f t="shared" si="91"/>
        <v>0</v>
      </c>
      <c r="HS73" s="170">
        <f t="shared" si="92"/>
        <v>0</v>
      </c>
      <c r="HT73" s="4"/>
      <c r="HU73" s="4"/>
      <c r="HV73" s="173">
        <f t="shared" si="93"/>
        <v>0</v>
      </c>
      <c r="HW73" s="174">
        <f t="shared" si="94"/>
        <v>0</v>
      </c>
      <c r="HX73" s="169">
        <f t="shared" si="53"/>
        <v>0</v>
      </c>
      <c r="HY73" s="170">
        <f t="shared" si="54"/>
        <v>0</v>
      </c>
      <c r="HZ73" s="175">
        <f t="shared" si="95"/>
        <v>0</v>
      </c>
      <c r="IA73" s="174">
        <f t="shared" si="96"/>
        <v>0</v>
      </c>
      <c r="IB73" s="169">
        <f t="shared" si="55"/>
        <v>0</v>
      </c>
      <c r="IC73" s="170">
        <f t="shared" si="56"/>
        <v>0</v>
      </c>
      <c r="ID73" s="453">
        <f t="shared" si="97"/>
        <v>0</v>
      </c>
      <c r="IE73" s="439">
        <f t="shared" si="98"/>
        <v>0</v>
      </c>
      <c r="IF73" s="455" t="s">
        <v>343</v>
      </c>
      <c r="IG73" s="439" t="s">
        <v>343</v>
      </c>
      <c r="IH73" s="4"/>
    </row>
    <row r="74" spans="2:242" s="26" customFormat="1" ht="16.5" hidden="1" customHeight="1" x14ac:dyDescent="0.25">
      <c r="B74" s="153"/>
      <c r="C74" s="558"/>
      <c r="D74" s="559"/>
      <c r="E74" s="123"/>
      <c r="F74" s="123"/>
      <c r="G74" s="123"/>
      <c r="H74" s="123"/>
      <c r="I74" s="148"/>
      <c r="J74" s="159"/>
      <c r="K74" s="560"/>
      <c r="L74" s="553"/>
      <c r="M74" s="148"/>
      <c r="N74" s="155"/>
      <c r="O74" s="160"/>
      <c r="Q74" s="157"/>
      <c r="R74" s="640" t="s">
        <v>343</v>
      </c>
      <c r="T74" s="28"/>
      <c r="U74" s="176" t="s">
        <v>300</v>
      </c>
      <c r="V74" s="10"/>
      <c r="W74" s="10"/>
      <c r="X74" s="177"/>
      <c r="Y74" s="178"/>
      <c r="Z74" s="177"/>
      <c r="AA74" s="178"/>
      <c r="AB74" s="177"/>
      <c r="AC74" s="178"/>
      <c r="AD74" s="177"/>
      <c r="AE74" s="178"/>
      <c r="AF74" s="177"/>
      <c r="AG74" s="178"/>
      <c r="AH74" s="177"/>
      <c r="AI74" s="178"/>
      <c r="AJ74" s="177"/>
      <c r="AK74" s="178"/>
      <c r="AL74" s="177"/>
      <c r="AM74" s="178"/>
      <c r="AN74" s="177"/>
      <c r="AO74" s="178"/>
      <c r="AP74" s="177"/>
      <c r="AQ74" s="178"/>
      <c r="AR74" s="177"/>
      <c r="AS74" s="178"/>
      <c r="AT74" s="177"/>
      <c r="AU74" s="178"/>
      <c r="AV74" s="189">
        <f t="shared" si="57"/>
        <v>0</v>
      </c>
      <c r="AW74" s="170">
        <f t="shared" si="58"/>
        <v>0</v>
      </c>
      <c r="AX74" s="169">
        <f t="shared" si="59"/>
        <v>0</v>
      </c>
      <c r="AY74" s="170">
        <f t="shared" si="60"/>
        <v>0</v>
      </c>
      <c r="AZ74" s="23"/>
      <c r="BA74" s="23"/>
      <c r="BB74" s="177"/>
      <c r="BC74" s="178"/>
      <c r="BD74" s="177"/>
      <c r="BE74" s="178"/>
      <c r="BF74" s="177"/>
      <c r="BG74" s="178"/>
      <c r="BH74" s="177"/>
      <c r="BI74" s="178"/>
      <c r="BJ74" s="177"/>
      <c r="BK74" s="178"/>
      <c r="BL74" s="177"/>
      <c r="BM74" s="178"/>
      <c r="BN74" s="177"/>
      <c r="BO74" s="178"/>
      <c r="BP74" s="177"/>
      <c r="BQ74" s="178"/>
      <c r="BR74" s="189">
        <f t="shared" si="61"/>
        <v>0</v>
      </c>
      <c r="BS74" s="170">
        <f t="shared" si="62"/>
        <v>0</v>
      </c>
      <c r="BT74" s="169">
        <f t="shared" si="63"/>
        <v>0</v>
      </c>
      <c r="BU74" s="170">
        <f t="shared" si="64"/>
        <v>0</v>
      </c>
      <c r="BV74" s="23"/>
      <c r="BW74" s="23"/>
      <c r="BX74" s="177"/>
      <c r="BY74" s="178"/>
      <c r="BZ74" s="177"/>
      <c r="CA74" s="178"/>
      <c r="CB74" s="177"/>
      <c r="CC74" s="178"/>
      <c r="CD74" s="177"/>
      <c r="CE74" s="178"/>
      <c r="CF74" s="177"/>
      <c r="CG74" s="178"/>
      <c r="CH74" s="177"/>
      <c r="CI74" s="178"/>
      <c r="CJ74" s="177"/>
      <c r="CK74" s="178"/>
      <c r="CL74" s="177"/>
      <c r="CM74" s="178"/>
      <c r="CN74" s="189">
        <f t="shared" si="65"/>
        <v>0</v>
      </c>
      <c r="CO74" s="170">
        <f t="shared" si="66"/>
        <v>0</v>
      </c>
      <c r="CP74" s="169">
        <f t="shared" si="67"/>
        <v>0</v>
      </c>
      <c r="CQ74" s="170">
        <f t="shared" si="68"/>
        <v>0</v>
      </c>
      <c r="CR74" s="23"/>
      <c r="CS74" s="23"/>
      <c r="CT74" s="177"/>
      <c r="CU74" s="178"/>
      <c r="CV74" s="177"/>
      <c r="CW74" s="178"/>
      <c r="CX74" s="177"/>
      <c r="CY74" s="178"/>
      <c r="CZ74" s="177"/>
      <c r="DA74" s="178"/>
      <c r="DB74" s="177"/>
      <c r="DC74" s="178"/>
      <c r="DD74" s="177"/>
      <c r="DE74" s="178"/>
      <c r="DF74" s="177"/>
      <c r="DG74" s="178"/>
      <c r="DH74" s="177"/>
      <c r="DI74" s="178"/>
      <c r="DJ74" s="189">
        <f t="shared" si="69"/>
        <v>0</v>
      </c>
      <c r="DK74" s="170">
        <f t="shared" si="70"/>
        <v>0</v>
      </c>
      <c r="DL74" s="169">
        <f t="shared" si="71"/>
        <v>0</v>
      </c>
      <c r="DM74" s="170">
        <f t="shared" si="72"/>
        <v>0</v>
      </c>
      <c r="DN74" s="23"/>
      <c r="DO74" s="23"/>
      <c r="DP74" s="177"/>
      <c r="DQ74" s="178"/>
      <c r="DR74" s="177"/>
      <c r="DS74" s="178"/>
      <c r="DT74" s="177"/>
      <c r="DU74" s="178"/>
      <c r="DV74" s="177"/>
      <c r="DW74" s="178"/>
      <c r="DX74" s="177"/>
      <c r="DY74" s="178"/>
      <c r="DZ74" s="177"/>
      <c r="EA74" s="178"/>
      <c r="EB74" s="177"/>
      <c r="EC74" s="178"/>
      <c r="ED74" s="177"/>
      <c r="EE74" s="178"/>
      <c r="EF74" s="189">
        <f t="shared" si="73"/>
        <v>0</v>
      </c>
      <c r="EG74" s="170">
        <f t="shared" si="74"/>
        <v>0</v>
      </c>
      <c r="EH74" s="169">
        <f t="shared" si="75"/>
        <v>0</v>
      </c>
      <c r="EI74" s="170">
        <f t="shared" si="76"/>
        <v>0</v>
      </c>
      <c r="EJ74" s="23"/>
      <c r="EK74" s="23"/>
      <c r="EL74" s="177"/>
      <c r="EM74" s="178"/>
      <c r="EN74" s="177"/>
      <c r="EO74" s="178"/>
      <c r="EP74" s="177"/>
      <c r="EQ74" s="178"/>
      <c r="ER74" s="177"/>
      <c r="ES74" s="178"/>
      <c r="ET74" s="177"/>
      <c r="EU74" s="178"/>
      <c r="EV74" s="177"/>
      <c r="EW74" s="178"/>
      <c r="EX74" s="177"/>
      <c r="EY74" s="178"/>
      <c r="EZ74" s="177"/>
      <c r="FA74" s="178"/>
      <c r="FB74" s="189">
        <f t="shared" si="77"/>
        <v>0</v>
      </c>
      <c r="FC74" s="170">
        <f t="shared" si="78"/>
        <v>0</v>
      </c>
      <c r="FD74" s="169">
        <f t="shared" si="79"/>
        <v>0</v>
      </c>
      <c r="FE74" s="170">
        <f t="shared" si="80"/>
        <v>0</v>
      </c>
      <c r="FF74" s="23"/>
      <c r="FG74" s="23"/>
      <c r="FH74" s="177"/>
      <c r="FI74" s="178"/>
      <c r="FJ74" s="177"/>
      <c r="FK74" s="178"/>
      <c r="FL74" s="177"/>
      <c r="FM74" s="178"/>
      <c r="FN74" s="177"/>
      <c r="FO74" s="178"/>
      <c r="FP74" s="177"/>
      <c r="FQ74" s="178"/>
      <c r="FR74" s="177"/>
      <c r="FS74" s="178"/>
      <c r="FT74" s="177"/>
      <c r="FU74" s="178"/>
      <c r="FV74" s="177"/>
      <c r="FW74" s="178"/>
      <c r="FX74" s="189">
        <f t="shared" si="81"/>
        <v>0</v>
      </c>
      <c r="FY74" s="170">
        <f t="shared" si="82"/>
        <v>0</v>
      </c>
      <c r="FZ74" s="169">
        <f t="shared" si="83"/>
        <v>0</v>
      </c>
      <c r="GA74" s="170">
        <f t="shared" si="84"/>
        <v>0</v>
      </c>
      <c r="GB74" s="23"/>
      <c r="GC74" s="23"/>
      <c r="GD74" s="177"/>
      <c r="GE74" s="178"/>
      <c r="GF74" s="177"/>
      <c r="GG74" s="178"/>
      <c r="GH74" s="177"/>
      <c r="GI74" s="178"/>
      <c r="GJ74" s="177"/>
      <c r="GK74" s="178"/>
      <c r="GL74" s="177"/>
      <c r="GM74" s="178"/>
      <c r="GN74" s="177"/>
      <c r="GO74" s="178"/>
      <c r="GP74" s="177"/>
      <c r="GQ74" s="178"/>
      <c r="GR74" s="177"/>
      <c r="GS74" s="178"/>
      <c r="GT74" s="189">
        <f t="shared" si="85"/>
        <v>0</v>
      </c>
      <c r="GU74" s="170">
        <f t="shared" si="86"/>
        <v>0</v>
      </c>
      <c r="GV74" s="169">
        <f t="shared" si="87"/>
        <v>0</v>
      </c>
      <c r="GW74" s="170">
        <f t="shared" si="88"/>
        <v>0</v>
      </c>
      <c r="GX74" s="23"/>
      <c r="GY74" s="23"/>
      <c r="GZ74" s="177"/>
      <c r="HA74" s="178"/>
      <c r="HB74" s="177"/>
      <c r="HC74" s="178"/>
      <c r="HD74" s="177"/>
      <c r="HE74" s="178"/>
      <c r="HF74" s="177"/>
      <c r="HG74" s="178"/>
      <c r="HH74" s="177"/>
      <c r="HI74" s="178"/>
      <c r="HJ74" s="177"/>
      <c r="HK74" s="178"/>
      <c r="HL74" s="177"/>
      <c r="HM74" s="178"/>
      <c r="HN74" s="177"/>
      <c r="HO74" s="178"/>
      <c r="HP74" s="189">
        <f t="shared" si="89"/>
        <v>0</v>
      </c>
      <c r="HQ74" s="170">
        <f t="shared" si="90"/>
        <v>0</v>
      </c>
      <c r="HR74" s="169">
        <f t="shared" si="91"/>
        <v>0</v>
      </c>
      <c r="HS74" s="170">
        <f t="shared" si="92"/>
        <v>0</v>
      </c>
      <c r="HT74" s="23"/>
      <c r="HU74" s="23"/>
      <c r="HV74" s="173">
        <f t="shared" si="93"/>
        <v>0</v>
      </c>
      <c r="HW74" s="174">
        <f t="shared" si="94"/>
        <v>0</v>
      </c>
      <c r="HX74" s="169">
        <f t="shared" si="53"/>
        <v>0</v>
      </c>
      <c r="HY74" s="170">
        <f t="shared" si="54"/>
        <v>0</v>
      </c>
      <c r="HZ74" s="175">
        <f t="shared" si="95"/>
        <v>0</v>
      </c>
      <c r="IA74" s="174">
        <f t="shared" si="96"/>
        <v>0</v>
      </c>
      <c r="IB74" s="169">
        <f t="shared" si="55"/>
        <v>0</v>
      </c>
      <c r="IC74" s="170">
        <f t="shared" si="56"/>
        <v>0</v>
      </c>
      <c r="ID74" s="453">
        <f t="shared" si="97"/>
        <v>0</v>
      </c>
      <c r="IE74" s="439">
        <f t="shared" si="98"/>
        <v>0</v>
      </c>
      <c r="IF74" s="455" t="s">
        <v>343</v>
      </c>
      <c r="IG74" s="439" t="s">
        <v>343</v>
      </c>
      <c r="IH74" s="4"/>
    </row>
    <row r="75" spans="2:242" s="26" customFormat="1" ht="16.5" customHeight="1" x14ac:dyDescent="0.25">
      <c r="B75" s="153" t="s">
        <v>44</v>
      </c>
      <c r="C75" s="806"/>
      <c r="D75" s="807"/>
      <c r="E75" s="322"/>
      <c r="F75" s="116"/>
      <c r="G75" s="116"/>
      <c r="H75" s="116"/>
      <c r="I75" s="148">
        <f>INT(IF(E75&gt;0,data!$J$12,0))</f>
        <v>0</v>
      </c>
      <c r="J75" s="148">
        <f>E75*I75</f>
        <v>0</v>
      </c>
      <c r="K75" s="323"/>
      <c r="L75" s="322"/>
      <c r="M75" s="148">
        <f>INT(IF(E75&gt;0,(IF(K75="ano",data!$J$6,0)),0))</f>
        <v>0</v>
      </c>
      <c r="N75" s="155">
        <f>IF(L75&gt;E75,M75*E75,M75*L75)</f>
        <v>0</v>
      </c>
      <c r="O75" s="158">
        <f t="shared" si="46"/>
        <v>0</v>
      </c>
      <c r="Q75" s="152" t="str">
        <f t="shared" si="47"/>
        <v/>
      </c>
      <c r="R75" s="640" t="s">
        <v>343</v>
      </c>
      <c r="T75" s="26">
        <f t="shared" si="48"/>
        <v>0</v>
      </c>
      <c r="U75" s="179" t="s">
        <v>300</v>
      </c>
      <c r="V75" s="10"/>
      <c r="W75" s="10"/>
      <c r="X75" s="167"/>
      <c r="Y75" s="180"/>
      <c r="Z75" s="167"/>
      <c r="AA75" s="180"/>
      <c r="AB75" s="167"/>
      <c r="AC75" s="180"/>
      <c r="AD75" s="167"/>
      <c r="AE75" s="180"/>
      <c r="AF75" s="167"/>
      <c r="AG75" s="180"/>
      <c r="AH75" s="167"/>
      <c r="AI75" s="180"/>
      <c r="AJ75" s="167"/>
      <c r="AK75" s="180"/>
      <c r="AL75" s="167"/>
      <c r="AM75" s="180"/>
      <c r="AN75" s="167"/>
      <c r="AO75" s="180"/>
      <c r="AP75" s="167"/>
      <c r="AQ75" s="180"/>
      <c r="AR75" s="167"/>
      <c r="AS75" s="180"/>
      <c r="AT75" s="167"/>
      <c r="AU75" s="180"/>
      <c r="AV75" s="189">
        <f t="shared" si="57"/>
        <v>0</v>
      </c>
      <c r="AW75" s="170">
        <f t="shared" si="58"/>
        <v>0</v>
      </c>
      <c r="AX75" s="169">
        <f t="shared" si="59"/>
        <v>0</v>
      </c>
      <c r="AY75" s="170">
        <f t="shared" si="60"/>
        <v>0</v>
      </c>
      <c r="AZ75" s="4"/>
      <c r="BA75" s="4"/>
      <c r="BB75" s="167"/>
      <c r="BC75" s="180"/>
      <c r="BD75" s="167"/>
      <c r="BE75" s="180"/>
      <c r="BF75" s="167"/>
      <c r="BG75" s="180"/>
      <c r="BH75" s="167"/>
      <c r="BI75" s="180"/>
      <c r="BJ75" s="167"/>
      <c r="BK75" s="180"/>
      <c r="BL75" s="167"/>
      <c r="BM75" s="180"/>
      <c r="BN75" s="167"/>
      <c r="BO75" s="180"/>
      <c r="BP75" s="167"/>
      <c r="BQ75" s="180"/>
      <c r="BR75" s="189">
        <f t="shared" si="61"/>
        <v>0</v>
      </c>
      <c r="BS75" s="170">
        <f t="shared" si="62"/>
        <v>0</v>
      </c>
      <c r="BT75" s="169">
        <f t="shared" si="63"/>
        <v>0</v>
      </c>
      <c r="BU75" s="170">
        <f t="shared" si="64"/>
        <v>0</v>
      </c>
      <c r="BV75" s="4"/>
      <c r="BW75" s="4"/>
      <c r="BX75" s="167"/>
      <c r="BY75" s="180"/>
      <c r="BZ75" s="167"/>
      <c r="CA75" s="180"/>
      <c r="CB75" s="167"/>
      <c r="CC75" s="180"/>
      <c r="CD75" s="167"/>
      <c r="CE75" s="180"/>
      <c r="CF75" s="167"/>
      <c r="CG75" s="180"/>
      <c r="CH75" s="167"/>
      <c r="CI75" s="180"/>
      <c r="CJ75" s="167"/>
      <c r="CK75" s="180"/>
      <c r="CL75" s="167"/>
      <c r="CM75" s="180"/>
      <c r="CN75" s="189">
        <f t="shared" si="65"/>
        <v>0</v>
      </c>
      <c r="CO75" s="170">
        <f t="shared" si="66"/>
        <v>0</v>
      </c>
      <c r="CP75" s="169">
        <f t="shared" si="67"/>
        <v>0</v>
      </c>
      <c r="CQ75" s="170">
        <f t="shared" si="68"/>
        <v>0</v>
      </c>
      <c r="CR75" s="4"/>
      <c r="CS75" s="4"/>
      <c r="CT75" s="167"/>
      <c r="CU75" s="180"/>
      <c r="CV75" s="167"/>
      <c r="CW75" s="180"/>
      <c r="CX75" s="167"/>
      <c r="CY75" s="180"/>
      <c r="CZ75" s="167"/>
      <c r="DA75" s="180"/>
      <c r="DB75" s="167"/>
      <c r="DC75" s="180"/>
      <c r="DD75" s="167"/>
      <c r="DE75" s="180"/>
      <c r="DF75" s="167"/>
      <c r="DG75" s="180"/>
      <c r="DH75" s="167"/>
      <c r="DI75" s="180"/>
      <c r="DJ75" s="189">
        <f t="shared" si="69"/>
        <v>0</v>
      </c>
      <c r="DK75" s="170">
        <f t="shared" si="70"/>
        <v>0</v>
      </c>
      <c r="DL75" s="169">
        <f t="shared" si="71"/>
        <v>0</v>
      </c>
      <c r="DM75" s="170">
        <f t="shared" si="72"/>
        <v>0</v>
      </c>
      <c r="DN75" s="4"/>
      <c r="DO75" s="4"/>
      <c r="DP75" s="167"/>
      <c r="DQ75" s="180"/>
      <c r="DR75" s="167"/>
      <c r="DS75" s="180"/>
      <c r="DT75" s="167"/>
      <c r="DU75" s="180"/>
      <c r="DV75" s="167"/>
      <c r="DW75" s="180"/>
      <c r="DX75" s="167"/>
      <c r="DY75" s="180"/>
      <c r="DZ75" s="167"/>
      <c r="EA75" s="180"/>
      <c r="EB75" s="167"/>
      <c r="EC75" s="180"/>
      <c r="ED75" s="167"/>
      <c r="EE75" s="180"/>
      <c r="EF75" s="189">
        <f t="shared" si="73"/>
        <v>0</v>
      </c>
      <c r="EG75" s="170">
        <f t="shared" si="74"/>
        <v>0</v>
      </c>
      <c r="EH75" s="169">
        <f t="shared" si="75"/>
        <v>0</v>
      </c>
      <c r="EI75" s="170">
        <f t="shared" si="76"/>
        <v>0</v>
      </c>
      <c r="EJ75" s="4"/>
      <c r="EK75" s="4"/>
      <c r="EL75" s="167"/>
      <c r="EM75" s="180"/>
      <c r="EN75" s="167"/>
      <c r="EO75" s="180"/>
      <c r="EP75" s="167"/>
      <c r="EQ75" s="180"/>
      <c r="ER75" s="167"/>
      <c r="ES75" s="180"/>
      <c r="ET75" s="167"/>
      <c r="EU75" s="180"/>
      <c r="EV75" s="167"/>
      <c r="EW75" s="180"/>
      <c r="EX75" s="167"/>
      <c r="EY75" s="180"/>
      <c r="EZ75" s="167"/>
      <c r="FA75" s="180"/>
      <c r="FB75" s="189">
        <f t="shared" si="77"/>
        <v>0</v>
      </c>
      <c r="FC75" s="170">
        <f t="shared" si="78"/>
        <v>0</v>
      </c>
      <c r="FD75" s="169">
        <f t="shared" si="79"/>
        <v>0</v>
      </c>
      <c r="FE75" s="170">
        <f t="shared" si="80"/>
        <v>0</v>
      </c>
      <c r="FF75" s="4"/>
      <c r="FG75" s="4"/>
      <c r="FH75" s="167"/>
      <c r="FI75" s="180"/>
      <c r="FJ75" s="167"/>
      <c r="FK75" s="180"/>
      <c r="FL75" s="167"/>
      <c r="FM75" s="180"/>
      <c r="FN75" s="167"/>
      <c r="FO75" s="180"/>
      <c r="FP75" s="167"/>
      <c r="FQ75" s="180"/>
      <c r="FR75" s="167"/>
      <c r="FS75" s="180"/>
      <c r="FT75" s="167"/>
      <c r="FU75" s="180"/>
      <c r="FV75" s="167"/>
      <c r="FW75" s="180"/>
      <c r="FX75" s="189">
        <f t="shared" si="81"/>
        <v>0</v>
      </c>
      <c r="FY75" s="170">
        <f t="shared" si="82"/>
        <v>0</v>
      </c>
      <c r="FZ75" s="169">
        <f t="shared" si="83"/>
        <v>0</v>
      </c>
      <c r="GA75" s="170">
        <f t="shared" si="84"/>
        <v>0</v>
      </c>
      <c r="GB75" s="4"/>
      <c r="GC75" s="4"/>
      <c r="GD75" s="167"/>
      <c r="GE75" s="180"/>
      <c r="GF75" s="167"/>
      <c r="GG75" s="180"/>
      <c r="GH75" s="167"/>
      <c r="GI75" s="180"/>
      <c r="GJ75" s="167"/>
      <c r="GK75" s="180"/>
      <c r="GL75" s="167"/>
      <c r="GM75" s="180"/>
      <c r="GN75" s="167"/>
      <c r="GO75" s="180"/>
      <c r="GP75" s="167"/>
      <c r="GQ75" s="180"/>
      <c r="GR75" s="167"/>
      <c r="GS75" s="180"/>
      <c r="GT75" s="189">
        <f t="shared" si="85"/>
        <v>0</v>
      </c>
      <c r="GU75" s="170">
        <f t="shared" si="86"/>
        <v>0</v>
      </c>
      <c r="GV75" s="169">
        <f t="shared" si="87"/>
        <v>0</v>
      </c>
      <c r="GW75" s="170">
        <f t="shared" si="88"/>
        <v>0</v>
      </c>
      <c r="GX75" s="4"/>
      <c r="GY75" s="4"/>
      <c r="GZ75" s="167"/>
      <c r="HA75" s="180"/>
      <c r="HB75" s="167"/>
      <c r="HC75" s="180"/>
      <c r="HD75" s="167"/>
      <c r="HE75" s="180"/>
      <c r="HF75" s="167"/>
      <c r="HG75" s="180"/>
      <c r="HH75" s="167"/>
      <c r="HI75" s="180"/>
      <c r="HJ75" s="167"/>
      <c r="HK75" s="180"/>
      <c r="HL75" s="167"/>
      <c r="HM75" s="180"/>
      <c r="HN75" s="167"/>
      <c r="HO75" s="180"/>
      <c r="HP75" s="189">
        <f t="shared" si="89"/>
        <v>0</v>
      </c>
      <c r="HQ75" s="170">
        <f t="shared" si="90"/>
        <v>0</v>
      </c>
      <c r="HR75" s="169">
        <f t="shared" si="91"/>
        <v>0</v>
      </c>
      <c r="HS75" s="170">
        <f t="shared" si="92"/>
        <v>0</v>
      </c>
      <c r="HT75" s="4"/>
      <c r="HU75" s="4"/>
      <c r="HV75" s="173">
        <f t="shared" si="93"/>
        <v>0</v>
      </c>
      <c r="HW75" s="174">
        <f t="shared" si="94"/>
        <v>0</v>
      </c>
      <c r="HX75" s="169">
        <f t="shared" si="53"/>
        <v>0</v>
      </c>
      <c r="HY75" s="170">
        <f t="shared" si="54"/>
        <v>0</v>
      </c>
      <c r="HZ75" s="175">
        <f t="shared" si="95"/>
        <v>0</v>
      </c>
      <c r="IA75" s="174">
        <f t="shared" si="96"/>
        <v>0</v>
      </c>
      <c r="IB75" s="169">
        <f t="shared" si="55"/>
        <v>0</v>
      </c>
      <c r="IC75" s="170">
        <f t="shared" si="56"/>
        <v>0</v>
      </c>
      <c r="ID75" s="453">
        <f t="shared" si="97"/>
        <v>0</v>
      </c>
      <c r="IE75" s="439">
        <f t="shared" si="98"/>
        <v>0</v>
      </c>
      <c r="IF75" s="455" t="s">
        <v>343</v>
      </c>
      <c r="IG75" s="439" t="s">
        <v>343</v>
      </c>
      <c r="IH75" s="4"/>
    </row>
    <row r="76" spans="2:242" s="26" customFormat="1" ht="16.5" hidden="1" customHeight="1" x14ac:dyDescent="0.25">
      <c r="B76" s="153"/>
      <c r="C76" s="558"/>
      <c r="D76" s="559"/>
      <c r="E76" s="123"/>
      <c r="F76" s="123"/>
      <c r="G76" s="123"/>
      <c r="H76" s="123"/>
      <c r="I76" s="148"/>
      <c r="J76" s="159"/>
      <c r="K76" s="560"/>
      <c r="L76" s="553"/>
      <c r="M76" s="148"/>
      <c r="N76" s="155"/>
      <c r="O76" s="160"/>
      <c r="Q76" s="157"/>
      <c r="R76" s="640" t="s">
        <v>343</v>
      </c>
      <c r="T76" s="28"/>
      <c r="U76" s="176" t="s">
        <v>300</v>
      </c>
      <c r="V76" s="10"/>
      <c r="W76" s="10"/>
      <c r="X76" s="177"/>
      <c r="Y76" s="178"/>
      <c r="Z76" s="177"/>
      <c r="AA76" s="178"/>
      <c r="AB76" s="177"/>
      <c r="AC76" s="178"/>
      <c r="AD76" s="177"/>
      <c r="AE76" s="178"/>
      <c r="AF76" s="177"/>
      <c r="AG76" s="178"/>
      <c r="AH76" s="177"/>
      <c r="AI76" s="178"/>
      <c r="AJ76" s="177"/>
      <c r="AK76" s="178"/>
      <c r="AL76" s="177"/>
      <c r="AM76" s="178"/>
      <c r="AN76" s="177"/>
      <c r="AO76" s="178"/>
      <c r="AP76" s="177"/>
      <c r="AQ76" s="178"/>
      <c r="AR76" s="177"/>
      <c r="AS76" s="178"/>
      <c r="AT76" s="177"/>
      <c r="AU76" s="178"/>
      <c r="AV76" s="189">
        <f t="shared" si="57"/>
        <v>0</v>
      </c>
      <c r="AW76" s="170">
        <f t="shared" si="58"/>
        <v>0</v>
      </c>
      <c r="AX76" s="169">
        <f t="shared" si="59"/>
        <v>0</v>
      </c>
      <c r="AY76" s="170">
        <f t="shared" si="60"/>
        <v>0</v>
      </c>
      <c r="AZ76" s="23"/>
      <c r="BA76" s="23"/>
      <c r="BB76" s="177"/>
      <c r="BC76" s="178"/>
      <c r="BD76" s="177"/>
      <c r="BE76" s="178"/>
      <c r="BF76" s="177"/>
      <c r="BG76" s="178"/>
      <c r="BH76" s="177"/>
      <c r="BI76" s="178"/>
      <c r="BJ76" s="177"/>
      <c r="BK76" s="178"/>
      <c r="BL76" s="177"/>
      <c r="BM76" s="178"/>
      <c r="BN76" s="177"/>
      <c r="BO76" s="178"/>
      <c r="BP76" s="177"/>
      <c r="BQ76" s="178"/>
      <c r="BR76" s="189">
        <f t="shared" si="61"/>
        <v>0</v>
      </c>
      <c r="BS76" s="170">
        <f t="shared" si="62"/>
        <v>0</v>
      </c>
      <c r="BT76" s="169">
        <f t="shared" si="63"/>
        <v>0</v>
      </c>
      <c r="BU76" s="170">
        <f t="shared" si="64"/>
        <v>0</v>
      </c>
      <c r="BV76" s="23"/>
      <c r="BW76" s="23"/>
      <c r="BX76" s="177"/>
      <c r="BY76" s="178"/>
      <c r="BZ76" s="177"/>
      <c r="CA76" s="178"/>
      <c r="CB76" s="177"/>
      <c r="CC76" s="178"/>
      <c r="CD76" s="177"/>
      <c r="CE76" s="178"/>
      <c r="CF76" s="177"/>
      <c r="CG76" s="178"/>
      <c r="CH76" s="177"/>
      <c r="CI76" s="178"/>
      <c r="CJ76" s="177"/>
      <c r="CK76" s="178"/>
      <c r="CL76" s="177"/>
      <c r="CM76" s="178"/>
      <c r="CN76" s="189">
        <f t="shared" si="65"/>
        <v>0</v>
      </c>
      <c r="CO76" s="170">
        <f t="shared" si="66"/>
        <v>0</v>
      </c>
      <c r="CP76" s="169">
        <f t="shared" si="67"/>
        <v>0</v>
      </c>
      <c r="CQ76" s="170">
        <f t="shared" si="68"/>
        <v>0</v>
      </c>
      <c r="CR76" s="23"/>
      <c r="CS76" s="23"/>
      <c r="CT76" s="177"/>
      <c r="CU76" s="178"/>
      <c r="CV76" s="177"/>
      <c r="CW76" s="178"/>
      <c r="CX76" s="177"/>
      <c r="CY76" s="178"/>
      <c r="CZ76" s="177"/>
      <c r="DA76" s="178"/>
      <c r="DB76" s="177"/>
      <c r="DC76" s="178"/>
      <c r="DD76" s="177"/>
      <c r="DE76" s="178"/>
      <c r="DF76" s="177"/>
      <c r="DG76" s="178"/>
      <c r="DH76" s="177"/>
      <c r="DI76" s="178"/>
      <c r="DJ76" s="189">
        <f t="shared" si="69"/>
        <v>0</v>
      </c>
      <c r="DK76" s="170">
        <f t="shared" si="70"/>
        <v>0</v>
      </c>
      <c r="DL76" s="169">
        <f t="shared" si="71"/>
        <v>0</v>
      </c>
      <c r="DM76" s="170">
        <f t="shared" si="72"/>
        <v>0</v>
      </c>
      <c r="DN76" s="23"/>
      <c r="DO76" s="23"/>
      <c r="DP76" s="177"/>
      <c r="DQ76" s="178"/>
      <c r="DR76" s="177"/>
      <c r="DS76" s="178"/>
      <c r="DT76" s="177"/>
      <c r="DU76" s="178"/>
      <c r="DV76" s="177"/>
      <c r="DW76" s="178"/>
      <c r="DX76" s="177"/>
      <c r="DY76" s="178"/>
      <c r="DZ76" s="177"/>
      <c r="EA76" s="178"/>
      <c r="EB76" s="177"/>
      <c r="EC76" s="178"/>
      <c r="ED76" s="177"/>
      <c r="EE76" s="178"/>
      <c r="EF76" s="189">
        <f t="shared" si="73"/>
        <v>0</v>
      </c>
      <c r="EG76" s="170">
        <f t="shared" si="74"/>
        <v>0</v>
      </c>
      <c r="EH76" s="169">
        <f t="shared" si="75"/>
        <v>0</v>
      </c>
      <c r="EI76" s="170">
        <f t="shared" si="76"/>
        <v>0</v>
      </c>
      <c r="EJ76" s="23"/>
      <c r="EK76" s="23"/>
      <c r="EL76" s="177"/>
      <c r="EM76" s="178"/>
      <c r="EN76" s="177"/>
      <c r="EO76" s="178"/>
      <c r="EP76" s="177"/>
      <c r="EQ76" s="178"/>
      <c r="ER76" s="177"/>
      <c r="ES76" s="178"/>
      <c r="ET76" s="177"/>
      <c r="EU76" s="178"/>
      <c r="EV76" s="177"/>
      <c r="EW76" s="178"/>
      <c r="EX76" s="177"/>
      <c r="EY76" s="178"/>
      <c r="EZ76" s="177"/>
      <c r="FA76" s="178"/>
      <c r="FB76" s="189">
        <f t="shared" si="77"/>
        <v>0</v>
      </c>
      <c r="FC76" s="170">
        <f t="shared" si="78"/>
        <v>0</v>
      </c>
      <c r="FD76" s="169">
        <f t="shared" si="79"/>
        <v>0</v>
      </c>
      <c r="FE76" s="170">
        <f t="shared" si="80"/>
        <v>0</v>
      </c>
      <c r="FF76" s="23"/>
      <c r="FG76" s="23"/>
      <c r="FH76" s="177"/>
      <c r="FI76" s="178"/>
      <c r="FJ76" s="177"/>
      <c r="FK76" s="178"/>
      <c r="FL76" s="177"/>
      <c r="FM76" s="178"/>
      <c r="FN76" s="177"/>
      <c r="FO76" s="178"/>
      <c r="FP76" s="177"/>
      <c r="FQ76" s="178"/>
      <c r="FR76" s="177"/>
      <c r="FS76" s="178"/>
      <c r="FT76" s="177"/>
      <c r="FU76" s="178"/>
      <c r="FV76" s="177"/>
      <c r="FW76" s="178"/>
      <c r="FX76" s="189">
        <f t="shared" si="81"/>
        <v>0</v>
      </c>
      <c r="FY76" s="170">
        <f t="shared" si="82"/>
        <v>0</v>
      </c>
      <c r="FZ76" s="169">
        <f t="shared" si="83"/>
        <v>0</v>
      </c>
      <c r="GA76" s="170">
        <f t="shared" si="84"/>
        <v>0</v>
      </c>
      <c r="GB76" s="23"/>
      <c r="GC76" s="23"/>
      <c r="GD76" s="177"/>
      <c r="GE76" s="178"/>
      <c r="GF76" s="177"/>
      <c r="GG76" s="178"/>
      <c r="GH76" s="177"/>
      <c r="GI76" s="178"/>
      <c r="GJ76" s="177"/>
      <c r="GK76" s="178"/>
      <c r="GL76" s="177"/>
      <c r="GM76" s="178"/>
      <c r="GN76" s="177"/>
      <c r="GO76" s="178"/>
      <c r="GP76" s="177"/>
      <c r="GQ76" s="178"/>
      <c r="GR76" s="177"/>
      <c r="GS76" s="178"/>
      <c r="GT76" s="189">
        <f t="shared" si="85"/>
        <v>0</v>
      </c>
      <c r="GU76" s="170">
        <f t="shared" si="86"/>
        <v>0</v>
      </c>
      <c r="GV76" s="169">
        <f t="shared" si="87"/>
        <v>0</v>
      </c>
      <c r="GW76" s="170">
        <f t="shared" si="88"/>
        <v>0</v>
      </c>
      <c r="GX76" s="23"/>
      <c r="GY76" s="23"/>
      <c r="GZ76" s="177"/>
      <c r="HA76" s="178"/>
      <c r="HB76" s="177"/>
      <c r="HC76" s="178"/>
      <c r="HD76" s="177"/>
      <c r="HE76" s="178"/>
      <c r="HF76" s="177"/>
      <c r="HG76" s="178"/>
      <c r="HH76" s="177"/>
      <c r="HI76" s="178"/>
      <c r="HJ76" s="177"/>
      <c r="HK76" s="178"/>
      <c r="HL76" s="177"/>
      <c r="HM76" s="178"/>
      <c r="HN76" s="177"/>
      <c r="HO76" s="178"/>
      <c r="HP76" s="189">
        <f t="shared" si="89"/>
        <v>0</v>
      </c>
      <c r="HQ76" s="170">
        <f t="shared" si="90"/>
        <v>0</v>
      </c>
      <c r="HR76" s="169">
        <f t="shared" si="91"/>
        <v>0</v>
      </c>
      <c r="HS76" s="170">
        <f t="shared" si="92"/>
        <v>0</v>
      </c>
      <c r="HT76" s="23"/>
      <c r="HU76" s="23"/>
      <c r="HV76" s="173">
        <f t="shared" si="93"/>
        <v>0</v>
      </c>
      <c r="HW76" s="174">
        <f t="shared" si="94"/>
        <v>0</v>
      </c>
      <c r="HX76" s="169">
        <f t="shared" si="53"/>
        <v>0</v>
      </c>
      <c r="HY76" s="170">
        <f t="shared" si="54"/>
        <v>0</v>
      </c>
      <c r="HZ76" s="175">
        <f t="shared" si="95"/>
        <v>0</v>
      </c>
      <c r="IA76" s="174">
        <f t="shared" si="96"/>
        <v>0</v>
      </c>
      <c r="IB76" s="169">
        <f t="shared" si="55"/>
        <v>0</v>
      </c>
      <c r="IC76" s="170">
        <f t="shared" si="56"/>
        <v>0</v>
      </c>
      <c r="ID76" s="453">
        <f t="shared" si="97"/>
        <v>0</v>
      </c>
      <c r="IE76" s="439">
        <f t="shared" si="98"/>
        <v>0</v>
      </c>
      <c r="IF76" s="455" t="s">
        <v>343</v>
      </c>
      <c r="IG76" s="439" t="s">
        <v>343</v>
      </c>
      <c r="IH76" s="4"/>
    </row>
    <row r="77" spans="2:242" s="26" customFormat="1" ht="16.5" customHeight="1" x14ac:dyDescent="0.25">
      <c r="B77" s="153" t="s">
        <v>45</v>
      </c>
      <c r="C77" s="806"/>
      <c r="D77" s="807"/>
      <c r="E77" s="322"/>
      <c r="F77" s="116"/>
      <c r="G77" s="116"/>
      <c r="H77" s="116"/>
      <c r="I77" s="148">
        <f>INT(IF(E77&gt;0,data!$J$12,0))</f>
        <v>0</v>
      </c>
      <c r="J77" s="148">
        <f>E77*I77</f>
        <v>0</v>
      </c>
      <c r="K77" s="323"/>
      <c r="L77" s="322"/>
      <c r="M77" s="148">
        <f>INT(IF(E77&gt;0,(IF(K77="ano",data!$J$6,0)),0))</f>
        <v>0</v>
      </c>
      <c r="N77" s="155">
        <f>IF(L77&gt;E77,M77*E77,M77*L77)</f>
        <v>0</v>
      </c>
      <c r="O77" s="158">
        <f t="shared" si="46"/>
        <v>0</v>
      </c>
      <c r="Q77" s="152" t="str">
        <f t="shared" si="47"/>
        <v/>
      </c>
      <c r="R77" s="640" t="s">
        <v>343</v>
      </c>
      <c r="T77" s="26">
        <f t="shared" si="48"/>
        <v>0</v>
      </c>
      <c r="U77" s="179" t="s">
        <v>300</v>
      </c>
      <c r="V77" s="10"/>
      <c r="W77" s="10"/>
      <c r="X77" s="167"/>
      <c r="Y77" s="180"/>
      <c r="Z77" s="167"/>
      <c r="AA77" s="180"/>
      <c r="AB77" s="167"/>
      <c r="AC77" s="180"/>
      <c r="AD77" s="167"/>
      <c r="AE77" s="180"/>
      <c r="AF77" s="167"/>
      <c r="AG77" s="180"/>
      <c r="AH77" s="167"/>
      <c r="AI77" s="180"/>
      <c r="AJ77" s="167"/>
      <c r="AK77" s="180"/>
      <c r="AL77" s="167"/>
      <c r="AM77" s="180"/>
      <c r="AN77" s="167"/>
      <c r="AO77" s="180"/>
      <c r="AP77" s="167"/>
      <c r="AQ77" s="180"/>
      <c r="AR77" s="167"/>
      <c r="AS77" s="180"/>
      <c r="AT77" s="167"/>
      <c r="AU77" s="180"/>
      <c r="AV77" s="189">
        <f t="shared" si="57"/>
        <v>0</v>
      </c>
      <c r="AW77" s="170">
        <f t="shared" si="58"/>
        <v>0</v>
      </c>
      <c r="AX77" s="169">
        <f t="shared" si="59"/>
        <v>0</v>
      </c>
      <c r="AY77" s="170">
        <f t="shared" si="60"/>
        <v>0</v>
      </c>
      <c r="AZ77" s="4"/>
      <c r="BA77" s="4"/>
      <c r="BB77" s="167"/>
      <c r="BC77" s="180"/>
      <c r="BD77" s="167"/>
      <c r="BE77" s="180"/>
      <c r="BF77" s="167"/>
      <c r="BG77" s="180"/>
      <c r="BH77" s="167"/>
      <c r="BI77" s="180"/>
      <c r="BJ77" s="167"/>
      <c r="BK77" s="180"/>
      <c r="BL77" s="167"/>
      <c r="BM77" s="180"/>
      <c r="BN77" s="167"/>
      <c r="BO77" s="180"/>
      <c r="BP77" s="167"/>
      <c r="BQ77" s="180"/>
      <c r="BR77" s="189">
        <f t="shared" si="61"/>
        <v>0</v>
      </c>
      <c r="BS77" s="170">
        <f t="shared" si="62"/>
        <v>0</v>
      </c>
      <c r="BT77" s="169">
        <f t="shared" si="63"/>
        <v>0</v>
      </c>
      <c r="BU77" s="170">
        <f t="shared" si="64"/>
        <v>0</v>
      </c>
      <c r="BV77" s="4"/>
      <c r="BW77" s="4"/>
      <c r="BX77" s="167"/>
      <c r="BY77" s="180"/>
      <c r="BZ77" s="167"/>
      <c r="CA77" s="180"/>
      <c r="CB77" s="167"/>
      <c r="CC77" s="180"/>
      <c r="CD77" s="167"/>
      <c r="CE77" s="180"/>
      <c r="CF77" s="167"/>
      <c r="CG77" s="180"/>
      <c r="CH77" s="167"/>
      <c r="CI77" s="180"/>
      <c r="CJ77" s="167"/>
      <c r="CK77" s="180"/>
      <c r="CL77" s="167"/>
      <c r="CM77" s="180"/>
      <c r="CN77" s="189">
        <f t="shared" si="65"/>
        <v>0</v>
      </c>
      <c r="CO77" s="170">
        <f t="shared" si="66"/>
        <v>0</v>
      </c>
      <c r="CP77" s="169">
        <f t="shared" si="67"/>
        <v>0</v>
      </c>
      <c r="CQ77" s="170">
        <f t="shared" si="68"/>
        <v>0</v>
      </c>
      <c r="CR77" s="4"/>
      <c r="CS77" s="4"/>
      <c r="CT77" s="167"/>
      <c r="CU77" s="180"/>
      <c r="CV77" s="167"/>
      <c r="CW77" s="180"/>
      <c r="CX77" s="167"/>
      <c r="CY77" s="180"/>
      <c r="CZ77" s="167"/>
      <c r="DA77" s="180"/>
      <c r="DB77" s="167"/>
      <c r="DC77" s="180"/>
      <c r="DD77" s="167"/>
      <c r="DE77" s="180"/>
      <c r="DF77" s="167"/>
      <c r="DG77" s="180"/>
      <c r="DH77" s="167"/>
      <c r="DI77" s="180"/>
      <c r="DJ77" s="189">
        <f t="shared" si="69"/>
        <v>0</v>
      </c>
      <c r="DK77" s="170">
        <f t="shared" si="70"/>
        <v>0</v>
      </c>
      <c r="DL77" s="169">
        <f t="shared" si="71"/>
        <v>0</v>
      </c>
      <c r="DM77" s="170">
        <f t="shared" si="72"/>
        <v>0</v>
      </c>
      <c r="DN77" s="4"/>
      <c r="DO77" s="4"/>
      <c r="DP77" s="167"/>
      <c r="DQ77" s="180"/>
      <c r="DR77" s="167"/>
      <c r="DS77" s="180"/>
      <c r="DT77" s="167"/>
      <c r="DU77" s="180"/>
      <c r="DV77" s="167"/>
      <c r="DW77" s="180"/>
      <c r="DX77" s="167"/>
      <c r="DY77" s="180"/>
      <c r="DZ77" s="167"/>
      <c r="EA77" s="180"/>
      <c r="EB77" s="167"/>
      <c r="EC77" s="180"/>
      <c r="ED77" s="167"/>
      <c r="EE77" s="180"/>
      <c r="EF77" s="189">
        <f t="shared" si="73"/>
        <v>0</v>
      </c>
      <c r="EG77" s="170">
        <f t="shared" si="74"/>
        <v>0</v>
      </c>
      <c r="EH77" s="169">
        <f t="shared" si="75"/>
        <v>0</v>
      </c>
      <c r="EI77" s="170">
        <f t="shared" si="76"/>
        <v>0</v>
      </c>
      <c r="EJ77" s="4"/>
      <c r="EK77" s="4"/>
      <c r="EL77" s="167"/>
      <c r="EM77" s="180"/>
      <c r="EN77" s="167"/>
      <c r="EO77" s="180"/>
      <c r="EP77" s="167"/>
      <c r="EQ77" s="180"/>
      <c r="ER77" s="167"/>
      <c r="ES77" s="180"/>
      <c r="ET77" s="167"/>
      <c r="EU77" s="180"/>
      <c r="EV77" s="167"/>
      <c r="EW77" s="180"/>
      <c r="EX77" s="167"/>
      <c r="EY77" s="180"/>
      <c r="EZ77" s="167"/>
      <c r="FA77" s="180"/>
      <c r="FB77" s="189">
        <f t="shared" si="77"/>
        <v>0</v>
      </c>
      <c r="FC77" s="170">
        <f t="shared" si="78"/>
        <v>0</v>
      </c>
      <c r="FD77" s="169">
        <f t="shared" si="79"/>
        <v>0</v>
      </c>
      <c r="FE77" s="170">
        <f t="shared" si="80"/>
        <v>0</v>
      </c>
      <c r="FF77" s="4"/>
      <c r="FG77" s="4"/>
      <c r="FH77" s="167"/>
      <c r="FI77" s="180"/>
      <c r="FJ77" s="167"/>
      <c r="FK77" s="180"/>
      <c r="FL77" s="167"/>
      <c r="FM77" s="180"/>
      <c r="FN77" s="167"/>
      <c r="FO77" s="180"/>
      <c r="FP77" s="167"/>
      <c r="FQ77" s="180"/>
      <c r="FR77" s="167"/>
      <c r="FS77" s="180"/>
      <c r="FT77" s="167"/>
      <c r="FU77" s="180"/>
      <c r="FV77" s="167"/>
      <c r="FW77" s="180"/>
      <c r="FX77" s="189">
        <f t="shared" si="81"/>
        <v>0</v>
      </c>
      <c r="FY77" s="170">
        <f t="shared" si="82"/>
        <v>0</v>
      </c>
      <c r="FZ77" s="169">
        <f t="shared" si="83"/>
        <v>0</v>
      </c>
      <c r="GA77" s="170">
        <f t="shared" si="84"/>
        <v>0</v>
      </c>
      <c r="GB77" s="4"/>
      <c r="GC77" s="4"/>
      <c r="GD77" s="167"/>
      <c r="GE77" s="180"/>
      <c r="GF77" s="167"/>
      <c r="GG77" s="180"/>
      <c r="GH77" s="167"/>
      <c r="GI77" s="180"/>
      <c r="GJ77" s="167"/>
      <c r="GK77" s="180"/>
      <c r="GL77" s="167"/>
      <c r="GM77" s="180"/>
      <c r="GN77" s="167"/>
      <c r="GO77" s="180"/>
      <c r="GP77" s="167"/>
      <c r="GQ77" s="180"/>
      <c r="GR77" s="167"/>
      <c r="GS77" s="180"/>
      <c r="GT77" s="189">
        <f t="shared" si="85"/>
        <v>0</v>
      </c>
      <c r="GU77" s="170">
        <f t="shared" si="86"/>
        <v>0</v>
      </c>
      <c r="GV77" s="169">
        <f t="shared" si="87"/>
        <v>0</v>
      </c>
      <c r="GW77" s="170">
        <f t="shared" si="88"/>
        <v>0</v>
      </c>
      <c r="GX77" s="4"/>
      <c r="GY77" s="4"/>
      <c r="GZ77" s="167"/>
      <c r="HA77" s="180"/>
      <c r="HB77" s="167"/>
      <c r="HC77" s="180"/>
      <c r="HD77" s="167"/>
      <c r="HE77" s="180"/>
      <c r="HF77" s="167"/>
      <c r="HG77" s="180"/>
      <c r="HH77" s="167"/>
      <c r="HI77" s="180"/>
      <c r="HJ77" s="167"/>
      <c r="HK77" s="180"/>
      <c r="HL77" s="167"/>
      <c r="HM77" s="180"/>
      <c r="HN77" s="167"/>
      <c r="HO77" s="180"/>
      <c r="HP77" s="189">
        <f t="shared" si="89"/>
        <v>0</v>
      </c>
      <c r="HQ77" s="170">
        <f t="shared" si="90"/>
        <v>0</v>
      </c>
      <c r="HR77" s="169">
        <f t="shared" si="91"/>
        <v>0</v>
      </c>
      <c r="HS77" s="170">
        <f t="shared" si="92"/>
        <v>0</v>
      </c>
      <c r="HT77" s="4"/>
      <c r="HU77" s="4"/>
      <c r="HV77" s="173">
        <f t="shared" si="93"/>
        <v>0</v>
      </c>
      <c r="HW77" s="174">
        <f t="shared" si="94"/>
        <v>0</v>
      </c>
      <c r="HX77" s="169">
        <f t="shared" si="53"/>
        <v>0</v>
      </c>
      <c r="HY77" s="170">
        <f t="shared" si="54"/>
        <v>0</v>
      </c>
      <c r="HZ77" s="175">
        <f t="shared" si="95"/>
        <v>0</v>
      </c>
      <c r="IA77" s="174">
        <f t="shared" si="96"/>
        <v>0</v>
      </c>
      <c r="IB77" s="169">
        <f t="shared" si="55"/>
        <v>0</v>
      </c>
      <c r="IC77" s="170">
        <f t="shared" si="56"/>
        <v>0</v>
      </c>
      <c r="ID77" s="453">
        <f t="shared" si="97"/>
        <v>0</v>
      </c>
      <c r="IE77" s="439">
        <f t="shared" si="98"/>
        <v>0</v>
      </c>
      <c r="IF77" s="455" t="s">
        <v>343</v>
      </c>
      <c r="IG77" s="439" t="s">
        <v>343</v>
      </c>
      <c r="IH77" s="4"/>
    </row>
    <row r="78" spans="2:242" s="26" customFormat="1" ht="16.5" hidden="1" customHeight="1" x14ac:dyDescent="0.25">
      <c r="B78" s="153"/>
      <c r="C78" s="558"/>
      <c r="D78" s="559"/>
      <c r="E78" s="123"/>
      <c r="F78" s="123"/>
      <c r="G78" s="123"/>
      <c r="H78" s="123"/>
      <c r="I78" s="148"/>
      <c r="J78" s="159"/>
      <c r="K78" s="560"/>
      <c r="L78" s="553"/>
      <c r="M78" s="148"/>
      <c r="N78" s="155"/>
      <c r="O78" s="160"/>
      <c r="Q78" s="157"/>
      <c r="R78" s="640" t="s">
        <v>343</v>
      </c>
      <c r="T78" s="28"/>
      <c r="U78" s="176" t="s">
        <v>300</v>
      </c>
      <c r="V78" s="10"/>
      <c r="W78" s="10"/>
      <c r="X78" s="177"/>
      <c r="Y78" s="178"/>
      <c r="Z78" s="177"/>
      <c r="AA78" s="178"/>
      <c r="AB78" s="177"/>
      <c r="AC78" s="178"/>
      <c r="AD78" s="177"/>
      <c r="AE78" s="178"/>
      <c r="AF78" s="177"/>
      <c r="AG78" s="178"/>
      <c r="AH78" s="177"/>
      <c r="AI78" s="178"/>
      <c r="AJ78" s="177"/>
      <c r="AK78" s="178"/>
      <c r="AL78" s="177"/>
      <c r="AM78" s="178"/>
      <c r="AN78" s="177"/>
      <c r="AO78" s="178"/>
      <c r="AP78" s="177"/>
      <c r="AQ78" s="178"/>
      <c r="AR78" s="177"/>
      <c r="AS78" s="178"/>
      <c r="AT78" s="177"/>
      <c r="AU78" s="178"/>
      <c r="AV78" s="189">
        <f t="shared" si="57"/>
        <v>0</v>
      </c>
      <c r="AW78" s="170">
        <f t="shared" si="58"/>
        <v>0</v>
      </c>
      <c r="AX78" s="169">
        <f t="shared" si="59"/>
        <v>0</v>
      </c>
      <c r="AY78" s="170">
        <f t="shared" si="60"/>
        <v>0</v>
      </c>
      <c r="AZ78" s="23"/>
      <c r="BA78" s="23"/>
      <c r="BB78" s="177"/>
      <c r="BC78" s="178"/>
      <c r="BD78" s="177"/>
      <c r="BE78" s="178"/>
      <c r="BF78" s="177"/>
      <c r="BG78" s="178"/>
      <c r="BH78" s="177"/>
      <c r="BI78" s="178"/>
      <c r="BJ78" s="177"/>
      <c r="BK78" s="178"/>
      <c r="BL78" s="177"/>
      <c r="BM78" s="178"/>
      <c r="BN78" s="177"/>
      <c r="BO78" s="178"/>
      <c r="BP78" s="177"/>
      <c r="BQ78" s="178"/>
      <c r="BR78" s="189">
        <f t="shared" si="61"/>
        <v>0</v>
      </c>
      <c r="BS78" s="170">
        <f t="shared" si="62"/>
        <v>0</v>
      </c>
      <c r="BT78" s="169">
        <f t="shared" si="63"/>
        <v>0</v>
      </c>
      <c r="BU78" s="170">
        <f t="shared" si="64"/>
        <v>0</v>
      </c>
      <c r="BV78" s="23"/>
      <c r="BW78" s="23"/>
      <c r="BX78" s="177"/>
      <c r="BY78" s="178"/>
      <c r="BZ78" s="177"/>
      <c r="CA78" s="178"/>
      <c r="CB78" s="177"/>
      <c r="CC78" s="178"/>
      <c r="CD78" s="177"/>
      <c r="CE78" s="178"/>
      <c r="CF78" s="177"/>
      <c r="CG78" s="178"/>
      <c r="CH78" s="177"/>
      <c r="CI78" s="178"/>
      <c r="CJ78" s="177"/>
      <c r="CK78" s="178"/>
      <c r="CL78" s="177"/>
      <c r="CM78" s="178"/>
      <c r="CN78" s="189">
        <f t="shared" si="65"/>
        <v>0</v>
      </c>
      <c r="CO78" s="170">
        <f t="shared" si="66"/>
        <v>0</v>
      </c>
      <c r="CP78" s="169">
        <f t="shared" si="67"/>
        <v>0</v>
      </c>
      <c r="CQ78" s="170">
        <f t="shared" si="68"/>
        <v>0</v>
      </c>
      <c r="CR78" s="23"/>
      <c r="CS78" s="23"/>
      <c r="CT78" s="177"/>
      <c r="CU78" s="178"/>
      <c r="CV78" s="177"/>
      <c r="CW78" s="178"/>
      <c r="CX78" s="177"/>
      <c r="CY78" s="178"/>
      <c r="CZ78" s="177"/>
      <c r="DA78" s="178"/>
      <c r="DB78" s="177"/>
      <c r="DC78" s="178"/>
      <c r="DD78" s="177"/>
      <c r="DE78" s="178"/>
      <c r="DF78" s="177"/>
      <c r="DG78" s="178"/>
      <c r="DH78" s="177"/>
      <c r="DI78" s="178"/>
      <c r="DJ78" s="189">
        <f t="shared" si="69"/>
        <v>0</v>
      </c>
      <c r="DK78" s="170">
        <f t="shared" si="70"/>
        <v>0</v>
      </c>
      <c r="DL78" s="169">
        <f t="shared" si="71"/>
        <v>0</v>
      </c>
      <c r="DM78" s="170">
        <f t="shared" si="72"/>
        <v>0</v>
      </c>
      <c r="DN78" s="23"/>
      <c r="DO78" s="23"/>
      <c r="DP78" s="177"/>
      <c r="DQ78" s="178"/>
      <c r="DR78" s="177"/>
      <c r="DS78" s="178"/>
      <c r="DT78" s="177"/>
      <c r="DU78" s="178"/>
      <c r="DV78" s="177"/>
      <c r="DW78" s="178"/>
      <c r="DX78" s="177"/>
      <c r="DY78" s="178"/>
      <c r="DZ78" s="177"/>
      <c r="EA78" s="178"/>
      <c r="EB78" s="177"/>
      <c r="EC78" s="178"/>
      <c r="ED78" s="177"/>
      <c r="EE78" s="178"/>
      <c r="EF78" s="189">
        <f t="shared" si="73"/>
        <v>0</v>
      </c>
      <c r="EG78" s="170">
        <f t="shared" si="74"/>
        <v>0</v>
      </c>
      <c r="EH78" s="169">
        <f t="shared" si="75"/>
        <v>0</v>
      </c>
      <c r="EI78" s="170">
        <f t="shared" si="76"/>
        <v>0</v>
      </c>
      <c r="EJ78" s="23"/>
      <c r="EK78" s="23"/>
      <c r="EL78" s="177"/>
      <c r="EM78" s="178"/>
      <c r="EN78" s="177"/>
      <c r="EO78" s="178"/>
      <c r="EP78" s="177"/>
      <c r="EQ78" s="178"/>
      <c r="ER78" s="177"/>
      <c r="ES78" s="178"/>
      <c r="ET78" s="177"/>
      <c r="EU78" s="178"/>
      <c r="EV78" s="177"/>
      <c r="EW78" s="178"/>
      <c r="EX78" s="177"/>
      <c r="EY78" s="178"/>
      <c r="EZ78" s="177"/>
      <c r="FA78" s="178"/>
      <c r="FB78" s="189">
        <f t="shared" si="77"/>
        <v>0</v>
      </c>
      <c r="FC78" s="170">
        <f t="shared" si="78"/>
        <v>0</v>
      </c>
      <c r="FD78" s="169">
        <f t="shared" si="79"/>
        <v>0</v>
      </c>
      <c r="FE78" s="170">
        <f t="shared" si="80"/>
        <v>0</v>
      </c>
      <c r="FF78" s="23"/>
      <c r="FG78" s="23"/>
      <c r="FH78" s="177"/>
      <c r="FI78" s="178"/>
      <c r="FJ78" s="177"/>
      <c r="FK78" s="178"/>
      <c r="FL78" s="177"/>
      <c r="FM78" s="178"/>
      <c r="FN78" s="177"/>
      <c r="FO78" s="178"/>
      <c r="FP78" s="177"/>
      <c r="FQ78" s="178"/>
      <c r="FR78" s="177"/>
      <c r="FS78" s="178"/>
      <c r="FT78" s="177"/>
      <c r="FU78" s="178"/>
      <c r="FV78" s="177"/>
      <c r="FW78" s="178"/>
      <c r="FX78" s="189">
        <f t="shared" si="81"/>
        <v>0</v>
      </c>
      <c r="FY78" s="170">
        <f t="shared" si="82"/>
        <v>0</v>
      </c>
      <c r="FZ78" s="169">
        <f t="shared" si="83"/>
        <v>0</v>
      </c>
      <c r="GA78" s="170">
        <f t="shared" si="84"/>
        <v>0</v>
      </c>
      <c r="GB78" s="23"/>
      <c r="GC78" s="23"/>
      <c r="GD78" s="177"/>
      <c r="GE78" s="178"/>
      <c r="GF78" s="177"/>
      <c r="GG78" s="178"/>
      <c r="GH78" s="177"/>
      <c r="GI78" s="178"/>
      <c r="GJ78" s="177"/>
      <c r="GK78" s="178"/>
      <c r="GL78" s="177"/>
      <c r="GM78" s="178"/>
      <c r="GN78" s="177"/>
      <c r="GO78" s="178"/>
      <c r="GP78" s="177"/>
      <c r="GQ78" s="178"/>
      <c r="GR78" s="177"/>
      <c r="GS78" s="178"/>
      <c r="GT78" s="189">
        <f t="shared" si="85"/>
        <v>0</v>
      </c>
      <c r="GU78" s="170">
        <f t="shared" si="86"/>
        <v>0</v>
      </c>
      <c r="GV78" s="169">
        <f t="shared" si="87"/>
        <v>0</v>
      </c>
      <c r="GW78" s="170">
        <f t="shared" si="88"/>
        <v>0</v>
      </c>
      <c r="GX78" s="23"/>
      <c r="GY78" s="23"/>
      <c r="GZ78" s="177"/>
      <c r="HA78" s="178"/>
      <c r="HB78" s="177"/>
      <c r="HC78" s="178"/>
      <c r="HD78" s="177"/>
      <c r="HE78" s="178"/>
      <c r="HF78" s="177"/>
      <c r="HG78" s="178"/>
      <c r="HH78" s="177"/>
      <c r="HI78" s="178"/>
      <c r="HJ78" s="177"/>
      <c r="HK78" s="178"/>
      <c r="HL78" s="177"/>
      <c r="HM78" s="178"/>
      <c r="HN78" s="177"/>
      <c r="HO78" s="178"/>
      <c r="HP78" s="189">
        <f t="shared" si="89"/>
        <v>0</v>
      </c>
      <c r="HQ78" s="170">
        <f t="shared" si="90"/>
        <v>0</v>
      </c>
      <c r="HR78" s="169">
        <f t="shared" si="91"/>
        <v>0</v>
      </c>
      <c r="HS78" s="170">
        <f t="shared" si="92"/>
        <v>0</v>
      </c>
      <c r="HT78" s="23"/>
      <c r="HU78" s="23"/>
      <c r="HV78" s="173">
        <f t="shared" si="93"/>
        <v>0</v>
      </c>
      <c r="HW78" s="174">
        <f t="shared" si="94"/>
        <v>0</v>
      </c>
      <c r="HX78" s="169">
        <f t="shared" si="53"/>
        <v>0</v>
      </c>
      <c r="HY78" s="170">
        <f t="shared" si="54"/>
        <v>0</v>
      </c>
      <c r="HZ78" s="175">
        <f t="shared" si="95"/>
        <v>0</v>
      </c>
      <c r="IA78" s="174">
        <f t="shared" si="96"/>
        <v>0</v>
      </c>
      <c r="IB78" s="169">
        <f t="shared" si="55"/>
        <v>0</v>
      </c>
      <c r="IC78" s="170">
        <f t="shared" si="56"/>
        <v>0</v>
      </c>
      <c r="ID78" s="453">
        <f t="shared" si="97"/>
        <v>0</v>
      </c>
      <c r="IE78" s="439">
        <f t="shared" si="98"/>
        <v>0</v>
      </c>
      <c r="IF78" s="455" t="s">
        <v>343</v>
      </c>
      <c r="IG78" s="439" t="s">
        <v>343</v>
      </c>
      <c r="IH78" s="4"/>
    </row>
    <row r="79" spans="2:242" s="26" customFormat="1" ht="16.5" customHeight="1" x14ac:dyDescent="0.25">
      <c r="B79" s="153" t="s">
        <v>46</v>
      </c>
      <c r="C79" s="806"/>
      <c r="D79" s="807"/>
      <c r="E79" s="322"/>
      <c r="F79" s="116"/>
      <c r="G79" s="116"/>
      <c r="H79" s="116"/>
      <c r="I79" s="148">
        <f>INT(IF(E79&gt;0,data!$J$12,0))</f>
        <v>0</v>
      </c>
      <c r="J79" s="148">
        <f>E79*I79</f>
        <v>0</v>
      </c>
      <c r="K79" s="323"/>
      <c r="L79" s="322"/>
      <c r="M79" s="148">
        <f>INT(IF(E79&gt;0,(IF(K79="ano",data!$J$6,0)),0))</f>
        <v>0</v>
      </c>
      <c r="N79" s="155">
        <f>IF(L79&gt;E79,M79*E79,M79*L79)</f>
        <v>0</v>
      </c>
      <c r="O79" s="158">
        <f t="shared" si="46"/>
        <v>0</v>
      </c>
      <c r="Q79" s="152" t="str">
        <f t="shared" si="47"/>
        <v/>
      </c>
      <c r="R79" s="640" t="s">
        <v>343</v>
      </c>
      <c r="T79" s="26">
        <f t="shared" si="48"/>
        <v>0</v>
      </c>
      <c r="U79" s="179" t="s">
        <v>300</v>
      </c>
      <c r="V79" s="10"/>
      <c r="W79" s="10"/>
      <c r="X79" s="167"/>
      <c r="Y79" s="180"/>
      <c r="Z79" s="167"/>
      <c r="AA79" s="180"/>
      <c r="AB79" s="167"/>
      <c r="AC79" s="180"/>
      <c r="AD79" s="167"/>
      <c r="AE79" s="180"/>
      <c r="AF79" s="167"/>
      <c r="AG79" s="180"/>
      <c r="AH79" s="167"/>
      <c r="AI79" s="180"/>
      <c r="AJ79" s="167"/>
      <c r="AK79" s="180"/>
      <c r="AL79" s="167"/>
      <c r="AM79" s="180"/>
      <c r="AN79" s="167"/>
      <c r="AO79" s="180"/>
      <c r="AP79" s="167"/>
      <c r="AQ79" s="180"/>
      <c r="AR79" s="167"/>
      <c r="AS79" s="180"/>
      <c r="AT79" s="167"/>
      <c r="AU79" s="180"/>
      <c r="AV79" s="189">
        <f t="shared" si="57"/>
        <v>0</v>
      </c>
      <c r="AW79" s="170">
        <f t="shared" si="58"/>
        <v>0</v>
      </c>
      <c r="AX79" s="169">
        <f t="shared" si="59"/>
        <v>0</v>
      </c>
      <c r="AY79" s="170">
        <f t="shared" si="60"/>
        <v>0</v>
      </c>
      <c r="AZ79" s="4"/>
      <c r="BA79" s="4"/>
      <c r="BB79" s="167"/>
      <c r="BC79" s="180"/>
      <c r="BD79" s="167"/>
      <c r="BE79" s="180"/>
      <c r="BF79" s="167"/>
      <c r="BG79" s="180"/>
      <c r="BH79" s="167"/>
      <c r="BI79" s="180"/>
      <c r="BJ79" s="167"/>
      <c r="BK79" s="180"/>
      <c r="BL79" s="167"/>
      <c r="BM79" s="180"/>
      <c r="BN79" s="167"/>
      <c r="BO79" s="180"/>
      <c r="BP79" s="167"/>
      <c r="BQ79" s="180"/>
      <c r="BR79" s="189">
        <f t="shared" si="61"/>
        <v>0</v>
      </c>
      <c r="BS79" s="170">
        <f t="shared" si="62"/>
        <v>0</v>
      </c>
      <c r="BT79" s="169">
        <f t="shared" si="63"/>
        <v>0</v>
      </c>
      <c r="BU79" s="170">
        <f t="shared" si="64"/>
        <v>0</v>
      </c>
      <c r="BV79" s="4"/>
      <c r="BW79" s="4"/>
      <c r="BX79" s="167"/>
      <c r="BY79" s="180"/>
      <c r="BZ79" s="167"/>
      <c r="CA79" s="180"/>
      <c r="CB79" s="167"/>
      <c r="CC79" s="180"/>
      <c r="CD79" s="167"/>
      <c r="CE79" s="180"/>
      <c r="CF79" s="167"/>
      <c r="CG79" s="180"/>
      <c r="CH79" s="167"/>
      <c r="CI79" s="180"/>
      <c r="CJ79" s="167"/>
      <c r="CK79" s="180"/>
      <c r="CL79" s="167"/>
      <c r="CM79" s="180"/>
      <c r="CN79" s="189">
        <f t="shared" si="65"/>
        <v>0</v>
      </c>
      <c r="CO79" s="170">
        <f t="shared" si="66"/>
        <v>0</v>
      </c>
      <c r="CP79" s="169">
        <f t="shared" si="67"/>
        <v>0</v>
      </c>
      <c r="CQ79" s="170">
        <f t="shared" si="68"/>
        <v>0</v>
      </c>
      <c r="CR79" s="4"/>
      <c r="CS79" s="4"/>
      <c r="CT79" s="167"/>
      <c r="CU79" s="180"/>
      <c r="CV79" s="167"/>
      <c r="CW79" s="180"/>
      <c r="CX79" s="167"/>
      <c r="CY79" s="180"/>
      <c r="CZ79" s="167"/>
      <c r="DA79" s="180"/>
      <c r="DB79" s="167"/>
      <c r="DC79" s="180"/>
      <c r="DD79" s="167"/>
      <c r="DE79" s="180"/>
      <c r="DF79" s="167"/>
      <c r="DG79" s="180"/>
      <c r="DH79" s="167"/>
      <c r="DI79" s="180"/>
      <c r="DJ79" s="189">
        <f t="shared" si="69"/>
        <v>0</v>
      </c>
      <c r="DK79" s="170">
        <f t="shared" si="70"/>
        <v>0</v>
      </c>
      <c r="DL79" s="169">
        <f t="shared" si="71"/>
        <v>0</v>
      </c>
      <c r="DM79" s="170">
        <f t="shared" si="72"/>
        <v>0</v>
      </c>
      <c r="DN79" s="4"/>
      <c r="DO79" s="4"/>
      <c r="DP79" s="167"/>
      <c r="DQ79" s="180"/>
      <c r="DR79" s="167"/>
      <c r="DS79" s="180"/>
      <c r="DT79" s="167"/>
      <c r="DU79" s="180"/>
      <c r="DV79" s="167"/>
      <c r="DW79" s="180"/>
      <c r="DX79" s="167"/>
      <c r="DY79" s="180"/>
      <c r="DZ79" s="167"/>
      <c r="EA79" s="180"/>
      <c r="EB79" s="167"/>
      <c r="EC79" s="180"/>
      <c r="ED79" s="167"/>
      <c r="EE79" s="180"/>
      <c r="EF79" s="189">
        <f t="shared" si="73"/>
        <v>0</v>
      </c>
      <c r="EG79" s="170">
        <f t="shared" si="74"/>
        <v>0</v>
      </c>
      <c r="EH79" s="169">
        <f t="shared" si="75"/>
        <v>0</v>
      </c>
      <c r="EI79" s="170">
        <f t="shared" si="76"/>
        <v>0</v>
      </c>
      <c r="EJ79" s="4"/>
      <c r="EK79" s="4"/>
      <c r="EL79" s="167"/>
      <c r="EM79" s="180"/>
      <c r="EN79" s="167"/>
      <c r="EO79" s="180"/>
      <c r="EP79" s="167"/>
      <c r="EQ79" s="180"/>
      <c r="ER79" s="167"/>
      <c r="ES79" s="180"/>
      <c r="ET79" s="167"/>
      <c r="EU79" s="180"/>
      <c r="EV79" s="167"/>
      <c r="EW79" s="180"/>
      <c r="EX79" s="167"/>
      <c r="EY79" s="180"/>
      <c r="EZ79" s="167"/>
      <c r="FA79" s="180"/>
      <c r="FB79" s="189">
        <f t="shared" si="77"/>
        <v>0</v>
      </c>
      <c r="FC79" s="170">
        <f t="shared" si="78"/>
        <v>0</v>
      </c>
      <c r="FD79" s="169">
        <f t="shared" si="79"/>
        <v>0</v>
      </c>
      <c r="FE79" s="170">
        <f t="shared" si="80"/>
        <v>0</v>
      </c>
      <c r="FF79" s="4"/>
      <c r="FG79" s="4"/>
      <c r="FH79" s="167"/>
      <c r="FI79" s="180"/>
      <c r="FJ79" s="167"/>
      <c r="FK79" s="180"/>
      <c r="FL79" s="167"/>
      <c r="FM79" s="180"/>
      <c r="FN79" s="167"/>
      <c r="FO79" s="180"/>
      <c r="FP79" s="167"/>
      <c r="FQ79" s="180"/>
      <c r="FR79" s="167"/>
      <c r="FS79" s="180"/>
      <c r="FT79" s="167"/>
      <c r="FU79" s="180"/>
      <c r="FV79" s="167"/>
      <c r="FW79" s="180"/>
      <c r="FX79" s="189">
        <f t="shared" si="81"/>
        <v>0</v>
      </c>
      <c r="FY79" s="170">
        <f t="shared" si="82"/>
        <v>0</v>
      </c>
      <c r="FZ79" s="169">
        <f t="shared" si="83"/>
        <v>0</v>
      </c>
      <c r="GA79" s="170">
        <f t="shared" si="84"/>
        <v>0</v>
      </c>
      <c r="GB79" s="4"/>
      <c r="GC79" s="4"/>
      <c r="GD79" s="167"/>
      <c r="GE79" s="180"/>
      <c r="GF79" s="167"/>
      <c r="GG79" s="180"/>
      <c r="GH79" s="167"/>
      <c r="GI79" s="180"/>
      <c r="GJ79" s="167"/>
      <c r="GK79" s="180"/>
      <c r="GL79" s="167"/>
      <c r="GM79" s="180"/>
      <c r="GN79" s="167"/>
      <c r="GO79" s="180"/>
      <c r="GP79" s="167"/>
      <c r="GQ79" s="180"/>
      <c r="GR79" s="167"/>
      <c r="GS79" s="180"/>
      <c r="GT79" s="189">
        <f t="shared" si="85"/>
        <v>0</v>
      </c>
      <c r="GU79" s="170">
        <f t="shared" si="86"/>
        <v>0</v>
      </c>
      <c r="GV79" s="169">
        <f t="shared" si="87"/>
        <v>0</v>
      </c>
      <c r="GW79" s="170">
        <f t="shared" si="88"/>
        <v>0</v>
      </c>
      <c r="GX79" s="4"/>
      <c r="GY79" s="4"/>
      <c r="GZ79" s="167"/>
      <c r="HA79" s="180"/>
      <c r="HB79" s="167"/>
      <c r="HC79" s="180"/>
      <c r="HD79" s="167"/>
      <c r="HE79" s="180"/>
      <c r="HF79" s="167"/>
      <c r="HG79" s="180"/>
      <c r="HH79" s="167"/>
      <c r="HI79" s="180"/>
      <c r="HJ79" s="167"/>
      <c r="HK79" s="180"/>
      <c r="HL79" s="167"/>
      <c r="HM79" s="180"/>
      <c r="HN79" s="167"/>
      <c r="HO79" s="180"/>
      <c r="HP79" s="189">
        <f t="shared" si="89"/>
        <v>0</v>
      </c>
      <c r="HQ79" s="170">
        <f t="shared" si="90"/>
        <v>0</v>
      </c>
      <c r="HR79" s="169">
        <f t="shared" si="91"/>
        <v>0</v>
      </c>
      <c r="HS79" s="170">
        <f t="shared" si="92"/>
        <v>0</v>
      </c>
      <c r="HT79" s="4"/>
      <c r="HU79" s="4"/>
      <c r="HV79" s="173">
        <f t="shared" si="93"/>
        <v>0</v>
      </c>
      <c r="HW79" s="174">
        <f t="shared" si="94"/>
        <v>0</v>
      </c>
      <c r="HX79" s="169">
        <f t="shared" si="53"/>
        <v>0</v>
      </c>
      <c r="HY79" s="170">
        <f t="shared" si="54"/>
        <v>0</v>
      </c>
      <c r="HZ79" s="175">
        <f t="shared" si="95"/>
        <v>0</v>
      </c>
      <c r="IA79" s="174">
        <f t="shared" si="96"/>
        <v>0</v>
      </c>
      <c r="IB79" s="169">
        <f t="shared" si="55"/>
        <v>0</v>
      </c>
      <c r="IC79" s="170">
        <f t="shared" si="56"/>
        <v>0</v>
      </c>
      <c r="ID79" s="453">
        <f t="shared" si="97"/>
        <v>0</v>
      </c>
      <c r="IE79" s="439">
        <f t="shared" si="98"/>
        <v>0</v>
      </c>
      <c r="IF79" s="455" t="s">
        <v>343</v>
      </c>
      <c r="IG79" s="439" t="s">
        <v>343</v>
      </c>
      <c r="IH79" s="4"/>
    </row>
    <row r="80" spans="2:242" s="26" customFormat="1" ht="16.5" hidden="1" customHeight="1" x14ac:dyDescent="0.25">
      <c r="B80" s="153"/>
      <c r="C80" s="558"/>
      <c r="D80" s="559"/>
      <c r="E80" s="123"/>
      <c r="F80" s="123"/>
      <c r="G80" s="123"/>
      <c r="H80" s="123"/>
      <c r="I80" s="148"/>
      <c r="J80" s="159"/>
      <c r="K80" s="560"/>
      <c r="L80" s="553"/>
      <c r="M80" s="148"/>
      <c r="N80" s="155"/>
      <c r="O80" s="160"/>
      <c r="Q80" s="157"/>
      <c r="R80" s="640" t="s">
        <v>343</v>
      </c>
      <c r="T80" s="28"/>
      <c r="U80" s="176" t="s">
        <v>300</v>
      </c>
      <c r="V80" s="10"/>
      <c r="W80" s="10"/>
      <c r="X80" s="177"/>
      <c r="Y80" s="178"/>
      <c r="Z80" s="177"/>
      <c r="AA80" s="178"/>
      <c r="AB80" s="177"/>
      <c r="AC80" s="178"/>
      <c r="AD80" s="177"/>
      <c r="AE80" s="178"/>
      <c r="AF80" s="177"/>
      <c r="AG80" s="178"/>
      <c r="AH80" s="177"/>
      <c r="AI80" s="178"/>
      <c r="AJ80" s="177"/>
      <c r="AK80" s="178"/>
      <c r="AL80" s="177"/>
      <c r="AM80" s="178"/>
      <c r="AN80" s="177"/>
      <c r="AO80" s="178"/>
      <c r="AP80" s="177"/>
      <c r="AQ80" s="178"/>
      <c r="AR80" s="177"/>
      <c r="AS80" s="178"/>
      <c r="AT80" s="177"/>
      <c r="AU80" s="178"/>
      <c r="AV80" s="189">
        <f t="shared" si="57"/>
        <v>0</v>
      </c>
      <c r="AW80" s="170">
        <f t="shared" si="58"/>
        <v>0</v>
      </c>
      <c r="AX80" s="169">
        <f t="shared" si="59"/>
        <v>0</v>
      </c>
      <c r="AY80" s="170">
        <f t="shared" si="60"/>
        <v>0</v>
      </c>
      <c r="AZ80" s="23"/>
      <c r="BA80" s="23"/>
      <c r="BB80" s="177"/>
      <c r="BC80" s="178"/>
      <c r="BD80" s="177"/>
      <c r="BE80" s="178"/>
      <c r="BF80" s="177"/>
      <c r="BG80" s="178"/>
      <c r="BH80" s="177"/>
      <c r="BI80" s="178"/>
      <c r="BJ80" s="177"/>
      <c r="BK80" s="178"/>
      <c r="BL80" s="177"/>
      <c r="BM80" s="178"/>
      <c r="BN80" s="177"/>
      <c r="BO80" s="178"/>
      <c r="BP80" s="177"/>
      <c r="BQ80" s="178"/>
      <c r="BR80" s="189">
        <f t="shared" si="61"/>
        <v>0</v>
      </c>
      <c r="BS80" s="170">
        <f t="shared" si="62"/>
        <v>0</v>
      </c>
      <c r="BT80" s="169">
        <f t="shared" si="63"/>
        <v>0</v>
      </c>
      <c r="BU80" s="170">
        <f t="shared" si="64"/>
        <v>0</v>
      </c>
      <c r="BV80" s="23"/>
      <c r="BW80" s="23"/>
      <c r="BX80" s="177"/>
      <c r="BY80" s="178"/>
      <c r="BZ80" s="177"/>
      <c r="CA80" s="178"/>
      <c r="CB80" s="177"/>
      <c r="CC80" s="178"/>
      <c r="CD80" s="177"/>
      <c r="CE80" s="178"/>
      <c r="CF80" s="177"/>
      <c r="CG80" s="178"/>
      <c r="CH80" s="177"/>
      <c r="CI80" s="178"/>
      <c r="CJ80" s="177"/>
      <c r="CK80" s="178"/>
      <c r="CL80" s="177"/>
      <c r="CM80" s="178"/>
      <c r="CN80" s="189">
        <f t="shared" si="65"/>
        <v>0</v>
      </c>
      <c r="CO80" s="170">
        <f t="shared" si="66"/>
        <v>0</v>
      </c>
      <c r="CP80" s="169">
        <f t="shared" si="67"/>
        <v>0</v>
      </c>
      <c r="CQ80" s="170">
        <f t="shared" si="68"/>
        <v>0</v>
      </c>
      <c r="CR80" s="23"/>
      <c r="CS80" s="23"/>
      <c r="CT80" s="177"/>
      <c r="CU80" s="178"/>
      <c r="CV80" s="177"/>
      <c r="CW80" s="178"/>
      <c r="CX80" s="177"/>
      <c r="CY80" s="178"/>
      <c r="CZ80" s="177"/>
      <c r="DA80" s="178"/>
      <c r="DB80" s="177"/>
      <c r="DC80" s="178"/>
      <c r="DD80" s="177"/>
      <c r="DE80" s="178"/>
      <c r="DF80" s="177"/>
      <c r="DG80" s="178"/>
      <c r="DH80" s="177"/>
      <c r="DI80" s="178"/>
      <c r="DJ80" s="189">
        <f t="shared" si="69"/>
        <v>0</v>
      </c>
      <c r="DK80" s="170">
        <f t="shared" si="70"/>
        <v>0</v>
      </c>
      <c r="DL80" s="169">
        <f t="shared" si="71"/>
        <v>0</v>
      </c>
      <c r="DM80" s="170">
        <f t="shared" si="72"/>
        <v>0</v>
      </c>
      <c r="DN80" s="23"/>
      <c r="DO80" s="23"/>
      <c r="DP80" s="177"/>
      <c r="DQ80" s="178"/>
      <c r="DR80" s="177"/>
      <c r="DS80" s="178"/>
      <c r="DT80" s="177"/>
      <c r="DU80" s="178"/>
      <c r="DV80" s="177"/>
      <c r="DW80" s="178"/>
      <c r="DX80" s="177"/>
      <c r="DY80" s="178"/>
      <c r="DZ80" s="177"/>
      <c r="EA80" s="178"/>
      <c r="EB80" s="177"/>
      <c r="EC80" s="178"/>
      <c r="ED80" s="177"/>
      <c r="EE80" s="178"/>
      <c r="EF80" s="189">
        <f t="shared" si="73"/>
        <v>0</v>
      </c>
      <c r="EG80" s="170">
        <f t="shared" si="74"/>
        <v>0</v>
      </c>
      <c r="EH80" s="169">
        <f t="shared" si="75"/>
        <v>0</v>
      </c>
      <c r="EI80" s="170">
        <f t="shared" si="76"/>
        <v>0</v>
      </c>
      <c r="EJ80" s="23"/>
      <c r="EK80" s="23"/>
      <c r="EL80" s="177"/>
      <c r="EM80" s="178"/>
      <c r="EN80" s="177"/>
      <c r="EO80" s="178"/>
      <c r="EP80" s="177"/>
      <c r="EQ80" s="178"/>
      <c r="ER80" s="177"/>
      <c r="ES80" s="178"/>
      <c r="ET80" s="177"/>
      <c r="EU80" s="178"/>
      <c r="EV80" s="177"/>
      <c r="EW80" s="178"/>
      <c r="EX80" s="177"/>
      <c r="EY80" s="178"/>
      <c r="EZ80" s="177"/>
      <c r="FA80" s="178"/>
      <c r="FB80" s="189">
        <f t="shared" si="77"/>
        <v>0</v>
      </c>
      <c r="FC80" s="170">
        <f t="shared" si="78"/>
        <v>0</v>
      </c>
      <c r="FD80" s="169">
        <f t="shared" si="79"/>
        <v>0</v>
      </c>
      <c r="FE80" s="170">
        <f t="shared" si="80"/>
        <v>0</v>
      </c>
      <c r="FF80" s="23"/>
      <c r="FG80" s="23"/>
      <c r="FH80" s="177"/>
      <c r="FI80" s="178"/>
      <c r="FJ80" s="177"/>
      <c r="FK80" s="178"/>
      <c r="FL80" s="177"/>
      <c r="FM80" s="178"/>
      <c r="FN80" s="177"/>
      <c r="FO80" s="178"/>
      <c r="FP80" s="177"/>
      <c r="FQ80" s="178"/>
      <c r="FR80" s="177"/>
      <c r="FS80" s="178"/>
      <c r="FT80" s="177"/>
      <c r="FU80" s="178"/>
      <c r="FV80" s="177"/>
      <c r="FW80" s="178"/>
      <c r="FX80" s="189">
        <f t="shared" si="81"/>
        <v>0</v>
      </c>
      <c r="FY80" s="170">
        <f t="shared" si="82"/>
        <v>0</v>
      </c>
      <c r="FZ80" s="169">
        <f t="shared" si="83"/>
        <v>0</v>
      </c>
      <c r="GA80" s="170">
        <f t="shared" si="84"/>
        <v>0</v>
      </c>
      <c r="GB80" s="23"/>
      <c r="GC80" s="23"/>
      <c r="GD80" s="177"/>
      <c r="GE80" s="178"/>
      <c r="GF80" s="177"/>
      <c r="GG80" s="178"/>
      <c r="GH80" s="177"/>
      <c r="GI80" s="178"/>
      <c r="GJ80" s="177"/>
      <c r="GK80" s="178"/>
      <c r="GL80" s="177"/>
      <c r="GM80" s="178"/>
      <c r="GN80" s="177"/>
      <c r="GO80" s="178"/>
      <c r="GP80" s="177"/>
      <c r="GQ80" s="178"/>
      <c r="GR80" s="177"/>
      <c r="GS80" s="178"/>
      <c r="GT80" s="189">
        <f t="shared" si="85"/>
        <v>0</v>
      </c>
      <c r="GU80" s="170">
        <f t="shared" si="86"/>
        <v>0</v>
      </c>
      <c r="GV80" s="169">
        <f t="shared" si="87"/>
        <v>0</v>
      </c>
      <c r="GW80" s="170">
        <f t="shared" si="88"/>
        <v>0</v>
      </c>
      <c r="GX80" s="23"/>
      <c r="GY80" s="23"/>
      <c r="GZ80" s="177"/>
      <c r="HA80" s="178"/>
      <c r="HB80" s="177"/>
      <c r="HC80" s="178"/>
      <c r="HD80" s="177"/>
      <c r="HE80" s="178"/>
      <c r="HF80" s="177"/>
      <c r="HG80" s="178"/>
      <c r="HH80" s="177"/>
      <c r="HI80" s="178"/>
      <c r="HJ80" s="177"/>
      <c r="HK80" s="178"/>
      <c r="HL80" s="177"/>
      <c r="HM80" s="178"/>
      <c r="HN80" s="177"/>
      <c r="HO80" s="178"/>
      <c r="HP80" s="189">
        <f t="shared" si="89"/>
        <v>0</v>
      </c>
      <c r="HQ80" s="170">
        <f t="shared" si="90"/>
        <v>0</v>
      </c>
      <c r="HR80" s="169">
        <f t="shared" si="91"/>
        <v>0</v>
      </c>
      <c r="HS80" s="170">
        <f t="shared" si="92"/>
        <v>0</v>
      </c>
      <c r="HT80" s="23"/>
      <c r="HU80" s="23"/>
      <c r="HV80" s="173">
        <f t="shared" si="93"/>
        <v>0</v>
      </c>
      <c r="HW80" s="174">
        <f t="shared" si="94"/>
        <v>0</v>
      </c>
      <c r="HX80" s="169">
        <f t="shared" si="53"/>
        <v>0</v>
      </c>
      <c r="HY80" s="170">
        <f t="shared" si="54"/>
        <v>0</v>
      </c>
      <c r="HZ80" s="175">
        <f t="shared" si="95"/>
        <v>0</v>
      </c>
      <c r="IA80" s="174">
        <f t="shared" si="96"/>
        <v>0</v>
      </c>
      <c r="IB80" s="169">
        <f t="shared" si="55"/>
        <v>0</v>
      </c>
      <c r="IC80" s="170">
        <f t="shared" si="56"/>
        <v>0</v>
      </c>
      <c r="ID80" s="453">
        <f t="shared" si="97"/>
        <v>0</v>
      </c>
      <c r="IE80" s="439">
        <f t="shared" si="98"/>
        <v>0</v>
      </c>
      <c r="IF80" s="455" t="s">
        <v>343</v>
      </c>
      <c r="IG80" s="439" t="s">
        <v>343</v>
      </c>
      <c r="IH80" s="4"/>
    </row>
    <row r="81" spans="2:242" s="26" customFormat="1" ht="16.5" customHeight="1" x14ac:dyDescent="0.25">
      <c r="B81" s="153" t="s">
        <v>47</v>
      </c>
      <c r="C81" s="806"/>
      <c r="D81" s="807"/>
      <c r="E81" s="322"/>
      <c r="F81" s="116"/>
      <c r="G81" s="116"/>
      <c r="H81" s="116"/>
      <c r="I81" s="148">
        <f>INT(IF(E81&gt;0,data!$J$12,0))</f>
        <v>0</v>
      </c>
      <c r="J81" s="148">
        <f>E81*I81</f>
        <v>0</v>
      </c>
      <c r="K81" s="323"/>
      <c r="L81" s="322"/>
      <c r="M81" s="148">
        <f>INT(IF(E81&gt;0,(IF(K81="ano",data!$J$6,0)),0))</f>
        <v>0</v>
      </c>
      <c r="N81" s="155">
        <f>IF(L81&gt;E81,M81*E81,M81*L81)</f>
        <v>0</v>
      </c>
      <c r="O81" s="158">
        <f t="shared" si="46"/>
        <v>0</v>
      </c>
      <c r="Q81" s="152" t="str">
        <f t="shared" si="47"/>
        <v/>
      </c>
      <c r="R81" s="640" t="s">
        <v>343</v>
      </c>
      <c r="T81" s="26">
        <f t="shared" si="48"/>
        <v>0</v>
      </c>
      <c r="U81" s="179" t="s">
        <v>300</v>
      </c>
      <c r="V81" s="10"/>
      <c r="W81" s="10"/>
      <c r="X81" s="167"/>
      <c r="Y81" s="180"/>
      <c r="Z81" s="167"/>
      <c r="AA81" s="180"/>
      <c r="AB81" s="167"/>
      <c r="AC81" s="180"/>
      <c r="AD81" s="167"/>
      <c r="AE81" s="180"/>
      <c r="AF81" s="167"/>
      <c r="AG81" s="180"/>
      <c r="AH81" s="167"/>
      <c r="AI81" s="180"/>
      <c r="AJ81" s="167"/>
      <c r="AK81" s="180"/>
      <c r="AL81" s="167"/>
      <c r="AM81" s="180"/>
      <c r="AN81" s="167"/>
      <c r="AO81" s="180"/>
      <c r="AP81" s="167"/>
      <c r="AQ81" s="180"/>
      <c r="AR81" s="167"/>
      <c r="AS81" s="180"/>
      <c r="AT81" s="167"/>
      <c r="AU81" s="180"/>
      <c r="AV81" s="189">
        <f t="shared" si="57"/>
        <v>0</v>
      </c>
      <c r="AW81" s="170">
        <f t="shared" si="58"/>
        <v>0</v>
      </c>
      <c r="AX81" s="169">
        <f t="shared" si="59"/>
        <v>0</v>
      </c>
      <c r="AY81" s="170">
        <f t="shared" si="60"/>
        <v>0</v>
      </c>
      <c r="AZ81" s="4"/>
      <c r="BA81" s="4"/>
      <c r="BB81" s="167"/>
      <c r="BC81" s="180"/>
      <c r="BD81" s="167"/>
      <c r="BE81" s="180"/>
      <c r="BF81" s="167"/>
      <c r="BG81" s="180"/>
      <c r="BH81" s="167"/>
      <c r="BI81" s="180"/>
      <c r="BJ81" s="167"/>
      <c r="BK81" s="180"/>
      <c r="BL81" s="167"/>
      <c r="BM81" s="180"/>
      <c r="BN81" s="167"/>
      <c r="BO81" s="180"/>
      <c r="BP81" s="167"/>
      <c r="BQ81" s="180"/>
      <c r="BR81" s="189">
        <f t="shared" si="61"/>
        <v>0</v>
      </c>
      <c r="BS81" s="170">
        <f t="shared" si="62"/>
        <v>0</v>
      </c>
      <c r="BT81" s="169">
        <f t="shared" si="63"/>
        <v>0</v>
      </c>
      <c r="BU81" s="170">
        <f t="shared" si="64"/>
        <v>0</v>
      </c>
      <c r="BV81" s="4"/>
      <c r="BW81" s="4"/>
      <c r="BX81" s="167"/>
      <c r="BY81" s="180"/>
      <c r="BZ81" s="167"/>
      <c r="CA81" s="180"/>
      <c r="CB81" s="167"/>
      <c r="CC81" s="180"/>
      <c r="CD81" s="167"/>
      <c r="CE81" s="180"/>
      <c r="CF81" s="167"/>
      <c r="CG81" s="180"/>
      <c r="CH81" s="167"/>
      <c r="CI81" s="180"/>
      <c r="CJ81" s="167"/>
      <c r="CK81" s="180"/>
      <c r="CL81" s="167"/>
      <c r="CM81" s="180"/>
      <c r="CN81" s="189">
        <f t="shared" si="65"/>
        <v>0</v>
      </c>
      <c r="CO81" s="170">
        <f t="shared" si="66"/>
        <v>0</v>
      </c>
      <c r="CP81" s="169">
        <f t="shared" si="67"/>
        <v>0</v>
      </c>
      <c r="CQ81" s="170">
        <f t="shared" si="68"/>
        <v>0</v>
      </c>
      <c r="CR81" s="4"/>
      <c r="CS81" s="4"/>
      <c r="CT81" s="167"/>
      <c r="CU81" s="180"/>
      <c r="CV81" s="167"/>
      <c r="CW81" s="180"/>
      <c r="CX81" s="167"/>
      <c r="CY81" s="180"/>
      <c r="CZ81" s="167"/>
      <c r="DA81" s="180"/>
      <c r="DB81" s="167"/>
      <c r="DC81" s="180"/>
      <c r="DD81" s="167"/>
      <c r="DE81" s="180"/>
      <c r="DF81" s="167"/>
      <c r="DG81" s="180"/>
      <c r="DH81" s="167"/>
      <c r="DI81" s="180"/>
      <c r="DJ81" s="189">
        <f t="shared" si="69"/>
        <v>0</v>
      </c>
      <c r="DK81" s="170">
        <f t="shared" si="70"/>
        <v>0</v>
      </c>
      <c r="DL81" s="169">
        <f t="shared" si="71"/>
        <v>0</v>
      </c>
      <c r="DM81" s="170">
        <f t="shared" si="72"/>
        <v>0</v>
      </c>
      <c r="DN81" s="4"/>
      <c r="DO81" s="4"/>
      <c r="DP81" s="167"/>
      <c r="DQ81" s="180"/>
      <c r="DR81" s="167"/>
      <c r="DS81" s="180"/>
      <c r="DT81" s="167"/>
      <c r="DU81" s="180"/>
      <c r="DV81" s="167"/>
      <c r="DW81" s="180"/>
      <c r="DX81" s="167"/>
      <c r="DY81" s="180"/>
      <c r="DZ81" s="167"/>
      <c r="EA81" s="180"/>
      <c r="EB81" s="167"/>
      <c r="EC81" s="180"/>
      <c r="ED81" s="167"/>
      <c r="EE81" s="180"/>
      <c r="EF81" s="189">
        <f t="shared" si="73"/>
        <v>0</v>
      </c>
      <c r="EG81" s="170">
        <f t="shared" si="74"/>
        <v>0</v>
      </c>
      <c r="EH81" s="169">
        <f t="shared" si="75"/>
        <v>0</v>
      </c>
      <c r="EI81" s="170">
        <f t="shared" si="76"/>
        <v>0</v>
      </c>
      <c r="EJ81" s="4"/>
      <c r="EK81" s="4"/>
      <c r="EL81" s="167"/>
      <c r="EM81" s="180"/>
      <c r="EN81" s="167"/>
      <c r="EO81" s="180"/>
      <c r="EP81" s="167"/>
      <c r="EQ81" s="180"/>
      <c r="ER81" s="167"/>
      <c r="ES81" s="180"/>
      <c r="ET81" s="167"/>
      <c r="EU81" s="180"/>
      <c r="EV81" s="167"/>
      <c r="EW81" s="180"/>
      <c r="EX81" s="167"/>
      <c r="EY81" s="180"/>
      <c r="EZ81" s="167"/>
      <c r="FA81" s="180"/>
      <c r="FB81" s="189">
        <f t="shared" si="77"/>
        <v>0</v>
      </c>
      <c r="FC81" s="170">
        <f t="shared" si="78"/>
        <v>0</v>
      </c>
      <c r="FD81" s="169">
        <f t="shared" si="79"/>
        <v>0</v>
      </c>
      <c r="FE81" s="170">
        <f t="shared" si="80"/>
        <v>0</v>
      </c>
      <c r="FF81" s="4"/>
      <c r="FG81" s="4"/>
      <c r="FH81" s="167"/>
      <c r="FI81" s="180"/>
      <c r="FJ81" s="167"/>
      <c r="FK81" s="180"/>
      <c r="FL81" s="167"/>
      <c r="FM81" s="180"/>
      <c r="FN81" s="167"/>
      <c r="FO81" s="180"/>
      <c r="FP81" s="167"/>
      <c r="FQ81" s="180"/>
      <c r="FR81" s="167"/>
      <c r="FS81" s="180"/>
      <c r="FT81" s="167"/>
      <c r="FU81" s="180"/>
      <c r="FV81" s="167"/>
      <c r="FW81" s="180"/>
      <c r="FX81" s="189">
        <f t="shared" si="81"/>
        <v>0</v>
      </c>
      <c r="FY81" s="170">
        <f t="shared" si="82"/>
        <v>0</v>
      </c>
      <c r="FZ81" s="169">
        <f t="shared" si="83"/>
        <v>0</v>
      </c>
      <c r="GA81" s="170">
        <f t="shared" si="84"/>
        <v>0</v>
      </c>
      <c r="GB81" s="4"/>
      <c r="GC81" s="4"/>
      <c r="GD81" s="167"/>
      <c r="GE81" s="180"/>
      <c r="GF81" s="167"/>
      <c r="GG81" s="180"/>
      <c r="GH81" s="167"/>
      <c r="GI81" s="180"/>
      <c r="GJ81" s="167"/>
      <c r="GK81" s="180"/>
      <c r="GL81" s="167"/>
      <c r="GM81" s="180"/>
      <c r="GN81" s="167"/>
      <c r="GO81" s="180"/>
      <c r="GP81" s="167"/>
      <c r="GQ81" s="180"/>
      <c r="GR81" s="167"/>
      <c r="GS81" s="180"/>
      <c r="GT81" s="189">
        <f t="shared" si="85"/>
        <v>0</v>
      </c>
      <c r="GU81" s="170">
        <f t="shared" si="86"/>
        <v>0</v>
      </c>
      <c r="GV81" s="169">
        <f t="shared" si="87"/>
        <v>0</v>
      </c>
      <c r="GW81" s="170">
        <f t="shared" si="88"/>
        <v>0</v>
      </c>
      <c r="GX81" s="4"/>
      <c r="GY81" s="4"/>
      <c r="GZ81" s="167"/>
      <c r="HA81" s="180"/>
      <c r="HB81" s="167"/>
      <c r="HC81" s="180"/>
      <c r="HD81" s="167"/>
      <c r="HE81" s="180"/>
      <c r="HF81" s="167"/>
      <c r="HG81" s="180"/>
      <c r="HH81" s="167"/>
      <c r="HI81" s="180"/>
      <c r="HJ81" s="167"/>
      <c r="HK81" s="180"/>
      <c r="HL81" s="167"/>
      <c r="HM81" s="180"/>
      <c r="HN81" s="167"/>
      <c r="HO81" s="180"/>
      <c r="HP81" s="189">
        <f t="shared" si="89"/>
        <v>0</v>
      </c>
      <c r="HQ81" s="170">
        <f t="shared" si="90"/>
        <v>0</v>
      </c>
      <c r="HR81" s="169">
        <f t="shared" si="91"/>
        <v>0</v>
      </c>
      <c r="HS81" s="170">
        <f t="shared" si="92"/>
        <v>0</v>
      </c>
      <c r="HT81" s="4"/>
      <c r="HU81" s="4"/>
      <c r="HV81" s="173">
        <f t="shared" si="93"/>
        <v>0</v>
      </c>
      <c r="HW81" s="174">
        <f t="shared" si="94"/>
        <v>0</v>
      </c>
      <c r="HX81" s="169">
        <f t="shared" si="53"/>
        <v>0</v>
      </c>
      <c r="HY81" s="170">
        <f t="shared" si="54"/>
        <v>0</v>
      </c>
      <c r="HZ81" s="175">
        <f t="shared" si="95"/>
        <v>0</v>
      </c>
      <c r="IA81" s="174">
        <f t="shared" si="96"/>
        <v>0</v>
      </c>
      <c r="IB81" s="169">
        <f t="shared" si="55"/>
        <v>0</v>
      </c>
      <c r="IC81" s="170">
        <f t="shared" si="56"/>
        <v>0</v>
      </c>
      <c r="ID81" s="453">
        <f t="shared" si="97"/>
        <v>0</v>
      </c>
      <c r="IE81" s="439">
        <f t="shared" si="98"/>
        <v>0</v>
      </c>
      <c r="IF81" s="455" t="s">
        <v>343</v>
      </c>
      <c r="IG81" s="439" t="s">
        <v>343</v>
      </c>
      <c r="IH81" s="4"/>
    </row>
    <row r="82" spans="2:242" s="26" customFormat="1" ht="16.5" hidden="1" customHeight="1" x14ac:dyDescent="0.25">
      <c r="B82" s="153"/>
      <c r="C82" s="558"/>
      <c r="D82" s="559"/>
      <c r="E82" s="123"/>
      <c r="F82" s="123"/>
      <c r="G82" s="123"/>
      <c r="H82" s="123"/>
      <c r="I82" s="148"/>
      <c r="J82" s="159"/>
      <c r="K82" s="560"/>
      <c r="L82" s="553"/>
      <c r="M82" s="148"/>
      <c r="N82" s="155"/>
      <c r="O82" s="160"/>
      <c r="Q82" s="157"/>
      <c r="R82" s="640" t="s">
        <v>343</v>
      </c>
      <c r="T82" s="28"/>
      <c r="U82" s="176" t="s">
        <v>300</v>
      </c>
      <c r="V82" s="10"/>
      <c r="W82" s="10"/>
      <c r="X82" s="177"/>
      <c r="Y82" s="178"/>
      <c r="Z82" s="177"/>
      <c r="AA82" s="178"/>
      <c r="AB82" s="177"/>
      <c r="AC82" s="178"/>
      <c r="AD82" s="177"/>
      <c r="AE82" s="178"/>
      <c r="AF82" s="177"/>
      <c r="AG82" s="178"/>
      <c r="AH82" s="177"/>
      <c r="AI82" s="178"/>
      <c r="AJ82" s="177"/>
      <c r="AK82" s="178"/>
      <c r="AL82" s="177"/>
      <c r="AM82" s="178"/>
      <c r="AN82" s="177"/>
      <c r="AO82" s="178"/>
      <c r="AP82" s="177"/>
      <c r="AQ82" s="178"/>
      <c r="AR82" s="177"/>
      <c r="AS82" s="178"/>
      <c r="AT82" s="177"/>
      <c r="AU82" s="178"/>
      <c r="AV82" s="189">
        <f t="shared" si="57"/>
        <v>0</v>
      </c>
      <c r="AW82" s="170">
        <f t="shared" si="58"/>
        <v>0</v>
      </c>
      <c r="AX82" s="169">
        <f t="shared" si="59"/>
        <v>0</v>
      </c>
      <c r="AY82" s="170">
        <f t="shared" si="60"/>
        <v>0</v>
      </c>
      <c r="AZ82" s="23"/>
      <c r="BA82" s="23"/>
      <c r="BB82" s="177"/>
      <c r="BC82" s="178"/>
      <c r="BD82" s="177"/>
      <c r="BE82" s="178"/>
      <c r="BF82" s="177"/>
      <c r="BG82" s="178"/>
      <c r="BH82" s="177"/>
      <c r="BI82" s="178"/>
      <c r="BJ82" s="177"/>
      <c r="BK82" s="178"/>
      <c r="BL82" s="177"/>
      <c r="BM82" s="178"/>
      <c r="BN82" s="177"/>
      <c r="BO82" s="178"/>
      <c r="BP82" s="177"/>
      <c r="BQ82" s="178"/>
      <c r="BR82" s="189">
        <f t="shared" si="61"/>
        <v>0</v>
      </c>
      <c r="BS82" s="170">
        <f t="shared" si="62"/>
        <v>0</v>
      </c>
      <c r="BT82" s="169">
        <f t="shared" si="63"/>
        <v>0</v>
      </c>
      <c r="BU82" s="170">
        <f t="shared" si="64"/>
        <v>0</v>
      </c>
      <c r="BV82" s="23"/>
      <c r="BW82" s="23"/>
      <c r="BX82" s="177"/>
      <c r="BY82" s="178"/>
      <c r="BZ82" s="177"/>
      <c r="CA82" s="178"/>
      <c r="CB82" s="177"/>
      <c r="CC82" s="178"/>
      <c r="CD82" s="177"/>
      <c r="CE82" s="178"/>
      <c r="CF82" s="177"/>
      <c r="CG82" s="178"/>
      <c r="CH82" s="177"/>
      <c r="CI82" s="178"/>
      <c r="CJ82" s="177"/>
      <c r="CK82" s="178"/>
      <c r="CL82" s="177"/>
      <c r="CM82" s="178"/>
      <c r="CN82" s="189">
        <f t="shared" si="65"/>
        <v>0</v>
      </c>
      <c r="CO82" s="170">
        <f t="shared" si="66"/>
        <v>0</v>
      </c>
      <c r="CP82" s="169">
        <f t="shared" si="67"/>
        <v>0</v>
      </c>
      <c r="CQ82" s="170">
        <f t="shared" si="68"/>
        <v>0</v>
      </c>
      <c r="CR82" s="23"/>
      <c r="CS82" s="23"/>
      <c r="CT82" s="177"/>
      <c r="CU82" s="178"/>
      <c r="CV82" s="177"/>
      <c r="CW82" s="178"/>
      <c r="CX82" s="177"/>
      <c r="CY82" s="178"/>
      <c r="CZ82" s="177"/>
      <c r="DA82" s="178"/>
      <c r="DB82" s="177"/>
      <c r="DC82" s="178"/>
      <c r="DD82" s="177"/>
      <c r="DE82" s="178"/>
      <c r="DF82" s="177"/>
      <c r="DG82" s="178"/>
      <c r="DH82" s="177"/>
      <c r="DI82" s="178"/>
      <c r="DJ82" s="189">
        <f t="shared" si="69"/>
        <v>0</v>
      </c>
      <c r="DK82" s="170">
        <f t="shared" si="70"/>
        <v>0</v>
      </c>
      <c r="DL82" s="169">
        <f t="shared" si="71"/>
        <v>0</v>
      </c>
      <c r="DM82" s="170">
        <f t="shared" si="72"/>
        <v>0</v>
      </c>
      <c r="DN82" s="23"/>
      <c r="DO82" s="23"/>
      <c r="DP82" s="177"/>
      <c r="DQ82" s="178"/>
      <c r="DR82" s="177"/>
      <c r="DS82" s="178"/>
      <c r="DT82" s="177"/>
      <c r="DU82" s="178"/>
      <c r="DV82" s="177"/>
      <c r="DW82" s="178"/>
      <c r="DX82" s="177"/>
      <c r="DY82" s="178"/>
      <c r="DZ82" s="177"/>
      <c r="EA82" s="178"/>
      <c r="EB82" s="177"/>
      <c r="EC82" s="178"/>
      <c r="ED82" s="177"/>
      <c r="EE82" s="178"/>
      <c r="EF82" s="189">
        <f t="shared" si="73"/>
        <v>0</v>
      </c>
      <c r="EG82" s="170">
        <f t="shared" si="74"/>
        <v>0</v>
      </c>
      <c r="EH82" s="169">
        <f t="shared" si="75"/>
        <v>0</v>
      </c>
      <c r="EI82" s="170">
        <f t="shared" si="76"/>
        <v>0</v>
      </c>
      <c r="EJ82" s="23"/>
      <c r="EK82" s="23"/>
      <c r="EL82" s="177"/>
      <c r="EM82" s="178"/>
      <c r="EN82" s="177"/>
      <c r="EO82" s="178"/>
      <c r="EP82" s="177"/>
      <c r="EQ82" s="178"/>
      <c r="ER82" s="177"/>
      <c r="ES82" s="178"/>
      <c r="ET82" s="177"/>
      <c r="EU82" s="178"/>
      <c r="EV82" s="177"/>
      <c r="EW82" s="178"/>
      <c r="EX82" s="177"/>
      <c r="EY82" s="178"/>
      <c r="EZ82" s="177"/>
      <c r="FA82" s="178"/>
      <c r="FB82" s="189">
        <f t="shared" si="77"/>
        <v>0</v>
      </c>
      <c r="FC82" s="170">
        <f t="shared" si="78"/>
        <v>0</v>
      </c>
      <c r="FD82" s="169">
        <f t="shared" si="79"/>
        <v>0</v>
      </c>
      <c r="FE82" s="170">
        <f t="shared" si="80"/>
        <v>0</v>
      </c>
      <c r="FF82" s="23"/>
      <c r="FG82" s="23"/>
      <c r="FH82" s="177"/>
      <c r="FI82" s="178"/>
      <c r="FJ82" s="177"/>
      <c r="FK82" s="178"/>
      <c r="FL82" s="177"/>
      <c r="FM82" s="178"/>
      <c r="FN82" s="177"/>
      <c r="FO82" s="178"/>
      <c r="FP82" s="177"/>
      <c r="FQ82" s="178"/>
      <c r="FR82" s="177"/>
      <c r="FS82" s="178"/>
      <c r="FT82" s="177"/>
      <c r="FU82" s="178"/>
      <c r="FV82" s="177"/>
      <c r="FW82" s="178"/>
      <c r="FX82" s="189">
        <f t="shared" si="81"/>
        <v>0</v>
      </c>
      <c r="FY82" s="170">
        <f t="shared" si="82"/>
        <v>0</v>
      </c>
      <c r="FZ82" s="169">
        <f t="shared" si="83"/>
        <v>0</v>
      </c>
      <c r="GA82" s="170">
        <f t="shared" si="84"/>
        <v>0</v>
      </c>
      <c r="GB82" s="23"/>
      <c r="GC82" s="23"/>
      <c r="GD82" s="177"/>
      <c r="GE82" s="178"/>
      <c r="GF82" s="177"/>
      <c r="GG82" s="178"/>
      <c r="GH82" s="177"/>
      <c r="GI82" s="178"/>
      <c r="GJ82" s="177"/>
      <c r="GK82" s="178"/>
      <c r="GL82" s="177"/>
      <c r="GM82" s="178"/>
      <c r="GN82" s="177"/>
      <c r="GO82" s="178"/>
      <c r="GP82" s="177"/>
      <c r="GQ82" s="178"/>
      <c r="GR82" s="177"/>
      <c r="GS82" s="178"/>
      <c r="GT82" s="189">
        <f t="shared" si="85"/>
        <v>0</v>
      </c>
      <c r="GU82" s="170">
        <f t="shared" si="86"/>
        <v>0</v>
      </c>
      <c r="GV82" s="169">
        <f t="shared" si="87"/>
        <v>0</v>
      </c>
      <c r="GW82" s="170">
        <f t="shared" si="88"/>
        <v>0</v>
      </c>
      <c r="GX82" s="23"/>
      <c r="GY82" s="23"/>
      <c r="GZ82" s="177"/>
      <c r="HA82" s="178"/>
      <c r="HB82" s="177"/>
      <c r="HC82" s="178"/>
      <c r="HD82" s="177"/>
      <c r="HE82" s="178"/>
      <c r="HF82" s="177"/>
      <c r="HG82" s="178"/>
      <c r="HH82" s="177"/>
      <c r="HI82" s="178"/>
      <c r="HJ82" s="177"/>
      <c r="HK82" s="178"/>
      <c r="HL82" s="177"/>
      <c r="HM82" s="178"/>
      <c r="HN82" s="177"/>
      <c r="HO82" s="178"/>
      <c r="HP82" s="189">
        <f t="shared" si="89"/>
        <v>0</v>
      </c>
      <c r="HQ82" s="170">
        <f t="shared" si="90"/>
        <v>0</v>
      </c>
      <c r="HR82" s="169">
        <f t="shared" si="91"/>
        <v>0</v>
      </c>
      <c r="HS82" s="170">
        <f t="shared" si="92"/>
        <v>0</v>
      </c>
      <c r="HT82" s="23"/>
      <c r="HU82" s="23"/>
      <c r="HV82" s="173">
        <f t="shared" si="93"/>
        <v>0</v>
      </c>
      <c r="HW82" s="174">
        <f t="shared" si="94"/>
        <v>0</v>
      </c>
      <c r="HX82" s="169">
        <f t="shared" si="53"/>
        <v>0</v>
      </c>
      <c r="HY82" s="170">
        <f t="shared" si="54"/>
        <v>0</v>
      </c>
      <c r="HZ82" s="175">
        <f t="shared" si="95"/>
        <v>0</v>
      </c>
      <c r="IA82" s="174">
        <f t="shared" si="96"/>
        <v>0</v>
      </c>
      <c r="IB82" s="169">
        <f t="shared" si="55"/>
        <v>0</v>
      </c>
      <c r="IC82" s="170">
        <f t="shared" si="56"/>
        <v>0</v>
      </c>
      <c r="ID82" s="453">
        <f t="shared" si="97"/>
        <v>0</v>
      </c>
      <c r="IE82" s="439">
        <f t="shared" si="98"/>
        <v>0</v>
      </c>
      <c r="IF82" s="455" t="s">
        <v>343</v>
      </c>
      <c r="IG82" s="439" t="s">
        <v>343</v>
      </c>
      <c r="IH82" s="4"/>
    </row>
    <row r="83" spans="2:242" s="26" customFormat="1" ht="16.5" customHeight="1" x14ac:dyDescent="0.25">
      <c r="B83" s="153" t="s">
        <v>48</v>
      </c>
      <c r="C83" s="806"/>
      <c r="D83" s="807"/>
      <c r="E83" s="322"/>
      <c r="F83" s="116"/>
      <c r="G83" s="116"/>
      <c r="H83" s="116"/>
      <c r="I83" s="148">
        <f>INT(IF(E83&gt;0,data!$J$12,0))</f>
        <v>0</v>
      </c>
      <c r="J83" s="148">
        <f>E83*I83</f>
        <v>0</v>
      </c>
      <c r="K83" s="323"/>
      <c r="L83" s="322"/>
      <c r="M83" s="148">
        <f>INT(IF(E83&gt;0,(IF(K83="ano",data!$J$6,0)),0))</f>
        <v>0</v>
      </c>
      <c r="N83" s="155">
        <f>IF(L83&gt;E83,M83*E83,M83*L83)</f>
        <v>0</v>
      </c>
      <c r="O83" s="158">
        <f t="shared" si="46"/>
        <v>0</v>
      </c>
      <c r="Q83" s="152" t="str">
        <f t="shared" si="47"/>
        <v/>
      </c>
      <c r="R83" s="640" t="s">
        <v>343</v>
      </c>
      <c r="T83" s="26">
        <f t="shared" si="48"/>
        <v>0</v>
      </c>
      <c r="U83" s="179" t="s">
        <v>300</v>
      </c>
      <c r="V83" s="10"/>
      <c r="W83" s="10"/>
      <c r="X83" s="167"/>
      <c r="Y83" s="180"/>
      <c r="Z83" s="167"/>
      <c r="AA83" s="180"/>
      <c r="AB83" s="167"/>
      <c r="AC83" s="180"/>
      <c r="AD83" s="167"/>
      <c r="AE83" s="180"/>
      <c r="AF83" s="167"/>
      <c r="AG83" s="180"/>
      <c r="AH83" s="167"/>
      <c r="AI83" s="180"/>
      <c r="AJ83" s="167"/>
      <c r="AK83" s="180"/>
      <c r="AL83" s="167"/>
      <c r="AM83" s="180"/>
      <c r="AN83" s="167"/>
      <c r="AO83" s="180"/>
      <c r="AP83" s="167"/>
      <c r="AQ83" s="180"/>
      <c r="AR83" s="167"/>
      <c r="AS83" s="180"/>
      <c r="AT83" s="167"/>
      <c r="AU83" s="180"/>
      <c r="AV83" s="189">
        <f t="shared" si="57"/>
        <v>0</v>
      </c>
      <c r="AW83" s="170">
        <f t="shared" si="58"/>
        <v>0</v>
      </c>
      <c r="AX83" s="169">
        <f t="shared" si="59"/>
        <v>0</v>
      </c>
      <c r="AY83" s="170">
        <f t="shared" si="60"/>
        <v>0</v>
      </c>
      <c r="AZ83" s="4"/>
      <c r="BA83" s="4"/>
      <c r="BB83" s="167"/>
      <c r="BC83" s="180"/>
      <c r="BD83" s="167"/>
      <c r="BE83" s="180"/>
      <c r="BF83" s="167"/>
      <c r="BG83" s="180"/>
      <c r="BH83" s="167"/>
      <c r="BI83" s="180"/>
      <c r="BJ83" s="167"/>
      <c r="BK83" s="180"/>
      <c r="BL83" s="167"/>
      <c r="BM83" s="180"/>
      <c r="BN83" s="167"/>
      <c r="BO83" s="180"/>
      <c r="BP83" s="167"/>
      <c r="BQ83" s="180"/>
      <c r="BR83" s="189">
        <f t="shared" si="61"/>
        <v>0</v>
      </c>
      <c r="BS83" s="170">
        <f t="shared" si="62"/>
        <v>0</v>
      </c>
      <c r="BT83" s="169">
        <f t="shared" si="63"/>
        <v>0</v>
      </c>
      <c r="BU83" s="170">
        <f t="shared" si="64"/>
        <v>0</v>
      </c>
      <c r="BV83" s="4"/>
      <c r="BW83" s="4"/>
      <c r="BX83" s="167"/>
      <c r="BY83" s="180"/>
      <c r="BZ83" s="167"/>
      <c r="CA83" s="180"/>
      <c r="CB83" s="167"/>
      <c r="CC83" s="180"/>
      <c r="CD83" s="167"/>
      <c r="CE83" s="180"/>
      <c r="CF83" s="167"/>
      <c r="CG83" s="180"/>
      <c r="CH83" s="167"/>
      <c r="CI83" s="180"/>
      <c r="CJ83" s="167"/>
      <c r="CK83" s="180"/>
      <c r="CL83" s="167"/>
      <c r="CM83" s="180"/>
      <c r="CN83" s="189">
        <f t="shared" si="65"/>
        <v>0</v>
      </c>
      <c r="CO83" s="170">
        <f t="shared" si="66"/>
        <v>0</v>
      </c>
      <c r="CP83" s="169">
        <f t="shared" si="67"/>
        <v>0</v>
      </c>
      <c r="CQ83" s="170">
        <f t="shared" si="68"/>
        <v>0</v>
      </c>
      <c r="CR83" s="4"/>
      <c r="CS83" s="4"/>
      <c r="CT83" s="167"/>
      <c r="CU83" s="180"/>
      <c r="CV83" s="167"/>
      <c r="CW83" s="180"/>
      <c r="CX83" s="167"/>
      <c r="CY83" s="180"/>
      <c r="CZ83" s="167"/>
      <c r="DA83" s="180"/>
      <c r="DB83" s="167"/>
      <c r="DC83" s="180"/>
      <c r="DD83" s="167"/>
      <c r="DE83" s="180"/>
      <c r="DF83" s="167"/>
      <c r="DG83" s="180"/>
      <c r="DH83" s="167"/>
      <c r="DI83" s="180"/>
      <c r="DJ83" s="189">
        <f t="shared" si="69"/>
        <v>0</v>
      </c>
      <c r="DK83" s="170">
        <f t="shared" si="70"/>
        <v>0</v>
      </c>
      <c r="DL83" s="169">
        <f t="shared" si="71"/>
        <v>0</v>
      </c>
      <c r="DM83" s="170">
        <f t="shared" si="72"/>
        <v>0</v>
      </c>
      <c r="DN83" s="4"/>
      <c r="DO83" s="4"/>
      <c r="DP83" s="167"/>
      <c r="DQ83" s="180"/>
      <c r="DR83" s="167"/>
      <c r="DS83" s="180"/>
      <c r="DT83" s="167"/>
      <c r="DU83" s="180"/>
      <c r="DV83" s="167"/>
      <c r="DW83" s="180"/>
      <c r="DX83" s="167"/>
      <c r="DY83" s="180"/>
      <c r="DZ83" s="167"/>
      <c r="EA83" s="180"/>
      <c r="EB83" s="167"/>
      <c r="EC83" s="180"/>
      <c r="ED83" s="167"/>
      <c r="EE83" s="180"/>
      <c r="EF83" s="189">
        <f t="shared" si="73"/>
        <v>0</v>
      </c>
      <c r="EG83" s="170">
        <f t="shared" si="74"/>
        <v>0</v>
      </c>
      <c r="EH83" s="169">
        <f t="shared" si="75"/>
        <v>0</v>
      </c>
      <c r="EI83" s="170">
        <f t="shared" si="76"/>
        <v>0</v>
      </c>
      <c r="EJ83" s="4"/>
      <c r="EK83" s="4"/>
      <c r="EL83" s="167"/>
      <c r="EM83" s="180"/>
      <c r="EN83" s="167"/>
      <c r="EO83" s="180"/>
      <c r="EP83" s="167"/>
      <c r="EQ83" s="180"/>
      <c r="ER83" s="167"/>
      <c r="ES83" s="180"/>
      <c r="ET83" s="167"/>
      <c r="EU83" s="180"/>
      <c r="EV83" s="167"/>
      <c r="EW83" s="180"/>
      <c r="EX83" s="167"/>
      <c r="EY83" s="180"/>
      <c r="EZ83" s="167"/>
      <c r="FA83" s="180"/>
      <c r="FB83" s="189">
        <f t="shared" si="77"/>
        <v>0</v>
      </c>
      <c r="FC83" s="170">
        <f t="shared" si="78"/>
        <v>0</v>
      </c>
      <c r="FD83" s="169">
        <f t="shared" si="79"/>
        <v>0</v>
      </c>
      <c r="FE83" s="170">
        <f t="shared" si="80"/>
        <v>0</v>
      </c>
      <c r="FF83" s="4"/>
      <c r="FG83" s="4"/>
      <c r="FH83" s="167"/>
      <c r="FI83" s="180"/>
      <c r="FJ83" s="167"/>
      <c r="FK83" s="180"/>
      <c r="FL83" s="167"/>
      <c r="FM83" s="180"/>
      <c r="FN83" s="167"/>
      <c r="FO83" s="180"/>
      <c r="FP83" s="167"/>
      <c r="FQ83" s="180"/>
      <c r="FR83" s="167"/>
      <c r="FS83" s="180"/>
      <c r="FT83" s="167"/>
      <c r="FU83" s="180"/>
      <c r="FV83" s="167"/>
      <c r="FW83" s="180"/>
      <c r="FX83" s="189">
        <f t="shared" si="81"/>
        <v>0</v>
      </c>
      <c r="FY83" s="170">
        <f t="shared" si="82"/>
        <v>0</v>
      </c>
      <c r="FZ83" s="169">
        <f t="shared" si="83"/>
        <v>0</v>
      </c>
      <c r="GA83" s="170">
        <f t="shared" si="84"/>
        <v>0</v>
      </c>
      <c r="GB83" s="4"/>
      <c r="GC83" s="4"/>
      <c r="GD83" s="167"/>
      <c r="GE83" s="180"/>
      <c r="GF83" s="167"/>
      <c r="GG83" s="180"/>
      <c r="GH83" s="167"/>
      <c r="GI83" s="180"/>
      <c r="GJ83" s="167"/>
      <c r="GK83" s="180"/>
      <c r="GL83" s="167"/>
      <c r="GM83" s="180"/>
      <c r="GN83" s="167"/>
      <c r="GO83" s="180"/>
      <c r="GP83" s="167"/>
      <c r="GQ83" s="180"/>
      <c r="GR83" s="167"/>
      <c r="GS83" s="180"/>
      <c r="GT83" s="189">
        <f t="shared" si="85"/>
        <v>0</v>
      </c>
      <c r="GU83" s="170">
        <f t="shared" si="86"/>
        <v>0</v>
      </c>
      <c r="GV83" s="169">
        <f t="shared" si="87"/>
        <v>0</v>
      </c>
      <c r="GW83" s="170">
        <f t="shared" si="88"/>
        <v>0</v>
      </c>
      <c r="GX83" s="4"/>
      <c r="GY83" s="4"/>
      <c r="GZ83" s="167"/>
      <c r="HA83" s="180"/>
      <c r="HB83" s="167"/>
      <c r="HC83" s="180"/>
      <c r="HD83" s="167"/>
      <c r="HE83" s="180"/>
      <c r="HF83" s="167"/>
      <c r="HG83" s="180"/>
      <c r="HH83" s="167"/>
      <c r="HI83" s="180"/>
      <c r="HJ83" s="167"/>
      <c r="HK83" s="180"/>
      <c r="HL83" s="167"/>
      <c r="HM83" s="180"/>
      <c r="HN83" s="167"/>
      <c r="HO83" s="180"/>
      <c r="HP83" s="189">
        <f t="shared" si="89"/>
        <v>0</v>
      </c>
      <c r="HQ83" s="170">
        <f t="shared" si="90"/>
        <v>0</v>
      </c>
      <c r="HR83" s="169">
        <f t="shared" si="91"/>
        <v>0</v>
      </c>
      <c r="HS83" s="170">
        <f t="shared" si="92"/>
        <v>0</v>
      </c>
      <c r="HT83" s="4"/>
      <c r="HU83" s="4"/>
      <c r="HV83" s="173">
        <f t="shared" si="93"/>
        <v>0</v>
      </c>
      <c r="HW83" s="174">
        <f t="shared" si="94"/>
        <v>0</v>
      </c>
      <c r="HX83" s="169">
        <f t="shared" si="53"/>
        <v>0</v>
      </c>
      <c r="HY83" s="170">
        <f t="shared" si="54"/>
        <v>0</v>
      </c>
      <c r="HZ83" s="175">
        <f t="shared" si="95"/>
        <v>0</v>
      </c>
      <c r="IA83" s="174">
        <f t="shared" si="96"/>
        <v>0</v>
      </c>
      <c r="IB83" s="169">
        <f t="shared" si="55"/>
        <v>0</v>
      </c>
      <c r="IC83" s="170">
        <f t="shared" si="56"/>
        <v>0</v>
      </c>
      <c r="ID83" s="453">
        <f t="shared" si="97"/>
        <v>0</v>
      </c>
      <c r="IE83" s="439">
        <f t="shared" si="98"/>
        <v>0</v>
      </c>
      <c r="IF83" s="455" t="s">
        <v>343</v>
      </c>
      <c r="IG83" s="439" t="s">
        <v>343</v>
      </c>
      <c r="IH83" s="4"/>
    </row>
    <row r="84" spans="2:242" s="26" customFormat="1" ht="16.5" hidden="1" customHeight="1" x14ac:dyDescent="0.25">
      <c r="B84" s="153"/>
      <c r="C84" s="558"/>
      <c r="D84" s="559"/>
      <c r="E84" s="123"/>
      <c r="F84" s="123"/>
      <c r="G84" s="123"/>
      <c r="H84" s="123"/>
      <c r="I84" s="148"/>
      <c r="J84" s="159"/>
      <c r="K84" s="560"/>
      <c r="L84" s="553"/>
      <c r="M84" s="148"/>
      <c r="N84" s="155"/>
      <c r="O84" s="160"/>
      <c r="Q84" s="157"/>
      <c r="R84" s="640" t="s">
        <v>343</v>
      </c>
      <c r="T84" s="28"/>
      <c r="U84" s="176" t="s">
        <v>300</v>
      </c>
      <c r="V84" s="10"/>
      <c r="W84" s="10"/>
      <c r="X84" s="177"/>
      <c r="Y84" s="178"/>
      <c r="Z84" s="177"/>
      <c r="AA84" s="178"/>
      <c r="AB84" s="177"/>
      <c r="AC84" s="178"/>
      <c r="AD84" s="177"/>
      <c r="AE84" s="178"/>
      <c r="AF84" s="177"/>
      <c r="AG84" s="178"/>
      <c r="AH84" s="177"/>
      <c r="AI84" s="178"/>
      <c r="AJ84" s="177"/>
      <c r="AK84" s="178"/>
      <c r="AL84" s="177"/>
      <c r="AM84" s="178"/>
      <c r="AN84" s="177"/>
      <c r="AO84" s="178"/>
      <c r="AP84" s="177"/>
      <c r="AQ84" s="178"/>
      <c r="AR84" s="177"/>
      <c r="AS84" s="178"/>
      <c r="AT84" s="177"/>
      <c r="AU84" s="178"/>
      <c r="AV84" s="189">
        <f t="shared" si="57"/>
        <v>0</v>
      </c>
      <c r="AW84" s="170">
        <f t="shared" si="58"/>
        <v>0</v>
      </c>
      <c r="AX84" s="169">
        <f t="shared" si="59"/>
        <v>0</v>
      </c>
      <c r="AY84" s="170">
        <f t="shared" si="60"/>
        <v>0</v>
      </c>
      <c r="AZ84" s="23"/>
      <c r="BA84" s="23"/>
      <c r="BB84" s="177"/>
      <c r="BC84" s="178"/>
      <c r="BD84" s="177"/>
      <c r="BE84" s="178"/>
      <c r="BF84" s="177"/>
      <c r="BG84" s="178"/>
      <c r="BH84" s="177"/>
      <c r="BI84" s="178"/>
      <c r="BJ84" s="177"/>
      <c r="BK84" s="178"/>
      <c r="BL84" s="177"/>
      <c r="BM84" s="178"/>
      <c r="BN84" s="177"/>
      <c r="BO84" s="178"/>
      <c r="BP84" s="177"/>
      <c r="BQ84" s="178"/>
      <c r="BR84" s="189">
        <f t="shared" si="61"/>
        <v>0</v>
      </c>
      <c r="BS84" s="170">
        <f t="shared" si="62"/>
        <v>0</v>
      </c>
      <c r="BT84" s="169">
        <f t="shared" si="63"/>
        <v>0</v>
      </c>
      <c r="BU84" s="170">
        <f t="shared" si="64"/>
        <v>0</v>
      </c>
      <c r="BV84" s="23"/>
      <c r="BW84" s="23"/>
      <c r="BX84" s="177"/>
      <c r="BY84" s="178"/>
      <c r="BZ84" s="177"/>
      <c r="CA84" s="178"/>
      <c r="CB84" s="177"/>
      <c r="CC84" s="178"/>
      <c r="CD84" s="177"/>
      <c r="CE84" s="178"/>
      <c r="CF84" s="177"/>
      <c r="CG84" s="178"/>
      <c r="CH84" s="177"/>
      <c r="CI84" s="178"/>
      <c r="CJ84" s="177"/>
      <c r="CK84" s="178"/>
      <c r="CL84" s="177"/>
      <c r="CM84" s="178"/>
      <c r="CN84" s="189">
        <f t="shared" si="65"/>
        <v>0</v>
      </c>
      <c r="CO84" s="170">
        <f t="shared" si="66"/>
        <v>0</v>
      </c>
      <c r="CP84" s="169">
        <f t="shared" si="67"/>
        <v>0</v>
      </c>
      <c r="CQ84" s="170">
        <f t="shared" si="68"/>
        <v>0</v>
      </c>
      <c r="CR84" s="23"/>
      <c r="CS84" s="23"/>
      <c r="CT84" s="177"/>
      <c r="CU84" s="178"/>
      <c r="CV84" s="177"/>
      <c r="CW84" s="178"/>
      <c r="CX84" s="177"/>
      <c r="CY84" s="178"/>
      <c r="CZ84" s="177"/>
      <c r="DA84" s="178"/>
      <c r="DB84" s="177"/>
      <c r="DC84" s="178"/>
      <c r="DD84" s="177"/>
      <c r="DE84" s="178"/>
      <c r="DF84" s="177"/>
      <c r="DG84" s="178"/>
      <c r="DH84" s="177"/>
      <c r="DI84" s="178"/>
      <c r="DJ84" s="189">
        <f t="shared" si="69"/>
        <v>0</v>
      </c>
      <c r="DK84" s="170">
        <f t="shared" si="70"/>
        <v>0</v>
      </c>
      <c r="DL84" s="169">
        <f t="shared" si="71"/>
        <v>0</v>
      </c>
      <c r="DM84" s="170">
        <f t="shared" si="72"/>
        <v>0</v>
      </c>
      <c r="DN84" s="23"/>
      <c r="DO84" s="23"/>
      <c r="DP84" s="177"/>
      <c r="DQ84" s="178"/>
      <c r="DR84" s="177"/>
      <c r="DS84" s="178"/>
      <c r="DT84" s="177"/>
      <c r="DU84" s="178"/>
      <c r="DV84" s="177"/>
      <c r="DW84" s="178"/>
      <c r="DX84" s="177"/>
      <c r="DY84" s="178"/>
      <c r="DZ84" s="177"/>
      <c r="EA84" s="178"/>
      <c r="EB84" s="177"/>
      <c r="EC84" s="178"/>
      <c r="ED84" s="177"/>
      <c r="EE84" s="178"/>
      <c r="EF84" s="189">
        <f t="shared" si="73"/>
        <v>0</v>
      </c>
      <c r="EG84" s="170">
        <f t="shared" si="74"/>
        <v>0</v>
      </c>
      <c r="EH84" s="169">
        <f t="shared" si="75"/>
        <v>0</v>
      </c>
      <c r="EI84" s="170">
        <f t="shared" si="76"/>
        <v>0</v>
      </c>
      <c r="EJ84" s="23"/>
      <c r="EK84" s="23"/>
      <c r="EL84" s="177"/>
      <c r="EM84" s="178"/>
      <c r="EN84" s="177"/>
      <c r="EO84" s="178"/>
      <c r="EP84" s="177"/>
      <c r="EQ84" s="178"/>
      <c r="ER84" s="177"/>
      <c r="ES84" s="178"/>
      <c r="ET84" s="177"/>
      <c r="EU84" s="178"/>
      <c r="EV84" s="177"/>
      <c r="EW84" s="178"/>
      <c r="EX84" s="177"/>
      <c r="EY84" s="178"/>
      <c r="EZ84" s="177"/>
      <c r="FA84" s="178"/>
      <c r="FB84" s="189">
        <f t="shared" si="77"/>
        <v>0</v>
      </c>
      <c r="FC84" s="170">
        <f t="shared" si="78"/>
        <v>0</v>
      </c>
      <c r="FD84" s="169">
        <f t="shared" si="79"/>
        <v>0</v>
      </c>
      <c r="FE84" s="170">
        <f t="shared" si="80"/>
        <v>0</v>
      </c>
      <c r="FF84" s="23"/>
      <c r="FG84" s="23"/>
      <c r="FH84" s="177"/>
      <c r="FI84" s="178"/>
      <c r="FJ84" s="177"/>
      <c r="FK84" s="178"/>
      <c r="FL84" s="177"/>
      <c r="FM84" s="178"/>
      <c r="FN84" s="177"/>
      <c r="FO84" s="178"/>
      <c r="FP84" s="177"/>
      <c r="FQ84" s="178"/>
      <c r="FR84" s="177"/>
      <c r="FS84" s="178"/>
      <c r="FT84" s="177"/>
      <c r="FU84" s="178"/>
      <c r="FV84" s="177"/>
      <c r="FW84" s="178"/>
      <c r="FX84" s="189">
        <f t="shared" si="81"/>
        <v>0</v>
      </c>
      <c r="FY84" s="170">
        <f t="shared" si="82"/>
        <v>0</v>
      </c>
      <c r="FZ84" s="169">
        <f t="shared" si="83"/>
        <v>0</v>
      </c>
      <c r="GA84" s="170">
        <f t="shared" si="84"/>
        <v>0</v>
      </c>
      <c r="GB84" s="23"/>
      <c r="GC84" s="23"/>
      <c r="GD84" s="177"/>
      <c r="GE84" s="178"/>
      <c r="GF84" s="177"/>
      <c r="GG84" s="178"/>
      <c r="GH84" s="177"/>
      <c r="GI84" s="178"/>
      <c r="GJ84" s="177"/>
      <c r="GK84" s="178"/>
      <c r="GL84" s="177"/>
      <c r="GM84" s="178"/>
      <c r="GN84" s="177"/>
      <c r="GO84" s="178"/>
      <c r="GP84" s="177"/>
      <c r="GQ84" s="178"/>
      <c r="GR84" s="177"/>
      <c r="GS84" s="178"/>
      <c r="GT84" s="189">
        <f t="shared" si="85"/>
        <v>0</v>
      </c>
      <c r="GU84" s="170">
        <f t="shared" si="86"/>
        <v>0</v>
      </c>
      <c r="GV84" s="169">
        <f t="shared" si="87"/>
        <v>0</v>
      </c>
      <c r="GW84" s="170">
        <f t="shared" si="88"/>
        <v>0</v>
      </c>
      <c r="GX84" s="23"/>
      <c r="GY84" s="23"/>
      <c r="GZ84" s="177"/>
      <c r="HA84" s="178"/>
      <c r="HB84" s="177"/>
      <c r="HC84" s="178"/>
      <c r="HD84" s="177"/>
      <c r="HE84" s="178"/>
      <c r="HF84" s="177"/>
      <c r="HG84" s="178"/>
      <c r="HH84" s="177"/>
      <c r="HI84" s="178"/>
      <c r="HJ84" s="177"/>
      <c r="HK84" s="178"/>
      <c r="HL84" s="177"/>
      <c r="HM84" s="178"/>
      <c r="HN84" s="177"/>
      <c r="HO84" s="178"/>
      <c r="HP84" s="189">
        <f t="shared" si="89"/>
        <v>0</v>
      </c>
      <c r="HQ84" s="170">
        <f t="shared" si="90"/>
        <v>0</v>
      </c>
      <c r="HR84" s="169">
        <f t="shared" si="91"/>
        <v>0</v>
      </c>
      <c r="HS84" s="170">
        <f t="shared" si="92"/>
        <v>0</v>
      </c>
      <c r="HT84" s="23"/>
      <c r="HU84" s="23"/>
      <c r="HV84" s="173">
        <f t="shared" si="93"/>
        <v>0</v>
      </c>
      <c r="HW84" s="174">
        <f t="shared" si="94"/>
        <v>0</v>
      </c>
      <c r="HX84" s="169">
        <f t="shared" si="53"/>
        <v>0</v>
      </c>
      <c r="HY84" s="170">
        <f t="shared" si="54"/>
        <v>0</v>
      </c>
      <c r="HZ84" s="175">
        <f t="shared" si="95"/>
        <v>0</v>
      </c>
      <c r="IA84" s="174">
        <f t="shared" si="96"/>
        <v>0</v>
      </c>
      <c r="IB84" s="169">
        <f t="shared" si="55"/>
        <v>0</v>
      </c>
      <c r="IC84" s="170">
        <f t="shared" si="56"/>
        <v>0</v>
      </c>
      <c r="ID84" s="453">
        <f t="shared" si="97"/>
        <v>0</v>
      </c>
      <c r="IE84" s="439">
        <f t="shared" si="98"/>
        <v>0</v>
      </c>
      <c r="IF84" s="455" t="s">
        <v>343</v>
      </c>
      <c r="IG84" s="439" t="s">
        <v>343</v>
      </c>
      <c r="IH84" s="4"/>
    </row>
    <row r="85" spans="2:242" s="26" customFormat="1" ht="16.5" customHeight="1" x14ac:dyDescent="0.25">
      <c r="B85" s="153" t="s">
        <v>49</v>
      </c>
      <c r="C85" s="806"/>
      <c r="D85" s="807"/>
      <c r="E85" s="322"/>
      <c r="F85" s="116"/>
      <c r="G85" s="116"/>
      <c r="H85" s="116"/>
      <c r="I85" s="148">
        <f>INT(IF(E85&gt;0,data!$J$12,0))</f>
        <v>0</v>
      </c>
      <c r="J85" s="148">
        <f>E85*I85</f>
        <v>0</v>
      </c>
      <c r="K85" s="323"/>
      <c r="L85" s="322"/>
      <c r="M85" s="148">
        <f>INT(IF(E85&gt;0,(IF(K85="ano",data!$J$6,0)),0))</f>
        <v>0</v>
      </c>
      <c r="N85" s="155">
        <f>IF(L85&gt;E85,M85*E85,M85*L85)</f>
        <v>0</v>
      </c>
      <c r="O85" s="158">
        <f t="shared" si="46"/>
        <v>0</v>
      </c>
      <c r="Q85" s="152" t="str">
        <f t="shared" si="47"/>
        <v/>
      </c>
      <c r="R85" s="640" t="s">
        <v>343</v>
      </c>
      <c r="T85" s="26">
        <f t="shared" si="48"/>
        <v>0</v>
      </c>
      <c r="U85" s="179" t="s">
        <v>300</v>
      </c>
      <c r="V85" s="10"/>
      <c r="W85" s="10"/>
      <c r="X85" s="167"/>
      <c r="Y85" s="180"/>
      <c r="Z85" s="167"/>
      <c r="AA85" s="180"/>
      <c r="AB85" s="167"/>
      <c r="AC85" s="180"/>
      <c r="AD85" s="167"/>
      <c r="AE85" s="180"/>
      <c r="AF85" s="167"/>
      <c r="AG85" s="180"/>
      <c r="AH85" s="167"/>
      <c r="AI85" s="180"/>
      <c r="AJ85" s="167"/>
      <c r="AK85" s="180"/>
      <c r="AL85" s="167"/>
      <c r="AM85" s="180"/>
      <c r="AN85" s="167"/>
      <c r="AO85" s="180"/>
      <c r="AP85" s="167"/>
      <c r="AQ85" s="180"/>
      <c r="AR85" s="167"/>
      <c r="AS85" s="180"/>
      <c r="AT85" s="167"/>
      <c r="AU85" s="180"/>
      <c r="AV85" s="189">
        <f t="shared" si="57"/>
        <v>0</v>
      </c>
      <c r="AW85" s="170">
        <f t="shared" si="58"/>
        <v>0</v>
      </c>
      <c r="AX85" s="169">
        <f t="shared" si="59"/>
        <v>0</v>
      </c>
      <c r="AY85" s="170">
        <f t="shared" si="60"/>
        <v>0</v>
      </c>
      <c r="AZ85" s="4"/>
      <c r="BA85" s="4"/>
      <c r="BB85" s="167"/>
      <c r="BC85" s="180"/>
      <c r="BD85" s="167"/>
      <c r="BE85" s="180"/>
      <c r="BF85" s="167"/>
      <c r="BG85" s="180"/>
      <c r="BH85" s="167"/>
      <c r="BI85" s="180"/>
      <c r="BJ85" s="167"/>
      <c r="BK85" s="180"/>
      <c r="BL85" s="167"/>
      <c r="BM85" s="180"/>
      <c r="BN85" s="167"/>
      <c r="BO85" s="180"/>
      <c r="BP85" s="167"/>
      <c r="BQ85" s="180"/>
      <c r="BR85" s="189">
        <f t="shared" si="61"/>
        <v>0</v>
      </c>
      <c r="BS85" s="170">
        <f t="shared" si="62"/>
        <v>0</v>
      </c>
      <c r="BT85" s="169">
        <f t="shared" si="63"/>
        <v>0</v>
      </c>
      <c r="BU85" s="170">
        <f t="shared" si="64"/>
        <v>0</v>
      </c>
      <c r="BV85" s="4"/>
      <c r="BW85" s="4"/>
      <c r="BX85" s="167"/>
      <c r="BY85" s="180"/>
      <c r="BZ85" s="167"/>
      <c r="CA85" s="180"/>
      <c r="CB85" s="167"/>
      <c r="CC85" s="180"/>
      <c r="CD85" s="167"/>
      <c r="CE85" s="180"/>
      <c r="CF85" s="167"/>
      <c r="CG85" s="180"/>
      <c r="CH85" s="167"/>
      <c r="CI85" s="180"/>
      <c r="CJ85" s="167"/>
      <c r="CK85" s="180"/>
      <c r="CL85" s="167"/>
      <c r="CM85" s="180"/>
      <c r="CN85" s="189">
        <f t="shared" si="65"/>
        <v>0</v>
      </c>
      <c r="CO85" s="170">
        <f t="shared" si="66"/>
        <v>0</v>
      </c>
      <c r="CP85" s="169">
        <f t="shared" si="67"/>
        <v>0</v>
      </c>
      <c r="CQ85" s="170">
        <f t="shared" si="68"/>
        <v>0</v>
      </c>
      <c r="CR85" s="4"/>
      <c r="CS85" s="4"/>
      <c r="CT85" s="167"/>
      <c r="CU85" s="180"/>
      <c r="CV85" s="167"/>
      <c r="CW85" s="180"/>
      <c r="CX85" s="167"/>
      <c r="CY85" s="180"/>
      <c r="CZ85" s="167"/>
      <c r="DA85" s="180"/>
      <c r="DB85" s="167"/>
      <c r="DC85" s="180"/>
      <c r="DD85" s="167"/>
      <c r="DE85" s="180"/>
      <c r="DF85" s="167"/>
      <c r="DG85" s="180"/>
      <c r="DH85" s="167"/>
      <c r="DI85" s="180"/>
      <c r="DJ85" s="189">
        <f t="shared" si="69"/>
        <v>0</v>
      </c>
      <c r="DK85" s="170">
        <f t="shared" si="70"/>
        <v>0</v>
      </c>
      <c r="DL85" s="169">
        <f t="shared" si="71"/>
        <v>0</v>
      </c>
      <c r="DM85" s="170">
        <f t="shared" si="72"/>
        <v>0</v>
      </c>
      <c r="DN85" s="4"/>
      <c r="DO85" s="4"/>
      <c r="DP85" s="167"/>
      <c r="DQ85" s="180"/>
      <c r="DR85" s="167"/>
      <c r="DS85" s="180"/>
      <c r="DT85" s="167"/>
      <c r="DU85" s="180"/>
      <c r="DV85" s="167"/>
      <c r="DW85" s="180"/>
      <c r="DX85" s="167"/>
      <c r="DY85" s="180"/>
      <c r="DZ85" s="167"/>
      <c r="EA85" s="180"/>
      <c r="EB85" s="167"/>
      <c r="EC85" s="180"/>
      <c r="ED85" s="167"/>
      <c r="EE85" s="180"/>
      <c r="EF85" s="189">
        <f t="shared" si="73"/>
        <v>0</v>
      </c>
      <c r="EG85" s="170">
        <f t="shared" si="74"/>
        <v>0</v>
      </c>
      <c r="EH85" s="169">
        <f t="shared" si="75"/>
        <v>0</v>
      </c>
      <c r="EI85" s="170">
        <f t="shared" si="76"/>
        <v>0</v>
      </c>
      <c r="EJ85" s="4"/>
      <c r="EK85" s="4"/>
      <c r="EL85" s="167"/>
      <c r="EM85" s="180"/>
      <c r="EN85" s="167"/>
      <c r="EO85" s="180"/>
      <c r="EP85" s="167"/>
      <c r="EQ85" s="180"/>
      <c r="ER85" s="167"/>
      <c r="ES85" s="180"/>
      <c r="ET85" s="167"/>
      <c r="EU85" s="180"/>
      <c r="EV85" s="167"/>
      <c r="EW85" s="180"/>
      <c r="EX85" s="167"/>
      <c r="EY85" s="180"/>
      <c r="EZ85" s="167"/>
      <c r="FA85" s="180"/>
      <c r="FB85" s="189">
        <f t="shared" si="77"/>
        <v>0</v>
      </c>
      <c r="FC85" s="170">
        <f t="shared" si="78"/>
        <v>0</v>
      </c>
      <c r="FD85" s="169">
        <f t="shared" si="79"/>
        <v>0</v>
      </c>
      <c r="FE85" s="170">
        <f t="shared" si="80"/>
        <v>0</v>
      </c>
      <c r="FF85" s="4"/>
      <c r="FG85" s="4"/>
      <c r="FH85" s="167"/>
      <c r="FI85" s="180"/>
      <c r="FJ85" s="167"/>
      <c r="FK85" s="180"/>
      <c r="FL85" s="167"/>
      <c r="FM85" s="180"/>
      <c r="FN85" s="167"/>
      <c r="FO85" s="180"/>
      <c r="FP85" s="167"/>
      <c r="FQ85" s="180"/>
      <c r="FR85" s="167"/>
      <c r="FS85" s="180"/>
      <c r="FT85" s="167"/>
      <c r="FU85" s="180"/>
      <c r="FV85" s="167"/>
      <c r="FW85" s="180"/>
      <c r="FX85" s="189">
        <f t="shared" si="81"/>
        <v>0</v>
      </c>
      <c r="FY85" s="170">
        <f t="shared" si="82"/>
        <v>0</v>
      </c>
      <c r="FZ85" s="169">
        <f t="shared" si="83"/>
        <v>0</v>
      </c>
      <c r="GA85" s="170">
        <f t="shared" si="84"/>
        <v>0</v>
      </c>
      <c r="GB85" s="4"/>
      <c r="GC85" s="4"/>
      <c r="GD85" s="167"/>
      <c r="GE85" s="180"/>
      <c r="GF85" s="167"/>
      <c r="GG85" s="180"/>
      <c r="GH85" s="167"/>
      <c r="GI85" s="180"/>
      <c r="GJ85" s="167"/>
      <c r="GK85" s="180"/>
      <c r="GL85" s="167"/>
      <c r="GM85" s="180"/>
      <c r="GN85" s="167"/>
      <c r="GO85" s="180"/>
      <c r="GP85" s="167"/>
      <c r="GQ85" s="180"/>
      <c r="GR85" s="167"/>
      <c r="GS85" s="180"/>
      <c r="GT85" s="189">
        <f t="shared" si="85"/>
        <v>0</v>
      </c>
      <c r="GU85" s="170">
        <f t="shared" si="86"/>
        <v>0</v>
      </c>
      <c r="GV85" s="169">
        <f t="shared" si="87"/>
        <v>0</v>
      </c>
      <c r="GW85" s="170">
        <f t="shared" si="88"/>
        <v>0</v>
      </c>
      <c r="GX85" s="4"/>
      <c r="GY85" s="4"/>
      <c r="GZ85" s="167"/>
      <c r="HA85" s="180"/>
      <c r="HB85" s="167"/>
      <c r="HC85" s="180"/>
      <c r="HD85" s="167"/>
      <c r="HE85" s="180"/>
      <c r="HF85" s="167"/>
      <c r="HG85" s="180"/>
      <c r="HH85" s="167"/>
      <c r="HI85" s="180"/>
      <c r="HJ85" s="167"/>
      <c r="HK85" s="180"/>
      <c r="HL85" s="167"/>
      <c r="HM85" s="180"/>
      <c r="HN85" s="167"/>
      <c r="HO85" s="180"/>
      <c r="HP85" s="189">
        <f t="shared" si="89"/>
        <v>0</v>
      </c>
      <c r="HQ85" s="170">
        <f t="shared" si="90"/>
        <v>0</v>
      </c>
      <c r="HR85" s="169">
        <f t="shared" si="91"/>
        <v>0</v>
      </c>
      <c r="HS85" s="170">
        <f t="shared" si="92"/>
        <v>0</v>
      </c>
      <c r="HT85" s="4"/>
      <c r="HU85" s="4"/>
      <c r="HV85" s="173">
        <f t="shared" si="93"/>
        <v>0</v>
      </c>
      <c r="HW85" s="174">
        <f t="shared" si="94"/>
        <v>0</v>
      </c>
      <c r="HX85" s="169">
        <f t="shared" si="53"/>
        <v>0</v>
      </c>
      <c r="HY85" s="170">
        <f t="shared" si="54"/>
        <v>0</v>
      </c>
      <c r="HZ85" s="175">
        <f t="shared" si="95"/>
        <v>0</v>
      </c>
      <c r="IA85" s="174">
        <f t="shared" si="96"/>
        <v>0</v>
      </c>
      <c r="IB85" s="169">
        <f t="shared" si="55"/>
        <v>0</v>
      </c>
      <c r="IC85" s="170">
        <f t="shared" si="56"/>
        <v>0</v>
      </c>
      <c r="ID85" s="453">
        <f t="shared" si="97"/>
        <v>0</v>
      </c>
      <c r="IE85" s="439">
        <f t="shared" si="98"/>
        <v>0</v>
      </c>
      <c r="IF85" s="455" t="s">
        <v>343</v>
      </c>
      <c r="IG85" s="439" t="s">
        <v>343</v>
      </c>
      <c r="IH85" s="4"/>
    </row>
    <row r="86" spans="2:242" s="26" customFormat="1" ht="16.5" hidden="1" customHeight="1" x14ac:dyDescent="0.25">
      <c r="B86" s="153"/>
      <c r="C86" s="558"/>
      <c r="D86" s="559"/>
      <c r="E86" s="123"/>
      <c r="F86" s="123"/>
      <c r="G86" s="123"/>
      <c r="H86" s="123"/>
      <c r="I86" s="148"/>
      <c r="J86" s="159"/>
      <c r="K86" s="560"/>
      <c r="L86" s="553"/>
      <c r="M86" s="148"/>
      <c r="N86" s="155"/>
      <c r="O86" s="160"/>
      <c r="Q86" s="157"/>
      <c r="R86" s="640" t="s">
        <v>343</v>
      </c>
      <c r="T86" s="28"/>
      <c r="U86" s="176" t="s">
        <v>300</v>
      </c>
      <c r="V86" s="10"/>
      <c r="W86" s="10"/>
      <c r="X86" s="177"/>
      <c r="Y86" s="178"/>
      <c r="Z86" s="177"/>
      <c r="AA86" s="178"/>
      <c r="AB86" s="177"/>
      <c r="AC86" s="178"/>
      <c r="AD86" s="177"/>
      <c r="AE86" s="178"/>
      <c r="AF86" s="177"/>
      <c r="AG86" s="178"/>
      <c r="AH86" s="177"/>
      <c r="AI86" s="178"/>
      <c r="AJ86" s="177"/>
      <c r="AK86" s="178"/>
      <c r="AL86" s="177"/>
      <c r="AM86" s="178"/>
      <c r="AN86" s="177"/>
      <c r="AO86" s="178"/>
      <c r="AP86" s="177"/>
      <c r="AQ86" s="178"/>
      <c r="AR86" s="177"/>
      <c r="AS86" s="178"/>
      <c r="AT86" s="177"/>
      <c r="AU86" s="178"/>
      <c r="AV86" s="189">
        <f t="shared" si="57"/>
        <v>0</v>
      </c>
      <c r="AW86" s="170">
        <f t="shared" si="58"/>
        <v>0</v>
      </c>
      <c r="AX86" s="169">
        <f t="shared" si="59"/>
        <v>0</v>
      </c>
      <c r="AY86" s="170">
        <f t="shared" si="60"/>
        <v>0</v>
      </c>
      <c r="AZ86" s="23"/>
      <c r="BA86" s="23"/>
      <c r="BB86" s="177"/>
      <c r="BC86" s="178"/>
      <c r="BD86" s="177"/>
      <c r="BE86" s="178"/>
      <c r="BF86" s="177"/>
      <c r="BG86" s="178"/>
      <c r="BH86" s="177"/>
      <c r="BI86" s="178"/>
      <c r="BJ86" s="177"/>
      <c r="BK86" s="178"/>
      <c r="BL86" s="177"/>
      <c r="BM86" s="178"/>
      <c r="BN86" s="177"/>
      <c r="BO86" s="178"/>
      <c r="BP86" s="177"/>
      <c r="BQ86" s="178"/>
      <c r="BR86" s="189">
        <f t="shared" si="61"/>
        <v>0</v>
      </c>
      <c r="BS86" s="170">
        <f t="shared" si="62"/>
        <v>0</v>
      </c>
      <c r="BT86" s="169">
        <f t="shared" si="63"/>
        <v>0</v>
      </c>
      <c r="BU86" s="170">
        <f t="shared" si="64"/>
        <v>0</v>
      </c>
      <c r="BV86" s="23"/>
      <c r="BW86" s="23"/>
      <c r="BX86" s="177"/>
      <c r="BY86" s="178"/>
      <c r="BZ86" s="177"/>
      <c r="CA86" s="178"/>
      <c r="CB86" s="177"/>
      <c r="CC86" s="178"/>
      <c r="CD86" s="177"/>
      <c r="CE86" s="178"/>
      <c r="CF86" s="177"/>
      <c r="CG86" s="178"/>
      <c r="CH86" s="177"/>
      <c r="CI86" s="178"/>
      <c r="CJ86" s="177"/>
      <c r="CK86" s="178"/>
      <c r="CL86" s="177"/>
      <c r="CM86" s="178"/>
      <c r="CN86" s="189">
        <f t="shared" si="65"/>
        <v>0</v>
      </c>
      <c r="CO86" s="170">
        <f t="shared" si="66"/>
        <v>0</v>
      </c>
      <c r="CP86" s="169">
        <f t="shared" si="67"/>
        <v>0</v>
      </c>
      <c r="CQ86" s="170">
        <f t="shared" si="68"/>
        <v>0</v>
      </c>
      <c r="CR86" s="23"/>
      <c r="CS86" s="23"/>
      <c r="CT86" s="177"/>
      <c r="CU86" s="178"/>
      <c r="CV86" s="177"/>
      <c r="CW86" s="178"/>
      <c r="CX86" s="177"/>
      <c r="CY86" s="178"/>
      <c r="CZ86" s="177"/>
      <c r="DA86" s="178"/>
      <c r="DB86" s="177"/>
      <c r="DC86" s="178"/>
      <c r="DD86" s="177"/>
      <c r="DE86" s="178"/>
      <c r="DF86" s="177"/>
      <c r="DG86" s="178"/>
      <c r="DH86" s="177"/>
      <c r="DI86" s="178"/>
      <c r="DJ86" s="189">
        <f t="shared" si="69"/>
        <v>0</v>
      </c>
      <c r="DK86" s="170">
        <f t="shared" si="70"/>
        <v>0</v>
      </c>
      <c r="DL86" s="169">
        <f t="shared" si="71"/>
        <v>0</v>
      </c>
      <c r="DM86" s="170">
        <f t="shared" si="72"/>
        <v>0</v>
      </c>
      <c r="DN86" s="23"/>
      <c r="DO86" s="23"/>
      <c r="DP86" s="177"/>
      <c r="DQ86" s="178"/>
      <c r="DR86" s="177"/>
      <c r="DS86" s="178"/>
      <c r="DT86" s="177"/>
      <c r="DU86" s="178"/>
      <c r="DV86" s="177"/>
      <c r="DW86" s="178"/>
      <c r="DX86" s="177"/>
      <c r="DY86" s="178"/>
      <c r="DZ86" s="177"/>
      <c r="EA86" s="178"/>
      <c r="EB86" s="177"/>
      <c r="EC86" s="178"/>
      <c r="ED86" s="177"/>
      <c r="EE86" s="178"/>
      <c r="EF86" s="189">
        <f t="shared" si="73"/>
        <v>0</v>
      </c>
      <c r="EG86" s="170">
        <f t="shared" si="74"/>
        <v>0</v>
      </c>
      <c r="EH86" s="169">
        <f t="shared" si="75"/>
        <v>0</v>
      </c>
      <c r="EI86" s="170">
        <f t="shared" si="76"/>
        <v>0</v>
      </c>
      <c r="EJ86" s="23"/>
      <c r="EK86" s="23"/>
      <c r="EL86" s="177"/>
      <c r="EM86" s="178"/>
      <c r="EN86" s="177"/>
      <c r="EO86" s="178"/>
      <c r="EP86" s="177"/>
      <c r="EQ86" s="178"/>
      <c r="ER86" s="177"/>
      <c r="ES86" s="178"/>
      <c r="ET86" s="177"/>
      <c r="EU86" s="178"/>
      <c r="EV86" s="177"/>
      <c r="EW86" s="178"/>
      <c r="EX86" s="177"/>
      <c r="EY86" s="178"/>
      <c r="EZ86" s="177"/>
      <c r="FA86" s="178"/>
      <c r="FB86" s="189">
        <f t="shared" si="77"/>
        <v>0</v>
      </c>
      <c r="FC86" s="170">
        <f t="shared" si="78"/>
        <v>0</v>
      </c>
      <c r="FD86" s="169">
        <f t="shared" si="79"/>
        <v>0</v>
      </c>
      <c r="FE86" s="170">
        <f t="shared" si="80"/>
        <v>0</v>
      </c>
      <c r="FF86" s="23"/>
      <c r="FG86" s="23"/>
      <c r="FH86" s="177"/>
      <c r="FI86" s="178"/>
      <c r="FJ86" s="177"/>
      <c r="FK86" s="178"/>
      <c r="FL86" s="177"/>
      <c r="FM86" s="178"/>
      <c r="FN86" s="177"/>
      <c r="FO86" s="178"/>
      <c r="FP86" s="177"/>
      <c r="FQ86" s="178"/>
      <c r="FR86" s="177"/>
      <c r="FS86" s="178"/>
      <c r="FT86" s="177"/>
      <c r="FU86" s="178"/>
      <c r="FV86" s="177"/>
      <c r="FW86" s="178"/>
      <c r="FX86" s="189">
        <f t="shared" si="81"/>
        <v>0</v>
      </c>
      <c r="FY86" s="170">
        <f t="shared" si="82"/>
        <v>0</v>
      </c>
      <c r="FZ86" s="169">
        <f t="shared" si="83"/>
        <v>0</v>
      </c>
      <c r="GA86" s="170">
        <f t="shared" si="84"/>
        <v>0</v>
      </c>
      <c r="GB86" s="23"/>
      <c r="GC86" s="23"/>
      <c r="GD86" s="177"/>
      <c r="GE86" s="178"/>
      <c r="GF86" s="177"/>
      <c r="GG86" s="178"/>
      <c r="GH86" s="177"/>
      <c r="GI86" s="178"/>
      <c r="GJ86" s="177"/>
      <c r="GK86" s="178"/>
      <c r="GL86" s="177"/>
      <c r="GM86" s="178"/>
      <c r="GN86" s="177"/>
      <c r="GO86" s="178"/>
      <c r="GP86" s="177"/>
      <c r="GQ86" s="178"/>
      <c r="GR86" s="177"/>
      <c r="GS86" s="178"/>
      <c r="GT86" s="189">
        <f t="shared" si="85"/>
        <v>0</v>
      </c>
      <c r="GU86" s="170">
        <f t="shared" si="86"/>
        <v>0</v>
      </c>
      <c r="GV86" s="169">
        <f t="shared" si="87"/>
        <v>0</v>
      </c>
      <c r="GW86" s="170">
        <f t="shared" si="88"/>
        <v>0</v>
      </c>
      <c r="GX86" s="23"/>
      <c r="GY86" s="23"/>
      <c r="GZ86" s="177"/>
      <c r="HA86" s="178"/>
      <c r="HB86" s="177"/>
      <c r="HC86" s="178"/>
      <c r="HD86" s="177"/>
      <c r="HE86" s="178"/>
      <c r="HF86" s="177"/>
      <c r="HG86" s="178"/>
      <c r="HH86" s="177"/>
      <c r="HI86" s="178"/>
      <c r="HJ86" s="177"/>
      <c r="HK86" s="178"/>
      <c r="HL86" s="177"/>
      <c r="HM86" s="178"/>
      <c r="HN86" s="177"/>
      <c r="HO86" s="178"/>
      <c r="HP86" s="189">
        <f t="shared" si="89"/>
        <v>0</v>
      </c>
      <c r="HQ86" s="170">
        <f t="shared" si="90"/>
        <v>0</v>
      </c>
      <c r="HR86" s="169">
        <f t="shared" si="91"/>
        <v>0</v>
      </c>
      <c r="HS86" s="170">
        <f t="shared" si="92"/>
        <v>0</v>
      </c>
      <c r="HT86" s="23"/>
      <c r="HU86" s="23"/>
      <c r="HV86" s="173">
        <f t="shared" si="93"/>
        <v>0</v>
      </c>
      <c r="HW86" s="174">
        <f t="shared" si="94"/>
        <v>0</v>
      </c>
      <c r="HX86" s="169">
        <f t="shared" si="53"/>
        <v>0</v>
      </c>
      <c r="HY86" s="170">
        <f t="shared" si="54"/>
        <v>0</v>
      </c>
      <c r="HZ86" s="175">
        <f t="shared" si="95"/>
        <v>0</v>
      </c>
      <c r="IA86" s="174">
        <f t="shared" si="96"/>
        <v>0</v>
      </c>
      <c r="IB86" s="169">
        <f t="shared" si="55"/>
        <v>0</v>
      </c>
      <c r="IC86" s="170">
        <f t="shared" si="56"/>
        <v>0</v>
      </c>
      <c r="ID86" s="453">
        <f t="shared" si="97"/>
        <v>0</v>
      </c>
      <c r="IE86" s="439">
        <f t="shared" si="98"/>
        <v>0</v>
      </c>
      <c r="IF86" s="455" t="s">
        <v>343</v>
      </c>
      <c r="IG86" s="439" t="s">
        <v>343</v>
      </c>
      <c r="IH86" s="4"/>
    </row>
    <row r="87" spans="2:242" s="26" customFormat="1" ht="16.5" customHeight="1" x14ac:dyDescent="0.25">
      <c r="B87" s="153" t="s">
        <v>50</v>
      </c>
      <c r="C87" s="806"/>
      <c r="D87" s="807"/>
      <c r="E87" s="322"/>
      <c r="F87" s="116"/>
      <c r="G87" s="116"/>
      <c r="H87" s="116"/>
      <c r="I87" s="148">
        <f>INT(IF(E87&gt;0,data!$J$12,0))</f>
        <v>0</v>
      </c>
      <c r="J87" s="148">
        <f>E87*I87</f>
        <v>0</v>
      </c>
      <c r="K87" s="323"/>
      <c r="L87" s="322"/>
      <c r="M87" s="148">
        <f>INT(IF(E87&gt;0,(IF(K87="ano",data!$J$6,0)),0))</f>
        <v>0</v>
      </c>
      <c r="N87" s="155">
        <f>IF(L87&gt;E87,M87*E87,M87*L87)</f>
        <v>0</v>
      </c>
      <c r="O87" s="158">
        <f t="shared" si="46"/>
        <v>0</v>
      </c>
      <c r="Q87" s="152" t="str">
        <f t="shared" si="47"/>
        <v/>
      </c>
      <c r="R87" s="640" t="s">
        <v>343</v>
      </c>
      <c r="T87" s="26">
        <f t="shared" si="48"/>
        <v>0</v>
      </c>
      <c r="U87" s="179" t="s">
        <v>300</v>
      </c>
      <c r="V87" s="10"/>
      <c r="W87" s="10"/>
      <c r="X87" s="167"/>
      <c r="Y87" s="180"/>
      <c r="Z87" s="167"/>
      <c r="AA87" s="180"/>
      <c r="AB87" s="167"/>
      <c r="AC87" s="180"/>
      <c r="AD87" s="167"/>
      <c r="AE87" s="180"/>
      <c r="AF87" s="167"/>
      <c r="AG87" s="180"/>
      <c r="AH87" s="167"/>
      <c r="AI87" s="180"/>
      <c r="AJ87" s="167"/>
      <c r="AK87" s="180"/>
      <c r="AL87" s="167"/>
      <c r="AM87" s="180"/>
      <c r="AN87" s="167"/>
      <c r="AO87" s="180"/>
      <c r="AP87" s="167"/>
      <c r="AQ87" s="180"/>
      <c r="AR87" s="167"/>
      <c r="AS87" s="180"/>
      <c r="AT87" s="167"/>
      <c r="AU87" s="180"/>
      <c r="AV87" s="189">
        <f t="shared" si="57"/>
        <v>0</v>
      </c>
      <c r="AW87" s="170">
        <f t="shared" si="58"/>
        <v>0</v>
      </c>
      <c r="AX87" s="169">
        <f t="shared" si="59"/>
        <v>0</v>
      </c>
      <c r="AY87" s="170">
        <f t="shared" si="60"/>
        <v>0</v>
      </c>
      <c r="AZ87" s="4"/>
      <c r="BA87" s="4"/>
      <c r="BB87" s="167"/>
      <c r="BC87" s="180"/>
      <c r="BD87" s="167"/>
      <c r="BE87" s="180"/>
      <c r="BF87" s="167"/>
      <c r="BG87" s="180"/>
      <c r="BH87" s="167"/>
      <c r="BI87" s="180"/>
      <c r="BJ87" s="167"/>
      <c r="BK87" s="180"/>
      <c r="BL87" s="167"/>
      <c r="BM87" s="180"/>
      <c r="BN87" s="167"/>
      <c r="BO87" s="180"/>
      <c r="BP87" s="167"/>
      <c r="BQ87" s="180"/>
      <c r="BR87" s="189">
        <f t="shared" si="61"/>
        <v>0</v>
      </c>
      <c r="BS87" s="170">
        <f t="shared" si="62"/>
        <v>0</v>
      </c>
      <c r="BT87" s="169">
        <f t="shared" si="63"/>
        <v>0</v>
      </c>
      <c r="BU87" s="170">
        <f t="shared" si="64"/>
        <v>0</v>
      </c>
      <c r="BV87" s="4"/>
      <c r="BW87" s="4"/>
      <c r="BX87" s="167"/>
      <c r="BY87" s="180"/>
      <c r="BZ87" s="167"/>
      <c r="CA87" s="180"/>
      <c r="CB87" s="167"/>
      <c r="CC87" s="180"/>
      <c r="CD87" s="167"/>
      <c r="CE87" s="180"/>
      <c r="CF87" s="167"/>
      <c r="CG87" s="180"/>
      <c r="CH87" s="167"/>
      <c r="CI87" s="180"/>
      <c r="CJ87" s="167"/>
      <c r="CK87" s="180"/>
      <c r="CL87" s="167"/>
      <c r="CM87" s="180"/>
      <c r="CN87" s="189">
        <f t="shared" si="65"/>
        <v>0</v>
      </c>
      <c r="CO87" s="170">
        <f t="shared" si="66"/>
        <v>0</v>
      </c>
      <c r="CP87" s="169">
        <f t="shared" si="67"/>
        <v>0</v>
      </c>
      <c r="CQ87" s="170">
        <f t="shared" si="68"/>
        <v>0</v>
      </c>
      <c r="CR87" s="4"/>
      <c r="CS87" s="4"/>
      <c r="CT87" s="167"/>
      <c r="CU87" s="180"/>
      <c r="CV87" s="167"/>
      <c r="CW87" s="180"/>
      <c r="CX87" s="167"/>
      <c r="CY87" s="180"/>
      <c r="CZ87" s="167"/>
      <c r="DA87" s="180"/>
      <c r="DB87" s="167"/>
      <c r="DC87" s="180"/>
      <c r="DD87" s="167"/>
      <c r="DE87" s="180"/>
      <c r="DF87" s="167"/>
      <c r="DG87" s="180"/>
      <c r="DH87" s="167"/>
      <c r="DI87" s="180"/>
      <c r="DJ87" s="189">
        <f t="shared" si="69"/>
        <v>0</v>
      </c>
      <c r="DK87" s="170">
        <f t="shared" si="70"/>
        <v>0</v>
      </c>
      <c r="DL87" s="169">
        <f t="shared" si="71"/>
        <v>0</v>
      </c>
      <c r="DM87" s="170">
        <f t="shared" si="72"/>
        <v>0</v>
      </c>
      <c r="DN87" s="4"/>
      <c r="DO87" s="4"/>
      <c r="DP87" s="167"/>
      <c r="DQ87" s="180"/>
      <c r="DR87" s="167"/>
      <c r="DS87" s="180"/>
      <c r="DT87" s="167"/>
      <c r="DU87" s="180"/>
      <c r="DV87" s="167"/>
      <c r="DW87" s="180"/>
      <c r="DX87" s="167"/>
      <c r="DY87" s="180"/>
      <c r="DZ87" s="167"/>
      <c r="EA87" s="180"/>
      <c r="EB87" s="167"/>
      <c r="EC87" s="180"/>
      <c r="ED87" s="167"/>
      <c r="EE87" s="180"/>
      <c r="EF87" s="189">
        <f t="shared" si="73"/>
        <v>0</v>
      </c>
      <c r="EG87" s="170">
        <f t="shared" si="74"/>
        <v>0</v>
      </c>
      <c r="EH87" s="169">
        <f t="shared" si="75"/>
        <v>0</v>
      </c>
      <c r="EI87" s="170">
        <f t="shared" si="76"/>
        <v>0</v>
      </c>
      <c r="EJ87" s="4"/>
      <c r="EK87" s="4"/>
      <c r="EL87" s="167"/>
      <c r="EM87" s="180"/>
      <c r="EN87" s="167"/>
      <c r="EO87" s="180"/>
      <c r="EP87" s="167"/>
      <c r="EQ87" s="180"/>
      <c r="ER87" s="167"/>
      <c r="ES87" s="180"/>
      <c r="ET87" s="167"/>
      <c r="EU87" s="180"/>
      <c r="EV87" s="167"/>
      <c r="EW87" s="180"/>
      <c r="EX87" s="167"/>
      <c r="EY87" s="180"/>
      <c r="EZ87" s="167"/>
      <c r="FA87" s="180"/>
      <c r="FB87" s="189">
        <f t="shared" si="77"/>
        <v>0</v>
      </c>
      <c r="FC87" s="170">
        <f t="shared" si="78"/>
        <v>0</v>
      </c>
      <c r="FD87" s="169">
        <f t="shared" si="79"/>
        <v>0</v>
      </c>
      <c r="FE87" s="170">
        <f t="shared" si="80"/>
        <v>0</v>
      </c>
      <c r="FF87" s="4"/>
      <c r="FG87" s="4"/>
      <c r="FH87" s="167"/>
      <c r="FI87" s="180"/>
      <c r="FJ87" s="167"/>
      <c r="FK87" s="180"/>
      <c r="FL87" s="167"/>
      <c r="FM87" s="180"/>
      <c r="FN87" s="167"/>
      <c r="FO87" s="180"/>
      <c r="FP87" s="167"/>
      <c r="FQ87" s="180"/>
      <c r="FR87" s="167"/>
      <c r="FS87" s="180"/>
      <c r="FT87" s="167"/>
      <c r="FU87" s="180"/>
      <c r="FV87" s="167"/>
      <c r="FW87" s="180"/>
      <c r="FX87" s="189">
        <f t="shared" si="81"/>
        <v>0</v>
      </c>
      <c r="FY87" s="170">
        <f t="shared" si="82"/>
        <v>0</v>
      </c>
      <c r="FZ87" s="169">
        <f t="shared" si="83"/>
        <v>0</v>
      </c>
      <c r="GA87" s="170">
        <f t="shared" si="84"/>
        <v>0</v>
      </c>
      <c r="GB87" s="4"/>
      <c r="GC87" s="4"/>
      <c r="GD87" s="167"/>
      <c r="GE87" s="180"/>
      <c r="GF87" s="167"/>
      <c r="GG87" s="180"/>
      <c r="GH87" s="167"/>
      <c r="GI87" s="180"/>
      <c r="GJ87" s="167"/>
      <c r="GK87" s="180"/>
      <c r="GL87" s="167"/>
      <c r="GM87" s="180"/>
      <c r="GN87" s="167"/>
      <c r="GO87" s="180"/>
      <c r="GP87" s="167"/>
      <c r="GQ87" s="180"/>
      <c r="GR87" s="167"/>
      <c r="GS87" s="180"/>
      <c r="GT87" s="189">
        <f t="shared" si="85"/>
        <v>0</v>
      </c>
      <c r="GU87" s="170">
        <f t="shared" si="86"/>
        <v>0</v>
      </c>
      <c r="GV87" s="169">
        <f t="shared" si="87"/>
        <v>0</v>
      </c>
      <c r="GW87" s="170">
        <f t="shared" si="88"/>
        <v>0</v>
      </c>
      <c r="GX87" s="4"/>
      <c r="GY87" s="4"/>
      <c r="GZ87" s="167"/>
      <c r="HA87" s="180"/>
      <c r="HB87" s="167"/>
      <c r="HC87" s="180"/>
      <c r="HD87" s="167"/>
      <c r="HE87" s="180"/>
      <c r="HF87" s="167"/>
      <c r="HG87" s="180"/>
      <c r="HH87" s="167"/>
      <c r="HI87" s="180"/>
      <c r="HJ87" s="167"/>
      <c r="HK87" s="180"/>
      <c r="HL87" s="167"/>
      <c r="HM87" s="180"/>
      <c r="HN87" s="167"/>
      <c r="HO87" s="180"/>
      <c r="HP87" s="189">
        <f t="shared" si="89"/>
        <v>0</v>
      </c>
      <c r="HQ87" s="170">
        <f t="shared" si="90"/>
        <v>0</v>
      </c>
      <c r="HR87" s="169">
        <f t="shared" si="91"/>
        <v>0</v>
      </c>
      <c r="HS87" s="170">
        <f t="shared" si="92"/>
        <v>0</v>
      </c>
      <c r="HT87" s="4"/>
      <c r="HU87" s="4"/>
      <c r="HV87" s="173">
        <f t="shared" si="93"/>
        <v>0</v>
      </c>
      <c r="HW87" s="174">
        <f t="shared" si="94"/>
        <v>0</v>
      </c>
      <c r="HX87" s="169">
        <f t="shared" si="53"/>
        <v>0</v>
      </c>
      <c r="HY87" s="170">
        <f t="shared" si="54"/>
        <v>0</v>
      </c>
      <c r="HZ87" s="175">
        <f t="shared" si="95"/>
        <v>0</v>
      </c>
      <c r="IA87" s="174">
        <f t="shared" si="96"/>
        <v>0</v>
      </c>
      <c r="IB87" s="169">
        <f t="shared" si="55"/>
        <v>0</v>
      </c>
      <c r="IC87" s="170">
        <f t="shared" si="56"/>
        <v>0</v>
      </c>
      <c r="ID87" s="453">
        <f t="shared" si="97"/>
        <v>0</v>
      </c>
      <c r="IE87" s="439">
        <f t="shared" si="98"/>
        <v>0</v>
      </c>
      <c r="IF87" s="455" t="s">
        <v>343</v>
      </c>
      <c r="IG87" s="439" t="s">
        <v>343</v>
      </c>
      <c r="IH87" s="4"/>
    </row>
    <row r="88" spans="2:242" s="26" customFormat="1" ht="16.5" hidden="1" customHeight="1" x14ac:dyDescent="0.25">
      <c r="B88" s="153"/>
      <c r="C88" s="558"/>
      <c r="D88" s="559"/>
      <c r="E88" s="123"/>
      <c r="F88" s="123"/>
      <c r="G88" s="123"/>
      <c r="H88" s="123"/>
      <c r="I88" s="148"/>
      <c r="J88" s="159"/>
      <c r="K88" s="560"/>
      <c r="L88" s="553"/>
      <c r="M88" s="148"/>
      <c r="N88" s="155"/>
      <c r="O88" s="160"/>
      <c r="Q88" s="157"/>
      <c r="R88" s="640" t="s">
        <v>343</v>
      </c>
      <c r="T88" s="28"/>
      <c r="U88" s="176" t="s">
        <v>300</v>
      </c>
      <c r="V88" s="10"/>
      <c r="W88" s="10"/>
      <c r="X88" s="177"/>
      <c r="Y88" s="178"/>
      <c r="Z88" s="177"/>
      <c r="AA88" s="178"/>
      <c r="AB88" s="177"/>
      <c r="AC88" s="178"/>
      <c r="AD88" s="177"/>
      <c r="AE88" s="178"/>
      <c r="AF88" s="177"/>
      <c r="AG88" s="178"/>
      <c r="AH88" s="177"/>
      <c r="AI88" s="178"/>
      <c r="AJ88" s="177"/>
      <c r="AK88" s="178"/>
      <c r="AL88" s="177"/>
      <c r="AM88" s="178"/>
      <c r="AN88" s="177"/>
      <c r="AO88" s="178"/>
      <c r="AP88" s="177"/>
      <c r="AQ88" s="178"/>
      <c r="AR88" s="177"/>
      <c r="AS88" s="178"/>
      <c r="AT88" s="177"/>
      <c r="AU88" s="178"/>
      <c r="AV88" s="189">
        <f t="shared" si="57"/>
        <v>0</v>
      </c>
      <c r="AW88" s="170">
        <f t="shared" si="58"/>
        <v>0</v>
      </c>
      <c r="AX88" s="169">
        <f t="shared" si="59"/>
        <v>0</v>
      </c>
      <c r="AY88" s="170">
        <f t="shared" si="60"/>
        <v>0</v>
      </c>
      <c r="AZ88" s="23"/>
      <c r="BA88" s="23"/>
      <c r="BB88" s="177"/>
      <c r="BC88" s="178"/>
      <c r="BD88" s="177"/>
      <c r="BE88" s="178"/>
      <c r="BF88" s="177"/>
      <c r="BG88" s="178"/>
      <c r="BH88" s="177"/>
      <c r="BI88" s="178"/>
      <c r="BJ88" s="177"/>
      <c r="BK88" s="178"/>
      <c r="BL88" s="177"/>
      <c r="BM88" s="178"/>
      <c r="BN88" s="177"/>
      <c r="BO88" s="178"/>
      <c r="BP88" s="177"/>
      <c r="BQ88" s="178"/>
      <c r="BR88" s="189">
        <f t="shared" si="61"/>
        <v>0</v>
      </c>
      <c r="BS88" s="170">
        <f t="shared" si="62"/>
        <v>0</v>
      </c>
      <c r="BT88" s="169">
        <f t="shared" si="63"/>
        <v>0</v>
      </c>
      <c r="BU88" s="170">
        <f t="shared" si="64"/>
        <v>0</v>
      </c>
      <c r="BV88" s="23"/>
      <c r="BW88" s="23"/>
      <c r="BX88" s="177"/>
      <c r="BY88" s="178"/>
      <c r="BZ88" s="177"/>
      <c r="CA88" s="178"/>
      <c r="CB88" s="177"/>
      <c r="CC88" s="178"/>
      <c r="CD88" s="177"/>
      <c r="CE88" s="178"/>
      <c r="CF88" s="177"/>
      <c r="CG88" s="178"/>
      <c r="CH88" s="177"/>
      <c r="CI88" s="178"/>
      <c r="CJ88" s="177"/>
      <c r="CK88" s="178"/>
      <c r="CL88" s="177"/>
      <c r="CM88" s="178"/>
      <c r="CN88" s="189">
        <f t="shared" si="65"/>
        <v>0</v>
      </c>
      <c r="CO88" s="170">
        <f t="shared" si="66"/>
        <v>0</v>
      </c>
      <c r="CP88" s="169">
        <f t="shared" si="67"/>
        <v>0</v>
      </c>
      <c r="CQ88" s="170">
        <f t="shared" si="68"/>
        <v>0</v>
      </c>
      <c r="CR88" s="23"/>
      <c r="CS88" s="23"/>
      <c r="CT88" s="177"/>
      <c r="CU88" s="178"/>
      <c r="CV88" s="177"/>
      <c r="CW88" s="178"/>
      <c r="CX88" s="177"/>
      <c r="CY88" s="178"/>
      <c r="CZ88" s="177"/>
      <c r="DA88" s="178"/>
      <c r="DB88" s="177"/>
      <c r="DC88" s="178"/>
      <c r="DD88" s="177"/>
      <c r="DE88" s="178"/>
      <c r="DF88" s="177"/>
      <c r="DG88" s="178"/>
      <c r="DH88" s="177"/>
      <c r="DI88" s="178"/>
      <c r="DJ88" s="189">
        <f t="shared" si="69"/>
        <v>0</v>
      </c>
      <c r="DK88" s="170">
        <f t="shared" si="70"/>
        <v>0</v>
      </c>
      <c r="DL88" s="169">
        <f t="shared" si="71"/>
        <v>0</v>
      </c>
      <c r="DM88" s="170">
        <f t="shared" si="72"/>
        <v>0</v>
      </c>
      <c r="DN88" s="23"/>
      <c r="DO88" s="23"/>
      <c r="DP88" s="177"/>
      <c r="DQ88" s="178"/>
      <c r="DR88" s="177"/>
      <c r="DS88" s="178"/>
      <c r="DT88" s="177"/>
      <c r="DU88" s="178"/>
      <c r="DV88" s="177"/>
      <c r="DW88" s="178"/>
      <c r="DX88" s="177"/>
      <c r="DY88" s="178"/>
      <c r="DZ88" s="177"/>
      <c r="EA88" s="178"/>
      <c r="EB88" s="177"/>
      <c r="EC88" s="178"/>
      <c r="ED88" s="177"/>
      <c r="EE88" s="178"/>
      <c r="EF88" s="189">
        <f t="shared" si="73"/>
        <v>0</v>
      </c>
      <c r="EG88" s="170">
        <f t="shared" si="74"/>
        <v>0</v>
      </c>
      <c r="EH88" s="169">
        <f t="shared" si="75"/>
        <v>0</v>
      </c>
      <c r="EI88" s="170">
        <f t="shared" si="76"/>
        <v>0</v>
      </c>
      <c r="EJ88" s="23"/>
      <c r="EK88" s="23"/>
      <c r="EL88" s="177"/>
      <c r="EM88" s="178"/>
      <c r="EN88" s="177"/>
      <c r="EO88" s="178"/>
      <c r="EP88" s="177"/>
      <c r="EQ88" s="178"/>
      <c r="ER88" s="177"/>
      <c r="ES88" s="178"/>
      <c r="ET88" s="177"/>
      <c r="EU88" s="178"/>
      <c r="EV88" s="177"/>
      <c r="EW88" s="178"/>
      <c r="EX88" s="177"/>
      <c r="EY88" s="178"/>
      <c r="EZ88" s="177"/>
      <c r="FA88" s="178"/>
      <c r="FB88" s="189">
        <f t="shared" si="77"/>
        <v>0</v>
      </c>
      <c r="FC88" s="170">
        <f t="shared" si="78"/>
        <v>0</v>
      </c>
      <c r="FD88" s="169">
        <f t="shared" si="79"/>
        <v>0</v>
      </c>
      <c r="FE88" s="170">
        <f t="shared" si="80"/>
        <v>0</v>
      </c>
      <c r="FF88" s="23"/>
      <c r="FG88" s="23"/>
      <c r="FH88" s="177"/>
      <c r="FI88" s="178"/>
      <c r="FJ88" s="177"/>
      <c r="FK88" s="178"/>
      <c r="FL88" s="177"/>
      <c r="FM88" s="178"/>
      <c r="FN88" s="177"/>
      <c r="FO88" s="178"/>
      <c r="FP88" s="177"/>
      <c r="FQ88" s="178"/>
      <c r="FR88" s="177"/>
      <c r="FS88" s="178"/>
      <c r="FT88" s="177"/>
      <c r="FU88" s="178"/>
      <c r="FV88" s="177"/>
      <c r="FW88" s="178"/>
      <c r="FX88" s="189">
        <f t="shared" si="81"/>
        <v>0</v>
      </c>
      <c r="FY88" s="170">
        <f t="shared" si="82"/>
        <v>0</v>
      </c>
      <c r="FZ88" s="169">
        <f t="shared" si="83"/>
        <v>0</v>
      </c>
      <c r="GA88" s="170">
        <f t="shared" si="84"/>
        <v>0</v>
      </c>
      <c r="GB88" s="23"/>
      <c r="GC88" s="23"/>
      <c r="GD88" s="177"/>
      <c r="GE88" s="178"/>
      <c r="GF88" s="177"/>
      <c r="GG88" s="178"/>
      <c r="GH88" s="177"/>
      <c r="GI88" s="178"/>
      <c r="GJ88" s="177"/>
      <c r="GK88" s="178"/>
      <c r="GL88" s="177"/>
      <c r="GM88" s="178"/>
      <c r="GN88" s="177"/>
      <c r="GO88" s="178"/>
      <c r="GP88" s="177"/>
      <c r="GQ88" s="178"/>
      <c r="GR88" s="177"/>
      <c r="GS88" s="178"/>
      <c r="GT88" s="189">
        <f t="shared" si="85"/>
        <v>0</v>
      </c>
      <c r="GU88" s="170">
        <f t="shared" si="86"/>
        <v>0</v>
      </c>
      <c r="GV88" s="169">
        <f t="shared" si="87"/>
        <v>0</v>
      </c>
      <c r="GW88" s="170">
        <f t="shared" si="88"/>
        <v>0</v>
      </c>
      <c r="GX88" s="23"/>
      <c r="GY88" s="23"/>
      <c r="GZ88" s="177"/>
      <c r="HA88" s="178"/>
      <c r="HB88" s="177"/>
      <c r="HC88" s="178"/>
      <c r="HD88" s="177"/>
      <c r="HE88" s="178"/>
      <c r="HF88" s="177"/>
      <c r="HG88" s="178"/>
      <c r="HH88" s="177"/>
      <c r="HI88" s="178"/>
      <c r="HJ88" s="177"/>
      <c r="HK88" s="178"/>
      <c r="HL88" s="177"/>
      <c r="HM88" s="178"/>
      <c r="HN88" s="177"/>
      <c r="HO88" s="178"/>
      <c r="HP88" s="189">
        <f t="shared" si="89"/>
        <v>0</v>
      </c>
      <c r="HQ88" s="170">
        <f t="shared" si="90"/>
        <v>0</v>
      </c>
      <c r="HR88" s="169">
        <f t="shared" si="91"/>
        <v>0</v>
      </c>
      <c r="HS88" s="170">
        <f t="shared" si="92"/>
        <v>0</v>
      </c>
      <c r="HT88" s="23"/>
      <c r="HU88" s="23"/>
      <c r="HV88" s="173">
        <f t="shared" si="93"/>
        <v>0</v>
      </c>
      <c r="HW88" s="174">
        <f t="shared" si="94"/>
        <v>0</v>
      </c>
      <c r="HX88" s="169">
        <f t="shared" si="53"/>
        <v>0</v>
      </c>
      <c r="HY88" s="170">
        <f t="shared" si="54"/>
        <v>0</v>
      </c>
      <c r="HZ88" s="175">
        <f t="shared" si="95"/>
        <v>0</v>
      </c>
      <c r="IA88" s="174">
        <f t="shared" si="96"/>
        <v>0</v>
      </c>
      <c r="IB88" s="169">
        <f t="shared" si="55"/>
        <v>0</v>
      </c>
      <c r="IC88" s="170">
        <f t="shared" si="56"/>
        <v>0</v>
      </c>
      <c r="ID88" s="453">
        <f t="shared" si="97"/>
        <v>0</v>
      </c>
      <c r="IE88" s="439">
        <f t="shared" si="98"/>
        <v>0</v>
      </c>
      <c r="IF88" s="455" t="s">
        <v>343</v>
      </c>
      <c r="IG88" s="439" t="s">
        <v>343</v>
      </c>
      <c r="IH88" s="4"/>
    </row>
    <row r="89" spans="2:242" s="26" customFormat="1" ht="16.5" customHeight="1" x14ac:dyDescent="0.25">
      <c r="B89" s="153" t="s">
        <v>51</v>
      </c>
      <c r="C89" s="806"/>
      <c r="D89" s="807"/>
      <c r="E89" s="322"/>
      <c r="F89" s="116"/>
      <c r="G89" s="116"/>
      <c r="H89" s="116"/>
      <c r="I89" s="148">
        <f>INT(IF(E89&gt;0,data!$J$12,0))</f>
        <v>0</v>
      </c>
      <c r="J89" s="148">
        <f>E89*I89</f>
        <v>0</v>
      </c>
      <c r="K89" s="323"/>
      <c r="L89" s="322"/>
      <c r="M89" s="148">
        <f>INT(IF(E89&gt;0,(IF(K89="ano",data!$J$6,0)),0))</f>
        <v>0</v>
      </c>
      <c r="N89" s="155">
        <f>IF(L89&gt;E89,M89*E89,M89*L89)</f>
        <v>0</v>
      </c>
      <c r="O89" s="158">
        <f t="shared" si="46"/>
        <v>0</v>
      </c>
      <c r="Q89" s="152" t="str">
        <f t="shared" si="47"/>
        <v/>
      </c>
      <c r="R89" s="640" t="s">
        <v>343</v>
      </c>
      <c r="T89" s="26">
        <f t="shared" si="48"/>
        <v>0</v>
      </c>
      <c r="U89" s="179" t="s">
        <v>300</v>
      </c>
      <c r="V89" s="10"/>
      <c r="W89" s="10"/>
      <c r="X89" s="167"/>
      <c r="Y89" s="180"/>
      <c r="Z89" s="167"/>
      <c r="AA89" s="180"/>
      <c r="AB89" s="167"/>
      <c r="AC89" s="180"/>
      <c r="AD89" s="167"/>
      <c r="AE89" s="180"/>
      <c r="AF89" s="167"/>
      <c r="AG89" s="180"/>
      <c r="AH89" s="167"/>
      <c r="AI89" s="180"/>
      <c r="AJ89" s="167"/>
      <c r="AK89" s="180"/>
      <c r="AL89" s="167"/>
      <c r="AM89" s="180"/>
      <c r="AN89" s="167"/>
      <c r="AO89" s="180"/>
      <c r="AP89" s="167"/>
      <c r="AQ89" s="180"/>
      <c r="AR89" s="167"/>
      <c r="AS89" s="180"/>
      <c r="AT89" s="167"/>
      <c r="AU89" s="180"/>
      <c r="AV89" s="189">
        <f t="shared" si="57"/>
        <v>0</v>
      </c>
      <c r="AW89" s="170">
        <f t="shared" si="58"/>
        <v>0</v>
      </c>
      <c r="AX89" s="169">
        <f t="shared" si="59"/>
        <v>0</v>
      </c>
      <c r="AY89" s="170">
        <f t="shared" si="60"/>
        <v>0</v>
      </c>
      <c r="AZ89" s="4"/>
      <c r="BA89" s="4"/>
      <c r="BB89" s="167"/>
      <c r="BC89" s="180"/>
      <c r="BD89" s="167"/>
      <c r="BE89" s="180"/>
      <c r="BF89" s="167"/>
      <c r="BG89" s="180"/>
      <c r="BH89" s="167"/>
      <c r="BI89" s="180"/>
      <c r="BJ89" s="167"/>
      <c r="BK89" s="180"/>
      <c r="BL89" s="167"/>
      <c r="BM89" s="180"/>
      <c r="BN89" s="167"/>
      <c r="BO89" s="180"/>
      <c r="BP89" s="167"/>
      <c r="BQ89" s="180"/>
      <c r="BR89" s="189">
        <f t="shared" si="61"/>
        <v>0</v>
      </c>
      <c r="BS89" s="170">
        <f t="shared" si="62"/>
        <v>0</v>
      </c>
      <c r="BT89" s="169">
        <f t="shared" si="63"/>
        <v>0</v>
      </c>
      <c r="BU89" s="170">
        <f t="shared" si="64"/>
        <v>0</v>
      </c>
      <c r="BV89" s="4"/>
      <c r="BW89" s="4"/>
      <c r="BX89" s="167"/>
      <c r="BY89" s="180"/>
      <c r="BZ89" s="167"/>
      <c r="CA89" s="180"/>
      <c r="CB89" s="167"/>
      <c r="CC89" s="180"/>
      <c r="CD89" s="167"/>
      <c r="CE89" s="180"/>
      <c r="CF89" s="167"/>
      <c r="CG89" s="180"/>
      <c r="CH89" s="167"/>
      <c r="CI89" s="180"/>
      <c r="CJ89" s="167"/>
      <c r="CK89" s="180"/>
      <c r="CL89" s="167"/>
      <c r="CM89" s="180"/>
      <c r="CN89" s="189">
        <f t="shared" si="65"/>
        <v>0</v>
      </c>
      <c r="CO89" s="170">
        <f t="shared" si="66"/>
        <v>0</v>
      </c>
      <c r="CP89" s="169">
        <f t="shared" si="67"/>
        <v>0</v>
      </c>
      <c r="CQ89" s="170">
        <f t="shared" si="68"/>
        <v>0</v>
      </c>
      <c r="CR89" s="4"/>
      <c r="CS89" s="4"/>
      <c r="CT89" s="167"/>
      <c r="CU89" s="180"/>
      <c r="CV89" s="167"/>
      <c r="CW89" s="180"/>
      <c r="CX89" s="167"/>
      <c r="CY89" s="180"/>
      <c r="CZ89" s="167"/>
      <c r="DA89" s="180"/>
      <c r="DB89" s="167"/>
      <c r="DC89" s="180"/>
      <c r="DD89" s="167"/>
      <c r="DE89" s="180"/>
      <c r="DF89" s="167"/>
      <c r="DG89" s="180"/>
      <c r="DH89" s="167"/>
      <c r="DI89" s="180"/>
      <c r="DJ89" s="189">
        <f t="shared" si="69"/>
        <v>0</v>
      </c>
      <c r="DK89" s="170">
        <f t="shared" si="70"/>
        <v>0</v>
      </c>
      <c r="DL89" s="169">
        <f t="shared" si="71"/>
        <v>0</v>
      </c>
      <c r="DM89" s="170">
        <f t="shared" si="72"/>
        <v>0</v>
      </c>
      <c r="DN89" s="4"/>
      <c r="DO89" s="4"/>
      <c r="DP89" s="167"/>
      <c r="DQ89" s="180"/>
      <c r="DR89" s="167"/>
      <c r="DS89" s="180"/>
      <c r="DT89" s="167"/>
      <c r="DU89" s="180"/>
      <c r="DV89" s="167"/>
      <c r="DW89" s="180"/>
      <c r="DX89" s="167"/>
      <c r="DY89" s="180"/>
      <c r="DZ89" s="167"/>
      <c r="EA89" s="180"/>
      <c r="EB89" s="167"/>
      <c r="EC89" s="180"/>
      <c r="ED89" s="167"/>
      <c r="EE89" s="180"/>
      <c r="EF89" s="189">
        <f t="shared" si="73"/>
        <v>0</v>
      </c>
      <c r="EG89" s="170">
        <f t="shared" si="74"/>
        <v>0</v>
      </c>
      <c r="EH89" s="169">
        <f t="shared" si="75"/>
        <v>0</v>
      </c>
      <c r="EI89" s="170">
        <f t="shared" si="76"/>
        <v>0</v>
      </c>
      <c r="EJ89" s="4"/>
      <c r="EK89" s="4"/>
      <c r="EL89" s="167"/>
      <c r="EM89" s="180"/>
      <c r="EN89" s="167"/>
      <c r="EO89" s="180"/>
      <c r="EP89" s="167"/>
      <c r="EQ89" s="180"/>
      <c r="ER89" s="167"/>
      <c r="ES89" s="180"/>
      <c r="ET89" s="167"/>
      <c r="EU89" s="180"/>
      <c r="EV89" s="167"/>
      <c r="EW89" s="180"/>
      <c r="EX89" s="167"/>
      <c r="EY89" s="180"/>
      <c r="EZ89" s="167"/>
      <c r="FA89" s="180"/>
      <c r="FB89" s="189">
        <f t="shared" si="77"/>
        <v>0</v>
      </c>
      <c r="FC89" s="170">
        <f t="shared" si="78"/>
        <v>0</v>
      </c>
      <c r="FD89" s="169">
        <f t="shared" si="79"/>
        <v>0</v>
      </c>
      <c r="FE89" s="170">
        <f t="shared" si="80"/>
        <v>0</v>
      </c>
      <c r="FF89" s="4"/>
      <c r="FG89" s="4"/>
      <c r="FH89" s="167"/>
      <c r="FI89" s="180"/>
      <c r="FJ89" s="167"/>
      <c r="FK89" s="180"/>
      <c r="FL89" s="167"/>
      <c r="FM89" s="180"/>
      <c r="FN89" s="167"/>
      <c r="FO89" s="180"/>
      <c r="FP89" s="167"/>
      <c r="FQ89" s="180"/>
      <c r="FR89" s="167"/>
      <c r="FS89" s="180"/>
      <c r="FT89" s="167"/>
      <c r="FU89" s="180"/>
      <c r="FV89" s="167"/>
      <c r="FW89" s="180"/>
      <c r="FX89" s="189">
        <f t="shared" si="81"/>
        <v>0</v>
      </c>
      <c r="FY89" s="170">
        <f t="shared" si="82"/>
        <v>0</v>
      </c>
      <c r="FZ89" s="169">
        <f t="shared" si="83"/>
        <v>0</v>
      </c>
      <c r="GA89" s="170">
        <f t="shared" si="84"/>
        <v>0</v>
      </c>
      <c r="GB89" s="4"/>
      <c r="GC89" s="4"/>
      <c r="GD89" s="167"/>
      <c r="GE89" s="180"/>
      <c r="GF89" s="167"/>
      <c r="GG89" s="180"/>
      <c r="GH89" s="167"/>
      <c r="GI89" s="180"/>
      <c r="GJ89" s="167"/>
      <c r="GK89" s="180"/>
      <c r="GL89" s="167"/>
      <c r="GM89" s="180"/>
      <c r="GN89" s="167"/>
      <c r="GO89" s="180"/>
      <c r="GP89" s="167"/>
      <c r="GQ89" s="180"/>
      <c r="GR89" s="167"/>
      <c r="GS89" s="180"/>
      <c r="GT89" s="189">
        <f t="shared" si="85"/>
        <v>0</v>
      </c>
      <c r="GU89" s="170">
        <f t="shared" si="86"/>
        <v>0</v>
      </c>
      <c r="GV89" s="169">
        <f t="shared" si="87"/>
        <v>0</v>
      </c>
      <c r="GW89" s="170">
        <f t="shared" si="88"/>
        <v>0</v>
      </c>
      <c r="GX89" s="4"/>
      <c r="GY89" s="4"/>
      <c r="GZ89" s="167"/>
      <c r="HA89" s="180"/>
      <c r="HB89" s="167"/>
      <c r="HC89" s="180"/>
      <c r="HD89" s="167"/>
      <c r="HE89" s="180"/>
      <c r="HF89" s="167"/>
      <c r="HG89" s="180"/>
      <c r="HH89" s="167"/>
      <c r="HI89" s="180"/>
      <c r="HJ89" s="167"/>
      <c r="HK89" s="180"/>
      <c r="HL89" s="167"/>
      <c r="HM89" s="180"/>
      <c r="HN89" s="167"/>
      <c r="HO89" s="180"/>
      <c r="HP89" s="189">
        <f t="shared" si="89"/>
        <v>0</v>
      </c>
      <c r="HQ89" s="170">
        <f t="shared" si="90"/>
        <v>0</v>
      </c>
      <c r="HR89" s="169">
        <f t="shared" si="91"/>
        <v>0</v>
      </c>
      <c r="HS89" s="170">
        <f t="shared" si="92"/>
        <v>0</v>
      </c>
      <c r="HT89" s="4"/>
      <c r="HU89" s="4"/>
      <c r="HV89" s="173">
        <f t="shared" si="93"/>
        <v>0</v>
      </c>
      <c r="HW89" s="174">
        <f t="shared" si="94"/>
        <v>0</v>
      </c>
      <c r="HX89" s="169">
        <f t="shared" si="53"/>
        <v>0</v>
      </c>
      <c r="HY89" s="170">
        <f t="shared" si="54"/>
        <v>0</v>
      </c>
      <c r="HZ89" s="175">
        <f t="shared" si="95"/>
        <v>0</v>
      </c>
      <c r="IA89" s="174">
        <f t="shared" si="96"/>
        <v>0</v>
      </c>
      <c r="IB89" s="169">
        <f t="shared" si="55"/>
        <v>0</v>
      </c>
      <c r="IC89" s="170">
        <f t="shared" si="56"/>
        <v>0</v>
      </c>
      <c r="ID89" s="453">
        <f t="shared" si="97"/>
        <v>0</v>
      </c>
      <c r="IE89" s="439">
        <f t="shared" si="98"/>
        <v>0</v>
      </c>
      <c r="IF89" s="455" t="s">
        <v>343</v>
      </c>
      <c r="IG89" s="439" t="s">
        <v>343</v>
      </c>
      <c r="IH89" s="4"/>
    </row>
    <row r="90" spans="2:242" s="26" customFormat="1" ht="16.5" hidden="1" customHeight="1" x14ac:dyDescent="0.25">
      <c r="B90" s="153"/>
      <c r="C90" s="558"/>
      <c r="D90" s="559"/>
      <c r="E90" s="123"/>
      <c r="F90" s="123"/>
      <c r="G90" s="123"/>
      <c r="H90" s="123"/>
      <c r="I90" s="148"/>
      <c r="J90" s="159"/>
      <c r="K90" s="560"/>
      <c r="L90" s="553"/>
      <c r="M90" s="148"/>
      <c r="N90" s="155"/>
      <c r="O90" s="160"/>
      <c r="Q90" s="157"/>
      <c r="R90" s="640" t="s">
        <v>343</v>
      </c>
      <c r="T90" s="28"/>
      <c r="U90" s="176" t="s">
        <v>300</v>
      </c>
      <c r="V90" s="10"/>
      <c r="W90" s="10"/>
      <c r="X90" s="177"/>
      <c r="Y90" s="178"/>
      <c r="Z90" s="177"/>
      <c r="AA90" s="178"/>
      <c r="AB90" s="177"/>
      <c r="AC90" s="178"/>
      <c r="AD90" s="177"/>
      <c r="AE90" s="178"/>
      <c r="AF90" s="177"/>
      <c r="AG90" s="178"/>
      <c r="AH90" s="177"/>
      <c r="AI90" s="178"/>
      <c r="AJ90" s="177"/>
      <c r="AK90" s="178"/>
      <c r="AL90" s="177"/>
      <c r="AM90" s="178"/>
      <c r="AN90" s="177"/>
      <c r="AO90" s="178"/>
      <c r="AP90" s="177"/>
      <c r="AQ90" s="178"/>
      <c r="AR90" s="177"/>
      <c r="AS90" s="178"/>
      <c r="AT90" s="177"/>
      <c r="AU90" s="178"/>
      <c r="AV90" s="189">
        <f t="shared" si="57"/>
        <v>0</v>
      </c>
      <c r="AW90" s="170">
        <f t="shared" si="58"/>
        <v>0</v>
      </c>
      <c r="AX90" s="169">
        <f t="shared" si="59"/>
        <v>0</v>
      </c>
      <c r="AY90" s="170">
        <f t="shared" si="60"/>
        <v>0</v>
      </c>
      <c r="AZ90" s="23"/>
      <c r="BA90" s="23"/>
      <c r="BB90" s="177"/>
      <c r="BC90" s="178"/>
      <c r="BD90" s="177"/>
      <c r="BE90" s="178"/>
      <c r="BF90" s="177"/>
      <c r="BG90" s="178"/>
      <c r="BH90" s="177"/>
      <c r="BI90" s="178"/>
      <c r="BJ90" s="177"/>
      <c r="BK90" s="178"/>
      <c r="BL90" s="177"/>
      <c r="BM90" s="178"/>
      <c r="BN90" s="177"/>
      <c r="BO90" s="178"/>
      <c r="BP90" s="177"/>
      <c r="BQ90" s="178"/>
      <c r="BR90" s="189">
        <f t="shared" si="61"/>
        <v>0</v>
      </c>
      <c r="BS90" s="170">
        <f t="shared" si="62"/>
        <v>0</v>
      </c>
      <c r="BT90" s="169">
        <f t="shared" si="63"/>
        <v>0</v>
      </c>
      <c r="BU90" s="170">
        <f t="shared" si="64"/>
        <v>0</v>
      </c>
      <c r="BV90" s="23"/>
      <c r="BW90" s="23"/>
      <c r="BX90" s="177"/>
      <c r="BY90" s="178"/>
      <c r="BZ90" s="177"/>
      <c r="CA90" s="178"/>
      <c r="CB90" s="177"/>
      <c r="CC90" s="178"/>
      <c r="CD90" s="177"/>
      <c r="CE90" s="178"/>
      <c r="CF90" s="177"/>
      <c r="CG90" s="178"/>
      <c r="CH90" s="177"/>
      <c r="CI90" s="178"/>
      <c r="CJ90" s="177"/>
      <c r="CK90" s="178"/>
      <c r="CL90" s="177"/>
      <c r="CM90" s="178"/>
      <c r="CN90" s="189">
        <f t="shared" si="65"/>
        <v>0</v>
      </c>
      <c r="CO90" s="170">
        <f t="shared" si="66"/>
        <v>0</v>
      </c>
      <c r="CP90" s="169">
        <f t="shared" si="67"/>
        <v>0</v>
      </c>
      <c r="CQ90" s="170">
        <f t="shared" si="68"/>
        <v>0</v>
      </c>
      <c r="CR90" s="23"/>
      <c r="CS90" s="23"/>
      <c r="CT90" s="177"/>
      <c r="CU90" s="178"/>
      <c r="CV90" s="177"/>
      <c r="CW90" s="178"/>
      <c r="CX90" s="177"/>
      <c r="CY90" s="178"/>
      <c r="CZ90" s="177"/>
      <c r="DA90" s="178"/>
      <c r="DB90" s="177"/>
      <c r="DC90" s="178"/>
      <c r="DD90" s="177"/>
      <c r="DE90" s="178"/>
      <c r="DF90" s="177"/>
      <c r="DG90" s="178"/>
      <c r="DH90" s="177"/>
      <c r="DI90" s="178"/>
      <c r="DJ90" s="189">
        <f t="shared" si="69"/>
        <v>0</v>
      </c>
      <c r="DK90" s="170">
        <f t="shared" si="70"/>
        <v>0</v>
      </c>
      <c r="DL90" s="169">
        <f t="shared" si="71"/>
        <v>0</v>
      </c>
      <c r="DM90" s="170">
        <f t="shared" si="72"/>
        <v>0</v>
      </c>
      <c r="DN90" s="23"/>
      <c r="DO90" s="23"/>
      <c r="DP90" s="177"/>
      <c r="DQ90" s="178"/>
      <c r="DR90" s="177"/>
      <c r="DS90" s="178"/>
      <c r="DT90" s="177"/>
      <c r="DU90" s="178"/>
      <c r="DV90" s="177"/>
      <c r="DW90" s="178"/>
      <c r="DX90" s="177"/>
      <c r="DY90" s="178"/>
      <c r="DZ90" s="177"/>
      <c r="EA90" s="178"/>
      <c r="EB90" s="177"/>
      <c r="EC90" s="178"/>
      <c r="ED90" s="177"/>
      <c r="EE90" s="178"/>
      <c r="EF90" s="189">
        <f t="shared" si="73"/>
        <v>0</v>
      </c>
      <c r="EG90" s="170">
        <f t="shared" si="74"/>
        <v>0</v>
      </c>
      <c r="EH90" s="169">
        <f t="shared" si="75"/>
        <v>0</v>
      </c>
      <c r="EI90" s="170">
        <f t="shared" si="76"/>
        <v>0</v>
      </c>
      <c r="EJ90" s="23"/>
      <c r="EK90" s="23"/>
      <c r="EL90" s="177"/>
      <c r="EM90" s="178"/>
      <c r="EN90" s="177"/>
      <c r="EO90" s="178"/>
      <c r="EP90" s="177"/>
      <c r="EQ90" s="178"/>
      <c r="ER90" s="177"/>
      <c r="ES90" s="178"/>
      <c r="ET90" s="177"/>
      <c r="EU90" s="178"/>
      <c r="EV90" s="177"/>
      <c r="EW90" s="178"/>
      <c r="EX90" s="177"/>
      <c r="EY90" s="178"/>
      <c r="EZ90" s="177"/>
      <c r="FA90" s="178"/>
      <c r="FB90" s="189">
        <f t="shared" si="77"/>
        <v>0</v>
      </c>
      <c r="FC90" s="170">
        <f t="shared" si="78"/>
        <v>0</v>
      </c>
      <c r="FD90" s="169">
        <f t="shared" si="79"/>
        <v>0</v>
      </c>
      <c r="FE90" s="170">
        <f t="shared" si="80"/>
        <v>0</v>
      </c>
      <c r="FF90" s="23"/>
      <c r="FG90" s="23"/>
      <c r="FH90" s="177"/>
      <c r="FI90" s="178"/>
      <c r="FJ90" s="177"/>
      <c r="FK90" s="178"/>
      <c r="FL90" s="177"/>
      <c r="FM90" s="178"/>
      <c r="FN90" s="177"/>
      <c r="FO90" s="178"/>
      <c r="FP90" s="177"/>
      <c r="FQ90" s="178"/>
      <c r="FR90" s="177"/>
      <c r="FS90" s="178"/>
      <c r="FT90" s="177"/>
      <c r="FU90" s="178"/>
      <c r="FV90" s="177"/>
      <c r="FW90" s="178"/>
      <c r="FX90" s="189">
        <f t="shared" si="81"/>
        <v>0</v>
      </c>
      <c r="FY90" s="170">
        <f t="shared" si="82"/>
        <v>0</v>
      </c>
      <c r="FZ90" s="169">
        <f t="shared" si="83"/>
        <v>0</v>
      </c>
      <c r="GA90" s="170">
        <f t="shared" si="84"/>
        <v>0</v>
      </c>
      <c r="GB90" s="23"/>
      <c r="GC90" s="23"/>
      <c r="GD90" s="177"/>
      <c r="GE90" s="178"/>
      <c r="GF90" s="177"/>
      <c r="GG90" s="178"/>
      <c r="GH90" s="177"/>
      <c r="GI90" s="178"/>
      <c r="GJ90" s="177"/>
      <c r="GK90" s="178"/>
      <c r="GL90" s="177"/>
      <c r="GM90" s="178"/>
      <c r="GN90" s="177"/>
      <c r="GO90" s="178"/>
      <c r="GP90" s="177"/>
      <c r="GQ90" s="178"/>
      <c r="GR90" s="177"/>
      <c r="GS90" s="178"/>
      <c r="GT90" s="189">
        <f t="shared" si="85"/>
        <v>0</v>
      </c>
      <c r="GU90" s="170">
        <f t="shared" si="86"/>
        <v>0</v>
      </c>
      <c r="GV90" s="169">
        <f t="shared" si="87"/>
        <v>0</v>
      </c>
      <c r="GW90" s="170">
        <f t="shared" si="88"/>
        <v>0</v>
      </c>
      <c r="GX90" s="23"/>
      <c r="GY90" s="23"/>
      <c r="GZ90" s="177"/>
      <c r="HA90" s="178"/>
      <c r="HB90" s="177"/>
      <c r="HC90" s="178"/>
      <c r="HD90" s="177"/>
      <c r="HE90" s="178"/>
      <c r="HF90" s="177"/>
      <c r="HG90" s="178"/>
      <c r="HH90" s="177"/>
      <c r="HI90" s="178"/>
      <c r="HJ90" s="177"/>
      <c r="HK90" s="178"/>
      <c r="HL90" s="177"/>
      <c r="HM90" s="178"/>
      <c r="HN90" s="177"/>
      <c r="HO90" s="178"/>
      <c r="HP90" s="189">
        <f t="shared" si="89"/>
        <v>0</v>
      </c>
      <c r="HQ90" s="170">
        <f t="shared" si="90"/>
        <v>0</v>
      </c>
      <c r="HR90" s="169">
        <f t="shared" si="91"/>
        <v>0</v>
      </c>
      <c r="HS90" s="170">
        <f t="shared" si="92"/>
        <v>0</v>
      </c>
      <c r="HT90" s="23"/>
      <c r="HU90" s="23"/>
      <c r="HV90" s="173">
        <f t="shared" si="93"/>
        <v>0</v>
      </c>
      <c r="HW90" s="174">
        <f t="shared" si="94"/>
        <v>0</v>
      </c>
      <c r="HX90" s="169">
        <f t="shared" si="53"/>
        <v>0</v>
      </c>
      <c r="HY90" s="170">
        <f t="shared" si="54"/>
        <v>0</v>
      </c>
      <c r="HZ90" s="175">
        <f t="shared" si="95"/>
        <v>0</v>
      </c>
      <c r="IA90" s="174">
        <f t="shared" si="96"/>
        <v>0</v>
      </c>
      <c r="IB90" s="169">
        <f t="shared" si="55"/>
        <v>0</v>
      </c>
      <c r="IC90" s="170">
        <f t="shared" si="56"/>
        <v>0</v>
      </c>
      <c r="ID90" s="453">
        <f t="shared" si="97"/>
        <v>0</v>
      </c>
      <c r="IE90" s="439">
        <f t="shared" si="98"/>
        <v>0</v>
      </c>
      <c r="IF90" s="455" t="s">
        <v>343</v>
      </c>
      <c r="IG90" s="439" t="s">
        <v>343</v>
      </c>
      <c r="IH90" s="4"/>
    </row>
    <row r="91" spans="2:242" s="26" customFormat="1" ht="16.5" customHeight="1" x14ac:dyDescent="0.25">
      <c r="B91" s="153" t="s">
        <v>52</v>
      </c>
      <c r="C91" s="806"/>
      <c r="D91" s="807"/>
      <c r="E91" s="322"/>
      <c r="F91" s="116"/>
      <c r="G91" s="116"/>
      <c r="H91" s="116"/>
      <c r="I91" s="148">
        <f>INT(IF(E91&gt;0,data!$J$12,0))</f>
        <v>0</v>
      </c>
      <c r="J91" s="148">
        <f>E91*I91</f>
        <v>0</v>
      </c>
      <c r="K91" s="323"/>
      <c r="L91" s="322"/>
      <c r="M91" s="148">
        <f>INT(IF(E91&gt;0,(IF(K91="ano",data!$J$6,0)),0))</f>
        <v>0</v>
      </c>
      <c r="N91" s="155">
        <f>IF(L91&gt;E91,M91*E91,M91*L91)</f>
        <v>0</v>
      </c>
      <c r="O91" s="158">
        <f t="shared" si="46"/>
        <v>0</v>
      </c>
      <c r="Q91" s="152" t="str">
        <f t="shared" si="47"/>
        <v/>
      </c>
      <c r="R91" s="640" t="s">
        <v>343</v>
      </c>
      <c r="T91" s="26">
        <f t="shared" si="48"/>
        <v>0</v>
      </c>
      <c r="U91" s="179" t="s">
        <v>300</v>
      </c>
      <c r="V91" s="10"/>
      <c r="W91" s="10"/>
      <c r="X91" s="167"/>
      <c r="Y91" s="180"/>
      <c r="Z91" s="167"/>
      <c r="AA91" s="180"/>
      <c r="AB91" s="167"/>
      <c r="AC91" s="180"/>
      <c r="AD91" s="167"/>
      <c r="AE91" s="180"/>
      <c r="AF91" s="167"/>
      <c r="AG91" s="180"/>
      <c r="AH91" s="167"/>
      <c r="AI91" s="180"/>
      <c r="AJ91" s="167"/>
      <c r="AK91" s="180"/>
      <c r="AL91" s="167"/>
      <c r="AM91" s="180"/>
      <c r="AN91" s="167"/>
      <c r="AO91" s="180"/>
      <c r="AP91" s="167"/>
      <c r="AQ91" s="180"/>
      <c r="AR91" s="167"/>
      <c r="AS91" s="180"/>
      <c r="AT91" s="167"/>
      <c r="AU91" s="180"/>
      <c r="AV91" s="189">
        <f t="shared" si="57"/>
        <v>0</v>
      </c>
      <c r="AW91" s="170">
        <f t="shared" si="58"/>
        <v>0</v>
      </c>
      <c r="AX91" s="169">
        <f t="shared" si="59"/>
        <v>0</v>
      </c>
      <c r="AY91" s="170">
        <f t="shared" si="60"/>
        <v>0</v>
      </c>
      <c r="AZ91" s="4"/>
      <c r="BA91" s="4"/>
      <c r="BB91" s="167"/>
      <c r="BC91" s="180"/>
      <c r="BD91" s="167"/>
      <c r="BE91" s="180"/>
      <c r="BF91" s="167"/>
      <c r="BG91" s="180"/>
      <c r="BH91" s="167"/>
      <c r="BI91" s="180"/>
      <c r="BJ91" s="167"/>
      <c r="BK91" s="180"/>
      <c r="BL91" s="167"/>
      <c r="BM91" s="180"/>
      <c r="BN91" s="167"/>
      <c r="BO91" s="180"/>
      <c r="BP91" s="167"/>
      <c r="BQ91" s="180"/>
      <c r="BR91" s="189">
        <f t="shared" si="61"/>
        <v>0</v>
      </c>
      <c r="BS91" s="170">
        <f t="shared" si="62"/>
        <v>0</v>
      </c>
      <c r="BT91" s="169">
        <f t="shared" si="63"/>
        <v>0</v>
      </c>
      <c r="BU91" s="170">
        <f t="shared" si="64"/>
        <v>0</v>
      </c>
      <c r="BV91" s="4"/>
      <c r="BW91" s="4"/>
      <c r="BX91" s="167"/>
      <c r="BY91" s="180"/>
      <c r="BZ91" s="167"/>
      <c r="CA91" s="180"/>
      <c r="CB91" s="167"/>
      <c r="CC91" s="180"/>
      <c r="CD91" s="167"/>
      <c r="CE91" s="180"/>
      <c r="CF91" s="167"/>
      <c r="CG91" s="180"/>
      <c r="CH91" s="167"/>
      <c r="CI91" s="180"/>
      <c r="CJ91" s="167"/>
      <c r="CK91" s="180"/>
      <c r="CL91" s="167"/>
      <c r="CM91" s="180"/>
      <c r="CN91" s="189">
        <f t="shared" si="65"/>
        <v>0</v>
      </c>
      <c r="CO91" s="170">
        <f t="shared" si="66"/>
        <v>0</v>
      </c>
      <c r="CP91" s="169">
        <f t="shared" si="67"/>
        <v>0</v>
      </c>
      <c r="CQ91" s="170">
        <f t="shared" si="68"/>
        <v>0</v>
      </c>
      <c r="CR91" s="4"/>
      <c r="CS91" s="4"/>
      <c r="CT91" s="167"/>
      <c r="CU91" s="180"/>
      <c r="CV91" s="167"/>
      <c r="CW91" s="180"/>
      <c r="CX91" s="167"/>
      <c r="CY91" s="180"/>
      <c r="CZ91" s="167"/>
      <c r="DA91" s="180"/>
      <c r="DB91" s="167"/>
      <c r="DC91" s="180"/>
      <c r="DD91" s="167"/>
      <c r="DE91" s="180"/>
      <c r="DF91" s="167"/>
      <c r="DG91" s="180"/>
      <c r="DH91" s="167"/>
      <c r="DI91" s="180"/>
      <c r="DJ91" s="189">
        <f t="shared" si="69"/>
        <v>0</v>
      </c>
      <c r="DK91" s="170">
        <f t="shared" si="70"/>
        <v>0</v>
      </c>
      <c r="DL91" s="169">
        <f t="shared" si="71"/>
        <v>0</v>
      </c>
      <c r="DM91" s="170">
        <f t="shared" si="72"/>
        <v>0</v>
      </c>
      <c r="DN91" s="4"/>
      <c r="DO91" s="4"/>
      <c r="DP91" s="167"/>
      <c r="DQ91" s="180"/>
      <c r="DR91" s="167"/>
      <c r="DS91" s="180"/>
      <c r="DT91" s="167"/>
      <c r="DU91" s="180"/>
      <c r="DV91" s="167"/>
      <c r="DW91" s="180"/>
      <c r="DX91" s="167"/>
      <c r="DY91" s="180"/>
      <c r="DZ91" s="167"/>
      <c r="EA91" s="180"/>
      <c r="EB91" s="167"/>
      <c r="EC91" s="180"/>
      <c r="ED91" s="167"/>
      <c r="EE91" s="180"/>
      <c r="EF91" s="189">
        <f t="shared" si="73"/>
        <v>0</v>
      </c>
      <c r="EG91" s="170">
        <f t="shared" si="74"/>
        <v>0</v>
      </c>
      <c r="EH91" s="169">
        <f t="shared" si="75"/>
        <v>0</v>
      </c>
      <c r="EI91" s="170">
        <f t="shared" si="76"/>
        <v>0</v>
      </c>
      <c r="EJ91" s="4"/>
      <c r="EK91" s="4"/>
      <c r="EL91" s="167"/>
      <c r="EM91" s="180"/>
      <c r="EN91" s="167"/>
      <c r="EO91" s="180"/>
      <c r="EP91" s="167"/>
      <c r="EQ91" s="180"/>
      <c r="ER91" s="167"/>
      <c r="ES91" s="180"/>
      <c r="ET91" s="167"/>
      <c r="EU91" s="180"/>
      <c r="EV91" s="167"/>
      <c r="EW91" s="180"/>
      <c r="EX91" s="167"/>
      <c r="EY91" s="180"/>
      <c r="EZ91" s="167"/>
      <c r="FA91" s="180"/>
      <c r="FB91" s="189">
        <f t="shared" si="77"/>
        <v>0</v>
      </c>
      <c r="FC91" s="170">
        <f t="shared" si="78"/>
        <v>0</v>
      </c>
      <c r="FD91" s="169">
        <f t="shared" si="79"/>
        <v>0</v>
      </c>
      <c r="FE91" s="170">
        <f t="shared" si="80"/>
        <v>0</v>
      </c>
      <c r="FF91" s="4"/>
      <c r="FG91" s="4"/>
      <c r="FH91" s="167"/>
      <c r="FI91" s="180"/>
      <c r="FJ91" s="167"/>
      <c r="FK91" s="180"/>
      <c r="FL91" s="167"/>
      <c r="FM91" s="180"/>
      <c r="FN91" s="167"/>
      <c r="FO91" s="180"/>
      <c r="FP91" s="167"/>
      <c r="FQ91" s="180"/>
      <c r="FR91" s="167"/>
      <c r="FS91" s="180"/>
      <c r="FT91" s="167"/>
      <c r="FU91" s="180"/>
      <c r="FV91" s="167"/>
      <c r="FW91" s="180"/>
      <c r="FX91" s="189">
        <f t="shared" si="81"/>
        <v>0</v>
      </c>
      <c r="FY91" s="170">
        <f t="shared" si="82"/>
        <v>0</v>
      </c>
      <c r="FZ91" s="169">
        <f t="shared" si="83"/>
        <v>0</v>
      </c>
      <c r="GA91" s="170">
        <f t="shared" si="84"/>
        <v>0</v>
      </c>
      <c r="GB91" s="4"/>
      <c r="GC91" s="4"/>
      <c r="GD91" s="167"/>
      <c r="GE91" s="180"/>
      <c r="GF91" s="167"/>
      <c r="GG91" s="180"/>
      <c r="GH91" s="167"/>
      <c r="GI91" s="180"/>
      <c r="GJ91" s="167"/>
      <c r="GK91" s="180"/>
      <c r="GL91" s="167"/>
      <c r="GM91" s="180"/>
      <c r="GN91" s="167"/>
      <c r="GO91" s="180"/>
      <c r="GP91" s="167"/>
      <c r="GQ91" s="180"/>
      <c r="GR91" s="167"/>
      <c r="GS91" s="180"/>
      <c r="GT91" s="189">
        <f t="shared" si="85"/>
        <v>0</v>
      </c>
      <c r="GU91" s="170">
        <f t="shared" si="86"/>
        <v>0</v>
      </c>
      <c r="GV91" s="169">
        <f t="shared" si="87"/>
        <v>0</v>
      </c>
      <c r="GW91" s="170">
        <f t="shared" si="88"/>
        <v>0</v>
      </c>
      <c r="GX91" s="4"/>
      <c r="GY91" s="4"/>
      <c r="GZ91" s="167"/>
      <c r="HA91" s="180"/>
      <c r="HB91" s="167"/>
      <c r="HC91" s="180"/>
      <c r="HD91" s="167"/>
      <c r="HE91" s="180"/>
      <c r="HF91" s="167"/>
      <c r="HG91" s="180"/>
      <c r="HH91" s="167"/>
      <c r="HI91" s="180"/>
      <c r="HJ91" s="167"/>
      <c r="HK91" s="180"/>
      <c r="HL91" s="167"/>
      <c r="HM91" s="180"/>
      <c r="HN91" s="167"/>
      <c r="HO91" s="180"/>
      <c r="HP91" s="189">
        <f t="shared" si="89"/>
        <v>0</v>
      </c>
      <c r="HQ91" s="170">
        <f t="shared" si="90"/>
        <v>0</v>
      </c>
      <c r="HR91" s="169">
        <f t="shared" si="91"/>
        <v>0</v>
      </c>
      <c r="HS91" s="170">
        <f t="shared" si="92"/>
        <v>0</v>
      </c>
      <c r="HT91" s="4"/>
      <c r="HU91" s="4"/>
      <c r="HV91" s="173">
        <f t="shared" si="93"/>
        <v>0</v>
      </c>
      <c r="HW91" s="174">
        <f t="shared" si="94"/>
        <v>0</v>
      </c>
      <c r="HX91" s="169">
        <f t="shared" si="53"/>
        <v>0</v>
      </c>
      <c r="HY91" s="170">
        <f t="shared" si="54"/>
        <v>0</v>
      </c>
      <c r="HZ91" s="175">
        <f t="shared" si="95"/>
        <v>0</v>
      </c>
      <c r="IA91" s="174">
        <f t="shared" si="96"/>
        <v>0</v>
      </c>
      <c r="IB91" s="169">
        <f t="shared" si="55"/>
        <v>0</v>
      </c>
      <c r="IC91" s="170">
        <f t="shared" si="56"/>
        <v>0</v>
      </c>
      <c r="ID91" s="453">
        <f t="shared" si="97"/>
        <v>0</v>
      </c>
      <c r="IE91" s="439">
        <f t="shared" si="98"/>
        <v>0</v>
      </c>
      <c r="IF91" s="455" t="s">
        <v>343</v>
      </c>
      <c r="IG91" s="439" t="s">
        <v>343</v>
      </c>
      <c r="IH91" s="4"/>
    </row>
    <row r="92" spans="2:242" s="26" customFormat="1" ht="16.5" hidden="1" customHeight="1" x14ac:dyDescent="0.25">
      <c r="B92" s="153"/>
      <c r="C92" s="558"/>
      <c r="D92" s="559"/>
      <c r="E92" s="123"/>
      <c r="F92" s="123"/>
      <c r="G92" s="123"/>
      <c r="H92" s="123"/>
      <c r="I92" s="148"/>
      <c r="J92" s="159"/>
      <c r="K92" s="560"/>
      <c r="L92" s="553"/>
      <c r="M92" s="148"/>
      <c r="N92" s="155"/>
      <c r="O92" s="160"/>
      <c r="Q92" s="157"/>
      <c r="R92" s="640" t="s">
        <v>343</v>
      </c>
      <c r="T92" s="28"/>
      <c r="U92" s="176" t="s">
        <v>300</v>
      </c>
      <c r="V92" s="10"/>
      <c r="W92" s="10"/>
      <c r="X92" s="177"/>
      <c r="Y92" s="178"/>
      <c r="Z92" s="177"/>
      <c r="AA92" s="178"/>
      <c r="AB92" s="177"/>
      <c r="AC92" s="178"/>
      <c r="AD92" s="177"/>
      <c r="AE92" s="178"/>
      <c r="AF92" s="177"/>
      <c r="AG92" s="178"/>
      <c r="AH92" s="177"/>
      <c r="AI92" s="178"/>
      <c r="AJ92" s="177"/>
      <c r="AK92" s="178"/>
      <c r="AL92" s="177"/>
      <c r="AM92" s="178"/>
      <c r="AN92" s="177"/>
      <c r="AO92" s="178"/>
      <c r="AP92" s="177"/>
      <c r="AQ92" s="178"/>
      <c r="AR92" s="177"/>
      <c r="AS92" s="178"/>
      <c r="AT92" s="177"/>
      <c r="AU92" s="178"/>
      <c r="AV92" s="189">
        <f t="shared" si="57"/>
        <v>0</v>
      </c>
      <c r="AW92" s="170">
        <f t="shared" si="58"/>
        <v>0</v>
      </c>
      <c r="AX92" s="169">
        <f t="shared" si="59"/>
        <v>0</v>
      </c>
      <c r="AY92" s="170">
        <f t="shared" si="60"/>
        <v>0</v>
      </c>
      <c r="AZ92" s="23"/>
      <c r="BA92" s="23"/>
      <c r="BB92" s="177"/>
      <c r="BC92" s="178"/>
      <c r="BD92" s="177"/>
      <c r="BE92" s="178"/>
      <c r="BF92" s="177"/>
      <c r="BG92" s="178"/>
      <c r="BH92" s="177"/>
      <c r="BI92" s="178"/>
      <c r="BJ92" s="177"/>
      <c r="BK92" s="178"/>
      <c r="BL92" s="177"/>
      <c r="BM92" s="178"/>
      <c r="BN92" s="177"/>
      <c r="BO92" s="178"/>
      <c r="BP92" s="177"/>
      <c r="BQ92" s="178"/>
      <c r="BR92" s="189">
        <f t="shared" si="61"/>
        <v>0</v>
      </c>
      <c r="BS92" s="170">
        <f t="shared" si="62"/>
        <v>0</v>
      </c>
      <c r="BT92" s="169">
        <f t="shared" si="63"/>
        <v>0</v>
      </c>
      <c r="BU92" s="170">
        <f t="shared" si="64"/>
        <v>0</v>
      </c>
      <c r="BV92" s="23"/>
      <c r="BW92" s="23"/>
      <c r="BX92" s="177"/>
      <c r="BY92" s="178"/>
      <c r="BZ92" s="177"/>
      <c r="CA92" s="178"/>
      <c r="CB92" s="177"/>
      <c r="CC92" s="178"/>
      <c r="CD92" s="177"/>
      <c r="CE92" s="178"/>
      <c r="CF92" s="177"/>
      <c r="CG92" s="178"/>
      <c r="CH92" s="177"/>
      <c r="CI92" s="178"/>
      <c r="CJ92" s="177"/>
      <c r="CK92" s="178"/>
      <c r="CL92" s="177"/>
      <c r="CM92" s="178"/>
      <c r="CN92" s="189">
        <f t="shared" si="65"/>
        <v>0</v>
      </c>
      <c r="CO92" s="170">
        <f t="shared" si="66"/>
        <v>0</v>
      </c>
      <c r="CP92" s="169">
        <f t="shared" si="67"/>
        <v>0</v>
      </c>
      <c r="CQ92" s="170">
        <f t="shared" si="68"/>
        <v>0</v>
      </c>
      <c r="CR92" s="23"/>
      <c r="CS92" s="23"/>
      <c r="CT92" s="177"/>
      <c r="CU92" s="178"/>
      <c r="CV92" s="177"/>
      <c r="CW92" s="178"/>
      <c r="CX92" s="177"/>
      <c r="CY92" s="178"/>
      <c r="CZ92" s="177"/>
      <c r="DA92" s="178"/>
      <c r="DB92" s="177"/>
      <c r="DC92" s="178"/>
      <c r="DD92" s="177"/>
      <c r="DE92" s="178"/>
      <c r="DF92" s="177"/>
      <c r="DG92" s="178"/>
      <c r="DH92" s="177"/>
      <c r="DI92" s="178"/>
      <c r="DJ92" s="189">
        <f t="shared" si="69"/>
        <v>0</v>
      </c>
      <c r="DK92" s="170">
        <f t="shared" si="70"/>
        <v>0</v>
      </c>
      <c r="DL92" s="169">
        <f t="shared" si="71"/>
        <v>0</v>
      </c>
      <c r="DM92" s="170">
        <f t="shared" si="72"/>
        <v>0</v>
      </c>
      <c r="DN92" s="23"/>
      <c r="DO92" s="23"/>
      <c r="DP92" s="177"/>
      <c r="DQ92" s="178"/>
      <c r="DR92" s="177"/>
      <c r="DS92" s="178"/>
      <c r="DT92" s="177"/>
      <c r="DU92" s="178"/>
      <c r="DV92" s="177"/>
      <c r="DW92" s="178"/>
      <c r="DX92" s="177"/>
      <c r="DY92" s="178"/>
      <c r="DZ92" s="177"/>
      <c r="EA92" s="178"/>
      <c r="EB92" s="177"/>
      <c r="EC92" s="178"/>
      <c r="ED92" s="177"/>
      <c r="EE92" s="178"/>
      <c r="EF92" s="189">
        <f t="shared" si="73"/>
        <v>0</v>
      </c>
      <c r="EG92" s="170">
        <f t="shared" si="74"/>
        <v>0</v>
      </c>
      <c r="EH92" s="169">
        <f t="shared" si="75"/>
        <v>0</v>
      </c>
      <c r="EI92" s="170">
        <f t="shared" si="76"/>
        <v>0</v>
      </c>
      <c r="EJ92" s="23"/>
      <c r="EK92" s="23"/>
      <c r="EL92" s="177"/>
      <c r="EM92" s="178"/>
      <c r="EN92" s="177"/>
      <c r="EO92" s="178"/>
      <c r="EP92" s="177"/>
      <c r="EQ92" s="178"/>
      <c r="ER92" s="177"/>
      <c r="ES92" s="178"/>
      <c r="ET92" s="177"/>
      <c r="EU92" s="178"/>
      <c r="EV92" s="177"/>
      <c r="EW92" s="178"/>
      <c r="EX92" s="177"/>
      <c r="EY92" s="178"/>
      <c r="EZ92" s="177"/>
      <c r="FA92" s="178"/>
      <c r="FB92" s="189">
        <f t="shared" si="77"/>
        <v>0</v>
      </c>
      <c r="FC92" s="170">
        <f t="shared" si="78"/>
        <v>0</v>
      </c>
      <c r="FD92" s="169">
        <f t="shared" si="79"/>
        <v>0</v>
      </c>
      <c r="FE92" s="170">
        <f t="shared" si="80"/>
        <v>0</v>
      </c>
      <c r="FF92" s="23"/>
      <c r="FG92" s="23"/>
      <c r="FH92" s="177"/>
      <c r="FI92" s="178"/>
      <c r="FJ92" s="177"/>
      <c r="FK92" s="178"/>
      <c r="FL92" s="177"/>
      <c r="FM92" s="178"/>
      <c r="FN92" s="177"/>
      <c r="FO92" s="178"/>
      <c r="FP92" s="177"/>
      <c r="FQ92" s="178"/>
      <c r="FR92" s="177"/>
      <c r="FS92" s="178"/>
      <c r="FT92" s="177"/>
      <c r="FU92" s="178"/>
      <c r="FV92" s="177"/>
      <c r="FW92" s="178"/>
      <c r="FX92" s="189">
        <f t="shared" si="81"/>
        <v>0</v>
      </c>
      <c r="FY92" s="170">
        <f t="shared" si="82"/>
        <v>0</v>
      </c>
      <c r="FZ92" s="169">
        <f t="shared" si="83"/>
        <v>0</v>
      </c>
      <c r="GA92" s="170">
        <f t="shared" si="84"/>
        <v>0</v>
      </c>
      <c r="GB92" s="23"/>
      <c r="GC92" s="23"/>
      <c r="GD92" s="177"/>
      <c r="GE92" s="178"/>
      <c r="GF92" s="177"/>
      <c r="GG92" s="178"/>
      <c r="GH92" s="177"/>
      <c r="GI92" s="178"/>
      <c r="GJ92" s="177"/>
      <c r="GK92" s="178"/>
      <c r="GL92" s="177"/>
      <c r="GM92" s="178"/>
      <c r="GN92" s="177"/>
      <c r="GO92" s="178"/>
      <c r="GP92" s="177"/>
      <c r="GQ92" s="178"/>
      <c r="GR92" s="177"/>
      <c r="GS92" s="178"/>
      <c r="GT92" s="189">
        <f t="shared" si="85"/>
        <v>0</v>
      </c>
      <c r="GU92" s="170">
        <f t="shared" si="86"/>
        <v>0</v>
      </c>
      <c r="GV92" s="169">
        <f t="shared" si="87"/>
        <v>0</v>
      </c>
      <c r="GW92" s="170">
        <f t="shared" si="88"/>
        <v>0</v>
      </c>
      <c r="GX92" s="23"/>
      <c r="GY92" s="23"/>
      <c r="GZ92" s="177"/>
      <c r="HA92" s="178"/>
      <c r="HB92" s="177"/>
      <c r="HC92" s="178"/>
      <c r="HD92" s="177"/>
      <c r="HE92" s="178"/>
      <c r="HF92" s="177"/>
      <c r="HG92" s="178"/>
      <c r="HH92" s="177"/>
      <c r="HI92" s="178"/>
      <c r="HJ92" s="177"/>
      <c r="HK92" s="178"/>
      <c r="HL92" s="177"/>
      <c r="HM92" s="178"/>
      <c r="HN92" s="177"/>
      <c r="HO92" s="178"/>
      <c r="HP92" s="189">
        <f t="shared" si="89"/>
        <v>0</v>
      </c>
      <c r="HQ92" s="170">
        <f t="shared" si="90"/>
        <v>0</v>
      </c>
      <c r="HR92" s="169">
        <f t="shared" si="91"/>
        <v>0</v>
      </c>
      <c r="HS92" s="170">
        <f t="shared" si="92"/>
        <v>0</v>
      </c>
      <c r="HT92" s="23"/>
      <c r="HU92" s="23"/>
      <c r="HV92" s="173">
        <f t="shared" si="93"/>
        <v>0</v>
      </c>
      <c r="HW92" s="174">
        <f t="shared" si="94"/>
        <v>0</v>
      </c>
      <c r="HX92" s="169">
        <f t="shared" si="53"/>
        <v>0</v>
      </c>
      <c r="HY92" s="170">
        <f t="shared" si="54"/>
        <v>0</v>
      </c>
      <c r="HZ92" s="175">
        <f t="shared" si="95"/>
        <v>0</v>
      </c>
      <c r="IA92" s="174">
        <f t="shared" si="96"/>
        <v>0</v>
      </c>
      <c r="IB92" s="169">
        <f t="shared" si="55"/>
        <v>0</v>
      </c>
      <c r="IC92" s="170">
        <f t="shared" si="56"/>
        <v>0</v>
      </c>
      <c r="ID92" s="453">
        <f t="shared" si="97"/>
        <v>0</v>
      </c>
      <c r="IE92" s="439">
        <f t="shared" si="98"/>
        <v>0</v>
      </c>
      <c r="IF92" s="455" t="s">
        <v>343</v>
      </c>
      <c r="IG92" s="439" t="s">
        <v>343</v>
      </c>
      <c r="IH92" s="4"/>
    </row>
    <row r="93" spans="2:242" s="26" customFormat="1" ht="16.5" customHeight="1" x14ac:dyDescent="0.25">
      <c r="B93" s="153" t="s">
        <v>53</v>
      </c>
      <c r="C93" s="806"/>
      <c r="D93" s="807"/>
      <c r="E93" s="322"/>
      <c r="F93" s="116"/>
      <c r="G93" s="116"/>
      <c r="H93" s="116"/>
      <c r="I93" s="148">
        <f>INT(IF(E93&gt;0,data!$J$12,0))</f>
        <v>0</v>
      </c>
      <c r="J93" s="148">
        <f>E93*I93</f>
        <v>0</v>
      </c>
      <c r="K93" s="323"/>
      <c r="L93" s="322"/>
      <c r="M93" s="148">
        <f>INT(IF(E93&gt;0,(IF(K93="ano",data!$J$6,0)),0))</f>
        <v>0</v>
      </c>
      <c r="N93" s="155">
        <f>IF(L93&gt;E93,M93*E93,M93*L93)</f>
        <v>0</v>
      </c>
      <c r="O93" s="158">
        <f t="shared" si="46"/>
        <v>0</v>
      </c>
      <c r="Q93" s="152" t="str">
        <f t="shared" si="47"/>
        <v/>
      </c>
      <c r="R93" s="640" t="s">
        <v>343</v>
      </c>
      <c r="T93" s="26">
        <f t="shared" si="48"/>
        <v>0</v>
      </c>
      <c r="U93" s="179" t="s">
        <v>300</v>
      </c>
      <c r="V93" s="10"/>
      <c r="W93" s="10"/>
      <c r="X93" s="167"/>
      <c r="Y93" s="180"/>
      <c r="Z93" s="167"/>
      <c r="AA93" s="180"/>
      <c r="AB93" s="167"/>
      <c r="AC93" s="180"/>
      <c r="AD93" s="167"/>
      <c r="AE93" s="180"/>
      <c r="AF93" s="167"/>
      <c r="AG93" s="180"/>
      <c r="AH93" s="167"/>
      <c r="AI93" s="180"/>
      <c r="AJ93" s="167"/>
      <c r="AK93" s="180"/>
      <c r="AL93" s="167"/>
      <c r="AM93" s="180"/>
      <c r="AN93" s="167"/>
      <c r="AO93" s="180"/>
      <c r="AP93" s="167"/>
      <c r="AQ93" s="180"/>
      <c r="AR93" s="167"/>
      <c r="AS93" s="180"/>
      <c r="AT93" s="167"/>
      <c r="AU93" s="180"/>
      <c r="AV93" s="189">
        <f t="shared" si="57"/>
        <v>0</v>
      </c>
      <c r="AW93" s="170">
        <f t="shared" si="58"/>
        <v>0</v>
      </c>
      <c r="AX93" s="169">
        <f t="shared" si="59"/>
        <v>0</v>
      </c>
      <c r="AY93" s="170">
        <f t="shared" si="60"/>
        <v>0</v>
      </c>
      <c r="AZ93" s="4"/>
      <c r="BA93" s="4"/>
      <c r="BB93" s="167"/>
      <c r="BC93" s="180"/>
      <c r="BD93" s="167"/>
      <c r="BE93" s="180"/>
      <c r="BF93" s="167"/>
      <c r="BG93" s="180"/>
      <c r="BH93" s="167"/>
      <c r="BI93" s="180"/>
      <c r="BJ93" s="167"/>
      <c r="BK93" s="180"/>
      <c r="BL93" s="167"/>
      <c r="BM93" s="180"/>
      <c r="BN93" s="167"/>
      <c r="BO93" s="180"/>
      <c r="BP93" s="167"/>
      <c r="BQ93" s="180"/>
      <c r="BR93" s="189">
        <f t="shared" si="61"/>
        <v>0</v>
      </c>
      <c r="BS93" s="170">
        <f t="shared" si="62"/>
        <v>0</v>
      </c>
      <c r="BT93" s="169">
        <f t="shared" si="63"/>
        <v>0</v>
      </c>
      <c r="BU93" s="170">
        <f t="shared" si="64"/>
        <v>0</v>
      </c>
      <c r="BV93" s="4"/>
      <c r="BW93" s="4"/>
      <c r="BX93" s="167"/>
      <c r="BY93" s="180"/>
      <c r="BZ93" s="167"/>
      <c r="CA93" s="180"/>
      <c r="CB93" s="167"/>
      <c r="CC93" s="180"/>
      <c r="CD93" s="167"/>
      <c r="CE93" s="180"/>
      <c r="CF93" s="167"/>
      <c r="CG93" s="180"/>
      <c r="CH93" s="167"/>
      <c r="CI93" s="180"/>
      <c r="CJ93" s="167"/>
      <c r="CK93" s="180"/>
      <c r="CL93" s="167"/>
      <c r="CM93" s="180"/>
      <c r="CN93" s="189">
        <f t="shared" si="65"/>
        <v>0</v>
      </c>
      <c r="CO93" s="170">
        <f t="shared" si="66"/>
        <v>0</v>
      </c>
      <c r="CP93" s="169">
        <f t="shared" si="67"/>
        <v>0</v>
      </c>
      <c r="CQ93" s="170">
        <f t="shared" si="68"/>
        <v>0</v>
      </c>
      <c r="CR93" s="4"/>
      <c r="CS93" s="4"/>
      <c r="CT93" s="167"/>
      <c r="CU93" s="180"/>
      <c r="CV93" s="167"/>
      <c r="CW93" s="180"/>
      <c r="CX93" s="167"/>
      <c r="CY93" s="180"/>
      <c r="CZ93" s="167"/>
      <c r="DA93" s="180"/>
      <c r="DB93" s="167"/>
      <c r="DC93" s="180"/>
      <c r="DD93" s="167"/>
      <c r="DE93" s="180"/>
      <c r="DF93" s="167"/>
      <c r="DG93" s="180"/>
      <c r="DH93" s="167"/>
      <c r="DI93" s="180"/>
      <c r="DJ93" s="189">
        <f t="shared" si="69"/>
        <v>0</v>
      </c>
      <c r="DK93" s="170">
        <f t="shared" si="70"/>
        <v>0</v>
      </c>
      <c r="DL93" s="169">
        <f t="shared" si="71"/>
        <v>0</v>
      </c>
      <c r="DM93" s="170">
        <f t="shared" si="72"/>
        <v>0</v>
      </c>
      <c r="DN93" s="4"/>
      <c r="DO93" s="4"/>
      <c r="DP93" s="167"/>
      <c r="DQ93" s="180"/>
      <c r="DR93" s="167"/>
      <c r="DS93" s="180"/>
      <c r="DT93" s="167"/>
      <c r="DU93" s="180"/>
      <c r="DV93" s="167"/>
      <c r="DW93" s="180"/>
      <c r="DX93" s="167"/>
      <c r="DY93" s="180"/>
      <c r="DZ93" s="167"/>
      <c r="EA93" s="180"/>
      <c r="EB93" s="167"/>
      <c r="EC93" s="180"/>
      <c r="ED93" s="167"/>
      <c r="EE93" s="180"/>
      <c r="EF93" s="189">
        <f t="shared" si="73"/>
        <v>0</v>
      </c>
      <c r="EG93" s="170">
        <f t="shared" si="74"/>
        <v>0</v>
      </c>
      <c r="EH93" s="169">
        <f t="shared" si="75"/>
        <v>0</v>
      </c>
      <c r="EI93" s="170">
        <f t="shared" si="76"/>
        <v>0</v>
      </c>
      <c r="EJ93" s="4"/>
      <c r="EK93" s="4"/>
      <c r="EL93" s="167"/>
      <c r="EM93" s="180"/>
      <c r="EN93" s="167"/>
      <c r="EO93" s="180"/>
      <c r="EP93" s="167"/>
      <c r="EQ93" s="180"/>
      <c r="ER93" s="167"/>
      <c r="ES93" s="180"/>
      <c r="ET93" s="167"/>
      <c r="EU93" s="180"/>
      <c r="EV93" s="167"/>
      <c r="EW93" s="180"/>
      <c r="EX93" s="167"/>
      <c r="EY93" s="180"/>
      <c r="EZ93" s="167"/>
      <c r="FA93" s="180"/>
      <c r="FB93" s="189">
        <f t="shared" si="77"/>
        <v>0</v>
      </c>
      <c r="FC93" s="170">
        <f t="shared" si="78"/>
        <v>0</v>
      </c>
      <c r="FD93" s="169">
        <f t="shared" si="79"/>
        <v>0</v>
      </c>
      <c r="FE93" s="170">
        <f t="shared" si="80"/>
        <v>0</v>
      </c>
      <c r="FF93" s="4"/>
      <c r="FG93" s="4"/>
      <c r="FH93" s="167"/>
      <c r="FI93" s="180"/>
      <c r="FJ93" s="167"/>
      <c r="FK93" s="180"/>
      <c r="FL93" s="167"/>
      <c r="FM93" s="180"/>
      <c r="FN93" s="167"/>
      <c r="FO93" s="180"/>
      <c r="FP93" s="167"/>
      <c r="FQ93" s="180"/>
      <c r="FR93" s="167"/>
      <c r="FS93" s="180"/>
      <c r="FT93" s="167"/>
      <c r="FU93" s="180"/>
      <c r="FV93" s="167"/>
      <c r="FW93" s="180"/>
      <c r="FX93" s="189">
        <f t="shared" si="81"/>
        <v>0</v>
      </c>
      <c r="FY93" s="170">
        <f t="shared" si="82"/>
        <v>0</v>
      </c>
      <c r="FZ93" s="169">
        <f t="shared" si="83"/>
        <v>0</v>
      </c>
      <c r="GA93" s="170">
        <f t="shared" si="84"/>
        <v>0</v>
      </c>
      <c r="GB93" s="4"/>
      <c r="GC93" s="4"/>
      <c r="GD93" s="167"/>
      <c r="GE93" s="180"/>
      <c r="GF93" s="167"/>
      <c r="GG93" s="180"/>
      <c r="GH93" s="167"/>
      <c r="GI93" s="180"/>
      <c r="GJ93" s="167"/>
      <c r="GK93" s="180"/>
      <c r="GL93" s="167"/>
      <c r="GM93" s="180"/>
      <c r="GN93" s="167"/>
      <c r="GO93" s="180"/>
      <c r="GP93" s="167"/>
      <c r="GQ93" s="180"/>
      <c r="GR93" s="167"/>
      <c r="GS93" s="180"/>
      <c r="GT93" s="189">
        <f t="shared" si="85"/>
        <v>0</v>
      </c>
      <c r="GU93" s="170">
        <f t="shared" si="86"/>
        <v>0</v>
      </c>
      <c r="GV93" s="169">
        <f t="shared" si="87"/>
        <v>0</v>
      </c>
      <c r="GW93" s="170">
        <f t="shared" si="88"/>
        <v>0</v>
      </c>
      <c r="GX93" s="4"/>
      <c r="GY93" s="4"/>
      <c r="GZ93" s="167"/>
      <c r="HA93" s="180"/>
      <c r="HB93" s="167"/>
      <c r="HC93" s="180"/>
      <c r="HD93" s="167"/>
      <c r="HE93" s="180"/>
      <c r="HF93" s="167"/>
      <c r="HG93" s="180"/>
      <c r="HH93" s="167"/>
      <c r="HI93" s="180"/>
      <c r="HJ93" s="167"/>
      <c r="HK93" s="180"/>
      <c r="HL93" s="167"/>
      <c r="HM93" s="180"/>
      <c r="HN93" s="167"/>
      <c r="HO93" s="180"/>
      <c r="HP93" s="189">
        <f t="shared" si="89"/>
        <v>0</v>
      </c>
      <c r="HQ93" s="170">
        <f t="shared" si="90"/>
        <v>0</v>
      </c>
      <c r="HR93" s="169">
        <f t="shared" si="91"/>
        <v>0</v>
      </c>
      <c r="HS93" s="170">
        <f t="shared" si="92"/>
        <v>0</v>
      </c>
      <c r="HT93" s="4"/>
      <c r="HU93" s="4"/>
      <c r="HV93" s="173">
        <f t="shared" si="93"/>
        <v>0</v>
      </c>
      <c r="HW93" s="174">
        <f t="shared" si="94"/>
        <v>0</v>
      </c>
      <c r="HX93" s="169">
        <f t="shared" si="53"/>
        <v>0</v>
      </c>
      <c r="HY93" s="170">
        <f t="shared" si="54"/>
        <v>0</v>
      </c>
      <c r="HZ93" s="175">
        <f t="shared" si="95"/>
        <v>0</v>
      </c>
      <c r="IA93" s="174">
        <f t="shared" si="96"/>
        <v>0</v>
      </c>
      <c r="IB93" s="169">
        <f t="shared" si="55"/>
        <v>0</v>
      </c>
      <c r="IC93" s="170">
        <f t="shared" si="56"/>
        <v>0</v>
      </c>
      <c r="ID93" s="453">
        <f t="shared" si="97"/>
        <v>0</v>
      </c>
      <c r="IE93" s="439">
        <f t="shared" si="98"/>
        <v>0</v>
      </c>
      <c r="IF93" s="455" t="s">
        <v>343</v>
      </c>
      <c r="IG93" s="439" t="s">
        <v>343</v>
      </c>
      <c r="IH93" s="4"/>
    </row>
    <row r="94" spans="2:242" s="26" customFormat="1" ht="16.5" hidden="1" customHeight="1" x14ac:dyDescent="0.25">
      <c r="B94" s="153"/>
      <c r="C94" s="558"/>
      <c r="D94" s="559"/>
      <c r="E94" s="123"/>
      <c r="F94" s="123"/>
      <c r="G94" s="123"/>
      <c r="H94" s="123"/>
      <c r="I94" s="148"/>
      <c r="J94" s="159"/>
      <c r="K94" s="560"/>
      <c r="L94" s="553"/>
      <c r="M94" s="148"/>
      <c r="N94" s="155"/>
      <c r="O94" s="160"/>
      <c r="Q94" s="157"/>
      <c r="R94" s="640" t="s">
        <v>343</v>
      </c>
      <c r="T94" s="28"/>
      <c r="U94" s="176" t="s">
        <v>300</v>
      </c>
      <c r="V94" s="10"/>
      <c r="W94" s="10"/>
      <c r="X94" s="177"/>
      <c r="Y94" s="178"/>
      <c r="Z94" s="177"/>
      <c r="AA94" s="178"/>
      <c r="AB94" s="177"/>
      <c r="AC94" s="178"/>
      <c r="AD94" s="177"/>
      <c r="AE94" s="178"/>
      <c r="AF94" s="177"/>
      <c r="AG94" s="178"/>
      <c r="AH94" s="177"/>
      <c r="AI94" s="178"/>
      <c r="AJ94" s="177"/>
      <c r="AK94" s="178"/>
      <c r="AL94" s="177"/>
      <c r="AM94" s="178"/>
      <c r="AN94" s="177"/>
      <c r="AO94" s="178"/>
      <c r="AP94" s="177"/>
      <c r="AQ94" s="178"/>
      <c r="AR94" s="177"/>
      <c r="AS94" s="178"/>
      <c r="AT94" s="177"/>
      <c r="AU94" s="178"/>
      <c r="AV94" s="189">
        <f t="shared" si="57"/>
        <v>0</v>
      </c>
      <c r="AW94" s="170">
        <f t="shared" si="58"/>
        <v>0</v>
      </c>
      <c r="AX94" s="169">
        <f t="shared" si="59"/>
        <v>0</v>
      </c>
      <c r="AY94" s="170">
        <f t="shared" si="60"/>
        <v>0</v>
      </c>
      <c r="AZ94" s="23"/>
      <c r="BA94" s="23"/>
      <c r="BB94" s="177"/>
      <c r="BC94" s="178"/>
      <c r="BD94" s="177"/>
      <c r="BE94" s="178"/>
      <c r="BF94" s="177"/>
      <c r="BG94" s="178"/>
      <c r="BH94" s="177"/>
      <c r="BI94" s="178"/>
      <c r="BJ94" s="177"/>
      <c r="BK94" s="178"/>
      <c r="BL94" s="177"/>
      <c r="BM94" s="178"/>
      <c r="BN94" s="177"/>
      <c r="BO94" s="178"/>
      <c r="BP94" s="177"/>
      <c r="BQ94" s="178"/>
      <c r="BR94" s="189">
        <f t="shared" si="61"/>
        <v>0</v>
      </c>
      <c r="BS94" s="170">
        <f t="shared" si="62"/>
        <v>0</v>
      </c>
      <c r="BT94" s="169">
        <f t="shared" si="63"/>
        <v>0</v>
      </c>
      <c r="BU94" s="170">
        <f t="shared" si="64"/>
        <v>0</v>
      </c>
      <c r="BV94" s="23"/>
      <c r="BW94" s="23"/>
      <c r="BX94" s="177"/>
      <c r="BY94" s="178"/>
      <c r="BZ94" s="177"/>
      <c r="CA94" s="178"/>
      <c r="CB94" s="177"/>
      <c r="CC94" s="178"/>
      <c r="CD94" s="177"/>
      <c r="CE94" s="178"/>
      <c r="CF94" s="177"/>
      <c r="CG94" s="178"/>
      <c r="CH94" s="177"/>
      <c r="CI94" s="178"/>
      <c r="CJ94" s="177"/>
      <c r="CK94" s="178"/>
      <c r="CL94" s="177"/>
      <c r="CM94" s="178"/>
      <c r="CN94" s="189">
        <f t="shared" si="65"/>
        <v>0</v>
      </c>
      <c r="CO94" s="170">
        <f t="shared" si="66"/>
        <v>0</v>
      </c>
      <c r="CP94" s="169">
        <f t="shared" si="67"/>
        <v>0</v>
      </c>
      <c r="CQ94" s="170">
        <f t="shared" si="68"/>
        <v>0</v>
      </c>
      <c r="CR94" s="23"/>
      <c r="CS94" s="23"/>
      <c r="CT94" s="177"/>
      <c r="CU94" s="178"/>
      <c r="CV94" s="177"/>
      <c r="CW94" s="178"/>
      <c r="CX94" s="177"/>
      <c r="CY94" s="178"/>
      <c r="CZ94" s="177"/>
      <c r="DA94" s="178"/>
      <c r="DB94" s="177"/>
      <c r="DC94" s="178"/>
      <c r="DD94" s="177"/>
      <c r="DE94" s="178"/>
      <c r="DF94" s="177"/>
      <c r="DG94" s="178"/>
      <c r="DH94" s="177"/>
      <c r="DI94" s="178"/>
      <c r="DJ94" s="189">
        <f t="shared" si="69"/>
        <v>0</v>
      </c>
      <c r="DK94" s="170">
        <f t="shared" si="70"/>
        <v>0</v>
      </c>
      <c r="DL94" s="169">
        <f t="shared" si="71"/>
        <v>0</v>
      </c>
      <c r="DM94" s="170">
        <f t="shared" si="72"/>
        <v>0</v>
      </c>
      <c r="DN94" s="23"/>
      <c r="DO94" s="23"/>
      <c r="DP94" s="177"/>
      <c r="DQ94" s="178"/>
      <c r="DR94" s="177"/>
      <c r="DS94" s="178"/>
      <c r="DT94" s="177"/>
      <c r="DU94" s="178"/>
      <c r="DV94" s="177"/>
      <c r="DW94" s="178"/>
      <c r="DX94" s="177"/>
      <c r="DY94" s="178"/>
      <c r="DZ94" s="177"/>
      <c r="EA94" s="178"/>
      <c r="EB94" s="177"/>
      <c r="EC94" s="178"/>
      <c r="ED94" s="177"/>
      <c r="EE94" s="178"/>
      <c r="EF94" s="189">
        <f t="shared" si="73"/>
        <v>0</v>
      </c>
      <c r="EG94" s="170">
        <f t="shared" si="74"/>
        <v>0</v>
      </c>
      <c r="EH94" s="169">
        <f t="shared" si="75"/>
        <v>0</v>
      </c>
      <c r="EI94" s="170">
        <f t="shared" si="76"/>
        <v>0</v>
      </c>
      <c r="EJ94" s="23"/>
      <c r="EK94" s="23"/>
      <c r="EL94" s="177"/>
      <c r="EM94" s="178"/>
      <c r="EN94" s="177"/>
      <c r="EO94" s="178"/>
      <c r="EP94" s="177"/>
      <c r="EQ94" s="178"/>
      <c r="ER94" s="177"/>
      <c r="ES94" s="178"/>
      <c r="ET94" s="177"/>
      <c r="EU94" s="178"/>
      <c r="EV94" s="177"/>
      <c r="EW94" s="178"/>
      <c r="EX94" s="177"/>
      <c r="EY94" s="178"/>
      <c r="EZ94" s="177"/>
      <c r="FA94" s="178"/>
      <c r="FB94" s="189">
        <f t="shared" si="77"/>
        <v>0</v>
      </c>
      <c r="FC94" s="170">
        <f t="shared" si="78"/>
        <v>0</v>
      </c>
      <c r="FD94" s="169">
        <f t="shared" si="79"/>
        <v>0</v>
      </c>
      <c r="FE94" s="170">
        <f t="shared" si="80"/>
        <v>0</v>
      </c>
      <c r="FF94" s="23"/>
      <c r="FG94" s="23"/>
      <c r="FH94" s="177"/>
      <c r="FI94" s="178"/>
      <c r="FJ94" s="177"/>
      <c r="FK94" s="178"/>
      <c r="FL94" s="177"/>
      <c r="FM94" s="178"/>
      <c r="FN94" s="177"/>
      <c r="FO94" s="178"/>
      <c r="FP94" s="177"/>
      <c r="FQ94" s="178"/>
      <c r="FR94" s="177"/>
      <c r="FS94" s="178"/>
      <c r="FT94" s="177"/>
      <c r="FU94" s="178"/>
      <c r="FV94" s="177"/>
      <c r="FW94" s="178"/>
      <c r="FX94" s="189">
        <f t="shared" si="81"/>
        <v>0</v>
      </c>
      <c r="FY94" s="170">
        <f t="shared" si="82"/>
        <v>0</v>
      </c>
      <c r="FZ94" s="169">
        <f t="shared" si="83"/>
        <v>0</v>
      </c>
      <c r="GA94" s="170">
        <f t="shared" si="84"/>
        <v>0</v>
      </c>
      <c r="GB94" s="23"/>
      <c r="GC94" s="23"/>
      <c r="GD94" s="177"/>
      <c r="GE94" s="178"/>
      <c r="GF94" s="177"/>
      <c r="GG94" s="178"/>
      <c r="GH94" s="177"/>
      <c r="GI94" s="178"/>
      <c r="GJ94" s="177"/>
      <c r="GK94" s="178"/>
      <c r="GL94" s="177"/>
      <c r="GM94" s="178"/>
      <c r="GN94" s="177"/>
      <c r="GO94" s="178"/>
      <c r="GP94" s="177"/>
      <c r="GQ94" s="178"/>
      <c r="GR94" s="177"/>
      <c r="GS94" s="178"/>
      <c r="GT94" s="189">
        <f t="shared" si="85"/>
        <v>0</v>
      </c>
      <c r="GU94" s="170">
        <f t="shared" si="86"/>
        <v>0</v>
      </c>
      <c r="GV94" s="169">
        <f t="shared" si="87"/>
        <v>0</v>
      </c>
      <c r="GW94" s="170">
        <f t="shared" si="88"/>
        <v>0</v>
      </c>
      <c r="GX94" s="23"/>
      <c r="GY94" s="23"/>
      <c r="GZ94" s="177"/>
      <c r="HA94" s="178"/>
      <c r="HB94" s="177"/>
      <c r="HC94" s="178"/>
      <c r="HD94" s="177"/>
      <c r="HE94" s="178"/>
      <c r="HF94" s="177"/>
      <c r="HG94" s="178"/>
      <c r="HH94" s="177"/>
      <c r="HI94" s="178"/>
      <c r="HJ94" s="177"/>
      <c r="HK94" s="178"/>
      <c r="HL94" s="177"/>
      <c r="HM94" s="178"/>
      <c r="HN94" s="177"/>
      <c r="HO94" s="178"/>
      <c r="HP94" s="189">
        <f t="shared" si="89"/>
        <v>0</v>
      </c>
      <c r="HQ94" s="170">
        <f t="shared" si="90"/>
        <v>0</v>
      </c>
      <c r="HR94" s="169">
        <f t="shared" si="91"/>
        <v>0</v>
      </c>
      <c r="HS94" s="170">
        <f t="shared" si="92"/>
        <v>0</v>
      </c>
      <c r="HT94" s="23"/>
      <c r="HU94" s="23"/>
      <c r="HV94" s="173">
        <f t="shared" si="93"/>
        <v>0</v>
      </c>
      <c r="HW94" s="174">
        <f t="shared" si="94"/>
        <v>0</v>
      </c>
      <c r="HX94" s="169">
        <f t="shared" si="53"/>
        <v>0</v>
      </c>
      <c r="HY94" s="170">
        <f t="shared" si="54"/>
        <v>0</v>
      </c>
      <c r="HZ94" s="175">
        <f t="shared" si="95"/>
        <v>0</v>
      </c>
      <c r="IA94" s="174">
        <f t="shared" si="96"/>
        <v>0</v>
      </c>
      <c r="IB94" s="169">
        <f t="shared" si="55"/>
        <v>0</v>
      </c>
      <c r="IC94" s="170">
        <f t="shared" si="56"/>
        <v>0</v>
      </c>
      <c r="ID94" s="453">
        <f t="shared" si="97"/>
        <v>0</v>
      </c>
      <c r="IE94" s="439">
        <f t="shared" si="98"/>
        <v>0</v>
      </c>
      <c r="IF94" s="455" t="s">
        <v>343</v>
      </c>
      <c r="IG94" s="439" t="s">
        <v>343</v>
      </c>
      <c r="IH94" s="4"/>
    </row>
    <row r="95" spans="2:242" s="26" customFormat="1" ht="16.5" customHeight="1" x14ac:dyDescent="0.25">
      <c r="B95" s="153" t="s">
        <v>54</v>
      </c>
      <c r="C95" s="806"/>
      <c r="D95" s="807"/>
      <c r="E95" s="322"/>
      <c r="F95" s="116"/>
      <c r="G95" s="116"/>
      <c r="H95" s="116"/>
      <c r="I95" s="148">
        <f>INT(IF(E95&gt;0,data!$J$12,0))</f>
        <v>0</v>
      </c>
      <c r="J95" s="148">
        <f>E95*I95</f>
        <v>0</v>
      </c>
      <c r="K95" s="323"/>
      <c r="L95" s="322"/>
      <c r="M95" s="148">
        <f>INT(IF(E95&gt;0,(IF(K95="ano",data!$J$6,0)),0))</f>
        <v>0</v>
      </c>
      <c r="N95" s="155">
        <f>IF(L95&gt;E95,M95*E95,M95*L95)</f>
        <v>0</v>
      </c>
      <c r="O95" s="158">
        <f t="shared" si="46"/>
        <v>0</v>
      </c>
      <c r="Q95" s="152" t="str">
        <f t="shared" si="47"/>
        <v/>
      </c>
      <c r="R95" s="640" t="s">
        <v>343</v>
      </c>
      <c r="T95" s="26">
        <f t="shared" si="48"/>
        <v>0</v>
      </c>
      <c r="U95" s="179" t="s">
        <v>300</v>
      </c>
      <c r="V95" s="10"/>
      <c r="W95" s="10"/>
      <c r="X95" s="167"/>
      <c r="Y95" s="180"/>
      <c r="Z95" s="167"/>
      <c r="AA95" s="180"/>
      <c r="AB95" s="167"/>
      <c r="AC95" s="180"/>
      <c r="AD95" s="167"/>
      <c r="AE95" s="180"/>
      <c r="AF95" s="167"/>
      <c r="AG95" s="180"/>
      <c r="AH95" s="167"/>
      <c r="AI95" s="180"/>
      <c r="AJ95" s="167"/>
      <c r="AK95" s="180"/>
      <c r="AL95" s="167"/>
      <c r="AM95" s="180"/>
      <c r="AN95" s="167"/>
      <c r="AO95" s="180"/>
      <c r="AP95" s="167"/>
      <c r="AQ95" s="180"/>
      <c r="AR95" s="167"/>
      <c r="AS95" s="180"/>
      <c r="AT95" s="167"/>
      <c r="AU95" s="180"/>
      <c r="AV95" s="189">
        <f t="shared" si="57"/>
        <v>0</v>
      </c>
      <c r="AW95" s="170">
        <f t="shared" si="58"/>
        <v>0</v>
      </c>
      <c r="AX95" s="169">
        <f t="shared" si="59"/>
        <v>0</v>
      </c>
      <c r="AY95" s="170">
        <f t="shared" si="60"/>
        <v>0</v>
      </c>
      <c r="AZ95" s="4"/>
      <c r="BA95" s="4"/>
      <c r="BB95" s="167"/>
      <c r="BC95" s="180"/>
      <c r="BD95" s="167"/>
      <c r="BE95" s="180"/>
      <c r="BF95" s="167"/>
      <c r="BG95" s="180"/>
      <c r="BH95" s="167"/>
      <c r="BI95" s="180"/>
      <c r="BJ95" s="167"/>
      <c r="BK95" s="180"/>
      <c r="BL95" s="167"/>
      <c r="BM95" s="180"/>
      <c r="BN95" s="167"/>
      <c r="BO95" s="180"/>
      <c r="BP95" s="167"/>
      <c r="BQ95" s="180"/>
      <c r="BR95" s="189">
        <f t="shared" si="61"/>
        <v>0</v>
      </c>
      <c r="BS95" s="170">
        <f t="shared" si="62"/>
        <v>0</v>
      </c>
      <c r="BT95" s="169">
        <f t="shared" si="63"/>
        <v>0</v>
      </c>
      <c r="BU95" s="170">
        <f t="shared" si="64"/>
        <v>0</v>
      </c>
      <c r="BV95" s="4"/>
      <c r="BW95" s="4"/>
      <c r="BX95" s="167"/>
      <c r="BY95" s="180"/>
      <c r="BZ95" s="167"/>
      <c r="CA95" s="180"/>
      <c r="CB95" s="167"/>
      <c r="CC95" s="180"/>
      <c r="CD95" s="167"/>
      <c r="CE95" s="180"/>
      <c r="CF95" s="167"/>
      <c r="CG95" s="180"/>
      <c r="CH95" s="167"/>
      <c r="CI95" s="180"/>
      <c r="CJ95" s="167"/>
      <c r="CK95" s="180"/>
      <c r="CL95" s="167"/>
      <c r="CM95" s="180"/>
      <c r="CN95" s="189">
        <f t="shared" si="65"/>
        <v>0</v>
      </c>
      <c r="CO95" s="170">
        <f t="shared" si="66"/>
        <v>0</v>
      </c>
      <c r="CP95" s="169">
        <f t="shared" si="67"/>
        <v>0</v>
      </c>
      <c r="CQ95" s="170">
        <f t="shared" si="68"/>
        <v>0</v>
      </c>
      <c r="CR95" s="4"/>
      <c r="CS95" s="4"/>
      <c r="CT95" s="167"/>
      <c r="CU95" s="180"/>
      <c r="CV95" s="167"/>
      <c r="CW95" s="180"/>
      <c r="CX95" s="167"/>
      <c r="CY95" s="180"/>
      <c r="CZ95" s="167"/>
      <c r="DA95" s="180"/>
      <c r="DB95" s="167"/>
      <c r="DC95" s="180"/>
      <c r="DD95" s="167"/>
      <c r="DE95" s="180"/>
      <c r="DF95" s="167"/>
      <c r="DG95" s="180"/>
      <c r="DH95" s="167"/>
      <c r="DI95" s="180"/>
      <c r="DJ95" s="189">
        <f t="shared" si="69"/>
        <v>0</v>
      </c>
      <c r="DK95" s="170">
        <f t="shared" si="70"/>
        <v>0</v>
      </c>
      <c r="DL95" s="169">
        <f t="shared" si="71"/>
        <v>0</v>
      </c>
      <c r="DM95" s="170">
        <f t="shared" si="72"/>
        <v>0</v>
      </c>
      <c r="DN95" s="4"/>
      <c r="DO95" s="4"/>
      <c r="DP95" s="167"/>
      <c r="DQ95" s="180"/>
      <c r="DR95" s="167"/>
      <c r="DS95" s="180"/>
      <c r="DT95" s="167"/>
      <c r="DU95" s="180"/>
      <c r="DV95" s="167"/>
      <c r="DW95" s="180"/>
      <c r="DX95" s="167"/>
      <c r="DY95" s="180"/>
      <c r="DZ95" s="167"/>
      <c r="EA95" s="180"/>
      <c r="EB95" s="167"/>
      <c r="EC95" s="180"/>
      <c r="ED95" s="167"/>
      <c r="EE95" s="180"/>
      <c r="EF95" s="189">
        <f t="shared" si="73"/>
        <v>0</v>
      </c>
      <c r="EG95" s="170">
        <f t="shared" si="74"/>
        <v>0</v>
      </c>
      <c r="EH95" s="169">
        <f t="shared" si="75"/>
        <v>0</v>
      </c>
      <c r="EI95" s="170">
        <f t="shared" si="76"/>
        <v>0</v>
      </c>
      <c r="EJ95" s="4"/>
      <c r="EK95" s="4"/>
      <c r="EL95" s="167"/>
      <c r="EM95" s="180"/>
      <c r="EN95" s="167"/>
      <c r="EO95" s="180"/>
      <c r="EP95" s="167"/>
      <c r="EQ95" s="180"/>
      <c r="ER95" s="167"/>
      <c r="ES95" s="180"/>
      <c r="ET95" s="167"/>
      <c r="EU95" s="180"/>
      <c r="EV95" s="167"/>
      <c r="EW95" s="180"/>
      <c r="EX95" s="167"/>
      <c r="EY95" s="180"/>
      <c r="EZ95" s="167"/>
      <c r="FA95" s="180"/>
      <c r="FB95" s="189">
        <f t="shared" si="77"/>
        <v>0</v>
      </c>
      <c r="FC95" s="170">
        <f t="shared" si="78"/>
        <v>0</v>
      </c>
      <c r="FD95" s="169">
        <f t="shared" si="79"/>
        <v>0</v>
      </c>
      <c r="FE95" s="170">
        <f t="shared" si="80"/>
        <v>0</v>
      </c>
      <c r="FF95" s="4"/>
      <c r="FG95" s="4"/>
      <c r="FH95" s="167"/>
      <c r="FI95" s="180"/>
      <c r="FJ95" s="167"/>
      <c r="FK95" s="180"/>
      <c r="FL95" s="167"/>
      <c r="FM95" s="180"/>
      <c r="FN95" s="167"/>
      <c r="FO95" s="180"/>
      <c r="FP95" s="167"/>
      <c r="FQ95" s="180"/>
      <c r="FR95" s="167"/>
      <c r="FS95" s="180"/>
      <c r="FT95" s="167"/>
      <c r="FU95" s="180"/>
      <c r="FV95" s="167"/>
      <c r="FW95" s="180"/>
      <c r="FX95" s="189">
        <f t="shared" si="81"/>
        <v>0</v>
      </c>
      <c r="FY95" s="170">
        <f t="shared" si="82"/>
        <v>0</v>
      </c>
      <c r="FZ95" s="169">
        <f t="shared" si="83"/>
        <v>0</v>
      </c>
      <c r="GA95" s="170">
        <f t="shared" si="84"/>
        <v>0</v>
      </c>
      <c r="GB95" s="4"/>
      <c r="GC95" s="4"/>
      <c r="GD95" s="167"/>
      <c r="GE95" s="180"/>
      <c r="GF95" s="167"/>
      <c r="GG95" s="180"/>
      <c r="GH95" s="167"/>
      <c r="GI95" s="180"/>
      <c r="GJ95" s="167"/>
      <c r="GK95" s="180"/>
      <c r="GL95" s="167"/>
      <c r="GM95" s="180"/>
      <c r="GN95" s="167"/>
      <c r="GO95" s="180"/>
      <c r="GP95" s="167"/>
      <c r="GQ95" s="180"/>
      <c r="GR95" s="167"/>
      <c r="GS95" s="180"/>
      <c r="GT95" s="189">
        <f t="shared" si="85"/>
        <v>0</v>
      </c>
      <c r="GU95" s="170">
        <f t="shared" si="86"/>
        <v>0</v>
      </c>
      <c r="GV95" s="169">
        <f t="shared" si="87"/>
        <v>0</v>
      </c>
      <c r="GW95" s="170">
        <f t="shared" si="88"/>
        <v>0</v>
      </c>
      <c r="GX95" s="4"/>
      <c r="GY95" s="4"/>
      <c r="GZ95" s="167"/>
      <c r="HA95" s="180"/>
      <c r="HB95" s="167"/>
      <c r="HC95" s="180"/>
      <c r="HD95" s="167"/>
      <c r="HE95" s="180"/>
      <c r="HF95" s="167"/>
      <c r="HG95" s="180"/>
      <c r="HH95" s="167"/>
      <c r="HI95" s="180"/>
      <c r="HJ95" s="167"/>
      <c r="HK95" s="180"/>
      <c r="HL95" s="167"/>
      <c r="HM95" s="180"/>
      <c r="HN95" s="167"/>
      <c r="HO95" s="180"/>
      <c r="HP95" s="189">
        <f t="shared" si="89"/>
        <v>0</v>
      </c>
      <c r="HQ95" s="170">
        <f t="shared" si="90"/>
        <v>0</v>
      </c>
      <c r="HR95" s="169">
        <f t="shared" si="91"/>
        <v>0</v>
      </c>
      <c r="HS95" s="170">
        <f t="shared" si="92"/>
        <v>0</v>
      </c>
      <c r="HT95" s="4"/>
      <c r="HU95" s="4"/>
      <c r="HV95" s="173">
        <f t="shared" si="93"/>
        <v>0</v>
      </c>
      <c r="HW95" s="174">
        <f t="shared" si="94"/>
        <v>0</v>
      </c>
      <c r="HX95" s="169">
        <f t="shared" si="53"/>
        <v>0</v>
      </c>
      <c r="HY95" s="170">
        <f t="shared" si="54"/>
        <v>0</v>
      </c>
      <c r="HZ95" s="175">
        <f t="shared" si="95"/>
        <v>0</v>
      </c>
      <c r="IA95" s="174">
        <f t="shared" si="96"/>
        <v>0</v>
      </c>
      <c r="IB95" s="169">
        <f t="shared" si="55"/>
        <v>0</v>
      </c>
      <c r="IC95" s="170">
        <f t="shared" si="56"/>
        <v>0</v>
      </c>
      <c r="ID95" s="453">
        <f t="shared" si="97"/>
        <v>0</v>
      </c>
      <c r="IE95" s="439">
        <f t="shared" si="98"/>
        <v>0</v>
      </c>
      <c r="IF95" s="455" t="s">
        <v>343</v>
      </c>
      <c r="IG95" s="439" t="s">
        <v>343</v>
      </c>
      <c r="IH95" s="4"/>
    </row>
    <row r="96" spans="2:242" s="26" customFormat="1" ht="16.5" hidden="1" customHeight="1" x14ac:dyDescent="0.25">
      <c r="B96" s="153"/>
      <c r="C96" s="558"/>
      <c r="D96" s="559"/>
      <c r="E96" s="123"/>
      <c r="F96" s="123"/>
      <c r="G96" s="123"/>
      <c r="H96" s="123"/>
      <c r="I96" s="148"/>
      <c r="J96" s="159"/>
      <c r="K96" s="560"/>
      <c r="L96" s="553"/>
      <c r="M96" s="148"/>
      <c r="N96" s="155"/>
      <c r="O96" s="160"/>
      <c r="Q96" s="157"/>
      <c r="R96" s="640" t="s">
        <v>343</v>
      </c>
      <c r="T96" s="28"/>
      <c r="U96" s="176" t="s">
        <v>300</v>
      </c>
      <c r="V96" s="10"/>
      <c r="W96" s="10"/>
      <c r="X96" s="177"/>
      <c r="Y96" s="178"/>
      <c r="Z96" s="177"/>
      <c r="AA96" s="178"/>
      <c r="AB96" s="177"/>
      <c r="AC96" s="178"/>
      <c r="AD96" s="177"/>
      <c r="AE96" s="178"/>
      <c r="AF96" s="177"/>
      <c r="AG96" s="178"/>
      <c r="AH96" s="177"/>
      <c r="AI96" s="178"/>
      <c r="AJ96" s="177"/>
      <c r="AK96" s="178"/>
      <c r="AL96" s="177"/>
      <c r="AM96" s="178"/>
      <c r="AN96" s="177"/>
      <c r="AO96" s="178"/>
      <c r="AP96" s="177"/>
      <c r="AQ96" s="178"/>
      <c r="AR96" s="177"/>
      <c r="AS96" s="178"/>
      <c r="AT96" s="177"/>
      <c r="AU96" s="178"/>
      <c r="AV96" s="189">
        <f t="shared" si="57"/>
        <v>0</v>
      </c>
      <c r="AW96" s="170">
        <f t="shared" si="58"/>
        <v>0</v>
      </c>
      <c r="AX96" s="169">
        <f t="shared" si="59"/>
        <v>0</v>
      </c>
      <c r="AY96" s="170">
        <f t="shared" si="60"/>
        <v>0</v>
      </c>
      <c r="AZ96" s="23"/>
      <c r="BA96" s="23"/>
      <c r="BB96" s="177"/>
      <c r="BC96" s="178"/>
      <c r="BD96" s="177"/>
      <c r="BE96" s="178"/>
      <c r="BF96" s="177"/>
      <c r="BG96" s="178"/>
      <c r="BH96" s="177"/>
      <c r="BI96" s="178"/>
      <c r="BJ96" s="177"/>
      <c r="BK96" s="178"/>
      <c r="BL96" s="177"/>
      <c r="BM96" s="178"/>
      <c r="BN96" s="177"/>
      <c r="BO96" s="178"/>
      <c r="BP96" s="177"/>
      <c r="BQ96" s="178"/>
      <c r="BR96" s="189">
        <f t="shared" si="61"/>
        <v>0</v>
      </c>
      <c r="BS96" s="170">
        <f t="shared" si="62"/>
        <v>0</v>
      </c>
      <c r="BT96" s="169">
        <f t="shared" si="63"/>
        <v>0</v>
      </c>
      <c r="BU96" s="170">
        <f t="shared" si="64"/>
        <v>0</v>
      </c>
      <c r="BV96" s="23"/>
      <c r="BW96" s="23"/>
      <c r="BX96" s="177"/>
      <c r="BY96" s="178"/>
      <c r="BZ96" s="177"/>
      <c r="CA96" s="178"/>
      <c r="CB96" s="177"/>
      <c r="CC96" s="178"/>
      <c r="CD96" s="177"/>
      <c r="CE96" s="178"/>
      <c r="CF96" s="177"/>
      <c r="CG96" s="178"/>
      <c r="CH96" s="177"/>
      <c r="CI96" s="178"/>
      <c r="CJ96" s="177"/>
      <c r="CK96" s="178"/>
      <c r="CL96" s="177"/>
      <c r="CM96" s="178"/>
      <c r="CN96" s="189">
        <f t="shared" si="65"/>
        <v>0</v>
      </c>
      <c r="CO96" s="170">
        <f t="shared" si="66"/>
        <v>0</v>
      </c>
      <c r="CP96" s="169">
        <f t="shared" si="67"/>
        <v>0</v>
      </c>
      <c r="CQ96" s="170">
        <f t="shared" si="68"/>
        <v>0</v>
      </c>
      <c r="CR96" s="23"/>
      <c r="CS96" s="23"/>
      <c r="CT96" s="177"/>
      <c r="CU96" s="178"/>
      <c r="CV96" s="177"/>
      <c r="CW96" s="178"/>
      <c r="CX96" s="177"/>
      <c r="CY96" s="178"/>
      <c r="CZ96" s="177"/>
      <c r="DA96" s="178"/>
      <c r="DB96" s="177"/>
      <c r="DC96" s="178"/>
      <c r="DD96" s="177"/>
      <c r="DE96" s="178"/>
      <c r="DF96" s="177"/>
      <c r="DG96" s="178"/>
      <c r="DH96" s="177"/>
      <c r="DI96" s="178"/>
      <c r="DJ96" s="189">
        <f t="shared" si="69"/>
        <v>0</v>
      </c>
      <c r="DK96" s="170">
        <f t="shared" si="70"/>
        <v>0</v>
      </c>
      <c r="DL96" s="169">
        <f t="shared" si="71"/>
        <v>0</v>
      </c>
      <c r="DM96" s="170">
        <f t="shared" si="72"/>
        <v>0</v>
      </c>
      <c r="DN96" s="23"/>
      <c r="DO96" s="23"/>
      <c r="DP96" s="177"/>
      <c r="DQ96" s="178"/>
      <c r="DR96" s="177"/>
      <c r="DS96" s="178"/>
      <c r="DT96" s="177"/>
      <c r="DU96" s="178"/>
      <c r="DV96" s="177"/>
      <c r="DW96" s="178"/>
      <c r="DX96" s="177"/>
      <c r="DY96" s="178"/>
      <c r="DZ96" s="177"/>
      <c r="EA96" s="178"/>
      <c r="EB96" s="177"/>
      <c r="EC96" s="178"/>
      <c r="ED96" s="177"/>
      <c r="EE96" s="178"/>
      <c r="EF96" s="189">
        <f t="shared" si="73"/>
        <v>0</v>
      </c>
      <c r="EG96" s="170">
        <f t="shared" si="74"/>
        <v>0</v>
      </c>
      <c r="EH96" s="169">
        <f t="shared" si="75"/>
        <v>0</v>
      </c>
      <c r="EI96" s="170">
        <f t="shared" si="76"/>
        <v>0</v>
      </c>
      <c r="EJ96" s="23"/>
      <c r="EK96" s="23"/>
      <c r="EL96" s="177"/>
      <c r="EM96" s="178"/>
      <c r="EN96" s="177"/>
      <c r="EO96" s="178"/>
      <c r="EP96" s="177"/>
      <c r="EQ96" s="178"/>
      <c r="ER96" s="177"/>
      <c r="ES96" s="178"/>
      <c r="ET96" s="177"/>
      <c r="EU96" s="178"/>
      <c r="EV96" s="177"/>
      <c r="EW96" s="178"/>
      <c r="EX96" s="177"/>
      <c r="EY96" s="178"/>
      <c r="EZ96" s="177"/>
      <c r="FA96" s="178"/>
      <c r="FB96" s="189">
        <f t="shared" si="77"/>
        <v>0</v>
      </c>
      <c r="FC96" s="170">
        <f t="shared" si="78"/>
        <v>0</v>
      </c>
      <c r="FD96" s="169">
        <f t="shared" si="79"/>
        <v>0</v>
      </c>
      <c r="FE96" s="170">
        <f t="shared" si="80"/>
        <v>0</v>
      </c>
      <c r="FF96" s="23"/>
      <c r="FG96" s="23"/>
      <c r="FH96" s="177"/>
      <c r="FI96" s="178"/>
      <c r="FJ96" s="177"/>
      <c r="FK96" s="178"/>
      <c r="FL96" s="177"/>
      <c r="FM96" s="178"/>
      <c r="FN96" s="177"/>
      <c r="FO96" s="178"/>
      <c r="FP96" s="177"/>
      <c r="FQ96" s="178"/>
      <c r="FR96" s="177"/>
      <c r="FS96" s="178"/>
      <c r="FT96" s="177"/>
      <c r="FU96" s="178"/>
      <c r="FV96" s="177"/>
      <c r="FW96" s="178"/>
      <c r="FX96" s="189">
        <f t="shared" si="81"/>
        <v>0</v>
      </c>
      <c r="FY96" s="170">
        <f t="shared" si="82"/>
        <v>0</v>
      </c>
      <c r="FZ96" s="169">
        <f t="shared" si="83"/>
        <v>0</v>
      </c>
      <c r="GA96" s="170">
        <f t="shared" si="84"/>
        <v>0</v>
      </c>
      <c r="GB96" s="23"/>
      <c r="GC96" s="23"/>
      <c r="GD96" s="177"/>
      <c r="GE96" s="178"/>
      <c r="GF96" s="177"/>
      <c r="GG96" s="178"/>
      <c r="GH96" s="177"/>
      <c r="GI96" s="178"/>
      <c r="GJ96" s="177"/>
      <c r="GK96" s="178"/>
      <c r="GL96" s="177"/>
      <c r="GM96" s="178"/>
      <c r="GN96" s="177"/>
      <c r="GO96" s="178"/>
      <c r="GP96" s="177"/>
      <c r="GQ96" s="178"/>
      <c r="GR96" s="177"/>
      <c r="GS96" s="178"/>
      <c r="GT96" s="189">
        <f t="shared" si="85"/>
        <v>0</v>
      </c>
      <c r="GU96" s="170">
        <f t="shared" si="86"/>
        <v>0</v>
      </c>
      <c r="GV96" s="169">
        <f t="shared" si="87"/>
        <v>0</v>
      </c>
      <c r="GW96" s="170">
        <f t="shared" si="88"/>
        <v>0</v>
      </c>
      <c r="GX96" s="23"/>
      <c r="GY96" s="23"/>
      <c r="GZ96" s="177"/>
      <c r="HA96" s="178"/>
      <c r="HB96" s="177"/>
      <c r="HC96" s="178"/>
      <c r="HD96" s="177"/>
      <c r="HE96" s="178"/>
      <c r="HF96" s="177"/>
      <c r="HG96" s="178"/>
      <c r="HH96" s="177"/>
      <c r="HI96" s="178"/>
      <c r="HJ96" s="177"/>
      <c r="HK96" s="178"/>
      <c r="HL96" s="177"/>
      <c r="HM96" s="178"/>
      <c r="HN96" s="177"/>
      <c r="HO96" s="178"/>
      <c r="HP96" s="189">
        <f t="shared" si="89"/>
        <v>0</v>
      </c>
      <c r="HQ96" s="170">
        <f t="shared" si="90"/>
        <v>0</v>
      </c>
      <c r="HR96" s="169">
        <f t="shared" si="91"/>
        <v>0</v>
      </c>
      <c r="HS96" s="170">
        <f t="shared" si="92"/>
        <v>0</v>
      </c>
      <c r="HT96" s="23"/>
      <c r="HU96" s="23"/>
      <c r="HV96" s="173">
        <f t="shared" si="93"/>
        <v>0</v>
      </c>
      <c r="HW96" s="174">
        <f t="shared" si="94"/>
        <v>0</v>
      </c>
      <c r="HX96" s="169">
        <f t="shared" si="53"/>
        <v>0</v>
      </c>
      <c r="HY96" s="170">
        <f t="shared" si="54"/>
        <v>0</v>
      </c>
      <c r="HZ96" s="175">
        <f t="shared" si="95"/>
        <v>0</v>
      </c>
      <c r="IA96" s="174">
        <f t="shared" si="96"/>
        <v>0</v>
      </c>
      <c r="IB96" s="169">
        <f t="shared" si="55"/>
        <v>0</v>
      </c>
      <c r="IC96" s="170">
        <f t="shared" si="56"/>
        <v>0</v>
      </c>
      <c r="ID96" s="453">
        <f t="shared" si="97"/>
        <v>0</v>
      </c>
      <c r="IE96" s="439">
        <f t="shared" si="98"/>
        <v>0</v>
      </c>
      <c r="IF96" s="455" t="s">
        <v>343</v>
      </c>
      <c r="IG96" s="439" t="s">
        <v>343</v>
      </c>
      <c r="IH96" s="4"/>
    </row>
    <row r="97" spans="2:242" s="26" customFormat="1" ht="16.5" customHeight="1" x14ac:dyDescent="0.25">
      <c r="B97" s="153" t="s">
        <v>55</v>
      </c>
      <c r="C97" s="806"/>
      <c r="D97" s="807"/>
      <c r="E97" s="322"/>
      <c r="F97" s="116"/>
      <c r="G97" s="116"/>
      <c r="H97" s="116"/>
      <c r="I97" s="148">
        <f>INT(IF(E97&gt;0,data!$J$12,0))</f>
        <v>0</v>
      </c>
      <c r="J97" s="148">
        <f>E97*I97</f>
        <v>0</v>
      </c>
      <c r="K97" s="323"/>
      <c r="L97" s="322"/>
      <c r="M97" s="148">
        <f>INT(IF(E97&gt;0,(IF(K97="ano",data!$J$6,0)),0))</f>
        <v>0</v>
      </c>
      <c r="N97" s="155">
        <f>IF(L97&gt;E97,M97*E97,M97*L97)</f>
        <v>0</v>
      </c>
      <c r="O97" s="158">
        <f t="shared" si="46"/>
        <v>0</v>
      </c>
      <c r="Q97" s="152" t="str">
        <f t="shared" si="47"/>
        <v/>
      </c>
      <c r="R97" s="640" t="s">
        <v>343</v>
      </c>
      <c r="T97" s="26">
        <f t="shared" si="48"/>
        <v>0</v>
      </c>
      <c r="U97" s="179" t="s">
        <v>300</v>
      </c>
      <c r="V97" s="10"/>
      <c r="W97" s="10"/>
      <c r="X97" s="167"/>
      <c r="Y97" s="180"/>
      <c r="Z97" s="167"/>
      <c r="AA97" s="180"/>
      <c r="AB97" s="167"/>
      <c r="AC97" s="180"/>
      <c r="AD97" s="167"/>
      <c r="AE97" s="180"/>
      <c r="AF97" s="167"/>
      <c r="AG97" s="180"/>
      <c r="AH97" s="167"/>
      <c r="AI97" s="180"/>
      <c r="AJ97" s="167"/>
      <c r="AK97" s="180"/>
      <c r="AL97" s="167"/>
      <c r="AM97" s="180"/>
      <c r="AN97" s="167"/>
      <c r="AO97" s="180"/>
      <c r="AP97" s="167"/>
      <c r="AQ97" s="180"/>
      <c r="AR97" s="167"/>
      <c r="AS97" s="180"/>
      <c r="AT97" s="167"/>
      <c r="AU97" s="180"/>
      <c r="AV97" s="189">
        <f t="shared" si="57"/>
        <v>0</v>
      </c>
      <c r="AW97" s="170">
        <f t="shared" si="58"/>
        <v>0</v>
      </c>
      <c r="AX97" s="169">
        <f t="shared" si="59"/>
        <v>0</v>
      </c>
      <c r="AY97" s="170">
        <f t="shared" si="60"/>
        <v>0</v>
      </c>
      <c r="AZ97" s="4"/>
      <c r="BA97" s="4"/>
      <c r="BB97" s="167"/>
      <c r="BC97" s="180"/>
      <c r="BD97" s="167"/>
      <c r="BE97" s="180"/>
      <c r="BF97" s="167"/>
      <c r="BG97" s="180"/>
      <c r="BH97" s="167"/>
      <c r="BI97" s="180"/>
      <c r="BJ97" s="167"/>
      <c r="BK97" s="180"/>
      <c r="BL97" s="167"/>
      <c r="BM97" s="180"/>
      <c r="BN97" s="167"/>
      <c r="BO97" s="180"/>
      <c r="BP97" s="167"/>
      <c r="BQ97" s="180"/>
      <c r="BR97" s="189">
        <f t="shared" si="61"/>
        <v>0</v>
      </c>
      <c r="BS97" s="170">
        <f t="shared" si="62"/>
        <v>0</v>
      </c>
      <c r="BT97" s="169">
        <f t="shared" si="63"/>
        <v>0</v>
      </c>
      <c r="BU97" s="170">
        <f t="shared" si="64"/>
        <v>0</v>
      </c>
      <c r="BV97" s="4"/>
      <c r="BW97" s="4"/>
      <c r="BX97" s="167"/>
      <c r="BY97" s="180"/>
      <c r="BZ97" s="167"/>
      <c r="CA97" s="180"/>
      <c r="CB97" s="167"/>
      <c r="CC97" s="180"/>
      <c r="CD97" s="167"/>
      <c r="CE97" s="180"/>
      <c r="CF97" s="167"/>
      <c r="CG97" s="180"/>
      <c r="CH97" s="167"/>
      <c r="CI97" s="180"/>
      <c r="CJ97" s="167"/>
      <c r="CK97" s="180"/>
      <c r="CL97" s="167"/>
      <c r="CM97" s="180"/>
      <c r="CN97" s="189">
        <f t="shared" si="65"/>
        <v>0</v>
      </c>
      <c r="CO97" s="170">
        <f t="shared" si="66"/>
        <v>0</v>
      </c>
      <c r="CP97" s="169">
        <f t="shared" si="67"/>
        <v>0</v>
      </c>
      <c r="CQ97" s="170">
        <f t="shared" si="68"/>
        <v>0</v>
      </c>
      <c r="CR97" s="4"/>
      <c r="CS97" s="4"/>
      <c r="CT97" s="167"/>
      <c r="CU97" s="180"/>
      <c r="CV97" s="167"/>
      <c r="CW97" s="180"/>
      <c r="CX97" s="167"/>
      <c r="CY97" s="180"/>
      <c r="CZ97" s="167"/>
      <c r="DA97" s="180"/>
      <c r="DB97" s="167"/>
      <c r="DC97" s="180"/>
      <c r="DD97" s="167"/>
      <c r="DE97" s="180"/>
      <c r="DF97" s="167"/>
      <c r="DG97" s="180"/>
      <c r="DH97" s="167"/>
      <c r="DI97" s="180"/>
      <c r="DJ97" s="189">
        <f t="shared" si="69"/>
        <v>0</v>
      </c>
      <c r="DK97" s="170">
        <f t="shared" si="70"/>
        <v>0</v>
      </c>
      <c r="DL97" s="169">
        <f t="shared" si="71"/>
        <v>0</v>
      </c>
      <c r="DM97" s="170">
        <f t="shared" si="72"/>
        <v>0</v>
      </c>
      <c r="DN97" s="4"/>
      <c r="DO97" s="4"/>
      <c r="DP97" s="167"/>
      <c r="DQ97" s="180"/>
      <c r="DR97" s="167"/>
      <c r="DS97" s="180"/>
      <c r="DT97" s="167"/>
      <c r="DU97" s="180"/>
      <c r="DV97" s="167"/>
      <c r="DW97" s="180"/>
      <c r="DX97" s="167"/>
      <c r="DY97" s="180"/>
      <c r="DZ97" s="167"/>
      <c r="EA97" s="180"/>
      <c r="EB97" s="167"/>
      <c r="EC97" s="180"/>
      <c r="ED97" s="167"/>
      <c r="EE97" s="180"/>
      <c r="EF97" s="189">
        <f t="shared" si="73"/>
        <v>0</v>
      </c>
      <c r="EG97" s="170">
        <f t="shared" si="74"/>
        <v>0</v>
      </c>
      <c r="EH97" s="169">
        <f t="shared" si="75"/>
        <v>0</v>
      </c>
      <c r="EI97" s="170">
        <f t="shared" si="76"/>
        <v>0</v>
      </c>
      <c r="EJ97" s="4"/>
      <c r="EK97" s="4"/>
      <c r="EL97" s="167"/>
      <c r="EM97" s="180"/>
      <c r="EN97" s="167"/>
      <c r="EO97" s="180"/>
      <c r="EP97" s="167"/>
      <c r="EQ97" s="180"/>
      <c r="ER97" s="167"/>
      <c r="ES97" s="180"/>
      <c r="ET97" s="167"/>
      <c r="EU97" s="180"/>
      <c r="EV97" s="167"/>
      <c r="EW97" s="180"/>
      <c r="EX97" s="167"/>
      <c r="EY97" s="180"/>
      <c r="EZ97" s="167"/>
      <c r="FA97" s="180"/>
      <c r="FB97" s="189">
        <f t="shared" si="77"/>
        <v>0</v>
      </c>
      <c r="FC97" s="170">
        <f t="shared" si="78"/>
        <v>0</v>
      </c>
      <c r="FD97" s="169">
        <f t="shared" si="79"/>
        <v>0</v>
      </c>
      <c r="FE97" s="170">
        <f t="shared" si="80"/>
        <v>0</v>
      </c>
      <c r="FF97" s="4"/>
      <c r="FG97" s="4"/>
      <c r="FH97" s="167"/>
      <c r="FI97" s="180"/>
      <c r="FJ97" s="167"/>
      <c r="FK97" s="180"/>
      <c r="FL97" s="167"/>
      <c r="FM97" s="180"/>
      <c r="FN97" s="167"/>
      <c r="FO97" s="180"/>
      <c r="FP97" s="167"/>
      <c r="FQ97" s="180"/>
      <c r="FR97" s="167"/>
      <c r="FS97" s="180"/>
      <c r="FT97" s="167"/>
      <c r="FU97" s="180"/>
      <c r="FV97" s="167"/>
      <c r="FW97" s="180"/>
      <c r="FX97" s="189">
        <f t="shared" si="81"/>
        <v>0</v>
      </c>
      <c r="FY97" s="170">
        <f t="shared" si="82"/>
        <v>0</v>
      </c>
      <c r="FZ97" s="169">
        <f t="shared" si="83"/>
        <v>0</v>
      </c>
      <c r="GA97" s="170">
        <f t="shared" si="84"/>
        <v>0</v>
      </c>
      <c r="GB97" s="4"/>
      <c r="GC97" s="4"/>
      <c r="GD97" s="167"/>
      <c r="GE97" s="180"/>
      <c r="GF97" s="167"/>
      <c r="GG97" s="180"/>
      <c r="GH97" s="167"/>
      <c r="GI97" s="180"/>
      <c r="GJ97" s="167"/>
      <c r="GK97" s="180"/>
      <c r="GL97" s="167"/>
      <c r="GM97" s="180"/>
      <c r="GN97" s="167"/>
      <c r="GO97" s="180"/>
      <c r="GP97" s="167"/>
      <c r="GQ97" s="180"/>
      <c r="GR97" s="167"/>
      <c r="GS97" s="180"/>
      <c r="GT97" s="189">
        <f t="shared" si="85"/>
        <v>0</v>
      </c>
      <c r="GU97" s="170">
        <f t="shared" si="86"/>
        <v>0</v>
      </c>
      <c r="GV97" s="169">
        <f t="shared" si="87"/>
        <v>0</v>
      </c>
      <c r="GW97" s="170">
        <f t="shared" si="88"/>
        <v>0</v>
      </c>
      <c r="GX97" s="4"/>
      <c r="GY97" s="4"/>
      <c r="GZ97" s="167"/>
      <c r="HA97" s="180"/>
      <c r="HB97" s="167"/>
      <c r="HC97" s="180"/>
      <c r="HD97" s="167"/>
      <c r="HE97" s="180"/>
      <c r="HF97" s="167"/>
      <c r="HG97" s="180"/>
      <c r="HH97" s="167"/>
      <c r="HI97" s="180"/>
      <c r="HJ97" s="167"/>
      <c r="HK97" s="180"/>
      <c r="HL97" s="167"/>
      <c r="HM97" s="180"/>
      <c r="HN97" s="167"/>
      <c r="HO97" s="180"/>
      <c r="HP97" s="189">
        <f t="shared" si="89"/>
        <v>0</v>
      </c>
      <c r="HQ97" s="170">
        <f t="shared" si="90"/>
        <v>0</v>
      </c>
      <c r="HR97" s="169">
        <f t="shared" si="91"/>
        <v>0</v>
      </c>
      <c r="HS97" s="170">
        <f t="shared" si="92"/>
        <v>0</v>
      </c>
      <c r="HT97" s="4"/>
      <c r="HU97" s="4"/>
      <c r="HV97" s="173">
        <f t="shared" si="93"/>
        <v>0</v>
      </c>
      <c r="HW97" s="174">
        <f t="shared" si="94"/>
        <v>0</v>
      </c>
      <c r="HX97" s="169">
        <f t="shared" si="53"/>
        <v>0</v>
      </c>
      <c r="HY97" s="170">
        <f t="shared" si="54"/>
        <v>0</v>
      </c>
      <c r="HZ97" s="175">
        <f t="shared" si="95"/>
        <v>0</v>
      </c>
      <c r="IA97" s="174">
        <f t="shared" si="96"/>
        <v>0</v>
      </c>
      <c r="IB97" s="169">
        <f t="shared" si="55"/>
        <v>0</v>
      </c>
      <c r="IC97" s="170">
        <f t="shared" si="56"/>
        <v>0</v>
      </c>
      <c r="ID97" s="453">
        <f t="shared" si="97"/>
        <v>0</v>
      </c>
      <c r="IE97" s="439">
        <f t="shared" si="98"/>
        <v>0</v>
      </c>
      <c r="IF97" s="455" t="s">
        <v>343</v>
      </c>
      <c r="IG97" s="439" t="s">
        <v>343</v>
      </c>
      <c r="IH97" s="4"/>
    </row>
    <row r="98" spans="2:242" s="26" customFormat="1" ht="16.5" hidden="1" customHeight="1" x14ac:dyDescent="0.25">
      <c r="B98" s="153"/>
      <c r="C98" s="558"/>
      <c r="D98" s="559"/>
      <c r="E98" s="123"/>
      <c r="F98" s="123"/>
      <c r="G98" s="123"/>
      <c r="H98" s="123"/>
      <c r="I98" s="148"/>
      <c r="J98" s="159"/>
      <c r="K98" s="560"/>
      <c r="L98" s="553"/>
      <c r="M98" s="148"/>
      <c r="N98" s="155"/>
      <c r="O98" s="160"/>
      <c r="Q98" s="157"/>
      <c r="R98" s="640" t="s">
        <v>343</v>
      </c>
      <c r="T98" s="28"/>
      <c r="U98" s="176" t="s">
        <v>300</v>
      </c>
      <c r="V98" s="10"/>
      <c r="W98" s="10"/>
      <c r="X98" s="177"/>
      <c r="Y98" s="178"/>
      <c r="Z98" s="177"/>
      <c r="AA98" s="178"/>
      <c r="AB98" s="177"/>
      <c r="AC98" s="178"/>
      <c r="AD98" s="177"/>
      <c r="AE98" s="178"/>
      <c r="AF98" s="177"/>
      <c r="AG98" s="178"/>
      <c r="AH98" s="177"/>
      <c r="AI98" s="178"/>
      <c r="AJ98" s="177"/>
      <c r="AK98" s="178"/>
      <c r="AL98" s="177"/>
      <c r="AM98" s="178"/>
      <c r="AN98" s="177"/>
      <c r="AO98" s="178"/>
      <c r="AP98" s="177"/>
      <c r="AQ98" s="178"/>
      <c r="AR98" s="177"/>
      <c r="AS98" s="178"/>
      <c r="AT98" s="177"/>
      <c r="AU98" s="178"/>
      <c r="AV98" s="189">
        <f t="shared" si="57"/>
        <v>0</v>
      </c>
      <c r="AW98" s="170">
        <f t="shared" si="58"/>
        <v>0</v>
      </c>
      <c r="AX98" s="169">
        <f t="shared" si="59"/>
        <v>0</v>
      </c>
      <c r="AY98" s="170">
        <f t="shared" si="60"/>
        <v>0</v>
      </c>
      <c r="AZ98" s="23"/>
      <c r="BA98" s="23"/>
      <c r="BB98" s="177"/>
      <c r="BC98" s="178"/>
      <c r="BD98" s="177"/>
      <c r="BE98" s="178"/>
      <c r="BF98" s="177"/>
      <c r="BG98" s="178"/>
      <c r="BH98" s="177"/>
      <c r="BI98" s="178"/>
      <c r="BJ98" s="177"/>
      <c r="BK98" s="178"/>
      <c r="BL98" s="177"/>
      <c r="BM98" s="178"/>
      <c r="BN98" s="177"/>
      <c r="BO98" s="178"/>
      <c r="BP98" s="177"/>
      <c r="BQ98" s="178"/>
      <c r="BR98" s="189">
        <f t="shared" si="61"/>
        <v>0</v>
      </c>
      <c r="BS98" s="170">
        <f t="shared" si="62"/>
        <v>0</v>
      </c>
      <c r="BT98" s="169">
        <f t="shared" si="63"/>
        <v>0</v>
      </c>
      <c r="BU98" s="170">
        <f t="shared" si="64"/>
        <v>0</v>
      </c>
      <c r="BV98" s="23"/>
      <c r="BW98" s="23"/>
      <c r="BX98" s="177"/>
      <c r="BY98" s="178"/>
      <c r="BZ98" s="177"/>
      <c r="CA98" s="178"/>
      <c r="CB98" s="177"/>
      <c r="CC98" s="178"/>
      <c r="CD98" s="177"/>
      <c r="CE98" s="178"/>
      <c r="CF98" s="177"/>
      <c r="CG98" s="178"/>
      <c r="CH98" s="177"/>
      <c r="CI98" s="178"/>
      <c r="CJ98" s="177"/>
      <c r="CK98" s="178"/>
      <c r="CL98" s="177"/>
      <c r="CM98" s="178"/>
      <c r="CN98" s="189">
        <f t="shared" si="65"/>
        <v>0</v>
      </c>
      <c r="CO98" s="170">
        <f t="shared" si="66"/>
        <v>0</v>
      </c>
      <c r="CP98" s="169">
        <f t="shared" si="67"/>
        <v>0</v>
      </c>
      <c r="CQ98" s="170">
        <f t="shared" si="68"/>
        <v>0</v>
      </c>
      <c r="CR98" s="23"/>
      <c r="CS98" s="23"/>
      <c r="CT98" s="177"/>
      <c r="CU98" s="178"/>
      <c r="CV98" s="177"/>
      <c r="CW98" s="178"/>
      <c r="CX98" s="177"/>
      <c r="CY98" s="178"/>
      <c r="CZ98" s="177"/>
      <c r="DA98" s="178"/>
      <c r="DB98" s="177"/>
      <c r="DC98" s="178"/>
      <c r="DD98" s="177"/>
      <c r="DE98" s="178"/>
      <c r="DF98" s="177"/>
      <c r="DG98" s="178"/>
      <c r="DH98" s="177"/>
      <c r="DI98" s="178"/>
      <c r="DJ98" s="189">
        <f t="shared" si="69"/>
        <v>0</v>
      </c>
      <c r="DK98" s="170">
        <f t="shared" si="70"/>
        <v>0</v>
      </c>
      <c r="DL98" s="169">
        <f t="shared" si="71"/>
        <v>0</v>
      </c>
      <c r="DM98" s="170">
        <f t="shared" si="72"/>
        <v>0</v>
      </c>
      <c r="DN98" s="23"/>
      <c r="DO98" s="23"/>
      <c r="DP98" s="177"/>
      <c r="DQ98" s="178"/>
      <c r="DR98" s="177"/>
      <c r="DS98" s="178"/>
      <c r="DT98" s="177"/>
      <c r="DU98" s="178"/>
      <c r="DV98" s="177"/>
      <c r="DW98" s="178"/>
      <c r="DX98" s="177"/>
      <c r="DY98" s="178"/>
      <c r="DZ98" s="177"/>
      <c r="EA98" s="178"/>
      <c r="EB98" s="177"/>
      <c r="EC98" s="178"/>
      <c r="ED98" s="177"/>
      <c r="EE98" s="178"/>
      <c r="EF98" s="189">
        <f t="shared" si="73"/>
        <v>0</v>
      </c>
      <c r="EG98" s="170">
        <f t="shared" si="74"/>
        <v>0</v>
      </c>
      <c r="EH98" s="169">
        <f t="shared" si="75"/>
        <v>0</v>
      </c>
      <c r="EI98" s="170">
        <f t="shared" si="76"/>
        <v>0</v>
      </c>
      <c r="EJ98" s="23"/>
      <c r="EK98" s="23"/>
      <c r="EL98" s="177"/>
      <c r="EM98" s="178"/>
      <c r="EN98" s="177"/>
      <c r="EO98" s="178"/>
      <c r="EP98" s="177"/>
      <c r="EQ98" s="178"/>
      <c r="ER98" s="177"/>
      <c r="ES98" s="178"/>
      <c r="ET98" s="177"/>
      <c r="EU98" s="178"/>
      <c r="EV98" s="177"/>
      <c r="EW98" s="178"/>
      <c r="EX98" s="177"/>
      <c r="EY98" s="178"/>
      <c r="EZ98" s="177"/>
      <c r="FA98" s="178"/>
      <c r="FB98" s="189">
        <f t="shared" si="77"/>
        <v>0</v>
      </c>
      <c r="FC98" s="170">
        <f t="shared" si="78"/>
        <v>0</v>
      </c>
      <c r="FD98" s="169">
        <f t="shared" si="79"/>
        <v>0</v>
      </c>
      <c r="FE98" s="170">
        <f t="shared" si="80"/>
        <v>0</v>
      </c>
      <c r="FF98" s="23"/>
      <c r="FG98" s="23"/>
      <c r="FH98" s="177"/>
      <c r="FI98" s="178"/>
      <c r="FJ98" s="177"/>
      <c r="FK98" s="178"/>
      <c r="FL98" s="177"/>
      <c r="FM98" s="178"/>
      <c r="FN98" s="177"/>
      <c r="FO98" s="178"/>
      <c r="FP98" s="177"/>
      <c r="FQ98" s="178"/>
      <c r="FR98" s="177"/>
      <c r="FS98" s="178"/>
      <c r="FT98" s="177"/>
      <c r="FU98" s="178"/>
      <c r="FV98" s="177"/>
      <c r="FW98" s="178"/>
      <c r="FX98" s="189">
        <f t="shared" si="81"/>
        <v>0</v>
      </c>
      <c r="FY98" s="170">
        <f t="shared" si="82"/>
        <v>0</v>
      </c>
      <c r="FZ98" s="169">
        <f t="shared" si="83"/>
        <v>0</v>
      </c>
      <c r="GA98" s="170">
        <f t="shared" si="84"/>
        <v>0</v>
      </c>
      <c r="GB98" s="23"/>
      <c r="GC98" s="23"/>
      <c r="GD98" s="177"/>
      <c r="GE98" s="178"/>
      <c r="GF98" s="177"/>
      <c r="GG98" s="178"/>
      <c r="GH98" s="177"/>
      <c r="GI98" s="178"/>
      <c r="GJ98" s="177"/>
      <c r="GK98" s="178"/>
      <c r="GL98" s="177"/>
      <c r="GM98" s="178"/>
      <c r="GN98" s="177"/>
      <c r="GO98" s="178"/>
      <c r="GP98" s="177"/>
      <c r="GQ98" s="178"/>
      <c r="GR98" s="177"/>
      <c r="GS98" s="178"/>
      <c r="GT98" s="189">
        <f t="shared" si="85"/>
        <v>0</v>
      </c>
      <c r="GU98" s="170">
        <f t="shared" si="86"/>
        <v>0</v>
      </c>
      <c r="GV98" s="169">
        <f t="shared" si="87"/>
        <v>0</v>
      </c>
      <c r="GW98" s="170">
        <f t="shared" si="88"/>
        <v>0</v>
      </c>
      <c r="GX98" s="23"/>
      <c r="GY98" s="23"/>
      <c r="GZ98" s="177"/>
      <c r="HA98" s="178"/>
      <c r="HB98" s="177"/>
      <c r="HC98" s="178"/>
      <c r="HD98" s="177"/>
      <c r="HE98" s="178"/>
      <c r="HF98" s="177"/>
      <c r="HG98" s="178"/>
      <c r="HH98" s="177"/>
      <c r="HI98" s="178"/>
      <c r="HJ98" s="177"/>
      <c r="HK98" s="178"/>
      <c r="HL98" s="177"/>
      <c r="HM98" s="178"/>
      <c r="HN98" s="177"/>
      <c r="HO98" s="178"/>
      <c r="HP98" s="189">
        <f t="shared" si="89"/>
        <v>0</v>
      </c>
      <c r="HQ98" s="170">
        <f t="shared" si="90"/>
        <v>0</v>
      </c>
      <c r="HR98" s="169">
        <f t="shared" si="91"/>
        <v>0</v>
      </c>
      <c r="HS98" s="170">
        <f t="shared" si="92"/>
        <v>0</v>
      </c>
      <c r="HT98" s="23"/>
      <c r="HU98" s="23"/>
      <c r="HV98" s="173">
        <f t="shared" si="93"/>
        <v>0</v>
      </c>
      <c r="HW98" s="174">
        <f t="shared" si="94"/>
        <v>0</v>
      </c>
      <c r="HX98" s="169">
        <f t="shared" si="53"/>
        <v>0</v>
      </c>
      <c r="HY98" s="170">
        <f t="shared" si="54"/>
        <v>0</v>
      </c>
      <c r="HZ98" s="175">
        <f t="shared" si="95"/>
        <v>0</v>
      </c>
      <c r="IA98" s="174">
        <f t="shared" si="96"/>
        <v>0</v>
      </c>
      <c r="IB98" s="169">
        <f t="shared" si="55"/>
        <v>0</v>
      </c>
      <c r="IC98" s="170">
        <f t="shared" si="56"/>
        <v>0</v>
      </c>
      <c r="ID98" s="453">
        <f t="shared" si="97"/>
        <v>0</v>
      </c>
      <c r="IE98" s="439">
        <f t="shared" si="98"/>
        <v>0</v>
      </c>
      <c r="IF98" s="455" t="s">
        <v>343</v>
      </c>
      <c r="IG98" s="439" t="s">
        <v>343</v>
      </c>
      <c r="IH98" s="4"/>
    </row>
    <row r="99" spans="2:242" s="26" customFormat="1" ht="16.5" customHeight="1" x14ac:dyDescent="0.25">
      <c r="B99" s="153" t="s">
        <v>56</v>
      </c>
      <c r="C99" s="806"/>
      <c r="D99" s="807"/>
      <c r="E99" s="322"/>
      <c r="F99" s="116"/>
      <c r="G99" s="116"/>
      <c r="H99" s="116"/>
      <c r="I99" s="148">
        <f>INT(IF(E99&gt;0,data!$J$12,0))</f>
        <v>0</v>
      </c>
      <c r="J99" s="148">
        <f>E99*I99</f>
        <v>0</v>
      </c>
      <c r="K99" s="323"/>
      <c r="L99" s="322"/>
      <c r="M99" s="148">
        <f>INT(IF(E99&gt;0,(IF(K99="ano",data!$J$6,0)),0))</f>
        <v>0</v>
      </c>
      <c r="N99" s="155">
        <f>IF(L99&gt;E99,M99*E99,M99*L99)</f>
        <v>0</v>
      </c>
      <c r="O99" s="158">
        <f t="shared" si="46"/>
        <v>0</v>
      </c>
      <c r="Q99" s="152" t="str">
        <f t="shared" si="47"/>
        <v/>
      </c>
      <c r="R99" s="640" t="s">
        <v>343</v>
      </c>
      <c r="T99" s="26">
        <f t="shared" si="48"/>
        <v>0</v>
      </c>
      <c r="U99" s="179" t="s">
        <v>300</v>
      </c>
      <c r="V99" s="10"/>
      <c r="W99" s="10"/>
      <c r="X99" s="167"/>
      <c r="Y99" s="180"/>
      <c r="Z99" s="167"/>
      <c r="AA99" s="180"/>
      <c r="AB99" s="167"/>
      <c r="AC99" s="180"/>
      <c r="AD99" s="167"/>
      <c r="AE99" s="180"/>
      <c r="AF99" s="167"/>
      <c r="AG99" s="180"/>
      <c r="AH99" s="167"/>
      <c r="AI99" s="180"/>
      <c r="AJ99" s="167"/>
      <c r="AK99" s="180"/>
      <c r="AL99" s="167"/>
      <c r="AM99" s="180"/>
      <c r="AN99" s="167"/>
      <c r="AO99" s="180"/>
      <c r="AP99" s="167"/>
      <c r="AQ99" s="180"/>
      <c r="AR99" s="167"/>
      <c r="AS99" s="180"/>
      <c r="AT99" s="167"/>
      <c r="AU99" s="180"/>
      <c r="AV99" s="189">
        <f t="shared" si="57"/>
        <v>0</v>
      </c>
      <c r="AW99" s="170">
        <f t="shared" si="58"/>
        <v>0</v>
      </c>
      <c r="AX99" s="169">
        <f t="shared" si="59"/>
        <v>0</v>
      </c>
      <c r="AY99" s="170">
        <f t="shared" si="60"/>
        <v>0</v>
      </c>
      <c r="AZ99" s="4"/>
      <c r="BA99" s="4"/>
      <c r="BB99" s="167"/>
      <c r="BC99" s="180"/>
      <c r="BD99" s="167"/>
      <c r="BE99" s="180"/>
      <c r="BF99" s="167"/>
      <c r="BG99" s="180"/>
      <c r="BH99" s="167"/>
      <c r="BI99" s="180"/>
      <c r="BJ99" s="167"/>
      <c r="BK99" s="180"/>
      <c r="BL99" s="167"/>
      <c r="BM99" s="180"/>
      <c r="BN99" s="167"/>
      <c r="BO99" s="180"/>
      <c r="BP99" s="167"/>
      <c r="BQ99" s="180"/>
      <c r="BR99" s="189">
        <f t="shared" si="61"/>
        <v>0</v>
      </c>
      <c r="BS99" s="170">
        <f t="shared" si="62"/>
        <v>0</v>
      </c>
      <c r="BT99" s="169">
        <f t="shared" si="63"/>
        <v>0</v>
      </c>
      <c r="BU99" s="170">
        <f t="shared" si="64"/>
        <v>0</v>
      </c>
      <c r="BV99" s="4"/>
      <c r="BW99" s="4"/>
      <c r="BX99" s="167"/>
      <c r="BY99" s="180"/>
      <c r="BZ99" s="167"/>
      <c r="CA99" s="180"/>
      <c r="CB99" s="167"/>
      <c r="CC99" s="180"/>
      <c r="CD99" s="167"/>
      <c r="CE99" s="180"/>
      <c r="CF99" s="167"/>
      <c r="CG99" s="180"/>
      <c r="CH99" s="167"/>
      <c r="CI99" s="180"/>
      <c r="CJ99" s="167"/>
      <c r="CK99" s="180"/>
      <c r="CL99" s="167"/>
      <c r="CM99" s="180"/>
      <c r="CN99" s="189">
        <f t="shared" si="65"/>
        <v>0</v>
      </c>
      <c r="CO99" s="170">
        <f t="shared" si="66"/>
        <v>0</v>
      </c>
      <c r="CP99" s="169">
        <f t="shared" si="67"/>
        <v>0</v>
      </c>
      <c r="CQ99" s="170">
        <f t="shared" si="68"/>
        <v>0</v>
      </c>
      <c r="CR99" s="4"/>
      <c r="CS99" s="4"/>
      <c r="CT99" s="167"/>
      <c r="CU99" s="180"/>
      <c r="CV99" s="167"/>
      <c r="CW99" s="180"/>
      <c r="CX99" s="167"/>
      <c r="CY99" s="180"/>
      <c r="CZ99" s="167"/>
      <c r="DA99" s="180"/>
      <c r="DB99" s="167"/>
      <c r="DC99" s="180"/>
      <c r="DD99" s="167"/>
      <c r="DE99" s="180"/>
      <c r="DF99" s="167"/>
      <c r="DG99" s="180"/>
      <c r="DH99" s="167"/>
      <c r="DI99" s="180"/>
      <c r="DJ99" s="189">
        <f t="shared" si="69"/>
        <v>0</v>
      </c>
      <c r="DK99" s="170">
        <f t="shared" si="70"/>
        <v>0</v>
      </c>
      <c r="DL99" s="169">
        <f t="shared" si="71"/>
        <v>0</v>
      </c>
      <c r="DM99" s="170">
        <f t="shared" si="72"/>
        <v>0</v>
      </c>
      <c r="DN99" s="4"/>
      <c r="DO99" s="4"/>
      <c r="DP99" s="167"/>
      <c r="DQ99" s="180"/>
      <c r="DR99" s="167"/>
      <c r="DS99" s="180"/>
      <c r="DT99" s="167"/>
      <c r="DU99" s="180"/>
      <c r="DV99" s="167"/>
      <c r="DW99" s="180"/>
      <c r="DX99" s="167"/>
      <c r="DY99" s="180"/>
      <c r="DZ99" s="167"/>
      <c r="EA99" s="180"/>
      <c r="EB99" s="167"/>
      <c r="EC99" s="180"/>
      <c r="ED99" s="167"/>
      <c r="EE99" s="180"/>
      <c r="EF99" s="189">
        <f t="shared" si="73"/>
        <v>0</v>
      </c>
      <c r="EG99" s="170">
        <f t="shared" si="74"/>
        <v>0</v>
      </c>
      <c r="EH99" s="169">
        <f t="shared" si="75"/>
        <v>0</v>
      </c>
      <c r="EI99" s="170">
        <f t="shared" si="76"/>
        <v>0</v>
      </c>
      <c r="EJ99" s="4"/>
      <c r="EK99" s="4"/>
      <c r="EL99" s="167"/>
      <c r="EM99" s="180"/>
      <c r="EN99" s="167"/>
      <c r="EO99" s="180"/>
      <c r="EP99" s="167"/>
      <c r="EQ99" s="180"/>
      <c r="ER99" s="167"/>
      <c r="ES99" s="180"/>
      <c r="ET99" s="167"/>
      <c r="EU99" s="180"/>
      <c r="EV99" s="167"/>
      <c r="EW99" s="180"/>
      <c r="EX99" s="167"/>
      <c r="EY99" s="180"/>
      <c r="EZ99" s="167"/>
      <c r="FA99" s="180"/>
      <c r="FB99" s="189">
        <f t="shared" si="77"/>
        <v>0</v>
      </c>
      <c r="FC99" s="170">
        <f t="shared" si="78"/>
        <v>0</v>
      </c>
      <c r="FD99" s="169">
        <f t="shared" si="79"/>
        <v>0</v>
      </c>
      <c r="FE99" s="170">
        <f t="shared" si="80"/>
        <v>0</v>
      </c>
      <c r="FF99" s="4"/>
      <c r="FG99" s="4"/>
      <c r="FH99" s="167"/>
      <c r="FI99" s="180"/>
      <c r="FJ99" s="167"/>
      <c r="FK99" s="180"/>
      <c r="FL99" s="167"/>
      <c r="FM99" s="180"/>
      <c r="FN99" s="167"/>
      <c r="FO99" s="180"/>
      <c r="FP99" s="167"/>
      <c r="FQ99" s="180"/>
      <c r="FR99" s="167"/>
      <c r="FS99" s="180"/>
      <c r="FT99" s="167"/>
      <c r="FU99" s="180"/>
      <c r="FV99" s="167"/>
      <c r="FW99" s="180"/>
      <c r="FX99" s="189">
        <f t="shared" si="81"/>
        <v>0</v>
      </c>
      <c r="FY99" s="170">
        <f t="shared" si="82"/>
        <v>0</v>
      </c>
      <c r="FZ99" s="169">
        <f t="shared" si="83"/>
        <v>0</v>
      </c>
      <c r="GA99" s="170">
        <f t="shared" si="84"/>
        <v>0</v>
      </c>
      <c r="GB99" s="4"/>
      <c r="GC99" s="4"/>
      <c r="GD99" s="167"/>
      <c r="GE99" s="180"/>
      <c r="GF99" s="167"/>
      <c r="GG99" s="180"/>
      <c r="GH99" s="167"/>
      <c r="GI99" s="180"/>
      <c r="GJ99" s="167"/>
      <c r="GK99" s="180"/>
      <c r="GL99" s="167"/>
      <c r="GM99" s="180"/>
      <c r="GN99" s="167"/>
      <c r="GO99" s="180"/>
      <c r="GP99" s="167"/>
      <c r="GQ99" s="180"/>
      <c r="GR99" s="167"/>
      <c r="GS99" s="180"/>
      <c r="GT99" s="189">
        <f t="shared" si="85"/>
        <v>0</v>
      </c>
      <c r="GU99" s="170">
        <f t="shared" si="86"/>
        <v>0</v>
      </c>
      <c r="GV99" s="169">
        <f t="shared" si="87"/>
        <v>0</v>
      </c>
      <c r="GW99" s="170">
        <f t="shared" si="88"/>
        <v>0</v>
      </c>
      <c r="GX99" s="4"/>
      <c r="GY99" s="4"/>
      <c r="GZ99" s="167"/>
      <c r="HA99" s="180"/>
      <c r="HB99" s="167"/>
      <c r="HC99" s="180"/>
      <c r="HD99" s="167"/>
      <c r="HE99" s="180"/>
      <c r="HF99" s="167"/>
      <c r="HG99" s="180"/>
      <c r="HH99" s="167"/>
      <c r="HI99" s="180"/>
      <c r="HJ99" s="167"/>
      <c r="HK99" s="180"/>
      <c r="HL99" s="167"/>
      <c r="HM99" s="180"/>
      <c r="HN99" s="167"/>
      <c r="HO99" s="180"/>
      <c r="HP99" s="189">
        <f t="shared" si="89"/>
        <v>0</v>
      </c>
      <c r="HQ99" s="170">
        <f t="shared" si="90"/>
        <v>0</v>
      </c>
      <c r="HR99" s="169">
        <f t="shared" si="91"/>
        <v>0</v>
      </c>
      <c r="HS99" s="170">
        <f t="shared" si="92"/>
        <v>0</v>
      </c>
      <c r="HT99" s="4"/>
      <c r="HU99" s="4"/>
      <c r="HV99" s="173">
        <f t="shared" si="93"/>
        <v>0</v>
      </c>
      <c r="HW99" s="174">
        <f t="shared" si="94"/>
        <v>0</v>
      </c>
      <c r="HX99" s="169">
        <f t="shared" si="53"/>
        <v>0</v>
      </c>
      <c r="HY99" s="170">
        <f t="shared" si="54"/>
        <v>0</v>
      </c>
      <c r="HZ99" s="175">
        <f t="shared" si="95"/>
        <v>0</v>
      </c>
      <c r="IA99" s="174">
        <f t="shared" si="96"/>
        <v>0</v>
      </c>
      <c r="IB99" s="169">
        <f t="shared" si="55"/>
        <v>0</v>
      </c>
      <c r="IC99" s="170">
        <f t="shared" si="56"/>
        <v>0</v>
      </c>
      <c r="ID99" s="453">
        <f t="shared" si="97"/>
        <v>0</v>
      </c>
      <c r="IE99" s="439">
        <f t="shared" si="98"/>
        <v>0</v>
      </c>
      <c r="IF99" s="455" t="s">
        <v>343</v>
      </c>
      <c r="IG99" s="439" t="s">
        <v>343</v>
      </c>
      <c r="IH99" s="4"/>
    </row>
    <row r="100" spans="2:242" s="26" customFormat="1" ht="16.5" hidden="1" customHeight="1" x14ac:dyDescent="0.25">
      <c r="B100" s="153"/>
      <c r="C100" s="558"/>
      <c r="D100" s="559"/>
      <c r="E100" s="123"/>
      <c r="F100" s="123"/>
      <c r="G100" s="123"/>
      <c r="H100" s="123"/>
      <c r="I100" s="148"/>
      <c r="J100" s="159"/>
      <c r="K100" s="560"/>
      <c r="L100" s="553"/>
      <c r="M100" s="148"/>
      <c r="N100" s="155"/>
      <c r="O100" s="160"/>
      <c r="Q100" s="157"/>
      <c r="R100" s="640" t="s">
        <v>343</v>
      </c>
      <c r="T100" s="28"/>
      <c r="U100" s="176" t="s">
        <v>300</v>
      </c>
      <c r="V100" s="10"/>
      <c r="W100" s="10"/>
      <c r="X100" s="177"/>
      <c r="Y100" s="178"/>
      <c r="Z100" s="177"/>
      <c r="AA100" s="178"/>
      <c r="AB100" s="177"/>
      <c r="AC100" s="178"/>
      <c r="AD100" s="177"/>
      <c r="AE100" s="178"/>
      <c r="AF100" s="177"/>
      <c r="AG100" s="178"/>
      <c r="AH100" s="177"/>
      <c r="AI100" s="178"/>
      <c r="AJ100" s="177"/>
      <c r="AK100" s="178"/>
      <c r="AL100" s="177"/>
      <c r="AM100" s="178"/>
      <c r="AN100" s="177"/>
      <c r="AO100" s="178"/>
      <c r="AP100" s="177"/>
      <c r="AQ100" s="178"/>
      <c r="AR100" s="177"/>
      <c r="AS100" s="178"/>
      <c r="AT100" s="177"/>
      <c r="AU100" s="178"/>
      <c r="AV100" s="189">
        <f t="shared" si="57"/>
        <v>0</v>
      </c>
      <c r="AW100" s="170">
        <f t="shared" si="58"/>
        <v>0</v>
      </c>
      <c r="AX100" s="169">
        <f t="shared" si="59"/>
        <v>0</v>
      </c>
      <c r="AY100" s="170">
        <f t="shared" si="60"/>
        <v>0</v>
      </c>
      <c r="AZ100" s="23"/>
      <c r="BA100" s="23"/>
      <c r="BB100" s="177"/>
      <c r="BC100" s="178"/>
      <c r="BD100" s="177"/>
      <c r="BE100" s="178"/>
      <c r="BF100" s="177"/>
      <c r="BG100" s="178"/>
      <c r="BH100" s="177"/>
      <c r="BI100" s="178"/>
      <c r="BJ100" s="177"/>
      <c r="BK100" s="178"/>
      <c r="BL100" s="177"/>
      <c r="BM100" s="178"/>
      <c r="BN100" s="177"/>
      <c r="BO100" s="178"/>
      <c r="BP100" s="177"/>
      <c r="BQ100" s="178"/>
      <c r="BR100" s="189">
        <f t="shared" si="61"/>
        <v>0</v>
      </c>
      <c r="BS100" s="170">
        <f t="shared" si="62"/>
        <v>0</v>
      </c>
      <c r="BT100" s="169">
        <f t="shared" si="63"/>
        <v>0</v>
      </c>
      <c r="BU100" s="170">
        <f t="shared" si="64"/>
        <v>0</v>
      </c>
      <c r="BV100" s="23"/>
      <c r="BW100" s="23"/>
      <c r="BX100" s="177"/>
      <c r="BY100" s="178"/>
      <c r="BZ100" s="177"/>
      <c r="CA100" s="178"/>
      <c r="CB100" s="177"/>
      <c r="CC100" s="178"/>
      <c r="CD100" s="177"/>
      <c r="CE100" s="178"/>
      <c r="CF100" s="177"/>
      <c r="CG100" s="178"/>
      <c r="CH100" s="177"/>
      <c r="CI100" s="178"/>
      <c r="CJ100" s="177"/>
      <c r="CK100" s="178"/>
      <c r="CL100" s="177"/>
      <c r="CM100" s="178"/>
      <c r="CN100" s="189">
        <f t="shared" si="65"/>
        <v>0</v>
      </c>
      <c r="CO100" s="170">
        <f t="shared" si="66"/>
        <v>0</v>
      </c>
      <c r="CP100" s="169">
        <f t="shared" si="67"/>
        <v>0</v>
      </c>
      <c r="CQ100" s="170">
        <f t="shared" si="68"/>
        <v>0</v>
      </c>
      <c r="CR100" s="23"/>
      <c r="CS100" s="23"/>
      <c r="CT100" s="177"/>
      <c r="CU100" s="178"/>
      <c r="CV100" s="177"/>
      <c r="CW100" s="178"/>
      <c r="CX100" s="177"/>
      <c r="CY100" s="178"/>
      <c r="CZ100" s="177"/>
      <c r="DA100" s="178"/>
      <c r="DB100" s="177"/>
      <c r="DC100" s="178"/>
      <c r="DD100" s="177"/>
      <c r="DE100" s="178"/>
      <c r="DF100" s="177"/>
      <c r="DG100" s="178"/>
      <c r="DH100" s="177"/>
      <c r="DI100" s="178"/>
      <c r="DJ100" s="189">
        <f t="shared" si="69"/>
        <v>0</v>
      </c>
      <c r="DK100" s="170">
        <f t="shared" si="70"/>
        <v>0</v>
      </c>
      <c r="DL100" s="169">
        <f t="shared" si="71"/>
        <v>0</v>
      </c>
      <c r="DM100" s="170">
        <f t="shared" si="72"/>
        <v>0</v>
      </c>
      <c r="DN100" s="23"/>
      <c r="DO100" s="23"/>
      <c r="DP100" s="177"/>
      <c r="DQ100" s="178"/>
      <c r="DR100" s="177"/>
      <c r="DS100" s="178"/>
      <c r="DT100" s="177"/>
      <c r="DU100" s="178"/>
      <c r="DV100" s="177"/>
      <c r="DW100" s="178"/>
      <c r="DX100" s="177"/>
      <c r="DY100" s="178"/>
      <c r="DZ100" s="177"/>
      <c r="EA100" s="178"/>
      <c r="EB100" s="177"/>
      <c r="EC100" s="178"/>
      <c r="ED100" s="177"/>
      <c r="EE100" s="178"/>
      <c r="EF100" s="189">
        <f t="shared" si="73"/>
        <v>0</v>
      </c>
      <c r="EG100" s="170">
        <f t="shared" si="74"/>
        <v>0</v>
      </c>
      <c r="EH100" s="169">
        <f t="shared" si="75"/>
        <v>0</v>
      </c>
      <c r="EI100" s="170">
        <f t="shared" si="76"/>
        <v>0</v>
      </c>
      <c r="EJ100" s="23"/>
      <c r="EK100" s="23"/>
      <c r="EL100" s="177"/>
      <c r="EM100" s="178"/>
      <c r="EN100" s="177"/>
      <c r="EO100" s="178"/>
      <c r="EP100" s="177"/>
      <c r="EQ100" s="178"/>
      <c r="ER100" s="177"/>
      <c r="ES100" s="178"/>
      <c r="ET100" s="177"/>
      <c r="EU100" s="178"/>
      <c r="EV100" s="177"/>
      <c r="EW100" s="178"/>
      <c r="EX100" s="177"/>
      <c r="EY100" s="178"/>
      <c r="EZ100" s="177"/>
      <c r="FA100" s="178"/>
      <c r="FB100" s="189">
        <f t="shared" si="77"/>
        <v>0</v>
      </c>
      <c r="FC100" s="170">
        <f t="shared" si="78"/>
        <v>0</v>
      </c>
      <c r="FD100" s="169">
        <f t="shared" si="79"/>
        <v>0</v>
      </c>
      <c r="FE100" s="170">
        <f t="shared" si="80"/>
        <v>0</v>
      </c>
      <c r="FF100" s="23"/>
      <c r="FG100" s="23"/>
      <c r="FH100" s="177"/>
      <c r="FI100" s="178"/>
      <c r="FJ100" s="177"/>
      <c r="FK100" s="178"/>
      <c r="FL100" s="177"/>
      <c r="FM100" s="178"/>
      <c r="FN100" s="177"/>
      <c r="FO100" s="178"/>
      <c r="FP100" s="177"/>
      <c r="FQ100" s="178"/>
      <c r="FR100" s="177"/>
      <c r="FS100" s="178"/>
      <c r="FT100" s="177"/>
      <c r="FU100" s="178"/>
      <c r="FV100" s="177"/>
      <c r="FW100" s="178"/>
      <c r="FX100" s="189">
        <f t="shared" si="81"/>
        <v>0</v>
      </c>
      <c r="FY100" s="170">
        <f t="shared" si="82"/>
        <v>0</v>
      </c>
      <c r="FZ100" s="169">
        <f t="shared" si="83"/>
        <v>0</v>
      </c>
      <c r="GA100" s="170">
        <f t="shared" si="84"/>
        <v>0</v>
      </c>
      <c r="GB100" s="23"/>
      <c r="GC100" s="23"/>
      <c r="GD100" s="177"/>
      <c r="GE100" s="178"/>
      <c r="GF100" s="177"/>
      <c r="GG100" s="178"/>
      <c r="GH100" s="177"/>
      <c r="GI100" s="178"/>
      <c r="GJ100" s="177"/>
      <c r="GK100" s="178"/>
      <c r="GL100" s="177"/>
      <c r="GM100" s="178"/>
      <c r="GN100" s="177"/>
      <c r="GO100" s="178"/>
      <c r="GP100" s="177"/>
      <c r="GQ100" s="178"/>
      <c r="GR100" s="177"/>
      <c r="GS100" s="178"/>
      <c r="GT100" s="189">
        <f t="shared" si="85"/>
        <v>0</v>
      </c>
      <c r="GU100" s="170">
        <f t="shared" si="86"/>
        <v>0</v>
      </c>
      <c r="GV100" s="169">
        <f t="shared" si="87"/>
        <v>0</v>
      </c>
      <c r="GW100" s="170">
        <f t="shared" si="88"/>
        <v>0</v>
      </c>
      <c r="GX100" s="23"/>
      <c r="GY100" s="23"/>
      <c r="GZ100" s="177"/>
      <c r="HA100" s="178"/>
      <c r="HB100" s="177"/>
      <c r="HC100" s="178"/>
      <c r="HD100" s="177"/>
      <c r="HE100" s="178"/>
      <c r="HF100" s="177"/>
      <c r="HG100" s="178"/>
      <c r="HH100" s="177"/>
      <c r="HI100" s="178"/>
      <c r="HJ100" s="177"/>
      <c r="HK100" s="178"/>
      <c r="HL100" s="177"/>
      <c r="HM100" s="178"/>
      <c r="HN100" s="177"/>
      <c r="HO100" s="178"/>
      <c r="HP100" s="189">
        <f t="shared" si="89"/>
        <v>0</v>
      </c>
      <c r="HQ100" s="170">
        <f t="shared" si="90"/>
        <v>0</v>
      </c>
      <c r="HR100" s="169">
        <f t="shared" si="91"/>
        <v>0</v>
      </c>
      <c r="HS100" s="170">
        <f t="shared" si="92"/>
        <v>0</v>
      </c>
      <c r="HT100" s="23"/>
      <c r="HU100" s="23"/>
      <c r="HV100" s="173">
        <f t="shared" si="93"/>
        <v>0</v>
      </c>
      <c r="HW100" s="174">
        <f t="shared" si="94"/>
        <v>0</v>
      </c>
      <c r="HX100" s="169">
        <f t="shared" si="53"/>
        <v>0</v>
      </c>
      <c r="HY100" s="170">
        <f t="shared" si="54"/>
        <v>0</v>
      </c>
      <c r="HZ100" s="175">
        <f t="shared" si="95"/>
        <v>0</v>
      </c>
      <c r="IA100" s="174">
        <f t="shared" si="96"/>
        <v>0</v>
      </c>
      <c r="IB100" s="169">
        <f t="shared" si="55"/>
        <v>0</v>
      </c>
      <c r="IC100" s="170">
        <f t="shared" si="56"/>
        <v>0</v>
      </c>
      <c r="ID100" s="453">
        <f t="shared" si="97"/>
        <v>0</v>
      </c>
      <c r="IE100" s="439">
        <f t="shared" si="98"/>
        <v>0</v>
      </c>
      <c r="IF100" s="455" t="s">
        <v>343</v>
      </c>
      <c r="IG100" s="439" t="s">
        <v>343</v>
      </c>
      <c r="IH100" s="4"/>
    </row>
    <row r="101" spans="2:242" s="26" customFormat="1" ht="16.5" customHeight="1" x14ac:dyDescent="0.25">
      <c r="B101" s="153" t="s">
        <v>57</v>
      </c>
      <c r="C101" s="806"/>
      <c r="D101" s="807"/>
      <c r="E101" s="322"/>
      <c r="F101" s="116"/>
      <c r="G101" s="116"/>
      <c r="H101" s="116"/>
      <c r="I101" s="148">
        <f>INT(IF(E101&gt;0,data!$J$12,0))</f>
        <v>0</v>
      </c>
      <c r="J101" s="148">
        <f>E101*I101</f>
        <v>0</v>
      </c>
      <c r="K101" s="323"/>
      <c r="L101" s="322"/>
      <c r="M101" s="148">
        <f>INT(IF(E101&gt;0,(IF(K101="ano",data!$J$6,0)),0))</f>
        <v>0</v>
      </c>
      <c r="N101" s="155">
        <f>IF(L101&gt;E101,M101*E101,M101*L101)</f>
        <v>0</v>
      </c>
      <c r="O101" s="158">
        <f t="shared" si="46"/>
        <v>0</v>
      </c>
      <c r="Q101" s="152" t="str">
        <f t="shared" si="47"/>
        <v/>
      </c>
      <c r="R101" s="640" t="s">
        <v>343</v>
      </c>
      <c r="T101" s="26">
        <f t="shared" si="48"/>
        <v>0</v>
      </c>
      <c r="U101" s="179" t="s">
        <v>300</v>
      </c>
      <c r="V101" s="10"/>
      <c r="W101" s="10"/>
      <c r="X101" s="167"/>
      <c r="Y101" s="180"/>
      <c r="Z101" s="167"/>
      <c r="AA101" s="180"/>
      <c r="AB101" s="167"/>
      <c r="AC101" s="180"/>
      <c r="AD101" s="167"/>
      <c r="AE101" s="180"/>
      <c r="AF101" s="167"/>
      <c r="AG101" s="180"/>
      <c r="AH101" s="167"/>
      <c r="AI101" s="180"/>
      <c r="AJ101" s="167"/>
      <c r="AK101" s="180"/>
      <c r="AL101" s="167"/>
      <c r="AM101" s="180"/>
      <c r="AN101" s="167"/>
      <c r="AO101" s="180"/>
      <c r="AP101" s="167"/>
      <c r="AQ101" s="180"/>
      <c r="AR101" s="167"/>
      <c r="AS101" s="180"/>
      <c r="AT101" s="167"/>
      <c r="AU101" s="180"/>
      <c r="AV101" s="189">
        <f t="shared" si="57"/>
        <v>0</v>
      </c>
      <c r="AW101" s="170">
        <f t="shared" si="58"/>
        <v>0</v>
      </c>
      <c r="AX101" s="169">
        <f t="shared" si="59"/>
        <v>0</v>
      </c>
      <c r="AY101" s="170">
        <f t="shared" si="60"/>
        <v>0</v>
      </c>
      <c r="AZ101" s="4"/>
      <c r="BA101" s="4"/>
      <c r="BB101" s="167"/>
      <c r="BC101" s="180"/>
      <c r="BD101" s="167"/>
      <c r="BE101" s="180"/>
      <c r="BF101" s="167"/>
      <c r="BG101" s="180"/>
      <c r="BH101" s="167"/>
      <c r="BI101" s="180"/>
      <c r="BJ101" s="167"/>
      <c r="BK101" s="180"/>
      <c r="BL101" s="167"/>
      <c r="BM101" s="180"/>
      <c r="BN101" s="167"/>
      <c r="BO101" s="180"/>
      <c r="BP101" s="167"/>
      <c r="BQ101" s="180"/>
      <c r="BR101" s="189">
        <f t="shared" si="61"/>
        <v>0</v>
      </c>
      <c r="BS101" s="170">
        <f t="shared" si="62"/>
        <v>0</v>
      </c>
      <c r="BT101" s="169">
        <f t="shared" si="63"/>
        <v>0</v>
      </c>
      <c r="BU101" s="170">
        <f t="shared" si="64"/>
        <v>0</v>
      </c>
      <c r="BV101" s="4"/>
      <c r="BW101" s="4"/>
      <c r="BX101" s="167"/>
      <c r="BY101" s="180"/>
      <c r="BZ101" s="167"/>
      <c r="CA101" s="180"/>
      <c r="CB101" s="167"/>
      <c r="CC101" s="180"/>
      <c r="CD101" s="167"/>
      <c r="CE101" s="180"/>
      <c r="CF101" s="167"/>
      <c r="CG101" s="180"/>
      <c r="CH101" s="167"/>
      <c r="CI101" s="180"/>
      <c r="CJ101" s="167"/>
      <c r="CK101" s="180"/>
      <c r="CL101" s="167"/>
      <c r="CM101" s="180"/>
      <c r="CN101" s="189">
        <f t="shared" si="65"/>
        <v>0</v>
      </c>
      <c r="CO101" s="170">
        <f t="shared" si="66"/>
        <v>0</v>
      </c>
      <c r="CP101" s="169">
        <f t="shared" si="67"/>
        <v>0</v>
      </c>
      <c r="CQ101" s="170">
        <f t="shared" si="68"/>
        <v>0</v>
      </c>
      <c r="CR101" s="4"/>
      <c r="CS101" s="4"/>
      <c r="CT101" s="167"/>
      <c r="CU101" s="180"/>
      <c r="CV101" s="167"/>
      <c r="CW101" s="180"/>
      <c r="CX101" s="167"/>
      <c r="CY101" s="180"/>
      <c r="CZ101" s="167"/>
      <c r="DA101" s="180"/>
      <c r="DB101" s="167"/>
      <c r="DC101" s="180"/>
      <c r="DD101" s="167"/>
      <c r="DE101" s="180"/>
      <c r="DF101" s="167"/>
      <c r="DG101" s="180"/>
      <c r="DH101" s="167"/>
      <c r="DI101" s="180"/>
      <c r="DJ101" s="189">
        <f t="shared" si="69"/>
        <v>0</v>
      </c>
      <c r="DK101" s="170">
        <f t="shared" si="70"/>
        <v>0</v>
      </c>
      <c r="DL101" s="169">
        <f t="shared" si="71"/>
        <v>0</v>
      </c>
      <c r="DM101" s="170">
        <f t="shared" si="72"/>
        <v>0</v>
      </c>
      <c r="DN101" s="4"/>
      <c r="DO101" s="4"/>
      <c r="DP101" s="167"/>
      <c r="DQ101" s="180"/>
      <c r="DR101" s="167"/>
      <c r="DS101" s="180"/>
      <c r="DT101" s="167"/>
      <c r="DU101" s="180"/>
      <c r="DV101" s="167"/>
      <c r="DW101" s="180"/>
      <c r="DX101" s="167"/>
      <c r="DY101" s="180"/>
      <c r="DZ101" s="167"/>
      <c r="EA101" s="180"/>
      <c r="EB101" s="167"/>
      <c r="EC101" s="180"/>
      <c r="ED101" s="167"/>
      <c r="EE101" s="180"/>
      <c r="EF101" s="189">
        <f t="shared" si="73"/>
        <v>0</v>
      </c>
      <c r="EG101" s="170">
        <f t="shared" si="74"/>
        <v>0</v>
      </c>
      <c r="EH101" s="169">
        <f t="shared" si="75"/>
        <v>0</v>
      </c>
      <c r="EI101" s="170">
        <f t="shared" si="76"/>
        <v>0</v>
      </c>
      <c r="EJ101" s="4"/>
      <c r="EK101" s="4"/>
      <c r="EL101" s="167"/>
      <c r="EM101" s="180"/>
      <c r="EN101" s="167"/>
      <c r="EO101" s="180"/>
      <c r="EP101" s="167"/>
      <c r="EQ101" s="180"/>
      <c r="ER101" s="167"/>
      <c r="ES101" s="180"/>
      <c r="ET101" s="167"/>
      <c r="EU101" s="180"/>
      <c r="EV101" s="167"/>
      <c r="EW101" s="180"/>
      <c r="EX101" s="167"/>
      <c r="EY101" s="180"/>
      <c r="EZ101" s="167"/>
      <c r="FA101" s="180"/>
      <c r="FB101" s="189">
        <f t="shared" si="77"/>
        <v>0</v>
      </c>
      <c r="FC101" s="170">
        <f t="shared" si="78"/>
        <v>0</v>
      </c>
      <c r="FD101" s="169">
        <f t="shared" si="79"/>
        <v>0</v>
      </c>
      <c r="FE101" s="170">
        <f t="shared" si="80"/>
        <v>0</v>
      </c>
      <c r="FF101" s="4"/>
      <c r="FG101" s="4"/>
      <c r="FH101" s="167"/>
      <c r="FI101" s="180"/>
      <c r="FJ101" s="167"/>
      <c r="FK101" s="180"/>
      <c r="FL101" s="167"/>
      <c r="FM101" s="180"/>
      <c r="FN101" s="167"/>
      <c r="FO101" s="180"/>
      <c r="FP101" s="167"/>
      <c r="FQ101" s="180"/>
      <c r="FR101" s="167"/>
      <c r="FS101" s="180"/>
      <c r="FT101" s="167"/>
      <c r="FU101" s="180"/>
      <c r="FV101" s="167"/>
      <c r="FW101" s="180"/>
      <c r="FX101" s="189">
        <f t="shared" si="81"/>
        <v>0</v>
      </c>
      <c r="FY101" s="170">
        <f t="shared" si="82"/>
        <v>0</v>
      </c>
      <c r="FZ101" s="169">
        <f t="shared" si="83"/>
        <v>0</v>
      </c>
      <c r="GA101" s="170">
        <f t="shared" si="84"/>
        <v>0</v>
      </c>
      <c r="GB101" s="4"/>
      <c r="GC101" s="4"/>
      <c r="GD101" s="167"/>
      <c r="GE101" s="180"/>
      <c r="GF101" s="167"/>
      <c r="GG101" s="180"/>
      <c r="GH101" s="167"/>
      <c r="GI101" s="180"/>
      <c r="GJ101" s="167"/>
      <c r="GK101" s="180"/>
      <c r="GL101" s="167"/>
      <c r="GM101" s="180"/>
      <c r="GN101" s="167"/>
      <c r="GO101" s="180"/>
      <c r="GP101" s="167"/>
      <c r="GQ101" s="180"/>
      <c r="GR101" s="167"/>
      <c r="GS101" s="180"/>
      <c r="GT101" s="189">
        <f t="shared" si="85"/>
        <v>0</v>
      </c>
      <c r="GU101" s="170">
        <f t="shared" si="86"/>
        <v>0</v>
      </c>
      <c r="GV101" s="169">
        <f t="shared" si="87"/>
        <v>0</v>
      </c>
      <c r="GW101" s="170">
        <f t="shared" si="88"/>
        <v>0</v>
      </c>
      <c r="GX101" s="4"/>
      <c r="GY101" s="4"/>
      <c r="GZ101" s="167"/>
      <c r="HA101" s="180"/>
      <c r="HB101" s="167"/>
      <c r="HC101" s="180"/>
      <c r="HD101" s="167"/>
      <c r="HE101" s="180"/>
      <c r="HF101" s="167"/>
      <c r="HG101" s="180"/>
      <c r="HH101" s="167"/>
      <c r="HI101" s="180"/>
      <c r="HJ101" s="167"/>
      <c r="HK101" s="180"/>
      <c r="HL101" s="167"/>
      <c r="HM101" s="180"/>
      <c r="HN101" s="167"/>
      <c r="HO101" s="180"/>
      <c r="HP101" s="189">
        <f t="shared" si="89"/>
        <v>0</v>
      </c>
      <c r="HQ101" s="170">
        <f t="shared" si="90"/>
        <v>0</v>
      </c>
      <c r="HR101" s="169">
        <f t="shared" si="91"/>
        <v>0</v>
      </c>
      <c r="HS101" s="170">
        <f t="shared" si="92"/>
        <v>0</v>
      </c>
      <c r="HT101" s="4"/>
      <c r="HU101" s="4"/>
      <c r="HV101" s="173">
        <f t="shared" si="93"/>
        <v>0</v>
      </c>
      <c r="HW101" s="174">
        <f t="shared" si="94"/>
        <v>0</v>
      </c>
      <c r="HX101" s="169">
        <f t="shared" si="53"/>
        <v>0</v>
      </c>
      <c r="HY101" s="170">
        <f t="shared" si="54"/>
        <v>0</v>
      </c>
      <c r="HZ101" s="175">
        <f t="shared" si="95"/>
        <v>0</v>
      </c>
      <c r="IA101" s="174">
        <f t="shared" si="96"/>
        <v>0</v>
      </c>
      <c r="IB101" s="169">
        <f t="shared" si="55"/>
        <v>0</v>
      </c>
      <c r="IC101" s="170">
        <f t="shared" si="56"/>
        <v>0</v>
      </c>
      <c r="ID101" s="453">
        <f t="shared" si="97"/>
        <v>0</v>
      </c>
      <c r="IE101" s="439">
        <f t="shared" si="98"/>
        <v>0</v>
      </c>
      <c r="IF101" s="455" t="s">
        <v>343</v>
      </c>
      <c r="IG101" s="439" t="s">
        <v>343</v>
      </c>
      <c r="IH101" s="4"/>
    </row>
    <row r="102" spans="2:242" s="26" customFormat="1" ht="16.5" hidden="1" customHeight="1" x14ac:dyDescent="0.25">
      <c r="B102" s="153"/>
      <c r="C102" s="558"/>
      <c r="D102" s="559"/>
      <c r="E102" s="123"/>
      <c r="F102" s="123"/>
      <c r="G102" s="123"/>
      <c r="H102" s="123"/>
      <c r="I102" s="148"/>
      <c r="J102" s="159"/>
      <c r="K102" s="560"/>
      <c r="L102" s="553"/>
      <c r="M102" s="148"/>
      <c r="N102" s="155"/>
      <c r="O102" s="160"/>
      <c r="Q102" s="157"/>
      <c r="R102" s="640" t="s">
        <v>343</v>
      </c>
      <c r="T102" s="28"/>
      <c r="U102" s="176" t="s">
        <v>300</v>
      </c>
      <c r="V102" s="10"/>
      <c r="W102" s="10"/>
      <c r="X102" s="177"/>
      <c r="Y102" s="178"/>
      <c r="Z102" s="177"/>
      <c r="AA102" s="178"/>
      <c r="AB102" s="177"/>
      <c r="AC102" s="178"/>
      <c r="AD102" s="177"/>
      <c r="AE102" s="178"/>
      <c r="AF102" s="177"/>
      <c r="AG102" s="178"/>
      <c r="AH102" s="177"/>
      <c r="AI102" s="178"/>
      <c r="AJ102" s="177"/>
      <c r="AK102" s="178"/>
      <c r="AL102" s="177"/>
      <c r="AM102" s="178"/>
      <c r="AN102" s="177"/>
      <c r="AO102" s="178"/>
      <c r="AP102" s="177"/>
      <c r="AQ102" s="178"/>
      <c r="AR102" s="177"/>
      <c r="AS102" s="178"/>
      <c r="AT102" s="177"/>
      <c r="AU102" s="178"/>
      <c r="AV102" s="189">
        <f t="shared" si="57"/>
        <v>0</v>
      </c>
      <c r="AW102" s="170">
        <f t="shared" si="58"/>
        <v>0</v>
      </c>
      <c r="AX102" s="169">
        <f t="shared" si="59"/>
        <v>0</v>
      </c>
      <c r="AY102" s="170">
        <f t="shared" si="60"/>
        <v>0</v>
      </c>
      <c r="AZ102" s="23"/>
      <c r="BA102" s="23"/>
      <c r="BB102" s="177"/>
      <c r="BC102" s="178"/>
      <c r="BD102" s="177"/>
      <c r="BE102" s="178"/>
      <c r="BF102" s="177"/>
      <c r="BG102" s="178"/>
      <c r="BH102" s="177"/>
      <c r="BI102" s="178"/>
      <c r="BJ102" s="177"/>
      <c r="BK102" s="178"/>
      <c r="BL102" s="177"/>
      <c r="BM102" s="178"/>
      <c r="BN102" s="177"/>
      <c r="BO102" s="178"/>
      <c r="BP102" s="177"/>
      <c r="BQ102" s="178"/>
      <c r="BR102" s="189">
        <f t="shared" si="61"/>
        <v>0</v>
      </c>
      <c r="BS102" s="170">
        <f t="shared" si="62"/>
        <v>0</v>
      </c>
      <c r="BT102" s="169">
        <f t="shared" si="63"/>
        <v>0</v>
      </c>
      <c r="BU102" s="170">
        <f t="shared" si="64"/>
        <v>0</v>
      </c>
      <c r="BV102" s="23"/>
      <c r="BW102" s="23"/>
      <c r="BX102" s="177"/>
      <c r="BY102" s="178"/>
      <c r="BZ102" s="177"/>
      <c r="CA102" s="178"/>
      <c r="CB102" s="177"/>
      <c r="CC102" s="178"/>
      <c r="CD102" s="177"/>
      <c r="CE102" s="178"/>
      <c r="CF102" s="177"/>
      <c r="CG102" s="178"/>
      <c r="CH102" s="177"/>
      <c r="CI102" s="178"/>
      <c r="CJ102" s="177"/>
      <c r="CK102" s="178"/>
      <c r="CL102" s="177"/>
      <c r="CM102" s="178"/>
      <c r="CN102" s="189">
        <f t="shared" si="65"/>
        <v>0</v>
      </c>
      <c r="CO102" s="170">
        <f t="shared" si="66"/>
        <v>0</v>
      </c>
      <c r="CP102" s="169">
        <f t="shared" si="67"/>
        <v>0</v>
      </c>
      <c r="CQ102" s="170">
        <f t="shared" si="68"/>
        <v>0</v>
      </c>
      <c r="CR102" s="23"/>
      <c r="CS102" s="23"/>
      <c r="CT102" s="177"/>
      <c r="CU102" s="178"/>
      <c r="CV102" s="177"/>
      <c r="CW102" s="178"/>
      <c r="CX102" s="177"/>
      <c r="CY102" s="178"/>
      <c r="CZ102" s="177"/>
      <c r="DA102" s="178"/>
      <c r="DB102" s="177"/>
      <c r="DC102" s="178"/>
      <c r="DD102" s="177"/>
      <c r="DE102" s="178"/>
      <c r="DF102" s="177"/>
      <c r="DG102" s="178"/>
      <c r="DH102" s="177"/>
      <c r="DI102" s="178"/>
      <c r="DJ102" s="189">
        <f t="shared" si="69"/>
        <v>0</v>
      </c>
      <c r="DK102" s="170">
        <f t="shared" si="70"/>
        <v>0</v>
      </c>
      <c r="DL102" s="169">
        <f t="shared" si="71"/>
        <v>0</v>
      </c>
      <c r="DM102" s="170">
        <f t="shared" si="72"/>
        <v>0</v>
      </c>
      <c r="DN102" s="23"/>
      <c r="DO102" s="23"/>
      <c r="DP102" s="177"/>
      <c r="DQ102" s="178"/>
      <c r="DR102" s="177"/>
      <c r="DS102" s="178"/>
      <c r="DT102" s="177"/>
      <c r="DU102" s="178"/>
      <c r="DV102" s="177"/>
      <c r="DW102" s="178"/>
      <c r="DX102" s="177"/>
      <c r="DY102" s="178"/>
      <c r="DZ102" s="177"/>
      <c r="EA102" s="178"/>
      <c r="EB102" s="177"/>
      <c r="EC102" s="178"/>
      <c r="ED102" s="177"/>
      <c r="EE102" s="178"/>
      <c r="EF102" s="189">
        <f t="shared" si="73"/>
        <v>0</v>
      </c>
      <c r="EG102" s="170">
        <f t="shared" si="74"/>
        <v>0</v>
      </c>
      <c r="EH102" s="169">
        <f t="shared" si="75"/>
        <v>0</v>
      </c>
      <c r="EI102" s="170">
        <f t="shared" si="76"/>
        <v>0</v>
      </c>
      <c r="EJ102" s="23"/>
      <c r="EK102" s="23"/>
      <c r="EL102" s="177"/>
      <c r="EM102" s="178"/>
      <c r="EN102" s="177"/>
      <c r="EO102" s="178"/>
      <c r="EP102" s="177"/>
      <c r="EQ102" s="178"/>
      <c r="ER102" s="177"/>
      <c r="ES102" s="178"/>
      <c r="ET102" s="177"/>
      <c r="EU102" s="178"/>
      <c r="EV102" s="177"/>
      <c r="EW102" s="178"/>
      <c r="EX102" s="177"/>
      <c r="EY102" s="178"/>
      <c r="EZ102" s="177"/>
      <c r="FA102" s="178"/>
      <c r="FB102" s="189">
        <f t="shared" si="77"/>
        <v>0</v>
      </c>
      <c r="FC102" s="170">
        <f t="shared" si="78"/>
        <v>0</v>
      </c>
      <c r="FD102" s="169">
        <f t="shared" si="79"/>
        <v>0</v>
      </c>
      <c r="FE102" s="170">
        <f t="shared" si="80"/>
        <v>0</v>
      </c>
      <c r="FF102" s="23"/>
      <c r="FG102" s="23"/>
      <c r="FH102" s="177"/>
      <c r="FI102" s="178"/>
      <c r="FJ102" s="177"/>
      <c r="FK102" s="178"/>
      <c r="FL102" s="177"/>
      <c r="FM102" s="178"/>
      <c r="FN102" s="177"/>
      <c r="FO102" s="178"/>
      <c r="FP102" s="177"/>
      <c r="FQ102" s="178"/>
      <c r="FR102" s="177"/>
      <c r="FS102" s="178"/>
      <c r="FT102" s="177"/>
      <c r="FU102" s="178"/>
      <c r="FV102" s="177"/>
      <c r="FW102" s="178"/>
      <c r="FX102" s="189">
        <f t="shared" si="81"/>
        <v>0</v>
      </c>
      <c r="FY102" s="170">
        <f t="shared" si="82"/>
        <v>0</v>
      </c>
      <c r="FZ102" s="169">
        <f t="shared" si="83"/>
        <v>0</v>
      </c>
      <c r="GA102" s="170">
        <f t="shared" si="84"/>
        <v>0</v>
      </c>
      <c r="GB102" s="23"/>
      <c r="GC102" s="23"/>
      <c r="GD102" s="177"/>
      <c r="GE102" s="178"/>
      <c r="GF102" s="177"/>
      <c r="GG102" s="178"/>
      <c r="GH102" s="177"/>
      <c r="GI102" s="178"/>
      <c r="GJ102" s="177"/>
      <c r="GK102" s="178"/>
      <c r="GL102" s="177"/>
      <c r="GM102" s="178"/>
      <c r="GN102" s="177"/>
      <c r="GO102" s="178"/>
      <c r="GP102" s="177"/>
      <c r="GQ102" s="178"/>
      <c r="GR102" s="177"/>
      <c r="GS102" s="178"/>
      <c r="GT102" s="189">
        <f t="shared" si="85"/>
        <v>0</v>
      </c>
      <c r="GU102" s="170">
        <f t="shared" si="86"/>
        <v>0</v>
      </c>
      <c r="GV102" s="169">
        <f t="shared" si="87"/>
        <v>0</v>
      </c>
      <c r="GW102" s="170">
        <f t="shared" si="88"/>
        <v>0</v>
      </c>
      <c r="GX102" s="23"/>
      <c r="GY102" s="23"/>
      <c r="GZ102" s="177"/>
      <c r="HA102" s="178"/>
      <c r="HB102" s="177"/>
      <c r="HC102" s="178"/>
      <c r="HD102" s="177"/>
      <c r="HE102" s="178"/>
      <c r="HF102" s="177"/>
      <c r="HG102" s="178"/>
      <c r="HH102" s="177"/>
      <c r="HI102" s="178"/>
      <c r="HJ102" s="177"/>
      <c r="HK102" s="178"/>
      <c r="HL102" s="177"/>
      <c r="HM102" s="178"/>
      <c r="HN102" s="177"/>
      <c r="HO102" s="178"/>
      <c r="HP102" s="189">
        <f t="shared" si="89"/>
        <v>0</v>
      </c>
      <c r="HQ102" s="170">
        <f t="shared" si="90"/>
        <v>0</v>
      </c>
      <c r="HR102" s="169">
        <f t="shared" si="91"/>
        <v>0</v>
      </c>
      <c r="HS102" s="170">
        <f t="shared" si="92"/>
        <v>0</v>
      </c>
      <c r="HT102" s="23"/>
      <c r="HU102" s="23"/>
      <c r="HV102" s="173">
        <f t="shared" si="93"/>
        <v>0</v>
      </c>
      <c r="HW102" s="174">
        <f t="shared" si="94"/>
        <v>0</v>
      </c>
      <c r="HX102" s="169">
        <f t="shared" si="53"/>
        <v>0</v>
      </c>
      <c r="HY102" s="170">
        <f t="shared" si="54"/>
        <v>0</v>
      </c>
      <c r="HZ102" s="175">
        <f t="shared" si="95"/>
        <v>0</v>
      </c>
      <c r="IA102" s="174">
        <f t="shared" si="96"/>
        <v>0</v>
      </c>
      <c r="IB102" s="169">
        <f t="shared" si="55"/>
        <v>0</v>
      </c>
      <c r="IC102" s="170">
        <f t="shared" si="56"/>
        <v>0</v>
      </c>
      <c r="ID102" s="453">
        <f t="shared" si="97"/>
        <v>0</v>
      </c>
      <c r="IE102" s="439">
        <f t="shared" si="98"/>
        <v>0</v>
      </c>
      <c r="IF102" s="455" t="s">
        <v>343</v>
      </c>
      <c r="IG102" s="439" t="s">
        <v>343</v>
      </c>
      <c r="IH102" s="4"/>
    </row>
    <row r="103" spans="2:242" s="26" customFormat="1" ht="16.5" customHeight="1" x14ac:dyDescent="0.25">
      <c r="B103" s="153" t="s">
        <v>58</v>
      </c>
      <c r="C103" s="806"/>
      <c r="D103" s="807"/>
      <c r="E103" s="322"/>
      <c r="F103" s="116"/>
      <c r="G103" s="116"/>
      <c r="H103" s="116"/>
      <c r="I103" s="148">
        <f>INT(IF(E103&gt;0,data!$J$12,0))</f>
        <v>0</v>
      </c>
      <c r="J103" s="148">
        <f>E103*I103</f>
        <v>0</v>
      </c>
      <c r="K103" s="323"/>
      <c r="L103" s="322"/>
      <c r="M103" s="148">
        <f>INT(IF(E103&gt;0,(IF(K103="ano",data!$J$6,0)),0))</f>
        <v>0</v>
      </c>
      <c r="N103" s="155">
        <f>IF(L103&gt;E103,M103*E103,M103*L103)</f>
        <v>0</v>
      </c>
      <c r="O103" s="158">
        <f t="shared" si="46"/>
        <v>0</v>
      </c>
      <c r="Q103" s="152" t="str">
        <f t="shared" si="47"/>
        <v/>
      </c>
      <c r="R103" s="640" t="s">
        <v>343</v>
      </c>
      <c r="T103" s="26">
        <f t="shared" si="48"/>
        <v>0</v>
      </c>
      <c r="U103" s="179" t="s">
        <v>300</v>
      </c>
      <c r="V103" s="10"/>
      <c r="W103" s="10"/>
      <c r="X103" s="167"/>
      <c r="Y103" s="180"/>
      <c r="Z103" s="167"/>
      <c r="AA103" s="180"/>
      <c r="AB103" s="167"/>
      <c r="AC103" s="180"/>
      <c r="AD103" s="167"/>
      <c r="AE103" s="180"/>
      <c r="AF103" s="167"/>
      <c r="AG103" s="180"/>
      <c r="AH103" s="167"/>
      <c r="AI103" s="180"/>
      <c r="AJ103" s="167"/>
      <c r="AK103" s="180"/>
      <c r="AL103" s="167"/>
      <c r="AM103" s="180"/>
      <c r="AN103" s="167"/>
      <c r="AO103" s="180"/>
      <c r="AP103" s="167"/>
      <c r="AQ103" s="180"/>
      <c r="AR103" s="167"/>
      <c r="AS103" s="180"/>
      <c r="AT103" s="167"/>
      <c r="AU103" s="180"/>
      <c r="AV103" s="189">
        <f t="shared" si="57"/>
        <v>0</v>
      </c>
      <c r="AW103" s="170">
        <f t="shared" si="58"/>
        <v>0</v>
      </c>
      <c r="AX103" s="169">
        <f t="shared" si="59"/>
        <v>0</v>
      </c>
      <c r="AY103" s="170">
        <f t="shared" si="60"/>
        <v>0</v>
      </c>
      <c r="AZ103" s="4"/>
      <c r="BA103" s="4"/>
      <c r="BB103" s="167"/>
      <c r="BC103" s="180"/>
      <c r="BD103" s="167"/>
      <c r="BE103" s="180"/>
      <c r="BF103" s="167"/>
      <c r="BG103" s="180"/>
      <c r="BH103" s="167"/>
      <c r="BI103" s="180"/>
      <c r="BJ103" s="167"/>
      <c r="BK103" s="180"/>
      <c r="BL103" s="167"/>
      <c r="BM103" s="180"/>
      <c r="BN103" s="167"/>
      <c r="BO103" s="180"/>
      <c r="BP103" s="167"/>
      <c r="BQ103" s="180"/>
      <c r="BR103" s="189">
        <f t="shared" si="61"/>
        <v>0</v>
      </c>
      <c r="BS103" s="170">
        <f t="shared" si="62"/>
        <v>0</v>
      </c>
      <c r="BT103" s="169">
        <f t="shared" si="63"/>
        <v>0</v>
      </c>
      <c r="BU103" s="170">
        <f t="shared" si="64"/>
        <v>0</v>
      </c>
      <c r="BV103" s="4"/>
      <c r="BW103" s="4"/>
      <c r="BX103" s="167"/>
      <c r="BY103" s="180"/>
      <c r="BZ103" s="167"/>
      <c r="CA103" s="180"/>
      <c r="CB103" s="167"/>
      <c r="CC103" s="180"/>
      <c r="CD103" s="167"/>
      <c r="CE103" s="180"/>
      <c r="CF103" s="167"/>
      <c r="CG103" s="180"/>
      <c r="CH103" s="167"/>
      <c r="CI103" s="180"/>
      <c r="CJ103" s="167"/>
      <c r="CK103" s="180"/>
      <c r="CL103" s="167"/>
      <c r="CM103" s="180"/>
      <c r="CN103" s="189">
        <f t="shared" si="65"/>
        <v>0</v>
      </c>
      <c r="CO103" s="170">
        <f t="shared" si="66"/>
        <v>0</v>
      </c>
      <c r="CP103" s="169">
        <f t="shared" si="67"/>
        <v>0</v>
      </c>
      <c r="CQ103" s="170">
        <f t="shared" si="68"/>
        <v>0</v>
      </c>
      <c r="CR103" s="4"/>
      <c r="CS103" s="4"/>
      <c r="CT103" s="167"/>
      <c r="CU103" s="180"/>
      <c r="CV103" s="167"/>
      <c r="CW103" s="180"/>
      <c r="CX103" s="167"/>
      <c r="CY103" s="180"/>
      <c r="CZ103" s="167"/>
      <c r="DA103" s="180"/>
      <c r="DB103" s="167"/>
      <c r="DC103" s="180"/>
      <c r="DD103" s="167"/>
      <c r="DE103" s="180"/>
      <c r="DF103" s="167"/>
      <c r="DG103" s="180"/>
      <c r="DH103" s="167"/>
      <c r="DI103" s="180"/>
      <c r="DJ103" s="189">
        <f t="shared" si="69"/>
        <v>0</v>
      </c>
      <c r="DK103" s="170">
        <f t="shared" si="70"/>
        <v>0</v>
      </c>
      <c r="DL103" s="169">
        <f t="shared" si="71"/>
        <v>0</v>
      </c>
      <c r="DM103" s="170">
        <f t="shared" si="72"/>
        <v>0</v>
      </c>
      <c r="DN103" s="4"/>
      <c r="DO103" s="4"/>
      <c r="DP103" s="167"/>
      <c r="DQ103" s="180"/>
      <c r="DR103" s="167"/>
      <c r="DS103" s="180"/>
      <c r="DT103" s="167"/>
      <c r="DU103" s="180"/>
      <c r="DV103" s="167"/>
      <c r="DW103" s="180"/>
      <c r="DX103" s="167"/>
      <c r="DY103" s="180"/>
      <c r="DZ103" s="167"/>
      <c r="EA103" s="180"/>
      <c r="EB103" s="167"/>
      <c r="EC103" s="180"/>
      <c r="ED103" s="167"/>
      <c r="EE103" s="180"/>
      <c r="EF103" s="189">
        <f t="shared" si="73"/>
        <v>0</v>
      </c>
      <c r="EG103" s="170">
        <f t="shared" si="74"/>
        <v>0</v>
      </c>
      <c r="EH103" s="169">
        <f t="shared" si="75"/>
        <v>0</v>
      </c>
      <c r="EI103" s="170">
        <f t="shared" si="76"/>
        <v>0</v>
      </c>
      <c r="EJ103" s="4"/>
      <c r="EK103" s="4"/>
      <c r="EL103" s="167"/>
      <c r="EM103" s="180"/>
      <c r="EN103" s="167"/>
      <c r="EO103" s="180"/>
      <c r="EP103" s="167"/>
      <c r="EQ103" s="180"/>
      <c r="ER103" s="167"/>
      <c r="ES103" s="180"/>
      <c r="ET103" s="167"/>
      <c r="EU103" s="180"/>
      <c r="EV103" s="167"/>
      <c r="EW103" s="180"/>
      <c r="EX103" s="167"/>
      <c r="EY103" s="180"/>
      <c r="EZ103" s="167"/>
      <c r="FA103" s="180"/>
      <c r="FB103" s="189">
        <f t="shared" si="77"/>
        <v>0</v>
      </c>
      <c r="FC103" s="170">
        <f t="shared" si="78"/>
        <v>0</v>
      </c>
      <c r="FD103" s="169">
        <f t="shared" si="79"/>
        <v>0</v>
      </c>
      <c r="FE103" s="170">
        <f t="shared" si="80"/>
        <v>0</v>
      </c>
      <c r="FF103" s="4"/>
      <c r="FG103" s="4"/>
      <c r="FH103" s="167"/>
      <c r="FI103" s="180"/>
      <c r="FJ103" s="167"/>
      <c r="FK103" s="180"/>
      <c r="FL103" s="167"/>
      <c r="FM103" s="180"/>
      <c r="FN103" s="167"/>
      <c r="FO103" s="180"/>
      <c r="FP103" s="167"/>
      <c r="FQ103" s="180"/>
      <c r="FR103" s="167"/>
      <c r="FS103" s="180"/>
      <c r="FT103" s="167"/>
      <c r="FU103" s="180"/>
      <c r="FV103" s="167"/>
      <c r="FW103" s="180"/>
      <c r="FX103" s="189">
        <f t="shared" si="81"/>
        <v>0</v>
      </c>
      <c r="FY103" s="170">
        <f t="shared" si="82"/>
        <v>0</v>
      </c>
      <c r="FZ103" s="169">
        <f t="shared" si="83"/>
        <v>0</v>
      </c>
      <c r="GA103" s="170">
        <f t="shared" si="84"/>
        <v>0</v>
      </c>
      <c r="GB103" s="4"/>
      <c r="GC103" s="4"/>
      <c r="GD103" s="167"/>
      <c r="GE103" s="180"/>
      <c r="GF103" s="167"/>
      <c r="GG103" s="180"/>
      <c r="GH103" s="167"/>
      <c r="GI103" s="180"/>
      <c r="GJ103" s="167"/>
      <c r="GK103" s="180"/>
      <c r="GL103" s="167"/>
      <c r="GM103" s="180"/>
      <c r="GN103" s="167"/>
      <c r="GO103" s="180"/>
      <c r="GP103" s="167"/>
      <c r="GQ103" s="180"/>
      <c r="GR103" s="167"/>
      <c r="GS103" s="180"/>
      <c r="GT103" s="189">
        <f t="shared" si="85"/>
        <v>0</v>
      </c>
      <c r="GU103" s="170">
        <f t="shared" si="86"/>
        <v>0</v>
      </c>
      <c r="GV103" s="169">
        <f t="shared" si="87"/>
        <v>0</v>
      </c>
      <c r="GW103" s="170">
        <f t="shared" si="88"/>
        <v>0</v>
      </c>
      <c r="GX103" s="4"/>
      <c r="GY103" s="4"/>
      <c r="GZ103" s="167"/>
      <c r="HA103" s="180"/>
      <c r="HB103" s="167"/>
      <c r="HC103" s="180"/>
      <c r="HD103" s="167"/>
      <c r="HE103" s="180"/>
      <c r="HF103" s="167"/>
      <c r="HG103" s="180"/>
      <c r="HH103" s="167"/>
      <c r="HI103" s="180"/>
      <c r="HJ103" s="167"/>
      <c r="HK103" s="180"/>
      <c r="HL103" s="167"/>
      <c r="HM103" s="180"/>
      <c r="HN103" s="167"/>
      <c r="HO103" s="180"/>
      <c r="HP103" s="189">
        <f t="shared" si="89"/>
        <v>0</v>
      </c>
      <c r="HQ103" s="170">
        <f t="shared" si="90"/>
        <v>0</v>
      </c>
      <c r="HR103" s="169">
        <f t="shared" si="91"/>
        <v>0</v>
      </c>
      <c r="HS103" s="170">
        <f t="shared" si="92"/>
        <v>0</v>
      </c>
      <c r="HT103" s="4"/>
      <c r="HU103" s="4"/>
      <c r="HV103" s="173">
        <f t="shared" si="93"/>
        <v>0</v>
      </c>
      <c r="HW103" s="174">
        <f t="shared" si="94"/>
        <v>0</v>
      </c>
      <c r="HX103" s="169">
        <f t="shared" si="53"/>
        <v>0</v>
      </c>
      <c r="HY103" s="170">
        <f t="shared" si="54"/>
        <v>0</v>
      </c>
      <c r="HZ103" s="175">
        <f t="shared" si="95"/>
        <v>0</v>
      </c>
      <c r="IA103" s="174">
        <f t="shared" si="96"/>
        <v>0</v>
      </c>
      <c r="IB103" s="169">
        <f t="shared" si="55"/>
        <v>0</v>
      </c>
      <c r="IC103" s="170">
        <f t="shared" si="56"/>
        <v>0</v>
      </c>
      <c r="ID103" s="453">
        <f t="shared" si="97"/>
        <v>0</v>
      </c>
      <c r="IE103" s="439">
        <f t="shared" si="98"/>
        <v>0</v>
      </c>
      <c r="IF103" s="455" t="s">
        <v>343</v>
      </c>
      <c r="IG103" s="439" t="s">
        <v>343</v>
      </c>
      <c r="IH103" s="4"/>
    </row>
    <row r="104" spans="2:242" s="26" customFormat="1" ht="15.75" hidden="1" customHeight="1" x14ac:dyDescent="0.25">
      <c r="B104" s="153"/>
      <c r="C104" s="555"/>
      <c r="D104" s="556"/>
      <c r="E104" s="123"/>
      <c r="F104" s="123"/>
      <c r="G104" s="123"/>
      <c r="H104" s="123"/>
      <c r="I104" s="148"/>
      <c r="J104" s="161"/>
      <c r="K104" s="557"/>
      <c r="L104" s="553"/>
      <c r="M104" s="148"/>
      <c r="N104" s="155"/>
      <c r="O104" s="162"/>
      <c r="Q104" s="157"/>
      <c r="R104" s="640" t="s">
        <v>343</v>
      </c>
      <c r="T104" s="28"/>
      <c r="U104" s="176" t="s">
        <v>300</v>
      </c>
      <c r="V104" s="10"/>
      <c r="W104" s="10"/>
      <c r="X104" s="177"/>
      <c r="Y104" s="178"/>
      <c r="Z104" s="177"/>
      <c r="AA104" s="178"/>
      <c r="AB104" s="177"/>
      <c r="AC104" s="178"/>
      <c r="AD104" s="177"/>
      <c r="AE104" s="178"/>
      <c r="AF104" s="177"/>
      <c r="AG104" s="178"/>
      <c r="AH104" s="177"/>
      <c r="AI104" s="178"/>
      <c r="AJ104" s="177"/>
      <c r="AK104" s="178"/>
      <c r="AL104" s="177"/>
      <c r="AM104" s="178"/>
      <c r="AN104" s="177"/>
      <c r="AO104" s="178"/>
      <c r="AP104" s="177"/>
      <c r="AQ104" s="178"/>
      <c r="AR104" s="177"/>
      <c r="AS104" s="178"/>
      <c r="AT104" s="177"/>
      <c r="AU104" s="178"/>
      <c r="AV104" s="189">
        <f t="shared" si="57"/>
        <v>0</v>
      </c>
      <c r="AW104" s="170">
        <f t="shared" si="58"/>
        <v>0</v>
      </c>
      <c r="AX104" s="169">
        <f t="shared" si="59"/>
        <v>0</v>
      </c>
      <c r="AY104" s="170">
        <f t="shared" si="60"/>
        <v>0</v>
      </c>
      <c r="AZ104" s="23"/>
      <c r="BA104" s="23"/>
      <c r="BB104" s="177"/>
      <c r="BC104" s="178"/>
      <c r="BD104" s="177"/>
      <c r="BE104" s="178"/>
      <c r="BF104" s="177"/>
      <c r="BG104" s="178"/>
      <c r="BH104" s="177"/>
      <c r="BI104" s="178"/>
      <c r="BJ104" s="177"/>
      <c r="BK104" s="178"/>
      <c r="BL104" s="177"/>
      <c r="BM104" s="178"/>
      <c r="BN104" s="177"/>
      <c r="BO104" s="178"/>
      <c r="BP104" s="177"/>
      <c r="BQ104" s="178"/>
      <c r="BR104" s="189">
        <f t="shared" si="61"/>
        <v>0</v>
      </c>
      <c r="BS104" s="170">
        <f t="shared" si="62"/>
        <v>0</v>
      </c>
      <c r="BT104" s="169">
        <f t="shared" si="63"/>
        <v>0</v>
      </c>
      <c r="BU104" s="170">
        <f t="shared" si="64"/>
        <v>0</v>
      </c>
      <c r="BV104" s="23"/>
      <c r="BW104" s="23"/>
      <c r="BX104" s="177"/>
      <c r="BY104" s="178"/>
      <c r="BZ104" s="177"/>
      <c r="CA104" s="178"/>
      <c r="CB104" s="177"/>
      <c r="CC104" s="178"/>
      <c r="CD104" s="177"/>
      <c r="CE104" s="178"/>
      <c r="CF104" s="177"/>
      <c r="CG104" s="178"/>
      <c r="CH104" s="177"/>
      <c r="CI104" s="178"/>
      <c r="CJ104" s="177"/>
      <c r="CK104" s="178"/>
      <c r="CL104" s="177"/>
      <c r="CM104" s="178"/>
      <c r="CN104" s="189">
        <f t="shared" si="65"/>
        <v>0</v>
      </c>
      <c r="CO104" s="170">
        <f t="shared" si="66"/>
        <v>0</v>
      </c>
      <c r="CP104" s="169">
        <f t="shared" si="67"/>
        <v>0</v>
      </c>
      <c r="CQ104" s="170">
        <f t="shared" si="68"/>
        <v>0</v>
      </c>
      <c r="CR104" s="23"/>
      <c r="CS104" s="23"/>
      <c r="CT104" s="177"/>
      <c r="CU104" s="178"/>
      <c r="CV104" s="177"/>
      <c r="CW104" s="178"/>
      <c r="CX104" s="177"/>
      <c r="CY104" s="178"/>
      <c r="CZ104" s="177"/>
      <c r="DA104" s="178"/>
      <c r="DB104" s="177"/>
      <c r="DC104" s="178"/>
      <c r="DD104" s="177"/>
      <c r="DE104" s="178"/>
      <c r="DF104" s="177"/>
      <c r="DG104" s="178"/>
      <c r="DH104" s="177"/>
      <c r="DI104" s="178"/>
      <c r="DJ104" s="189">
        <f t="shared" si="69"/>
        <v>0</v>
      </c>
      <c r="DK104" s="170">
        <f t="shared" si="70"/>
        <v>0</v>
      </c>
      <c r="DL104" s="169">
        <f t="shared" si="71"/>
        <v>0</v>
      </c>
      <c r="DM104" s="170">
        <f t="shared" si="72"/>
        <v>0</v>
      </c>
      <c r="DN104" s="23"/>
      <c r="DO104" s="23"/>
      <c r="DP104" s="177"/>
      <c r="DQ104" s="178"/>
      <c r="DR104" s="177"/>
      <c r="DS104" s="178"/>
      <c r="DT104" s="177"/>
      <c r="DU104" s="178"/>
      <c r="DV104" s="177"/>
      <c r="DW104" s="178"/>
      <c r="DX104" s="177"/>
      <c r="DY104" s="178"/>
      <c r="DZ104" s="177"/>
      <c r="EA104" s="178"/>
      <c r="EB104" s="177"/>
      <c r="EC104" s="178"/>
      <c r="ED104" s="177"/>
      <c r="EE104" s="178"/>
      <c r="EF104" s="189">
        <f t="shared" si="73"/>
        <v>0</v>
      </c>
      <c r="EG104" s="170">
        <f t="shared" si="74"/>
        <v>0</v>
      </c>
      <c r="EH104" s="169">
        <f t="shared" si="75"/>
        <v>0</v>
      </c>
      <c r="EI104" s="170">
        <f t="shared" si="76"/>
        <v>0</v>
      </c>
      <c r="EJ104" s="23"/>
      <c r="EK104" s="23"/>
      <c r="EL104" s="177"/>
      <c r="EM104" s="178"/>
      <c r="EN104" s="177"/>
      <c r="EO104" s="178"/>
      <c r="EP104" s="177"/>
      <c r="EQ104" s="178"/>
      <c r="ER104" s="177"/>
      <c r="ES104" s="178"/>
      <c r="ET104" s="177"/>
      <c r="EU104" s="178"/>
      <c r="EV104" s="177"/>
      <c r="EW104" s="178"/>
      <c r="EX104" s="177"/>
      <c r="EY104" s="178"/>
      <c r="EZ104" s="177"/>
      <c r="FA104" s="178"/>
      <c r="FB104" s="189">
        <f t="shared" si="77"/>
        <v>0</v>
      </c>
      <c r="FC104" s="170">
        <f t="shared" si="78"/>
        <v>0</v>
      </c>
      <c r="FD104" s="169">
        <f t="shared" si="79"/>
        <v>0</v>
      </c>
      <c r="FE104" s="170">
        <f t="shared" si="80"/>
        <v>0</v>
      </c>
      <c r="FF104" s="23"/>
      <c r="FG104" s="23"/>
      <c r="FH104" s="177"/>
      <c r="FI104" s="178"/>
      <c r="FJ104" s="177"/>
      <c r="FK104" s="178"/>
      <c r="FL104" s="177"/>
      <c r="FM104" s="178"/>
      <c r="FN104" s="177"/>
      <c r="FO104" s="178"/>
      <c r="FP104" s="177"/>
      <c r="FQ104" s="178"/>
      <c r="FR104" s="177"/>
      <c r="FS104" s="178"/>
      <c r="FT104" s="177"/>
      <c r="FU104" s="178"/>
      <c r="FV104" s="177"/>
      <c r="FW104" s="178"/>
      <c r="FX104" s="189">
        <f t="shared" si="81"/>
        <v>0</v>
      </c>
      <c r="FY104" s="170">
        <f t="shared" si="82"/>
        <v>0</v>
      </c>
      <c r="FZ104" s="169">
        <f t="shared" si="83"/>
        <v>0</v>
      </c>
      <c r="GA104" s="170">
        <f t="shared" si="84"/>
        <v>0</v>
      </c>
      <c r="GB104" s="23"/>
      <c r="GC104" s="23"/>
      <c r="GD104" s="177"/>
      <c r="GE104" s="178"/>
      <c r="GF104" s="177"/>
      <c r="GG104" s="178"/>
      <c r="GH104" s="177"/>
      <c r="GI104" s="178"/>
      <c r="GJ104" s="177"/>
      <c r="GK104" s="178"/>
      <c r="GL104" s="177"/>
      <c r="GM104" s="178"/>
      <c r="GN104" s="177"/>
      <c r="GO104" s="178"/>
      <c r="GP104" s="177"/>
      <c r="GQ104" s="178"/>
      <c r="GR104" s="177"/>
      <c r="GS104" s="178"/>
      <c r="GT104" s="189">
        <f t="shared" si="85"/>
        <v>0</v>
      </c>
      <c r="GU104" s="170">
        <f t="shared" si="86"/>
        <v>0</v>
      </c>
      <c r="GV104" s="169">
        <f t="shared" si="87"/>
        <v>0</v>
      </c>
      <c r="GW104" s="170">
        <f t="shared" si="88"/>
        <v>0</v>
      </c>
      <c r="GX104" s="23"/>
      <c r="GY104" s="23"/>
      <c r="GZ104" s="177"/>
      <c r="HA104" s="178"/>
      <c r="HB104" s="177"/>
      <c r="HC104" s="178"/>
      <c r="HD104" s="177"/>
      <c r="HE104" s="178"/>
      <c r="HF104" s="177"/>
      <c r="HG104" s="178"/>
      <c r="HH104" s="177"/>
      <c r="HI104" s="178"/>
      <c r="HJ104" s="177"/>
      <c r="HK104" s="178"/>
      <c r="HL104" s="177"/>
      <c r="HM104" s="178"/>
      <c r="HN104" s="177"/>
      <c r="HO104" s="178"/>
      <c r="HP104" s="189">
        <f t="shared" si="89"/>
        <v>0</v>
      </c>
      <c r="HQ104" s="170">
        <f t="shared" si="90"/>
        <v>0</v>
      </c>
      <c r="HR104" s="169">
        <f t="shared" si="91"/>
        <v>0</v>
      </c>
      <c r="HS104" s="170">
        <f t="shared" si="92"/>
        <v>0</v>
      </c>
      <c r="HT104" s="23"/>
      <c r="HU104" s="23"/>
      <c r="HV104" s="173">
        <f t="shared" si="93"/>
        <v>0</v>
      </c>
      <c r="HW104" s="174">
        <f t="shared" si="94"/>
        <v>0</v>
      </c>
      <c r="HX104" s="169">
        <f t="shared" ref="HX104:HX120" si="99">E104-HV104</f>
        <v>0</v>
      </c>
      <c r="HY104" s="170">
        <f t="shared" ref="HY104:HY120" si="100">J104-HW104</f>
        <v>0</v>
      </c>
      <c r="HZ104" s="175">
        <f t="shared" si="95"/>
        <v>0</v>
      </c>
      <c r="IA104" s="174">
        <f t="shared" si="96"/>
        <v>0</v>
      </c>
      <c r="IB104" s="169">
        <f t="shared" ref="IB104:IB120" si="101">L104-HZ104</f>
        <v>0</v>
      </c>
      <c r="IC104" s="170">
        <f t="shared" ref="IC104:IC120" si="102">N104-IA104</f>
        <v>0</v>
      </c>
      <c r="ID104" s="453">
        <f t="shared" si="97"/>
        <v>0</v>
      </c>
      <c r="IE104" s="439">
        <f t="shared" si="98"/>
        <v>0</v>
      </c>
      <c r="IF104" s="455" t="s">
        <v>343</v>
      </c>
      <c r="IG104" s="439" t="s">
        <v>343</v>
      </c>
      <c r="IH104" s="4"/>
    </row>
    <row r="105" spans="2:242" s="26" customFormat="1" ht="16.5" customHeight="1" x14ac:dyDescent="0.25">
      <c r="B105" s="153" t="s">
        <v>59</v>
      </c>
      <c r="C105" s="806"/>
      <c r="D105" s="807"/>
      <c r="E105" s="322"/>
      <c r="F105" s="116"/>
      <c r="G105" s="116"/>
      <c r="H105" s="116"/>
      <c r="I105" s="148">
        <f>INT(IF(E105&gt;0,data!$J$12,0))</f>
        <v>0</v>
      </c>
      <c r="J105" s="148">
        <f>E105*I105</f>
        <v>0</v>
      </c>
      <c r="K105" s="323"/>
      <c r="L105" s="322"/>
      <c r="M105" s="148">
        <f>INT(IF(E105&gt;0,(IF(K105="ano",data!$J$6,0)),0))</f>
        <v>0</v>
      </c>
      <c r="N105" s="155">
        <f>IF(L105&gt;E105,M105*E105,M105*L105)</f>
        <v>0</v>
      </c>
      <c r="O105" s="158">
        <f t="shared" si="46"/>
        <v>0</v>
      </c>
      <c r="Q105" s="152" t="str">
        <f t="shared" si="47"/>
        <v/>
      </c>
      <c r="R105" s="640" t="s">
        <v>343</v>
      </c>
      <c r="T105" s="26">
        <f t="shared" si="48"/>
        <v>0</v>
      </c>
      <c r="U105" s="179" t="s">
        <v>300</v>
      </c>
      <c r="V105" s="10"/>
      <c r="W105" s="10"/>
      <c r="X105" s="177"/>
      <c r="Y105" s="178"/>
      <c r="Z105" s="177"/>
      <c r="AA105" s="178"/>
      <c r="AB105" s="177"/>
      <c r="AC105" s="178"/>
      <c r="AD105" s="177"/>
      <c r="AE105" s="178"/>
      <c r="AF105" s="177"/>
      <c r="AG105" s="178"/>
      <c r="AH105" s="177"/>
      <c r="AI105" s="178"/>
      <c r="AJ105" s="177"/>
      <c r="AK105" s="178"/>
      <c r="AL105" s="177"/>
      <c r="AM105" s="178"/>
      <c r="AN105" s="177"/>
      <c r="AO105" s="178"/>
      <c r="AP105" s="177"/>
      <c r="AQ105" s="178"/>
      <c r="AR105" s="177"/>
      <c r="AS105" s="178"/>
      <c r="AT105" s="177"/>
      <c r="AU105" s="178"/>
      <c r="AV105" s="189">
        <f t="shared" si="57"/>
        <v>0</v>
      </c>
      <c r="AW105" s="170">
        <f t="shared" si="58"/>
        <v>0</v>
      </c>
      <c r="AX105" s="169">
        <f t="shared" si="59"/>
        <v>0</v>
      </c>
      <c r="AY105" s="170">
        <f t="shared" si="60"/>
        <v>0</v>
      </c>
      <c r="AZ105" s="4"/>
      <c r="BA105" s="4"/>
      <c r="BB105" s="177"/>
      <c r="BC105" s="178"/>
      <c r="BD105" s="177"/>
      <c r="BE105" s="178"/>
      <c r="BF105" s="177"/>
      <c r="BG105" s="178"/>
      <c r="BH105" s="177"/>
      <c r="BI105" s="178"/>
      <c r="BJ105" s="177"/>
      <c r="BK105" s="178"/>
      <c r="BL105" s="177"/>
      <c r="BM105" s="178"/>
      <c r="BN105" s="177"/>
      <c r="BO105" s="178"/>
      <c r="BP105" s="177"/>
      <c r="BQ105" s="178"/>
      <c r="BR105" s="189">
        <f t="shared" si="61"/>
        <v>0</v>
      </c>
      <c r="BS105" s="170">
        <f t="shared" si="62"/>
        <v>0</v>
      </c>
      <c r="BT105" s="169">
        <f t="shared" si="63"/>
        <v>0</v>
      </c>
      <c r="BU105" s="170">
        <f t="shared" si="64"/>
        <v>0</v>
      </c>
      <c r="BV105" s="4"/>
      <c r="BW105" s="4"/>
      <c r="BX105" s="177"/>
      <c r="BY105" s="178"/>
      <c r="BZ105" s="177"/>
      <c r="CA105" s="178"/>
      <c r="CB105" s="177"/>
      <c r="CC105" s="178"/>
      <c r="CD105" s="177"/>
      <c r="CE105" s="178"/>
      <c r="CF105" s="177"/>
      <c r="CG105" s="178"/>
      <c r="CH105" s="177"/>
      <c r="CI105" s="178"/>
      <c r="CJ105" s="177"/>
      <c r="CK105" s="178"/>
      <c r="CL105" s="177"/>
      <c r="CM105" s="178"/>
      <c r="CN105" s="189">
        <f t="shared" si="65"/>
        <v>0</v>
      </c>
      <c r="CO105" s="170">
        <f t="shared" si="66"/>
        <v>0</v>
      </c>
      <c r="CP105" s="169">
        <f t="shared" si="67"/>
        <v>0</v>
      </c>
      <c r="CQ105" s="170">
        <f t="shared" si="68"/>
        <v>0</v>
      </c>
      <c r="CR105" s="4"/>
      <c r="CS105" s="4"/>
      <c r="CT105" s="177"/>
      <c r="CU105" s="178"/>
      <c r="CV105" s="177"/>
      <c r="CW105" s="178"/>
      <c r="CX105" s="177"/>
      <c r="CY105" s="178"/>
      <c r="CZ105" s="177"/>
      <c r="DA105" s="178"/>
      <c r="DB105" s="177"/>
      <c r="DC105" s="178"/>
      <c r="DD105" s="177"/>
      <c r="DE105" s="178"/>
      <c r="DF105" s="177"/>
      <c r="DG105" s="178"/>
      <c r="DH105" s="177"/>
      <c r="DI105" s="178"/>
      <c r="DJ105" s="189">
        <f t="shared" si="69"/>
        <v>0</v>
      </c>
      <c r="DK105" s="170">
        <f t="shared" si="70"/>
        <v>0</v>
      </c>
      <c r="DL105" s="169">
        <f t="shared" si="71"/>
        <v>0</v>
      </c>
      <c r="DM105" s="170">
        <f t="shared" si="72"/>
        <v>0</v>
      </c>
      <c r="DN105" s="4"/>
      <c r="DO105" s="4"/>
      <c r="DP105" s="177"/>
      <c r="DQ105" s="178"/>
      <c r="DR105" s="177"/>
      <c r="DS105" s="178"/>
      <c r="DT105" s="177"/>
      <c r="DU105" s="178"/>
      <c r="DV105" s="177"/>
      <c r="DW105" s="178"/>
      <c r="DX105" s="177"/>
      <c r="DY105" s="178"/>
      <c r="DZ105" s="177"/>
      <c r="EA105" s="178"/>
      <c r="EB105" s="177"/>
      <c r="EC105" s="178"/>
      <c r="ED105" s="177"/>
      <c r="EE105" s="178"/>
      <c r="EF105" s="189">
        <f t="shared" si="73"/>
        <v>0</v>
      </c>
      <c r="EG105" s="170">
        <f t="shared" si="74"/>
        <v>0</v>
      </c>
      <c r="EH105" s="169">
        <f t="shared" si="75"/>
        <v>0</v>
      </c>
      <c r="EI105" s="170">
        <f t="shared" si="76"/>
        <v>0</v>
      </c>
      <c r="EJ105" s="4"/>
      <c r="EK105" s="4"/>
      <c r="EL105" s="177"/>
      <c r="EM105" s="178"/>
      <c r="EN105" s="177"/>
      <c r="EO105" s="178"/>
      <c r="EP105" s="177"/>
      <c r="EQ105" s="178"/>
      <c r="ER105" s="177"/>
      <c r="ES105" s="178"/>
      <c r="ET105" s="177"/>
      <c r="EU105" s="178"/>
      <c r="EV105" s="177"/>
      <c r="EW105" s="178"/>
      <c r="EX105" s="177"/>
      <c r="EY105" s="178"/>
      <c r="EZ105" s="177"/>
      <c r="FA105" s="178"/>
      <c r="FB105" s="189">
        <f t="shared" si="77"/>
        <v>0</v>
      </c>
      <c r="FC105" s="170">
        <f t="shared" si="78"/>
        <v>0</v>
      </c>
      <c r="FD105" s="169">
        <f t="shared" si="79"/>
        <v>0</v>
      </c>
      <c r="FE105" s="170">
        <f t="shared" si="80"/>
        <v>0</v>
      </c>
      <c r="FF105" s="4"/>
      <c r="FG105" s="4"/>
      <c r="FH105" s="177"/>
      <c r="FI105" s="178"/>
      <c r="FJ105" s="177"/>
      <c r="FK105" s="178"/>
      <c r="FL105" s="177"/>
      <c r="FM105" s="178"/>
      <c r="FN105" s="177"/>
      <c r="FO105" s="178"/>
      <c r="FP105" s="177"/>
      <c r="FQ105" s="178"/>
      <c r="FR105" s="177"/>
      <c r="FS105" s="178"/>
      <c r="FT105" s="177"/>
      <c r="FU105" s="178"/>
      <c r="FV105" s="177"/>
      <c r="FW105" s="178"/>
      <c r="FX105" s="189">
        <f t="shared" si="81"/>
        <v>0</v>
      </c>
      <c r="FY105" s="170">
        <f t="shared" si="82"/>
        <v>0</v>
      </c>
      <c r="FZ105" s="169">
        <f t="shared" si="83"/>
        <v>0</v>
      </c>
      <c r="GA105" s="170">
        <f t="shared" si="84"/>
        <v>0</v>
      </c>
      <c r="GB105" s="4"/>
      <c r="GC105" s="4"/>
      <c r="GD105" s="177"/>
      <c r="GE105" s="178"/>
      <c r="GF105" s="177"/>
      <c r="GG105" s="178"/>
      <c r="GH105" s="177"/>
      <c r="GI105" s="178"/>
      <c r="GJ105" s="177"/>
      <c r="GK105" s="178"/>
      <c r="GL105" s="177"/>
      <c r="GM105" s="178"/>
      <c r="GN105" s="177"/>
      <c r="GO105" s="178"/>
      <c r="GP105" s="177"/>
      <c r="GQ105" s="178"/>
      <c r="GR105" s="177"/>
      <c r="GS105" s="178"/>
      <c r="GT105" s="189">
        <f t="shared" si="85"/>
        <v>0</v>
      </c>
      <c r="GU105" s="170">
        <f t="shared" si="86"/>
        <v>0</v>
      </c>
      <c r="GV105" s="169">
        <f t="shared" si="87"/>
        <v>0</v>
      </c>
      <c r="GW105" s="170">
        <f t="shared" si="88"/>
        <v>0</v>
      </c>
      <c r="GX105" s="4"/>
      <c r="GY105" s="4"/>
      <c r="GZ105" s="177"/>
      <c r="HA105" s="178"/>
      <c r="HB105" s="177"/>
      <c r="HC105" s="178"/>
      <c r="HD105" s="177"/>
      <c r="HE105" s="178"/>
      <c r="HF105" s="177"/>
      <c r="HG105" s="178"/>
      <c r="HH105" s="177"/>
      <c r="HI105" s="178"/>
      <c r="HJ105" s="177"/>
      <c r="HK105" s="178"/>
      <c r="HL105" s="177"/>
      <c r="HM105" s="178"/>
      <c r="HN105" s="177"/>
      <c r="HO105" s="178"/>
      <c r="HP105" s="189">
        <f t="shared" si="89"/>
        <v>0</v>
      </c>
      <c r="HQ105" s="170">
        <f t="shared" si="90"/>
        <v>0</v>
      </c>
      <c r="HR105" s="169">
        <f t="shared" si="91"/>
        <v>0</v>
      </c>
      <c r="HS105" s="170">
        <f t="shared" si="92"/>
        <v>0</v>
      </c>
      <c r="HT105" s="4"/>
      <c r="HU105" s="4"/>
      <c r="HV105" s="173">
        <f t="shared" si="93"/>
        <v>0</v>
      </c>
      <c r="HW105" s="174">
        <f t="shared" si="94"/>
        <v>0</v>
      </c>
      <c r="HX105" s="169">
        <f t="shared" si="99"/>
        <v>0</v>
      </c>
      <c r="HY105" s="170">
        <f t="shared" si="100"/>
        <v>0</v>
      </c>
      <c r="HZ105" s="175">
        <f t="shared" si="95"/>
        <v>0</v>
      </c>
      <c r="IA105" s="174">
        <f t="shared" si="96"/>
        <v>0</v>
      </c>
      <c r="IB105" s="169">
        <f t="shared" si="101"/>
        <v>0</v>
      </c>
      <c r="IC105" s="170">
        <f t="shared" si="102"/>
        <v>0</v>
      </c>
      <c r="ID105" s="453">
        <f t="shared" si="97"/>
        <v>0</v>
      </c>
      <c r="IE105" s="439">
        <f t="shared" si="98"/>
        <v>0</v>
      </c>
      <c r="IF105" s="455" t="s">
        <v>343</v>
      </c>
      <c r="IG105" s="439" t="s">
        <v>343</v>
      </c>
      <c r="IH105" s="4"/>
    </row>
    <row r="106" spans="2:242" s="26" customFormat="1" ht="15.75" hidden="1" customHeight="1" x14ac:dyDescent="0.25">
      <c r="B106" s="153"/>
      <c r="C106" s="555"/>
      <c r="D106" s="556"/>
      <c r="E106" s="123"/>
      <c r="F106" s="123"/>
      <c r="G106" s="123"/>
      <c r="H106" s="123"/>
      <c r="I106" s="148"/>
      <c r="J106" s="161"/>
      <c r="K106" s="557"/>
      <c r="L106" s="553"/>
      <c r="M106" s="148"/>
      <c r="N106" s="155"/>
      <c r="O106" s="162"/>
      <c r="Q106" s="157"/>
      <c r="R106" s="640" t="s">
        <v>343</v>
      </c>
      <c r="T106" s="28"/>
      <c r="U106" s="176" t="s">
        <v>300</v>
      </c>
      <c r="V106" s="10"/>
      <c r="W106" s="10"/>
      <c r="X106" s="177"/>
      <c r="Y106" s="178"/>
      <c r="Z106" s="177"/>
      <c r="AA106" s="178"/>
      <c r="AB106" s="177"/>
      <c r="AC106" s="178"/>
      <c r="AD106" s="177"/>
      <c r="AE106" s="178"/>
      <c r="AF106" s="177"/>
      <c r="AG106" s="178"/>
      <c r="AH106" s="177"/>
      <c r="AI106" s="178"/>
      <c r="AJ106" s="177"/>
      <c r="AK106" s="178"/>
      <c r="AL106" s="177"/>
      <c r="AM106" s="178"/>
      <c r="AN106" s="177"/>
      <c r="AO106" s="178"/>
      <c r="AP106" s="177"/>
      <c r="AQ106" s="178"/>
      <c r="AR106" s="177"/>
      <c r="AS106" s="178"/>
      <c r="AT106" s="177"/>
      <c r="AU106" s="178"/>
      <c r="AV106" s="189">
        <f t="shared" si="57"/>
        <v>0</v>
      </c>
      <c r="AW106" s="170">
        <f t="shared" si="58"/>
        <v>0</v>
      </c>
      <c r="AX106" s="169">
        <f t="shared" si="59"/>
        <v>0</v>
      </c>
      <c r="AY106" s="170">
        <f t="shared" si="60"/>
        <v>0</v>
      </c>
      <c r="AZ106" s="4"/>
      <c r="BA106" s="4"/>
      <c r="BB106" s="177"/>
      <c r="BC106" s="178"/>
      <c r="BD106" s="177"/>
      <c r="BE106" s="178"/>
      <c r="BF106" s="177"/>
      <c r="BG106" s="178"/>
      <c r="BH106" s="177"/>
      <c r="BI106" s="178"/>
      <c r="BJ106" s="177"/>
      <c r="BK106" s="178"/>
      <c r="BL106" s="177"/>
      <c r="BM106" s="178"/>
      <c r="BN106" s="177"/>
      <c r="BO106" s="178"/>
      <c r="BP106" s="177"/>
      <c r="BQ106" s="178"/>
      <c r="BR106" s="189">
        <f t="shared" si="61"/>
        <v>0</v>
      </c>
      <c r="BS106" s="170">
        <f t="shared" si="62"/>
        <v>0</v>
      </c>
      <c r="BT106" s="169">
        <f t="shared" si="63"/>
        <v>0</v>
      </c>
      <c r="BU106" s="170">
        <f t="shared" si="64"/>
        <v>0</v>
      </c>
      <c r="BV106" s="4"/>
      <c r="BW106" s="4"/>
      <c r="BX106" s="177"/>
      <c r="BY106" s="178"/>
      <c r="BZ106" s="177"/>
      <c r="CA106" s="178"/>
      <c r="CB106" s="177"/>
      <c r="CC106" s="178"/>
      <c r="CD106" s="177"/>
      <c r="CE106" s="178"/>
      <c r="CF106" s="177"/>
      <c r="CG106" s="178"/>
      <c r="CH106" s="177"/>
      <c r="CI106" s="178"/>
      <c r="CJ106" s="177"/>
      <c r="CK106" s="178"/>
      <c r="CL106" s="177"/>
      <c r="CM106" s="178"/>
      <c r="CN106" s="189">
        <f t="shared" si="65"/>
        <v>0</v>
      </c>
      <c r="CO106" s="170">
        <f t="shared" si="66"/>
        <v>0</v>
      </c>
      <c r="CP106" s="169">
        <f t="shared" si="67"/>
        <v>0</v>
      </c>
      <c r="CQ106" s="170">
        <f t="shared" si="68"/>
        <v>0</v>
      </c>
      <c r="CR106" s="4"/>
      <c r="CS106" s="4"/>
      <c r="CT106" s="177"/>
      <c r="CU106" s="178"/>
      <c r="CV106" s="177"/>
      <c r="CW106" s="178"/>
      <c r="CX106" s="177"/>
      <c r="CY106" s="178"/>
      <c r="CZ106" s="177"/>
      <c r="DA106" s="178"/>
      <c r="DB106" s="177"/>
      <c r="DC106" s="178"/>
      <c r="DD106" s="177"/>
      <c r="DE106" s="178"/>
      <c r="DF106" s="177"/>
      <c r="DG106" s="178"/>
      <c r="DH106" s="177"/>
      <c r="DI106" s="178"/>
      <c r="DJ106" s="189">
        <f t="shared" si="69"/>
        <v>0</v>
      </c>
      <c r="DK106" s="170">
        <f t="shared" si="70"/>
        <v>0</v>
      </c>
      <c r="DL106" s="169">
        <f t="shared" si="71"/>
        <v>0</v>
      </c>
      <c r="DM106" s="170">
        <f t="shared" si="72"/>
        <v>0</v>
      </c>
      <c r="DN106" s="4"/>
      <c r="DO106" s="4"/>
      <c r="DP106" s="177"/>
      <c r="DQ106" s="178"/>
      <c r="DR106" s="177"/>
      <c r="DS106" s="178"/>
      <c r="DT106" s="177"/>
      <c r="DU106" s="178"/>
      <c r="DV106" s="177"/>
      <c r="DW106" s="178"/>
      <c r="DX106" s="177"/>
      <c r="DY106" s="178"/>
      <c r="DZ106" s="177"/>
      <c r="EA106" s="178"/>
      <c r="EB106" s="177"/>
      <c r="EC106" s="178"/>
      <c r="ED106" s="177"/>
      <c r="EE106" s="178"/>
      <c r="EF106" s="189">
        <f t="shared" si="73"/>
        <v>0</v>
      </c>
      <c r="EG106" s="170">
        <f t="shared" si="74"/>
        <v>0</v>
      </c>
      <c r="EH106" s="169">
        <f t="shared" si="75"/>
        <v>0</v>
      </c>
      <c r="EI106" s="170">
        <f t="shared" si="76"/>
        <v>0</v>
      </c>
      <c r="EJ106" s="4"/>
      <c r="EK106" s="4"/>
      <c r="EL106" s="177"/>
      <c r="EM106" s="178"/>
      <c r="EN106" s="177"/>
      <c r="EO106" s="178"/>
      <c r="EP106" s="177"/>
      <c r="EQ106" s="178"/>
      <c r="ER106" s="177"/>
      <c r="ES106" s="178"/>
      <c r="ET106" s="177"/>
      <c r="EU106" s="178"/>
      <c r="EV106" s="177"/>
      <c r="EW106" s="178"/>
      <c r="EX106" s="177"/>
      <c r="EY106" s="178"/>
      <c r="EZ106" s="177"/>
      <c r="FA106" s="178"/>
      <c r="FB106" s="189">
        <f t="shared" si="77"/>
        <v>0</v>
      </c>
      <c r="FC106" s="170">
        <f t="shared" si="78"/>
        <v>0</v>
      </c>
      <c r="FD106" s="169">
        <f t="shared" si="79"/>
        <v>0</v>
      </c>
      <c r="FE106" s="170">
        <f t="shared" si="80"/>
        <v>0</v>
      </c>
      <c r="FF106" s="4"/>
      <c r="FG106" s="4"/>
      <c r="FH106" s="177"/>
      <c r="FI106" s="178"/>
      <c r="FJ106" s="177"/>
      <c r="FK106" s="178"/>
      <c r="FL106" s="177"/>
      <c r="FM106" s="178"/>
      <c r="FN106" s="177"/>
      <c r="FO106" s="178"/>
      <c r="FP106" s="177"/>
      <c r="FQ106" s="178"/>
      <c r="FR106" s="177"/>
      <c r="FS106" s="178"/>
      <c r="FT106" s="177"/>
      <c r="FU106" s="178"/>
      <c r="FV106" s="177"/>
      <c r="FW106" s="178"/>
      <c r="FX106" s="189">
        <f t="shared" si="81"/>
        <v>0</v>
      </c>
      <c r="FY106" s="170">
        <f t="shared" si="82"/>
        <v>0</v>
      </c>
      <c r="FZ106" s="169">
        <f t="shared" si="83"/>
        <v>0</v>
      </c>
      <c r="GA106" s="170">
        <f t="shared" si="84"/>
        <v>0</v>
      </c>
      <c r="GB106" s="4"/>
      <c r="GC106" s="4"/>
      <c r="GD106" s="177"/>
      <c r="GE106" s="178"/>
      <c r="GF106" s="177"/>
      <c r="GG106" s="178"/>
      <c r="GH106" s="177"/>
      <c r="GI106" s="178"/>
      <c r="GJ106" s="177"/>
      <c r="GK106" s="178"/>
      <c r="GL106" s="177"/>
      <c r="GM106" s="178"/>
      <c r="GN106" s="177"/>
      <c r="GO106" s="178"/>
      <c r="GP106" s="177"/>
      <c r="GQ106" s="178"/>
      <c r="GR106" s="177"/>
      <c r="GS106" s="178"/>
      <c r="GT106" s="189">
        <f t="shared" si="85"/>
        <v>0</v>
      </c>
      <c r="GU106" s="170">
        <f t="shared" si="86"/>
        <v>0</v>
      </c>
      <c r="GV106" s="169">
        <f t="shared" si="87"/>
        <v>0</v>
      </c>
      <c r="GW106" s="170">
        <f t="shared" si="88"/>
        <v>0</v>
      </c>
      <c r="GX106" s="4"/>
      <c r="GY106" s="4"/>
      <c r="GZ106" s="177"/>
      <c r="HA106" s="178"/>
      <c r="HB106" s="177"/>
      <c r="HC106" s="178"/>
      <c r="HD106" s="177"/>
      <c r="HE106" s="178"/>
      <c r="HF106" s="177"/>
      <c r="HG106" s="178"/>
      <c r="HH106" s="177"/>
      <c r="HI106" s="178"/>
      <c r="HJ106" s="177"/>
      <c r="HK106" s="178"/>
      <c r="HL106" s="177"/>
      <c r="HM106" s="178"/>
      <c r="HN106" s="177"/>
      <c r="HO106" s="178"/>
      <c r="HP106" s="189">
        <f t="shared" si="89"/>
        <v>0</v>
      </c>
      <c r="HQ106" s="170">
        <f t="shared" si="90"/>
        <v>0</v>
      </c>
      <c r="HR106" s="169">
        <f t="shared" si="91"/>
        <v>0</v>
      </c>
      <c r="HS106" s="170">
        <f t="shared" si="92"/>
        <v>0</v>
      </c>
      <c r="HT106" s="4"/>
      <c r="HU106" s="4"/>
      <c r="HV106" s="173">
        <f t="shared" si="93"/>
        <v>0</v>
      </c>
      <c r="HW106" s="174">
        <f t="shared" si="94"/>
        <v>0</v>
      </c>
      <c r="HX106" s="169">
        <f t="shared" si="99"/>
        <v>0</v>
      </c>
      <c r="HY106" s="170">
        <f t="shared" si="100"/>
        <v>0</v>
      </c>
      <c r="HZ106" s="175">
        <f t="shared" si="95"/>
        <v>0</v>
      </c>
      <c r="IA106" s="174">
        <f t="shared" si="96"/>
        <v>0</v>
      </c>
      <c r="IB106" s="169">
        <f t="shared" si="101"/>
        <v>0</v>
      </c>
      <c r="IC106" s="170">
        <f t="shared" si="102"/>
        <v>0</v>
      </c>
      <c r="ID106" s="453">
        <f t="shared" si="97"/>
        <v>0</v>
      </c>
      <c r="IE106" s="439">
        <f t="shared" si="98"/>
        <v>0</v>
      </c>
      <c r="IF106" s="455" t="s">
        <v>343</v>
      </c>
      <c r="IG106" s="439" t="s">
        <v>343</v>
      </c>
      <c r="IH106" s="4"/>
    </row>
    <row r="107" spans="2:242" s="26" customFormat="1" ht="16.5" customHeight="1" x14ac:dyDescent="0.2">
      <c r="B107" s="153" t="s">
        <v>264</v>
      </c>
      <c r="C107" s="806"/>
      <c r="D107" s="807"/>
      <c r="E107" s="322"/>
      <c r="F107" s="116"/>
      <c r="G107" s="116"/>
      <c r="H107" s="116"/>
      <c r="I107" s="148">
        <f>INT(IF(E107&gt;0,data!$J$12,0))</f>
        <v>0</v>
      </c>
      <c r="J107" s="148">
        <f>E107*I107</f>
        <v>0</v>
      </c>
      <c r="K107" s="323"/>
      <c r="L107" s="322"/>
      <c r="M107" s="148">
        <f>INT(IF(E107&gt;0,(IF(K107="ano",data!$J$6,0)),0))</f>
        <v>0</v>
      </c>
      <c r="N107" s="155">
        <f>IF(L107&gt;E107,M107*E107,M107*L107)</f>
        <v>0</v>
      </c>
      <c r="O107" s="158">
        <f t="shared" ref="O107" si="103">J107+N107</f>
        <v>0</v>
      </c>
      <c r="Q107" s="152" t="str">
        <f t="shared" ref="Q107" si="104">IF(O107&gt;0,1,"")</f>
        <v/>
      </c>
      <c r="R107" s="640" t="s">
        <v>343</v>
      </c>
      <c r="T107" s="26">
        <f t="shared" ref="T107" si="105">IF(O107&gt;0,IF(ISTEXT(C107)=TRUE,0,1),0)</f>
        <v>0</v>
      </c>
      <c r="U107" s="179" t="s">
        <v>300</v>
      </c>
      <c r="V107" s="10"/>
      <c r="W107" s="10"/>
      <c r="X107" s="167"/>
      <c r="Y107" s="180"/>
      <c r="Z107" s="167"/>
      <c r="AA107" s="180"/>
      <c r="AB107" s="167"/>
      <c r="AC107" s="180"/>
      <c r="AD107" s="167"/>
      <c r="AE107" s="180"/>
      <c r="AF107" s="167"/>
      <c r="AG107" s="180"/>
      <c r="AH107" s="167"/>
      <c r="AI107" s="180"/>
      <c r="AJ107" s="167"/>
      <c r="AK107" s="180"/>
      <c r="AL107" s="167"/>
      <c r="AM107" s="180"/>
      <c r="AN107" s="167"/>
      <c r="AO107" s="180"/>
      <c r="AP107" s="167"/>
      <c r="AQ107" s="180"/>
      <c r="AR107" s="167"/>
      <c r="AS107" s="180"/>
      <c r="AT107" s="167"/>
      <c r="AU107" s="180"/>
      <c r="AV107" s="189">
        <f t="shared" si="57"/>
        <v>0</v>
      </c>
      <c r="AW107" s="170">
        <f t="shared" si="58"/>
        <v>0</v>
      </c>
      <c r="AX107" s="169">
        <f t="shared" si="59"/>
        <v>0</v>
      </c>
      <c r="AY107" s="170">
        <f t="shared" si="60"/>
        <v>0</v>
      </c>
      <c r="AZ107" s="1"/>
      <c r="BA107" s="1"/>
      <c r="BB107" s="167"/>
      <c r="BC107" s="180"/>
      <c r="BD107" s="167"/>
      <c r="BE107" s="180"/>
      <c r="BF107" s="167"/>
      <c r="BG107" s="180"/>
      <c r="BH107" s="167"/>
      <c r="BI107" s="180"/>
      <c r="BJ107" s="167"/>
      <c r="BK107" s="180"/>
      <c r="BL107" s="167"/>
      <c r="BM107" s="180"/>
      <c r="BN107" s="167"/>
      <c r="BO107" s="180"/>
      <c r="BP107" s="167"/>
      <c r="BQ107" s="180"/>
      <c r="BR107" s="189">
        <f t="shared" si="61"/>
        <v>0</v>
      </c>
      <c r="BS107" s="170">
        <f t="shared" si="62"/>
        <v>0</v>
      </c>
      <c r="BT107" s="169">
        <f t="shared" si="63"/>
        <v>0</v>
      </c>
      <c r="BU107" s="170">
        <f t="shared" si="64"/>
        <v>0</v>
      </c>
      <c r="BV107" s="1"/>
      <c r="BW107" s="1"/>
      <c r="BX107" s="167"/>
      <c r="BY107" s="180"/>
      <c r="BZ107" s="167"/>
      <c r="CA107" s="180"/>
      <c r="CB107" s="167"/>
      <c r="CC107" s="180"/>
      <c r="CD107" s="167"/>
      <c r="CE107" s="180"/>
      <c r="CF107" s="167"/>
      <c r="CG107" s="180"/>
      <c r="CH107" s="167"/>
      <c r="CI107" s="180"/>
      <c r="CJ107" s="167"/>
      <c r="CK107" s="180"/>
      <c r="CL107" s="167"/>
      <c r="CM107" s="180"/>
      <c r="CN107" s="189">
        <f t="shared" si="65"/>
        <v>0</v>
      </c>
      <c r="CO107" s="170">
        <f t="shared" si="66"/>
        <v>0</v>
      </c>
      <c r="CP107" s="169">
        <f t="shared" si="67"/>
        <v>0</v>
      </c>
      <c r="CQ107" s="170">
        <f t="shared" si="68"/>
        <v>0</v>
      </c>
      <c r="CR107" s="1"/>
      <c r="CS107" s="1"/>
      <c r="CT107" s="167"/>
      <c r="CU107" s="180"/>
      <c r="CV107" s="167"/>
      <c r="CW107" s="180"/>
      <c r="CX107" s="167"/>
      <c r="CY107" s="180"/>
      <c r="CZ107" s="167"/>
      <c r="DA107" s="180"/>
      <c r="DB107" s="167"/>
      <c r="DC107" s="180"/>
      <c r="DD107" s="167"/>
      <c r="DE107" s="180"/>
      <c r="DF107" s="167"/>
      <c r="DG107" s="180"/>
      <c r="DH107" s="167"/>
      <c r="DI107" s="180"/>
      <c r="DJ107" s="189">
        <f t="shared" si="69"/>
        <v>0</v>
      </c>
      <c r="DK107" s="170">
        <f t="shared" si="70"/>
        <v>0</v>
      </c>
      <c r="DL107" s="169">
        <f t="shared" si="71"/>
        <v>0</v>
      </c>
      <c r="DM107" s="170">
        <f t="shared" si="72"/>
        <v>0</v>
      </c>
      <c r="DN107" s="1"/>
      <c r="DO107" s="1"/>
      <c r="DP107" s="167"/>
      <c r="DQ107" s="180"/>
      <c r="DR107" s="167"/>
      <c r="DS107" s="180"/>
      <c r="DT107" s="167"/>
      <c r="DU107" s="180"/>
      <c r="DV107" s="167"/>
      <c r="DW107" s="180"/>
      <c r="DX107" s="167"/>
      <c r="DY107" s="180"/>
      <c r="DZ107" s="167"/>
      <c r="EA107" s="180"/>
      <c r="EB107" s="167"/>
      <c r="EC107" s="180"/>
      <c r="ED107" s="167"/>
      <c r="EE107" s="180"/>
      <c r="EF107" s="189">
        <f t="shared" si="73"/>
        <v>0</v>
      </c>
      <c r="EG107" s="170">
        <f t="shared" si="74"/>
        <v>0</v>
      </c>
      <c r="EH107" s="169">
        <f t="shared" si="75"/>
        <v>0</v>
      </c>
      <c r="EI107" s="170">
        <f t="shared" si="76"/>
        <v>0</v>
      </c>
      <c r="EJ107" s="1"/>
      <c r="EK107" s="1"/>
      <c r="EL107" s="167"/>
      <c r="EM107" s="180"/>
      <c r="EN107" s="167"/>
      <c r="EO107" s="180"/>
      <c r="EP107" s="167"/>
      <c r="EQ107" s="180"/>
      <c r="ER107" s="167"/>
      <c r="ES107" s="180"/>
      <c r="ET107" s="167"/>
      <c r="EU107" s="180"/>
      <c r="EV107" s="167"/>
      <c r="EW107" s="180"/>
      <c r="EX107" s="167"/>
      <c r="EY107" s="180"/>
      <c r="EZ107" s="167"/>
      <c r="FA107" s="180"/>
      <c r="FB107" s="189">
        <f t="shared" si="77"/>
        <v>0</v>
      </c>
      <c r="FC107" s="170">
        <f t="shared" si="78"/>
        <v>0</v>
      </c>
      <c r="FD107" s="169">
        <f t="shared" si="79"/>
        <v>0</v>
      </c>
      <c r="FE107" s="170">
        <f t="shared" si="80"/>
        <v>0</v>
      </c>
      <c r="FF107" s="1"/>
      <c r="FG107" s="1"/>
      <c r="FH107" s="167"/>
      <c r="FI107" s="180"/>
      <c r="FJ107" s="167"/>
      <c r="FK107" s="180"/>
      <c r="FL107" s="167"/>
      <c r="FM107" s="180"/>
      <c r="FN107" s="167"/>
      <c r="FO107" s="180"/>
      <c r="FP107" s="167"/>
      <c r="FQ107" s="180"/>
      <c r="FR107" s="167"/>
      <c r="FS107" s="180"/>
      <c r="FT107" s="167"/>
      <c r="FU107" s="180"/>
      <c r="FV107" s="167"/>
      <c r="FW107" s="180"/>
      <c r="FX107" s="189">
        <f t="shared" si="81"/>
        <v>0</v>
      </c>
      <c r="FY107" s="170">
        <f t="shared" si="82"/>
        <v>0</v>
      </c>
      <c r="FZ107" s="169">
        <f t="shared" si="83"/>
        <v>0</v>
      </c>
      <c r="GA107" s="170">
        <f t="shared" si="84"/>
        <v>0</v>
      </c>
      <c r="GB107" s="1"/>
      <c r="GC107" s="1"/>
      <c r="GD107" s="167"/>
      <c r="GE107" s="180"/>
      <c r="GF107" s="167"/>
      <c r="GG107" s="180"/>
      <c r="GH107" s="167"/>
      <c r="GI107" s="180"/>
      <c r="GJ107" s="167"/>
      <c r="GK107" s="180"/>
      <c r="GL107" s="167"/>
      <c r="GM107" s="180"/>
      <c r="GN107" s="167"/>
      <c r="GO107" s="180"/>
      <c r="GP107" s="167"/>
      <c r="GQ107" s="180"/>
      <c r="GR107" s="167"/>
      <c r="GS107" s="180"/>
      <c r="GT107" s="189">
        <f t="shared" si="85"/>
        <v>0</v>
      </c>
      <c r="GU107" s="170">
        <f t="shared" si="86"/>
        <v>0</v>
      </c>
      <c r="GV107" s="169">
        <f t="shared" si="87"/>
        <v>0</v>
      </c>
      <c r="GW107" s="170">
        <f t="shared" si="88"/>
        <v>0</v>
      </c>
      <c r="GX107" s="1"/>
      <c r="GY107" s="1"/>
      <c r="GZ107" s="167"/>
      <c r="HA107" s="180"/>
      <c r="HB107" s="167"/>
      <c r="HC107" s="180"/>
      <c r="HD107" s="167"/>
      <c r="HE107" s="180"/>
      <c r="HF107" s="167"/>
      <c r="HG107" s="180"/>
      <c r="HH107" s="167"/>
      <c r="HI107" s="180"/>
      <c r="HJ107" s="167"/>
      <c r="HK107" s="180"/>
      <c r="HL107" s="167"/>
      <c r="HM107" s="180"/>
      <c r="HN107" s="167"/>
      <c r="HO107" s="180"/>
      <c r="HP107" s="189">
        <f t="shared" si="89"/>
        <v>0</v>
      </c>
      <c r="HQ107" s="170">
        <f t="shared" si="90"/>
        <v>0</v>
      </c>
      <c r="HR107" s="169">
        <f t="shared" si="91"/>
        <v>0</v>
      </c>
      <c r="HS107" s="170">
        <f t="shared" si="92"/>
        <v>0</v>
      </c>
      <c r="HT107" s="1"/>
      <c r="HU107" s="1"/>
      <c r="HV107" s="173">
        <f t="shared" si="93"/>
        <v>0</v>
      </c>
      <c r="HW107" s="174">
        <f t="shared" si="94"/>
        <v>0</v>
      </c>
      <c r="HX107" s="169">
        <f t="shared" si="99"/>
        <v>0</v>
      </c>
      <c r="HY107" s="170">
        <f t="shared" si="100"/>
        <v>0</v>
      </c>
      <c r="HZ107" s="175">
        <f t="shared" si="95"/>
        <v>0</v>
      </c>
      <c r="IA107" s="174">
        <f t="shared" si="96"/>
        <v>0</v>
      </c>
      <c r="IB107" s="169">
        <f t="shared" si="101"/>
        <v>0</v>
      </c>
      <c r="IC107" s="170">
        <f t="shared" si="102"/>
        <v>0</v>
      </c>
      <c r="ID107" s="453">
        <f t="shared" si="97"/>
        <v>0</v>
      </c>
      <c r="IE107" s="439">
        <f t="shared" si="98"/>
        <v>0</v>
      </c>
      <c r="IF107" s="455" t="s">
        <v>343</v>
      </c>
      <c r="IG107" s="439" t="s">
        <v>343</v>
      </c>
      <c r="IH107" s="1"/>
    </row>
    <row r="108" spans="2:242" s="26" customFormat="1" ht="15.75" hidden="1" customHeight="1" x14ac:dyDescent="0.2">
      <c r="B108" s="153"/>
      <c r="C108" s="555"/>
      <c r="D108" s="556"/>
      <c r="E108" s="123"/>
      <c r="F108" s="123"/>
      <c r="G108" s="123"/>
      <c r="H108" s="123"/>
      <c r="I108" s="148"/>
      <c r="J108" s="161"/>
      <c r="K108" s="557"/>
      <c r="L108" s="553"/>
      <c r="M108" s="148"/>
      <c r="N108" s="155"/>
      <c r="O108" s="162"/>
      <c r="Q108" s="157"/>
      <c r="R108" s="640" t="s">
        <v>343</v>
      </c>
      <c r="T108" s="28"/>
      <c r="U108" s="176" t="s">
        <v>300</v>
      </c>
      <c r="V108" s="10"/>
      <c r="W108" s="10"/>
      <c r="X108" s="177"/>
      <c r="Y108" s="178"/>
      <c r="Z108" s="177"/>
      <c r="AA108" s="178"/>
      <c r="AB108" s="177"/>
      <c r="AC108" s="178"/>
      <c r="AD108" s="177"/>
      <c r="AE108" s="178"/>
      <c r="AF108" s="177"/>
      <c r="AG108" s="178"/>
      <c r="AH108" s="177"/>
      <c r="AI108" s="178"/>
      <c r="AJ108" s="177"/>
      <c r="AK108" s="178"/>
      <c r="AL108" s="177"/>
      <c r="AM108" s="178"/>
      <c r="AN108" s="177"/>
      <c r="AO108" s="178"/>
      <c r="AP108" s="177"/>
      <c r="AQ108" s="178"/>
      <c r="AR108" s="177"/>
      <c r="AS108" s="178"/>
      <c r="AT108" s="177"/>
      <c r="AU108" s="178"/>
      <c r="AV108" s="189">
        <f t="shared" si="57"/>
        <v>0</v>
      </c>
      <c r="AW108" s="170">
        <f t="shared" si="58"/>
        <v>0</v>
      </c>
      <c r="AX108" s="169">
        <f t="shared" si="59"/>
        <v>0</v>
      </c>
      <c r="AY108" s="170">
        <f t="shared" si="60"/>
        <v>0</v>
      </c>
      <c r="AZ108" s="1"/>
      <c r="BA108" s="1"/>
      <c r="BB108" s="177"/>
      <c r="BC108" s="178"/>
      <c r="BD108" s="177"/>
      <c r="BE108" s="178"/>
      <c r="BF108" s="177"/>
      <c r="BG108" s="178"/>
      <c r="BH108" s="177"/>
      <c r="BI108" s="178"/>
      <c r="BJ108" s="177"/>
      <c r="BK108" s="178"/>
      <c r="BL108" s="177"/>
      <c r="BM108" s="178"/>
      <c r="BN108" s="177"/>
      <c r="BO108" s="178"/>
      <c r="BP108" s="177"/>
      <c r="BQ108" s="178"/>
      <c r="BR108" s="189">
        <f t="shared" si="61"/>
        <v>0</v>
      </c>
      <c r="BS108" s="170">
        <f t="shared" si="62"/>
        <v>0</v>
      </c>
      <c r="BT108" s="169">
        <f t="shared" si="63"/>
        <v>0</v>
      </c>
      <c r="BU108" s="170">
        <f t="shared" si="64"/>
        <v>0</v>
      </c>
      <c r="BV108" s="1"/>
      <c r="BW108" s="1"/>
      <c r="BX108" s="177"/>
      <c r="BY108" s="178"/>
      <c r="BZ108" s="177"/>
      <c r="CA108" s="178"/>
      <c r="CB108" s="177"/>
      <c r="CC108" s="178"/>
      <c r="CD108" s="177"/>
      <c r="CE108" s="178"/>
      <c r="CF108" s="177"/>
      <c r="CG108" s="178"/>
      <c r="CH108" s="177"/>
      <c r="CI108" s="178"/>
      <c r="CJ108" s="177"/>
      <c r="CK108" s="178"/>
      <c r="CL108" s="177"/>
      <c r="CM108" s="178"/>
      <c r="CN108" s="189">
        <f t="shared" si="65"/>
        <v>0</v>
      </c>
      <c r="CO108" s="170">
        <f t="shared" si="66"/>
        <v>0</v>
      </c>
      <c r="CP108" s="169">
        <f t="shared" si="67"/>
        <v>0</v>
      </c>
      <c r="CQ108" s="170">
        <f t="shared" si="68"/>
        <v>0</v>
      </c>
      <c r="CR108" s="1"/>
      <c r="CS108" s="1"/>
      <c r="CT108" s="177"/>
      <c r="CU108" s="178"/>
      <c r="CV108" s="177"/>
      <c r="CW108" s="178"/>
      <c r="CX108" s="177"/>
      <c r="CY108" s="178"/>
      <c r="CZ108" s="177"/>
      <c r="DA108" s="178"/>
      <c r="DB108" s="177"/>
      <c r="DC108" s="178"/>
      <c r="DD108" s="177"/>
      <c r="DE108" s="178"/>
      <c r="DF108" s="177"/>
      <c r="DG108" s="178"/>
      <c r="DH108" s="177"/>
      <c r="DI108" s="178"/>
      <c r="DJ108" s="189">
        <f t="shared" si="69"/>
        <v>0</v>
      </c>
      <c r="DK108" s="170">
        <f t="shared" si="70"/>
        <v>0</v>
      </c>
      <c r="DL108" s="169">
        <f t="shared" si="71"/>
        <v>0</v>
      </c>
      <c r="DM108" s="170">
        <f t="shared" si="72"/>
        <v>0</v>
      </c>
      <c r="DN108" s="1"/>
      <c r="DO108" s="1"/>
      <c r="DP108" s="177"/>
      <c r="DQ108" s="178"/>
      <c r="DR108" s="177"/>
      <c r="DS108" s="178"/>
      <c r="DT108" s="177"/>
      <c r="DU108" s="178"/>
      <c r="DV108" s="177"/>
      <c r="DW108" s="178"/>
      <c r="DX108" s="177"/>
      <c r="DY108" s="178"/>
      <c r="DZ108" s="177"/>
      <c r="EA108" s="178"/>
      <c r="EB108" s="177"/>
      <c r="EC108" s="178"/>
      <c r="ED108" s="177"/>
      <c r="EE108" s="178"/>
      <c r="EF108" s="189">
        <f t="shared" si="73"/>
        <v>0</v>
      </c>
      <c r="EG108" s="170">
        <f t="shared" si="74"/>
        <v>0</v>
      </c>
      <c r="EH108" s="169">
        <f t="shared" si="75"/>
        <v>0</v>
      </c>
      <c r="EI108" s="170">
        <f t="shared" si="76"/>
        <v>0</v>
      </c>
      <c r="EJ108" s="1"/>
      <c r="EK108" s="1"/>
      <c r="EL108" s="177"/>
      <c r="EM108" s="178"/>
      <c r="EN108" s="177"/>
      <c r="EO108" s="178"/>
      <c r="EP108" s="177"/>
      <c r="EQ108" s="178"/>
      <c r="ER108" s="177"/>
      <c r="ES108" s="178"/>
      <c r="ET108" s="177"/>
      <c r="EU108" s="178"/>
      <c r="EV108" s="177"/>
      <c r="EW108" s="178"/>
      <c r="EX108" s="177"/>
      <c r="EY108" s="178"/>
      <c r="EZ108" s="177"/>
      <c r="FA108" s="178"/>
      <c r="FB108" s="189">
        <f t="shared" si="77"/>
        <v>0</v>
      </c>
      <c r="FC108" s="170">
        <f t="shared" si="78"/>
        <v>0</v>
      </c>
      <c r="FD108" s="169">
        <f t="shared" si="79"/>
        <v>0</v>
      </c>
      <c r="FE108" s="170">
        <f t="shared" si="80"/>
        <v>0</v>
      </c>
      <c r="FF108" s="1"/>
      <c r="FG108" s="1"/>
      <c r="FH108" s="177"/>
      <c r="FI108" s="178"/>
      <c r="FJ108" s="177"/>
      <c r="FK108" s="178"/>
      <c r="FL108" s="177"/>
      <c r="FM108" s="178"/>
      <c r="FN108" s="177"/>
      <c r="FO108" s="178"/>
      <c r="FP108" s="177"/>
      <c r="FQ108" s="178"/>
      <c r="FR108" s="177"/>
      <c r="FS108" s="178"/>
      <c r="FT108" s="177"/>
      <c r="FU108" s="178"/>
      <c r="FV108" s="177"/>
      <c r="FW108" s="178"/>
      <c r="FX108" s="189">
        <f t="shared" si="81"/>
        <v>0</v>
      </c>
      <c r="FY108" s="170">
        <f t="shared" si="82"/>
        <v>0</v>
      </c>
      <c r="FZ108" s="169">
        <f t="shared" si="83"/>
        <v>0</v>
      </c>
      <c r="GA108" s="170">
        <f t="shared" si="84"/>
        <v>0</v>
      </c>
      <c r="GB108" s="1"/>
      <c r="GC108" s="1"/>
      <c r="GD108" s="177"/>
      <c r="GE108" s="178"/>
      <c r="GF108" s="177"/>
      <c r="GG108" s="178"/>
      <c r="GH108" s="177"/>
      <c r="GI108" s="178"/>
      <c r="GJ108" s="177"/>
      <c r="GK108" s="178"/>
      <c r="GL108" s="177"/>
      <c r="GM108" s="178"/>
      <c r="GN108" s="177"/>
      <c r="GO108" s="178"/>
      <c r="GP108" s="177"/>
      <c r="GQ108" s="178"/>
      <c r="GR108" s="177"/>
      <c r="GS108" s="178"/>
      <c r="GT108" s="189">
        <f t="shared" si="85"/>
        <v>0</v>
      </c>
      <c r="GU108" s="170">
        <f t="shared" si="86"/>
        <v>0</v>
      </c>
      <c r="GV108" s="169">
        <f t="shared" si="87"/>
        <v>0</v>
      </c>
      <c r="GW108" s="170">
        <f t="shared" si="88"/>
        <v>0</v>
      </c>
      <c r="GX108" s="1"/>
      <c r="GY108" s="1"/>
      <c r="GZ108" s="177"/>
      <c r="HA108" s="178"/>
      <c r="HB108" s="177"/>
      <c r="HC108" s="178"/>
      <c r="HD108" s="177"/>
      <c r="HE108" s="178"/>
      <c r="HF108" s="177"/>
      <c r="HG108" s="178"/>
      <c r="HH108" s="177"/>
      <c r="HI108" s="178"/>
      <c r="HJ108" s="177"/>
      <c r="HK108" s="178"/>
      <c r="HL108" s="177"/>
      <c r="HM108" s="178"/>
      <c r="HN108" s="177"/>
      <c r="HO108" s="178"/>
      <c r="HP108" s="189">
        <f t="shared" si="89"/>
        <v>0</v>
      </c>
      <c r="HQ108" s="170">
        <f t="shared" si="90"/>
        <v>0</v>
      </c>
      <c r="HR108" s="169">
        <f t="shared" si="91"/>
        <v>0</v>
      </c>
      <c r="HS108" s="170">
        <f t="shared" si="92"/>
        <v>0</v>
      </c>
      <c r="HT108" s="1"/>
      <c r="HU108" s="1"/>
      <c r="HV108" s="173">
        <f t="shared" si="93"/>
        <v>0</v>
      </c>
      <c r="HW108" s="174">
        <f t="shared" si="94"/>
        <v>0</v>
      </c>
      <c r="HX108" s="169">
        <f t="shared" si="99"/>
        <v>0</v>
      </c>
      <c r="HY108" s="170">
        <f t="shared" si="100"/>
        <v>0</v>
      </c>
      <c r="HZ108" s="175">
        <f t="shared" si="95"/>
        <v>0</v>
      </c>
      <c r="IA108" s="174">
        <f t="shared" si="96"/>
        <v>0</v>
      </c>
      <c r="IB108" s="169">
        <f t="shared" si="101"/>
        <v>0</v>
      </c>
      <c r="IC108" s="170">
        <f t="shared" si="102"/>
        <v>0</v>
      </c>
      <c r="ID108" s="453">
        <f t="shared" si="97"/>
        <v>0</v>
      </c>
      <c r="IE108" s="439">
        <f t="shared" si="98"/>
        <v>0</v>
      </c>
      <c r="IF108" s="455" t="s">
        <v>343</v>
      </c>
      <c r="IG108" s="439" t="s">
        <v>343</v>
      </c>
      <c r="IH108" s="1"/>
    </row>
    <row r="109" spans="2:242" s="26" customFormat="1" ht="16.5" customHeight="1" x14ac:dyDescent="0.2">
      <c r="B109" s="153" t="s">
        <v>265</v>
      </c>
      <c r="C109" s="806"/>
      <c r="D109" s="807"/>
      <c r="E109" s="322"/>
      <c r="F109" s="116"/>
      <c r="G109" s="116"/>
      <c r="H109" s="116"/>
      <c r="I109" s="148">
        <f>INT(IF(E109&gt;0,data!$J$12,0))</f>
        <v>0</v>
      </c>
      <c r="J109" s="148">
        <f>E109*I109</f>
        <v>0</v>
      </c>
      <c r="K109" s="323"/>
      <c r="L109" s="322"/>
      <c r="M109" s="148">
        <f>INT(IF(E109&gt;0,(IF(K109="ano",data!$J$6,0)),0))</f>
        <v>0</v>
      </c>
      <c r="N109" s="155">
        <f>IF(L109&gt;E109,M109*E109,M109*L109)</f>
        <v>0</v>
      </c>
      <c r="O109" s="158">
        <f t="shared" ref="O109" si="106">J109+N109</f>
        <v>0</v>
      </c>
      <c r="Q109" s="152" t="str">
        <f t="shared" ref="Q109" si="107">IF(O109&gt;0,1,"")</f>
        <v/>
      </c>
      <c r="R109" s="640" t="s">
        <v>343</v>
      </c>
      <c r="T109" s="26">
        <f t="shared" ref="T109" si="108">IF(O109&gt;0,IF(ISTEXT(C109)=TRUE,0,1),0)</f>
        <v>0</v>
      </c>
      <c r="U109" s="179" t="s">
        <v>300</v>
      </c>
      <c r="V109" s="10"/>
      <c r="W109" s="10"/>
      <c r="X109" s="167"/>
      <c r="Y109" s="180"/>
      <c r="Z109" s="167"/>
      <c r="AA109" s="180"/>
      <c r="AB109" s="167"/>
      <c r="AC109" s="180"/>
      <c r="AD109" s="167"/>
      <c r="AE109" s="180"/>
      <c r="AF109" s="167"/>
      <c r="AG109" s="180"/>
      <c r="AH109" s="167"/>
      <c r="AI109" s="180"/>
      <c r="AJ109" s="167"/>
      <c r="AK109" s="180"/>
      <c r="AL109" s="167"/>
      <c r="AM109" s="180"/>
      <c r="AN109" s="167"/>
      <c r="AO109" s="180"/>
      <c r="AP109" s="167"/>
      <c r="AQ109" s="180"/>
      <c r="AR109" s="167"/>
      <c r="AS109" s="180"/>
      <c r="AT109" s="167"/>
      <c r="AU109" s="180"/>
      <c r="AV109" s="189">
        <f t="shared" si="57"/>
        <v>0</v>
      </c>
      <c r="AW109" s="170">
        <f t="shared" si="58"/>
        <v>0</v>
      </c>
      <c r="AX109" s="169">
        <f t="shared" si="59"/>
        <v>0</v>
      </c>
      <c r="AY109" s="170">
        <f t="shared" si="60"/>
        <v>0</v>
      </c>
      <c r="AZ109" s="1"/>
      <c r="BA109" s="1"/>
      <c r="BB109" s="167"/>
      <c r="BC109" s="180"/>
      <c r="BD109" s="167"/>
      <c r="BE109" s="180"/>
      <c r="BF109" s="167"/>
      <c r="BG109" s="180"/>
      <c r="BH109" s="167"/>
      <c r="BI109" s="180"/>
      <c r="BJ109" s="167"/>
      <c r="BK109" s="180"/>
      <c r="BL109" s="167"/>
      <c r="BM109" s="180"/>
      <c r="BN109" s="167"/>
      <c r="BO109" s="180"/>
      <c r="BP109" s="167"/>
      <c r="BQ109" s="180"/>
      <c r="BR109" s="189">
        <f t="shared" si="61"/>
        <v>0</v>
      </c>
      <c r="BS109" s="170">
        <f t="shared" si="62"/>
        <v>0</v>
      </c>
      <c r="BT109" s="169">
        <f t="shared" si="63"/>
        <v>0</v>
      </c>
      <c r="BU109" s="170">
        <f t="shared" si="64"/>
        <v>0</v>
      </c>
      <c r="BV109" s="1"/>
      <c r="BW109" s="1"/>
      <c r="BX109" s="167"/>
      <c r="BY109" s="180"/>
      <c r="BZ109" s="167"/>
      <c r="CA109" s="180"/>
      <c r="CB109" s="167"/>
      <c r="CC109" s="180"/>
      <c r="CD109" s="167"/>
      <c r="CE109" s="180"/>
      <c r="CF109" s="167"/>
      <c r="CG109" s="180"/>
      <c r="CH109" s="167"/>
      <c r="CI109" s="180"/>
      <c r="CJ109" s="167"/>
      <c r="CK109" s="180"/>
      <c r="CL109" s="167"/>
      <c r="CM109" s="180"/>
      <c r="CN109" s="189">
        <f t="shared" si="65"/>
        <v>0</v>
      </c>
      <c r="CO109" s="170">
        <f t="shared" si="66"/>
        <v>0</v>
      </c>
      <c r="CP109" s="169">
        <f t="shared" si="67"/>
        <v>0</v>
      </c>
      <c r="CQ109" s="170">
        <f t="shared" si="68"/>
        <v>0</v>
      </c>
      <c r="CR109" s="1"/>
      <c r="CS109" s="1"/>
      <c r="CT109" s="167"/>
      <c r="CU109" s="180"/>
      <c r="CV109" s="167"/>
      <c r="CW109" s="180"/>
      <c r="CX109" s="167"/>
      <c r="CY109" s="180"/>
      <c r="CZ109" s="167"/>
      <c r="DA109" s="180"/>
      <c r="DB109" s="167"/>
      <c r="DC109" s="180"/>
      <c r="DD109" s="167"/>
      <c r="DE109" s="180"/>
      <c r="DF109" s="167"/>
      <c r="DG109" s="180"/>
      <c r="DH109" s="167"/>
      <c r="DI109" s="180"/>
      <c r="DJ109" s="189">
        <f t="shared" si="69"/>
        <v>0</v>
      </c>
      <c r="DK109" s="170">
        <f t="shared" si="70"/>
        <v>0</v>
      </c>
      <c r="DL109" s="169">
        <f t="shared" si="71"/>
        <v>0</v>
      </c>
      <c r="DM109" s="170">
        <f t="shared" si="72"/>
        <v>0</v>
      </c>
      <c r="DN109" s="1"/>
      <c r="DO109" s="1"/>
      <c r="DP109" s="167"/>
      <c r="DQ109" s="180"/>
      <c r="DR109" s="167"/>
      <c r="DS109" s="180"/>
      <c r="DT109" s="167"/>
      <c r="DU109" s="180"/>
      <c r="DV109" s="167"/>
      <c r="DW109" s="180"/>
      <c r="DX109" s="167"/>
      <c r="DY109" s="180"/>
      <c r="DZ109" s="167"/>
      <c r="EA109" s="180"/>
      <c r="EB109" s="167"/>
      <c r="EC109" s="180"/>
      <c r="ED109" s="167"/>
      <c r="EE109" s="180"/>
      <c r="EF109" s="189">
        <f t="shared" si="73"/>
        <v>0</v>
      </c>
      <c r="EG109" s="170">
        <f t="shared" si="74"/>
        <v>0</v>
      </c>
      <c r="EH109" s="169">
        <f t="shared" si="75"/>
        <v>0</v>
      </c>
      <c r="EI109" s="170">
        <f t="shared" si="76"/>
        <v>0</v>
      </c>
      <c r="EJ109" s="1"/>
      <c r="EK109" s="1"/>
      <c r="EL109" s="167"/>
      <c r="EM109" s="180"/>
      <c r="EN109" s="167"/>
      <c r="EO109" s="180"/>
      <c r="EP109" s="167"/>
      <c r="EQ109" s="180"/>
      <c r="ER109" s="167"/>
      <c r="ES109" s="180"/>
      <c r="ET109" s="167"/>
      <c r="EU109" s="180"/>
      <c r="EV109" s="167"/>
      <c r="EW109" s="180"/>
      <c r="EX109" s="167"/>
      <c r="EY109" s="180"/>
      <c r="EZ109" s="167"/>
      <c r="FA109" s="180"/>
      <c r="FB109" s="189">
        <f t="shared" si="77"/>
        <v>0</v>
      </c>
      <c r="FC109" s="170">
        <f t="shared" si="78"/>
        <v>0</v>
      </c>
      <c r="FD109" s="169">
        <f t="shared" si="79"/>
        <v>0</v>
      </c>
      <c r="FE109" s="170">
        <f t="shared" si="80"/>
        <v>0</v>
      </c>
      <c r="FF109" s="1"/>
      <c r="FG109" s="1"/>
      <c r="FH109" s="167"/>
      <c r="FI109" s="180"/>
      <c r="FJ109" s="167"/>
      <c r="FK109" s="180"/>
      <c r="FL109" s="167"/>
      <c r="FM109" s="180"/>
      <c r="FN109" s="167"/>
      <c r="FO109" s="180"/>
      <c r="FP109" s="167"/>
      <c r="FQ109" s="180"/>
      <c r="FR109" s="167"/>
      <c r="FS109" s="180"/>
      <c r="FT109" s="167"/>
      <c r="FU109" s="180"/>
      <c r="FV109" s="167"/>
      <c r="FW109" s="180"/>
      <c r="FX109" s="189">
        <f t="shared" si="81"/>
        <v>0</v>
      </c>
      <c r="FY109" s="170">
        <f t="shared" si="82"/>
        <v>0</v>
      </c>
      <c r="FZ109" s="169">
        <f t="shared" si="83"/>
        <v>0</v>
      </c>
      <c r="GA109" s="170">
        <f t="shared" si="84"/>
        <v>0</v>
      </c>
      <c r="GB109" s="1"/>
      <c r="GC109" s="1"/>
      <c r="GD109" s="167"/>
      <c r="GE109" s="180"/>
      <c r="GF109" s="167"/>
      <c r="GG109" s="180"/>
      <c r="GH109" s="167"/>
      <c r="GI109" s="180"/>
      <c r="GJ109" s="167"/>
      <c r="GK109" s="180"/>
      <c r="GL109" s="167"/>
      <c r="GM109" s="180"/>
      <c r="GN109" s="167"/>
      <c r="GO109" s="180"/>
      <c r="GP109" s="167"/>
      <c r="GQ109" s="180"/>
      <c r="GR109" s="167"/>
      <c r="GS109" s="180"/>
      <c r="GT109" s="189">
        <f t="shared" si="85"/>
        <v>0</v>
      </c>
      <c r="GU109" s="170">
        <f t="shared" si="86"/>
        <v>0</v>
      </c>
      <c r="GV109" s="169">
        <f t="shared" si="87"/>
        <v>0</v>
      </c>
      <c r="GW109" s="170">
        <f t="shared" si="88"/>
        <v>0</v>
      </c>
      <c r="GX109" s="1"/>
      <c r="GY109" s="1"/>
      <c r="GZ109" s="167"/>
      <c r="HA109" s="180"/>
      <c r="HB109" s="167"/>
      <c r="HC109" s="180"/>
      <c r="HD109" s="167"/>
      <c r="HE109" s="180"/>
      <c r="HF109" s="167"/>
      <c r="HG109" s="180"/>
      <c r="HH109" s="167"/>
      <c r="HI109" s="180"/>
      <c r="HJ109" s="167"/>
      <c r="HK109" s="180"/>
      <c r="HL109" s="167"/>
      <c r="HM109" s="180"/>
      <c r="HN109" s="167"/>
      <c r="HO109" s="180"/>
      <c r="HP109" s="189">
        <f t="shared" si="89"/>
        <v>0</v>
      </c>
      <c r="HQ109" s="170">
        <f t="shared" si="90"/>
        <v>0</v>
      </c>
      <c r="HR109" s="169">
        <f t="shared" si="91"/>
        <v>0</v>
      </c>
      <c r="HS109" s="170">
        <f t="shared" si="92"/>
        <v>0</v>
      </c>
      <c r="HT109" s="1"/>
      <c r="HU109" s="1"/>
      <c r="HV109" s="173">
        <f t="shared" si="93"/>
        <v>0</v>
      </c>
      <c r="HW109" s="174">
        <f t="shared" si="94"/>
        <v>0</v>
      </c>
      <c r="HX109" s="169">
        <f t="shared" si="99"/>
        <v>0</v>
      </c>
      <c r="HY109" s="170">
        <f t="shared" si="100"/>
        <v>0</v>
      </c>
      <c r="HZ109" s="175">
        <f t="shared" si="95"/>
        <v>0</v>
      </c>
      <c r="IA109" s="174">
        <f t="shared" si="96"/>
        <v>0</v>
      </c>
      <c r="IB109" s="169">
        <f t="shared" si="101"/>
        <v>0</v>
      </c>
      <c r="IC109" s="170">
        <f t="shared" si="102"/>
        <v>0</v>
      </c>
      <c r="ID109" s="453">
        <f t="shared" si="97"/>
        <v>0</v>
      </c>
      <c r="IE109" s="439">
        <f t="shared" si="98"/>
        <v>0</v>
      </c>
      <c r="IF109" s="455" t="s">
        <v>343</v>
      </c>
      <c r="IG109" s="439" t="s">
        <v>343</v>
      </c>
      <c r="IH109" s="1"/>
    </row>
    <row r="110" spans="2:242" s="26" customFormat="1" ht="15.75" hidden="1" customHeight="1" x14ac:dyDescent="0.2">
      <c r="B110" s="153"/>
      <c r="C110" s="555"/>
      <c r="D110" s="556"/>
      <c r="E110" s="123"/>
      <c r="F110" s="123"/>
      <c r="G110" s="123"/>
      <c r="H110" s="123"/>
      <c r="I110" s="148"/>
      <c r="J110" s="161"/>
      <c r="K110" s="557"/>
      <c r="L110" s="553"/>
      <c r="M110" s="148"/>
      <c r="N110" s="155"/>
      <c r="O110" s="162"/>
      <c r="Q110" s="157"/>
      <c r="R110" s="640" t="s">
        <v>343</v>
      </c>
      <c r="T110" s="28"/>
      <c r="U110" s="176" t="s">
        <v>300</v>
      </c>
      <c r="V110" s="10"/>
      <c r="W110" s="10"/>
      <c r="X110" s="177"/>
      <c r="Y110" s="178"/>
      <c r="Z110" s="177"/>
      <c r="AA110" s="178"/>
      <c r="AB110" s="177"/>
      <c r="AC110" s="178"/>
      <c r="AD110" s="177"/>
      <c r="AE110" s="178"/>
      <c r="AF110" s="177"/>
      <c r="AG110" s="178"/>
      <c r="AH110" s="177"/>
      <c r="AI110" s="178"/>
      <c r="AJ110" s="177"/>
      <c r="AK110" s="178"/>
      <c r="AL110" s="177"/>
      <c r="AM110" s="178"/>
      <c r="AN110" s="177"/>
      <c r="AO110" s="178"/>
      <c r="AP110" s="177"/>
      <c r="AQ110" s="178"/>
      <c r="AR110" s="177"/>
      <c r="AS110" s="178"/>
      <c r="AT110" s="177"/>
      <c r="AU110" s="178"/>
      <c r="AV110" s="189">
        <f t="shared" si="57"/>
        <v>0</v>
      </c>
      <c r="AW110" s="170">
        <f t="shared" si="58"/>
        <v>0</v>
      </c>
      <c r="AX110" s="169">
        <f t="shared" si="59"/>
        <v>0</v>
      </c>
      <c r="AY110" s="170">
        <f t="shared" si="60"/>
        <v>0</v>
      </c>
      <c r="AZ110" s="1"/>
      <c r="BA110" s="1"/>
      <c r="BB110" s="177"/>
      <c r="BC110" s="178"/>
      <c r="BD110" s="177"/>
      <c r="BE110" s="178"/>
      <c r="BF110" s="177"/>
      <c r="BG110" s="178"/>
      <c r="BH110" s="177"/>
      <c r="BI110" s="178"/>
      <c r="BJ110" s="177"/>
      <c r="BK110" s="178"/>
      <c r="BL110" s="177"/>
      <c r="BM110" s="178"/>
      <c r="BN110" s="177"/>
      <c r="BO110" s="178"/>
      <c r="BP110" s="177"/>
      <c r="BQ110" s="178"/>
      <c r="BR110" s="189">
        <f t="shared" si="61"/>
        <v>0</v>
      </c>
      <c r="BS110" s="170">
        <f t="shared" si="62"/>
        <v>0</v>
      </c>
      <c r="BT110" s="169">
        <f t="shared" si="63"/>
        <v>0</v>
      </c>
      <c r="BU110" s="170">
        <f t="shared" si="64"/>
        <v>0</v>
      </c>
      <c r="BV110" s="1"/>
      <c r="BW110" s="1"/>
      <c r="BX110" s="177"/>
      <c r="BY110" s="178"/>
      <c r="BZ110" s="177"/>
      <c r="CA110" s="178"/>
      <c r="CB110" s="177"/>
      <c r="CC110" s="178"/>
      <c r="CD110" s="177"/>
      <c r="CE110" s="178"/>
      <c r="CF110" s="177"/>
      <c r="CG110" s="178"/>
      <c r="CH110" s="177"/>
      <c r="CI110" s="178"/>
      <c r="CJ110" s="177"/>
      <c r="CK110" s="178"/>
      <c r="CL110" s="177"/>
      <c r="CM110" s="178"/>
      <c r="CN110" s="189">
        <f t="shared" si="65"/>
        <v>0</v>
      </c>
      <c r="CO110" s="170">
        <f t="shared" si="66"/>
        <v>0</v>
      </c>
      <c r="CP110" s="169">
        <f t="shared" si="67"/>
        <v>0</v>
      </c>
      <c r="CQ110" s="170">
        <f t="shared" si="68"/>
        <v>0</v>
      </c>
      <c r="CR110" s="1"/>
      <c r="CS110" s="1"/>
      <c r="CT110" s="177"/>
      <c r="CU110" s="178"/>
      <c r="CV110" s="177"/>
      <c r="CW110" s="178"/>
      <c r="CX110" s="177"/>
      <c r="CY110" s="178"/>
      <c r="CZ110" s="177"/>
      <c r="DA110" s="178"/>
      <c r="DB110" s="177"/>
      <c r="DC110" s="178"/>
      <c r="DD110" s="177"/>
      <c r="DE110" s="178"/>
      <c r="DF110" s="177"/>
      <c r="DG110" s="178"/>
      <c r="DH110" s="177"/>
      <c r="DI110" s="178"/>
      <c r="DJ110" s="189">
        <f t="shared" si="69"/>
        <v>0</v>
      </c>
      <c r="DK110" s="170">
        <f t="shared" si="70"/>
        <v>0</v>
      </c>
      <c r="DL110" s="169">
        <f t="shared" si="71"/>
        <v>0</v>
      </c>
      <c r="DM110" s="170">
        <f t="shared" si="72"/>
        <v>0</v>
      </c>
      <c r="DN110" s="1"/>
      <c r="DO110" s="1"/>
      <c r="DP110" s="177"/>
      <c r="DQ110" s="178"/>
      <c r="DR110" s="177"/>
      <c r="DS110" s="178"/>
      <c r="DT110" s="177"/>
      <c r="DU110" s="178"/>
      <c r="DV110" s="177"/>
      <c r="DW110" s="178"/>
      <c r="DX110" s="177"/>
      <c r="DY110" s="178"/>
      <c r="DZ110" s="177"/>
      <c r="EA110" s="178"/>
      <c r="EB110" s="177"/>
      <c r="EC110" s="178"/>
      <c r="ED110" s="177"/>
      <c r="EE110" s="178"/>
      <c r="EF110" s="189">
        <f t="shared" si="73"/>
        <v>0</v>
      </c>
      <c r="EG110" s="170">
        <f t="shared" si="74"/>
        <v>0</v>
      </c>
      <c r="EH110" s="169">
        <f t="shared" si="75"/>
        <v>0</v>
      </c>
      <c r="EI110" s="170">
        <f t="shared" si="76"/>
        <v>0</v>
      </c>
      <c r="EJ110" s="1"/>
      <c r="EK110" s="1"/>
      <c r="EL110" s="177"/>
      <c r="EM110" s="178"/>
      <c r="EN110" s="177"/>
      <c r="EO110" s="178"/>
      <c r="EP110" s="177"/>
      <c r="EQ110" s="178"/>
      <c r="ER110" s="177"/>
      <c r="ES110" s="178"/>
      <c r="ET110" s="177"/>
      <c r="EU110" s="178"/>
      <c r="EV110" s="177"/>
      <c r="EW110" s="178"/>
      <c r="EX110" s="177"/>
      <c r="EY110" s="178"/>
      <c r="EZ110" s="177"/>
      <c r="FA110" s="178"/>
      <c r="FB110" s="189">
        <f t="shared" si="77"/>
        <v>0</v>
      </c>
      <c r="FC110" s="170">
        <f t="shared" si="78"/>
        <v>0</v>
      </c>
      <c r="FD110" s="169">
        <f t="shared" si="79"/>
        <v>0</v>
      </c>
      <c r="FE110" s="170">
        <f t="shared" si="80"/>
        <v>0</v>
      </c>
      <c r="FF110" s="1"/>
      <c r="FG110" s="1"/>
      <c r="FH110" s="177"/>
      <c r="FI110" s="178"/>
      <c r="FJ110" s="177"/>
      <c r="FK110" s="178"/>
      <c r="FL110" s="177"/>
      <c r="FM110" s="178"/>
      <c r="FN110" s="177"/>
      <c r="FO110" s="178"/>
      <c r="FP110" s="177"/>
      <c r="FQ110" s="178"/>
      <c r="FR110" s="177"/>
      <c r="FS110" s="178"/>
      <c r="FT110" s="177"/>
      <c r="FU110" s="178"/>
      <c r="FV110" s="177"/>
      <c r="FW110" s="178"/>
      <c r="FX110" s="189">
        <f t="shared" si="81"/>
        <v>0</v>
      </c>
      <c r="FY110" s="170">
        <f t="shared" si="82"/>
        <v>0</v>
      </c>
      <c r="FZ110" s="169">
        <f t="shared" si="83"/>
        <v>0</v>
      </c>
      <c r="GA110" s="170">
        <f t="shared" si="84"/>
        <v>0</v>
      </c>
      <c r="GB110" s="1"/>
      <c r="GC110" s="1"/>
      <c r="GD110" s="177"/>
      <c r="GE110" s="178"/>
      <c r="GF110" s="177"/>
      <c r="GG110" s="178"/>
      <c r="GH110" s="177"/>
      <c r="GI110" s="178"/>
      <c r="GJ110" s="177"/>
      <c r="GK110" s="178"/>
      <c r="GL110" s="177"/>
      <c r="GM110" s="178"/>
      <c r="GN110" s="177"/>
      <c r="GO110" s="178"/>
      <c r="GP110" s="177"/>
      <c r="GQ110" s="178"/>
      <c r="GR110" s="177"/>
      <c r="GS110" s="178"/>
      <c r="GT110" s="189">
        <f t="shared" si="85"/>
        <v>0</v>
      </c>
      <c r="GU110" s="170">
        <f t="shared" si="86"/>
        <v>0</v>
      </c>
      <c r="GV110" s="169">
        <f t="shared" si="87"/>
        <v>0</v>
      </c>
      <c r="GW110" s="170">
        <f t="shared" si="88"/>
        <v>0</v>
      </c>
      <c r="GX110" s="1"/>
      <c r="GY110" s="1"/>
      <c r="GZ110" s="177"/>
      <c r="HA110" s="178"/>
      <c r="HB110" s="177"/>
      <c r="HC110" s="178"/>
      <c r="HD110" s="177"/>
      <c r="HE110" s="178"/>
      <c r="HF110" s="177"/>
      <c r="HG110" s="178"/>
      <c r="HH110" s="177"/>
      <c r="HI110" s="178"/>
      <c r="HJ110" s="177"/>
      <c r="HK110" s="178"/>
      <c r="HL110" s="177"/>
      <c r="HM110" s="178"/>
      <c r="HN110" s="177"/>
      <c r="HO110" s="178"/>
      <c r="HP110" s="189">
        <f t="shared" si="89"/>
        <v>0</v>
      </c>
      <c r="HQ110" s="170">
        <f t="shared" si="90"/>
        <v>0</v>
      </c>
      <c r="HR110" s="169">
        <f t="shared" si="91"/>
        <v>0</v>
      </c>
      <c r="HS110" s="170">
        <f t="shared" si="92"/>
        <v>0</v>
      </c>
      <c r="HT110" s="1"/>
      <c r="HU110" s="1"/>
      <c r="HV110" s="173">
        <f t="shared" si="93"/>
        <v>0</v>
      </c>
      <c r="HW110" s="174">
        <f t="shared" si="94"/>
        <v>0</v>
      </c>
      <c r="HX110" s="169">
        <f t="shared" si="99"/>
        <v>0</v>
      </c>
      <c r="HY110" s="170">
        <f t="shared" si="100"/>
        <v>0</v>
      </c>
      <c r="HZ110" s="175">
        <f t="shared" si="95"/>
        <v>0</v>
      </c>
      <c r="IA110" s="174">
        <f t="shared" si="96"/>
        <v>0</v>
      </c>
      <c r="IB110" s="169">
        <f t="shared" si="101"/>
        <v>0</v>
      </c>
      <c r="IC110" s="170">
        <f t="shared" si="102"/>
        <v>0</v>
      </c>
      <c r="ID110" s="453">
        <f t="shared" si="97"/>
        <v>0</v>
      </c>
      <c r="IE110" s="439">
        <f t="shared" si="98"/>
        <v>0</v>
      </c>
      <c r="IF110" s="455" t="s">
        <v>343</v>
      </c>
      <c r="IG110" s="439" t="s">
        <v>343</v>
      </c>
      <c r="IH110" s="1"/>
    </row>
    <row r="111" spans="2:242" s="26" customFormat="1" ht="16.5" customHeight="1" x14ac:dyDescent="0.2">
      <c r="B111" s="153" t="s">
        <v>266</v>
      </c>
      <c r="C111" s="806"/>
      <c r="D111" s="807"/>
      <c r="E111" s="322"/>
      <c r="F111" s="116"/>
      <c r="G111" s="116"/>
      <c r="H111" s="116"/>
      <c r="I111" s="148">
        <f>INT(IF(E111&gt;0,data!$J$12,0))</f>
        <v>0</v>
      </c>
      <c r="J111" s="148">
        <f>E111*I111</f>
        <v>0</v>
      </c>
      <c r="K111" s="323"/>
      <c r="L111" s="322"/>
      <c r="M111" s="148">
        <f>INT(IF(E111&gt;0,(IF(K111="ano",data!$J$6,0)),0))</f>
        <v>0</v>
      </c>
      <c r="N111" s="155">
        <f>IF(L111&gt;E111,M111*E111,M111*L111)</f>
        <v>0</v>
      </c>
      <c r="O111" s="158">
        <f t="shared" ref="O111" si="109">J111+N111</f>
        <v>0</v>
      </c>
      <c r="Q111" s="152" t="str">
        <f t="shared" ref="Q111" si="110">IF(O111&gt;0,1,"")</f>
        <v/>
      </c>
      <c r="R111" s="640" t="s">
        <v>343</v>
      </c>
      <c r="T111" s="26">
        <f t="shared" ref="T111" si="111">IF(O111&gt;0,IF(ISTEXT(C111)=TRUE,0,1),0)</f>
        <v>0</v>
      </c>
      <c r="U111" s="179" t="s">
        <v>300</v>
      </c>
      <c r="V111" s="10"/>
      <c r="W111" s="10"/>
      <c r="X111" s="177"/>
      <c r="Y111" s="178"/>
      <c r="Z111" s="177"/>
      <c r="AA111" s="178"/>
      <c r="AB111" s="177"/>
      <c r="AC111" s="178"/>
      <c r="AD111" s="177"/>
      <c r="AE111" s="178"/>
      <c r="AF111" s="177"/>
      <c r="AG111" s="178"/>
      <c r="AH111" s="177"/>
      <c r="AI111" s="178"/>
      <c r="AJ111" s="177"/>
      <c r="AK111" s="178"/>
      <c r="AL111" s="177"/>
      <c r="AM111" s="178"/>
      <c r="AN111" s="177"/>
      <c r="AO111" s="178"/>
      <c r="AP111" s="177"/>
      <c r="AQ111" s="178"/>
      <c r="AR111" s="177"/>
      <c r="AS111" s="178"/>
      <c r="AT111" s="177"/>
      <c r="AU111" s="178"/>
      <c r="AV111" s="189">
        <f t="shared" si="57"/>
        <v>0</v>
      </c>
      <c r="AW111" s="170">
        <f t="shared" si="58"/>
        <v>0</v>
      </c>
      <c r="AX111" s="169">
        <f t="shared" si="59"/>
        <v>0</v>
      </c>
      <c r="AY111" s="170">
        <f t="shared" si="60"/>
        <v>0</v>
      </c>
      <c r="AZ111" s="1"/>
      <c r="BA111" s="1"/>
      <c r="BB111" s="177"/>
      <c r="BC111" s="178"/>
      <c r="BD111" s="177"/>
      <c r="BE111" s="178"/>
      <c r="BF111" s="177"/>
      <c r="BG111" s="178"/>
      <c r="BH111" s="177"/>
      <c r="BI111" s="178"/>
      <c r="BJ111" s="177"/>
      <c r="BK111" s="178"/>
      <c r="BL111" s="177"/>
      <c r="BM111" s="178"/>
      <c r="BN111" s="177"/>
      <c r="BO111" s="178"/>
      <c r="BP111" s="177"/>
      <c r="BQ111" s="178"/>
      <c r="BR111" s="189">
        <f t="shared" si="61"/>
        <v>0</v>
      </c>
      <c r="BS111" s="170">
        <f t="shared" si="62"/>
        <v>0</v>
      </c>
      <c r="BT111" s="169">
        <f t="shared" si="63"/>
        <v>0</v>
      </c>
      <c r="BU111" s="170">
        <f t="shared" si="64"/>
        <v>0</v>
      </c>
      <c r="BV111" s="1"/>
      <c r="BW111" s="1"/>
      <c r="BX111" s="177"/>
      <c r="BY111" s="178"/>
      <c r="BZ111" s="177"/>
      <c r="CA111" s="178"/>
      <c r="CB111" s="177"/>
      <c r="CC111" s="178"/>
      <c r="CD111" s="177"/>
      <c r="CE111" s="178"/>
      <c r="CF111" s="177"/>
      <c r="CG111" s="178"/>
      <c r="CH111" s="177"/>
      <c r="CI111" s="178"/>
      <c r="CJ111" s="177"/>
      <c r="CK111" s="178"/>
      <c r="CL111" s="177"/>
      <c r="CM111" s="178"/>
      <c r="CN111" s="189">
        <f t="shared" si="65"/>
        <v>0</v>
      </c>
      <c r="CO111" s="170">
        <f t="shared" si="66"/>
        <v>0</v>
      </c>
      <c r="CP111" s="169">
        <f t="shared" si="67"/>
        <v>0</v>
      </c>
      <c r="CQ111" s="170">
        <f t="shared" si="68"/>
        <v>0</v>
      </c>
      <c r="CR111" s="1"/>
      <c r="CS111" s="1"/>
      <c r="CT111" s="177"/>
      <c r="CU111" s="178"/>
      <c r="CV111" s="177"/>
      <c r="CW111" s="178"/>
      <c r="CX111" s="177"/>
      <c r="CY111" s="178"/>
      <c r="CZ111" s="177"/>
      <c r="DA111" s="178"/>
      <c r="DB111" s="177"/>
      <c r="DC111" s="178"/>
      <c r="DD111" s="177"/>
      <c r="DE111" s="178"/>
      <c r="DF111" s="177"/>
      <c r="DG111" s="178"/>
      <c r="DH111" s="177"/>
      <c r="DI111" s="178"/>
      <c r="DJ111" s="189">
        <f t="shared" si="69"/>
        <v>0</v>
      </c>
      <c r="DK111" s="170">
        <f t="shared" si="70"/>
        <v>0</v>
      </c>
      <c r="DL111" s="169">
        <f t="shared" si="71"/>
        <v>0</v>
      </c>
      <c r="DM111" s="170">
        <f t="shared" si="72"/>
        <v>0</v>
      </c>
      <c r="DN111" s="1"/>
      <c r="DO111" s="1"/>
      <c r="DP111" s="177"/>
      <c r="DQ111" s="178"/>
      <c r="DR111" s="177"/>
      <c r="DS111" s="178"/>
      <c r="DT111" s="177"/>
      <c r="DU111" s="178"/>
      <c r="DV111" s="177"/>
      <c r="DW111" s="178"/>
      <c r="DX111" s="177"/>
      <c r="DY111" s="178"/>
      <c r="DZ111" s="177"/>
      <c r="EA111" s="178"/>
      <c r="EB111" s="177"/>
      <c r="EC111" s="178"/>
      <c r="ED111" s="177"/>
      <c r="EE111" s="178"/>
      <c r="EF111" s="189">
        <f t="shared" si="73"/>
        <v>0</v>
      </c>
      <c r="EG111" s="170">
        <f t="shared" si="74"/>
        <v>0</v>
      </c>
      <c r="EH111" s="169">
        <f t="shared" si="75"/>
        <v>0</v>
      </c>
      <c r="EI111" s="170">
        <f t="shared" si="76"/>
        <v>0</v>
      </c>
      <c r="EJ111" s="1"/>
      <c r="EK111" s="1"/>
      <c r="EL111" s="177"/>
      <c r="EM111" s="178"/>
      <c r="EN111" s="177"/>
      <c r="EO111" s="178"/>
      <c r="EP111" s="177"/>
      <c r="EQ111" s="178"/>
      <c r="ER111" s="177"/>
      <c r="ES111" s="178"/>
      <c r="ET111" s="177"/>
      <c r="EU111" s="178"/>
      <c r="EV111" s="177"/>
      <c r="EW111" s="178"/>
      <c r="EX111" s="177"/>
      <c r="EY111" s="178"/>
      <c r="EZ111" s="177"/>
      <c r="FA111" s="178"/>
      <c r="FB111" s="189">
        <f t="shared" si="77"/>
        <v>0</v>
      </c>
      <c r="FC111" s="170">
        <f t="shared" si="78"/>
        <v>0</v>
      </c>
      <c r="FD111" s="169">
        <f t="shared" si="79"/>
        <v>0</v>
      </c>
      <c r="FE111" s="170">
        <f t="shared" si="80"/>
        <v>0</v>
      </c>
      <c r="FF111" s="1"/>
      <c r="FG111" s="1"/>
      <c r="FH111" s="177"/>
      <c r="FI111" s="178"/>
      <c r="FJ111" s="177"/>
      <c r="FK111" s="178"/>
      <c r="FL111" s="177"/>
      <c r="FM111" s="178"/>
      <c r="FN111" s="177"/>
      <c r="FO111" s="178"/>
      <c r="FP111" s="177"/>
      <c r="FQ111" s="178"/>
      <c r="FR111" s="177"/>
      <c r="FS111" s="178"/>
      <c r="FT111" s="177"/>
      <c r="FU111" s="178"/>
      <c r="FV111" s="177"/>
      <c r="FW111" s="178"/>
      <c r="FX111" s="189">
        <f t="shared" si="81"/>
        <v>0</v>
      </c>
      <c r="FY111" s="170">
        <f t="shared" si="82"/>
        <v>0</v>
      </c>
      <c r="FZ111" s="169">
        <f t="shared" si="83"/>
        <v>0</v>
      </c>
      <c r="GA111" s="170">
        <f t="shared" si="84"/>
        <v>0</v>
      </c>
      <c r="GB111" s="1"/>
      <c r="GC111" s="1"/>
      <c r="GD111" s="177"/>
      <c r="GE111" s="178"/>
      <c r="GF111" s="177"/>
      <c r="GG111" s="178"/>
      <c r="GH111" s="177"/>
      <c r="GI111" s="178"/>
      <c r="GJ111" s="177"/>
      <c r="GK111" s="178"/>
      <c r="GL111" s="177"/>
      <c r="GM111" s="178"/>
      <c r="GN111" s="177"/>
      <c r="GO111" s="178"/>
      <c r="GP111" s="177"/>
      <c r="GQ111" s="178"/>
      <c r="GR111" s="177"/>
      <c r="GS111" s="178"/>
      <c r="GT111" s="189">
        <f t="shared" si="85"/>
        <v>0</v>
      </c>
      <c r="GU111" s="170">
        <f t="shared" si="86"/>
        <v>0</v>
      </c>
      <c r="GV111" s="169">
        <f t="shared" si="87"/>
        <v>0</v>
      </c>
      <c r="GW111" s="170">
        <f t="shared" si="88"/>
        <v>0</v>
      </c>
      <c r="GX111" s="1"/>
      <c r="GY111" s="1"/>
      <c r="GZ111" s="177"/>
      <c r="HA111" s="178"/>
      <c r="HB111" s="177"/>
      <c r="HC111" s="178"/>
      <c r="HD111" s="177"/>
      <c r="HE111" s="178"/>
      <c r="HF111" s="177"/>
      <c r="HG111" s="178"/>
      <c r="HH111" s="177"/>
      <c r="HI111" s="178"/>
      <c r="HJ111" s="177"/>
      <c r="HK111" s="178"/>
      <c r="HL111" s="177"/>
      <c r="HM111" s="178"/>
      <c r="HN111" s="177"/>
      <c r="HO111" s="178"/>
      <c r="HP111" s="189">
        <f t="shared" si="89"/>
        <v>0</v>
      </c>
      <c r="HQ111" s="170">
        <f t="shared" si="90"/>
        <v>0</v>
      </c>
      <c r="HR111" s="169">
        <f t="shared" si="91"/>
        <v>0</v>
      </c>
      <c r="HS111" s="170">
        <f t="shared" si="92"/>
        <v>0</v>
      </c>
      <c r="HT111" s="1"/>
      <c r="HU111" s="1"/>
      <c r="HV111" s="173">
        <f t="shared" si="93"/>
        <v>0</v>
      </c>
      <c r="HW111" s="174">
        <f t="shared" si="94"/>
        <v>0</v>
      </c>
      <c r="HX111" s="169">
        <f t="shared" si="99"/>
        <v>0</v>
      </c>
      <c r="HY111" s="170">
        <f t="shared" si="100"/>
        <v>0</v>
      </c>
      <c r="HZ111" s="175">
        <f t="shared" si="95"/>
        <v>0</v>
      </c>
      <c r="IA111" s="174">
        <f t="shared" si="96"/>
        <v>0</v>
      </c>
      <c r="IB111" s="169">
        <f t="shared" si="101"/>
        <v>0</v>
      </c>
      <c r="IC111" s="170">
        <f t="shared" si="102"/>
        <v>0</v>
      </c>
      <c r="ID111" s="453">
        <f t="shared" si="97"/>
        <v>0</v>
      </c>
      <c r="IE111" s="439">
        <f t="shared" si="98"/>
        <v>0</v>
      </c>
      <c r="IF111" s="455" t="s">
        <v>343</v>
      </c>
      <c r="IG111" s="439" t="s">
        <v>343</v>
      </c>
      <c r="IH111" s="1"/>
    </row>
    <row r="112" spans="2:242" s="26" customFormat="1" ht="15.75" hidden="1" customHeight="1" x14ac:dyDescent="0.2">
      <c r="B112" s="153"/>
      <c r="C112" s="838"/>
      <c r="D112" s="839"/>
      <c r="E112" s="553"/>
      <c r="F112" s="123"/>
      <c r="G112" s="123"/>
      <c r="H112" s="123"/>
      <c r="I112" s="148">
        <f>INT(IF(E112&gt;0,data!$J$12,0))</f>
        <v>0</v>
      </c>
      <c r="J112" s="148">
        <f t="shared" ref="J112:J175" si="112">E112*I112</f>
        <v>0</v>
      </c>
      <c r="K112" s="554"/>
      <c r="L112" s="553"/>
      <c r="M112" s="148">
        <f>INT(IF(E112&gt;0,(IF(K112="ano",data!$J$6,0)),0))</f>
        <v>0</v>
      </c>
      <c r="N112" s="155">
        <f t="shared" ref="N112:N175" si="113">IF(L112&gt;E112,M112*E112,M112*L112)</f>
        <v>0</v>
      </c>
      <c r="O112" s="158">
        <f t="shared" ref="O112:O175" si="114">J112+N112</f>
        <v>0</v>
      </c>
      <c r="Q112" s="152" t="str">
        <f t="shared" ref="Q112:Q175" si="115">IF(O112&gt;0,1,"")</f>
        <v/>
      </c>
      <c r="R112" s="640" t="s">
        <v>343</v>
      </c>
      <c r="T112" s="28"/>
      <c r="U112" s="176" t="s">
        <v>300</v>
      </c>
      <c r="V112" s="10"/>
      <c r="W112" s="10"/>
      <c r="X112" s="177"/>
      <c r="Y112" s="178"/>
      <c r="Z112" s="177"/>
      <c r="AA112" s="178"/>
      <c r="AB112" s="177"/>
      <c r="AC112" s="178"/>
      <c r="AD112" s="177"/>
      <c r="AE112" s="178"/>
      <c r="AF112" s="177"/>
      <c r="AG112" s="178"/>
      <c r="AH112" s="177"/>
      <c r="AI112" s="178"/>
      <c r="AJ112" s="177"/>
      <c r="AK112" s="178"/>
      <c r="AL112" s="177"/>
      <c r="AM112" s="178"/>
      <c r="AN112" s="177"/>
      <c r="AO112" s="178"/>
      <c r="AP112" s="177"/>
      <c r="AQ112" s="178"/>
      <c r="AR112" s="177"/>
      <c r="AS112" s="178"/>
      <c r="AT112" s="177"/>
      <c r="AU112" s="178"/>
      <c r="AV112" s="189">
        <f t="shared" si="57"/>
        <v>0</v>
      </c>
      <c r="AW112" s="170">
        <f t="shared" si="58"/>
        <v>0</v>
      </c>
      <c r="AX112" s="169">
        <f t="shared" si="59"/>
        <v>0</v>
      </c>
      <c r="AY112" s="170">
        <f t="shared" si="60"/>
        <v>0</v>
      </c>
      <c r="AZ112" s="1"/>
      <c r="BA112" s="1"/>
      <c r="BB112" s="177"/>
      <c r="BC112" s="178"/>
      <c r="BD112" s="177"/>
      <c r="BE112" s="178"/>
      <c r="BF112" s="177"/>
      <c r="BG112" s="178"/>
      <c r="BH112" s="177"/>
      <c r="BI112" s="178"/>
      <c r="BJ112" s="177"/>
      <c r="BK112" s="178"/>
      <c r="BL112" s="177"/>
      <c r="BM112" s="178"/>
      <c r="BN112" s="177"/>
      <c r="BO112" s="178"/>
      <c r="BP112" s="177"/>
      <c r="BQ112" s="178"/>
      <c r="BR112" s="189">
        <f t="shared" si="61"/>
        <v>0</v>
      </c>
      <c r="BS112" s="170">
        <f t="shared" si="62"/>
        <v>0</v>
      </c>
      <c r="BT112" s="169">
        <f t="shared" si="63"/>
        <v>0</v>
      </c>
      <c r="BU112" s="170">
        <f t="shared" si="64"/>
        <v>0</v>
      </c>
      <c r="BV112" s="1"/>
      <c r="BW112" s="1"/>
      <c r="BX112" s="177"/>
      <c r="BY112" s="178"/>
      <c r="BZ112" s="177"/>
      <c r="CA112" s="178"/>
      <c r="CB112" s="177"/>
      <c r="CC112" s="178"/>
      <c r="CD112" s="177"/>
      <c r="CE112" s="178"/>
      <c r="CF112" s="177"/>
      <c r="CG112" s="178"/>
      <c r="CH112" s="177"/>
      <c r="CI112" s="178"/>
      <c r="CJ112" s="177"/>
      <c r="CK112" s="178"/>
      <c r="CL112" s="177"/>
      <c r="CM112" s="178"/>
      <c r="CN112" s="189">
        <f t="shared" si="65"/>
        <v>0</v>
      </c>
      <c r="CO112" s="170">
        <f t="shared" si="66"/>
        <v>0</v>
      </c>
      <c r="CP112" s="169">
        <f t="shared" si="67"/>
        <v>0</v>
      </c>
      <c r="CQ112" s="170">
        <f t="shared" si="68"/>
        <v>0</v>
      </c>
      <c r="CR112" s="1"/>
      <c r="CS112" s="1"/>
      <c r="CT112" s="177"/>
      <c r="CU112" s="178"/>
      <c r="CV112" s="177"/>
      <c r="CW112" s="178"/>
      <c r="CX112" s="177"/>
      <c r="CY112" s="178"/>
      <c r="CZ112" s="177"/>
      <c r="DA112" s="178"/>
      <c r="DB112" s="177"/>
      <c r="DC112" s="178"/>
      <c r="DD112" s="177"/>
      <c r="DE112" s="178"/>
      <c r="DF112" s="177"/>
      <c r="DG112" s="178"/>
      <c r="DH112" s="177"/>
      <c r="DI112" s="178"/>
      <c r="DJ112" s="189">
        <f t="shared" si="69"/>
        <v>0</v>
      </c>
      <c r="DK112" s="170">
        <f t="shared" si="70"/>
        <v>0</v>
      </c>
      <c r="DL112" s="169">
        <f t="shared" si="71"/>
        <v>0</v>
      </c>
      <c r="DM112" s="170">
        <f t="shared" si="72"/>
        <v>0</v>
      </c>
      <c r="DN112" s="1"/>
      <c r="DO112" s="1"/>
      <c r="DP112" s="177"/>
      <c r="DQ112" s="178"/>
      <c r="DR112" s="177"/>
      <c r="DS112" s="178"/>
      <c r="DT112" s="177"/>
      <c r="DU112" s="178"/>
      <c r="DV112" s="177"/>
      <c r="DW112" s="178"/>
      <c r="DX112" s="177"/>
      <c r="DY112" s="178"/>
      <c r="DZ112" s="177"/>
      <c r="EA112" s="178"/>
      <c r="EB112" s="177"/>
      <c r="EC112" s="178"/>
      <c r="ED112" s="177"/>
      <c r="EE112" s="178"/>
      <c r="EF112" s="189">
        <f t="shared" si="73"/>
        <v>0</v>
      </c>
      <c r="EG112" s="170">
        <f t="shared" si="74"/>
        <v>0</v>
      </c>
      <c r="EH112" s="169">
        <f t="shared" si="75"/>
        <v>0</v>
      </c>
      <c r="EI112" s="170">
        <f t="shared" si="76"/>
        <v>0</v>
      </c>
      <c r="EJ112" s="1"/>
      <c r="EK112" s="1"/>
      <c r="EL112" s="177"/>
      <c r="EM112" s="178"/>
      <c r="EN112" s="177"/>
      <c r="EO112" s="178"/>
      <c r="EP112" s="177"/>
      <c r="EQ112" s="178"/>
      <c r="ER112" s="177"/>
      <c r="ES112" s="178"/>
      <c r="ET112" s="177"/>
      <c r="EU112" s="178"/>
      <c r="EV112" s="177"/>
      <c r="EW112" s="178"/>
      <c r="EX112" s="177"/>
      <c r="EY112" s="178"/>
      <c r="EZ112" s="177"/>
      <c r="FA112" s="178"/>
      <c r="FB112" s="189">
        <f t="shared" si="77"/>
        <v>0</v>
      </c>
      <c r="FC112" s="170">
        <f t="shared" si="78"/>
        <v>0</v>
      </c>
      <c r="FD112" s="169">
        <f t="shared" si="79"/>
        <v>0</v>
      </c>
      <c r="FE112" s="170">
        <f t="shared" si="80"/>
        <v>0</v>
      </c>
      <c r="FF112" s="1"/>
      <c r="FG112" s="1"/>
      <c r="FH112" s="177"/>
      <c r="FI112" s="178"/>
      <c r="FJ112" s="177"/>
      <c r="FK112" s="178"/>
      <c r="FL112" s="177"/>
      <c r="FM112" s="178"/>
      <c r="FN112" s="177"/>
      <c r="FO112" s="178"/>
      <c r="FP112" s="177"/>
      <c r="FQ112" s="178"/>
      <c r="FR112" s="177"/>
      <c r="FS112" s="178"/>
      <c r="FT112" s="177"/>
      <c r="FU112" s="178"/>
      <c r="FV112" s="177"/>
      <c r="FW112" s="178"/>
      <c r="FX112" s="189">
        <f t="shared" si="81"/>
        <v>0</v>
      </c>
      <c r="FY112" s="170">
        <f t="shared" si="82"/>
        <v>0</v>
      </c>
      <c r="FZ112" s="169">
        <f t="shared" si="83"/>
        <v>0</v>
      </c>
      <c r="GA112" s="170">
        <f t="shared" si="84"/>
        <v>0</v>
      </c>
      <c r="GB112" s="1"/>
      <c r="GC112" s="1"/>
      <c r="GD112" s="177"/>
      <c r="GE112" s="178"/>
      <c r="GF112" s="177"/>
      <c r="GG112" s="178"/>
      <c r="GH112" s="177"/>
      <c r="GI112" s="178"/>
      <c r="GJ112" s="177"/>
      <c r="GK112" s="178"/>
      <c r="GL112" s="177"/>
      <c r="GM112" s="178"/>
      <c r="GN112" s="177"/>
      <c r="GO112" s="178"/>
      <c r="GP112" s="177"/>
      <c r="GQ112" s="178"/>
      <c r="GR112" s="177"/>
      <c r="GS112" s="178"/>
      <c r="GT112" s="189">
        <f t="shared" si="85"/>
        <v>0</v>
      </c>
      <c r="GU112" s="170">
        <f t="shared" si="86"/>
        <v>0</v>
      </c>
      <c r="GV112" s="169">
        <f t="shared" si="87"/>
        <v>0</v>
      </c>
      <c r="GW112" s="170">
        <f t="shared" si="88"/>
        <v>0</v>
      </c>
      <c r="GX112" s="1"/>
      <c r="GY112" s="1"/>
      <c r="GZ112" s="177"/>
      <c r="HA112" s="178"/>
      <c r="HB112" s="177"/>
      <c r="HC112" s="178"/>
      <c r="HD112" s="177"/>
      <c r="HE112" s="178"/>
      <c r="HF112" s="177"/>
      <c r="HG112" s="178"/>
      <c r="HH112" s="177"/>
      <c r="HI112" s="178"/>
      <c r="HJ112" s="177"/>
      <c r="HK112" s="178"/>
      <c r="HL112" s="177"/>
      <c r="HM112" s="178"/>
      <c r="HN112" s="177"/>
      <c r="HO112" s="178"/>
      <c r="HP112" s="189">
        <f t="shared" si="89"/>
        <v>0</v>
      </c>
      <c r="HQ112" s="170">
        <f t="shared" si="90"/>
        <v>0</v>
      </c>
      <c r="HR112" s="169">
        <f t="shared" si="91"/>
        <v>0</v>
      </c>
      <c r="HS112" s="170">
        <f t="shared" si="92"/>
        <v>0</v>
      </c>
      <c r="HT112" s="1"/>
      <c r="HU112" s="1"/>
      <c r="HV112" s="173">
        <f t="shared" si="93"/>
        <v>0</v>
      </c>
      <c r="HW112" s="174">
        <f t="shared" si="94"/>
        <v>0</v>
      </c>
      <c r="HX112" s="169">
        <f t="shared" si="99"/>
        <v>0</v>
      </c>
      <c r="HY112" s="170">
        <f t="shared" si="100"/>
        <v>0</v>
      </c>
      <c r="HZ112" s="175">
        <f t="shared" si="95"/>
        <v>0</v>
      </c>
      <c r="IA112" s="174">
        <f t="shared" si="96"/>
        <v>0</v>
      </c>
      <c r="IB112" s="169">
        <f t="shared" si="101"/>
        <v>0</v>
      </c>
      <c r="IC112" s="170">
        <f t="shared" si="102"/>
        <v>0</v>
      </c>
      <c r="ID112" s="453">
        <f t="shared" si="97"/>
        <v>0</v>
      </c>
      <c r="IE112" s="439">
        <f t="shared" si="98"/>
        <v>0</v>
      </c>
      <c r="IF112" s="455" t="s">
        <v>343</v>
      </c>
      <c r="IG112" s="439" t="s">
        <v>343</v>
      </c>
      <c r="IH112" s="1"/>
    </row>
    <row r="113" spans="2:242" s="26" customFormat="1" ht="16.5" customHeight="1" x14ac:dyDescent="0.2">
      <c r="B113" s="153" t="s">
        <v>267</v>
      </c>
      <c r="C113" s="806"/>
      <c r="D113" s="807"/>
      <c r="E113" s="322"/>
      <c r="F113" s="116"/>
      <c r="G113" s="116"/>
      <c r="H113" s="116"/>
      <c r="I113" s="148">
        <f>INT(IF(E113&gt;0,data!$J$12,0))</f>
        <v>0</v>
      </c>
      <c r="J113" s="148">
        <f t="shared" si="112"/>
        <v>0</v>
      </c>
      <c r="K113" s="323"/>
      <c r="L113" s="322"/>
      <c r="M113" s="148">
        <f>INT(IF(E113&gt;0,(IF(K113="ano",data!$J$6,0)),0))</f>
        <v>0</v>
      </c>
      <c r="N113" s="155">
        <f t="shared" si="113"/>
        <v>0</v>
      </c>
      <c r="O113" s="158">
        <f t="shared" si="114"/>
        <v>0</v>
      </c>
      <c r="Q113" s="152" t="str">
        <f t="shared" si="115"/>
        <v/>
      </c>
      <c r="R113" s="640" t="s">
        <v>343</v>
      </c>
      <c r="T113" s="26">
        <f t="shared" ref="T113" si="116">IF(O113&gt;0,IF(ISTEXT(C113)=TRUE,0,1),0)</f>
        <v>0</v>
      </c>
      <c r="U113" s="179" t="s">
        <v>300</v>
      </c>
      <c r="V113" s="10"/>
      <c r="W113" s="10"/>
      <c r="X113" s="167"/>
      <c r="Y113" s="180"/>
      <c r="Z113" s="167"/>
      <c r="AA113" s="180"/>
      <c r="AB113" s="167"/>
      <c r="AC113" s="180"/>
      <c r="AD113" s="167"/>
      <c r="AE113" s="180"/>
      <c r="AF113" s="167"/>
      <c r="AG113" s="180"/>
      <c r="AH113" s="167"/>
      <c r="AI113" s="180"/>
      <c r="AJ113" s="167"/>
      <c r="AK113" s="180"/>
      <c r="AL113" s="167"/>
      <c r="AM113" s="180"/>
      <c r="AN113" s="167"/>
      <c r="AO113" s="180"/>
      <c r="AP113" s="167"/>
      <c r="AQ113" s="180"/>
      <c r="AR113" s="167"/>
      <c r="AS113" s="180"/>
      <c r="AT113" s="167"/>
      <c r="AU113" s="180"/>
      <c r="AV113" s="189">
        <f t="shared" si="57"/>
        <v>0</v>
      </c>
      <c r="AW113" s="170">
        <f t="shared" si="58"/>
        <v>0</v>
      </c>
      <c r="AX113" s="169">
        <f t="shared" si="59"/>
        <v>0</v>
      </c>
      <c r="AY113" s="170">
        <f t="shared" si="60"/>
        <v>0</v>
      </c>
      <c r="AZ113" s="1"/>
      <c r="BA113" s="1"/>
      <c r="BB113" s="167"/>
      <c r="BC113" s="180"/>
      <c r="BD113" s="167"/>
      <c r="BE113" s="180"/>
      <c r="BF113" s="167"/>
      <c r="BG113" s="180"/>
      <c r="BH113" s="167"/>
      <c r="BI113" s="180"/>
      <c r="BJ113" s="167"/>
      <c r="BK113" s="180"/>
      <c r="BL113" s="167"/>
      <c r="BM113" s="180"/>
      <c r="BN113" s="167"/>
      <c r="BO113" s="180"/>
      <c r="BP113" s="167"/>
      <c r="BQ113" s="180"/>
      <c r="BR113" s="189">
        <f t="shared" si="61"/>
        <v>0</v>
      </c>
      <c r="BS113" s="170">
        <f t="shared" si="62"/>
        <v>0</v>
      </c>
      <c r="BT113" s="169">
        <f t="shared" si="63"/>
        <v>0</v>
      </c>
      <c r="BU113" s="170">
        <f t="shared" si="64"/>
        <v>0</v>
      </c>
      <c r="BV113" s="1"/>
      <c r="BW113" s="1"/>
      <c r="BX113" s="167"/>
      <c r="BY113" s="180"/>
      <c r="BZ113" s="167"/>
      <c r="CA113" s="180"/>
      <c r="CB113" s="167"/>
      <c r="CC113" s="180"/>
      <c r="CD113" s="167"/>
      <c r="CE113" s="180"/>
      <c r="CF113" s="167"/>
      <c r="CG113" s="180"/>
      <c r="CH113" s="167"/>
      <c r="CI113" s="180"/>
      <c r="CJ113" s="167"/>
      <c r="CK113" s="180"/>
      <c r="CL113" s="167"/>
      <c r="CM113" s="180"/>
      <c r="CN113" s="189">
        <f t="shared" si="65"/>
        <v>0</v>
      </c>
      <c r="CO113" s="170">
        <f t="shared" si="66"/>
        <v>0</v>
      </c>
      <c r="CP113" s="169">
        <f t="shared" si="67"/>
        <v>0</v>
      </c>
      <c r="CQ113" s="170">
        <f t="shared" si="68"/>
        <v>0</v>
      </c>
      <c r="CR113" s="1"/>
      <c r="CS113" s="1"/>
      <c r="CT113" s="167"/>
      <c r="CU113" s="180"/>
      <c r="CV113" s="167"/>
      <c r="CW113" s="180"/>
      <c r="CX113" s="167"/>
      <c r="CY113" s="180"/>
      <c r="CZ113" s="167"/>
      <c r="DA113" s="180"/>
      <c r="DB113" s="167"/>
      <c r="DC113" s="180"/>
      <c r="DD113" s="167"/>
      <c r="DE113" s="180"/>
      <c r="DF113" s="167"/>
      <c r="DG113" s="180"/>
      <c r="DH113" s="167"/>
      <c r="DI113" s="180"/>
      <c r="DJ113" s="189">
        <f t="shared" si="69"/>
        <v>0</v>
      </c>
      <c r="DK113" s="170">
        <f t="shared" si="70"/>
        <v>0</v>
      </c>
      <c r="DL113" s="169">
        <f t="shared" si="71"/>
        <v>0</v>
      </c>
      <c r="DM113" s="170">
        <f t="shared" si="72"/>
        <v>0</v>
      </c>
      <c r="DN113" s="1"/>
      <c r="DO113" s="1"/>
      <c r="DP113" s="167"/>
      <c r="DQ113" s="180"/>
      <c r="DR113" s="167"/>
      <c r="DS113" s="180"/>
      <c r="DT113" s="167"/>
      <c r="DU113" s="180"/>
      <c r="DV113" s="167"/>
      <c r="DW113" s="180"/>
      <c r="DX113" s="167"/>
      <c r="DY113" s="180"/>
      <c r="DZ113" s="167"/>
      <c r="EA113" s="180"/>
      <c r="EB113" s="167"/>
      <c r="EC113" s="180"/>
      <c r="ED113" s="167"/>
      <c r="EE113" s="180"/>
      <c r="EF113" s="189">
        <f t="shared" si="73"/>
        <v>0</v>
      </c>
      <c r="EG113" s="170">
        <f t="shared" si="74"/>
        <v>0</v>
      </c>
      <c r="EH113" s="169">
        <f t="shared" si="75"/>
        <v>0</v>
      </c>
      <c r="EI113" s="170">
        <f t="shared" si="76"/>
        <v>0</v>
      </c>
      <c r="EJ113" s="1"/>
      <c r="EK113" s="1"/>
      <c r="EL113" s="167"/>
      <c r="EM113" s="180"/>
      <c r="EN113" s="167"/>
      <c r="EO113" s="180"/>
      <c r="EP113" s="167"/>
      <c r="EQ113" s="180"/>
      <c r="ER113" s="167"/>
      <c r="ES113" s="180"/>
      <c r="ET113" s="167"/>
      <c r="EU113" s="180"/>
      <c r="EV113" s="167"/>
      <c r="EW113" s="180"/>
      <c r="EX113" s="167"/>
      <c r="EY113" s="180"/>
      <c r="EZ113" s="167"/>
      <c r="FA113" s="180"/>
      <c r="FB113" s="189">
        <f t="shared" si="77"/>
        <v>0</v>
      </c>
      <c r="FC113" s="170">
        <f t="shared" si="78"/>
        <v>0</v>
      </c>
      <c r="FD113" s="169">
        <f t="shared" si="79"/>
        <v>0</v>
      </c>
      <c r="FE113" s="170">
        <f t="shared" si="80"/>
        <v>0</v>
      </c>
      <c r="FF113" s="1"/>
      <c r="FG113" s="1"/>
      <c r="FH113" s="167"/>
      <c r="FI113" s="180"/>
      <c r="FJ113" s="167"/>
      <c r="FK113" s="180"/>
      <c r="FL113" s="167"/>
      <c r="FM113" s="180"/>
      <c r="FN113" s="167"/>
      <c r="FO113" s="180"/>
      <c r="FP113" s="167"/>
      <c r="FQ113" s="180"/>
      <c r="FR113" s="167"/>
      <c r="FS113" s="180"/>
      <c r="FT113" s="167"/>
      <c r="FU113" s="180"/>
      <c r="FV113" s="167"/>
      <c r="FW113" s="180"/>
      <c r="FX113" s="189">
        <f t="shared" si="81"/>
        <v>0</v>
      </c>
      <c r="FY113" s="170">
        <f t="shared" si="82"/>
        <v>0</v>
      </c>
      <c r="FZ113" s="169">
        <f t="shared" si="83"/>
        <v>0</v>
      </c>
      <c r="GA113" s="170">
        <f t="shared" si="84"/>
        <v>0</v>
      </c>
      <c r="GB113" s="1"/>
      <c r="GC113" s="1"/>
      <c r="GD113" s="167"/>
      <c r="GE113" s="180"/>
      <c r="GF113" s="167"/>
      <c r="GG113" s="180"/>
      <c r="GH113" s="167"/>
      <c r="GI113" s="180"/>
      <c r="GJ113" s="167"/>
      <c r="GK113" s="180"/>
      <c r="GL113" s="167"/>
      <c r="GM113" s="180"/>
      <c r="GN113" s="167"/>
      <c r="GO113" s="180"/>
      <c r="GP113" s="167"/>
      <c r="GQ113" s="180"/>
      <c r="GR113" s="167"/>
      <c r="GS113" s="180"/>
      <c r="GT113" s="189">
        <f t="shared" si="85"/>
        <v>0</v>
      </c>
      <c r="GU113" s="170">
        <f t="shared" si="86"/>
        <v>0</v>
      </c>
      <c r="GV113" s="169">
        <f t="shared" si="87"/>
        <v>0</v>
      </c>
      <c r="GW113" s="170">
        <f t="shared" si="88"/>
        <v>0</v>
      </c>
      <c r="GX113" s="1"/>
      <c r="GY113" s="1"/>
      <c r="GZ113" s="167"/>
      <c r="HA113" s="180"/>
      <c r="HB113" s="167"/>
      <c r="HC113" s="180"/>
      <c r="HD113" s="167"/>
      <c r="HE113" s="180"/>
      <c r="HF113" s="167"/>
      <c r="HG113" s="180"/>
      <c r="HH113" s="167"/>
      <c r="HI113" s="180"/>
      <c r="HJ113" s="167"/>
      <c r="HK113" s="180"/>
      <c r="HL113" s="167"/>
      <c r="HM113" s="180"/>
      <c r="HN113" s="167"/>
      <c r="HO113" s="180"/>
      <c r="HP113" s="189">
        <f t="shared" si="89"/>
        <v>0</v>
      </c>
      <c r="HQ113" s="170">
        <f t="shared" si="90"/>
        <v>0</v>
      </c>
      <c r="HR113" s="169">
        <f t="shared" si="91"/>
        <v>0</v>
      </c>
      <c r="HS113" s="170">
        <f t="shared" si="92"/>
        <v>0</v>
      </c>
      <c r="HT113" s="1"/>
      <c r="HU113" s="1"/>
      <c r="HV113" s="173">
        <f t="shared" si="93"/>
        <v>0</v>
      </c>
      <c r="HW113" s="174">
        <f t="shared" si="94"/>
        <v>0</v>
      </c>
      <c r="HX113" s="169">
        <f t="shared" si="99"/>
        <v>0</v>
      </c>
      <c r="HY113" s="170">
        <f t="shared" si="100"/>
        <v>0</v>
      </c>
      <c r="HZ113" s="175">
        <f t="shared" si="95"/>
        <v>0</v>
      </c>
      <c r="IA113" s="174">
        <f t="shared" si="96"/>
        <v>0</v>
      </c>
      <c r="IB113" s="169">
        <f t="shared" si="101"/>
        <v>0</v>
      </c>
      <c r="IC113" s="170">
        <f t="shared" si="102"/>
        <v>0</v>
      </c>
      <c r="ID113" s="453">
        <f t="shared" si="97"/>
        <v>0</v>
      </c>
      <c r="IE113" s="439">
        <f t="shared" si="98"/>
        <v>0</v>
      </c>
      <c r="IF113" s="455" t="s">
        <v>343</v>
      </c>
      <c r="IG113" s="439" t="s">
        <v>343</v>
      </c>
      <c r="IH113" s="1"/>
    </row>
    <row r="114" spans="2:242" s="26" customFormat="1" ht="15.75" hidden="1" customHeight="1" x14ac:dyDescent="0.2">
      <c r="B114" s="153"/>
      <c r="C114" s="838"/>
      <c r="D114" s="839"/>
      <c r="E114" s="553"/>
      <c r="F114" s="123"/>
      <c r="G114" s="123"/>
      <c r="H114" s="123"/>
      <c r="I114" s="148">
        <f>INT(IF(E114&gt;0,data!$J$12,0))</f>
        <v>0</v>
      </c>
      <c r="J114" s="148">
        <f t="shared" si="112"/>
        <v>0</v>
      </c>
      <c r="K114" s="554"/>
      <c r="L114" s="553"/>
      <c r="M114" s="148">
        <f>INT(IF(E114&gt;0,(IF(K114="ano",data!$J$6,0)),0))</f>
        <v>0</v>
      </c>
      <c r="N114" s="155">
        <f t="shared" si="113"/>
        <v>0</v>
      </c>
      <c r="O114" s="158">
        <f t="shared" si="114"/>
        <v>0</v>
      </c>
      <c r="Q114" s="152" t="str">
        <f t="shared" si="115"/>
        <v/>
      </c>
      <c r="R114" s="640" t="s">
        <v>343</v>
      </c>
      <c r="T114" s="28"/>
      <c r="U114" s="176" t="s">
        <v>300</v>
      </c>
      <c r="V114" s="10"/>
      <c r="W114" s="10"/>
      <c r="X114" s="177"/>
      <c r="Y114" s="178"/>
      <c r="Z114" s="177"/>
      <c r="AA114" s="178"/>
      <c r="AB114" s="177"/>
      <c r="AC114" s="178"/>
      <c r="AD114" s="177"/>
      <c r="AE114" s="178"/>
      <c r="AF114" s="177"/>
      <c r="AG114" s="178"/>
      <c r="AH114" s="177"/>
      <c r="AI114" s="178"/>
      <c r="AJ114" s="177"/>
      <c r="AK114" s="178"/>
      <c r="AL114" s="177"/>
      <c r="AM114" s="178"/>
      <c r="AN114" s="177"/>
      <c r="AO114" s="178"/>
      <c r="AP114" s="177"/>
      <c r="AQ114" s="178"/>
      <c r="AR114" s="177"/>
      <c r="AS114" s="178"/>
      <c r="AT114" s="177"/>
      <c r="AU114" s="178"/>
      <c r="AV114" s="189">
        <f t="shared" si="57"/>
        <v>0</v>
      </c>
      <c r="AW114" s="170">
        <f t="shared" si="58"/>
        <v>0</v>
      </c>
      <c r="AX114" s="169">
        <f t="shared" si="59"/>
        <v>0</v>
      </c>
      <c r="AY114" s="170">
        <f t="shared" si="60"/>
        <v>0</v>
      </c>
      <c r="AZ114" s="1"/>
      <c r="BA114" s="1"/>
      <c r="BB114" s="177"/>
      <c r="BC114" s="178"/>
      <c r="BD114" s="177"/>
      <c r="BE114" s="178"/>
      <c r="BF114" s="177"/>
      <c r="BG114" s="178"/>
      <c r="BH114" s="177"/>
      <c r="BI114" s="178"/>
      <c r="BJ114" s="177"/>
      <c r="BK114" s="178"/>
      <c r="BL114" s="177"/>
      <c r="BM114" s="178"/>
      <c r="BN114" s="177"/>
      <c r="BO114" s="178"/>
      <c r="BP114" s="177"/>
      <c r="BQ114" s="178"/>
      <c r="BR114" s="189">
        <f t="shared" si="61"/>
        <v>0</v>
      </c>
      <c r="BS114" s="170">
        <f t="shared" si="62"/>
        <v>0</v>
      </c>
      <c r="BT114" s="169">
        <f t="shared" si="63"/>
        <v>0</v>
      </c>
      <c r="BU114" s="170">
        <f t="shared" si="64"/>
        <v>0</v>
      </c>
      <c r="BV114" s="1"/>
      <c r="BW114" s="1"/>
      <c r="BX114" s="177"/>
      <c r="BY114" s="178"/>
      <c r="BZ114" s="177"/>
      <c r="CA114" s="178"/>
      <c r="CB114" s="177"/>
      <c r="CC114" s="178"/>
      <c r="CD114" s="177"/>
      <c r="CE114" s="178"/>
      <c r="CF114" s="177"/>
      <c r="CG114" s="178"/>
      <c r="CH114" s="177"/>
      <c r="CI114" s="178"/>
      <c r="CJ114" s="177"/>
      <c r="CK114" s="178"/>
      <c r="CL114" s="177"/>
      <c r="CM114" s="178"/>
      <c r="CN114" s="189">
        <f t="shared" si="65"/>
        <v>0</v>
      </c>
      <c r="CO114" s="170">
        <f t="shared" si="66"/>
        <v>0</v>
      </c>
      <c r="CP114" s="169">
        <f t="shared" si="67"/>
        <v>0</v>
      </c>
      <c r="CQ114" s="170">
        <f t="shared" si="68"/>
        <v>0</v>
      </c>
      <c r="CR114" s="1"/>
      <c r="CS114" s="1"/>
      <c r="CT114" s="177"/>
      <c r="CU114" s="178"/>
      <c r="CV114" s="177"/>
      <c r="CW114" s="178"/>
      <c r="CX114" s="177"/>
      <c r="CY114" s="178"/>
      <c r="CZ114" s="177"/>
      <c r="DA114" s="178"/>
      <c r="DB114" s="177"/>
      <c r="DC114" s="178"/>
      <c r="DD114" s="177"/>
      <c r="DE114" s="178"/>
      <c r="DF114" s="177"/>
      <c r="DG114" s="178"/>
      <c r="DH114" s="177"/>
      <c r="DI114" s="178"/>
      <c r="DJ114" s="189">
        <f t="shared" si="69"/>
        <v>0</v>
      </c>
      <c r="DK114" s="170">
        <f t="shared" si="70"/>
        <v>0</v>
      </c>
      <c r="DL114" s="169">
        <f t="shared" si="71"/>
        <v>0</v>
      </c>
      <c r="DM114" s="170">
        <f t="shared" si="72"/>
        <v>0</v>
      </c>
      <c r="DN114" s="1"/>
      <c r="DO114" s="1"/>
      <c r="DP114" s="177"/>
      <c r="DQ114" s="178"/>
      <c r="DR114" s="177"/>
      <c r="DS114" s="178"/>
      <c r="DT114" s="177"/>
      <c r="DU114" s="178"/>
      <c r="DV114" s="177"/>
      <c r="DW114" s="178"/>
      <c r="DX114" s="177"/>
      <c r="DY114" s="178"/>
      <c r="DZ114" s="177"/>
      <c r="EA114" s="178"/>
      <c r="EB114" s="177"/>
      <c r="EC114" s="178"/>
      <c r="ED114" s="177"/>
      <c r="EE114" s="178"/>
      <c r="EF114" s="189">
        <f t="shared" si="73"/>
        <v>0</v>
      </c>
      <c r="EG114" s="170">
        <f t="shared" si="74"/>
        <v>0</v>
      </c>
      <c r="EH114" s="169">
        <f t="shared" si="75"/>
        <v>0</v>
      </c>
      <c r="EI114" s="170">
        <f t="shared" si="76"/>
        <v>0</v>
      </c>
      <c r="EJ114" s="1"/>
      <c r="EK114" s="1"/>
      <c r="EL114" s="177"/>
      <c r="EM114" s="178"/>
      <c r="EN114" s="177"/>
      <c r="EO114" s="178"/>
      <c r="EP114" s="177"/>
      <c r="EQ114" s="178"/>
      <c r="ER114" s="177"/>
      <c r="ES114" s="178"/>
      <c r="ET114" s="177"/>
      <c r="EU114" s="178"/>
      <c r="EV114" s="177"/>
      <c r="EW114" s="178"/>
      <c r="EX114" s="177"/>
      <c r="EY114" s="178"/>
      <c r="EZ114" s="177"/>
      <c r="FA114" s="178"/>
      <c r="FB114" s="189">
        <f t="shared" si="77"/>
        <v>0</v>
      </c>
      <c r="FC114" s="170">
        <f t="shared" si="78"/>
        <v>0</v>
      </c>
      <c r="FD114" s="169">
        <f t="shared" si="79"/>
        <v>0</v>
      </c>
      <c r="FE114" s="170">
        <f t="shared" si="80"/>
        <v>0</v>
      </c>
      <c r="FF114" s="1"/>
      <c r="FG114" s="1"/>
      <c r="FH114" s="177"/>
      <c r="FI114" s="178"/>
      <c r="FJ114" s="177"/>
      <c r="FK114" s="178"/>
      <c r="FL114" s="177"/>
      <c r="FM114" s="178"/>
      <c r="FN114" s="177"/>
      <c r="FO114" s="178"/>
      <c r="FP114" s="177"/>
      <c r="FQ114" s="178"/>
      <c r="FR114" s="177"/>
      <c r="FS114" s="178"/>
      <c r="FT114" s="177"/>
      <c r="FU114" s="178"/>
      <c r="FV114" s="177"/>
      <c r="FW114" s="178"/>
      <c r="FX114" s="189">
        <f t="shared" si="81"/>
        <v>0</v>
      </c>
      <c r="FY114" s="170">
        <f t="shared" si="82"/>
        <v>0</v>
      </c>
      <c r="FZ114" s="169">
        <f t="shared" si="83"/>
        <v>0</v>
      </c>
      <c r="GA114" s="170">
        <f t="shared" si="84"/>
        <v>0</v>
      </c>
      <c r="GB114" s="1"/>
      <c r="GC114" s="1"/>
      <c r="GD114" s="177"/>
      <c r="GE114" s="178"/>
      <c r="GF114" s="177"/>
      <c r="GG114" s="178"/>
      <c r="GH114" s="177"/>
      <c r="GI114" s="178"/>
      <c r="GJ114" s="177"/>
      <c r="GK114" s="178"/>
      <c r="GL114" s="177"/>
      <c r="GM114" s="178"/>
      <c r="GN114" s="177"/>
      <c r="GO114" s="178"/>
      <c r="GP114" s="177"/>
      <c r="GQ114" s="178"/>
      <c r="GR114" s="177"/>
      <c r="GS114" s="178"/>
      <c r="GT114" s="189">
        <f t="shared" si="85"/>
        <v>0</v>
      </c>
      <c r="GU114" s="170">
        <f t="shared" si="86"/>
        <v>0</v>
      </c>
      <c r="GV114" s="169">
        <f t="shared" si="87"/>
        <v>0</v>
      </c>
      <c r="GW114" s="170">
        <f t="shared" si="88"/>
        <v>0</v>
      </c>
      <c r="GX114" s="1"/>
      <c r="GY114" s="1"/>
      <c r="GZ114" s="177"/>
      <c r="HA114" s="178"/>
      <c r="HB114" s="177"/>
      <c r="HC114" s="178"/>
      <c r="HD114" s="177"/>
      <c r="HE114" s="178"/>
      <c r="HF114" s="177"/>
      <c r="HG114" s="178"/>
      <c r="HH114" s="177"/>
      <c r="HI114" s="178"/>
      <c r="HJ114" s="177"/>
      <c r="HK114" s="178"/>
      <c r="HL114" s="177"/>
      <c r="HM114" s="178"/>
      <c r="HN114" s="177"/>
      <c r="HO114" s="178"/>
      <c r="HP114" s="189">
        <f t="shared" si="89"/>
        <v>0</v>
      </c>
      <c r="HQ114" s="170">
        <f t="shared" si="90"/>
        <v>0</v>
      </c>
      <c r="HR114" s="169">
        <f t="shared" si="91"/>
        <v>0</v>
      </c>
      <c r="HS114" s="170">
        <f t="shared" si="92"/>
        <v>0</v>
      </c>
      <c r="HT114" s="1"/>
      <c r="HU114" s="1"/>
      <c r="HV114" s="173">
        <f t="shared" si="93"/>
        <v>0</v>
      </c>
      <c r="HW114" s="174">
        <f t="shared" si="94"/>
        <v>0</v>
      </c>
      <c r="HX114" s="169">
        <f t="shared" si="99"/>
        <v>0</v>
      </c>
      <c r="HY114" s="170">
        <f t="shared" si="100"/>
        <v>0</v>
      </c>
      <c r="HZ114" s="175">
        <f t="shared" si="95"/>
        <v>0</v>
      </c>
      <c r="IA114" s="174">
        <f t="shared" si="96"/>
        <v>0</v>
      </c>
      <c r="IB114" s="169">
        <f t="shared" si="101"/>
        <v>0</v>
      </c>
      <c r="IC114" s="170">
        <f t="shared" si="102"/>
        <v>0</v>
      </c>
      <c r="ID114" s="453">
        <f t="shared" si="97"/>
        <v>0</v>
      </c>
      <c r="IE114" s="439">
        <f t="shared" si="98"/>
        <v>0</v>
      </c>
      <c r="IF114" s="455" t="s">
        <v>343</v>
      </c>
      <c r="IG114" s="439" t="s">
        <v>343</v>
      </c>
      <c r="IH114" s="1"/>
    </row>
    <row r="115" spans="2:242" s="26" customFormat="1" ht="16.5" customHeight="1" x14ac:dyDescent="0.2">
      <c r="B115" s="153" t="s">
        <v>268</v>
      </c>
      <c r="C115" s="806"/>
      <c r="D115" s="807"/>
      <c r="E115" s="322"/>
      <c r="F115" s="116"/>
      <c r="G115" s="116"/>
      <c r="H115" s="116"/>
      <c r="I115" s="148">
        <f>INT(IF(E115&gt;0,data!$J$12,0))</f>
        <v>0</v>
      </c>
      <c r="J115" s="148">
        <f t="shared" si="112"/>
        <v>0</v>
      </c>
      <c r="K115" s="323"/>
      <c r="L115" s="322"/>
      <c r="M115" s="148">
        <f>INT(IF(E115&gt;0,(IF(K115="ano",data!$J$6,0)),0))</f>
        <v>0</v>
      </c>
      <c r="N115" s="155">
        <f t="shared" si="113"/>
        <v>0</v>
      </c>
      <c r="O115" s="158">
        <f t="shared" si="114"/>
        <v>0</v>
      </c>
      <c r="Q115" s="152" t="str">
        <f t="shared" si="115"/>
        <v/>
      </c>
      <c r="R115" s="640" t="s">
        <v>343</v>
      </c>
      <c r="T115" s="26">
        <f t="shared" ref="T115" si="117">IF(O115&gt;0,IF(ISTEXT(C115)=TRUE,0,1),0)</f>
        <v>0</v>
      </c>
      <c r="U115" s="179" t="s">
        <v>300</v>
      </c>
      <c r="V115" s="10"/>
      <c r="W115" s="10"/>
      <c r="X115" s="167"/>
      <c r="Y115" s="180"/>
      <c r="Z115" s="167"/>
      <c r="AA115" s="180"/>
      <c r="AB115" s="167"/>
      <c r="AC115" s="180"/>
      <c r="AD115" s="167"/>
      <c r="AE115" s="180"/>
      <c r="AF115" s="167"/>
      <c r="AG115" s="180"/>
      <c r="AH115" s="167"/>
      <c r="AI115" s="180"/>
      <c r="AJ115" s="167"/>
      <c r="AK115" s="180"/>
      <c r="AL115" s="167"/>
      <c r="AM115" s="180"/>
      <c r="AN115" s="167"/>
      <c r="AO115" s="180"/>
      <c r="AP115" s="167"/>
      <c r="AQ115" s="180"/>
      <c r="AR115" s="167"/>
      <c r="AS115" s="180"/>
      <c r="AT115" s="167"/>
      <c r="AU115" s="180"/>
      <c r="AV115" s="189">
        <f t="shared" si="57"/>
        <v>0</v>
      </c>
      <c r="AW115" s="170">
        <f t="shared" si="58"/>
        <v>0</v>
      </c>
      <c r="AX115" s="169">
        <f t="shared" si="59"/>
        <v>0</v>
      </c>
      <c r="AY115" s="170">
        <f t="shared" si="60"/>
        <v>0</v>
      </c>
      <c r="AZ115" s="1"/>
      <c r="BA115" s="1"/>
      <c r="BB115" s="167"/>
      <c r="BC115" s="180"/>
      <c r="BD115" s="167"/>
      <c r="BE115" s="180"/>
      <c r="BF115" s="167"/>
      <c r="BG115" s="180"/>
      <c r="BH115" s="167"/>
      <c r="BI115" s="180"/>
      <c r="BJ115" s="167"/>
      <c r="BK115" s="180"/>
      <c r="BL115" s="167"/>
      <c r="BM115" s="180"/>
      <c r="BN115" s="167"/>
      <c r="BO115" s="180"/>
      <c r="BP115" s="167"/>
      <c r="BQ115" s="180"/>
      <c r="BR115" s="189">
        <f t="shared" si="61"/>
        <v>0</v>
      </c>
      <c r="BS115" s="170">
        <f t="shared" si="62"/>
        <v>0</v>
      </c>
      <c r="BT115" s="169">
        <f t="shared" si="63"/>
        <v>0</v>
      </c>
      <c r="BU115" s="170">
        <f t="shared" si="64"/>
        <v>0</v>
      </c>
      <c r="BV115" s="1"/>
      <c r="BW115" s="1"/>
      <c r="BX115" s="167"/>
      <c r="BY115" s="180"/>
      <c r="BZ115" s="167"/>
      <c r="CA115" s="180"/>
      <c r="CB115" s="167"/>
      <c r="CC115" s="180"/>
      <c r="CD115" s="167"/>
      <c r="CE115" s="180"/>
      <c r="CF115" s="167"/>
      <c r="CG115" s="180"/>
      <c r="CH115" s="167"/>
      <c r="CI115" s="180"/>
      <c r="CJ115" s="167"/>
      <c r="CK115" s="180"/>
      <c r="CL115" s="167"/>
      <c r="CM115" s="180"/>
      <c r="CN115" s="189">
        <f t="shared" si="65"/>
        <v>0</v>
      </c>
      <c r="CO115" s="170">
        <f t="shared" si="66"/>
        <v>0</v>
      </c>
      <c r="CP115" s="169">
        <f t="shared" si="67"/>
        <v>0</v>
      </c>
      <c r="CQ115" s="170">
        <f t="shared" si="68"/>
        <v>0</v>
      </c>
      <c r="CR115" s="1"/>
      <c r="CS115" s="1"/>
      <c r="CT115" s="167"/>
      <c r="CU115" s="180"/>
      <c r="CV115" s="167"/>
      <c r="CW115" s="180"/>
      <c r="CX115" s="167"/>
      <c r="CY115" s="180"/>
      <c r="CZ115" s="167"/>
      <c r="DA115" s="180"/>
      <c r="DB115" s="167"/>
      <c r="DC115" s="180"/>
      <c r="DD115" s="167"/>
      <c r="DE115" s="180"/>
      <c r="DF115" s="167"/>
      <c r="DG115" s="180"/>
      <c r="DH115" s="167"/>
      <c r="DI115" s="180"/>
      <c r="DJ115" s="189">
        <f t="shared" si="69"/>
        <v>0</v>
      </c>
      <c r="DK115" s="170">
        <f t="shared" si="70"/>
        <v>0</v>
      </c>
      <c r="DL115" s="169">
        <f t="shared" si="71"/>
        <v>0</v>
      </c>
      <c r="DM115" s="170">
        <f t="shared" si="72"/>
        <v>0</v>
      </c>
      <c r="DN115" s="1"/>
      <c r="DO115" s="1"/>
      <c r="DP115" s="167"/>
      <c r="DQ115" s="180"/>
      <c r="DR115" s="167"/>
      <c r="DS115" s="180"/>
      <c r="DT115" s="167"/>
      <c r="DU115" s="180"/>
      <c r="DV115" s="167"/>
      <c r="DW115" s="180"/>
      <c r="DX115" s="167"/>
      <c r="DY115" s="180"/>
      <c r="DZ115" s="167"/>
      <c r="EA115" s="180"/>
      <c r="EB115" s="167"/>
      <c r="EC115" s="180"/>
      <c r="ED115" s="167"/>
      <c r="EE115" s="180"/>
      <c r="EF115" s="189">
        <f t="shared" si="73"/>
        <v>0</v>
      </c>
      <c r="EG115" s="170">
        <f t="shared" si="74"/>
        <v>0</v>
      </c>
      <c r="EH115" s="169">
        <f t="shared" si="75"/>
        <v>0</v>
      </c>
      <c r="EI115" s="170">
        <f t="shared" si="76"/>
        <v>0</v>
      </c>
      <c r="EJ115" s="1"/>
      <c r="EK115" s="1"/>
      <c r="EL115" s="167"/>
      <c r="EM115" s="180"/>
      <c r="EN115" s="167"/>
      <c r="EO115" s="180"/>
      <c r="EP115" s="167"/>
      <c r="EQ115" s="180"/>
      <c r="ER115" s="167"/>
      <c r="ES115" s="180"/>
      <c r="ET115" s="167"/>
      <c r="EU115" s="180"/>
      <c r="EV115" s="167"/>
      <c r="EW115" s="180"/>
      <c r="EX115" s="167"/>
      <c r="EY115" s="180"/>
      <c r="EZ115" s="167"/>
      <c r="FA115" s="180"/>
      <c r="FB115" s="189">
        <f t="shared" si="77"/>
        <v>0</v>
      </c>
      <c r="FC115" s="170">
        <f t="shared" si="78"/>
        <v>0</v>
      </c>
      <c r="FD115" s="169">
        <f t="shared" si="79"/>
        <v>0</v>
      </c>
      <c r="FE115" s="170">
        <f t="shared" si="80"/>
        <v>0</v>
      </c>
      <c r="FF115" s="1"/>
      <c r="FG115" s="1"/>
      <c r="FH115" s="167"/>
      <c r="FI115" s="180"/>
      <c r="FJ115" s="167"/>
      <c r="FK115" s="180"/>
      <c r="FL115" s="167"/>
      <c r="FM115" s="180"/>
      <c r="FN115" s="167"/>
      <c r="FO115" s="180"/>
      <c r="FP115" s="167"/>
      <c r="FQ115" s="180"/>
      <c r="FR115" s="167"/>
      <c r="FS115" s="180"/>
      <c r="FT115" s="167"/>
      <c r="FU115" s="180"/>
      <c r="FV115" s="167"/>
      <c r="FW115" s="180"/>
      <c r="FX115" s="189">
        <f t="shared" si="81"/>
        <v>0</v>
      </c>
      <c r="FY115" s="170">
        <f t="shared" si="82"/>
        <v>0</v>
      </c>
      <c r="FZ115" s="169">
        <f t="shared" si="83"/>
        <v>0</v>
      </c>
      <c r="GA115" s="170">
        <f t="shared" si="84"/>
        <v>0</v>
      </c>
      <c r="GB115" s="1"/>
      <c r="GC115" s="1"/>
      <c r="GD115" s="167"/>
      <c r="GE115" s="180"/>
      <c r="GF115" s="167"/>
      <c r="GG115" s="180"/>
      <c r="GH115" s="167"/>
      <c r="GI115" s="180"/>
      <c r="GJ115" s="167"/>
      <c r="GK115" s="180"/>
      <c r="GL115" s="167"/>
      <c r="GM115" s="180"/>
      <c r="GN115" s="167"/>
      <c r="GO115" s="180"/>
      <c r="GP115" s="167"/>
      <c r="GQ115" s="180"/>
      <c r="GR115" s="167"/>
      <c r="GS115" s="180"/>
      <c r="GT115" s="189">
        <f t="shared" si="85"/>
        <v>0</v>
      </c>
      <c r="GU115" s="170">
        <f t="shared" si="86"/>
        <v>0</v>
      </c>
      <c r="GV115" s="169">
        <f t="shared" si="87"/>
        <v>0</v>
      </c>
      <c r="GW115" s="170">
        <f t="shared" si="88"/>
        <v>0</v>
      </c>
      <c r="GX115" s="1"/>
      <c r="GY115" s="1"/>
      <c r="GZ115" s="167"/>
      <c r="HA115" s="180"/>
      <c r="HB115" s="167"/>
      <c r="HC115" s="180"/>
      <c r="HD115" s="167"/>
      <c r="HE115" s="180"/>
      <c r="HF115" s="167"/>
      <c r="HG115" s="180"/>
      <c r="HH115" s="167"/>
      <c r="HI115" s="180"/>
      <c r="HJ115" s="167"/>
      <c r="HK115" s="180"/>
      <c r="HL115" s="167"/>
      <c r="HM115" s="180"/>
      <c r="HN115" s="167"/>
      <c r="HO115" s="180"/>
      <c r="HP115" s="189">
        <f t="shared" si="89"/>
        <v>0</v>
      </c>
      <c r="HQ115" s="170">
        <f t="shared" si="90"/>
        <v>0</v>
      </c>
      <c r="HR115" s="169">
        <f t="shared" si="91"/>
        <v>0</v>
      </c>
      <c r="HS115" s="170">
        <f t="shared" si="92"/>
        <v>0</v>
      </c>
      <c r="HT115" s="1"/>
      <c r="HU115" s="1"/>
      <c r="HV115" s="173">
        <f t="shared" si="93"/>
        <v>0</v>
      </c>
      <c r="HW115" s="174">
        <f t="shared" si="94"/>
        <v>0</v>
      </c>
      <c r="HX115" s="169">
        <f t="shared" si="99"/>
        <v>0</v>
      </c>
      <c r="HY115" s="170">
        <f t="shared" si="100"/>
        <v>0</v>
      </c>
      <c r="HZ115" s="175">
        <f t="shared" si="95"/>
        <v>0</v>
      </c>
      <c r="IA115" s="174">
        <f t="shared" si="96"/>
        <v>0</v>
      </c>
      <c r="IB115" s="169">
        <f t="shared" si="101"/>
        <v>0</v>
      </c>
      <c r="IC115" s="170">
        <f t="shared" si="102"/>
        <v>0</v>
      </c>
      <c r="ID115" s="453">
        <f t="shared" si="97"/>
        <v>0</v>
      </c>
      <c r="IE115" s="439">
        <f t="shared" si="98"/>
        <v>0</v>
      </c>
      <c r="IF115" s="455" t="s">
        <v>343</v>
      </c>
      <c r="IG115" s="439" t="s">
        <v>343</v>
      </c>
      <c r="IH115" s="1"/>
    </row>
    <row r="116" spans="2:242" s="26" customFormat="1" ht="15.75" hidden="1" customHeight="1" x14ac:dyDescent="0.2">
      <c r="B116" s="153"/>
      <c r="C116" s="838"/>
      <c r="D116" s="839"/>
      <c r="E116" s="553"/>
      <c r="F116" s="123"/>
      <c r="G116" s="123"/>
      <c r="H116" s="123"/>
      <c r="I116" s="148">
        <f>INT(IF(E116&gt;0,data!$J$12,0))</f>
        <v>0</v>
      </c>
      <c r="J116" s="148">
        <f t="shared" si="112"/>
        <v>0</v>
      </c>
      <c r="K116" s="554"/>
      <c r="L116" s="553"/>
      <c r="M116" s="148">
        <f>INT(IF(E116&gt;0,(IF(K116="ano",data!$J$6,0)),0))</f>
        <v>0</v>
      </c>
      <c r="N116" s="155">
        <f t="shared" si="113"/>
        <v>0</v>
      </c>
      <c r="O116" s="158">
        <f t="shared" si="114"/>
        <v>0</v>
      </c>
      <c r="Q116" s="152" t="str">
        <f t="shared" si="115"/>
        <v/>
      </c>
      <c r="R116" s="640" t="s">
        <v>343</v>
      </c>
      <c r="T116" s="28"/>
      <c r="U116" s="176" t="s">
        <v>300</v>
      </c>
      <c r="V116" s="10"/>
      <c r="W116" s="10"/>
      <c r="X116" s="177"/>
      <c r="Y116" s="178"/>
      <c r="Z116" s="177"/>
      <c r="AA116" s="178"/>
      <c r="AB116" s="177"/>
      <c r="AC116" s="178"/>
      <c r="AD116" s="177"/>
      <c r="AE116" s="178"/>
      <c r="AF116" s="177"/>
      <c r="AG116" s="178"/>
      <c r="AH116" s="177"/>
      <c r="AI116" s="178"/>
      <c r="AJ116" s="177"/>
      <c r="AK116" s="178"/>
      <c r="AL116" s="177"/>
      <c r="AM116" s="178"/>
      <c r="AN116" s="177"/>
      <c r="AO116" s="178"/>
      <c r="AP116" s="177"/>
      <c r="AQ116" s="178"/>
      <c r="AR116" s="177"/>
      <c r="AS116" s="178"/>
      <c r="AT116" s="177"/>
      <c r="AU116" s="178"/>
      <c r="AV116" s="189">
        <f t="shared" si="57"/>
        <v>0</v>
      </c>
      <c r="AW116" s="170">
        <f t="shared" si="58"/>
        <v>0</v>
      </c>
      <c r="AX116" s="169">
        <f t="shared" si="59"/>
        <v>0</v>
      </c>
      <c r="AY116" s="170">
        <f t="shared" si="60"/>
        <v>0</v>
      </c>
      <c r="AZ116" s="1"/>
      <c r="BA116" s="1"/>
      <c r="BB116" s="177"/>
      <c r="BC116" s="178"/>
      <c r="BD116" s="177"/>
      <c r="BE116" s="178"/>
      <c r="BF116" s="177"/>
      <c r="BG116" s="178"/>
      <c r="BH116" s="177"/>
      <c r="BI116" s="178"/>
      <c r="BJ116" s="177"/>
      <c r="BK116" s="178"/>
      <c r="BL116" s="177"/>
      <c r="BM116" s="178"/>
      <c r="BN116" s="177"/>
      <c r="BO116" s="178"/>
      <c r="BP116" s="177"/>
      <c r="BQ116" s="178"/>
      <c r="BR116" s="189">
        <f t="shared" si="61"/>
        <v>0</v>
      </c>
      <c r="BS116" s="170">
        <f t="shared" si="62"/>
        <v>0</v>
      </c>
      <c r="BT116" s="169">
        <f t="shared" si="63"/>
        <v>0</v>
      </c>
      <c r="BU116" s="170">
        <f t="shared" si="64"/>
        <v>0</v>
      </c>
      <c r="BV116" s="1"/>
      <c r="BW116" s="1"/>
      <c r="BX116" s="177"/>
      <c r="BY116" s="178"/>
      <c r="BZ116" s="177"/>
      <c r="CA116" s="178"/>
      <c r="CB116" s="177"/>
      <c r="CC116" s="178"/>
      <c r="CD116" s="177"/>
      <c r="CE116" s="178"/>
      <c r="CF116" s="177"/>
      <c r="CG116" s="178"/>
      <c r="CH116" s="177"/>
      <c r="CI116" s="178"/>
      <c r="CJ116" s="177"/>
      <c r="CK116" s="178"/>
      <c r="CL116" s="177"/>
      <c r="CM116" s="178"/>
      <c r="CN116" s="189">
        <f t="shared" si="65"/>
        <v>0</v>
      </c>
      <c r="CO116" s="170">
        <f t="shared" si="66"/>
        <v>0</v>
      </c>
      <c r="CP116" s="169">
        <f t="shared" si="67"/>
        <v>0</v>
      </c>
      <c r="CQ116" s="170">
        <f t="shared" si="68"/>
        <v>0</v>
      </c>
      <c r="CR116" s="1"/>
      <c r="CS116" s="1"/>
      <c r="CT116" s="177"/>
      <c r="CU116" s="178"/>
      <c r="CV116" s="177"/>
      <c r="CW116" s="178"/>
      <c r="CX116" s="177"/>
      <c r="CY116" s="178"/>
      <c r="CZ116" s="177"/>
      <c r="DA116" s="178"/>
      <c r="DB116" s="177"/>
      <c r="DC116" s="178"/>
      <c r="DD116" s="177"/>
      <c r="DE116" s="178"/>
      <c r="DF116" s="177"/>
      <c r="DG116" s="178"/>
      <c r="DH116" s="177"/>
      <c r="DI116" s="178"/>
      <c r="DJ116" s="189">
        <f t="shared" si="69"/>
        <v>0</v>
      </c>
      <c r="DK116" s="170">
        <f t="shared" si="70"/>
        <v>0</v>
      </c>
      <c r="DL116" s="169">
        <f t="shared" si="71"/>
        <v>0</v>
      </c>
      <c r="DM116" s="170">
        <f t="shared" si="72"/>
        <v>0</v>
      </c>
      <c r="DN116" s="1"/>
      <c r="DO116" s="1"/>
      <c r="DP116" s="177"/>
      <c r="DQ116" s="178"/>
      <c r="DR116" s="177"/>
      <c r="DS116" s="178"/>
      <c r="DT116" s="177"/>
      <c r="DU116" s="178"/>
      <c r="DV116" s="177"/>
      <c r="DW116" s="178"/>
      <c r="DX116" s="177"/>
      <c r="DY116" s="178"/>
      <c r="DZ116" s="177"/>
      <c r="EA116" s="178"/>
      <c r="EB116" s="177"/>
      <c r="EC116" s="178"/>
      <c r="ED116" s="177"/>
      <c r="EE116" s="178"/>
      <c r="EF116" s="189">
        <f t="shared" si="73"/>
        <v>0</v>
      </c>
      <c r="EG116" s="170">
        <f t="shared" si="74"/>
        <v>0</v>
      </c>
      <c r="EH116" s="169">
        <f t="shared" si="75"/>
        <v>0</v>
      </c>
      <c r="EI116" s="170">
        <f t="shared" si="76"/>
        <v>0</v>
      </c>
      <c r="EJ116" s="1"/>
      <c r="EK116" s="1"/>
      <c r="EL116" s="177"/>
      <c r="EM116" s="178"/>
      <c r="EN116" s="177"/>
      <c r="EO116" s="178"/>
      <c r="EP116" s="177"/>
      <c r="EQ116" s="178"/>
      <c r="ER116" s="177"/>
      <c r="ES116" s="178"/>
      <c r="ET116" s="177"/>
      <c r="EU116" s="178"/>
      <c r="EV116" s="177"/>
      <c r="EW116" s="178"/>
      <c r="EX116" s="177"/>
      <c r="EY116" s="178"/>
      <c r="EZ116" s="177"/>
      <c r="FA116" s="178"/>
      <c r="FB116" s="189">
        <f t="shared" si="77"/>
        <v>0</v>
      </c>
      <c r="FC116" s="170">
        <f t="shared" si="78"/>
        <v>0</v>
      </c>
      <c r="FD116" s="169">
        <f t="shared" si="79"/>
        <v>0</v>
      </c>
      <c r="FE116" s="170">
        <f t="shared" si="80"/>
        <v>0</v>
      </c>
      <c r="FF116" s="1"/>
      <c r="FG116" s="1"/>
      <c r="FH116" s="177"/>
      <c r="FI116" s="178"/>
      <c r="FJ116" s="177"/>
      <c r="FK116" s="178"/>
      <c r="FL116" s="177"/>
      <c r="FM116" s="178"/>
      <c r="FN116" s="177"/>
      <c r="FO116" s="178"/>
      <c r="FP116" s="177"/>
      <c r="FQ116" s="178"/>
      <c r="FR116" s="177"/>
      <c r="FS116" s="178"/>
      <c r="FT116" s="177"/>
      <c r="FU116" s="178"/>
      <c r="FV116" s="177"/>
      <c r="FW116" s="178"/>
      <c r="FX116" s="189">
        <f t="shared" si="81"/>
        <v>0</v>
      </c>
      <c r="FY116" s="170">
        <f t="shared" si="82"/>
        <v>0</v>
      </c>
      <c r="FZ116" s="169">
        <f t="shared" si="83"/>
        <v>0</v>
      </c>
      <c r="GA116" s="170">
        <f t="shared" si="84"/>
        <v>0</v>
      </c>
      <c r="GB116" s="1"/>
      <c r="GC116" s="1"/>
      <c r="GD116" s="177"/>
      <c r="GE116" s="178"/>
      <c r="GF116" s="177"/>
      <c r="GG116" s="178"/>
      <c r="GH116" s="177"/>
      <c r="GI116" s="178"/>
      <c r="GJ116" s="177"/>
      <c r="GK116" s="178"/>
      <c r="GL116" s="177"/>
      <c r="GM116" s="178"/>
      <c r="GN116" s="177"/>
      <c r="GO116" s="178"/>
      <c r="GP116" s="177"/>
      <c r="GQ116" s="178"/>
      <c r="GR116" s="177"/>
      <c r="GS116" s="178"/>
      <c r="GT116" s="189">
        <f t="shared" si="85"/>
        <v>0</v>
      </c>
      <c r="GU116" s="170">
        <f t="shared" si="86"/>
        <v>0</v>
      </c>
      <c r="GV116" s="169">
        <f t="shared" si="87"/>
        <v>0</v>
      </c>
      <c r="GW116" s="170">
        <f t="shared" si="88"/>
        <v>0</v>
      </c>
      <c r="GX116" s="1"/>
      <c r="GY116" s="1"/>
      <c r="GZ116" s="177"/>
      <c r="HA116" s="178"/>
      <c r="HB116" s="177"/>
      <c r="HC116" s="178"/>
      <c r="HD116" s="177"/>
      <c r="HE116" s="178"/>
      <c r="HF116" s="177"/>
      <c r="HG116" s="178"/>
      <c r="HH116" s="177"/>
      <c r="HI116" s="178"/>
      <c r="HJ116" s="177"/>
      <c r="HK116" s="178"/>
      <c r="HL116" s="177"/>
      <c r="HM116" s="178"/>
      <c r="HN116" s="177"/>
      <c r="HO116" s="178"/>
      <c r="HP116" s="189">
        <f t="shared" si="89"/>
        <v>0</v>
      </c>
      <c r="HQ116" s="170">
        <f t="shared" si="90"/>
        <v>0</v>
      </c>
      <c r="HR116" s="169">
        <f t="shared" si="91"/>
        <v>0</v>
      </c>
      <c r="HS116" s="170">
        <f t="shared" si="92"/>
        <v>0</v>
      </c>
      <c r="HT116" s="1"/>
      <c r="HU116" s="1"/>
      <c r="HV116" s="173">
        <f t="shared" si="93"/>
        <v>0</v>
      </c>
      <c r="HW116" s="174">
        <f t="shared" si="94"/>
        <v>0</v>
      </c>
      <c r="HX116" s="169">
        <f t="shared" si="99"/>
        <v>0</v>
      </c>
      <c r="HY116" s="170">
        <f t="shared" si="100"/>
        <v>0</v>
      </c>
      <c r="HZ116" s="175">
        <f t="shared" si="95"/>
        <v>0</v>
      </c>
      <c r="IA116" s="174">
        <f t="shared" si="96"/>
        <v>0</v>
      </c>
      <c r="IB116" s="169">
        <f t="shared" si="101"/>
        <v>0</v>
      </c>
      <c r="IC116" s="170">
        <f t="shared" si="102"/>
        <v>0</v>
      </c>
      <c r="ID116" s="453">
        <f t="shared" si="97"/>
        <v>0</v>
      </c>
      <c r="IE116" s="439">
        <f t="shared" si="98"/>
        <v>0</v>
      </c>
      <c r="IF116" s="455" t="s">
        <v>343</v>
      </c>
      <c r="IG116" s="439" t="s">
        <v>343</v>
      </c>
      <c r="IH116" s="1"/>
    </row>
    <row r="117" spans="2:242" s="26" customFormat="1" ht="16.5" customHeight="1" x14ac:dyDescent="0.2">
      <c r="B117" s="153" t="s">
        <v>269</v>
      </c>
      <c r="C117" s="806"/>
      <c r="D117" s="807"/>
      <c r="E117" s="322"/>
      <c r="F117" s="116"/>
      <c r="G117" s="116"/>
      <c r="H117" s="116"/>
      <c r="I117" s="148">
        <f>INT(IF(E117&gt;0,data!$J$12,0))</f>
        <v>0</v>
      </c>
      <c r="J117" s="148">
        <f t="shared" si="112"/>
        <v>0</v>
      </c>
      <c r="K117" s="323"/>
      <c r="L117" s="322"/>
      <c r="M117" s="148">
        <f>INT(IF(E117&gt;0,(IF(K117="ano",data!$J$6,0)),0))</f>
        <v>0</v>
      </c>
      <c r="N117" s="155">
        <f t="shared" si="113"/>
        <v>0</v>
      </c>
      <c r="O117" s="158">
        <f t="shared" si="114"/>
        <v>0</v>
      </c>
      <c r="Q117" s="152" t="str">
        <f t="shared" si="115"/>
        <v/>
      </c>
      <c r="R117" s="640" t="s">
        <v>343</v>
      </c>
      <c r="T117" s="26">
        <f t="shared" ref="T117" si="118">IF(O117&gt;0,IF(ISTEXT(C117)=TRUE,0,1),0)</f>
        <v>0</v>
      </c>
      <c r="U117" s="179" t="s">
        <v>300</v>
      </c>
      <c r="V117" s="10"/>
      <c r="W117" s="10"/>
      <c r="X117" s="177"/>
      <c r="Y117" s="178"/>
      <c r="Z117" s="177"/>
      <c r="AA117" s="178"/>
      <c r="AB117" s="177"/>
      <c r="AC117" s="178"/>
      <c r="AD117" s="177"/>
      <c r="AE117" s="178"/>
      <c r="AF117" s="177"/>
      <c r="AG117" s="178"/>
      <c r="AH117" s="177"/>
      <c r="AI117" s="178"/>
      <c r="AJ117" s="177"/>
      <c r="AK117" s="178"/>
      <c r="AL117" s="177"/>
      <c r="AM117" s="178"/>
      <c r="AN117" s="177"/>
      <c r="AO117" s="178"/>
      <c r="AP117" s="177"/>
      <c r="AQ117" s="178"/>
      <c r="AR117" s="177"/>
      <c r="AS117" s="178"/>
      <c r="AT117" s="177"/>
      <c r="AU117" s="178"/>
      <c r="AV117" s="189">
        <f t="shared" si="57"/>
        <v>0</v>
      </c>
      <c r="AW117" s="170">
        <f t="shared" si="58"/>
        <v>0</v>
      </c>
      <c r="AX117" s="169">
        <f t="shared" si="59"/>
        <v>0</v>
      </c>
      <c r="AY117" s="170">
        <f t="shared" si="60"/>
        <v>0</v>
      </c>
      <c r="AZ117" s="1"/>
      <c r="BA117" s="1"/>
      <c r="BB117" s="177"/>
      <c r="BC117" s="178"/>
      <c r="BD117" s="177"/>
      <c r="BE117" s="178"/>
      <c r="BF117" s="177"/>
      <c r="BG117" s="178"/>
      <c r="BH117" s="177"/>
      <c r="BI117" s="178"/>
      <c r="BJ117" s="177"/>
      <c r="BK117" s="178"/>
      <c r="BL117" s="177"/>
      <c r="BM117" s="178"/>
      <c r="BN117" s="177"/>
      <c r="BO117" s="178"/>
      <c r="BP117" s="177"/>
      <c r="BQ117" s="178"/>
      <c r="BR117" s="189">
        <f t="shared" si="61"/>
        <v>0</v>
      </c>
      <c r="BS117" s="170">
        <f t="shared" si="62"/>
        <v>0</v>
      </c>
      <c r="BT117" s="169">
        <f t="shared" si="63"/>
        <v>0</v>
      </c>
      <c r="BU117" s="170">
        <f t="shared" si="64"/>
        <v>0</v>
      </c>
      <c r="BV117" s="1"/>
      <c r="BW117" s="1"/>
      <c r="BX117" s="177"/>
      <c r="BY117" s="178"/>
      <c r="BZ117" s="177"/>
      <c r="CA117" s="178"/>
      <c r="CB117" s="177"/>
      <c r="CC117" s="178"/>
      <c r="CD117" s="177"/>
      <c r="CE117" s="178"/>
      <c r="CF117" s="177"/>
      <c r="CG117" s="178"/>
      <c r="CH117" s="177"/>
      <c r="CI117" s="178"/>
      <c r="CJ117" s="177"/>
      <c r="CK117" s="178"/>
      <c r="CL117" s="177"/>
      <c r="CM117" s="178"/>
      <c r="CN117" s="189">
        <f t="shared" si="65"/>
        <v>0</v>
      </c>
      <c r="CO117" s="170">
        <f t="shared" si="66"/>
        <v>0</v>
      </c>
      <c r="CP117" s="169">
        <f t="shared" si="67"/>
        <v>0</v>
      </c>
      <c r="CQ117" s="170">
        <f t="shared" si="68"/>
        <v>0</v>
      </c>
      <c r="CR117" s="1"/>
      <c r="CS117" s="1"/>
      <c r="CT117" s="177"/>
      <c r="CU117" s="178"/>
      <c r="CV117" s="177"/>
      <c r="CW117" s="178"/>
      <c r="CX117" s="177"/>
      <c r="CY117" s="178"/>
      <c r="CZ117" s="177"/>
      <c r="DA117" s="178"/>
      <c r="DB117" s="177"/>
      <c r="DC117" s="178"/>
      <c r="DD117" s="177"/>
      <c r="DE117" s="178"/>
      <c r="DF117" s="177"/>
      <c r="DG117" s="178"/>
      <c r="DH117" s="177"/>
      <c r="DI117" s="178"/>
      <c r="DJ117" s="189">
        <f t="shared" si="69"/>
        <v>0</v>
      </c>
      <c r="DK117" s="170">
        <f t="shared" si="70"/>
        <v>0</v>
      </c>
      <c r="DL117" s="169">
        <f t="shared" si="71"/>
        <v>0</v>
      </c>
      <c r="DM117" s="170">
        <f t="shared" si="72"/>
        <v>0</v>
      </c>
      <c r="DN117" s="1"/>
      <c r="DO117" s="1"/>
      <c r="DP117" s="177"/>
      <c r="DQ117" s="178"/>
      <c r="DR117" s="177"/>
      <c r="DS117" s="178"/>
      <c r="DT117" s="177"/>
      <c r="DU117" s="178"/>
      <c r="DV117" s="177"/>
      <c r="DW117" s="178"/>
      <c r="DX117" s="177"/>
      <c r="DY117" s="178"/>
      <c r="DZ117" s="177"/>
      <c r="EA117" s="178"/>
      <c r="EB117" s="177"/>
      <c r="EC117" s="178"/>
      <c r="ED117" s="177"/>
      <c r="EE117" s="178"/>
      <c r="EF117" s="189">
        <f t="shared" si="73"/>
        <v>0</v>
      </c>
      <c r="EG117" s="170">
        <f t="shared" si="74"/>
        <v>0</v>
      </c>
      <c r="EH117" s="169">
        <f t="shared" si="75"/>
        <v>0</v>
      </c>
      <c r="EI117" s="170">
        <f t="shared" si="76"/>
        <v>0</v>
      </c>
      <c r="EJ117" s="1"/>
      <c r="EK117" s="1"/>
      <c r="EL117" s="177"/>
      <c r="EM117" s="178"/>
      <c r="EN117" s="177"/>
      <c r="EO117" s="178"/>
      <c r="EP117" s="177"/>
      <c r="EQ117" s="178"/>
      <c r="ER117" s="177"/>
      <c r="ES117" s="178"/>
      <c r="ET117" s="177"/>
      <c r="EU117" s="178"/>
      <c r="EV117" s="177"/>
      <c r="EW117" s="178"/>
      <c r="EX117" s="177"/>
      <c r="EY117" s="178"/>
      <c r="EZ117" s="177"/>
      <c r="FA117" s="178"/>
      <c r="FB117" s="189">
        <f t="shared" si="77"/>
        <v>0</v>
      </c>
      <c r="FC117" s="170">
        <f t="shared" si="78"/>
        <v>0</v>
      </c>
      <c r="FD117" s="169">
        <f t="shared" si="79"/>
        <v>0</v>
      </c>
      <c r="FE117" s="170">
        <f t="shared" si="80"/>
        <v>0</v>
      </c>
      <c r="FF117" s="1"/>
      <c r="FG117" s="1"/>
      <c r="FH117" s="177"/>
      <c r="FI117" s="178"/>
      <c r="FJ117" s="177"/>
      <c r="FK117" s="178"/>
      <c r="FL117" s="177"/>
      <c r="FM117" s="178"/>
      <c r="FN117" s="177"/>
      <c r="FO117" s="178"/>
      <c r="FP117" s="177"/>
      <c r="FQ117" s="178"/>
      <c r="FR117" s="177"/>
      <c r="FS117" s="178"/>
      <c r="FT117" s="177"/>
      <c r="FU117" s="178"/>
      <c r="FV117" s="177"/>
      <c r="FW117" s="178"/>
      <c r="FX117" s="189">
        <f t="shared" si="81"/>
        <v>0</v>
      </c>
      <c r="FY117" s="170">
        <f t="shared" si="82"/>
        <v>0</v>
      </c>
      <c r="FZ117" s="169">
        <f t="shared" si="83"/>
        <v>0</v>
      </c>
      <c r="GA117" s="170">
        <f t="shared" si="84"/>
        <v>0</v>
      </c>
      <c r="GB117" s="1"/>
      <c r="GC117" s="1"/>
      <c r="GD117" s="177"/>
      <c r="GE117" s="178"/>
      <c r="GF117" s="177"/>
      <c r="GG117" s="178"/>
      <c r="GH117" s="177"/>
      <c r="GI117" s="178"/>
      <c r="GJ117" s="177"/>
      <c r="GK117" s="178"/>
      <c r="GL117" s="177"/>
      <c r="GM117" s="178"/>
      <c r="GN117" s="177"/>
      <c r="GO117" s="178"/>
      <c r="GP117" s="177"/>
      <c r="GQ117" s="178"/>
      <c r="GR117" s="177"/>
      <c r="GS117" s="178"/>
      <c r="GT117" s="189">
        <f t="shared" si="85"/>
        <v>0</v>
      </c>
      <c r="GU117" s="170">
        <f t="shared" si="86"/>
        <v>0</v>
      </c>
      <c r="GV117" s="169">
        <f t="shared" si="87"/>
        <v>0</v>
      </c>
      <c r="GW117" s="170">
        <f t="shared" si="88"/>
        <v>0</v>
      </c>
      <c r="GX117" s="1"/>
      <c r="GY117" s="1"/>
      <c r="GZ117" s="177"/>
      <c r="HA117" s="178"/>
      <c r="HB117" s="177"/>
      <c r="HC117" s="178"/>
      <c r="HD117" s="177"/>
      <c r="HE117" s="178"/>
      <c r="HF117" s="177"/>
      <c r="HG117" s="178"/>
      <c r="HH117" s="177"/>
      <c r="HI117" s="178"/>
      <c r="HJ117" s="177"/>
      <c r="HK117" s="178"/>
      <c r="HL117" s="177"/>
      <c r="HM117" s="178"/>
      <c r="HN117" s="177"/>
      <c r="HO117" s="178"/>
      <c r="HP117" s="189">
        <f t="shared" si="89"/>
        <v>0</v>
      </c>
      <c r="HQ117" s="170">
        <f t="shared" si="90"/>
        <v>0</v>
      </c>
      <c r="HR117" s="169">
        <f t="shared" si="91"/>
        <v>0</v>
      </c>
      <c r="HS117" s="170">
        <f t="shared" si="92"/>
        <v>0</v>
      </c>
      <c r="HT117" s="1"/>
      <c r="HU117" s="1"/>
      <c r="HV117" s="173">
        <f t="shared" si="93"/>
        <v>0</v>
      </c>
      <c r="HW117" s="174">
        <f t="shared" si="94"/>
        <v>0</v>
      </c>
      <c r="HX117" s="169">
        <f t="shared" si="99"/>
        <v>0</v>
      </c>
      <c r="HY117" s="170">
        <f t="shared" si="100"/>
        <v>0</v>
      </c>
      <c r="HZ117" s="175">
        <f t="shared" si="95"/>
        <v>0</v>
      </c>
      <c r="IA117" s="174">
        <f t="shared" si="96"/>
        <v>0</v>
      </c>
      <c r="IB117" s="169">
        <f t="shared" si="101"/>
        <v>0</v>
      </c>
      <c r="IC117" s="170">
        <f t="shared" si="102"/>
        <v>0</v>
      </c>
      <c r="ID117" s="453">
        <f t="shared" si="97"/>
        <v>0</v>
      </c>
      <c r="IE117" s="439">
        <f t="shared" si="98"/>
        <v>0</v>
      </c>
      <c r="IF117" s="455" t="s">
        <v>343</v>
      </c>
      <c r="IG117" s="439" t="s">
        <v>343</v>
      </c>
      <c r="IH117" s="1"/>
    </row>
    <row r="118" spans="2:242" s="26" customFormat="1" ht="15.75" hidden="1" customHeight="1" x14ac:dyDescent="0.2">
      <c r="B118" s="153"/>
      <c r="C118" s="838"/>
      <c r="D118" s="839"/>
      <c r="E118" s="553"/>
      <c r="F118" s="123"/>
      <c r="G118" s="123"/>
      <c r="H118" s="123"/>
      <c r="I118" s="148">
        <f>INT(IF(E118&gt;0,data!$J$12,0))</f>
        <v>0</v>
      </c>
      <c r="J118" s="148">
        <f t="shared" si="112"/>
        <v>0</v>
      </c>
      <c r="K118" s="554"/>
      <c r="L118" s="553"/>
      <c r="M118" s="148">
        <f>INT(IF(E118&gt;0,(IF(K118="ano",data!$J$6,0)),0))</f>
        <v>0</v>
      </c>
      <c r="N118" s="155">
        <f t="shared" si="113"/>
        <v>0</v>
      </c>
      <c r="O118" s="158">
        <f t="shared" si="114"/>
        <v>0</v>
      </c>
      <c r="Q118" s="152" t="str">
        <f t="shared" si="115"/>
        <v/>
      </c>
      <c r="R118" s="640" t="s">
        <v>343</v>
      </c>
      <c r="T118" s="28"/>
      <c r="U118" s="176" t="s">
        <v>300</v>
      </c>
      <c r="V118" s="10"/>
      <c r="W118" s="10"/>
      <c r="X118" s="177"/>
      <c r="Y118" s="178"/>
      <c r="Z118" s="177"/>
      <c r="AA118" s="178"/>
      <c r="AB118" s="177"/>
      <c r="AC118" s="178"/>
      <c r="AD118" s="177"/>
      <c r="AE118" s="178"/>
      <c r="AF118" s="177"/>
      <c r="AG118" s="178"/>
      <c r="AH118" s="177"/>
      <c r="AI118" s="178"/>
      <c r="AJ118" s="177"/>
      <c r="AK118" s="178"/>
      <c r="AL118" s="177"/>
      <c r="AM118" s="178"/>
      <c r="AN118" s="177"/>
      <c r="AO118" s="178"/>
      <c r="AP118" s="177"/>
      <c r="AQ118" s="178"/>
      <c r="AR118" s="177"/>
      <c r="AS118" s="178"/>
      <c r="AT118" s="177"/>
      <c r="AU118" s="178"/>
      <c r="AV118" s="189">
        <f t="shared" si="57"/>
        <v>0</v>
      </c>
      <c r="AW118" s="170">
        <f t="shared" si="58"/>
        <v>0</v>
      </c>
      <c r="AX118" s="169">
        <f t="shared" si="59"/>
        <v>0</v>
      </c>
      <c r="AY118" s="170">
        <f t="shared" si="60"/>
        <v>0</v>
      </c>
      <c r="AZ118" s="1"/>
      <c r="BA118" s="1"/>
      <c r="BB118" s="177"/>
      <c r="BC118" s="178"/>
      <c r="BD118" s="177"/>
      <c r="BE118" s="178"/>
      <c r="BF118" s="177"/>
      <c r="BG118" s="178"/>
      <c r="BH118" s="177"/>
      <c r="BI118" s="178"/>
      <c r="BJ118" s="177"/>
      <c r="BK118" s="178"/>
      <c r="BL118" s="177"/>
      <c r="BM118" s="178"/>
      <c r="BN118" s="177"/>
      <c r="BO118" s="178"/>
      <c r="BP118" s="177"/>
      <c r="BQ118" s="178"/>
      <c r="BR118" s="189">
        <f t="shared" si="61"/>
        <v>0</v>
      </c>
      <c r="BS118" s="170">
        <f t="shared" si="62"/>
        <v>0</v>
      </c>
      <c r="BT118" s="169">
        <f t="shared" si="63"/>
        <v>0</v>
      </c>
      <c r="BU118" s="170">
        <f t="shared" si="64"/>
        <v>0</v>
      </c>
      <c r="BV118" s="1"/>
      <c r="BW118" s="1"/>
      <c r="BX118" s="177"/>
      <c r="BY118" s="178"/>
      <c r="BZ118" s="177"/>
      <c r="CA118" s="178"/>
      <c r="CB118" s="177"/>
      <c r="CC118" s="178"/>
      <c r="CD118" s="177"/>
      <c r="CE118" s="178"/>
      <c r="CF118" s="177"/>
      <c r="CG118" s="178"/>
      <c r="CH118" s="177"/>
      <c r="CI118" s="178"/>
      <c r="CJ118" s="177"/>
      <c r="CK118" s="178"/>
      <c r="CL118" s="177"/>
      <c r="CM118" s="178"/>
      <c r="CN118" s="189">
        <f t="shared" si="65"/>
        <v>0</v>
      </c>
      <c r="CO118" s="170">
        <f t="shared" si="66"/>
        <v>0</v>
      </c>
      <c r="CP118" s="169">
        <f t="shared" si="67"/>
        <v>0</v>
      </c>
      <c r="CQ118" s="170">
        <f t="shared" si="68"/>
        <v>0</v>
      </c>
      <c r="CR118" s="1"/>
      <c r="CS118" s="1"/>
      <c r="CT118" s="177"/>
      <c r="CU118" s="178"/>
      <c r="CV118" s="177"/>
      <c r="CW118" s="178"/>
      <c r="CX118" s="177"/>
      <c r="CY118" s="178"/>
      <c r="CZ118" s="177"/>
      <c r="DA118" s="178"/>
      <c r="DB118" s="177"/>
      <c r="DC118" s="178"/>
      <c r="DD118" s="177"/>
      <c r="DE118" s="178"/>
      <c r="DF118" s="177"/>
      <c r="DG118" s="178"/>
      <c r="DH118" s="177"/>
      <c r="DI118" s="178"/>
      <c r="DJ118" s="189">
        <f t="shared" si="69"/>
        <v>0</v>
      </c>
      <c r="DK118" s="170">
        <f t="shared" si="70"/>
        <v>0</v>
      </c>
      <c r="DL118" s="169">
        <f t="shared" si="71"/>
        <v>0</v>
      </c>
      <c r="DM118" s="170">
        <f t="shared" si="72"/>
        <v>0</v>
      </c>
      <c r="DN118" s="1"/>
      <c r="DO118" s="1"/>
      <c r="DP118" s="177"/>
      <c r="DQ118" s="178"/>
      <c r="DR118" s="177"/>
      <c r="DS118" s="178"/>
      <c r="DT118" s="177"/>
      <c r="DU118" s="178"/>
      <c r="DV118" s="177"/>
      <c r="DW118" s="178"/>
      <c r="DX118" s="177"/>
      <c r="DY118" s="178"/>
      <c r="DZ118" s="177"/>
      <c r="EA118" s="178"/>
      <c r="EB118" s="177"/>
      <c r="EC118" s="178"/>
      <c r="ED118" s="177"/>
      <c r="EE118" s="178"/>
      <c r="EF118" s="189">
        <f t="shared" si="73"/>
        <v>0</v>
      </c>
      <c r="EG118" s="170">
        <f t="shared" si="74"/>
        <v>0</v>
      </c>
      <c r="EH118" s="169">
        <f t="shared" si="75"/>
        <v>0</v>
      </c>
      <c r="EI118" s="170">
        <f t="shared" si="76"/>
        <v>0</v>
      </c>
      <c r="EJ118" s="1"/>
      <c r="EK118" s="1"/>
      <c r="EL118" s="177"/>
      <c r="EM118" s="178"/>
      <c r="EN118" s="177"/>
      <c r="EO118" s="178"/>
      <c r="EP118" s="177"/>
      <c r="EQ118" s="178"/>
      <c r="ER118" s="177"/>
      <c r="ES118" s="178"/>
      <c r="ET118" s="177"/>
      <c r="EU118" s="178"/>
      <c r="EV118" s="177"/>
      <c r="EW118" s="178"/>
      <c r="EX118" s="177"/>
      <c r="EY118" s="178"/>
      <c r="EZ118" s="177"/>
      <c r="FA118" s="178"/>
      <c r="FB118" s="189">
        <f t="shared" si="77"/>
        <v>0</v>
      </c>
      <c r="FC118" s="170">
        <f t="shared" si="78"/>
        <v>0</v>
      </c>
      <c r="FD118" s="169">
        <f t="shared" si="79"/>
        <v>0</v>
      </c>
      <c r="FE118" s="170">
        <f t="shared" si="80"/>
        <v>0</v>
      </c>
      <c r="FF118" s="1"/>
      <c r="FG118" s="1"/>
      <c r="FH118" s="177"/>
      <c r="FI118" s="178"/>
      <c r="FJ118" s="177"/>
      <c r="FK118" s="178"/>
      <c r="FL118" s="177"/>
      <c r="FM118" s="178"/>
      <c r="FN118" s="177"/>
      <c r="FO118" s="178"/>
      <c r="FP118" s="177"/>
      <c r="FQ118" s="178"/>
      <c r="FR118" s="177"/>
      <c r="FS118" s="178"/>
      <c r="FT118" s="177"/>
      <c r="FU118" s="178"/>
      <c r="FV118" s="177"/>
      <c r="FW118" s="178"/>
      <c r="FX118" s="189">
        <f t="shared" si="81"/>
        <v>0</v>
      </c>
      <c r="FY118" s="170">
        <f t="shared" si="82"/>
        <v>0</v>
      </c>
      <c r="FZ118" s="169">
        <f t="shared" si="83"/>
        <v>0</v>
      </c>
      <c r="GA118" s="170">
        <f t="shared" si="84"/>
        <v>0</v>
      </c>
      <c r="GB118" s="1"/>
      <c r="GC118" s="1"/>
      <c r="GD118" s="177"/>
      <c r="GE118" s="178"/>
      <c r="GF118" s="177"/>
      <c r="GG118" s="178"/>
      <c r="GH118" s="177"/>
      <c r="GI118" s="178"/>
      <c r="GJ118" s="177"/>
      <c r="GK118" s="178"/>
      <c r="GL118" s="177"/>
      <c r="GM118" s="178"/>
      <c r="GN118" s="177"/>
      <c r="GO118" s="178"/>
      <c r="GP118" s="177"/>
      <c r="GQ118" s="178"/>
      <c r="GR118" s="177"/>
      <c r="GS118" s="178"/>
      <c r="GT118" s="189">
        <f t="shared" si="85"/>
        <v>0</v>
      </c>
      <c r="GU118" s="170">
        <f t="shared" si="86"/>
        <v>0</v>
      </c>
      <c r="GV118" s="169">
        <f t="shared" si="87"/>
        <v>0</v>
      </c>
      <c r="GW118" s="170">
        <f t="shared" si="88"/>
        <v>0</v>
      </c>
      <c r="GX118" s="1"/>
      <c r="GY118" s="1"/>
      <c r="GZ118" s="177"/>
      <c r="HA118" s="178"/>
      <c r="HB118" s="177"/>
      <c r="HC118" s="178"/>
      <c r="HD118" s="177"/>
      <c r="HE118" s="178"/>
      <c r="HF118" s="177"/>
      <c r="HG118" s="178"/>
      <c r="HH118" s="177"/>
      <c r="HI118" s="178"/>
      <c r="HJ118" s="177"/>
      <c r="HK118" s="178"/>
      <c r="HL118" s="177"/>
      <c r="HM118" s="178"/>
      <c r="HN118" s="177"/>
      <c r="HO118" s="178"/>
      <c r="HP118" s="189">
        <f t="shared" si="89"/>
        <v>0</v>
      </c>
      <c r="HQ118" s="170">
        <f t="shared" si="90"/>
        <v>0</v>
      </c>
      <c r="HR118" s="169">
        <f t="shared" si="91"/>
        <v>0</v>
      </c>
      <c r="HS118" s="170">
        <f t="shared" si="92"/>
        <v>0</v>
      </c>
      <c r="HT118" s="1"/>
      <c r="HU118" s="1"/>
      <c r="HV118" s="173">
        <f t="shared" si="93"/>
        <v>0</v>
      </c>
      <c r="HW118" s="174">
        <f t="shared" si="94"/>
        <v>0</v>
      </c>
      <c r="HX118" s="169">
        <f t="shared" si="99"/>
        <v>0</v>
      </c>
      <c r="HY118" s="170">
        <f t="shared" si="100"/>
        <v>0</v>
      </c>
      <c r="HZ118" s="175">
        <f t="shared" si="95"/>
        <v>0</v>
      </c>
      <c r="IA118" s="174">
        <f t="shared" si="96"/>
        <v>0</v>
      </c>
      <c r="IB118" s="169">
        <f t="shared" si="101"/>
        <v>0</v>
      </c>
      <c r="IC118" s="170">
        <f t="shared" si="102"/>
        <v>0</v>
      </c>
      <c r="ID118" s="453">
        <f t="shared" si="97"/>
        <v>0</v>
      </c>
      <c r="IE118" s="439">
        <f t="shared" si="98"/>
        <v>0</v>
      </c>
      <c r="IF118" s="455" t="s">
        <v>343</v>
      </c>
      <c r="IG118" s="439" t="s">
        <v>343</v>
      </c>
      <c r="IH118" s="1"/>
    </row>
    <row r="119" spans="2:242" s="26" customFormat="1" ht="16.5" customHeight="1" x14ac:dyDescent="0.2">
      <c r="B119" s="153" t="s">
        <v>270</v>
      </c>
      <c r="C119" s="806"/>
      <c r="D119" s="807"/>
      <c r="E119" s="322"/>
      <c r="F119" s="116"/>
      <c r="G119" s="116"/>
      <c r="H119" s="116"/>
      <c r="I119" s="148">
        <f>INT(IF(E119&gt;0,data!$J$12,0))</f>
        <v>0</v>
      </c>
      <c r="J119" s="148">
        <f t="shared" si="112"/>
        <v>0</v>
      </c>
      <c r="K119" s="323"/>
      <c r="L119" s="322"/>
      <c r="M119" s="148">
        <f>INT(IF(E119&gt;0,(IF(K119="ano",data!$J$6,0)),0))</f>
        <v>0</v>
      </c>
      <c r="N119" s="155">
        <f t="shared" si="113"/>
        <v>0</v>
      </c>
      <c r="O119" s="158">
        <f t="shared" si="114"/>
        <v>0</v>
      </c>
      <c r="Q119" s="152" t="str">
        <f t="shared" si="115"/>
        <v/>
      </c>
      <c r="R119" s="640" t="s">
        <v>343</v>
      </c>
      <c r="T119" s="26">
        <f t="shared" ref="T119:T182" si="119">IF(O119&gt;0,IF(ISTEXT(C119)=TRUE,0,1),0)</f>
        <v>0</v>
      </c>
      <c r="U119" s="179" t="s">
        <v>300</v>
      </c>
      <c r="V119" s="10"/>
      <c r="W119" s="10"/>
      <c r="X119" s="167"/>
      <c r="Y119" s="180"/>
      <c r="Z119" s="167"/>
      <c r="AA119" s="180"/>
      <c r="AB119" s="167"/>
      <c r="AC119" s="180"/>
      <c r="AD119" s="167"/>
      <c r="AE119" s="180"/>
      <c r="AF119" s="167"/>
      <c r="AG119" s="180"/>
      <c r="AH119" s="167"/>
      <c r="AI119" s="180"/>
      <c r="AJ119" s="167"/>
      <c r="AK119" s="180"/>
      <c r="AL119" s="167"/>
      <c r="AM119" s="180"/>
      <c r="AN119" s="167"/>
      <c r="AO119" s="180"/>
      <c r="AP119" s="167"/>
      <c r="AQ119" s="180"/>
      <c r="AR119" s="167"/>
      <c r="AS119" s="180"/>
      <c r="AT119" s="167"/>
      <c r="AU119" s="180"/>
      <c r="AV119" s="189">
        <f t="shared" si="57"/>
        <v>0</v>
      </c>
      <c r="AW119" s="170">
        <f t="shared" si="58"/>
        <v>0</v>
      </c>
      <c r="AX119" s="169">
        <f t="shared" si="59"/>
        <v>0</v>
      </c>
      <c r="AY119" s="170">
        <f t="shared" si="60"/>
        <v>0</v>
      </c>
      <c r="AZ119" s="1"/>
      <c r="BA119" s="1"/>
      <c r="BB119" s="167"/>
      <c r="BC119" s="180"/>
      <c r="BD119" s="167"/>
      <c r="BE119" s="180"/>
      <c r="BF119" s="167"/>
      <c r="BG119" s="180"/>
      <c r="BH119" s="167"/>
      <c r="BI119" s="180"/>
      <c r="BJ119" s="167"/>
      <c r="BK119" s="180"/>
      <c r="BL119" s="167"/>
      <c r="BM119" s="180"/>
      <c r="BN119" s="167"/>
      <c r="BO119" s="180"/>
      <c r="BP119" s="167"/>
      <c r="BQ119" s="180"/>
      <c r="BR119" s="189">
        <f t="shared" si="61"/>
        <v>0</v>
      </c>
      <c r="BS119" s="170">
        <f t="shared" si="62"/>
        <v>0</v>
      </c>
      <c r="BT119" s="169">
        <f t="shared" si="63"/>
        <v>0</v>
      </c>
      <c r="BU119" s="170">
        <f t="shared" si="64"/>
        <v>0</v>
      </c>
      <c r="BV119" s="1"/>
      <c r="BW119" s="1"/>
      <c r="BX119" s="167"/>
      <c r="BY119" s="180"/>
      <c r="BZ119" s="167"/>
      <c r="CA119" s="180"/>
      <c r="CB119" s="167"/>
      <c r="CC119" s="180"/>
      <c r="CD119" s="167"/>
      <c r="CE119" s="180"/>
      <c r="CF119" s="167"/>
      <c r="CG119" s="180"/>
      <c r="CH119" s="167"/>
      <c r="CI119" s="180"/>
      <c r="CJ119" s="167"/>
      <c r="CK119" s="180"/>
      <c r="CL119" s="167"/>
      <c r="CM119" s="180"/>
      <c r="CN119" s="189">
        <f t="shared" si="65"/>
        <v>0</v>
      </c>
      <c r="CO119" s="170">
        <f t="shared" si="66"/>
        <v>0</v>
      </c>
      <c r="CP119" s="169">
        <f t="shared" si="67"/>
        <v>0</v>
      </c>
      <c r="CQ119" s="170">
        <f t="shared" si="68"/>
        <v>0</v>
      </c>
      <c r="CR119" s="1"/>
      <c r="CS119" s="1"/>
      <c r="CT119" s="167"/>
      <c r="CU119" s="180"/>
      <c r="CV119" s="167"/>
      <c r="CW119" s="180"/>
      <c r="CX119" s="167"/>
      <c r="CY119" s="180"/>
      <c r="CZ119" s="167"/>
      <c r="DA119" s="180"/>
      <c r="DB119" s="167"/>
      <c r="DC119" s="180"/>
      <c r="DD119" s="167"/>
      <c r="DE119" s="180"/>
      <c r="DF119" s="167"/>
      <c r="DG119" s="180"/>
      <c r="DH119" s="167"/>
      <c r="DI119" s="180"/>
      <c r="DJ119" s="189">
        <f t="shared" si="69"/>
        <v>0</v>
      </c>
      <c r="DK119" s="170">
        <f t="shared" si="70"/>
        <v>0</v>
      </c>
      <c r="DL119" s="169">
        <f t="shared" si="71"/>
        <v>0</v>
      </c>
      <c r="DM119" s="170">
        <f t="shared" si="72"/>
        <v>0</v>
      </c>
      <c r="DN119" s="1"/>
      <c r="DO119" s="1"/>
      <c r="DP119" s="167"/>
      <c r="DQ119" s="180"/>
      <c r="DR119" s="167"/>
      <c r="DS119" s="180"/>
      <c r="DT119" s="167"/>
      <c r="DU119" s="180"/>
      <c r="DV119" s="167"/>
      <c r="DW119" s="180"/>
      <c r="DX119" s="167"/>
      <c r="DY119" s="180"/>
      <c r="DZ119" s="167"/>
      <c r="EA119" s="180"/>
      <c r="EB119" s="167"/>
      <c r="EC119" s="180"/>
      <c r="ED119" s="167"/>
      <c r="EE119" s="180"/>
      <c r="EF119" s="189">
        <f t="shared" si="73"/>
        <v>0</v>
      </c>
      <c r="EG119" s="170">
        <f t="shared" si="74"/>
        <v>0</v>
      </c>
      <c r="EH119" s="169">
        <f t="shared" si="75"/>
        <v>0</v>
      </c>
      <c r="EI119" s="170">
        <f t="shared" si="76"/>
        <v>0</v>
      </c>
      <c r="EJ119" s="1"/>
      <c r="EK119" s="1"/>
      <c r="EL119" s="167"/>
      <c r="EM119" s="180"/>
      <c r="EN119" s="167"/>
      <c r="EO119" s="180"/>
      <c r="EP119" s="167"/>
      <c r="EQ119" s="180"/>
      <c r="ER119" s="167"/>
      <c r="ES119" s="180"/>
      <c r="ET119" s="167"/>
      <c r="EU119" s="180"/>
      <c r="EV119" s="167"/>
      <c r="EW119" s="180"/>
      <c r="EX119" s="167"/>
      <c r="EY119" s="180"/>
      <c r="EZ119" s="167"/>
      <c r="FA119" s="180"/>
      <c r="FB119" s="189">
        <f t="shared" si="77"/>
        <v>0</v>
      </c>
      <c r="FC119" s="170">
        <f t="shared" si="78"/>
        <v>0</v>
      </c>
      <c r="FD119" s="169">
        <f t="shared" si="79"/>
        <v>0</v>
      </c>
      <c r="FE119" s="170">
        <f t="shared" si="80"/>
        <v>0</v>
      </c>
      <c r="FF119" s="1"/>
      <c r="FG119" s="1"/>
      <c r="FH119" s="167"/>
      <c r="FI119" s="180"/>
      <c r="FJ119" s="167"/>
      <c r="FK119" s="180"/>
      <c r="FL119" s="167"/>
      <c r="FM119" s="180"/>
      <c r="FN119" s="167"/>
      <c r="FO119" s="180"/>
      <c r="FP119" s="167"/>
      <c r="FQ119" s="180"/>
      <c r="FR119" s="167"/>
      <c r="FS119" s="180"/>
      <c r="FT119" s="167"/>
      <c r="FU119" s="180"/>
      <c r="FV119" s="167"/>
      <c r="FW119" s="180"/>
      <c r="FX119" s="189">
        <f t="shared" si="81"/>
        <v>0</v>
      </c>
      <c r="FY119" s="170">
        <f t="shared" si="82"/>
        <v>0</v>
      </c>
      <c r="FZ119" s="169">
        <f t="shared" si="83"/>
        <v>0</v>
      </c>
      <c r="GA119" s="170">
        <f t="shared" si="84"/>
        <v>0</v>
      </c>
      <c r="GB119" s="1"/>
      <c r="GC119" s="1"/>
      <c r="GD119" s="167"/>
      <c r="GE119" s="180"/>
      <c r="GF119" s="167"/>
      <c r="GG119" s="180"/>
      <c r="GH119" s="167"/>
      <c r="GI119" s="180"/>
      <c r="GJ119" s="167"/>
      <c r="GK119" s="180"/>
      <c r="GL119" s="167"/>
      <c r="GM119" s="180"/>
      <c r="GN119" s="167"/>
      <c r="GO119" s="180"/>
      <c r="GP119" s="167"/>
      <c r="GQ119" s="180"/>
      <c r="GR119" s="167"/>
      <c r="GS119" s="180"/>
      <c r="GT119" s="189">
        <f t="shared" si="85"/>
        <v>0</v>
      </c>
      <c r="GU119" s="170">
        <f t="shared" si="86"/>
        <v>0</v>
      </c>
      <c r="GV119" s="169">
        <f t="shared" si="87"/>
        <v>0</v>
      </c>
      <c r="GW119" s="170">
        <f t="shared" si="88"/>
        <v>0</v>
      </c>
      <c r="GX119" s="1"/>
      <c r="GY119" s="1"/>
      <c r="GZ119" s="167"/>
      <c r="HA119" s="180"/>
      <c r="HB119" s="167"/>
      <c r="HC119" s="180"/>
      <c r="HD119" s="167"/>
      <c r="HE119" s="180"/>
      <c r="HF119" s="167"/>
      <c r="HG119" s="180"/>
      <c r="HH119" s="167"/>
      <c r="HI119" s="180"/>
      <c r="HJ119" s="167"/>
      <c r="HK119" s="180"/>
      <c r="HL119" s="167"/>
      <c r="HM119" s="180"/>
      <c r="HN119" s="167"/>
      <c r="HO119" s="180"/>
      <c r="HP119" s="189">
        <f t="shared" si="89"/>
        <v>0</v>
      </c>
      <c r="HQ119" s="170">
        <f t="shared" si="90"/>
        <v>0</v>
      </c>
      <c r="HR119" s="169">
        <f t="shared" si="91"/>
        <v>0</v>
      </c>
      <c r="HS119" s="170">
        <f t="shared" si="92"/>
        <v>0</v>
      </c>
      <c r="HT119" s="1"/>
      <c r="HU119" s="1"/>
      <c r="HV119" s="173">
        <f t="shared" si="93"/>
        <v>0</v>
      </c>
      <c r="HW119" s="174">
        <f t="shared" si="94"/>
        <v>0</v>
      </c>
      <c r="HX119" s="169">
        <f t="shared" si="99"/>
        <v>0</v>
      </c>
      <c r="HY119" s="170">
        <f t="shared" si="100"/>
        <v>0</v>
      </c>
      <c r="HZ119" s="175">
        <f t="shared" si="95"/>
        <v>0</v>
      </c>
      <c r="IA119" s="174">
        <f t="shared" si="96"/>
        <v>0</v>
      </c>
      <c r="IB119" s="169">
        <f t="shared" si="101"/>
        <v>0</v>
      </c>
      <c r="IC119" s="170">
        <f t="shared" si="102"/>
        <v>0</v>
      </c>
      <c r="ID119" s="453">
        <f t="shared" si="97"/>
        <v>0</v>
      </c>
      <c r="IE119" s="439">
        <f t="shared" si="98"/>
        <v>0</v>
      </c>
      <c r="IF119" s="455" t="s">
        <v>343</v>
      </c>
      <c r="IG119" s="439" t="s">
        <v>343</v>
      </c>
      <c r="IH119" s="1"/>
    </row>
    <row r="120" spans="2:242" s="26" customFormat="1" ht="15.75" hidden="1" customHeight="1" x14ac:dyDescent="0.2">
      <c r="B120" s="153"/>
      <c r="C120" s="838"/>
      <c r="D120" s="839"/>
      <c r="E120" s="553"/>
      <c r="F120" s="123"/>
      <c r="G120" s="123"/>
      <c r="H120" s="123"/>
      <c r="I120" s="148">
        <f>INT(IF(E120&gt;0,data!$J$12,0))</f>
        <v>0</v>
      </c>
      <c r="J120" s="148">
        <f t="shared" si="112"/>
        <v>0</v>
      </c>
      <c r="K120" s="554"/>
      <c r="L120" s="553"/>
      <c r="M120" s="148">
        <f>INT(IF(E120&gt;0,(IF(K120="ano",data!$J$6,0)),0))</f>
        <v>0</v>
      </c>
      <c r="N120" s="155">
        <f t="shared" si="113"/>
        <v>0</v>
      </c>
      <c r="O120" s="158">
        <f t="shared" si="114"/>
        <v>0</v>
      </c>
      <c r="Q120" s="152" t="str">
        <f t="shared" si="115"/>
        <v/>
      </c>
      <c r="R120" s="640" t="s">
        <v>343</v>
      </c>
      <c r="T120" s="26">
        <f t="shared" si="119"/>
        <v>0</v>
      </c>
      <c r="U120" s="176" t="s">
        <v>300</v>
      </c>
      <c r="V120" s="10"/>
      <c r="W120" s="10"/>
      <c r="X120" s="177"/>
      <c r="Y120" s="178"/>
      <c r="Z120" s="177"/>
      <c r="AA120" s="178"/>
      <c r="AB120" s="177"/>
      <c r="AC120" s="178"/>
      <c r="AD120" s="177"/>
      <c r="AE120" s="178"/>
      <c r="AF120" s="177"/>
      <c r="AG120" s="178"/>
      <c r="AH120" s="177"/>
      <c r="AI120" s="178"/>
      <c r="AJ120" s="177"/>
      <c r="AK120" s="178"/>
      <c r="AL120" s="177"/>
      <c r="AM120" s="178"/>
      <c r="AN120" s="177"/>
      <c r="AO120" s="178"/>
      <c r="AP120" s="177"/>
      <c r="AQ120" s="178"/>
      <c r="AR120" s="177"/>
      <c r="AS120" s="178"/>
      <c r="AT120" s="177"/>
      <c r="AU120" s="178"/>
      <c r="AV120" s="189">
        <f t="shared" si="57"/>
        <v>0</v>
      </c>
      <c r="AW120" s="170">
        <f t="shared" si="58"/>
        <v>0</v>
      </c>
      <c r="AX120" s="169">
        <f t="shared" si="59"/>
        <v>0</v>
      </c>
      <c r="AY120" s="170">
        <f t="shared" si="60"/>
        <v>0</v>
      </c>
      <c r="AZ120" s="1"/>
      <c r="BA120" s="1"/>
      <c r="BB120" s="177"/>
      <c r="BC120" s="178"/>
      <c r="BD120" s="177"/>
      <c r="BE120" s="178"/>
      <c r="BF120" s="177"/>
      <c r="BG120" s="178"/>
      <c r="BH120" s="177"/>
      <c r="BI120" s="178"/>
      <c r="BJ120" s="177"/>
      <c r="BK120" s="178"/>
      <c r="BL120" s="177"/>
      <c r="BM120" s="178"/>
      <c r="BN120" s="177"/>
      <c r="BO120" s="178"/>
      <c r="BP120" s="177"/>
      <c r="BQ120" s="178"/>
      <c r="BR120" s="189">
        <f t="shared" si="61"/>
        <v>0</v>
      </c>
      <c r="BS120" s="170">
        <f t="shared" si="62"/>
        <v>0</v>
      </c>
      <c r="BT120" s="169">
        <f t="shared" si="63"/>
        <v>0</v>
      </c>
      <c r="BU120" s="170">
        <f t="shared" si="64"/>
        <v>0</v>
      </c>
      <c r="BV120" s="1"/>
      <c r="BW120" s="1"/>
      <c r="BX120" s="177"/>
      <c r="BY120" s="178"/>
      <c r="BZ120" s="177"/>
      <c r="CA120" s="178"/>
      <c r="CB120" s="177"/>
      <c r="CC120" s="178"/>
      <c r="CD120" s="177"/>
      <c r="CE120" s="178"/>
      <c r="CF120" s="177"/>
      <c r="CG120" s="178"/>
      <c r="CH120" s="177"/>
      <c r="CI120" s="178"/>
      <c r="CJ120" s="177"/>
      <c r="CK120" s="178"/>
      <c r="CL120" s="177"/>
      <c r="CM120" s="178"/>
      <c r="CN120" s="189">
        <f t="shared" si="65"/>
        <v>0</v>
      </c>
      <c r="CO120" s="170">
        <f t="shared" si="66"/>
        <v>0</v>
      </c>
      <c r="CP120" s="169">
        <f t="shared" si="67"/>
        <v>0</v>
      </c>
      <c r="CQ120" s="170">
        <f t="shared" si="68"/>
        <v>0</v>
      </c>
      <c r="CR120" s="1"/>
      <c r="CS120" s="1"/>
      <c r="CT120" s="177"/>
      <c r="CU120" s="178"/>
      <c r="CV120" s="177"/>
      <c r="CW120" s="178"/>
      <c r="CX120" s="177"/>
      <c r="CY120" s="178"/>
      <c r="CZ120" s="177"/>
      <c r="DA120" s="178"/>
      <c r="DB120" s="177"/>
      <c r="DC120" s="178"/>
      <c r="DD120" s="177"/>
      <c r="DE120" s="178"/>
      <c r="DF120" s="177"/>
      <c r="DG120" s="178"/>
      <c r="DH120" s="177"/>
      <c r="DI120" s="178"/>
      <c r="DJ120" s="189">
        <f t="shared" si="69"/>
        <v>0</v>
      </c>
      <c r="DK120" s="170">
        <f t="shared" si="70"/>
        <v>0</v>
      </c>
      <c r="DL120" s="169">
        <f t="shared" si="71"/>
        <v>0</v>
      </c>
      <c r="DM120" s="170">
        <f t="shared" si="72"/>
        <v>0</v>
      </c>
      <c r="DN120" s="1"/>
      <c r="DO120" s="1"/>
      <c r="DP120" s="177"/>
      <c r="DQ120" s="178"/>
      <c r="DR120" s="177"/>
      <c r="DS120" s="178"/>
      <c r="DT120" s="177"/>
      <c r="DU120" s="178"/>
      <c r="DV120" s="177"/>
      <c r="DW120" s="178"/>
      <c r="DX120" s="177"/>
      <c r="DY120" s="178"/>
      <c r="DZ120" s="177"/>
      <c r="EA120" s="178"/>
      <c r="EB120" s="177"/>
      <c r="EC120" s="178"/>
      <c r="ED120" s="177"/>
      <c r="EE120" s="178"/>
      <c r="EF120" s="189">
        <f t="shared" si="73"/>
        <v>0</v>
      </c>
      <c r="EG120" s="170">
        <f t="shared" si="74"/>
        <v>0</v>
      </c>
      <c r="EH120" s="169">
        <f t="shared" si="75"/>
        <v>0</v>
      </c>
      <c r="EI120" s="170">
        <f t="shared" si="76"/>
        <v>0</v>
      </c>
      <c r="EJ120" s="1"/>
      <c r="EK120" s="1"/>
      <c r="EL120" s="177"/>
      <c r="EM120" s="178"/>
      <c r="EN120" s="177"/>
      <c r="EO120" s="178"/>
      <c r="EP120" s="177"/>
      <c r="EQ120" s="178"/>
      <c r="ER120" s="177"/>
      <c r="ES120" s="178"/>
      <c r="ET120" s="177"/>
      <c r="EU120" s="178"/>
      <c r="EV120" s="177"/>
      <c r="EW120" s="178"/>
      <c r="EX120" s="177"/>
      <c r="EY120" s="178"/>
      <c r="EZ120" s="177"/>
      <c r="FA120" s="178"/>
      <c r="FB120" s="189">
        <f t="shared" si="77"/>
        <v>0</v>
      </c>
      <c r="FC120" s="170">
        <f t="shared" si="78"/>
        <v>0</v>
      </c>
      <c r="FD120" s="169">
        <f t="shared" si="79"/>
        <v>0</v>
      </c>
      <c r="FE120" s="170">
        <f t="shared" si="80"/>
        <v>0</v>
      </c>
      <c r="FF120" s="1"/>
      <c r="FG120" s="1"/>
      <c r="FH120" s="177"/>
      <c r="FI120" s="178"/>
      <c r="FJ120" s="177"/>
      <c r="FK120" s="178"/>
      <c r="FL120" s="177"/>
      <c r="FM120" s="178"/>
      <c r="FN120" s="177"/>
      <c r="FO120" s="178"/>
      <c r="FP120" s="177"/>
      <c r="FQ120" s="178"/>
      <c r="FR120" s="177"/>
      <c r="FS120" s="178"/>
      <c r="FT120" s="177"/>
      <c r="FU120" s="178"/>
      <c r="FV120" s="177"/>
      <c r="FW120" s="178"/>
      <c r="FX120" s="189">
        <f t="shared" si="81"/>
        <v>0</v>
      </c>
      <c r="FY120" s="170">
        <f t="shared" si="82"/>
        <v>0</v>
      </c>
      <c r="FZ120" s="169">
        <f t="shared" si="83"/>
        <v>0</v>
      </c>
      <c r="GA120" s="170">
        <f t="shared" si="84"/>
        <v>0</v>
      </c>
      <c r="GB120" s="1"/>
      <c r="GC120" s="1"/>
      <c r="GD120" s="177"/>
      <c r="GE120" s="178"/>
      <c r="GF120" s="177"/>
      <c r="GG120" s="178"/>
      <c r="GH120" s="177"/>
      <c r="GI120" s="178"/>
      <c r="GJ120" s="177"/>
      <c r="GK120" s="178"/>
      <c r="GL120" s="177"/>
      <c r="GM120" s="178"/>
      <c r="GN120" s="177"/>
      <c r="GO120" s="178"/>
      <c r="GP120" s="177"/>
      <c r="GQ120" s="178"/>
      <c r="GR120" s="177"/>
      <c r="GS120" s="178"/>
      <c r="GT120" s="189">
        <f t="shared" si="85"/>
        <v>0</v>
      </c>
      <c r="GU120" s="170">
        <f t="shared" si="86"/>
        <v>0</v>
      </c>
      <c r="GV120" s="169">
        <f t="shared" si="87"/>
        <v>0</v>
      </c>
      <c r="GW120" s="170">
        <f t="shared" si="88"/>
        <v>0</v>
      </c>
      <c r="GX120" s="1"/>
      <c r="GY120" s="1"/>
      <c r="GZ120" s="177"/>
      <c r="HA120" s="178"/>
      <c r="HB120" s="177"/>
      <c r="HC120" s="178"/>
      <c r="HD120" s="177"/>
      <c r="HE120" s="178"/>
      <c r="HF120" s="177"/>
      <c r="HG120" s="178"/>
      <c r="HH120" s="177"/>
      <c r="HI120" s="178"/>
      <c r="HJ120" s="177"/>
      <c r="HK120" s="178"/>
      <c r="HL120" s="177"/>
      <c r="HM120" s="178"/>
      <c r="HN120" s="177"/>
      <c r="HO120" s="178"/>
      <c r="HP120" s="189">
        <f t="shared" si="89"/>
        <v>0</v>
      </c>
      <c r="HQ120" s="170">
        <f t="shared" si="90"/>
        <v>0</v>
      </c>
      <c r="HR120" s="169">
        <f t="shared" si="91"/>
        <v>0</v>
      </c>
      <c r="HS120" s="170">
        <f t="shared" si="92"/>
        <v>0</v>
      </c>
      <c r="HT120" s="1"/>
      <c r="HU120" s="1"/>
      <c r="HV120" s="173">
        <f t="shared" si="93"/>
        <v>0</v>
      </c>
      <c r="HW120" s="174">
        <f t="shared" si="94"/>
        <v>0</v>
      </c>
      <c r="HX120" s="169">
        <f t="shared" si="99"/>
        <v>0</v>
      </c>
      <c r="HY120" s="170">
        <f t="shared" si="100"/>
        <v>0</v>
      </c>
      <c r="HZ120" s="175">
        <f t="shared" si="95"/>
        <v>0</v>
      </c>
      <c r="IA120" s="174">
        <f t="shared" si="96"/>
        <v>0</v>
      </c>
      <c r="IB120" s="169">
        <f t="shared" si="101"/>
        <v>0</v>
      </c>
      <c r="IC120" s="170">
        <f t="shared" si="102"/>
        <v>0</v>
      </c>
      <c r="ID120" s="453">
        <f t="shared" si="97"/>
        <v>0</v>
      </c>
      <c r="IE120" s="439">
        <f t="shared" si="98"/>
        <v>0</v>
      </c>
      <c r="IF120" s="455" t="s">
        <v>343</v>
      </c>
      <c r="IG120" s="439" t="s">
        <v>343</v>
      </c>
      <c r="IH120" s="1"/>
    </row>
    <row r="121" spans="2:242" s="26" customFormat="1" ht="16.5" customHeight="1" x14ac:dyDescent="0.2">
      <c r="B121" s="153" t="s">
        <v>271</v>
      </c>
      <c r="C121" s="806"/>
      <c r="D121" s="807"/>
      <c r="E121" s="322"/>
      <c r="F121" s="116"/>
      <c r="G121" s="116"/>
      <c r="H121" s="116"/>
      <c r="I121" s="148">
        <f>INT(IF(E121&gt;0,data!$J$12,0))</f>
        <v>0</v>
      </c>
      <c r="J121" s="148">
        <f t="shared" si="112"/>
        <v>0</v>
      </c>
      <c r="K121" s="323"/>
      <c r="L121" s="322"/>
      <c r="M121" s="148">
        <f>INT(IF(E121&gt;0,(IF(K121="ano",data!$J$6,0)),0))</f>
        <v>0</v>
      </c>
      <c r="N121" s="155">
        <f t="shared" si="113"/>
        <v>0</v>
      </c>
      <c r="O121" s="158">
        <f t="shared" si="114"/>
        <v>0</v>
      </c>
      <c r="Q121" s="152" t="str">
        <f t="shared" si="115"/>
        <v/>
      </c>
      <c r="R121" s="640" t="s">
        <v>343</v>
      </c>
      <c r="T121" s="26">
        <f t="shared" si="119"/>
        <v>0</v>
      </c>
      <c r="U121" s="179" t="s">
        <v>300</v>
      </c>
      <c r="V121" s="10"/>
      <c r="W121" s="10"/>
      <c r="X121" s="167"/>
      <c r="Y121" s="180"/>
      <c r="Z121" s="167"/>
      <c r="AA121" s="180"/>
      <c r="AB121" s="167"/>
      <c r="AC121" s="180"/>
      <c r="AD121" s="167"/>
      <c r="AE121" s="180"/>
      <c r="AF121" s="167"/>
      <c r="AG121" s="180"/>
      <c r="AH121" s="167"/>
      <c r="AI121" s="180"/>
      <c r="AJ121" s="167"/>
      <c r="AK121" s="180"/>
      <c r="AL121" s="167"/>
      <c r="AM121" s="180"/>
      <c r="AN121" s="167"/>
      <c r="AO121" s="180"/>
      <c r="AP121" s="167"/>
      <c r="AQ121" s="180"/>
      <c r="AR121" s="167"/>
      <c r="AS121" s="180"/>
      <c r="AT121" s="167"/>
      <c r="AU121" s="180"/>
      <c r="AV121" s="189">
        <f t="shared" si="57"/>
        <v>0</v>
      </c>
      <c r="AW121" s="170">
        <f t="shared" ref="AW121:AW184" si="120">FLOOR(AV121*$I121,1)</f>
        <v>0</v>
      </c>
      <c r="AX121" s="169">
        <f t="shared" si="59"/>
        <v>0</v>
      </c>
      <c r="AY121" s="170">
        <f t="shared" ref="AY121:AY184" si="121">FLOOR(AX121*$M121,1)</f>
        <v>0</v>
      </c>
      <c r="AZ121" s="1"/>
      <c r="BA121" s="1"/>
      <c r="BB121" s="167"/>
      <c r="BC121" s="180"/>
      <c r="BD121" s="167"/>
      <c r="BE121" s="180"/>
      <c r="BF121" s="167"/>
      <c r="BG121" s="180"/>
      <c r="BH121" s="167"/>
      <c r="BI121" s="180"/>
      <c r="BJ121" s="167"/>
      <c r="BK121" s="180"/>
      <c r="BL121" s="167"/>
      <c r="BM121" s="180"/>
      <c r="BN121" s="167"/>
      <c r="BO121" s="180"/>
      <c r="BP121" s="167"/>
      <c r="BQ121" s="180"/>
      <c r="BR121" s="189">
        <f t="shared" ref="BR121:BR184" si="122">IF($U121="Ne",0,IF(IF(BB121="",0,((30/BC$4*(BC$4-BB121))/30))+IF(BD121="",0,((30/BE$4*(BE$4-BD121))/30))+IF(BF121="",0,((30/BG$4*(BG$4-BF121))/30))+IF(BH121="",0,((30/BI$4*(BI$4-BH121))/30))+IF(BJ121="",0,((30/BK$4*(BK$4-BJ121))/30))+IF(BL121="",0,((30/BM$4*(BM$4-BL121))/30))+IF(BN121="",0,((30/BO$4*(BO$4-BN121))/30))+IF(BP121="",0,((30/BQ$4*(BQ$4-BP121))/30))&gt;($E121-$AV121),$E121-$AV121,IF(BB121="",0,((30/BC$4*(BC$4-BB121))/30))+IF(BD121="",0,((30/BE$4*(BE$4-BD121))/30))+IF(BF121="",0,((30/BG$4*(BG$4-BF121))/30))+IF(BH121="",0,((30/BI$4*(BI$4-BH121))/30))+IF(BJ121="",0,((30/BK$4*(BK$4-BJ121))/30))+IF(BL121="",0,((30/BM$4*(BM$4-BL121))/30))+IF(BN121="",0,((30/BO$4*(BO$4-BN121))/30))+IF(BP121="",0,((30/BQ$4*(BQ$4-BP121))/30))))</f>
        <v>0</v>
      </c>
      <c r="BS121" s="170">
        <f t="shared" ref="BS121:BS184" si="123">FLOOR(BR121*$I121,1)</f>
        <v>0</v>
      </c>
      <c r="BT121" s="169">
        <f t="shared" ref="BT121:BT184" si="124">IF($U121="Ne",0,IF(OR($L121=0,$L121=""),0,IF(IF(BC121="Ano",IF(BB121="",0,((30/BC$4*(BC$4-BB121))/30)),0)+IF(BE121="Ano",IF(BD121="",0,((30/BE$4*(BE$4-BD121))/30)),0)+IF(BG121="Ano",IF(BF121="",0,((30/BG$4*(BG$4-BF121))/30)),0)+IF(BI121="Ano",IF(BH121="",0,((30/BI$4*(BI$4-BH121))/30)),0)+IF(BK121="Ano",IF(BJ121="",0,((30/BK$4*(BK$4-BJ121))/30)),0)+IF(BM121="Ano",IF(BL121="",0,((30/BM$4*(BM$4-BL121))/30)),0)+IF(BO121="Ano",IF(BN121="",0,((30/BO$4*(BO$4-BN121))/30)),0)+IF(BQ121="Ano",IF(BP121="",0,((30/BQ$4*(BQ$4-BP121))/30)),0)&gt;($L121-$AX121),$L121-$AX121,IF(BC121="Ano",IF(BB121="",0,((30/BC$4*(BC$4-BB121))/30)),0)+IF(BE121="Ano",IF(BD121="",0,((30/BE$4*(BE$4-BD121))/30)),0)+IF(BG121="Ano",IF(BF121="",0,((30/BG$4*(BG$4-BF121))/30)),0)+IF(BI121="Ano",IF(BH121="",0,((30/BI$4*(BI$4-BH121))/30)),0)+IF(BK121="Ano",IF(BJ121="",0,((30/BK$4*(BK$4-BJ121))/30)),0)+IF(BM121="Ano",IF(BL121="",0,((30/BM$4*(BM$4-BL121))/30)),0)+IF(BO121="Ano",IF(BN121="",0,((30/BO$4*(BO$4-BN121))/30)),0)+IF(BQ121="Ano",IF(BP121="",0,((30/BQ$4*(BQ$4-BP121))/30)),0))))</f>
        <v>0</v>
      </c>
      <c r="BU121" s="170">
        <f t="shared" ref="BU121:BU184" si="125">FLOOR(BT121*$M121,1)</f>
        <v>0</v>
      </c>
      <c r="BV121" s="1"/>
      <c r="BW121" s="1"/>
      <c r="BX121" s="167"/>
      <c r="BY121" s="180"/>
      <c r="BZ121" s="167"/>
      <c r="CA121" s="180"/>
      <c r="CB121" s="167"/>
      <c r="CC121" s="180"/>
      <c r="CD121" s="167"/>
      <c r="CE121" s="180"/>
      <c r="CF121" s="167"/>
      <c r="CG121" s="180"/>
      <c r="CH121" s="167"/>
      <c r="CI121" s="180"/>
      <c r="CJ121" s="167"/>
      <c r="CK121" s="180"/>
      <c r="CL121" s="167"/>
      <c r="CM121" s="180"/>
      <c r="CN121" s="189">
        <f t="shared" ref="CN121:CN184" si="126">IF($U121="Ne",0,IF(IF(BX121="",0,((30/BY$4*(BY$4-BX121))/30))+IF(BZ121="",0,((30/CA$4*(CA$4-BZ121))/30))+IF(CB121="",0,((30/CC$4*(CC$4-CB121))/30))+IF(CD121="",0,((30/CE$4*(CE$4-CD121))/30))+IF(CF121="",0,((30/CG$4*(CG$4-CF121))/30))+IF(CH121="",0,((30/CI$4*(CI$4-CH121))/30))+IF(CJ121="",0,((30/CK$4*(CK$4-CJ121))/30))+IF(CL121="",0,((30/CM$4*(CM$4-CL121))/30))&gt;($E121-$AV121-$BR121),$E121-$AV121-$BR121,IF(BX121="",0,((30/BY$4*(BY$4-BX121))/30))+IF(BZ121="",0,((30/CA$4*(CA$4-BZ121))/30))+IF(CB121="",0,((30/CC$4*(CC$4-CB121))/30))+IF(CD121="",0,((30/CE$4*(CE$4-CD121))/30))+IF(CF121="",0,((30/CG$4*(CG$4-CF121))/30))+IF(CH121="",0,((30/CI$4*(CI$4-CH121))/30))+IF(CJ121="",0,((30/CK$4*(CK$4-CJ121))/30))+IF(CL121="",0,((30/CM$4*(CM$4-CL121))/30))))</f>
        <v>0</v>
      </c>
      <c r="CO121" s="170">
        <f t="shared" ref="CO121:CO184" si="127">FLOOR(CN121*$I121,1)</f>
        <v>0</v>
      </c>
      <c r="CP121" s="169">
        <f t="shared" ref="CP121:CP184" si="128">IF($U121="Ne",0,IF(OR($L121=0,$L121=""),0,IF(IF(BY121="Ano",IF(BX121="",0,((30/BY$4*(BY$4-BX121))/30)),0)+IF(CA121="Ano",IF(BZ121="",0,((30/CA$4*(CA$4-BZ121))/30)),0)+IF(CC121="Ano",IF(CB121="",0,((30/CC$4*(CC$4-CB121))/30)),0)+IF(CE121="Ano",IF(CD121="",0,((30/CE$4*(CE$4-CD121))/30)),0)+IF(CG121="Ano",IF(CF121="",0,((30/CG$4*(CG$4-CF121))/30)),0)+IF(CI121="Ano",IF(CH121="",0,((30/CI$4*(CI$4-CH121))/30)),0)+IF(CK121="Ano",IF(CJ121="",0,((30/CK$4*(CK$4-CJ121))/30)),0)+IF(CM121="Ano",IF(CL121="",0,((30/CM$4*(CM$4-CL121))/30)),0)&gt;($L121-$AX121-$BT121),$L121-$AX121-$BT121,IF(BY121="Ano",IF(BX121="",0,((30/BY$4*(BY$4-BX121))/30)),0)+IF(CA121="Ano",IF(BZ121="",0,((30/CA$4*(CA$4-BZ121))/30)),0)+IF(CC121="Ano",IF(CB121="",0,((30/CC$4*(CC$4-CB121))/30)),0)+IF(CE121="Ano",IF(CD121="",0,((30/CE$4*(CE$4-CD121))/30)),0)+IF(CG121="Ano",IF(CF121="",0,((30/CG$4*(CG$4-CF121))/30)),0)+IF(CI121="Ano",IF(CH121="",0,((30/CI$4*(CI$4-CH121))/30)),0)+IF(CK121="Ano",IF(CJ121="",0,((30/CK$4*(CK$4-CJ121))/30)),0)+IF(CM121="Ano",IF(CL121="",0,((30/CM$4*(CM$4-CL121))/30)),0))))</f>
        <v>0</v>
      </c>
      <c r="CQ121" s="170">
        <f t="shared" ref="CQ121:CQ184" si="129">FLOOR(CP121*$M121,1)</f>
        <v>0</v>
      </c>
      <c r="CR121" s="1"/>
      <c r="CS121" s="1"/>
      <c r="CT121" s="167"/>
      <c r="CU121" s="180"/>
      <c r="CV121" s="167"/>
      <c r="CW121" s="180"/>
      <c r="CX121" s="167"/>
      <c r="CY121" s="180"/>
      <c r="CZ121" s="167"/>
      <c r="DA121" s="180"/>
      <c r="DB121" s="167"/>
      <c r="DC121" s="180"/>
      <c r="DD121" s="167"/>
      <c r="DE121" s="180"/>
      <c r="DF121" s="167"/>
      <c r="DG121" s="180"/>
      <c r="DH121" s="167"/>
      <c r="DI121" s="180"/>
      <c r="DJ121" s="189">
        <f t="shared" si="69"/>
        <v>0</v>
      </c>
      <c r="DK121" s="170">
        <f t="shared" si="70"/>
        <v>0</v>
      </c>
      <c r="DL121" s="169">
        <f t="shared" si="71"/>
        <v>0</v>
      </c>
      <c r="DM121" s="170">
        <f t="shared" si="72"/>
        <v>0</v>
      </c>
      <c r="DN121" s="1"/>
      <c r="DO121" s="1"/>
      <c r="DP121" s="167"/>
      <c r="DQ121" s="180"/>
      <c r="DR121" s="167"/>
      <c r="DS121" s="180"/>
      <c r="DT121" s="167"/>
      <c r="DU121" s="180"/>
      <c r="DV121" s="167"/>
      <c r="DW121" s="180"/>
      <c r="DX121" s="167"/>
      <c r="DY121" s="180"/>
      <c r="DZ121" s="167"/>
      <c r="EA121" s="180"/>
      <c r="EB121" s="167"/>
      <c r="EC121" s="180"/>
      <c r="ED121" s="167"/>
      <c r="EE121" s="180"/>
      <c r="EF121" s="189">
        <f t="shared" ref="EF121:EF184" si="130">IF($U121="Ne",0,IF(IF(DP121="",0,((30/DQ$4*(DQ$4-DP121))/30))+IF(DR121="",0,((30/DS$4*(DS$4-DR121))/30))+IF(DT121="",0,((30/DU$4*(DU$4-DT121))/30))+IF(DV121="",0,((30/DW$4*(DW$4-DV121))/30))+IF(DX121="",0,((30/DY$4*(DY$4-DX121))/30))+IF(DZ121="",0,((30/EA$4*(EA$4-DZ121))/30))+IF(EB121="",0,((30/EC$4*(EC$4-EB121))/30))+IF(ED121="",0,((30/EE$4*(EE$4-ED121))/30))&gt;($E121-$AV121-$BR121-$CN121-$DJ121),$E121-$AV121-$BR121-$CN121-$DJ121,IF(DP121="",0,((30/DQ$4*(DQ$4-DP121))/30))+IF(DR121="",0,((30/DS$4*(DS$4-DR121))/30))+IF(DT121="",0,((30/DU$4*(DU$4-DT121))/30))+IF(DV121="",0,((30/DW$4*(DW$4-DV121))/30))+IF(DX121="",0,((30/DY$4*(DY$4-DX121))/30))+IF(DZ121="",0,((30/EA$4*(EA$4-DZ121))/30))+IF(EB121="",0,((30/EC$4*(EC$4-EB121))/30))+IF(ED121="",0,((30/EE$4*(EE$4-ED121))/30))))</f>
        <v>0</v>
      </c>
      <c r="EG121" s="170">
        <f t="shared" ref="EG121:EG184" si="131">FLOOR(EF121*$I121,1)</f>
        <v>0</v>
      </c>
      <c r="EH121" s="169">
        <f t="shared" ref="EH121:EH184" si="132">IF($U121="Ne",0,IF(OR($L121=0,$L121=""),0,IF(IF(DQ121="Ano",IF(DP121="",0,((30/DQ$4*(DQ$4-DP121))/30)),0)+IF(DS121="Ano",IF(DR121="",0,((30/DS$4*(DS$4-DR121))/30)),0)+IF(DU121="Ano",IF(DT121="",0,((30/DU$4*(DU$4-DT121))/30)),0)+IF(DW121="Ano",IF(DV121="",0,((30/DW$4*(DW$4-DV121))/30)),0)+IF(DY121="Ano",IF(DX121="",0,((30/DY$4*(DY$4-DX121))/30)),0)+IF(EA121="Ano",IF(DZ121="",0,((30/EA$4*(EA$4-DZ121))/30)),0)+IF(EC121="Ano",IF(EB121="",0,((30/EC$4*(EC$4-EB121))/30)),0)+IF(EE121="Ano",IF(ED121="",0,((30/EE$4*(EE$4-ED121))/30)),0)&gt;($L121-$AX121-$BT121-$CP121-$DL121),$L121-$AX121-$BT121-$CP121-$DL121,IF(DQ121="Ano",IF(DP121="",0,((30/DQ$4*(DQ$4-DP121))/30)),0)+IF(DS121="Ano",IF(DR121="",0,((30/DS$4*(DS$4-DR121))/30)),0)+IF(DU121="Ano",IF(DT121="",0,((30/DU$4*(DU$4-DT121))/30)),0)+IF(DW121="Ano",IF(DV121="",0,((30/DW$4*(DW$4-DV121))/30)),0)+IF(DY121="Ano",IF(DX121="",0,((30/DY$4*(DY$4-DX121))/30)),0)+IF(EA121="Ano",IF(DZ121="",0,((30/EA$4*(EA$4-DZ121))/30)),0)+IF(EC121="Ano",IF(EB121="",0,((30/EC$4*(EC$4-EB121))/30)),0)+IF(EE121="Ano",IF(ED121="",0,((30/EE$4*(EE$4-ED121))/30)),0))))</f>
        <v>0</v>
      </c>
      <c r="EI121" s="170">
        <f t="shared" ref="EI121:EI184" si="133">FLOOR(EH121*$M121,1)</f>
        <v>0</v>
      </c>
      <c r="EJ121" s="1"/>
      <c r="EK121" s="1"/>
      <c r="EL121" s="167"/>
      <c r="EM121" s="180"/>
      <c r="EN121" s="167"/>
      <c r="EO121" s="180"/>
      <c r="EP121" s="167"/>
      <c r="EQ121" s="180"/>
      <c r="ER121" s="167"/>
      <c r="ES121" s="180"/>
      <c r="ET121" s="167"/>
      <c r="EU121" s="180"/>
      <c r="EV121" s="167"/>
      <c r="EW121" s="180"/>
      <c r="EX121" s="167"/>
      <c r="EY121" s="180"/>
      <c r="EZ121" s="167"/>
      <c r="FA121" s="180"/>
      <c r="FB121" s="189">
        <f t="shared" ref="FB121:FB184" si="134">IF($U121="Ne",0,IF(IF(EL121="",0,((30/EM$4*(EM$4-EL121))/30))+IF(EN121="",0,((30/EO$4*(EO$4-EN121))/30))+IF(EP121="",0,((30/EQ$4*(EQ$4-EP121))/30))+IF(ER121="",0,((30/ES$4*(ES$4-ER121))/30))+IF(ET121="",0,((30/EU$4*(EU$4-ET121))/30))+IF(EV121="",0,((30/EW$4*(EW$4-EV121))/30))+IF(EX121="",0,((30/EY$4*(EY$4-EX121))/30))+IF(EZ121="",0,((30/FA$4*(FA$4-EZ121))/30))&gt;($E121-$AV121-$BR121-$CN121-$DJ121-$EF121),$E121-$AV121-$BR121-$CN121-$DJ121-$EF121,IF(EL121="",0,((30/EM$4*(EM$4-EL121))/30))+IF(EN121="",0,((30/EO$4*(EO$4-EN121))/30))+IF(EP121="",0,((30/EQ$4*(EQ$4-EP121))/30))+IF(ER121="",0,((30/ES$4*(ES$4-ER121))/30))+IF(ET121="",0,((30/EU$4*(EU$4-ET121))/30))+IF(EV121="",0,((30/EW$4*(EW$4-EV121))/30))+IF(EX121="",0,((30/EY$4*(EY$4-EX121))/30))+IF(EZ121="",0,((30/FA$4*(FA$4-EZ121))/30))))</f>
        <v>0</v>
      </c>
      <c r="FC121" s="170">
        <f t="shared" ref="FC121:FC184" si="135">FLOOR(FB121*$I121,1)</f>
        <v>0</v>
      </c>
      <c r="FD121" s="169">
        <f t="shared" ref="FD121:FD184" si="136">IF($U121="Ne",0,IF(OR($L121=0,$L121=""),0,IF(IF(EM121="Ano",IF(EL121="",0,((30/EM$4*(EM$4-EL121))/30)),0)+IF(EO121="Ano",IF(EN121="",0,((30/EO$4*(EO$4-EN121))/30)),0)+IF(EQ121="Ano",IF(EP121="",0,((30/EQ$4*(EQ$4-EP121))/30)),0)+IF(ES121="Ano",IF(ER121="",0,((30/ES$4*(ES$4-ER121))/30)),0)+IF(EU121="Ano",IF(ET121="",0,((30/EU$4*(EU$4-ET121))/30)),0)+IF(EW121="Ano",IF(EV121="",0,((30/EW$4*(EW$4-EV121))/30)),0)+IF(EY121="Ano",IF(EX121="",0,((30/EY$4*(EY$4-EX121))/30)),0)+IF(FA121="Ano",IF(EZ121="",0,((30/FA$4*(FA$4-EZ121))/30)),0)&gt;($L121-$AX121-$BT121-$CP121-$DL121-$EH121),$L121-$AX121-$BT121-$CP121-$DL121-$EH121,IF(EM121="Ano",IF(EL121="",0,((30/EM$4*(EM$4-EL121))/30)),0)+IF(EO121="Ano",IF(EN121="",0,((30/EO$4*(EO$4-EN121))/30)),0)+IF(EQ121="Ano",IF(EP121="",0,((30/EQ$4*(EQ$4-EP121))/30)),0)+IF(ES121="Ano",IF(ER121="",0,((30/ES$4*(ES$4-ER121))/30)),0)+IF(EU121="Ano",IF(ET121="",0,((30/EU$4*(EU$4-ET121))/30)),0)+IF(EW121="Ano",IF(EV121="",0,((30/EW$4*(EW$4-EV121))/30)),0)+IF(EY121="Ano",IF(EX121="",0,((30/EY$4*(EY$4-EX121))/30)),0)+IF(FA121="Ano",IF(EZ121="",0,((30/FA$4*(FA$4-EZ121))/30)),0))))</f>
        <v>0</v>
      </c>
      <c r="FE121" s="170">
        <f t="shared" ref="FE121:FE184" si="137">FLOOR(FD121*$M121,1)</f>
        <v>0</v>
      </c>
      <c r="FF121" s="1"/>
      <c r="FG121" s="1"/>
      <c r="FH121" s="167"/>
      <c r="FI121" s="180"/>
      <c r="FJ121" s="167"/>
      <c r="FK121" s="180"/>
      <c r="FL121" s="167"/>
      <c r="FM121" s="180"/>
      <c r="FN121" s="167"/>
      <c r="FO121" s="180"/>
      <c r="FP121" s="167"/>
      <c r="FQ121" s="180"/>
      <c r="FR121" s="167"/>
      <c r="FS121" s="180"/>
      <c r="FT121" s="167"/>
      <c r="FU121" s="180"/>
      <c r="FV121" s="167"/>
      <c r="FW121" s="180"/>
      <c r="FX121" s="189">
        <f t="shared" ref="FX121:FX184" si="138">IF($U121="Ne",0,IF(IF(FH121="",0,((30/FI$4*(FI$4-FH121))/30))+IF(FJ121="",0,((30/FK$4*(FK$4-FJ121))/30))+IF(FL121="",0,((30/FM$4*(FM$4-FL121))/30))+IF(FN121="",0,((30/FO$4*(FO$4-FN121))/30))+IF(FP121="",0,((30/FQ$4*(FQ$4-FP121))/30))+IF(FR121="",0,((30/FS$4*(FS$4-FR121))/30))+IF(FT121="",0,((30/FU$4*(FU$4-FT121))/30))+IF(FV121="",0,((30/FW$4*(FW$4-FV121))/30))&gt;($E121-$AV121-$BR121-$CN121-$DJ121-$EF121-$FB121),$E121-$AV121-$BR121-$CN121-$DJ121-$EF121-$FB121,IF(FH121="",0,((30/FI$4*(FI$4-FH121))/30))+IF(FJ121="",0,((30/FK$4*(FK$4-FJ121))/30))+IF(FL121="",0,((30/FM$4*(FM$4-FL121))/30))+IF(FN121="",0,((30/FO$4*(FO$4-FN121))/30))+IF(FP121="",0,((30/FQ$4*(FQ$4-FP121))/30))+IF(FR121="",0,((30/FS$4*(FS$4-FR121))/30))+IF(FT121="",0,((30/FU$4*(FU$4-FT121))/30))+IF(FV121="",0,((30/FW$4*(FW$4-FV121))/30))))</f>
        <v>0</v>
      </c>
      <c r="FY121" s="170">
        <f t="shared" ref="FY121:FY184" si="139">FLOOR(FX121*$I121,1)</f>
        <v>0</v>
      </c>
      <c r="FZ121" s="169">
        <f t="shared" ref="FZ121:FZ184" si="140">IF($U121="Ne",0,IF(OR($L121=0,$L121=""),0,IF(IF(FI121="Ano",IF(FH121="",0,((30/FI$4*(FI$4-FH121))/30)),0)+IF(FK121="Ano",IF(FJ121="",0,((30/FK$4*(FK$4-FJ121))/30)),0)+IF(FM121="Ano",IF(FL121="",0,((30/FM$4*(FM$4-FL121))/30)),0)+IF(FO121="Ano",IF(FN121="",0,((30/FO$4*(FO$4-FN121))/30)),0)+IF(FQ121="Ano",IF(FP121="",0,((30/FQ$4*(FQ$4-FP121))/30)),0)+IF(FS121="Ano",IF(FR121="",0,((30/FS$4*(FS$4-FR121))/30)),0)+IF(FU121="Ano",IF(FT121="",0,((30/FU$4*(FU$4-FT121))/30)),0)+IF(FW121="Ano",IF(FV121="",0,((30/FW$4*(FW$4-FV121))/30)),0)&gt;($L121-$AX121-$BT121-$CP121-$DL121-$EH121-$FD121),$L121-$AX121-$BT121-$CP121-$DL121-$EH121-$FD121,IF(FI121="Ano",IF(FH121="",0,((30/FI$4*(FI$4-FH121))/30)),0)+IF(FK121="Ano",IF(FJ121="",0,((30/FK$4*(FK$4-FJ121))/30)),0)+IF(FM121="Ano",IF(FL121="",0,((30/FM$4*(FM$4-FL121))/30)),0)+IF(FO121="Ano",IF(FN121="",0,((30/FO$4*(FO$4-FN121))/30)),0)+IF(FQ121="Ano",IF(FP121="",0,((30/FQ$4*(FQ$4-FP121))/30)),0)+IF(FS121="Ano",IF(FR121="",0,((30/FS$4*(FS$4-FR121))/30)),0)+IF(FU121="Ano",IF(FT121="",0,((30/FU$4*(FU$4-FT121))/30)),0)+IF(FW121="Ano",IF(FV121="",0,((30/FW$4*(FW$4-FV121))/30)),0))))</f>
        <v>0</v>
      </c>
      <c r="GA121" s="170">
        <f t="shared" ref="GA121:GA184" si="141">FLOOR(FZ121*$M121,1)</f>
        <v>0</v>
      </c>
      <c r="GB121" s="1"/>
      <c r="GC121" s="1"/>
      <c r="GD121" s="167"/>
      <c r="GE121" s="180"/>
      <c r="GF121" s="167"/>
      <c r="GG121" s="180"/>
      <c r="GH121" s="167"/>
      <c r="GI121" s="180"/>
      <c r="GJ121" s="167"/>
      <c r="GK121" s="180"/>
      <c r="GL121" s="167"/>
      <c r="GM121" s="180"/>
      <c r="GN121" s="167"/>
      <c r="GO121" s="180"/>
      <c r="GP121" s="167"/>
      <c r="GQ121" s="180"/>
      <c r="GR121" s="167"/>
      <c r="GS121" s="180"/>
      <c r="GT121" s="189">
        <f t="shared" si="85"/>
        <v>0</v>
      </c>
      <c r="GU121" s="170">
        <f t="shared" si="86"/>
        <v>0</v>
      </c>
      <c r="GV121" s="169">
        <f t="shared" si="87"/>
        <v>0</v>
      </c>
      <c r="GW121" s="170">
        <f t="shared" si="88"/>
        <v>0</v>
      </c>
      <c r="GX121" s="1"/>
      <c r="GY121" s="1"/>
      <c r="GZ121" s="167"/>
      <c r="HA121" s="180"/>
      <c r="HB121" s="167"/>
      <c r="HC121" s="180"/>
      <c r="HD121" s="167"/>
      <c r="HE121" s="180"/>
      <c r="HF121" s="167"/>
      <c r="HG121" s="180"/>
      <c r="HH121" s="167"/>
      <c r="HI121" s="180"/>
      <c r="HJ121" s="167"/>
      <c r="HK121" s="180"/>
      <c r="HL121" s="167"/>
      <c r="HM121" s="180"/>
      <c r="HN121" s="167"/>
      <c r="HO121" s="180"/>
      <c r="HP121" s="189">
        <f t="shared" si="89"/>
        <v>0</v>
      </c>
      <c r="HQ121" s="170">
        <f t="shared" si="90"/>
        <v>0</v>
      </c>
      <c r="HR121" s="169">
        <f t="shared" si="91"/>
        <v>0</v>
      </c>
      <c r="HS121" s="170">
        <f t="shared" si="92"/>
        <v>0</v>
      </c>
      <c r="HT121" s="1"/>
      <c r="HU121" s="1"/>
      <c r="HV121" s="173">
        <f t="shared" ref="HV121:HV184" si="142">AV121+BR121+CN121+DJ121+EF121+FB121+FX121+GT121+HP121</f>
        <v>0</v>
      </c>
      <c r="HW121" s="174">
        <f t="shared" ref="HW121:HW184" si="143">AW121+BS121+CO121+DK121+EG121+FC121+FY121+GU121+HQ121</f>
        <v>0</v>
      </c>
      <c r="HX121" s="169">
        <f t="shared" ref="HX121:HX184" si="144">E121-HV121</f>
        <v>0</v>
      </c>
      <c r="HY121" s="170">
        <f t="shared" ref="HY121:HY184" si="145">J121-HW121</f>
        <v>0</v>
      </c>
      <c r="HZ121" s="175">
        <f t="shared" ref="HZ121:HZ184" si="146">AX121+BT121+CP121+DL121+EH121+FD121+FZ121+GV121+HR121</f>
        <v>0</v>
      </c>
      <c r="IA121" s="174">
        <f t="shared" ref="IA121:IA184" si="147">AY121+BU121+CQ121+DM121+EI121+FE121+GA121+GW121+HS121</f>
        <v>0</v>
      </c>
      <c r="IB121" s="169">
        <f t="shared" ref="IB121:IB184" si="148">L121-HZ121</f>
        <v>0</v>
      </c>
      <c r="IC121" s="170">
        <f t="shared" ref="IC121:IC184" si="149">N121-IA121</f>
        <v>0</v>
      </c>
      <c r="ID121" s="453">
        <f t="shared" ref="ID121:ID184" si="150">IF(Q121=1,IF(E121=HV121,1,0),0)</f>
        <v>0</v>
      </c>
      <c r="IE121" s="439">
        <f t="shared" ref="IE121:IE184" si="151">IF(Q121=1,Q121-ID121,0)</f>
        <v>0</v>
      </c>
      <c r="IF121" s="455" t="s">
        <v>343</v>
      </c>
      <c r="IG121" s="439" t="s">
        <v>343</v>
      </c>
      <c r="IH121" s="1"/>
    </row>
    <row r="122" spans="2:242" s="26" customFormat="1" ht="16.5" hidden="1" customHeight="1" x14ac:dyDescent="0.2">
      <c r="B122" s="153"/>
      <c r="C122" s="838"/>
      <c r="D122" s="839"/>
      <c r="E122" s="553"/>
      <c r="F122" s="553"/>
      <c r="G122" s="553"/>
      <c r="H122" s="553"/>
      <c r="I122" s="148">
        <f>INT(IF(E122&gt;0,data!$J$12,0))</f>
        <v>0</v>
      </c>
      <c r="J122" s="148">
        <f t="shared" si="112"/>
        <v>0</v>
      </c>
      <c r="K122" s="554"/>
      <c r="L122" s="553"/>
      <c r="M122" s="148">
        <f>INT(IF(E122&gt;0,(IF(K122="ano",data!$J$6,0)),0))</f>
        <v>0</v>
      </c>
      <c r="N122" s="155">
        <f t="shared" si="113"/>
        <v>0</v>
      </c>
      <c r="O122" s="158">
        <f t="shared" si="114"/>
        <v>0</v>
      </c>
      <c r="Q122" s="152" t="str">
        <f t="shared" si="115"/>
        <v/>
      </c>
      <c r="R122" s="640" t="s">
        <v>343</v>
      </c>
      <c r="T122" s="26">
        <f t="shared" si="119"/>
        <v>0</v>
      </c>
      <c r="U122" s="176" t="s">
        <v>300</v>
      </c>
      <c r="V122" s="10"/>
      <c r="W122" s="10"/>
      <c r="X122" s="177"/>
      <c r="Y122" s="178"/>
      <c r="Z122" s="177"/>
      <c r="AA122" s="178"/>
      <c r="AB122" s="177"/>
      <c r="AC122" s="178"/>
      <c r="AD122" s="177"/>
      <c r="AE122" s="178"/>
      <c r="AF122" s="177"/>
      <c r="AG122" s="178"/>
      <c r="AH122" s="177"/>
      <c r="AI122" s="178"/>
      <c r="AJ122" s="177"/>
      <c r="AK122" s="178"/>
      <c r="AL122" s="177"/>
      <c r="AM122" s="178"/>
      <c r="AN122" s="177"/>
      <c r="AO122" s="178"/>
      <c r="AP122" s="177"/>
      <c r="AQ122" s="178"/>
      <c r="AR122" s="177"/>
      <c r="AS122" s="178"/>
      <c r="AT122" s="177"/>
      <c r="AU122" s="178"/>
      <c r="AV122" s="189">
        <f t="shared" si="57"/>
        <v>0</v>
      </c>
      <c r="AW122" s="170">
        <f t="shared" si="120"/>
        <v>0</v>
      </c>
      <c r="AX122" s="169">
        <f t="shared" si="59"/>
        <v>0</v>
      </c>
      <c r="AY122" s="170">
        <f t="shared" si="121"/>
        <v>0</v>
      </c>
      <c r="AZ122" s="1"/>
      <c r="BA122" s="1"/>
      <c r="BB122" s="177"/>
      <c r="BC122" s="178"/>
      <c r="BD122" s="177"/>
      <c r="BE122" s="178"/>
      <c r="BF122" s="177"/>
      <c r="BG122" s="178"/>
      <c r="BH122" s="177"/>
      <c r="BI122" s="178"/>
      <c r="BJ122" s="177"/>
      <c r="BK122" s="178"/>
      <c r="BL122" s="177"/>
      <c r="BM122" s="178"/>
      <c r="BN122" s="177"/>
      <c r="BO122" s="178"/>
      <c r="BP122" s="177"/>
      <c r="BQ122" s="178"/>
      <c r="BR122" s="189">
        <f t="shared" si="122"/>
        <v>0</v>
      </c>
      <c r="BS122" s="170">
        <f t="shared" si="123"/>
        <v>0</v>
      </c>
      <c r="BT122" s="169">
        <f t="shared" si="124"/>
        <v>0</v>
      </c>
      <c r="BU122" s="170">
        <f t="shared" si="125"/>
        <v>0</v>
      </c>
      <c r="BV122" s="1"/>
      <c r="BW122" s="1"/>
      <c r="BX122" s="177"/>
      <c r="BY122" s="178"/>
      <c r="BZ122" s="177"/>
      <c r="CA122" s="178"/>
      <c r="CB122" s="177"/>
      <c r="CC122" s="178"/>
      <c r="CD122" s="177"/>
      <c r="CE122" s="178"/>
      <c r="CF122" s="177"/>
      <c r="CG122" s="178"/>
      <c r="CH122" s="177"/>
      <c r="CI122" s="178"/>
      <c r="CJ122" s="177"/>
      <c r="CK122" s="178"/>
      <c r="CL122" s="177"/>
      <c r="CM122" s="178"/>
      <c r="CN122" s="189">
        <f t="shared" si="126"/>
        <v>0</v>
      </c>
      <c r="CO122" s="170">
        <f t="shared" si="127"/>
        <v>0</v>
      </c>
      <c r="CP122" s="169">
        <f t="shared" si="128"/>
        <v>0</v>
      </c>
      <c r="CQ122" s="170">
        <f t="shared" si="129"/>
        <v>0</v>
      </c>
      <c r="CR122" s="1"/>
      <c r="CS122" s="1"/>
      <c r="CT122" s="177"/>
      <c r="CU122" s="178"/>
      <c r="CV122" s="177"/>
      <c r="CW122" s="178"/>
      <c r="CX122" s="177"/>
      <c r="CY122" s="178"/>
      <c r="CZ122" s="177"/>
      <c r="DA122" s="178"/>
      <c r="DB122" s="177"/>
      <c r="DC122" s="178"/>
      <c r="DD122" s="177"/>
      <c r="DE122" s="178"/>
      <c r="DF122" s="177"/>
      <c r="DG122" s="178"/>
      <c r="DH122" s="177"/>
      <c r="DI122" s="178"/>
      <c r="DJ122" s="189">
        <f t="shared" ref="DJ122:DJ185" si="152">IF($U122="Ne",0,IF(IF(CT122="",0,((30/CU$4*(CU$4-CT122))/30))+IF(CV122="",0,((30/CW$4*(CW$4-CV122))/30))+IF(CX122="",0,((30/CY$4*(CY$4-CX122))/30))+IF(CZ122="",0,((30/DA$4*(DA$4-CZ122))/30))+IF(DB122="",0,((30/DC$4*(DC$4-DB122))/30))+IF(DD122="",0,((30/DE$4*(DE$4-DD122))/30))+IF(DF122="",0,((30/DG$4*(DG$4-DF122))/30))+IF(DH122="",0,((30/DI$4*(DI$4-DH122))/30))&gt;($E122-$AV122-$BR122-$CN122),$E122-$AV122-$BR122-$CN122,IF(CT122="",0,((30/CU$4*(CU$4-CT122))/30))+IF(CV122="",0,((30/CW$4*(CW$4-CV122))/30))+IF(CX122="",0,((30/CY$4*(CY$4-CX122))/30))+IF(CZ122="",0,((30/DA$4*(DA$4-CZ122))/30))+IF(DB122="",0,((30/DC$4*(DC$4-DB122))/30))+IF(DD122="",0,((30/DE$4*(DE$4-DD122))/30))+IF(DF122="",0,((30/DG$4*(DG$4-DF122))/30))+IF(DH122="",0,((30/DI$4*(DI$4-DH122))/30))))</f>
        <v>0</v>
      </c>
      <c r="DK122" s="170">
        <f t="shared" ref="DK122:DK185" si="153">FLOOR(DJ122*$I122,1)</f>
        <v>0</v>
      </c>
      <c r="DL122" s="169">
        <f t="shared" ref="DL122:DL185" si="154">IF($U122="Ne",0,IF(OR($L122=0,$L122=""),0,IF(IF(CU122="Ano",IF(CT122="",0,((30/CU$4*(CU$4-CT122))/30)),0)+IF(CW122="Ano",IF(CV122="",0,((30/CW$4*(CW$4-CV122))/30)),0)+IF(CY122="Ano",IF(CX122="",0,((30/CY$4*(CY$4-CX122))/30)),0)+IF(DA122="Ano",IF(CZ122="",0,((30/DA$4*(DA$4-CZ122))/30)),0)+IF(DC122="Ano",IF(DB122="",0,((30/DC$4*(DC$4-DB122))/30)),0)+IF(DE122="Ano",IF(DD122="",0,((30/DE$4*(DE$4-DD122))/30)),0)+IF(DG122="Ano",IF(DF122="",0,((30/DG$4*(DG$4-DF122))/30)),0)+IF(DI122="Ano",IF(DH122="",0,((30/DI$4*(DI$4-DH122))/30)),0)&gt;($L122-$AX122-$BT122-$CP122),$L122-$AX122-$BT122-$CP122,IF(CU122="Ano",IF(CT122="",0,((30/CU$4*(CU$4-CT122))/30)),0)+IF(CW122="Ano",IF(CV122="",0,((30/CW$4*(CW$4-CV122))/30)),0)+IF(CY122="Ano",IF(CX122="",0,((30/CY$4*(CY$4-CX122))/30)),0)+IF(DA122="Ano",IF(CZ122="",0,((30/DA$4*(DA$4-CZ122))/30)),0)+IF(DC122="Ano",IF(DB122="",0,((30/DC$4*(DC$4-DB122))/30)),0)+IF(DE122="Ano",IF(DD122="",0,((30/DE$4*(DE$4-DD122))/30)),0)+IF(DG122="Ano",IF(DF122="",0,((30/DG$4*(DG$4-DF122))/30)),0)+IF(DI122="Ano",IF(DH122="",0,((30/DI$4*(DI$4-DH122))/30)),0))))</f>
        <v>0</v>
      </c>
      <c r="DM122" s="170">
        <f t="shared" ref="DM122:DM185" si="155">FLOOR(DL122*$M122,1)</f>
        <v>0</v>
      </c>
      <c r="DN122" s="1"/>
      <c r="DO122" s="1"/>
      <c r="DP122" s="177"/>
      <c r="DQ122" s="178"/>
      <c r="DR122" s="177"/>
      <c r="DS122" s="178"/>
      <c r="DT122" s="177"/>
      <c r="DU122" s="178"/>
      <c r="DV122" s="177"/>
      <c r="DW122" s="178"/>
      <c r="DX122" s="177"/>
      <c r="DY122" s="178"/>
      <c r="DZ122" s="177"/>
      <c r="EA122" s="178"/>
      <c r="EB122" s="177"/>
      <c r="EC122" s="178"/>
      <c r="ED122" s="177"/>
      <c r="EE122" s="178"/>
      <c r="EF122" s="189">
        <f t="shared" si="130"/>
        <v>0</v>
      </c>
      <c r="EG122" s="170">
        <f t="shared" si="131"/>
        <v>0</v>
      </c>
      <c r="EH122" s="169">
        <f t="shared" si="132"/>
        <v>0</v>
      </c>
      <c r="EI122" s="170">
        <f t="shared" si="133"/>
        <v>0</v>
      </c>
      <c r="EJ122" s="1"/>
      <c r="EK122" s="1"/>
      <c r="EL122" s="177"/>
      <c r="EM122" s="178"/>
      <c r="EN122" s="177"/>
      <c r="EO122" s="178"/>
      <c r="EP122" s="177"/>
      <c r="EQ122" s="178"/>
      <c r="ER122" s="177"/>
      <c r="ES122" s="178"/>
      <c r="ET122" s="177"/>
      <c r="EU122" s="178"/>
      <c r="EV122" s="177"/>
      <c r="EW122" s="178"/>
      <c r="EX122" s="177"/>
      <c r="EY122" s="178"/>
      <c r="EZ122" s="177"/>
      <c r="FA122" s="178"/>
      <c r="FB122" s="189">
        <f t="shared" si="134"/>
        <v>0</v>
      </c>
      <c r="FC122" s="170">
        <f t="shared" si="135"/>
        <v>0</v>
      </c>
      <c r="FD122" s="169">
        <f t="shared" si="136"/>
        <v>0</v>
      </c>
      <c r="FE122" s="170">
        <f t="shared" si="137"/>
        <v>0</v>
      </c>
      <c r="FF122" s="1"/>
      <c r="FG122" s="1"/>
      <c r="FH122" s="177"/>
      <c r="FI122" s="178"/>
      <c r="FJ122" s="177"/>
      <c r="FK122" s="178"/>
      <c r="FL122" s="177"/>
      <c r="FM122" s="178"/>
      <c r="FN122" s="177"/>
      <c r="FO122" s="178"/>
      <c r="FP122" s="177"/>
      <c r="FQ122" s="178"/>
      <c r="FR122" s="177"/>
      <c r="FS122" s="178"/>
      <c r="FT122" s="177"/>
      <c r="FU122" s="178"/>
      <c r="FV122" s="177"/>
      <c r="FW122" s="178"/>
      <c r="FX122" s="189">
        <f t="shared" si="138"/>
        <v>0</v>
      </c>
      <c r="FY122" s="170">
        <f t="shared" si="139"/>
        <v>0</v>
      </c>
      <c r="FZ122" s="169">
        <f t="shared" si="140"/>
        <v>0</v>
      </c>
      <c r="GA122" s="170">
        <f t="shared" si="141"/>
        <v>0</v>
      </c>
      <c r="GB122" s="1"/>
      <c r="GC122" s="1"/>
      <c r="GD122" s="177"/>
      <c r="GE122" s="178"/>
      <c r="GF122" s="177"/>
      <c r="GG122" s="178"/>
      <c r="GH122" s="177"/>
      <c r="GI122" s="178"/>
      <c r="GJ122" s="177"/>
      <c r="GK122" s="178"/>
      <c r="GL122" s="177"/>
      <c r="GM122" s="178"/>
      <c r="GN122" s="177"/>
      <c r="GO122" s="178"/>
      <c r="GP122" s="177"/>
      <c r="GQ122" s="178"/>
      <c r="GR122" s="177"/>
      <c r="GS122" s="178"/>
      <c r="GT122" s="189">
        <f t="shared" ref="GT122:GT185" si="156">IF($U122="Ne",0,IF(IF(GD122="",0,((30/GE$4*(GE$4-GD122))/30))+IF(GF122="",0,((30/GG$4*(GG$4-GF122))/30))+IF(GH122="",0,((30/GI$4*(GI$4-GH122))/30))+IF(GJ122="",0,((30/GK$4*(GK$4-GJ122))/30))+IF(GL122="",0,((30/GM$4*(GM$4-GL122))/30))+IF(GN122="",0,((30/GO$4*(GO$4-GN122))/30))+IF(GP122="",0,((30/GQ$4*(GQ$4-GP122))/30))+IF(GR122="",0,((30/GS$4*(GS$4-GR122))/30))&gt;($E122-$AV122-$BR122-$CN122-$DJ122-$EF122-$FB122-$FX122),$E122-$AV122-$BR122-$CN122-$DJ122-$EF122-$FB122-$FX122,IF(GD122="",0,((30/GE$4*(GE$4-GD122))/30))+IF(GF122="",0,((30/GG$4*(GG$4-GF122))/30))+IF(GH122="",0,((30/GI$4*(GI$4-GH122))/30))+IF(GJ122="",0,((30/GK$4*(GK$4-GJ122))/30))+IF(GL122="",0,((30/GM$4*(GM$4-GL122))/30))+IF(GN122="",0,((30/GO$4*(GO$4-GN122))/30))+IF(GP122="",0,((30/GQ$4*(GQ$4-GP122))/30))+IF(GR122="",0,((30/GS$4*(GS$4-GR122))/30))))</f>
        <v>0</v>
      </c>
      <c r="GU122" s="170">
        <f t="shared" ref="GU122:GU185" si="157">FLOOR(GT122*$I122,1)</f>
        <v>0</v>
      </c>
      <c r="GV122" s="169">
        <f t="shared" ref="GV122:GV185" si="158">IF($U122="Ne",0,IF(OR($L122=0,$L122=""),0,IF(IF(GE122="Ano",IF(GD122="",0,((30/GE$4*(GE$4-GD122))/30)),0)+IF(GG122="Ano",IF(GF122="",0,((30/GG$4*(GG$4-GF122))/30)),0)+IF(GI122="Ano",IF(GH122="",0,((30/GI$4*(GI$4-GH122))/30)),0)+IF(GK122="Ano",IF(GJ122="",0,((30/GK$4*(GK$4-GJ122))/30)),0)+IF(GM122="Ano",IF(GL122="",0,((30/GM$4*(GM$4-GL122))/30)),0)+IF(GO122="Ano",IF(GN122="",0,((30/GO$4*(GO$4-GN122))/30)),0)+IF(GQ122="Ano",IF(GP122="",0,((30/GQ$4*(GQ$4-GP122))/30)),0)+IF(GS122="Ano",IF(GR122="",0,((30/GS$4*(GS$4-GR122))/30)),0)&gt;($L122-$AX122-$BT122-$CP122-$DL122-$EH122-$FD122-$FZ122),$L122-$AX122-$BT122-$CP122-$DL122-$EH122-$FD122-$FZ122,IF(GE122="Ano",IF(GD122="",0,((30/GE$4*(GE$4-GD122))/30)),0)+IF(GG122="Ano",IF(GF122="",0,((30/GG$4*(GG$4-GF122))/30)),0)+IF(GI122="Ano",IF(GH122="",0,((30/GI$4*(GI$4-GH122))/30)),0)+IF(GK122="Ano",IF(GJ122="",0,((30/GK$4*(GK$4-GJ122))/30)),0)+IF(GM122="Ano",IF(GL122="",0,((30/GM$4*(GM$4-GL122))/30)),0)+IF(GO122="Ano",IF(GN122="",0,((30/GO$4*(GO$4-GN122))/30)),0)+IF(GQ122="Ano",IF(GP122="",0,((30/GQ$4*(GQ$4-GP122))/30)),0)+IF(GS122="Ano",IF(GR122="",0,((30/GS$4*(GS$4-GR122))/30)),0))))</f>
        <v>0</v>
      </c>
      <c r="GW122" s="170">
        <f t="shared" ref="GW122:GW185" si="159">FLOOR(GV122*$M122,1)</f>
        <v>0</v>
      </c>
      <c r="GX122" s="1"/>
      <c r="GY122" s="1"/>
      <c r="GZ122" s="177"/>
      <c r="HA122" s="178"/>
      <c r="HB122" s="177"/>
      <c r="HC122" s="178"/>
      <c r="HD122" s="177"/>
      <c r="HE122" s="178"/>
      <c r="HF122" s="177"/>
      <c r="HG122" s="178"/>
      <c r="HH122" s="177"/>
      <c r="HI122" s="178"/>
      <c r="HJ122" s="177"/>
      <c r="HK122" s="178"/>
      <c r="HL122" s="177"/>
      <c r="HM122" s="178"/>
      <c r="HN122" s="177"/>
      <c r="HO122" s="178"/>
      <c r="HP122" s="189">
        <f t="shared" ref="HP122:HP185" si="160">IF($U122="Ne",0,IF(IF(GZ122="",0,((30/HA$4*(HA$4-GZ122))/30))+IF(HB122="",0,((30/HC$4*(HC$4-HB122))/30))+IF(HD122="",0,((30/HE$4*(HE$4-HD122))/30))+IF(HF122="",0,((30/HG$4*(HG$4-HF122))/30))+IF(HH122="",0,((30/HI$4*(HI$4-HH122))/30))+IF(HJ122="",0,((30/HK$4*(HK$4-HJ122))/30))+IF(HL122="",0,((30/HM$4*(HM$4-HL122))/30))+IF(HN122="",0,((30/HO$4*(HO$4-HN122))/30))&gt;($E122-$AV122-$BR122-$CN122-$DJ122-$EF122-$FB122-$FX122-$GT122),$E122-$AV122-$BR122-$CN122-$DJ122-$EF122-$FB122-$FX122-$GT122,IF(GZ122="",0,((30/HA$4*(HA$4-GZ122))/30))+IF(HB122="",0,((30/HC$4*(HC$4-HB122))/30))+IF(HD122="",0,((30/HE$4*(HE$4-HD122))/30))+IF(HF122="",0,((30/HG$4*(HG$4-HF122))/30))+IF(HH122="",0,((30/HI$4*(HI$4-HH122))/30))+IF(HJ122="",0,((30/HK$4*(HK$4-HJ122))/30))+IF(HL122="",0,((30/HM$4*(HM$4-HL122))/30))+IF(HN122="",0,((30/HO$4*(HO$4-HN122))/30))))</f>
        <v>0</v>
      </c>
      <c r="HQ122" s="170">
        <f t="shared" ref="HQ122:HQ185" si="161">FLOOR(HP122*$I122,1)</f>
        <v>0</v>
      </c>
      <c r="HR122" s="169">
        <f t="shared" ref="HR122:HR185" si="162">IF($U122="Ne",0,IF(OR($L122=0,$L122=""),0,IF(IF(HA122="Ano",IF(GZ122="",0,((30/HA$4*(HA$4-GZ122))/30)),0)+IF(HC122="Ano",IF(HB122="",0,((30/HC$4*(HC$4-HB122))/30)),0)+IF(HE122="Ano",IF(HD122="",0,((30/HE$4*(HE$4-HD122))/30)),0)+IF(HG122="Ano",IF(HF122="",0,((30/HG$4*(HG$4-HF122))/30)),0)+IF(HI122="Ano",IF(HH122="",0,((30/HI$4*(HI$4-HH122))/30)),0)+IF(HK122="Ano",IF(HJ122="",0,((30/HK$4*(HK$4-HJ122))/30)),0)+IF(HM122="Ano",IF(HL122="",0,((30/HM$4*(HM$4-HL122))/30)),0)+IF(HO122="Ano",IF(HN122="",0,((30/HO$4*(HO$4-HN122))/30)),0)&gt;($L122-$AX122-$BT122-$CP122-$DL122-$EH122-$FD122-$FZ122-$GV122),$L122-$AX122-$BT122-$CP122-$DL122-$EH122-$FD122-$FZ122-$GV122,IF(HA122="Ano",IF(GZ122="",0,((30/HA$4*(HA$4-GZ122))/30)),0)+IF(HC122="Ano",IF(HB122="",0,((30/HC$4*(HC$4-HB122))/30)),0)+IF(HE122="Ano",IF(HD122="",0,((30/HE$4*(HE$4-HD122))/30)),0)+IF(HG122="Ano",IF(HF122="",0,((30/HG$4*(HG$4-HF122))/30)),0)+IF(HI122="Ano",IF(HH122="",0,((30/HI$4*(HI$4-HH122))/30)),0)+IF(HK122="Ano",IF(HJ122="",0,((30/HK$4*(HK$4-HJ122))/30)),0)+IF(HM122="Ano",IF(HL122="",0,((30/HM$4*(HM$4-HL122))/30)),0)+IF(HO122="Ano",IF(HN122="",0,((30/HO$4*(HO$4-HN122))/30)),0))))</f>
        <v>0</v>
      </c>
      <c r="HS122" s="170">
        <f t="shared" ref="HS122:HS185" si="163">FLOOR(HR122*$M122,1)</f>
        <v>0</v>
      </c>
      <c r="HT122" s="1"/>
      <c r="HU122" s="1"/>
      <c r="HV122" s="173">
        <f t="shared" si="142"/>
        <v>0</v>
      </c>
      <c r="HW122" s="174">
        <f t="shared" si="143"/>
        <v>0</v>
      </c>
      <c r="HX122" s="169">
        <f t="shared" si="144"/>
        <v>0</v>
      </c>
      <c r="HY122" s="170">
        <f t="shared" si="145"/>
        <v>0</v>
      </c>
      <c r="HZ122" s="175">
        <f t="shared" si="146"/>
        <v>0</v>
      </c>
      <c r="IA122" s="174">
        <f t="shared" si="147"/>
        <v>0</v>
      </c>
      <c r="IB122" s="169">
        <f t="shared" si="148"/>
        <v>0</v>
      </c>
      <c r="IC122" s="170">
        <f t="shared" si="149"/>
        <v>0</v>
      </c>
      <c r="ID122" s="453">
        <f t="shared" si="150"/>
        <v>0</v>
      </c>
      <c r="IE122" s="439">
        <f t="shared" si="151"/>
        <v>0</v>
      </c>
      <c r="IF122" s="455" t="s">
        <v>343</v>
      </c>
      <c r="IG122" s="439" t="s">
        <v>343</v>
      </c>
      <c r="IH122" s="1"/>
    </row>
    <row r="123" spans="2:242" s="26" customFormat="1" ht="16.5" customHeight="1" x14ac:dyDescent="0.2">
      <c r="B123" s="153" t="s">
        <v>272</v>
      </c>
      <c r="C123" s="806"/>
      <c r="D123" s="807"/>
      <c r="E123" s="322"/>
      <c r="F123" s="116"/>
      <c r="G123" s="116"/>
      <c r="H123" s="116"/>
      <c r="I123" s="148">
        <f>INT(IF(E123&gt;0,data!$J$12,0))</f>
        <v>0</v>
      </c>
      <c r="J123" s="148">
        <f t="shared" si="112"/>
        <v>0</v>
      </c>
      <c r="K123" s="323"/>
      <c r="L123" s="322"/>
      <c r="M123" s="148">
        <f>INT(IF(E123&gt;0,(IF(K123="ano",data!$J$6,0)),0))</f>
        <v>0</v>
      </c>
      <c r="N123" s="155">
        <f t="shared" si="113"/>
        <v>0</v>
      </c>
      <c r="O123" s="158">
        <f t="shared" si="114"/>
        <v>0</v>
      </c>
      <c r="Q123" s="152" t="str">
        <f t="shared" si="115"/>
        <v/>
      </c>
      <c r="R123" s="640" t="s">
        <v>343</v>
      </c>
      <c r="T123" s="26">
        <f t="shared" si="119"/>
        <v>0</v>
      </c>
      <c r="U123" s="179" t="s">
        <v>300</v>
      </c>
      <c r="V123" s="10"/>
      <c r="W123" s="10"/>
      <c r="X123" s="167"/>
      <c r="Y123" s="180"/>
      <c r="Z123" s="167"/>
      <c r="AA123" s="180"/>
      <c r="AB123" s="167"/>
      <c r="AC123" s="180"/>
      <c r="AD123" s="167"/>
      <c r="AE123" s="180"/>
      <c r="AF123" s="167"/>
      <c r="AG123" s="180"/>
      <c r="AH123" s="167"/>
      <c r="AI123" s="180"/>
      <c r="AJ123" s="167"/>
      <c r="AK123" s="180"/>
      <c r="AL123" s="167"/>
      <c r="AM123" s="180"/>
      <c r="AN123" s="167"/>
      <c r="AO123" s="180"/>
      <c r="AP123" s="167"/>
      <c r="AQ123" s="180"/>
      <c r="AR123" s="167"/>
      <c r="AS123" s="180"/>
      <c r="AT123" s="167"/>
      <c r="AU123" s="180"/>
      <c r="AV123" s="189">
        <f t="shared" si="57"/>
        <v>0</v>
      </c>
      <c r="AW123" s="170">
        <f t="shared" si="120"/>
        <v>0</v>
      </c>
      <c r="AX123" s="169">
        <f t="shared" si="59"/>
        <v>0</v>
      </c>
      <c r="AY123" s="170">
        <f t="shared" si="121"/>
        <v>0</v>
      </c>
      <c r="AZ123" s="1"/>
      <c r="BA123" s="1"/>
      <c r="BB123" s="167"/>
      <c r="BC123" s="180"/>
      <c r="BD123" s="167"/>
      <c r="BE123" s="180"/>
      <c r="BF123" s="167"/>
      <c r="BG123" s="180"/>
      <c r="BH123" s="167"/>
      <c r="BI123" s="180"/>
      <c r="BJ123" s="167"/>
      <c r="BK123" s="180"/>
      <c r="BL123" s="167"/>
      <c r="BM123" s="180"/>
      <c r="BN123" s="167"/>
      <c r="BO123" s="180"/>
      <c r="BP123" s="167"/>
      <c r="BQ123" s="180"/>
      <c r="BR123" s="189">
        <f t="shared" si="122"/>
        <v>0</v>
      </c>
      <c r="BS123" s="170">
        <f t="shared" si="123"/>
        <v>0</v>
      </c>
      <c r="BT123" s="169">
        <f t="shared" si="124"/>
        <v>0</v>
      </c>
      <c r="BU123" s="170">
        <f t="shared" si="125"/>
        <v>0</v>
      </c>
      <c r="BV123" s="1"/>
      <c r="BW123" s="1"/>
      <c r="BX123" s="167"/>
      <c r="BY123" s="180"/>
      <c r="BZ123" s="167"/>
      <c r="CA123" s="180"/>
      <c r="CB123" s="167"/>
      <c r="CC123" s="180"/>
      <c r="CD123" s="167"/>
      <c r="CE123" s="180"/>
      <c r="CF123" s="167"/>
      <c r="CG123" s="180"/>
      <c r="CH123" s="167"/>
      <c r="CI123" s="180"/>
      <c r="CJ123" s="167"/>
      <c r="CK123" s="180"/>
      <c r="CL123" s="167"/>
      <c r="CM123" s="180"/>
      <c r="CN123" s="189">
        <f t="shared" si="126"/>
        <v>0</v>
      </c>
      <c r="CO123" s="170">
        <f t="shared" si="127"/>
        <v>0</v>
      </c>
      <c r="CP123" s="169">
        <f t="shared" si="128"/>
        <v>0</v>
      </c>
      <c r="CQ123" s="170">
        <f t="shared" si="129"/>
        <v>0</v>
      </c>
      <c r="CR123" s="1"/>
      <c r="CS123" s="1"/>
      <c r="CT123" s="167"/>
      <c r="CU123" s="180"/>
      <c r="CV123" s="167"/>
      <c r="CW123" s="180"/>
      <c r="CX123" s="167"/>
      <c r="CY123" s="180"/>
      <c r="CZ123" s="167"/>
      <c r="DA123" s="180"/>
      <c r="DB123" s="167"/>
      <c r="DC123" s="180"/>
      <c r="DD123" s="167"/>
      <c r="DE123" s="180"/>
      <c r="DF123" s="167"/>
      <c r="DG123" s="180"/>
      <c r="DH123" s="167"/>
      <c r="DI123" s="180"/>
      <c r="DJ123" s="189">
        <f t="shared" si="152"/>
        <v>0</v>
      </c>
      <c r="DK123" s="170">
        <f t="shared" si="153"/>
        <v>0</v>
      </c>
      <c r="DL123" s="169">
        <f t="shared" si="154"/>
        <v>0</v>
      </c>
      <c r="DM123" s="170">
        <f t="shared" si="155"/>
        <v>0</v>
      </c>
      <c r="DN123" s="1"/>
      <c r="DO123" s="1"/>
      <c r="DP123" s="167"/>
      <c r="DQ123" s="180"/>
      <c r="DR123" s="167"/>
      <c r="DS123" s="180"/>
      <c r="DT123" s="167"/>
      <c r="DU123" s="180"/>
      <c r="DV123" s="167"/>
      <c r="DW123" s="180"/>
      <c r="DX123" s="167"/>
      <c r="DY123" s="180"/>
      <c r="DZ123" s="167"/>
      <c r="EA123" s="180"/>
      <c r="EB123" s="167"/>
      <c r="EC123" s="180"/>
      <c r="ED123" s="167"/>
      <c r="EE123" s="180"/>
      <c r="EF123" s="189">
        <f t="shared" si="130"/>
        <v>0</v>
      </c>
      <c r="EG123" s="170">
        <f t="shared" si="131"/>
        <v>0</v>
      </c>
      <c r="EH123" s="169">
        <f t="shared" si="132"/>
        <v>0</v>
      </c>
      <c r="EI123" s="170">
        <f t="shared" si="133"/>
        <v>0</v>
      </c>
      <c r="EJ123" s="1"/>
      <c r="EK123" s="1"/>
      <c r="EL123" s="167"/>
      <c r="EM123" s="180"/>
      <c r="EN123" s="167"/>
      <c r="EO123" s="180"/>
      <c r="EP123" s="167"/>
      <c r="EQ123" s="180"/>
      <c r="ER123" s="167"/>
      <c r="ES123" s="180"/>
      <c r="ET123" s="167"/>
      <c r="EU123" s="180"/>
      <c r="EV123" s="167"/>
      <c r="EW123" s="180"/>
      <c r="EX123" s="167"/>
      <c r="EY123" s="180"/>
      <c r="EZ123" s="167"/>
      <c r="FA123" s="180"/>
      <c r="FB123" s="189">
        <f t="shared" si="134"/>
        <v>0</v>
      </c>
      <c r="FC123" s="170">
        <f t="shared" si="135"/>
        <v>0</v>
      </c>
      <c r="FD123" s="169">
        <f t="shared" si="136"/>
        <v>0</v>
      </c>
      <c r="FE123" s="170">
        <f t="shared" si="137"/>
        <v>0</v>
      </c>
      <c r="FF123" s="1"/>
      <c r="FG123" s="1"/>
      <c r="FH123" s="167"/>
      <c r="FI123" s="180"/>
      <c r="FJ123" s="167"/>
      <c r="FK123" s="180"/>
      <c r="FL123" s="167"/>
      <c r="FM123" s="180"/>
      <c r="FN123" s="167"/>
      <c r="FO123" s="180"/>
      <c r="FP123" s="167"/>
      <c r="FQ123" s="180"/>
      <c r="FR123" s="167"/>
      <c r="FS123" s="180"/>
      <c r="FT123" s="167"/>
      <c r="FU123" s="180"/>
      <c r="FV123" s="167"/>
      <c r="FW123" s="180"/>
      <c r="FX123" s="189">
        <f t="shared" si="138"/>
        <v>0</v>
      </c>
      <c r="FY123" s="170">
        <f t="shared" si="139"/>
        <v>0</v>
      </c>
      <c r="FZ123" s="169">
        <f t="shared" si="140"/>
        <v>0</v>
      </c>
      <c r="GA123" s="170">
        <f t="shared" si="141"/>
        <v>0</v>
      </c>
      <c r="GB123" s="1"/>
      <c r="GC123" s="1"/>
      <c r="GD123" s="167"/>
      <c r="GE123" s="180"/>
      <c r="GF123" s="167"/>
      <c r="GG123" s="180"/>
      <c r="GH123" s="167"/>
      <c r="GI123" s="180"/>
      <c r="GJ123" s="167"/>
      <c r="GK123" s="180"/>
      <c r="GL123" s="167"/>
      <c r="GM123" s="180"/>
      <c r="GN123" s="167"/>
      <c r="GO123" s="180"/>
      <c r="GP123" s="167"/>
      <c r="GQ123" s="180"/>
      <c r="GR123" s="167"/>
      <c r="GS123" s="180"/>
      <c r="GT123" s="189">
        <f t="shared" si="156"/>
        <v>0</v>
      </c>
      <c r="GU123" s="170">
        <f t="shared" si="157"/>
        <v>0</v>
      </c>
      <c r="GV123" s="169">
        <f t="shared" si="158"/>
        <v>0</v>
      </c>
      <c r="GW123" s="170">
        <f t="shared" si="159"/>
        <v>0</v>
      </c>
      <c r="GX123" s="1"/>
      <c r="GY123" s="1"/>
      <c r="GZ123" s="167"/>
      <c r="HA123" s="180"/>
      <c r="HB123" s="167"/>
      <c r="HC123" s="180"/>
      <c r="HD123" s="167"/>
      <c r="HE123" s="180"/>
      <c r="HF123" s="167"/>
      <c r="HG123" s="180"/>
      <c r="HH123" s="167"/>
      <c r="HI123" s="180"/>
      <c r="HJ123" s="167"/>
      <c r="HK123" s="180"/>
      <c r="HL123" s="167"/>
      <c r="HM123" s="180"/>
      <c r="HN123" s="167"/>
      <c r="HO123" s="180"/>
      <c r="HP123" s="189">
        <f t="shared" si="160"/>
        <v>0</v>
      </c>
      <c r="HQ123" s="170">
        <f t="shared" si="161"/>
        <v>0</v>
      </c>
      <c r="HR123" s="169">
        <f t="shared" si="162"/>
        <v>0</v>
      </c>
      <c r="HS123" s="170">
        <f t="shared" si="163"/>
        <v>0</v>
      </c>
      <c r="HT123" s="1"/>
      <c r="HU123" s="1"/>
      <c r="HV123" s="173">
        <f t="shared" si="142"/>
        <v>0</v>
      </c>
      <c r="HW123" s="174">
        <f t="shared" si="143"/>
        <v>0</v>
      </c>
      <c r="HX123" s="169">
        <f t="shared" si="144"/>
        <v>0</v>
      </c>
      <c r="HY123" s="170">
        <f t="shared" si="145"/>
        <v>0</v>
      </c>
      <c r="HZ123" s="175">
        <f t="shared" si="146"/>
        <v>0</v>
      </c>
      <c r="IA123" s="174">
        <f t="shared" si="147"/>
        <v>0</v>
      </c>
      <c r="IB123" s="169">
        <f t="shared" si="148"/>
        <v>0</v>
      </c>
      <c r="IC123" s="170">
        <f t="shared" si="149"/>
        <v>0</v>
      </c>
      <c r="ID123" s="453">
        <f t="shared" si="150"/>
        <v>0</v>
      </c>
      <c r="IE123" s="439">
        <f t="shared" si="151"/>
        <v>0</v>
      </c>
      <c r="IF123" s="455" t="s">
        <v>343</v>
      </c>
      <c r="IG123" s="439" t="s">
        <v>343</v>
      </c>
      <c r="IH123" s="1"/>
    </row>
    <row r="124" spans="2:242" s="26" customFormat="1" ht="16.5" hidden="1" customHeight="1" x14ac:dyDescent="0.2">
      <c r="B124" s="153"/>
      <c r="C124" s="838"/>
      <c r="D124" s="839"/>
      <c r="E124" s="553"/>
      <c r="F124" s="553"/>
      <c r="G124" s="553"/>
      <c r="H124" s="553"/>
      <c r="I124" s="148">
        <f>INT(IF(E124&gt;0,data!$J$12,0))</f>
        <v>0</v>
      </c>
      <c r="J124" s="148">
        <f t="shared" si="112"/>
        <v>0</v>
      </c>
      <c r="K124" s="554"/>
      <c r="L124" s="553"/>
      <c r="M124" s="148">
        <f>INT(IF(E124&gt;0,(IF(K124="ano",data!$J$6,0)),0))</f>
        <v>0</v>
      </c>
      <c r="N124" s="155">
        <f t="shared" si="113"/>
        <v>0</v>
      </c>
      <c r="O124" s="158">
        <f t="shared" si="114"/>
        <v>0</v>
      </c>
      <c r="Q124" s="152" t="str">
        <f t="shared" si="115"/>
        <v/>
      </c>
      <c r="R124" s="640" t="s">
        <v>343</v>
      </c>
      <c r="T124" s="26">
        <f t="shared" si="119"/>
        <v>0</v>
      </c>
      <c r="U124" s="176" t="s">
        <v>300</v>
      </c>
      <c r="V124" s="10"/>
      <c r="W124" s="10"/>
      <c r="X124" s="177"/>
      <c r="Y124" s="178"/>
      <c r="Z124" s="177"/>
      <c r="AA124" s="178"/>
      <c r="AB124" s="177"/>
      <c r="AC124" s="178"/>
      <c r="AD124" s="177"/>
      <c r="AE124" s="178"/>
      <c r="AF124" s="177"/>
      <c r="AG124" s="178"/>
      <c r="AH124" s="177"/>
      <c r="AI124" s="178"/>
      <c r="AJ124" s="177"/>
      <c r="AK124" s="178"/>
      <c r="AL124" s="177"/>
      <c r="AM124" s="178"/>
      <c r="AN124" s="177"/>
      <c r="AO124" s="178"/>
      <c r="AP124" s="177"/>
      <c r="AQ124" s="178"/>
      <c r="AR124" s="177"/>
      <c r="AS124" s="178"/>
      <c r="AT124" s="177"/>
      <c r="AU124" s="178"/>
      <c r="AV124" s="189">
        <f t="shared" si="57"/>
        <v>0</v>
      </c>
      <c r="AW124" s="170">
        <f t="shared" si="120"/>
        <v>0</v>
      </c>
      <c r="AX124" s="169">
        <f t="shared" si="59"/>
        <v>0</v>
      </c>
      <c r="AY124" s="170">
        <f t="shared" si="121"/>
        <v>0</v>
      </c>
      <c r="AZ124" s="1"/>
      <c r="BA124" s="1"/>
      <c r="BB124" s="177"/>
      <c r="BC124" s="178"/>
      <c r="BD124" s="177"/>
      <c r="BE124" s="178"/>
      <c r="BF124" s="177"/>
      <c r="BG124" s="178"/>
      <c r="BH124" s="177"/>
      <c r="BI124" s="178"/>
      <c r="BJ124" s="177"/>
      <c r="BK124" s="178"/>
      <c r="BL124" s="177"/>
      <c r="BM124" s="178"/>
      <c r="BN124" s="177"/>
      <c r="BO124" s="178"/>
      <c r="BP124" s="177"/>
      <c r="BQ124" s="178"/>
      <c r="BR124" s="189">
        <f t="shared" si="122"/>
        <v>0</v>
      </c>
      <c r="BS124" s="170">
        <f t="shared" si="123"/>
        <v>0</v>
      </c>
      <c r="BT124" s="169">
        <f t="shared" si="124"/>
        <v>0</v>
      </c>
      <c r="BU124" s="170">
        <f t="shared" si="125"/>
        <v>0</v>
      </c>
      <c r="BV124" s="1"/>
      <c r="BW124" s="1"/>
      <c r="BX124" s="177"/>
      <c r="BY124" s="178"/>
      <c r="BZ124" s="177"/>
      <c r="CA124" s="178"/>
      <c r="CB124" s="177"/>
      <c r="CC124" s="178"/>
      <c r="CD124" s="177"/>
      <c r="CE124" s="178"/>
      <c r="CF124" s="177"/>
      <c r="CG124" s="178"/>
      <c r="CH124" s="177"/>
      <c r="CI124" s="178"/>
      <c r="CJ124" s="177"/>
      <c r="CK124" s="178"/>
      <c r="CL124" s="177"/>
      <c r="CM124" s="178"/>
      <c r="CN124" s="189">
        <f t="shared" si="126"/>
        <v>0</v>
      </c>
      <c r="CO124" s="170">
        <f t="shared" si="127"/>
        <v>0</v>
      </c>
      <c r="CP124" s="169">
        <f t="shared" si="128"/>
        <v>0</v>
      </c>
      <c r="CQ124" s="170">
        <f t="shared" si="129"/>
        <v>0</v>
      </c>
      <c r="CR124" s="1"/>
      <c r="CS124" s="1"/>
      <c r="CT124" s="177"/>
      <c r="CU124" s="178"/>
      <c r="CV124" s="177"/>
      <c r="CW124" s="178"/>
      <c r="CX124" s="177"/>
      <c r="CY124" s="178"/>
      <c r="CZ124" s="177"/>
      <c r="DA124" s="178"/>
      <c r="DB124" s="177"/>
      <c r="DC124" s="178"/>
      <c r="DD124" s="177"/>
      <c r="DE124" s="178"/>
      <c r="DF124" s="177"/>
      <c r="DG124" s="178"/>
      <c r="DH124" s="177"/>
      <c r="DI124" s="178"/>
      <c r="DJ124" s="189">
        <f t="shared" si="152"/>
        <v>0</v>
      </c>
      <c r="DK124" s="170">
        <f t="shared" si="153"/>
        <v>0</v>
      </c>
      <c r="DL124" s="169">
        <f t="shared" si="154"/>
        <v>0</v>
      </c>
      <c r="DM124" s="170">
        <f t="shared" si="155"/>
        <v>0</v>
      </c>
      <c r="DN124" s="1"/>
      <c r="DO124" s="1"/>
      <c r="DP124" s="177"/>
      <c r="DQ124" s="178"/>
      <c r="DR124" s="177"/>
      <c r="DS124" s="178"/>
      <c r="DT124" s="177"/>
      <c r="DU124" s="178"/>
      <c r="DV124" s="177"/>
      <c r="DW124" s="178"/>
      <c r="DX124" s="177"/>
      <c r="DY124" s="178"/>
      <c r="DZ124" s="177"/>
      <c r="EA124" s="178"/>
      <c r="EB124" s="177"/>
      <c r="EC124" s="178"/>
      <c r="ED124" s="177"/>
      <c r="EE124" s="178"/>
      <c r="EF124" s="189">
        <f t="shared" si="130"/>
        <v>0</v>
      </c>
      <c r="EG124" s="170">
        <f t="shared" si="131"/>
        <v>0</v>
      </c>
      <c r="EH124" s="169">
        <f t="shared" si="132"/>
        <v>0</v>
      </c>
      <c r="EI124" s="170">
        <f t="shared" si="133"/>
        <v>0</v>
      </c>
      <c r="EJ124" s="1"/>
      <c r="EK124" s="1"/>
      <c r="EL124" s="177"/>
      <c r="EM124" s="178"/>
      <c r="EN124" s="177"/>
      <c r="EO124" s="178"/>
      <c r="EP124" s="177"/>
      <c r="EQ124" s="178"/>
      <c r="ER124" s="177"/>
      <c r="ES124" s="178"/>
      <c r="ET124" s="177"/>
      <c r="EU124" s="178"/>
      <c r="EV124" s="177"/>
      <c r="EW124" s="178"/>
      <c r="EX124" s="177"/>
      <c r="EY124" s="178"/>
      <c r="EZ124" s="177"/>
      <c r="FA124" s="178"/>
      <c r="FB124" s="189">
        <f t="shared" si="134"/>
        <v>0</v>
      </c>
      <c r="FC124" s="170">
        <f t="shared" si="135"/>
        <v>0</v>
      </c>
      <c r="FD124" s="169">
        <f t="shared" si="136"/>
        <v>0</v>
      </c>
      <c r="FE124" s="170">
        <f t="shared" si="137"/>
        <v>0</v>
      </c>
      <c r="FF124" s="1"/>
      <c r="FG124" s="1"/>
      <c r="FH124" s="177"/>
      <c r="FI124" s="178"/>
      <c r="FJ124" s="177"/>
      <c r="FK124" s="178"/>
      <c r="FL124" s="177"/>
      <c r="FM124" s="178"/>
      <c r="FN124" s="177"/>
      <c r="FO124" s="178"/>
      <c r="FP124" s="177"/>
      <c r="FQ124" s="178"/>
      <c r="FR124" s="177"/>
      <c r="FS124" s="178"/>
      <c r="FT124" s="177"/>
      <c r="FU124" s="178"/>
      <c r="FV124" s="177"/>
      <c r="FW124" s="178"/>
      <c r="FX124" s="189">
        <f t="shared" si="138"/>
        <v>0</v>
      </c>
      <c r="FY124" s="170">
        <f t="shared" si="139"/>
        <v>0</v>
      </c>
      <c r="FZ124" s="169">
        <f t="shared" si="140"/>
        <v>0</v>
      </c>
      <c r="GA124" s="170">
        <f t="shared" si="141"/>
        <v>0</v>
      </c>
      <c r="GB124" s="1"/>
      <c r="GC124" s="1"/>
      <c r="GD124" s="177"/>
      <c r="GE124" s="178"/>
      <c r="GF124" s="177"/>
      <c r="GG124" s="178"/>
      <c r="GH124" s="177"/>
      <c r="GI124" s="178"/>
      <c r="GJ124" s="177"/>
      <c r="GK124" s="178"/>
      <c r="GL124" s="177"/>
      <c r="GM124" s="178"/>
      <c r="GN124" s="177"/>
      <c r="GO124" s="178"/>
      <c r="GP124" s="177"/>
      <c r="GQ124" s="178"/>
      <c r="GR124" s="177"/>
      <c r="GS124" s="178"/>
      <c r="GT124" s="189">
        <f t="shared" si="156"/>
        <v>0</v>
      </c>
      <c r="GU124" s="170">
        <f t="shared" si="157"/>
        <v>0</v>
      </c>
      <c r="GV124" s="169">
        <f t="shared" si="158"/>
        <v>0</v>
      </c>
      <c r="GW124" s="170">
        <f t="shared" si="159"/>
        <v>0</v>
      </c>
      <c r="GX124" s="1"/>
      <c r="GY124" s="1"/>
      <c r="GZ124" s="177"/>
      <c r="HA124" s="178"/>
      <c r="HB124" s="177"/>
      <c r="HC124" s="178"/>
      <c r="HD124" s="177"/>
      <c r="HE124" s="178"/>
      <c r="HF124" s="177"/>
      <c r="HG124" s="178"/>
      <c r="HH124" s="177"/>
      <c r="HI124" s="178"/>
      <c r="HJ124" s="177"/>
      <c r="HK124" s="178"/>
      <c r="HL124" s="177"/>
      <c r="HM124" s="178"/>
      <c r="HN124" s="177"/>
      <c r="HO124" s="178"/>
      <c r="HP124" s="189">
        <f t="shared" si="160"/>
        <v>0</v>
      </c>
      <c r="HQ124" s="170">
        <f t="shared" si="161"/>
        <v>0</v>
      </c>
      <c r="HR124" s="169">
        <f t="shared" si="162"/>
        <v>0</v>
      </c>
      <c r="HS124" s="170">
        <f t="shared" si="163"/>
        <v>0</v>
      </c>
      <c r="HT124" s="1"/>
      <c r="HU124" s="1"/>
      <c r="HV124" s="173">
        <f t="shared" si="142"/>
        <v>0</v>
      </c>
      <c r="HW124" s="174">
        <f t="shared" si="143"/>
        <v>0</v>
      </c>
      <c r="HX124" s="169">
        <f t="shared" si="144"/>
        <v>0</v>
      </c>
      <c r="HY124" s="170">
        <f t="shared" si="145"/>
        <v>0</v>
      </c>
      <c r="HZ124" s="175">
        <f t="shared" si="146"/>
        <v>0</v>
      </c>
      <c r="IA124" s="174">
        <f t="shared" si="147"/>
        <v>0</v>
      </c>
      <c r="IB124" s="169">
        <f t="shared" si="148"/>
        <v>0</v>
      </c>
      <c r="IC124" s="170">
        <f t="shared" si="149"/>
        <v>0</v>
      </c>
      <c r="ID124" s="453">
        <f t="shared" si="150"/>
        <v>0</v>
      </c>
      <c r="IE124" s="439">
        <f t="shared" si="151"/>
        <v>0</v>
      </c>
      <c r="IF124" s="455" t="s">
        <v>343</v>
      </c>
      <c r="IG124" s="439" t="s">
        <v>343</v>
      </c>
      <c r="IH124" s="1"/>
    </row>
    <row r="125" spans="2:242" s="26" customFormat="1" ht="16.5" customHeight="1" x14ac:dyDescent="0.2">
      <c r="B125" s="153" t="s">
        <v>273</v>
      </c>
      <c r="C125" s="806"/>
      <c r="D125" s="807"/>
      <c r="E125" s="322"/>
      <c r="F125" s="116"/>
      <c r="G125" s="116"/>
      <c r="H125" s="116"/>
      <c r="I125" s="148">
        <f>INT(IF(E125&gt;0,data!$J$12,0))</f>
        <v>0</v>
      </c>
      <c r="J125" s="148">
        <f t="shared" si="112"/>
        <v>0</v>
      </c>
      <c r="K125" s="323"/>
      <c r="L125" s="322"/>
      <c r="M125" s="148">
        <f>INT(IF(E125&gt;0,(IF(K125="ano",data!$J$6,0)),0))</f>
        <v>0</v>
      </c>
      <c r="N125" s="155">
        <f t="shared" si="113"/>
        <v>0</v>
      </c>
      <c r="O125" s="158">
        <f t="shared" si="114"/>
        <v>0</v>
      </c>
      <c r="Q125" s="152" t="str">
        <f t="shared" si="115"/>
        <v/>
      </c>
      <c r="R125" s="640" t="s">
        <v>343</v>
      </c>
      <c r="T125" s="26">
        <f t="shared" si="119"/>
        <v>0</v>
      </c>
      <c r="U125" s="179" t="s">
        <v>300</v>
      </c>
      <c r="V125" s="10"/>
      <c r="W125" s="10"/>
      <c r="X125" s="167"/>
      <c r="Y125" s="180"/>
      <c r="Z125" s="167"/>
      <c r="AA125" s="180"/>
      <c r="AB125" s="167"/>
      <c r="AC125" s="180"/>
      <c r="AD125" s="167"/>
      <c r="AE125" s="180"/>
      <c r="AF125" s="167"/>
      <c r="AG125" s="180"/>
      <c r="AH125" s="167"/>
      <c r="AI125" s="180"/>
      <c r="AJ125" s="167"/>
      <c r="AK125" s="180"/>
      <c r="AL125" s="167"/>
      <c r="AM125" s="180"/>
      <c r="AN125" s="167"/>
      <c r="AO125" s="180"/>
      <c r="AP125" s="167"/>
      <c r="AQ125" s="180"/>
      <c r="AR125" s="167"/>
      <c r="AS125" s="180"/>
      <c r="AT125" s="167"/>
      <c r="AU125" s="180"/>
      <c r="AV125" s="189">
        <f t="shared" si="57"/>
        <v>0</v>
      </c>
      <c r="AW125" s="170">
        <f t="shared" si="120"/>
        <v>0</v>
      </c>
      <c r="AX125" s="169">
        <f t="shared" si="59"/>
        <v>0</v>
      </c>
      <c r="AY125" s="170">
        <f t="shared" si="121"/>
        <v>0</v>
      </c>
      <c r="AZ125" s="1"/>
      <c r="BA125" s="1"/>
      <c r="BB125" s="167"/>
      <c r="BC125" s="180"/>
      <c r="BD125" s="167"/>
      <c r="BE125" s="180"/>
      <c r="BF125" s="167"/>
      <c r="BG125" s="180"/>
      <c r="BH125" s="167"/>
      <c r="BI125" s="180"/>
      <c r="BJ125" s="167"/>
      <c r="BK125" s="180"/>
      <c r="BL125" s="167"/>
      <c r="BM125" s="180"/>
      <c r="BN125" s="167"/>
      <c r="BO125" s="180"/>
      <c r="BP125" s="167"/>
      <c r="BQ125" s="180"/>
      <c r="BR125" s="189">
        <f t="shared" si="122"/>
        <v>0</v>
      </c>
      <c r="BS125" s="170">
        <f t="shared" si="123"/>
        <v>0</v>
      </c>
      <c r="BT125" s="169">
        <f t="shared" si="124"/>
        <v>0</v>
      </c>
      <c r="BU125" s="170">
        <f t="shared" si="125"/>
        <v>0</v>
      </c>
      <c r="BV125" s="1"/>
      <c r="BW125" s="1"/>
      <c r="BX125" s="167"/>
      <c r="BY125" s="180"/>
      <c r="BZ125" s="167"/>
      <c r="CA125" s="180"/>
      <c r="CB125" s="167"/>
      <c r="CC125" s="180"/>
      <c r="CD125" s="167"/>
      <c r="CE125" s="180"/>
      <c r="CF125" s="167"/>
      <c r="CG125" s="180"/>
      <c r="CH125" s="167"/>
      <c r="CI125" s="180"/>
      <c r="CJ125" s="167"/>
      <c r="CK125" s="180"/>
      <c r="CL125" s="167"/>
      <c r="CM125" s="180"/>
      <c r="CN125" s="189">
        <f t="shared" si="126"/>
        <v>0</v>
      </c>
      <c r="CO125" s="170">
        <f t="shared" si="127"/>
        <v>0</v>
      </c>
      <c r="CP125" s="169">
        <f t="shared" si="128"/>
        <v>0</v>
      </c>
      <c r="CQ125" s="170">
        <f t="shared" si="129"/>
        <v>0</v>
      </c>
      <c r="CR125" s="1"/>
      <c r="CS125" s="1"/>
      <c r="CT125" s="167"/>
      <c r="CU125" s="180"/>
      <c r="CV125" s="167"/>
      <c r="CW125" s="180"/>
      <c r="CX125" s="167"/>
      <c r="CY125" s="180"/>
      <c r="CZ125" s="167"/>
      <c r="DA125" s="180"/>
      <c r="DB125" s="167"/>
      <c r="DC125" s="180"/>
      <c r="DD125" s="167"/>
      <c r="DE125" s="180"/>
      <c r="DF125" s="167"/>
      <c r="DG125" s="180"/>
      <c r="DH125" s="167"/>
      <c r="DI125" s="180"/>
      <c r="DJ125" s="189">
        <f t="shared" si="152"/>
        <v>0</v>
      </c>
      <c r="DK125" s="170">
        <f t="shared" si="153"/>
        <v>0</v>
      </c>
      <c r="DL125" s="169">
        <f t="shared" si="154"/>
        <v>0</v>
      </c>
      <c r="DM125" s="170">
        <f t="shared" si="155"/>
        <v>0</v>
      </c>
      <c r="DN125" s="1"/>
      <c r="DO125" s="1"/>
      <c r="DP125" s="167"/>
      <c r="DQ125" s="180"/>
      <c r="DR125" s="167"/>
      <c r="DS125" s="180"/>
      <c r="DT125" s="167"/>
      <c r="DU125" s="180"/>
      <c r="DV125" s="167"/>
      <c r="DW125" s="180"/>
      <c r="DX125" s="167"/>
      <c r="DY125" s="180"/>
      <c r="DZ125" s="167"/>
      <c r="EA125" s="180"/>
      <c r="EB125" s="167"/>
      <c r="EC125" s="180"/>
      <c r="ED125" s="167"/>
      <c r="EE125" s="180"/>
      <c r="EF125" s="189">
        <f t="shared" si="130"/>
        <v>0</v>
      </c>
      <c r="EG125" s="170">
        <f t="shared" si="131"/>
        <v>0</v>
      </c>
      <c r="EH125" s="169">
        <f t="shared" si="132"/>
        <v>0</v>
      </c>
      <c r="EI125" s="170">
        <f t="shared" si="133"/>
        <v>0</v>
      </c>
      <c r="EJ125" s="1"/>
      <c r="EK125" s="1"/>
      <c r="EL125" s="167"/>
      <c r="EM125" s="180"/>
      <c r="EN125" s="167"/>
      <c r="EO125" s="180"/>
      <c r="EP125" s="167"/>
      <c r="EQ125" s="180"/>
      <c r="ER125" s="167"/>
      <c r="ES125" s="180"/>
      <c r="ET125" s="167"/>
      <c r="EU125" s="180"/>
      <c r="EV125" s="167"/>
      <c r="EW125" s="180"/>
      <c r="EX125" s="167"/>
      <c r="EY125" s="180"/>
      <c r="EZ125" s="167"/>
      <c r="FA125" s="180"/>
      <c r="FB125" s="189">
        <f t="shared" si="134"/>
        <v>0</v>
      </c>
      <c r="FC125" s="170">
        <f t="shared" si="135"/>
        <v>0</v>
      </c>
      <c r="FD125" s="169">
        <f t="shared" si="136"/>
        <v>0</v>
      </c>
      <c r="FE125" s="170">
        <f t="shared" si="137"/>
        <v>0</v>
      </c>
      <c r="FF125" s="1"/>
      <c r="FG125" s="1"/>
      <c r="FH125" s="167"/>
      <c r="FI125" s="180"/>
      <c r="FJ125" s="167"/>
      <c r="FK125" s="180"/>
      <c r="FL125" s="167"/>
      <c r="FM125" s="180"/>
      <c r="FN125" s="167"/>
      <c r="FO125" s="180"/>
      <c r="FP125" s="167"/>
      <c r="FQ125" s="180"/>
      <c r="FR125" s="167"/>
      <c r="FS125" s="180"/>
      <c r="FT125" s="167"/>
      <c r="FU125" s="180"/>
      <c r="FV125" s="167"/>
      <c r="FW125" s="180"/>
      <c r="FX125" s="189">
        <f t="shared" si="138"/>
        <v>0</v>
      </c>
      <c r="FY125" s="170">
        <f t="shared" si="139"/>
        <v>0</v>
      </c>
      <c r="FZ125" s="169">
        <f t="shared" si="140"/>
        <v>0</v>
      </c>
      <c r="GA125" s="170">
        <f t="shared" si="141"/>
        <v>0</v>
      </c>
      <c r="GB125" s="1"/>
      <c r="GC125" s="1"/>
      <c r="GD125" s="167"/>
      <c r="GE125" s="180"/>
      <c r="GF125" s="167"/>
      <c r="GG125" s="180"/>
      <c r="GH125" s="167"/>
      <c r="GI125" s="180"/>
      <c r="GJ125" s="167"/>
      <c r="GK125" s="180"/>
      <c r="GL125" s="167"/>
      <c r="GM125" s="180"/>
      <c r="GN125" s="167"/>
      <c r="GO125" s="180"/>
      <c r="GP125" s="167"/>
      <c r="GQ125" s="180"/>
      <c r="GR125" s="167"/>
      <c r="GS125" s="180"/>
      <c r="GT125" s="189">
        <f t="shared" si="156"/>
        <v>0</v>
      </c>
      <c r="GU125" s="170">
        <f t="shared" si="157"/>
        <v>0</v>
      </c>
      <c r="GV125" s="169">
        <f t="shared" si="158"/>
        <v>0</v>
      </c>
      <c r="GW125" s="170">
        <f t="shared" si="159"/>
        <v>0</v>
      </c>
      <c r="GX125" s="1"/>
      <c r="GY125" s="1"/>
      <c r="GZ125" s="167"/>
      <c r="HA125" s="180"/>
      <c r="HB125" s="167"/>
      <c r="HC125" s="180"/>
      <c r="HD125" s="167"/>
      <c r="HE125" s="180"/>
      <c r="HF125" s="167"/>
      <c r="HG125" s="180"/>
      <c r="HH125" s="167"/>
      <c r="HI125" s="180"/>
      <c r="HJ125" s="167"/>
      <c r="HK125" s="180"/>
      <c r="HL125" s="167"/>
      <c r="HM125" s="180"/>
      <c r="HN125" s="167"/>
      <c r="HO125" s="180"/>
      <c r="HP125" s="189">
        <f t="shared" si="160"/>
        <v>0</v>
      </c>
      <c r="HQ125" s="170">
        <f t="shared" si="161"/>
        <v>0</v>
      </c>
      <c r="HR125" s="169">
        <f t="shared" si="162"/>
        <v>0</v>
      </c>
      <c r="HS125" s="170">
        <f t="shared" si="163"/>
        <v>0</v>
      </c>
      <c r="HT125" s="1"/>
      <c r="HU125" s="1"/>
      <c r="HV125" s="173">
        <f t="shared" si="142"/>
        <v>0</v>
      </c>
      <c r="HW125" s="174">
        <f t="shared" si="143"/>
        <v>0</v>
      </c>
      <c r="HX125" s="169">
        <f t="shared" si="144"/>
        <v>0</v>
      </c>
      <c r="HY125" s="170">
        <f t="shared" si="145"/>
        <v>0</v>
      </c>
      <c r="HZ125" s="175">
        <f t="shared" si="146"/>
        <v>0</v>
      </c>
      <c r="IA125" s="174">
        <f t="shared" si="147"/>
        <v>0</v>
      </c>
      <c r="IB125" s="169">
        <f t="shared" si="148"/>
        <v>0</v>
      </c>
      <c r="IC125" s="170">
        <f t="shared" si="149"/>
        <v>0</v>
      </c>
      <c r="ID125" s="453">
        <f t="shared" si="150"/>
        <v>0</v>
      </c>
      <c r="IE125" s="439">
        <f t="shared" si="151"/>
        <v>0</v>
      </c>
      <c r="IF125" s="455" t="s">
        <v>343</v>
      </c>
      <c r="IG125" s="439" t="s">
        <v>343</v>
      </c>
      <c r="IH125" s="1"/>
    </row>
    <row r="126" spans="2:242" s="26" customFormat="1" ht="16.5" hidden="1" customHeight="1" x14ac:dyDescent="0.2">
      <c r="B126" s="153"/>
      <c r="C126" s="838"/>
      <c r="D126" s="839"/>
      <c r="E126" s="553"/>
      <c r="F126" s="553"/>
      <c r="G126" s="553"/>
      <c r="H126" s="553"/>
      <c r="I126" s="148">
        <f>INT(IF(E126&gt;0,data!$J$12,0))</f>
        <v>0</v>
      </c>
      <c r="J126" s="148">
        <f t="shared" si="112"/>
        <v>0</v>
      </c>
      <c r="K126" s="554"/>
      <c r="L126" s="553"/>
      <c r="M126" s="148">
        <f>INT(IF(E126&gt;0,(IF(K126="ano",data!$J$6,0)),0))</f>
        <v>0</v>
      </c>
      <c r="N126" s="155">
        <f t="shared" si="113"/>
        <v>0</v>
      </c>
      <c r="O126" s="158">
        <f t="shared" si="114"/>
        <v>0</v>
      </c>
      <c r="Q126" s="152" t="str">
        <f t="shared" si="115"/>
        <v/>
      </c>
      <c r="R126" s="640" t="s">
        <v>343</v>
      </c>
      <c r="T126" s="26">
        <f t="shared" si="119"/>
        <v>0</v>
      </c>
      <c r="U126" s="176" t="s">
        <v>300</v>
      </c>
      <c r="V126" s="10"/>
      <c r="W126" s="10"/>
      <c r="X126" s="177"/>
      <c r="Y126" s="178"/>
      <c r="Z126" s="177"/>
      <c r="AA126" s="178"/>
      <c r="AB126" s="177"/>
      <c r="AC126" s="178"/>
      <c r="AD126" s="177"/>
      <c r="AE126" s="178"/>
      <c r="AF126" s="177"/>
      <c r="AG126" s="178"/>
      <c r="AH126" s="177"/>
      <c r="AI126" s="178"/>
      <c r="AJ126" s="177"/>
      <c r="AK126" s="178"/>
      <c r="AL126" s="177"/>
      <c r="AM126" s="178"/>
      <c r="AN126" s="177"/>
      <c r="AO126" s="178"/>
      <c r="AP126" s="177"/>
      <c r="AQ126" s="178"/>
      <c r="AR126" s="177"/>
      <c r="AS126" s="178"/>
      <c r="AT126" s="177"/>
      <c r="AU126" s="178"/>
      <c r="AV126" s="189">
        <f t="shared" si="57"/>
        <v>0</v>
      </c>
      <c r="AW126" s="170">
        <f t="shared" si="120"/>
        <v>0</v>
      </c>
      <c r="AX126" s="169">
        <f t="shared" si="59"/>
        <v>0</v>
      </c>
      <c r="AY126" s="170">
        <f t="shared" si="121"/>
        <v>0</v>
      </c>
      <c r="AZ126" s="1"/>
      <c r="BA126" s="1"/>
      <c r="BB126" s="177"/>
      <c r="BC126" s="178"/>
      <c r="BD126" s="177"/>
      <c r="BE126" s="178"/>
      <c r="BF126" s="177"/>
      <c r="BG126" s="178"/>
      <c r="BH126" s="177"/>
      <c r="BI126" s="178"/>
      <c r="BJ126" s="177"/>
      <c r="BK126" s="178"/>
      <c r="BL126" s="177"/>
      <c r="BM126" s="178"/>
      <c r="BN126" s="177"/>
      <c r="BO126" s="178"/>
      <c r="BP126" s="177"/>
      <c r="BQ126" s="178"/>
      <c r="BR126" s="189">
        <f t="shared" si="122"/>
        <v>0</v>
      </c>
      <c r="BS126" s="170">
        <f t="shared" si="123"/>
        <v>0</v>
      </c>
      <c r="BT126" s="169">
        <f t="shared" si="124"/>
        <v>0</v>
      </c>
      <c r="BU126" s="170">
        <f t="shared" si="125"/>
        <v>0</v>
      </c>
      <c r="BV126" s="1"/>
      <c r="BW126" s="1"/>
      <c r="BX126" s="177"/>
      <c r="BY126" s="178"/>
      <c r="BZ126" s="177"/>
      <c r="CA126" s="178"/>
      <c r="CB126" s="177"/>
      <c r="CC126" s="178"/>
      <c r="CD126" s="177"/>
      <c r="CE126" s="178"/>
      <c r="CF126" s="177"/>
      <c r="CG126" s="178"/>
      <c r="CH126" s="177"/>
      <c r="CI126" s="178"/>
      <c r="CJ126" s="177"/>
      <c r="CK126" s="178"/>
      <c r="CL126" s="177"/>
      <c r="CM126" s="178"/>
      <c r="CN126" s="189">
        <f t="shared" si="126"/>
        <v>0</v>
      </c>
      <c r="CO126" s="170">
        <f t="shared" si="127"/>
        <v>0</v>
      </c>
      <c r="CP126" s="169">
        <f t="shared" si="128"/>
        <v>0</v>
      </c>
      <c r="CQ126" s="170">
        <f t="shared" si="129"/>
        <v>0</v>
      </c>
      <c r="CR126" s="1"/>
      <c r="CS126" s="1"/>
      <c r="CT126" s="177"/>
      <c r="CU126" s="178"/>
      <c r="CV126" s="177"/>
      <c r="CW126" s="178"/>
      <c r="CX126" s="177"/>
      <c r="CY126" s="178"/>
      <c r="CZ126" s="177"/>
      <c r="DA126" s="178"/>
      <c r="DB126" s="177"/>
      <c r="DC126" s="178"/>
      <c r="DD126" s="177"/>
      <c r="DE126" s="178"/>
      <c r="DF126" s="177"/>
      <c r="DG126" s="178"/>
      <c r="DH126" s="177"/>
      <c r="DI126" s="178"/>
      <c r="DJ126" s="189">
        <f t="shared" si="152"/>
        <v>0</v>
      </c>
      <c r="DK126" s="170">
        <f t="shared" si="153"/>
        <v>0</v>
      </c>
      <c r="DL126" s="169">
        <f t="shared" si="154"/>
        <v>0</v>
      </c>
      <c r="DM126" s="170">
        <f t="shared" si="155"/>
        <v>0</v>
      </c>
      <c r="DN126" s="1"/>
      <c r="DO126" s="1"/>
      <c r="DP126" s="177"/>
      <c r="DQ126" s="178"/>
      <c r="DR126" s="177"/>
      <c r="DS126" s="178"/>
      <c r="DT126" s="177"/>
      <c r="DU126" s="178"/>
      <c r="DV126" s="177"/>
      <c r="DW126" s="178"/>
      <c r="DX126" s="177"/>
      <c r="DY126" s="178"/>
      <c r="DZ126" s="177"/>
      <c r="EA126" s="178"/>
      <c r="EB126" s="177"/>
      <c r="EC126" s="178"/>
      <c r="ED126" s="177"/>
      <c r="EE126" s="178"/>
      <c r="EF126" s="189">
        <f t="shared" si="130"/>
        <v>0</v>
      </c>
      <c r="EG126" s="170">
        <f t="shared" si="131"/>
        <v>0</v>
      </c>
      <c r="EH126" s="169">
        <f t="shared" si="132"/>
        <v>0</v>
      </c>
      <c r="EI126" s="170">
        <f t="shared" si="133"/>
        <v>0</v>
      </c>
      <c r="EJ126" s="1"/>
      <c r="EK126" s="1"/>
      <c r="EL126" s="177"/>
      <c r="EM126" s="178"/>
      <c r="EN126" s="177"/>
      <c r="EO126" s="178"/>
      <c r="EP126" s="177"/>
      <c r="EQ126" s="178"/>
      <c r="ER126" s="177"/>
      <c r="ES126" s="178"/>
      <c r="ET126" s="177"/>
      <c r="EU126" s="178"/>
      <c r="EV126" s="177"/>
      <c r="EW126" s="178"/>
      <c r="EX126" s="177"/>
      <c r="EY126" s="178"/>
      <c r="EZ126" s="177"/>
      <c r="FA126" s="178"/>
      <c r="FB126" s="189">
        <f t="shared" si="134"/>
        <v>0</v>
      </c>
      <c r="FC126" s="170">
        <f t="shared" si="135"/>
        <v>0</v>
      </c>
      <c r="FD126" s="169">
        <f t="shared" si="136"/>
        <v>0</v>
      </c>
      <c r="FE126" s="170">
        <f t="shared" si="137"/>
        <v>0</v>
      </c>
      <c r="FF126" s="1"/>
      <c r="FG126" s="1"/>
      <c r="FH126" s="177"/>
      <c r="FI126" s="178"/>
      <c r="FJ126" s="177"/>
      <c r="FK126" s="178"/>
      <c r="FL126" s="177"/>
      <c r="FM126" s="178"/>
      <c r="FN126" s="177"/>
      <c r="FO126" s="178"/>
      <c r="FP126" s="177"/>
      <c r="FQ126" s="178"/>
      <c r="FR126" s="177"/>
      <c r="FS126" s="178"/>
      <c r="FT126" s="177"/>
      <c r="FU126" s="178"/>
      <c r="FV126" s="177"/>
      <c r="FW126" s="178"/>
      <c r="FX126" s="189">
        <f t="shared" si="138"/>
        <v>0</v>
      </c>
      <c r="FY126" s="170">
        <f t="shared" si="139"/>
        <v>0</v>
      </c>
      <c r="FZ126" s="169">
        <f t="shared" si="140"/>
        <v>0</v>
      </c>
      <c r="GA126" s="170">
        <f t="shared" si="141"/>
        <v>0</v>
      </c>
      <c r="GB126" s="1"/>
      <c r="GC126" s="1"/>
      <c r="GD126" s="177"/>
      <c r="GE126" s="178"/>
      <c r="GF126" s="177"/>
      <c r="GG126" s="178"/>
      <c r="GH126" s="177"/>
      <c r="GI126" s="178"/>
      <c r="GJ126" s="177"/>
      <c r="GK126" s="178"/>
      <c r="GL126" s="177"/>
      <c r="GM126" s="178"/>
      <c r="GN126" s="177"/>
      <c r="GO126" s="178"/>
      <c r="GP126" s="177"/>
      <c r="GQ126" s="178"/>
      <c r="GR126" s="177"/>
      <c r="GS126" s="178"/>
      <c r="GT126" s="189">
        <f t="shared" si="156"/>
        <v>0</v>
      </c>
      <c r="GU126" s="170">
        <f t="shared" si="157"/>
        <v>0</v>
      </c>
      <c r="GV126" s="169">
        <f t="shared" si="158"/>
        <v>0</v>
      </c>
      <c r="GW126" s="170">
        <f t="shared" si="159"/>
        <v>0</v>
      </c>
      <c r="GX126" s="1"/>
      <c r="GY126" s="1"/>
      <c r="GZ126" s="177"/>
      <c r="HA126" s="178"/>
      <c r="HB126" s="177"/>
      <c r="HC126" s="178"/>
      <c r="HD126" s="177"/>
      <c r="HE126" s="178"/>
      <c r="HF126" s="177"/>
      <c r="HG126" s="178"/>
      <c r="HH126" s="177"/>
      <c r="HI126" s="178"/>
      <c r="HJ126" s="177"/>
      <c r="HK126" s="178"/>
      <c r="HL126" s="177"/>
      <c r="HM126" s="178"/>
      <c r="HN126" s="177"/>
      <c r="HO126" s="178"/>
      <c r="HP126" s="189">
        <f t="shared" si="160"/>
        <v>0</v>
      </c>
      <c r="HQ126" s="170">
        <f t="shared" si="161"/>
        <v>0</v>
      </c>
      <c r="HR126" s="169">
        <f t="shared" si="162"/>
        <v>0</v>
      </c>
      <c r="HS126" s="170">
        <f t="shared" si="163"/>
        <v>0</v>
      </c>
      <c r="HT126" s="1"/>
      <c r="HU126" s="1"/>
      <c r="HV126" s="173">
        <f t="shared" si="142"/>
        <v>0</v>
      </c>
      <c r="HW126" s="174">
        <f t="shared" si="143"/>
        <v>0</v>
      </c>
      <c r="HX126" s="169">
        <f t="shared" si="144"/>
        <v>0</v>
      </c>
      <c r="HY126" s="170">
        <f t="shared" si="145"/>
        <v>0</v>
      </c>
      <c r="HZ126" s="175">
        <f t="shared" si="146"/>
        <v>0</v>
      </c>
      <c r="IA126" s="174">
        <f t="shared" si="147"/>
        <v>0</v>
      </c>
      <c r="IB126" s="169">
        <f t="shared" si="148"/>
        <v>0</v>
      </c>
      <c r="IC126" s="170">
        <f t="shared" si="149"/>
        <v>0</v>
      </c>
      <c r="ID126" s="453">
        <f t="shared" si="150"/>
        <v>0</v>
      </c>
      <c r="IE126" s="439">
        <f t="shared" si="151"/>
        <v>0</v>
      </c>
      <c r="IF126" s="455" t="s">
        <v>343</v>
      </c>
      <c r="IG126" s="439" t="s">
        <v>343</v>
      </c>
      <c r="IH126" s="1"/>
    </row>
    <row r="127" spans="2:242" s="26" customFormat="1" ht="16.5" customHeight="1" x14ac:dyDescent="0.2">
      <c r="B127" s="153" t="s">
        <v>344</v>
      </c>
      <c r="C127" s="806"/>
      <c r="D127" s="807"/>
      <c r="E127" s="322"/>
      <c r="F127" s="116"/>
      <c r="G127" s="116"/>
      <c r="H127" s="116"/>
      <c r="I127" s="148">
        <f>INT(IF(E127&gt;0,data!$J$12,0))</f>
        <v>0</v>
      </c>
      <c r="J127" s="148">
        <f t="shared" si="112"/>
        <v>0</v>
      </c>
      <c r="K127" s="323"/>
      <c r="L127" s="322"/>
      <c r="M127" s="148">
        <f>INT(IF(E127&gt;0,(IF(K127="ano",data!$J$6,0)),0))</f>
        <v>0</v>
      </c>
      <c r="N127" s="155">
        <f t="shared" si="113"/>
        <v>0</v>
      </c>
      <c r="O127" s="158">
        <f t="shared" si="114"/>
        <v>0</v>
      </c>
      <c r="Q127" s="152" t="str">
        <f t="shared" si="115"/>
        <v/>
      </c>
      <c r="R127" s="640" t="s">
        <v>343</v>
      </c>
      <c r="T127" s="26">
        <f t="shared" si="119"/>
        <v>0</v>
      </c>
      <c r="U127" s="179" t="s">
        <v>300</v>
      </c>
      <c r="V127" s="10"/>
      <c r="W127" s="10"/>
      <c r="X127" s="167"/>
      <c r="Y127" s="180"/>
      <c r="Z127" s="167"/>
      <c r="AA127" s="180"/>
      <c r="AB127" s="167"/>
      <c r="AC127" s="180"/>
      <c r="AD127" s="167"/>
      <c r="AE127" s="180"/>
      <c r="AF127" s="167"/>
      <c r="AG127" s="180"/>
      <c r="AH127" s="167"/>
      <c r="AI127" s="180"/>
      <c r="AJ127" s="167"/>
      <c r="AK127" s="180"/>
      <c r="AL127" s="167"/>
      <c r="AM127" s="180"/>
      <c r="AN127" s="167"/>
      <c r="AO127" s="180"/>
      <c r="AP127" s="167"/>
      <c r="AQ127" s="180"/>
      <c r="AR127" s="167"/>
      <c r="AS127" s="180"/>
      <c r="AT127" s="167"/>
      <c r="AU127" s="180"/>
      <c r="AV127" s="189">
        <f t="shared" si="57"/>
        <v>0</v>
      </c>
      <c r="AW127" s="170">
        <f t="shared" si="120"/>
        <v>0</v>
      </c>
      <c r="AX127" s="169">
        <f t="shared" si="59"/>
        <v>0</v>
      </c>
      <c r="AY127" s="170">
        <f t="shared" si="121"/>
        <v>0</v>
      </c>
      <c r="AZ127" s="1"/>
      <c r="BA127" s="1"/>
      <c r="BB127" s="167"/>
      <c r="BC127" s="180"/>
      <c r="BD127" s="167"/>
      <c r="BE127" s="180"/>
      <c r="BF127" s="167"/>
      <c r="BG127" s="180"/>
      <c r="BH127" s="167"/>
      <c r="BI127" s="180"/>
      <c r="BJ127" s="167"/>
      <c r="BK127" s="180"/>
      <c r="BL127" s="167"/>
      <c r="BM127" s="180"/>
      <c r="BN127" s="167"/>
      <c r="BO127" s="180"/>
      <c r="BP127" s="167"/>
      <c r="BQ127" s="180"/>
      <c r="BR127" s="189">
        <f t="shared" si="122"/>
        <v>0</v>
      </c>
      <c r="BS127" s="170">
        <f t="shared" si="123"/>
        <v>0</v>
      </c>
      <c r="BT127" s="169">
        <f t="shared" si="124"/>
        <v>0</v>
      </c>
      <c r="BU127" s="170">
        <f t="shared" si="125"/>
        <v>0</v>
      </c>
      <c r="BV127" s="1"/>
      <c r="BW127" s="1"/>
      <c r="BX127" s="167"/>
      <c r="BY127" s="180"/>
      <c r="BZ127" s="167"/>
      <c r="CA127" s="180"/>
      <c r="CB127" s="167"/>
      <c r="CC127" s="180"/>
      <c r="CD127" s="167"/>
      <c r="CE127" s="180"/>
      <c r="CF127" s="167"/>
      <c r="CG127" s="180"/>
      <c r="CH127" s="167"/>
      <c r="CI127" s="180"/>
      <c r="CJ127" s="167"/>
      <c r="CK127" s="180"/>
      <c r="CL127" s="167"/>
      <c r="CM127" s="180"/>
      <c r="CN127" s="189">
        <f t="shared" si="126"/>
        <v>0</v>
      </c>
      <c r="CO127" s="170">
        <f t="shared" si="127"/>
        <v>0</v>
      </c>
      <c r="CP127" s="169">
        <f t="shared" si="128"/>
        <v>0</v>
      </c>
      <c r="CQ127" s="170">
        <f t="shared" si="129"/>
        <v>0</v>
      </c>
      <c r="CR127" s="1"/>
      <c r="CS127" s="1"/>
      <c r="CT127" s="167"/>
      <c r="CU127" s="180"/>
      <c r="CV127" s="167"/>
      <c r="CW127" s="180"/>
      <c r="CX127" s="167"/>
      <c r="CY127" s="180"/>
      <c r="CZ127" s="167"/>
      <c r="DA127" s="180"/>
      <c r="DB127" s="167"/>
      <c r="DC127" s="180"/>
      <c r="DD127" s="167"/>
      <c r="DE127" s="180"/>
      <c r="DF127" s="167"/>
      <c r="DG127" s="180"/>
      <c r="DH127" s="167"/>
      <c r="DI127" s="180"/>
      <c r="DJ127" s="189">
        <f t="shared" si="152"/>
        <v>0</v>
      </c>
      <c r="DK127" s="170">
        <f t="shared" si="153"/>
        <v>0</v>
      </c>
      <c r="DL127" s="169">
        <f t="shared" si="154"/>
        <v>0</v>
      </c>
      <c r="DM127" s="170">
        <f t="shared" si="155"/>
        <v>0</v>
      </c>
      <c r="DN127" s="1"/>
      <c r="DO127" s="1"/>
      <c r="DP127" s="167"/>
      <c r="DQ127" s="180"/>
      <c r="DR127" s="167"/>
      <c r="DS127" s="180"/>
      <c r="DT127" s="167"/>
      <c r="DU127" s="180"/>
      <c r="DV127" s="167"/>
      <c r="DW127" s="180"/>
      <c r="DX127" s="167"/>
      <c r="DY127" s="180"/>
      <c r="DZ127" s="167"/>
      <c r="EA127" s="180"/>
      <c r="EB127" s="167"/>
      <c r="EC127" s="180"/>
      <c r="ED127" s="167"/>
      <c r="EE127" s="180"/>
      <c r="EF127" s="189">
        <f t="shared" si="130"/>
        <v>0</v>
      </c>
      <c r="EG127" s="170">
        <f t="shared" si="131"/>
        <v>0</v>
      </c>
      <c r="EH127" s="169">
        <f t="shared" si="132"/>
        <v>0</v>
      </c>
      <c r="EI127" s="170">
        <f t="shared" si="133"/>
        <v>0</v>
      </c>
      <c r="EJ127" s="1"/>
      <c r="EK127" s="1"/>
      <c r="EL127" s="167"/>
      <c r="EM127" s="180"/>
      <c r="EN127" s="167"/>
      <c r="EO127" s="180"/>
      <c r="EP127" s="167"/>
      <c r="EQ127" s="180"/>
      <c r="ER127" s="167"/>
      <c r="ES127" s="180"/>
      <c r="ET127" s="167"/>
      <c r="EU127" s="180"/>
      <c r="EV127" s="167"/>
      <c r="EW127" s="180"/>
      <c r="EX127" s="167"/>
      <c r="EY127" s="180"/>
      <c r="EZ127" s="167"/>
      <c r="FA127" s="180"/>
      <c r="FB127" s="189">
        <f t="shared" si="134"/>
        <v>0</v>
      </c>
      <c r="FC127" s="170">
        <f t="shared" si="135"/>
        <v>0</v>
      </c>
      <c r="FD127" s="169">
        <f t="shared" si="136"/>
        <v>0</v>
      </c>
      <c r="FE127" s="170">
        <f t="shared" si="137"/>
        <v>0</v>
      </c>
      <c r="FF127" s="1"/>
      <c r="FG127" s="1"/>
      <c r="FH127" s="167"/>
      <c r="FI127" s="180"/>
      <c r="FJ127" s="167"/>
      <c r="FK127" s="180"/>
      <c r="FL127" s="167"/>
      <c r="FM127" s="180"/>
      <c r="FN127" s="167"/>
      <c r="FO127" s="180"/>
      <c r="FP127" s="167"/>
      <c r="FQ127" s="180"/>
      <c r="FR127" s="167"/>
      <c r="FS127" s="180"/>
      <c r="FT127" s="167"/>
      <c r="FU127" s="180"/>
      <c r="FV127" s="167"/>
      <c r="FW127" s="180"/>
      <c r="FX127" s="189">
        <f t="shared" si="138"/>
        <v>0</v>
      </c>
      <c r="FY127" s="170">
        <f t="shared" si="139"/>
        <v>0</v>
      </c>
      <c r="FZ127" s="169">
        <f t="shared" si="140"/>
        <v>0</v>
      </c>
      <c r="GA127" s="170">
        <f t="shared" si="141"/>
        <v>0</v>
      </c>
      <c r="GB127" s="1"/>
      <c r="GC127" s="1"/>
      <c r="GD127" s="167"/>
      <c r="GE127" s="180"/>
      <c r="GF127" s="167"/>
      <c r="GG127" s="180"/>
      <c r="GH127" s="167"/>
      <c r="GI127" s="180"/>
      <c r="GJ127" s="167"/>
      <c r="GK127" s="180"/>
      <c r="GL127" s="167"/>
      <c r="GM127" s="180"/>
      <c r="GN127" s="167"/>
      <c r="GO127" s="180"/>
      <c r="GP127" s="167"/>
      <c r="GQ127" s="180"/>
      <c r="GR127" s="167"/>
      <c r="GS127" s="180"/>
      <c r="GT127" s="189">
        <f t="shared" si="156"/>
        <v>0</v>
      </c>
      <c r="GU127" s="170">
        <f t="shared" si="157"/>
        <v>0</v>
      </c>
      <c r="GV127" s="169">
        <f t="shared" si="158"/>
        <v>0</v>
      </c>
      <c r="GW127" s="170">
        <f t="shared" si="159"/>
        <v>0</v>
      </c>
      <c r="GX127" s="1"/>
      <c r="GY127" s="1"/>
      <c r="GZ127" s="167"/>
      <c r="HA127" s="180"/>
      <c r="HB127" s="167"/>
      <c r="HC127" s="180"/>
      <c r="HD127" s="167"/>
      <c r="HE127" s="180"/>
      <c r="HF127" s="167"/>
      <c r="HG127" s="180"/>
      <c r="HH127" s="167"/>
      <c r="HI127" s="180"/>
      <c r="HJ127" s="167"/>
      <c r="HK127" s="180"/>
      <c r="HL127" s="167"/>
      <c r="HM127" s="180"/>
      <c r="HN127" s="167"/>
      <c r="HO127" s="180"/>
      <c r="HP127" s="189">
        <f t="shared" si="160"/>
        <v>0</v>
      </c>
      <c r="HQ127" s="170">
        <f t="shared" si="161"/>
        <v>0</v>
      </c>
      <c r="HR127" s="169">
        <f t="shared" si="162"/>
        <v>0</v>
      </c>
      <c r="HS127" s="170">
        <f t="shared" si="163"/>
        <v>0</v>
      </c>
      <c r="HT127" s="1"/>
      <c r="HU127" s="1"/>
      <c r="HV127" s="173">
        <f t="shared" si="142"/>
        <v>0</v>
      </c>
      <c r="HW127" s="174">
        <f t="shared" si="143"/>
        <v>0</v>
      </c>
      <c r="HX127" s="169">
        <f t="shared" si="144"/>
        <v>0</v>
      </c>
      <c r="HY127" s="170">
        <f t="shared" si="145"/>
        <v>0</v>
      </c>
      <c r="HZ127" s="175">
        <f t="shared" si="146"/>
        <v>0</v>
      </c>
      <c r="IA127" s="174">
        <f t="shared" si="147"/>
        <v>0</v>
      </c>
      <c r="IB127" s="169">
        <f t="shared" si="148"/>
        <v>0</v>
      </c>
      <c r="IC127" s="170">
        <f t="shared" si="149"/>
        <v>0</v>
      </c>
      <c r="ID127" s="453">
        <f t="shared" si="150"/>
        <v>0</v>
      </c>
      <c r="IE127" s="439">
        <f t="shared" si="151"/>
        <v>0</v>
      </c>
      <c r="IF127" s="455" t="s">
        <v>343</v>
      </c>
      <c r="IG127" s="439" t="s">
        <v>343</v>
      </c>
      <c r="IH127" s="1"/>
    </row>
    <row r="128" spans="2:242" s="26" customFormat="1" ht="16.5" hidden="1" customHeight="1" x14ac:dyDescent="0.2">
      <c r="B128" s="153"/>
      <c r="C128" s="838"/>
      <c r="D128" s="839"/>
      <c r="E128" s="553"/>
      <c r="F128" s="553"/>
      <c r="G128" s="553"/>
      <c r="H128" s="553"/>
      <c r="I128" s="148">
        <f>INT(IF(E128&gt;0,data!$J$12,0))</f>
        <v>0</v>
      </c>
      <c r="J128" s="148">
        <f t="shared" si="112"/>
        <v>0</v>
      </c>
      <c r="K128" s="554"/>
      <c r="L128" s="553"/>
      <c r="M128" s="148">
        <f>INT(IF(E128&gt;0,(IF(K128="ano",data!$J$6,0)),0))</f>
        <v>0</v>
      </c>
      <c r="N128" s="155">
        <f t="shared" si="113"/>
        <v>0</v>
      </c>
      <c r="O128" s="158">
        <f t="shared" si="114"/>
        <v>0</v>
      </c>
      <c r="Q128" s="152" t="str">
        <f t="shared" si="115"/>
        <v/>
      </c>
      <c r="R128" s="640" t="s">
        <v>343</v>
      </c>
      <c r="T128" s="26">
        <f t="shared" si="119"/>
        <v>0</v>
      </c>
      <c r="U128" s="176" t="s">
        <v>300</v>
      </c>
      <c r="V128" s="10"/>
      <c r="W128" s="10"/>
      <c r="X128" s="177"/>
      <c r="Y128" s="178"/>
      <c r="Z128" s="177"/>
      <c r="AA128" s="178"/>
      <c r="AB128" s="177"/>
      <c r="AC128" s="178"/>
      <c r="AD128" s="177"/>
      <c r="AE128" s="178"/>
      <c r="AF128" s="177"/>
      <c r="AG128" s="178"/>
      <c r="AH128" s="177"/>
      <c r="AI128" s="178"/>
      <c r="AJ128" s="177"/>
      <c r="AK128" s="178"/>
      <c r="AL128" s="177"/>
      <c r="AM128" s="178"/>
      <c r="AN128" s="177"/>
      <c r="AO128" s="178"/>
      <c r="AP128" s="177"/>
      <c r="AQ128" s="178"/>
      <c r="AR128" s="177"/>
      <c r="AS128" s="178"/>
      <c r="AT128" s="177"/>
      <c r="AU128" s="178"/>
      <c r="AV128" s="189">
        <f t="shared" si="57"/>
        <v>0</v>
      </c>
      <c r="AW128" s="170">
        <f t="shared" si="120"/>
        <v>0</v>
      </c>
      <c r="AX128" s="169">
        <f t="shared" si="59"/>
        <v>0</v>
      </c>
      <c r="AY128" s="170">
        <f t="shared" si="121"/>
        <v>0</v>
      </c>
      <c r="AZ128" s="1"/>
      <c r="BA128" s="1"/>
      <c r="BB128" s="177"/>
      <c r="BC128" s="178"/>
      <c r="BD128" s="177"/>
      <c r="BE128" s="178"/>
      <c r="BF128" s="177"/>
      <c r="BG128" s="178"/>
      <c r="BH128" s="177"/>
      <c r="BI128" s="178"/>
      <c r="BJ128" s="177"/>
      <c r="BK128" s="178"/>
      <c r="BL128" s="177"/>
      <c r="BM128" s="178"/>
      <c r="BN128" s="177"/>
      <c r="BO128" s="178"/>
      <c r="BP128" s="177"/>
      <c r="BQ128" s="178"/>
      <c r="BR128" s="189">
        <f t="shared" si="122"/>
        <v>0</v>
      </c>
      <c r="BS128" s="170">
        <f t="shared" si="123"/>
        <v>0</v>
      </c>
      <c r="BT128" s="169">
        <f t="shared" si="124"/>
        <v>0</v>
      </c>
      <c r="BU128" s="170">
        <f t="shared" si="125"/>
        <v>0</v>
      </c>
      <c r="BV128" s="1"/>
      <c r="BW128" s="1"/>
      <c r="BX128" s="177"/>
      <c r="BY128" s="178"/>
      <c r="BZ128" s="177"/>
      <c r="CA128" s="178"/>
      <c r="CB128" s="177"/>
      <c r="CC128" s="178"/>
      <c r="CD128" s="177"/>
      <c r="CE128" s="178"/>
      <c r="CF128" s="177"/>
      <c r="CG128" s="178"/>
      <c r="CH128" s="177"/>
      <c r="CI128" s="178"/>
      <c r="CJ128" s="177"/>
      <c r="CK128" s="178"/>
      <c r="CL128" s="177"/>
      <c r="CM128" s="178"/>
      <c r="CN128" s="189">
        <f t="shared" si="126"/>
        <v>0</v>
      </c>
      <c r="CO128" s="170">
        <f t="shared" si="127"/>
        <v>0</v>
      </c>
      <c r="CP128" s="169">
        <f t="shared" si="128"/>
        <v>0</v>
      </c>
      <c r="CQ128" s="170">
        <f t="shared" si="129"/>
        <v>0</v>
      </c>
      <c r="CR128" s="1"/>
      <c r="CS128" s="1"/>
      <c r="CT128" s="177"/>
      <c r="CU128" s="178"/>
      <c r="CV128" s="177"/>
      <c r="CW128" s="178"/>
      <c r="CX128" s="177"/>
      <c r="CY128" s="178"/>
      <c r="CZ128" s="177"/>
      <c r="DA128" s="178"/>
      <c r="DB128" s="177"/>
      <c r="DC128" s="178"/>
      <c r="DD128" s="177"/>
      <c r="DE128" s="178"/>
      <c r="DF128" s="177"/>
      <c r="DG128" s="178"/>
      <c r="DH128" s="177"/>
      <c r="DI128" s="178"/>
      <c r="DJ128" s="189">
        <f t="shared" si="152"/>
        <v>0</v>
      </c>
      <c r="DK128" s="170">
        <f t="shared" si="153"/>
        <v>0</v>
      </c>
      <c r="DL128" s="169">
        <f t="shared" si="154"/>
        <v>0</v>
      </c>
      <c r="DM128" s="170">
        <f t="shared" si="155"/>
        <v>0</v>
      </c>
      <c r="DN128" s="1"/>
      <c r="DO128" s="1"/>
      <c r="DP128" s="177"/>
      <c r="DQ128" s="178"/>
      <c r="DR128" s="177"/>
      <c r="DS128" s="178"/>
      <c r="DT128" s="177"/>
      <c r="DU128" s="178"/>
      <c r="DV128" s="177"/>
      <c r="DW128" s="178"/>
      <c r="DX128" s="177"/>
      <c r="DY128" s="178"/>
      <c r="DZ128" s="177"/>
      <c r="EA128" s="178"/>
      <c r="EB128" s="177"/>
      <c r="EC128" s="178"/>
      <c r="ED128" s="177"/>
      <c r="EE128" s="178"/>
      <c r="EF128" s="189">
        <f t="shared" si="130"/>
        <v>0</v>
      </c>
      <c r="EG128" s="170">
        <f t="shared" si="131"/>
        <v>0</v>
      </c>
      <c r="EH128" s="169">
        <f t="shared" si="132"/>
        <v>0</v>
      </c>
      <c r="EI128" s="170">
        <f t="shared" si="133"/>
        <v>0</v>
      </c>
      <c r="EJ128" s="1"/>
      <c r="EK128" s="1"/>
      <c r="EL128" s="177"/>
      <c r="EM128" s="178"/>
      <c r="EN128" s="177"/>
      <c r="EO128" s="178"/>
      <c r="EP128" s="177"/>
      <c r="EQ128" s="178"/>
      <c r="ER128" s="177"/>
      <c r="ES128" s="178"/>
      <c r="ET128" s="177"/>
      <c r="EU128" s="178"/>
      <c r="EV128" s="177"/>
      <c r="EW128" s="178"/>
      <c r="EX128" s="177"/>
      <c r="EY128" s="178"/>
      <c r="EZ128" s="177"/>
      <c r="FA128" s="178"/>
      <c r="FB128" s="189">
        <f t="shared" si="134"/>
        <v>0</v>
      </c>
      <c r="FC128" s="170">
        <f t="shared" si="135"/>
        <v>0</v>
      </c>
      <c r="FD128" s="169">
        <f t="shared" si="136"/>
        <v>0</v>
      </c>
      <c r="FE128" s="170">
        <f t="shared" si="137"/>
        <v>0</v>
      </c>
      <c r="FF128" s="1"/>
      <c r="FG128" s="1"/>
      <c r="FH128" s="177"/>
      <c r="FI128" s="178"/>
      <c r="FJ128" s="177"/>
      <c r="FK128" s="178"/>
      <c r="FL128" s="177"/>
      <c r="FM128" s="178"/>
      <c r="FN128" s="177"/>
      <c r="FO128" s="178"/>
      <c r="FP128" s="177"/>
      <c r="FQ128" s="178"/>
      <c r="FR128" s="177"/>
      <c r="FS128" s="178"/>
      <c r="FT128" s="177"/>
      <c r="FU128" s="178"/>
      <c r="FV128" s="177"/>
      <c r="FW128" s="178"/>
      <c r="FX128" s="189">
        <f t="shared" si="138"/>
        <v>0</v>
      </c>
      <c r="FY128" s="170">
        <f t="shared" si="139"/>
        <v>0</v>
      </c>
      <c r="FZ128" s="169">
        <f t="shared" si="140"/>
        <v>0</v>
      </c>
      <c r="GA128" s="170">
        <f t="shared" si="141"/>
        <v>0</v>
      </c>
      <c r="GB128" s="1"/>
      <c r="GC128" s="1"/>
      <c r="GD128" s="177"/>
      <c r="GE128" s="178"/>
      <c r="GF128" s="177"/>
      <c r="GG128" s="178"/>
      <c r="GH128" s="177"/>
      <c r="GI128" s="178"/>
      <c r="GJ128" s="177"/>
      <c r="GK128" s="178"/>
      <c r="GL128" s="177"/>
      <c r="GM128" s="178"/>
      <c r="GN128" s="177"/>
      <c r="GO128" s="178"/>
      <c r="GP128" s="177"/>
      <c r="GQ128" s="178"/>
      <c r="GR128" s="177"/>
      <c r="GS128" s="178"/>
      <c r="GT128" s="189">
        <f t="shared" si="156"/>
        <v>0</v>
      </c>
      <c r="GU128" s="170">
        <f t="shared" si="157"/>
        <v>0</v>
      </c>
      <c r="GV128" s="169">
        <f t="shared" si="158"/>
        <v>0</v>
      </c>
      <c r="GW128" s="170">
        <f t="shared" si="159"/>
        <v>0</v>
      </c>
      <c r="GX128" s="1"/>
      <c r="GY128" s="1"/>
      <c r="GZ128" s="177"/>
      <c r="HA128" s="178"/>
      <c r="HB128" s="177"/>
      <c r="HC128" s="178"/>
      <c r="HD128" s="177"/>
      <c r="HE128" s="178"/>
      <c r="HF128" s="177"/>
      <c r="HG128" s="178"/>
      <c r="HH128" s="177"/>
      <c r="HI128" s="178"/>
      <c r="HJ128" s="177"/>
      <c r="HK128" s="178"/>
      <c r="HL128" s="177"/>
      <c r="HM128" s="178"/>
      <c r="HN128" s="177"/>
      <c r="HO128" s="178"/>
      <c r="HP128" s="189">
        <f t="shared" si="160"/>
        <v>0</v>
      </c>
      <c r="HQ128" s="170">
        <f t="shared" si="161"/>
        <v>0</v>
      </c>
      <c r="HR128" s="169">
        <f t="shared" si="162"/>
        <v>0</v>
      </c>
      <c r="HS128" s="170">
        <f t="shared" si="163"/>
        <v>0</v>
      </c>
      <c r="HT128" s="1"/>
      <c r="HU128" s="1"/>
      <c r="HV128" s="173">
        <f t="shared" si="142"/>
        <v>0</v>
      </c>
      <c r="HW128" s="174">
        <f t="shared" si="143"/>
        <v>0</v>
      </c>
      <c r="HX128" s="169">
        <f t="shared" si="144"/>
        <v>0</v>
      </c>
      <c r="HY128" s="170">
        <f t="shared" si="145"/>
        <v>0</v>
      </c>
      <c r="HZ128" s="175">
        <f t="shared" si="146"/>
        <v>0</v>
      </c>
      <c r="IA128" s="174">
        <f t="shared" si="147"/>
        <v>0</v>
      </c>
      <c r="IB128" s="169">
        <f t="shared" si="148"/>
        <v>0</v>
      </c>
      <c r="IC128" s="170">
        <f t="shared" si="149"/>
        <v>0</v>
      </c>
      <c r="ID128" s="453">
        <f t="shared" si="150"/>
        <v>0</v>
      </c>
      <c r="IE128" s="439">
        <f t="shared" si="151"/>
        <v>0</v>
      </c>
      <c r="IF128" s="455" t="s">
        <v>343</v>
      </c>
      <c r="IG128" s="439" t="s">
        <v>343</v>
      </c>
      <c r="IH128" s="1"/>
    </row>
    <row r="129" spans="2:242" s="26" customFormat="1" ht="16.5" customHeight="1" x14ac:dyDescent="0.2">
      <c r="B129" s="153" t="s">
        <v>345</v>
      </c>
      <c r="C129" s="806"/>
      <c r="D129" s="807"/>
      <c r="E129" s="322"/>
      <c r="F129" s="116"/>
      <c r="G129" s="116"/>
      <c r="H129" s="116"/>
      <c r="I129" s="148">
        <f>INT(IF(E129&gt;0,data!$J$12,0))</f>
        <v>0</v>
      </c>
      <c r="J129" s="148">
        <f t="shared" si="112"/>
        <v>0</v>
      </c>
      <c r="K129" s="323"/>
      <c r="L129" s="322"/>
      <c r="M129" s="148">
        <f>INT(IF(E129&gt;0,(IF(K129="ano",data!$J$6,0)),0))</f>
        <v>0</v>
      </c>
      <c r="N129" s="155">
        <f t="shared" si="113"/>
        <v>0</v>
      </c>
      <c r="O129" s="158">
        <f t="shared" si="114"/>
        <v>0</v>
      </c>
      <c r="Q129" s="152" t="str">
        <f t="shared" si="115"/>
        <v/>
      </c>
      <c r="R129" s="640" t="s">
        <v>343</v>
      </c>
      <c r="T129" s="26">
        <f t="shared" si="119"/>
        <v>0</v>
      </c>
      <c r="U129" s="179" t="s">
        <v>300</v>
      </c>
      <c r="V129" s="10"/>
      <c r="W129" s="10"/>
      <c r="X129" s="167"/>
      <c r="Y129" s="180"/>
      <c r="Z129" s="167"/>
      <c r="AA129" s="180"/>
      <c r="AB129" s="167"/>
      <c r="AC129" s="180"/>
      <c r="AD129" s="167"/>
      <c r="AE129" s="180"/>
      <c r="AF129" s="167"/>
      <c r="AG129" s="180"/>
      <c r="AH129" s="167"/>
      <c r="AI129" s="180"/>
      <c r="AJ129" s="167"/>
      <c r="AK129" s="180"/>
      <c r="AL129" s="167"/>
      <c r="AM129" s="180"/>
      <c r="AN129" s="167"/>
      <c r="AO129" s="180"/>
      <c r="AP129" s="167"/>
      <c r="AQ129" s="180"/>
      <c r="AR129" s="167"/>
      <c r="AS129" s="180"/>
      <c r="AT129" s="167"/>
      <c r="AU129" s="180"/>
      <c r="AV129" s="189">
        <f t="shared" si="57"/>
        <v>0</v>
      </c>
      <c r="AW129" s="170">
        <f t="shared" si="120"/>
        <v>0</v>
      </c>
      <c r="AX129" s="169">
        <f t="shared" si="59"/>
        <v>0</v>
      </c>
      <c r="AY129" s="170">
        <f t="shared" si="121"/>
        <v>0</v>
      </c>
      <c r="AZ129" s="1"/>
      <c r="BA129" s="1"/>
      <c r="BB129" s="167"/>
      <c r="BC129" s="180"/>
      <c r="BD129" s="167"/>
      <c r="BE129" s="180"/>
      <c r="BF129" s="167"/>
      <c r="BG129" s="180"/>
      <c r="BH129" s="167"/>
      <c r="BI129" s="180"/>
      <c r="BJ129" s="167"/>
      <c r="BK129" s="180"/>
      <c r="BL129" s="167"/>
      <c r="BM129" s="180"/>
      <c r="BN129" s="167"/>
      <c r="BO129" s="180"/>
      <c r="BP129" s="167"/>
      <c r="BQ129" s="180"/>
      <c r="BR129" s="189">
        <f t="shared" si="122"/>
        <v>0</v>
      </c>
      <c r="BS129" s="170">
        <f t="shared" si="123"/>
        <v>0</v>
      </c>
      <c r="BT129" s="169">
        <f t="shared" si="124"/>
        <v>0</v>
      </c>
      <c r="BU129" s="170">
        <f t="shared" si="125"/>
        <v>0</v>
      </c>
      <c r="BV129" s="1"/>
      <c r="BW129" s="1"/>
      <c r="BX129" s="167"/>
      <c r="BY129" s="180"/>
      <c r="BZ129" s="167"/>
      <c r="CA129" s="180"/>
      <c r="CB129" s="167"/>
      <c r="CC129" s="180"/>
      <c r="CD129" s="167"/>
      <c r="CE129" s="180"/>
      <c r="CF129" s="167"/>
      <c r="CG129" s="180"/>
      <c r="CH129" s="167"/>
      <c r="CI129" s="180"/>
      <c r="CJ129" s="167"/>
      <c r="CK129" s="180"/>
      <c r="CL129" s="167"/>
      <c r="CM129" s="180"/>
      <c r="CN129" s="189">
        <f t="shared" si="126"/>
        <v>0</v>
      </c>
      <c r="CO129" s="170">
        <f t="shared" si="127"/>
        <v>0</v>
      </c>
      <c r="CP129" s="169">
        <f t="shared" si="128"/>
        <v>0</v>
      </c>
      <c r="CQ129" s="170">
        <f t="shared" si="129"/>
        <v>0</v>
      </c>
      <c r="CR129" s="1"/>
      <c r="CS129" s="1"/>
      <c r="CT129" s="167"/>
      <c r="CU129" s="180"/>
      <c r="CV129" s="167"/>
      <c r="CW129" s="180"/>
      <c r="CX129" s="167"/>
      <c r="CY129" s="180"/>
      <c r="CZ129" s="167"/>
      <c r="DA129" s="180"/>
      <c r="DB129" s="167"/>
      <c r="DC129" s="180"/>
      <c r="DD129" s="167"/>
      <c r="DE129" s="180"/>
      <c r="DF129" s="167"/>
      <c r="DG129" s="180"/>
      <c r="DH129" s="167"/>
      <c r="DI129" s="180"/>
      <c r="DJ129" s="189">
        <f t="shared" si="152"/>
        <v>0</v>
      </c>
      <c r="DK129" s="170">
        <f t="shared" si="153"/>
        <v>0</v>
      </c>
      <c r="DL129" s="169">
        <f t="shared" si="154"/>
        <v>0</v>
      </c>
      <c r="DM129" s="170">
        <f t="shared" si="155"/>
        <v>0</v>
      </c>
      <c r="DN129" s="1"/>
      <c r="DO129" s="1"/>
      <c r="DP129" s="167"/>
      <c r="DQ129" s="180"/>
      <c r="DR129" s="167"/>
      <c r="DS129" s="180"/>
      <c r="DT129" s="167"/>
      <c r="DU129" s="180"/>
      <c r="DV129" s="167"/>
      <c r="DW129" s="180"/>
      <c r="DX129" s="167"/>
      <c r="DY129" s="180"/>
      <c r="DZ129" s="167"/>
      <c r="EA129" s="180"/>
      <c r="EB129" s="167"/>
      <c r="EC129" s="180"/>
      <c r="ED129" s="167"/>
      <c r="EE129" s="180"/>
      <c r="EF129" s="189">
        <f t="shared" si="130"/>
        <v>0</v>
      </c>
      <c r="EG129" s="170">
        <f t="shared" si="131"/>
        <v>0</v>
      </c>
      <c r="EH129" s="169">
        <f t="shared" si="132"/>
        <v>0</v>
      </c>
      <c r="EI129" s="170">
        <f t="shared" si="133"/>
        <v>0</v>
      </c>
      <c r="EJ129" s="1"/>
      <c r="EK129" s="1"/>
      <c r="EL129" s="167"/>
      <c r="EM129" s="180"/>
      <c r="EN129" s="167"/>
      <c r="EO129" s="180"/>
      <c r="EP129" s="167"/>
      <c r="EQ129" s="180"/>
      <c r="ER129" s="167"/>
      <c r="ES129" s="180"/>
      <c r="ET129" s="167"/>
      <c r="EU129" s="180"/>
      <c r="EV129" s="167"/>
      <c r="EW129" s="180"/>
      <c r="EX129" s="167"/>
      <c r="EY129" s="180"/>
      <c r="EZ129" s="167"/>
      <c r="FA129" s="180"/>
      <c r="FB129" s="189">
        <f t="shared" si="134"/>
        <v>0</v>
      </c>
      <c r="FC129" s="170">
        <f t="shared" si="135"/>
        <v>0</v>
      </c>
      <c r="FD129" s="169">
        <f t="shared" si="136"/>
        <v>0</v>
      </c>
      <c r="FE129" s="170">
        <f t="shared" si="137"/>
        <v>0</v>
      </c>
      <c r="FF129" s="1"/>
      <c r="FG129" s="1"/>
      <c r="FH129" s="167"/>
      <c r="FI129" s="180"/>
      <c r="FJ129" s="167"/>
      <c r="FK129" s="180"/>
      <c r="FL129" s="167"/>
      <c r="FM129" s="180"/>
      <c r="FN129" s="167"/>
      <c r="FO129" s="180"/>
      <c r="FP129" s="167"/>
      <c r="FQ129" s="180"/>
      <c r="FR129" s="167"/>
      <c r="FS129" s="180"/>
      <c r="FT129" s="167"/>
      <c r="FU129" s="180"/>
      <c r="FV129" s="167"/>
      <c r="FW129" s="180"/>
      <c r="FX129" s="189">
        <f t="shared" si="138"/>
        <v>0</v>
      </c>
      <c r="FY129" s="170">
        <f t="shared" si="139"/>
        <v>0</v>
      </c>
      <c r="FZ129" s="169">
        <f t="shared" si="140"/>
        <v>0</v>
      </c>
      <c r="GA129" s="170">
        <f t="shared" si="141"/>
        <v>0</v>
      </c>
      <c r="GB129" s="1"/>
      <c r="GC129" s="1"/>
      <c r="GD129" s="167"/>
      <c r="GE129" s="180"/>
      <c r="GF129" s="167"/>
      <c r="GG129" s="180"/>
      <c r="GH129" s="167"/>
      <c r="GI129" s="180"/>
      <c r="GJ129" s="167"/>
      <c r="GK129" s="180"/>
      <c r="GL129" s="167"/>
      <c r="GM129" s="180"/>
      <c r="GN129" s="167"/>
      <c r="GO129" s="180"/>
      <c r="GP129" s="167"/>
      <c r="GQ129" s="180"/>
      <c r="GR129" s="167"/>
      <c r="GS129" s="180"/>
      <c r="GT129" s="189">
        <f t="shared" si="156"/>
        <v>0</v>
      </c>
      <c r="GU129" s="170">
        <f t="shared" si="157"/>
        <v>0</v>
      </c>
      <c r="GV129" s="169">
        <f t="shared" si="158"/>
        <v>0</v>
      </c>
      <c r="GW129" s="170">
        <f t="shared" si="159"/>
        <v>0</v>
      </c>
      <c r="GX129" s="1"/>
      <c r="GY129" s="1"/>
      <c r="GZ129" s="167"/>
      <c r="HA129" s="180"/>
      <c r="HB129" s="167"/>
      <c r="HC129" s="180"/>
      <c r="HD129" s="167"/>
      <c r="HE129" s="180"/>
      <c r="HF129" s="167"/>
      <c r="HG129" s="180"/>
      <c r="HH129" s="167"/>
      <c r="HI129" s="180"/>
      <c r="HJ129" s="167"/>
      <c r="HK129" s="180"/>
      <c r="HL129" s="167"/>
      <c r="HM129" s="180"/>
      <c r="HN129" s="167"/>
      <c r="HO129" s="180"/>
      <c r="HP129" s="189">
        <f t="shared" si="160"/>
        <v>0</v>
      </c>
      <c r="HQ129" s="170">
        <f t="shared" si="161"/>
        <v>0</v>
      </c>
      <c r="HR129" s="169">
        <f t="shared" si="162"/>
        <v>0</v>
      </c>
      <c r="HS129" s="170">
        <f t="shared" si="163"/>
        <v>0</v>
      </c>
      <c r="HT129" s="1"/>
      <c r="HU129" s="1"/>
      <c r="HV129" s="173">
        <f t="shared" si="142"/>
        <v>0</v>
      </c>
      <c r="HW129" s="174">
        <f t="shared" si="143"/>
        <v>0</v>
      </c>
      <c r="HX129" s="169">
        <f t="shared" si="144"/>
        <v>0</v>
      </c>
      <c r="HY129" s="170">
        <f t="shared" si="145"/>
        <v>0</v>
      </c>
      <c r="HZ129" s="175">
        <f t="shared" si="146"/>
        <v>0</v>
      </c>
      <c r="IA129" s="174">
        <f t="shared" si="147"/>
        <v>0</v>
      </c>
      <c r="IB129" s="169">
        <f t="shared" si="148"/>
        <v>0</v>
      </c>
      <c r="IC129" s="170">
        <f t="shared" si="149"/>
        <v>0</v>
      </c>
      <c r="ID129" s="453">
        <f t="shared" si="150"/>
        <v>0</v>
      </c>
      <c r="IE129" s="439">
        <f t="shared" si="151"/>
        <v>0</v>
      </c>
      <c r="IF129" s="455" t="s">
        <v>343</v>
      </c>
      <c r="IG129" s="439" t="s">
        <v>343</v>
      </c>
      <c r="IH129" s="1"/>
    </row>
    <row r="130" spans="2:242" s="26" customFormat="1" ht="16.5" hidden="1" customHeight="1" x14ac:dyDescent="0.2">
      <c r="B130" s="153"/>
      <c r="C130" s="838"/>
      <c r="D130" s="839"/>
      <c r="E130" s="553"/>
      <c r="F130" s="553"/>
      <c r="G130" s="553"/>
      <c r="H130" s="553"/>
      <c r="I130" s="148">
        <f>INT(IF(E130&gt;0,data!$J$12,0))</f>
        <v>0</v>
      </c>
      <c r="J130" s="148">
        <f t="shared" si="112"/>
        <v>0</v>
      </c>
      <c r="K130" s="554"/>
      <c r="L130" s="553"/>
      <c r="M130" s="148">
        <f>INT(IF(E130&gt;0,(IF(K130="ano",data!$J$6,0)),0))</f>
        <v>0</v>
      </c>
      <c r="N130" s="155">
        <f t="shared" si="113"/>
        <v>0</v>
      </c>
      <c r="O130" s="158">
        <f t="shared" si="114"/>
        <v>0</v>
      </c>
      <c r="Q130" s="152" t="str">
        <f t="shared" si="115"/>
        <v/>
      </c>
      <c r="R130" s="640" t="s">
        <v>343</v>
      </c>
      <c r="T130" s="26">
        <f t="shared" si="119"/>
        <v>0</v>
      </c>
      <c r="U130" s="176" t="s">
        <v>300</v>
      </c>
      <c r="V130" s="10"/>
      <c r="W130" s="10"/>
      <c r="X130" s="177"/>
      <c r="Y130" s="178"/>
      <c r="Z130" s="177"/>
      <c r="AA130" s="178"/>
      <c r="AB130" s="177"/>
      <c r="AC130" s="178"/>
      <c r="AD130" s="177"/>
      <c r="AE130" s="178"/>
      <c r="AF130" s="177"/>
      <c r="AG130" s="178"/>
      <c r="AH130" s="177"/>
      <c r="AI130" s="178"/>
      <c r="AJ130" s="177"/>
      <c r="AK130" s="178"/>
      <c r="AL130" s="177"/>
      <c r="AM130" s="178"/>
      <c r="AN130" s="177"/>
      <c r="AO130" s="178"/>
      <c r="AP130" s="177"/>
      <c r="AQ130" s="178"/>
      <c r="AR130" s="177"/>
      <c r="AS130" s="178"/>
      <c r="AT130" s="177"/>
      <c r="AU130" s="178"/>
      <c r="AV130" s="189">
        <f t="shared" si="57"/>
        <v>0</v>
      </c>
      <c r="AW130" s="170">
        <f t="shared" si="120"/>
        <v>0</v>
      </c>
      <c r="AX130" s="169">
        <f t="shared" si="59"/>
        <v>0</v>
      </c>
      <c r="AY130" s="170">
        <f t="shared" si="121"/>
        <v>0</v>
      </c>
      <c r="AZ130" s="1"/>
      <c r="BA130" s="1"/>
      <c r="BB130" s="177"/>
      <c r="BC130" s="178"/>
      <c r="BD130" s="177"/>
      <c r="BE130" s="178"/>
      <c r="BF130" s="177"/>
      <c r="BG130" s="178"/>
      <c r="BH130" s="177"/>
      <c r="BI130" s="178"/>
      <c r="BJ130" s="177"/>
      <c r="BK130" s="178"/>
      <c r="BL130" s="177"/>
      <c r="BM130" s="178"/>
      <c r="BN130" s="177"/>
      <c r="BO130" s="178"/>
      <c r="BP130" s="177"/>
      <c r="BQ130" s="178"/>
      <c r="BR130" s="189">
        <f t="shared" si="122"/>
        <v>0</v>
      </c>
      <c r="BS130" s="170">
        <f t="shared" si="123"/>
        <v>0</v>
      </c>
      <c r="BT130" s="169">
        <f t="shared" si="124"/>
        <v>0</v>
      </c>
      <c r="BU130" s="170">
        <f t="shared" si="125"/>
        <v>0</v>
      </c>
      <c r="BV130" s="1"/>
      <c r="BW130" s="1"/>
      <c r="BX130" s="177"/>
      <c r="BY130" s="178"/>
      <c r="BZ130" s="177"/>
      <c r="CA130" s="178"/>
      <c r="CB130" s="177"/>
      <c r="CC130" s="178"/>
      <c r="CD130" s="177"/>
      <c r="CE130" s="178"/>
      <c r="CF130" s="177"/>
      <c r="CG130" s="178"/>
      <c r="CH130" s="177"/>
      <c r="CI130" s="178"/>
      <c r="CJ130" s="177"/>
      <c r="CK130" s="178"/>
      <c r="CL130" s="177"/>
      <c r="CM130" s="178"/>
      <c r="CN130" s="189">
        <f t="shared" si="126"/>
        <v>0</v>
      </c>
      <c r="CO130" s="170">
        <f t="shared" si="127"/>
        <v>0</v>
      </c>
      <c r="CP130" s="169">
        <f t="shared" si="128"/>
        <v>0</v>
      </c>
      <c r="CQ130" s="170">
        <f t="shared" si="129"/>
        <v>0</v>
      </c>
      <c r="CR130" s="1"/>
      <c r="CS130" s="1"/>
      <c r="CT130" s="177"/>
      <c r="CU130" s="178"/>
      <c r="CV130" s="177"/>
      <c r="CW130" s="178"/>
      <c r="CX130" s="177"/>
      <c r="CY130" s="178"/>
      <c r="CZ130" s="177"/>
      <c r="DA130" s="178"/>
      <c r="DB130" s="177"/>
      <c r="DC130" s="178"/>
      <c r="DD130" s="177"/>
      <c r="DE130" s="178"/>
      <c r="DF130" s="177"/>
      <c r="DG130" s="178"/>
      <c r="DH130" s="177"/>
      <c r="DI130" s="178"/>
      <c r="DJ130" s="189">
        <f t="shared" si="152"/>
        <v>0</v>
      </c>
      <c r="DK130" s="170">
        <f t="shared" si="153"/>
        <v>0</v>
      </c>
      <c r="DL130" s="169">
        <f t="shared" si="154"/>
        <v>0</v>
      </c>
      <c r="DM130" s="170">
        <f t="shared" si="155"/>
        <v>0</v>
      </c>
      <c r="DN130" s="1"/>
      <c r="DO130" s="1"/>
      <c r="DP130" s="177"/>
      <c r="DQ130" s="178"/>
      <c r="DR130" s="177"/>
      <c r="DS130" s="178"/>
      <c r="DT130" s="177"/>
      <c r="DU130" s="178"/>
      <c r="DV130" s="177"/>
      <c r="DW130" s="178"/>
      <c r="DX130" s="177"/>
      <c r="DY130" s="178"/>
      <c r="DZ130" s="177"/>
      <c r="EA130" s="178"/>
      <c r="EB130" s="177"/>
      <c r="EC130" s="178"/>
      <c r="ED130" s="177"/>
      <c r="EE130" s="178"/>
      <c r="EF130" s="189">
        <f t="shared" si="130"/>
        <v>0</v>
      </c>
      <c r="EG130" s="170">
        <f t="shared" si="131"/>
        <v>0</v>
      </c>
      <c r="EH130" s="169">
        <f t="shared" si="132"/>
        <v>0</v>
      </c>
      <c r="EI130" s="170">
        <f t="shared" si="133"/>
        <v>0</v>
      </c>
      <c r="EJ130" s="1"/>
      <c r="EK130" s="1"/>
      <c r="EL130" s="177"/>
      <c r="EM130" s="178"/>
      <c r="EN130" s="177"/>
      <c r="EO130" s="178"/>
      <c r="EP130" s="177"/>
      <c r="EQ130" s="178"/>
      <c r="ER130" s="177"/>
      <c r="ES130" s="178"/>
      <c r="ET130" s="177"/>
      <c r="EU130" s="178"/>
      <c r="EV130" s="177"/>
      <c r="EW130" s="178"/>
      <c r="EX130" s="177"/>
      <c r="EY130" s="178"/>
      <c r="EZ130" s="177"/>
      <c r="FA130" s="178"/>
      <c r="FB130" s="189">
        <f t="shared" si="134"/>
        <v>0</v>
      </c>
      <c r="FC130" s="170">
        <f t="shared" si="135"/>
        <v>0</v>
      </c>
      <c r="FD130" s="169">
        <f t="shared" si="136"/>
        <v>0</v>
      </c>
      <c r="FE130" s="170">
        <f t="shared" si="137"/>
        <v>0</v>
      </c>
      <c r="FF130" s="1"/>
      <c r="FG130" s="1"/>
      <c r="FH130" s="177"/>
      <c r="FI130" s="178"/>
      <c r="FJ130" s="177"/>
      <c r="FK130" s="178"/>
      <c r="FL130" s="177"/>
      <c r="FM130" s="178"/>
      <c r="FN130" s="177"/>
      <c r="FO130" s="178"/>
      <c r="FP130" s="177"/>
      <c r="FQ130" s="178"/>
      <c r="FR130" s="177"/>
      <c r="FS130" s="178"/>
      <c r="FT130" s="177"/>
      <c r="FU130" s="178"/>
      <c r="FV130" s="177"/>
      <c r="FW130" s="178"/>
      <c r="FX130" s="189">
        <f t="shared" si="138"/>
        <v>0</v>
      </c>
      <c r="FY130" s="170">
        <f t="shared" si="139"/>
        <v>0</v>
      </c>
      <c r="FZ130" s="169">
        <f t="shared" si="140"/>
        <v>0</v>
      </c>
      <c r="GA130" s="170">
        <f t="shared" si="141"/>
        <v>0</v>
      </c>
      <c r="GB130" s="1"/>
      <c r="GC130" s="1"/>
      <c r="GD130" s="177"/>
      <c r="GE130" s="178"/>
      <c r="GF130" s="177"/>
      <c r="GG130" s="178"/>
      <c r="GH130" s="177"/>
      <c r="GI130" s="178"/>
      <c r="GJ130" s="177"/>
      <c r="GK130" s="178"/>
      <c r="GL130" s="177"/>
      <c r="GM130" s="178"/>
      <c r="GN130" s="177"/>
      <c r="GO130" s="178"/>
      <c r="GP130" s="177"/>
      <c r="GQ130" s="178"/>
      <c r="GR130" s="177"/>
      <c r="GS130" s="178"/>
      <c r="GT130" s="189">
        <f t="shared" si="156"/>
        <v>0</v>
      </c>
      <c r="GU130" s="170">
        <f t="shared" si="157"/>
        <v>0</v>
      </c>
      <c r="GV130" s="169">
        <f t="shared" si="158"/>
        <v>0</v>
      </c>
      <c r="GW130" s="170">
        <f t="shared" si="159"/>
        <v>0</v>
      </c>
      <c r="GX130" s="1"/>
      <c r="GY130" s="1"/>
      <c r="GZ130" s="177"/>
      <c r="HA130" s="178"/>
      <c r="HB130" s="177"/>
      <c r="HC130" s="178"/>
      <c r="HD130" s="177"/>
      <c r="HE130" s="178"/>
      <c r="HF130" s="177"/>
      <c r="HG130" s="178"/>
      <c r="HH130" s="177"/>
      <c r="HI130" s="178"/>
      <c r="HJ130" s="177"/>
      <c r="HK130" s="178"/>
      <c r="HL130" s="177"/>
      <c r="HM130" s="178"/>
      <c r="HN130" s="177"/>
      <c r="HO130" s="178"/>
      <c r="HP130" s="189">
        <f t="shared" si="160"/>
        <v>0</v>
      </c>
      <c r="HQ130" s="170">
        <f t="shared" si="161"/>
        <v>0</v>
      </c>
      <c r="HR130" s="169">
        <f t="shared" si="162"/>
        <v>0</v>
      </c>
      <c r="HS130" s="170">
        <f t="shared" si="163"/>
        <v>0</v>
      </c>
      <c r="HT130" s="1"/>
      <c r="HU130" s="1"/>
      <c r="HV130" s="173">
        <f t="shared" si="142"/>
        <v>0</v>
      </c>
      <c r="HW130" s="174">
        <f t="shared" si="143"/>
        <v>0</v>
      </c>
      <c r="HX130" s="169">
        <f t="shared" si="144"/>
        <v>0</v>
      </c>
      <c r="HY130" s="170">
        <f t="shared" si="145"/>
        <v>0</v>
      </c>
      <c r="HZ130" s="175">
        <f t="shared" si="146"/>
        <v>0</v>
      </c>
      <c r="IA130" s="174">
        <f t="shared" si="147"/>
        <v>0</v>
      </c>
      <c r="IB130" s="169">
        <f t="shared" si="148"/>
        <v>0</v>
      </c>
      <c r="IC130" s="170">
        <f t="shared" si="149"/>
        <v>0</v>
      </c>
      <c r="ID130" s="453">
        <f t="shared" si="150"/>
        <v>0</v>
      </c>
      <c r="IE130" s="439">
        <f t="shared" si="151"/>
        <v>0</v>
      </c>
      <c r="IF130" s="455" t="s">
        <v>343</v>
      </c>
      <c r="IG130" s="439" t="s">
        <v>343</v>
      </c>
      <c r="IH130" s="1"/>
    </row>
    <row r="131" spans="2:242" s="26" customFormat="1" ht="16.5" customHeight="1" x14ac:dyDescent="0.2">
      <c r="B131" s="153" t="s">
        <v>346</v>
      </c>
      <c r="C131" s="806"/>
      <c r="D131" s="807"/>
      <c r="E131" s="322"/>
      <c r="F131" s="116"/>
      <c r="G131" s="116"/>
      <c r="H131" s="116"/>
      <c r="I131" s="148">
        <f>INT(IF(E131&gt;0,data!$J$12,0))</f>
        <v>0</v>
      </c>
      <c r="J131" s="148">
        <f t="shared" si="112"/>
        <v>0</v>
      </c>
      <c r="K131" s="323"/>
      <c r="L131" s="322"/>
      <c r="M131" s="148">
        <f>INT(IF(E131&gt;0,(IF(K131="ano",data!$J$6,0)),0))</f>
        <v>0</v>
      </c>
      <c r="N131" s="155">
        <f t="shared" si="113"/>
        <v>0</v>
      </c>
      <c r="O131" s="158">
        <f t="shared" si="114"/>
        <v>0</v>
      </c>
      <c r="Q131" s="152" t="str">
        <f t="shared" si="115"/>
        <v/>
      </c>
      <c r="R131" s="640" t="s">
        <v>343</v>
      </c>
      <c r="T131" s="26">
        <f t="shared" si="119"/>
        <v>0</v>
      </c>
      <c r="U131" s="179" t="s">
        <v>300</v>
      </c>
      <c r="V131" s="10"/>
      <c r="W131" s="10"/>
      <c r="X131" s="167"/>
      <c r="Y131" s="180"/>
      <c r="Z131" s="167"/>
      <c r="AA131" s="180"/>
      <c r="AB131" s="167"/>
      <c r="AC131" s="180"/>
      <c r="AD131" s="167"/>
      <c r="AE131" s="180"/>
      <c r="AF131" s="167"/>
      <c r="AG131" s="180"/>
      <c r="AH131" s="167"/>
      <c r="AI131" s="180"/>
      <c r="AJ131" s="167"/>
      <c r="AK131" s="180"/>
      <c r="AL131" s="167"/>
      <c r="AM131" s="180"/>
      <c r="AN131" s="167"/>
      <c r="AO131" s="180"/>
      <c r="AP131" s="167"/>
      <c r="AQ131" s="180"/>
      <c r="AR131" s="167"/>
      <c r="AS131" s="180"/>
      <c r="AT131" s="167"/>
      <c r="AU131" s="180"/>
      <c r="AV131" s="189">
        <f t="shared" si="57"/>
        <v>0</v>
      </c>
      <c r="AW131" s="170">
        <f t="shared" si="120"/>
        <v>0</v>
      </c>
      <c r="AX131" s="169">
        <f t="shared" si="59"/>
        <v>0</v>
      </c>
      <c r="AY131" s="170">
        <f t="shared" si="121"/>
        <v>0</v>
      </c>
      <c r="AZ131" s="1"/>
      <c r="BA131" s="1"/>
      <c r="BB131" s="167"/>
      <c r="BC131" s="180"/>
      <c r="BD131" s="167"/>
      <c r="BE131" s="180"/>
      <c r="BF131" s="167"/>
      <c r="BG131" s="180"/>
      <c r="BH131" s="167"/>
      <c r="BI131" s="180"/>
      <c r="BJ131" s="167"/>
      <c r="BK131" s="180"/>
      <c r="BL131" s="167"/>
      <c r="BM131" s="180"/>
      <c r="BN131" s="167"/>
      <c r="BO131" s="180"/>
      <c r="BP131" s="167"/>
      <c r="BQ131" s="180"/>
      <c r="BR131" s="189">
        <f t="shared" si="122"/>
        <v>0</v>
      </c>
      <c r="BS131" s="170">
        <f t="shared" si="123"/>
        <v>0</v>
      </c>
      <c r="BT131" s="169">
        <f t="shared" si="124"/>
        <v>0</v>
      </c>
      <c r="BU131" s="170">
        <f t="shared" si="125"/>
        <v>0</v>
      </c>
      <c r="BV131" s="1"/>
      <c r="BW131" s="1"/>
      <c r="BX131" s="167"/>
      <c r="BY131" s="180"/>
      <c r="BZ131" s="167"/>
      <c r="CA131" s="180"/>
      <c r="CB131" s="167"/>
      <c r="CC131" s="180"/>
      <c r="CD131" s="167"/>
      <c r="CE131" s="180"/>
      <c r="CF131" s="167"/>
      <c r="CG131" s="180"/>
      <c r="CH131" s="167"/>
      <c r="CI131" s="180"/>
      <c r="CJ131" s="167"/>
      <c r="CK131" s="180"/>
      <c r="CL131" s="167"/>
      <c r="CM131" s="180"/>
      <c r="CN131" s="189">
        <f t="shared" si="126"/>
        <v>0</v>
      </c>
      <c r="CO131" s="170">
        <f t="shared" si="127"/>
        <v>0</v>
      </c>
      <c r="CP131" s="169">
        <f t="shared" si="128"/>
        <v>0</v>
      </c>
      <c r="CQ131" s="170">
        <f t="shared" si="129"/>
        <v>0</v>
      </c>
      <c r="CR131" s="1"/>
      <c r="CS131" s="1"/>
      <c r="CT131" s="167"/>
      <c r="CU131" s="180"/>
      <c r="CV131" s="167"/>
      <c r="CW131" s="180"/>
      <c r="CX131" s="167"/>
      <c r="CY131" s="180"/>
      <c r="CZ131" s="167"/>
      <c r="DA131" s="180"/>
      <c r="DB131" s="167"/>
      <c r="DC131" s="180"/>
      <c r="DD131" s="167"/>
      <c r="DE131" s="180"/>
      <c r="DF131" s="167"/>
      <c r="DG131" s="180"/>
      <c r="DH131" s="167"/>
      <c r="DI131" s="180"/>
      <c r="DJ131" s="189">
        <f t="shared" si="152"/>
        <v>0</v>
      </c>
      <c r="DK131" s="170">
        <f t="shared" si="153"/>
        <v>0</v>
      </c>
      <c r="DL131" s="169">
        <f t="shared" si="154"/>
        <v>0</v>
      </c>
      <c r="DM131" s="170">
        <f t="shared" si="155"/>
        <v>0</v>
      </c>
      <c r="DN131" s="1"/>
      <c r="DO131" s="1"/>
      <c r="DP131" s="167"/>
      <c r="DQ131" s="180"/>
      <c r="DR131" s="167"/>
      <c r="DS131" s="180"/>
      <c r="DT131" s="167"/>
      <c r="DU131" s="180"/>
      <c r="DV131" s="167"/>
      <c r="DW131" s="180"/>
      <c r="DX131" s="167"/>
      <c r="DY131" s="180"/>
      <c r="DZ131" s="167"/>
      <c r="EA131" s="180"/>
      <c r="EB131" s="167"/>
      <c r="EC131" s="180"/>
      <c r="ED131" s="167"/>
      <c r="EE131" s="180"/>
      <c r="EF131" s="189">
        <f t="shared" si="130"/>
        <v>0</v>
      </c>
      <c r="EG131" s="170">
        <f t="shared" si="131"/>
        <v>0</v>
      </c>
      <c r="EH131" s="169">
        <f t="shared" si="132"/>
        <v>0</v>
      </c>
      <c r="EI131" s="170">
        <f t="shared" si="133"/>
        <v>0</v>
      </c>
      <c r="EJ131" s="1"/>
      <c r="EK131" s="1"/>
      <c r="EL131" s="167"/>
      <c r="EM131" s="180"/>
      <c r="EN131" s="167"/>
      <c r="EO131" s="180"/>
      <c r="EP131" s="167"/>
      <c r="EQ131" s="180"/>
      <c r="ER131" s="167"/>
      <c r="ES131" s="180"/>
      <c r="ET131" s="167"/>
      <c r="EU131" s="180"/>
      <c r="EV131" s="167"/>
      <c r="EW131" s="180"/>
      <c r="EX131" s="167"/>
      <c r="EY131" s="180"/>
      <c r="EZ131" s="167"/>
      <c r="FA131" s="180"/>
      <c r="FB131" s="189">
        <f t="shared" si="134"/>
        <v>0</v>
      </c>
      <c r="FC131" s="170">
        <f t="shared" si="135"/>
        <v>0</v>
      </c>
      <c r="FD131" s="169">
        <f t="shared" si="136"/>
        <v>0</v>
      </c>
      <c r="FE131" s="170">
        <f t="shared" si="137"/>
        <v>0</v>
      </c>
      <c r="FF131" s="1"/>
      <c r="FG131" s="1"/>
      <c r="FH131" s="167"/>
      <c r="FI131" s="180"/>
      <c r="FJ131" s="167"/>
      <c r="FK131" s="180"/>
      <c r="FL131" s="167"/>
      <c r="FM131" s="180"/>
      <c r="FN131" s="167"/>
      <c r="FO131" s="180"/>
      <c r="FP131" s="167"/>
      <c r="FQ131" s="180"/>
      <c r="FR131" s="167"/>
      <c r="FS131" s="180"/>
      <c r="FT131" s="167"/>
      <c r="FU131" s="180"/>
      <c r="FV131" s="167"/>
      <c r="FW131" s="180"/>
      <c r="FX131" s="189">
        <f t="shared" si="138"/>
        <v>0</v>
      </c>
      <c r="FY131" s="170">
        <f t="shared" si="139"/>
        <v>0</v>
      </c>
      <c r="FZ131" s="169">
        <f t="shared" si="140"/>
        <v>0</v>
      </c>
      <c r="GA131" s="170">
        <f t="shared" si="141"/>
        <v>0</v>
      </c>
      <c r="GB131" s="1"/>
      <c r="GC131" s="1"/>
      <c r="GD131" s="167"/>
      <c r="GE131" s="180"/>
      <c r="GF131" s="167"/>
      <c r="GG131" s="180"/>
      <c r="GH131" s="167"/>
      <c r="GI131" s="180"/>
      <c r="GJ131" s="167"/>
      <c r="GK131" s="180"/>
      <c r="GL131" s="167"/>
      <c r="GM131" s="180"/>
      <c r="GN131" s="167"/>
      <c r="GO131" s="180"/>
      <c r="GP131" s="167"/>
      <c r="GQ131" s="180"/>
      <c r="GR131" s="167"/>
      <c r="GS131" s="180"/>
      <c r="GT131" s="189">
        <f t="shared" si="156"/>
        <v>0</v>
      </c>
      <c r="GU131" s="170">
        <f t="shared" si="157"/>
        <v>0</v>
      </c>
      <c r="GV131" s="169">
        <f t="shared" si="158"/>
        <v>0</v>
      </c>
      <c r="GW131" s="170">
        <f t="shared" si="159"/>
        <v>0</v>
      </c>
      <c r="GX131" s="1"/>
      <c r="GY131" s="1"/>
      <c r="GZ131" s="167"/>
      <c r="HA131" s="180"/>
      <c r="HB131" s="167"/>
      <c r="HC131" s="180"/>
      <c r="HD131" s="167"/>
      <c r="HE131" s="180"/>
      <c r="HF131" s="167"/>
      <c r="HG131" s="180"/>
      <c r="HH131" s="167"/>
      <c r="HI131" s="180"/>
      <c r="HJ131" s="167"/>
      <c r="HK131" s="180"/>
      <c r="HL131" s="167"/>
      <c r="HM131" s="180"/>
      <c r="HN131" s="167"/>
      <c r="HO131" s="180"/>
      <c r="HP131" s="189">
        <f t="shared" si="160"/>
        <v>0</v>
      </c>
      <c r="HQ131" s="170">
        <f t="shared" si="161"/>
        <v>0</v>
      </c>
      <c r="HR131" s="169">
        <f t="shared" si="162"/>
        <v>0</v>
      </c>
      <c r="HS131" s="170">
        <f t="shared" si="163"/>
        <v>0</v>
      </c>
      <c r="HT131" s="1"/>
      <c r="HU131" s="1"/>
      <c r="HV131" s="173">
        <f t="shared" si="142"/>
        <v>0</v>
      </c>
      <c r="HW131" s="174">
        <f t="shared" si="143"/>
        <v>0</v>
      </c>
      <c r="HX131" s="169">
        <f t="shared" si="144"/>
        <v>0</v>
      </c>
      <c r="HY131" s="170">
        <f t="shared" si="145"/>
        <v>0</v>
      </c>
      <c r="HZ131" s="175">
        <f t="shared" si="146"/>
        <v>0</v>
      </c>
      <c r="IA131" s="174">
        <f t="shared" si="147"/>
        <v>0</v>
      </c>
      <c r="IB131" s="169">
        <f t="shared" si="148"/>
        <v>0</v>
      </c>
      <c r="IC131" s="170">
        <f t="shared" si="149"/>
        <v>0</v>
      </c>
      <c r="ID131" s="453">
        <f t="shared" si="150"/>
        <v>0</v>
      </c>
      <c r="IE131" s="439">
        <f t="shared" si="151"/>
        <v>0</v>
      </c>
      <c r="IF131" s="455" t="s">
        <v>343</v>
      </c>
      <c r="IG131" s="439" t="s">
        <v>343</v>
      </c>
      <c r="IH131" s="1"/>
    </row>
    <row r="132" spans="2:242" s="26" customFormat="1" ht="16.5" hidden="1" customHeight="1" x14ac:dyDescent="0.2">
      <c r="B132" s="153"/>
      <c r="C132" s="838"/>
      <c r="D132" s="839"/>
      <c r="E132" s="553"/>
      <c r="F132" s="553"/>
      <c r="G132" s="553"/>
      <c r="H132" s="553"/>
      <c r="I132" s="148">
        <f>INT(IF(E132&gt;0,data!$J$12,0))</f>
        <v>0</v>
      </c>
      <c r="J132" s="148">
        <f t="shared" si="112"/>
        <v>0</v>
      </c>
      <c r="K132" s="554"/>
      <c r="L132" s="553"/>
      <c r="M132" s="148">
        <f>INT(IF(E132&gt;0,(IF(K132="ano",data!$J$6,0)),0))</f>
        <v>0</v>
      </c>
      <c r="N132" s="155">
        <f t="shared" si="113"/>
        <v>0</v>
      </c>
      <c r="O132" s="158">
        <f t="shared" si="114"/>
        <v>0</v>
      </c>
      <c r="Q132" s="152" t="str">
        <f t="shared" si="115"/>
        <v/>
      </c>
      <c r="R132" s="640" t="s">
        <v>343</v>
      </c>
      <c r="T132" s="26">
        <f t="shared" si="119"/>
        <v>0</v>
      </c>
      <c r="U132" s="176" t="s">
        <v>300</v>
      </c>
      <c r="V132" s="10"/>
      <c r="W132" s="10"/>
      <c r="X132" s="177"/>
      <c r="Y132" s="178"/>
      <c r="Z132" s="177"/>
      <c r="AA132" s="178"/>
      <c r="AB132" s="177"/>
      <c r="AC132" s="178"/>
      <c r="AD132" s="177"/>
      <c r="AE132" s="178"/>
      <c r="AF132" s="177"/>
      <c r="AG132" s="178"/>
      <c r="AH132" s="177"/>
      <c r="AI132" s="178"/>
      <c r="AJ132" s="177"/>
      <c r="AK132" s="178"/>
      <c r="AL132" s="177"/>
      <c r="AM132" s="178"/>
      <c r="AN132" s="177"/>
      <c r="AO132" s="178"/>
      <c r="AP132" s="177"/>
      <c r="AQ132" s="178"/>
      <c r="AR132" s="177"/>
      <c r="AS132" s="178"/>
      <c r="AT132" s="177"/>
      <c r="AU132" s="178"/>
      <c r="AV132" s="189">
        <f t="shared" si="57"/>
        <v>0</v>
      </c>
      <c r="AW132" s="170">
        <f t="shared" si="120"/>
        <v>0</v>
      </c>
      <c r="AX132" s="169">
        <f t="shared" si="59"/>
        <v>0</v>
      </c>
      <c r="AY132" s="170">
        <f t="shared" si="121"/>
        <v>0</v>
      </c>
      <c r="AZ132" s="1"/>
      <c r="BA132" s="1"/>
      <c r="BB132" s="177"/>
      <c r="BC132" s="178"/>
      <c r="BD132" s="177"/>
      <c r="BE132" s="178"/>
      <c r="BF132" s="177"/>
      <c r="BG132" s="178"/>
      <c r="BH132" s="177"/>
      <c r="BI132" s="178"/>
      <c r="BJ132" s="177"/>
      <c r="BK132" s="178"/>
      <c r="BL132" s="177"/>
      <c r="BM132" s="178"/>
      <c r="BN132" s="177"/>
      <c r="BO132" s="178"/>
      <c r="BP132" s="177"/>
      <c r="BQ132" s="178"/>
      <c r="BR132" s="189">
        <f t="shared" si="122"/>
        <v>0</v>
      </c>
      <c r="BS132" s="170">
        <f t="shared" si="123"/>
        <v>0</v>
      </c>
      <c r="BT132" s="169">
        <f t="shared" si="124"/>
        <v>0</v>
      </c>
      <c r="BU132" s="170">
        <f t="shared" si="125"/>
        <v>0</v>
      </c>
      <c r="BV132" s="1"/>
      <c r="BW132" s="1"/>
      <c r="BX132" s="177"/>
      <c r="BY132" s="178"/>
      <c r="BZ132" s="177"/>
      <c r="CA132" s="178"/>
      <c r="CB132" s="177"/>
      <c r="CC132" s="178"/>
      <c r="CD132" s="177"/>
      <c r="CE132" s="178"/>
      <c r="CF132" s="177"/>
      <c r="CG132" s="178"/>
      <c r="CH132" s="177"/>
      <c r="CI132" s="178"/>
      <c r="CJ132" s="177"/>
      <c r="CK132" s="178"/>
      <c r="CL132" s="177"/>
      <c r="CM132" s="178"/>
      <c r="CN132" s="189">
        <f t="shared" si="126"/>
        <v>0</v>
      </c>
      <c r="CO132" s="170">
        <f t="shared" si="127"/>
        <v>0</v>
      </c>
      <c r="CP132" s="169">
        <f t="shared" si="128"/>
        <v>0</v>
      </c>
      <c r="CQ132" s="170">
        <f t="shared" si="129"/>
        <v>0</v>
      </c>
      <c r="CR132" s="1"/>
      <c r="CS132" s="1"/>
      <c r="CT132" s="177"/>
      <c r="CU132" s="178"/>
      <c r="CV132" s="177"/>
      <c r="CW132" s="178"/>
      <c r="CX132" s="177"/>
      <c r="CY132" s="178"/>
      <c r="CZ132" s="177"/>
      <c r="DA132" s="178"/>
      <c r="DB132" s="177"/>
      <c r="DC132" s="178"/>
      <c r="DD132" s="177"/>
      <c r="DE132" s="178"/>
      <c r="DF132" s="177"/>
      <c r="DG132" s="178"/>
      <c r="DH132" s="177"/>
      <c r="DI132" s="178"/>
      <c r="DJ132" s="189">
        <f t="shared" si="152"/>
        <v>0</v>
      </c>
      <c r="DK132" s="170">
        <f t="shared" si="153"/>
        <v>0</v>
      </c>
      <c r="DL132" s="169">
        <f t="shared" si="154"/>
        <v>0</v>
      </c>
      <c r="DM132" s="170">
        <f t="shared" si="155"/>
        <v>0</v>
      </c>
      <c r="DN132" s="1"/>
      <c r="DO132" s="1"/>
      <c r="DP132" s="177"/>
      <c r="DQ132" s="178"/>
      <c r="DR132" s="177"/>
      <c r="DS132" s="178"/>
      <c r="DT132" s="177"/>
      <c r="DU132" s="178"/>
      <c r="DV132" s="177"/>
      <c r="DW132" s="178"/>
      <c r="DX132" s="177"/>
      <c r="DY132" s="178"/>
      <c r="DZ132" s="177"/>
      <c r="EA132" s="178"/>
      <c r="EB132" s="177"/>
      <c r="EC132" s="178"/>
      <c r="ED132" s="177"/>
      <c r="EE132" s="178"/>
      <c r="EF132" s="189">
        <f t="shared" si="130"/>
        <v>0</v>
      </c>
      <c r="EG132" s="170">
        <f t="shared" si="131"/>
        <v>0</v>
      </c>
      <c r="EH132" s="169">
        <f t="shared" si="132"/>
        <v>0</v>
      </c>
      <c r="EI132" s="170">
        <f t="shared" si="133"/>
        <v>0</v>
      </c>
      <c r="EJ132" s="1"/>
      <c r="EK132" s="1"/>
      <c r="EL132" s="177"/>
      <c r="EM132" s="178"/>
      <c r="EN132" s="177"/>
      <c r="EO132" s="178"/>
      <c r="EP132" s="177"/>
      <c r="EQ132" s="178"/>
      <c r="ER132" s="177"/>
      <c r="ES132" s="178"/>
      <c r="ET132" s="177"/>
      <c r="EU132" s="178"/>
      <c r="EV132" s="177"/>
      <c r="EW132" s="178"/>
      <c r="EX132" s="177"/>
      <c r="EY132" s="178"/>
      <c r="EZ132" s="177"/>
      <c r="FA132" s="178"/>
      <c r="FB132" s="189">
        <f t="shared" si="134"/>
        <v>0</v>
      </c>
      <c r="FC132" s="170">
        <f t="shared" si="135"/>
        <v>0</v>
      </c>
      <c r="FD132" s="169">
        <f t="shared" si="136"/>
        <v>0</v>
      </c>
      <c r="FE132" s="170">
        <f t="shared" si="137"/>
        <v>0</v>
      </c>
      <c r="FF132" s="1"/>
      <c r="FG132" s="1"/>
      <c r="FH132" s="177"/>
      <c r="FI132" s="178"/>
      <c r="FJ132" s="177"/>
      <c r="FK132" s="178"/>
      <c r="FL132" s="177"/>
      <c r="FM132" s="178"/>
      <c r="FN132" s="177"/>
      <c r="FO132" s="178"/>
      <c r="FP132" s="177"/>
      <c r="FQ132" s="178"/>
      <c r="FR132" s="177"/>
      <c r="FS132" s="178"/>
      <c r="FT132" s="177"/>
      <c r="FU132" s="178"/>
      <c r="FV132" s="177"/>
      <c r="FW132" s="178"/>
      <c r="FX132" s="189">
        <f t="shared" si="138"/>
        <v>0</v>
      </c>
      <c r="FY132" s="170">
        <f t="shared" si="139"/>
        <v>0</v>
      </c>
      <c r="FZ132" s="169">
        <f t="shared" si="140"/>
        <v>0</v>
      </c>
      <c r="GA132" s="170">
        <f t="shared" si="141"/>
        <v>0</v>
      </c>
      <c r="GB132" s="1"/>
      <c r="GC132" s="1"/>
      <c r="GD132" s="177"/>
      <c r="GE132" s="178"/>
      <c r="GF132" s="177"/>
      <c r="GG132" s="178"/>
      <c r="GH132" s="177"/>
      <c r="GI132" s="178"/>
      <c r="GJ132" s="177"/>
      <c r="GK132" s="178"/>
      <c r="GL132" s="177"/>
      <c r="GM132" s="178"/>
      <c r="GN132" s="177"/>
      <c r="GO132" s="178"/>
      <c r="GP132" s="177"/>
      <c r="GQ132" s="178"/>
      <c r="GR132" s="177"/>
      <c r="GS132" s="178"/>
      <c r="GT132" s="189">
        <f t="shared" si="156"/>
        <v>0</v>
      </c>
      <c r="GU132" s="170">
        <f t="shared" si="157"/>
        <v>0</v>
      </c>
      <c r="GV132" s="169">
        <f t="shared" si="158"/>
        <v>0</v>
      </c>
      <c r="GW132" s="170">
        <f t="shared" si="159"/>
        <v>0</v>
      </c>
      <c r="GX132" s="1"/>
      <c r="GY132" s="1"/>
      <c r="GZ132" s="177"/>
      <c r="HA132" s="178"/>
      <c r="HB132" s="177"/>
      <c r="HC132" s="178"/>
      <c r="HD132" s="177"/>
      <c r="HE132" s="178"/>
      <c r="HF132" s="177"/>
      <c r="HG132" s="178"/>
      <c r="HH132" s="177"/>
      <c r="HI132" s="178"/>
      <c r="HJ132" s="177"/>
      <c r="HK132" s="178"/>
      <c r="HL132" s="177"/>
      <c r="HM132" s="178"/>
      <c r="HN132" s="177"/>
      <c r="HO132" s="178"/>
      <c r="HP132" s="189">
        <f t="shared" si="160"/>
        <v>0</v>
      </c>
      <c r="HQ132" s="170">
        <f t="shared" si="161"/>
        <v>0</v>
      </c>
      <c r="HR132" s="169">
        <f t="shared" si="162"/>
        <v>0</v>
      </c>
      <c r="HS132" s="170">
        <f t="shared" si="163"/>
        <v>0</v>
      </c>
      <c r="HT132" s="1"/>
      <c r="HU132" s="1"/>
      <c r="HV132" s="173">
        <f t="shared" si="142"/>
        <v>0</v>
      </c>
      <c r="HW132" s="174">
        <f t="shared" si="143"/>
        <v>0</v>
      </c>
      <c r="HX132" s="169">
        <f t="shared" si="144"/>
        <v>0</v>
      </c>
      <c r="HY132" s="170">
        <f t="shared" si="145"/>
        <v>0</v>
      </c>
      <c r="HZ132" s="175">
        <f t="shared" si="146"/>
        <v>0</v>
      </c>
      <c r="IA132" s="174">
        <f t="shared" si="147"/>
        <v>0</v>
      </c>
      <c r="IB132" s="169">
        <f t="shared" si="148"/>
        <v>0</v>
      </c>
      <c r="IC132" s="170">
        <f t="shared" si="149"/>
        <v>0</v>
      </c>
      <c r="ID132" s="453">
        <f t="shared" si="150"/>
        <v>0</v>
      </c>
      <c r="IE132" s="439">
        <f t="shared" si="151"/>
        <v>0</v>
      </c>
      <c r="IF132" s="455" t="s">
        <v>343</v>
      </c>
      <c r="IG132" s="439" t="s">
        <v>343</v>
      </c>
      <c r="IH132" s="1"/>
    </row>
    <row r="133" spans="2:242" s="26" customFormat="1" ht="16.5" customHeight="1" x14ac:dyDescent="0.2">
      <c r="B133" s="153" t="s">
        <v>347</v>
      </c>
      <c r="C133" s="806"/>
      <c r="D133" s="807"/>
      <c r="E133" s="322"/>
      <c r="F133" s="116"/>
      <c r="G133" s="116"/>
      <c r="H133" s="116"/>
      <c r="I133" s="148">
        <f>INT(IF(E133&gt;0,data!$J$12,0))</f>
        <v>0</v>
      </c>
      <c r="J133" s="148">
        <f t="shared" si="112"/>
        <v>0</v>
      </c>
      <c r="K133" s="323"/>
      <c r="L133" s="322"/>
      <c r="M133" s="148">
        <f>INT(IF(E133&gt;0,(IF(K133="ano",data!$J$6,0)),0))</f>
        <v>0</v>
      </c>
      <c r="N133" s="155">
        <f t="shared" si="113"/>
        <v>0</v>
      </c>
      <c r="O133" s="158">
        <f t="shared" si="114"/>
        <v>0</v>
      </c>
      <c r="Q133" s="152" t="str">
        <f t="shared" si="115"/>
        <v/>
      </c>
      <c r="R133" s="640" t="s">
        <v>343</v>
      </c>
      <c r="T133" s="26">
        <f t="shared" si="119"/>
        <v>0</v>
      </c>
      <c r="U133" s="179" t="s">
        <v>300</v>
      </c>
      <c r="V133" s="10"/>
      <c r="W133" s="10"/>
      <c r="X133" s="167"/>
      <c r="Y133" s="180"/>
      <c r="Z133" s="167"/>
      <c r="AA133" s="180"/>
      <c r="AB133" s="167"/>
      <c r="AC133" s="180"/>
      <c r="AD133" s="167"/>
      <c r="AE133" s="180"/>
      <c r="AF133" s="167"/>
      <c r="AG133" s="180"/>
      <c r="AH133" s="167"/>
      <c r="AI133" s="180"/>
      <c r="AJ133" s="167"/>
      <c r="AK133" s="180"/>
      <c r="AL133" s="167"/>
      <c r="AM133" s="180"/>
      <c r="AN133" s="167"/>
      <c r="AO133" s="180"/>
      <c r="AP133" s="167"/>
      <c r="AQ133" s="180"/>
      <c r="AR133" s="167"/>
      <c r="AS133" s="180"/>
      <c r="AT133" s="167"/>
      <c r="AU133" s="180"/>
      <c r="AV133" s="189">
        <f t="shared" si="57"/>
        <v>0</v>
      </c>
      <c r="AW133" s="170">
        <f t="shared" si="120"/>
        <v>0</v>
      </c>
      <c r="AX133" s="169">
        <f t="shared" si="59"/>
        <v>0</v>
      </c>
      <c r="AY133" s="170">
        <f t="shared" si="121"/>
        <v>0</v>
      </c>
      <c r="AZ133" s="1"/>
      <c r="BA133" s="1"/>
      <c r="BB133" s="167"/>
      <c r="BC133" s="180"/>
      <c r="BD133" s="167"/>
      <c r="BE133" s="180"/>
      <c r="BF133" s="167"/>
      <c r="BG133" s="180"/>
      <c r="BH133" s="167"/>
      <c r="BI133" s="180"/>
      <c r="BJ133" s="167"/>
      <c r="BK133" s="180"/>
      <c r="BL133" s="167"/>
      <c r="BM133" s="180"/>
      <c r="BN133" s="167"/>
      <c r="BO133" s="180"/>
      <c r="BP133" s="167"/>
      <c r="BQ133" s="180"/>
      <c r="BR133" s="189">
        <f t="shared" si="122"/>
        <v>0</v>
      </c>
      <c r="BS133" s="170">
        <f t="shared" si="123"/>
        <v>0</v>
      </c>
      <c r="BT133" s="169">
        <f t="shared" si="124"/>
        <v>0</v>
      </c>
      <c r="BU133" s="170">
        <f t="shared" si="125"/>
        <v>0</v>
      </c>
      <c r="BV133" s="1"/>
      <c r="BW133" s="1"/>
      <c r="BX133" s="167"/>
      <c r="BY133" s="180"/>
      <c r="BZ133" s="167"/>
      <c r="CA133" s="180"/>
      <c r="CB133" s="167"/>
      <c r="CC133" s="180"/>
      <c r="CD133" s="167"/>
      <c r="CE133" s="180"/>
      <c r="CF133" s="167"/>
      <c r="CG133" s="180"/>
      <c r="CH133" s="167"/>
      <c r="CI133" s="180"/>
      <c r="CJ133" s="167"/>
      <c r="CK133" s="180"/>
      <c r="CL133" s="167"/>
      <c r="CM133" s="180"/>
      <c r="CN133" s="189">
        <f t="shared" si="126"/>
        <v>0</v>
      </c>
      <c r="CO133" s="170">
        <f t="shared" si="127"/>
        <v>0</v>
      </c>
      <c r="CP133" s="169">
        <f t="shared" si="128"/>
        <v>0</v>
      </c>
      <c r="CQ133" s="170">
        <f t="shared" si="129"/>
        <v>0</v>
      </c>
      <c r="CR133" s="1"/>
      <c r="CS133" s="1"/>
      <c r="CT133" s="167"/>
      <c r="CU133" s="180"/>
      <c r="CV133" s="167"/>
      <c r="CW133" s="180"/>
      <c r="CX133" s="167"/>
      <c r="CY133" s="180"/>
      <c r="CZ133" s="167"/>
      <c r="DA133" s="180"/>
      <c r="DB133" s="167"/>
      <c r="DC133" s="180"/>
      <c r="DD133" s="167"/>
      <c r="DE133" s="180"/>
      <c r="DF133" s="167"/>
      <c r="DG133" s="180"/>
      <c r="DH133" s="167"/>
      <c r="DI133" s="180"/>
      <c r="DJ133" s="189">
        <f t="shared" si="152"/>
        <v>0</v>
      </c>
      <c r="DK133" s="170">
        <f t="shared" si="153"/>
        <v>0</v>
      </c>
      <c r="DL133" s="169">
        <f t="shared" si="154"/>
        <v>0</v>
      </c>
      <c r="DM133" s="170">
        <f t="shared" si="155"/>
        <v>0</v>
      </c>
      <c r="DN133" s="1"/>
      <c r="DO133" s="1"/>
      <c r="DP133" s="167"/>
      <c r="DQ133" s="180"/>
      <c r="DR133" s="167"/>
      <c r="DS133" s="180"/>
      <c r="DT133" s="167"/>
      <c r="DU133" s="180"/>
      <c r="DV133" s="167"/>
      <c r="DW133" s="180"/>
      <c r="DX133" s="167"/>
      <c r="DY133" s="180"/>
      <c r="DZ133" s="167"/>
      <c r="EA133" s="180"/>
      <c r="EB133" s="167"/>
      <c r="EC133" s="180"/>
      <c r="ED133" s="167"/>
      <c r="EE133" s="180"/>
      <c r="EF133" s="189">
        <f t="shared" si="130"/>
        <v>0</v>
      </c>
      <c r="EG133" s="170">
        <f t="shared" si="131"/>
        <v>0</v>
      </c>
      <c r="EH133" s="169">
        <f t="shared" si="132"/>
        <v>0</v>
      </c>
      <c r="EI133" s="170">
        <f t="shared" si="133"/>
        <v>0</v>
      </c>
      <c r="EJ133" s="1"/>
      <c r="EK133" s="1"/>
      <c r="EL133" s="167"/>
      <c r="EM133" s="180"/>
      <c r="EN133" s="167"/>
      <c r="EO133" s="180"/>
      <c r="EP133" s="167"/>
      <c r="EQ133" s="180"/>
      <c r="ER133" s="167"/>
      <c r="ES133" s="180"/>
      <c r="ET133" s="167"/>
      <c r="EU133" s="180"/>
      <c r="EV133" s="167"/>
      <c r="EW133" s="180"/>
      <c r="EX133" s="167"/>
      <c r="EY133" s="180"/>
      <c r="EZ133" s="167"/>
      <c r="FA133" s="180"/>
      <c r="FB133" s="189">
        <f t="shared" si="134"/>
        <v>0</v>
      </c>
      <c r="FC133" s="170">
        <f t="shared" si="135"/>
        <v>0</v>
      </c>
      <c r="FD133" s="169">
        <f t="shared" si="136"/>
        <v>0</v>
      </c>
      <c r="FE133" s="170">
        <f t="shared" si="137"/>
        <v>0</v>
      </c>
      <c r="FF133" s="1"/>
      <c r="FG133" s="1"/>
      <c r="FH133" s="167"/>
      <c r="FI133" s="180"/>
      <c r="FJ133" s="167"/>
      <c r="FK133" s="180"/>
      <c r="FL133" s="167"/>
      <c r="FM133" s="180"/>
      <c r="FN133" s="167"/>
      <c r="FO133" s="180"/>
      <c r="FP133" s="167"/>
      <c r="FQ133" s="180"/>
      <c r="FR133" s="167"/>
      <c r="FS133" s="180"/>
      <c r="FT133" s="167"/>
      <c r="FU133" s="180"/>
      <c r="FV133" s="167"/>
      <c r="FW133" s="180"/>
      <c r="FX133" s="189">
        <f t="shared" si="138"/>
        <v>0</v>
      </c>
      <c r="FY133" s="170">
        <f t="shared" si="139"/>
        <v>0</v>
      </c>
      <c r="FZ133" s="169">
        <f t="shared" si="140"/>
        <v>0</v>
      </c>
      <c r="GA133" s="170">
        <f t="shared" si="141"/>
        <v>0</v>
      </c>
      <c r="GB133" s="1"/>
      <c r="GC133" s="1"/>
      <c r="GD133" s="167"/>
      <c r="GE133" s="180"/>
      <c r="GF133" s="167"/>
      <c r="GG133" s="180"/>
      <c r="GH133" s="167"/>
      <c r="GI133" s="180"/>
      <c r="GJ133" s="167"/>
      <c r="GK133" s="180"/>
      <c r="GL133" s="167"/>
      <c r="GM133" s="180"/>
      <c r="GN133" s="167"/>
      <c r="GO133" s="180"/>
      <c r="GP133" s="167"/>
      <c r="GQ133" s="180"/>
      <c r="GR133" s="167"/>
      <c r="GS133" s="180"/>
      <c r="GT133" s="189">
        <f t="shared" si="156"/>
        <v>0</v>
      </c>
      <c r="GU133" s="170">
        <f t="shared" si="157"/>
        <v>0</v>
      </c>
      <c r="GV133" s="169">
        <f t="shared" si="158"/>
        <v>0</v>
      </c>
      <c r="GW133" s="170">
        <f t="shared" si="159"/>
        <v>0</v>
      </c>
      <c r="GX133" s="1"/>
      <c r="GY133" s="1"/>
      <c r="GZ133" s="167"/>
      <c r="HA133" s="180"/>
      <c r="HB133" s="167"/>
      <c r="HC133" s="180"/>
      <c r="HD133" s="167"/>
      <c r="HE133" s="180"/>
      <c r="HF133" s="167"/>
      <c r="HG133" s="180"/>
      <c r="HH133" s="167"/>
      <c r="HI133" s="180"/>
      <c r="HJ133" s="167"/>
      <c r="HK133" s="180"/>
      <c r="HL133" s="167"/>
      <c r="HM133" s="180"/>
      <c r="HN133" s="167"/>
      <c r="HO133" s="180"/>
      <c r="HP133" s="189">
        <f t="shared" si="160"/>
        <v>0</v>
      </c>
      <c r="HQ133" s="170">
        <f t="shared" si="161"/>
        <v>0</v>
      </c>
      <c r="HR133" s="169">
        <f t="shared" si="162"/>
        <v>0</v>
      </c>
      <c r="HS133" s="170">
        <f t="shared" si="163"/>
        <v>0</v>
      </c>
      <c r="HT133" s="1"/>
      <c r="HU133" s="1"/>
      <c r="HV133" s="173">
        <f t="shared" si="142"/>
        <v>0</v>
      </c>
      <c r="HW133" s="174">
        <f t="shared" si="143"/>
        <v>0</v>
      </c>
      <c r="HX133" s="169">
        <f t="shared" si="144"/>
        <v>0</v>
      </c>
      <c r="HY133" s="170">
        <f t="shared" si="145"/>
        <v>0</v>
      </c>
      <c r="HZ133" s="175">
        <f t="shared" si="146"/>
        <v>0</v>
      </c>
      <c r="IA133" s="174">
        <f t="shared" si="147"/>
        <v>0</v>
      </c>
      <c r="IB133" s="169">
        <f t="shared" si="148"/>
        <v>0</v>
      </c>
      <c r="IC133" s="170">
        <f t="shared" si="149"/>
        <v>0</v>
      </c>
      <c r="ID133" s="453">
        <f t="shared" si="150"/>
        <v>0</v>
      </c>
      <c r="IE133" s="439">
        <f t="shared" si="151"/>
        <v>0</v>
      </c>
      <c r="IF133" s="455" t="s">
        <v>343</v>
      </c>
      <c r="IG133" s="439" t="s">
        <v>343</v>
      </c>
      <c r="IH133" s="1"/>
    </row>
    <row r="134" spans="2:242" s="26" customFormat="1" ht="16.5" hidden="1" customHeight="1" x14ac:dyDescent="0.2">
      <c r="B134" s="153"/>
      <c r="C134" s="838"/>
      <c r="D134" s="839"/>
      <c r="E134" s="553"/>
      <c r="F134" s="553"/>
      <c r="G134" s="553"/>
      <c r="H134" s="553"/>
      <c r="I134" s="148">
        <f>INT(IF(E134&gt;0,data!$J$12,0))</f>
        <v>0</v>
      </c>
      <c r="J134" s="148">
        <f t="shared" si="112"/>
        <v>0</v>
      </c>
      <c r="K134" s="554"/>
      <c r="L134" s="553"/>
      <c r="M134" s="148">
        <f>INT(IF(E134&gt;0,(IF(K134="ano",data!$J$6,0)),0))</f>
        <v>0</v>
      </c>
      <c r="N134" s="155">
        <f t="shared" si="113"/>
        <v>0</v>
      </c>
      <c r="O134" s="158">
        <f t="shared" si="114"/>
        <v>0</v>
      </c>
      <c r="Q134" s="152" t="str">
        <f t="shared" si="115"/>
        <v/>
      </c>
      <c r="R134" s="640" t="s">
        <v>343</v>
      </c>
      <c r="T134" s="26">
        <f t="shared" si="119"/>
        <v>0</v>
      </c>
      <c r="U134" s="176" t="s">
        <v>300</v>
      </c>
      <c r="V134" s="10"/>
      <c r="W134" s="10"/>
      <c r="X134" s="177"/>
      <c r="Y134" s="178"/>
      <c r="Z134" s="177"/>
      <c r="AA134" s="178"/>
      <c r="AB134" s="177"/>
      <c r="AC134" s="178"/>
      <c r="AD134" s="177"/>
      <c r="AE134" s="178"/>
      <c r="AF134" s="177"/>
      <c r="AG134" s="178"/>
      <c r="AH134" s="177"/>
      <c r="AI134" s="178"/>
      <c r="AJ134" s="177"/>
      <c r="AK134" s="178"/>
      <c r="AL134" s="177"/>
      <c r="AM134" s="178"/>
      <c r="AN134" s="177"/>
      <c r="AO134" s="178"/>
      <c r="AP134" s="177"/>
      <c r="AQ134" s="178"/>
      <c r="AR134" s="177"/>
      <c r="AS134" s="178"/>
      <c r="AT134" s="177"/>
      <c r="AU134" s="178"/>
      <c r="AV134" s="189">
        <f t="shared" si="57"/>
        <v>0</v>
      </c>
      <c r="AW134" s="170">
        <f t="shared" si="120"/>
        <v>0</v>
      </c>
      <c r="AX134" s="169">
        <f t="shared" si="59"/>
        <v>0</v>
      </c>
      <c r="AY134" s="170">
        <f t="shared" si="121"/>
        <v>0</v>
      </c>
      <c r="AZ134" s="1"/>
      <c r="BA134" s="1"/>
      <c r="BB134" s="177"/>
      <c r="BC134" s="178"/>
      <c r="BD134" s="177"/>
      <c r="BE134" s="178"/>
      <c r="BF134" s="177"/>
      <c r="BG134" s="178"/>
      <c r="BH134" s="177"/>
      <c r="BI134" s="178"/>
      <c r="BJ134" s="177"/>
      <c r="BK134" s="178"/>
      <c r="BL134" s="177"/>
      <c r="BM134" s="178"/>
      <c r="BN134" s="177"/>
      <c r="BO134" s="178"/>
      <c r="BP134" s="177"/>
      <c r="BQ134" s="178"/>
      <c r="BR134" s="189">
        <f t="shared" si="122"/>
        <v>0</v>
      </c>
      <c r="BS134" s="170">
        <f t="shared" si="123"/>
        <v>0</v>
      </c>
      <c r="BT134" s="169">
        <f t="shared" si="124"/>
        <v>0</v>
      </c>
      <c r="BU134" s="170">
        <f t="shared" si="125"/>
        <v>0</v>
      </c>
      <c r="BV134" s="1"/>
      <c r="BW134" s="1"/>
      <c r="BX134" s="177"/>
      <c r="BY134" s="178"/>
      <c r="BZ134" s="177"/>
      <c r="CA134" s="178"/>
      <c r="CB134" s="177"/>
      <c r="CC134" s="178"/>
      <c r="CD134" s="177"/>
      <c r="CE134" s="178"/>
      <c r="CF134" s="177"/>
      <c r="CG134" s="178"/>
      <c r="CH134" s="177"/>
      <c r="CI134" s="178"/>
      <c r="CJ134" s="177"/>
      <c r="CK134" s="178"/>
      <c r="CL134" s="177"/>
      <c r="CM134" s="178"/>
      <c r="CN134" s="189">
        <f t="shared" si="126"/>
        <v>0</v>
      </c>
      <c r="CO134" s="170">
        <f t="shared" si="127"/>
        <v>0</v>
      </c>
      <c r="CP134" s="169">
        <f t="shared" si="128"/>
        <v>0</v>
      </c>
      <c r="CQ134" s="170">
        <f t="shared" si="129"/>
        <v>0</v>
      </c>
      <c r="CR134" s="1"/>
      <c r="CS134" s="1"/>
      <c r="CT134" s="177"/>
      <c r="CU134" s="178"/>
      <c r="CV134" s="177"/>
      <c r="CW134" s="178"/>
      <c r="CX134" s="177"/>
      <c r="CY134" s="178"/>
      <c r="CZ134" s="177"/>
      <c r="DA134" s="178"/>
      <c r="DB134" s="177"/>
      <c r="DC134" s="178"/>
      <c r="DD134" s="177"/>
      <c r="DE134" s="178"/>
      <c r="DF134" s="177"/>
      <c r="DG134" s="178"/>
      <c r="DH134" s="177"/>
      <c r="DI134" s="178"/>
      <c r="DJ134" s="189">
        <f t="shared" si="152"/>
        <v>0</v>
      </c>
      <c r="DK134" s="170">
        <f t="shared" si="153"/>
        <v>0</v>
      </c>
      <c r="DL134" s="169">
        <f t="shared" si="154"/>
        <v>0</v>
      </c>
      <c r="DM134" s="170">
        <f t="shared" si="155"/>
        <v>0</v>
      </c>
      <c r="DN134" s="1"/>
      <c r="DO134" s="1"/>
      <c r="DP134" s="177"/>
      <c r="DQ134" s="178"/>
      <c r="DR134" s="177"/>
      <c r="DS134" s="178"/>
      <c r="DT134" s="177"/>
      <c r="DU134" s="178"/>
      <c r="DV134" s="177"/>
      <c r="DW134" s="178"/>
      <c r="DX134" s="177"/>
      <c r="DY134" s="178"/>
      <c r="DZ134" s="177"/>
      <c r="EA134" s="178"/>
      <c r="EB134" s="177"/>
      <c r="EC134" s="178"/>
      <c r="ED134" s="177"/>
      <c r="EE134" s="178"/>
      <c r="EF134" s="189">
        <f t="shared" si="130"/>
        <v>0</v>
      </c>
      <c r="EG134" s="170">
        <f t="shared" si="131"/>
        <v>0</v>
      </c>
      <c r="EH134" s="169">
        <f t="shared" si="132"/>
        <v>0</v>
      </c>
      <c r="EI134" s="170">
        <f t="shared" si="133"/>
        <v>0</v>
      </c>
      <c r="EJ134" s="1"/>
      <c r="EK134" s="1"/>
      <c r="EL134" s="177"/>
      <c r="EM134" s="178"/>
      <c r="EN134" s="177"/>
      <c r="EO134" s="178"/>
      <c r="EP134" s="177"/>
      <c r="EQ134" s="178"/>
      <c r="ER134" s="177"/>
      <c r="ES134" s="178"/>
      <c r="ET134" s="177"/>
      <c r="EU134" s="178"/>
      <c r="EV134" s="177"/>
      <c r="EW134" s="178"/>
      <c r="EX134" s="177"/>
      <c r="EY134" s="178"/>
      <c r="EZ134" s="177"/>
      <c r="FA134" s="178"/>
      <c r="FB134" s="189">
        <f t="shared" si="134"/>
        <v>0</v>
      </c>
      <c r="FC134" s="170">
        <f t="shared" si="135"/>
        <v>0</v>
      </c>
      <c r="FD134" s="169">
        <f t="shared" si="136"/>
        <v>0</v>
      </c>
      <c r="FE134" s="170">
        <f t="shared" si="137"/>
        <v>0</v>
      </c>
      <c r="FF134" s="1"/>
      <c r="FG134" s="1"/>
      <c r="FH134" s="177"/>
      <c r="FI134" s="178"/>
      <c r="FJ134" s="177"/>
      <c r="FK134" s="178"/>
      <c r="FL134" s="177"/>
      <c r="FM134" s="178"/>
      <c r="FN134" s="177"/>
      <c r="FO134" s="178"/>
      <c r="FP134" s="177"/>
      <c r="FQ134" s="178"/>
      <c r="FR134" s="177"/>
      <c r="FS134" s="178"/>
      <c r="FT134" s="177"/>
      <c r="FU134" s="178"/>
      <c r="FV134" s="177"/>
      <c r="FW134" s="178"/>
      <c r="FX134" s="189">
        <f t="shared" si="138"/>
        <v>0</v>
      </c>
      <c r="FY134" s="170">
        <f t="shared" si="139"/>
        <v>0</v>
      </c>
      <c r="FZ134" s="169">
        <f t="shared" si="140"/>
        <v>0</v>
      </c>
      <c r="GA134" s="170">
        <f t="shared" si="141"/>
        <v>0</v>
      </c>
      <c r="GB134" s="1"/>
      <c r="GC134" s="1"/>
      <c r="GD134" s="177"/>
      <c r="GE134" s="178"/>
      <c r="GF134" s="177"/>
      <c r="GG134" s="178"/>
      <c r="GH134" s="177"/>
      <c r="GI134" s="178"/>
      <c r="GJ134" s="177"/>
      <c r="GK134" s="178"/>
      <c r="GL134" s="177"/>
      <c r="GM134" s="178"/>
      <c r="GN134" s="177"/>
      <c r="GO134" s="178"/>
      <c r="GP134" s="177"/>
      <c r="GQ134" s="178"/>
      <c r="GR134" s="177"/>
      <c r="GS134" s="178"/>
      <c r="GT134" s="189">
        <f t="shared" si="156"/>
        <v>0</v>
      </c>
      <c r="GU134" s="170">
        <f t="shared" si="157"/>
        <v>0</v>
      </c>
      <c r="GV134" s="169">
        <f t="shared" si="158"/>
        <v>0</v>
      </c>
      <c r="GW134" s="170">
        <f t="shared" si="159"/>
        <v>0</v>
      </c>
      <c r="GX134" s="1"/>
      <c r="GY134" s="1"/>
      <c r="GZ134" s="177"/>
      <c r="HA134" s="178"/>
      <c r="HB134" s="177"/>
      <c r="HC134" s="178"/>
      <c r="HD134" s="177"/>
      <c r="HE134" s="178"/>
      <c r="HF134" s="177"/>
      <c r="HG134" s="178"/>
      <c r="HH134" s="177"/>
      <c r="HI134" s="178"/>
      <c r="HJ134" s="177"/>
      <c r="HK134" s="178"/>
      <c r="HL134" s="177"/>
      <c r="HM134" s="178"/>
      <c r="HN134" s="177"/>
      <c r="HO134" s="178"/>
      <c r="HP134" s="189">
        <f t="shared" si="160"/>
        <v>0</v>
      </c>
      <c r="HQ134" s="170">
        <f t="shared" si="161"/>
        <v>0</v>
      </c>
      <c r="HR134" s="169">
        <f t="shared" si="162"/>
        <v>0</v>
      </c>
      <c r="HS134" s="170">
        <f t="shared" si="163"/>
        <v>0</v>
      </c>
      <c r="HT134" s="1"/>
      <c r="HU134" s="1"/>
      <c r="HV134" s="173">
        <f t="shared" si="142"/>
        <v>0</v>
      </c>
      <c r="HW134" s="174">
        <f t="shared" si="143"/>
        <v>0</v>
      </c>
      <c r="HX134" s="169">
        <f t="shared" si="144"/>
        <v>0</v>
      </c>
      <c r="HY134" s="170">
        <f t="shared" si="145"/>
        <v>0</v>
      </c>
      <c r="HZ134" s="175">
        <f t="shared" si="146"/>
        <v>0</v>
      </c>
      <c r="IA134" s="174">
        <f t="shared" si="147"/>
        <v>0</v>
      </c>
      <c r="IB134" s="169">
        <f t="shared" si="148"/>
        <v>0</v>
      </c>
      <c r="IC134" s="170">
        <f t="shared" si="149"/>
        <v>0</v>
      </c>
      <c r="ID134" s="453">
        <f t="shared" si="150"/>
        <v>0</v>
      </c>
      <c r="IE134" s="439">
        <f t="shared" si="151"/>
        <v>0</v>
      </c>
      <c r="IF134" s="455" t="s">
        <v>343</v>
      </c>
      <c r="IG134" s="439" t="s">
        <v>343</v>
      </c>
      <c r="IH134" s="1"/>
    </row>
    <row r="135" spans="2:242" s="26" customFormat="1" ht="16.5" customHeight="1" x14ac:dyDescent="0.2">
      <c r="B135" s="153" t="s">
        <v>348</v>
      </c>
      <c r="C135" s="806"/>
      <c r="D135" s="807"/>
      <c r="E135" s="322"/>
      <c r="F135" s="116"/>
      <c r="G135" s="116"/>
      <c r="H135" s="116"/>
      <c r="I135" s="148">
        <f>INT(IF(E135&gt;0,data!$J$12,0))</f>
        <v>0</v>
      </c>
      <c r="J135" s="148">
        <f t="shared" si="112"/>
        <v>0</v>
      </c>
      <c r="K135" s="323"/>
      <c r="L135" s="322"/>
      <c r="M135" s="148">
        <f>INT(IF(E135&gt;0,(IF(K135="ano",data!$J$6,0)),0))</f>
        <v>0</v>
      </c>
      <c r="N135" s="155">
        <f t="shared" si="113"/>
        <v>0</v>
      </c>
      <c r="O135" s="158">
        <f t="shared" si="114"/>
        <v>0</v>
      </c>
      <c r="Q135" s="152" t="str">
        <f t="shared" si="115"/>
        <v/>
      </c>
      <c r="R135" s="640" t="s">
        <v>343</v>
      </c>
      <c r="T135" s="26">
        <f t="shared" si="119"/>
        <v>0</v>
      </c>
      <c r="U135" s="179" t="s">
        <v>300</v>
      </c>
      <c r="V135" s="10"/>
      <c r="W135" s="10"/>
      <c r="X135" s="167"/>
      <c r="Y135" s="180"/>
      <c r="Z135" s="167"/>
      <c r="AA135" s="180"/>
      <c r="AB135" s="167"/>
      <c r="AC135" s="180"/>
      <c r="AD135" s="167"/>
      <c r="AE135" s="180"/>
      <c r="AF135" s="167"/>
      <c r="AG135" s="180"/>
      <c r="AH135" s="167"/>
      <c r="AI135" s="180"/>
      <c r="AJ135" s="167"/>
      <c r="AK135" s="180"/>
      <c r="AL135" s="167"/>
      <c r="AM135" s="180"/>
      <c r="AN135" s="167"/>
      <c r="AO135" s="180"/>
      <c r="AP135" s="167"/>
      <c r="AQ135" s="180"/>
      <c r="AR135" s="167"/>
      <c r="AS135" s="180"/>
      <c r="AT135" s="167"/>
      <c r="AU135" s="180"/>
      <c r="AV135" s="189">
        <f t="shared" si="57"/>
        <v>0</v>
      </c>
      <c r="AW135" s="170">
        <f t="shared" si="120"/>
        <v>0</v>
      </c>
      <c r="AX135" s="169">
        <f t="shared" si="59"/>
        <v>0</v>
      </c>
      <c r="AY135" s="170">
        <f t="shared" si="121"/>
        <v>0</v>
      </c>
      <c r="AZ135" s="1"/>
      <c r="BA135" s="1"/>
      <c r="BB135" s="167"/>
      <c r="BC135" s="180"/>
      <c r="BD135" s="167"/>
      <c r="BE135" s="180"/>
      <c r="BF135" s="167"/>
      <c r="BG135" s="180"/>
      <c r="BH135" s="167"/>
      <c r="BI135" s="180"/>
      <c r="BJ135" s="167"/>
      <c r="BK135" s="180"/>
      <c r="BL135" s="167"/>
      <c r="BM135" s="180"/>
      <c r="BN135" s="167"/>
      <c r="BO135" s="180"/>
      <c r="BP135" s="167"/>
      <c r="BQ135" s="180"/>
      <c r="BR135" s="189">
        <f t="shared" si="122"/>
        <v>0</v>
      </c>
      <c r="BS135" s="170">
        <f t="shared" si="123"/>
        <v>0</v>
      </c>
      <c r="BT135" s="169">
        <f t="shared" si="124"/>
        <v>0</v>
      </c>
      <c r="BU135" s="170">
        <f t="shared" si="125"/>
        <v>0</v>
      </c>
      <c r="BV135" s="1"/>
      <c r="BW135" s="1"/>
      <c r="BX135" s="167"/>
      <c r="BY135" s="180"/>
      <c r="BZ135" s="167"/>
      <c r="CA135" s="180"/>
      <c r="CB135" s="167"/>
      <c r="CC135" s="180"/>
      <c r="CD135" s="167"/>
      <c r="CE135" s="180"/>
      <c r="CF135" s="167"/>
      <c r="CG135" s="180"/>
      <c r="CH135" s="167"/>
      <c r="CI135" s="180"/>
      <c r="CJ135" s="167"/>
      <c r="CK135" s="180"/>
      <c r="CL135" s="167"/>
      <c r="CM135" s="180"/>
      <c r="CN135" s="189">
        <f t="shared" si="126"/>
        <v>0</v>
      </c>
      <c r="CO135" s="170">
        <f t="shared" si="127"/>
        <v>0</v>
      </c>
      <c r="CP135" s="169">
        <f t="shared" si="128"/>
        <v>0</v>
      </c>
      <c r="CQ135" s="170">
        <f t="shared" si="129"/>
        <v>0</v>
      </c>
      <c r="CR135" s="1"/>
      <c r="CS135" s="1"/>
      <c r="CT135" s="167"/>
      <c r="CU135" s="180"/>
      <c r="CV135" s="167"/>
      <c r="CW135" s="180"/>
      <c r="CX135" s="167"/>
      <c r="CY135" s="180"/>
      <c r="CZ135" s="167"/>
      <c r="DA135" s="180"/>
      <c r="DB135" s="167"/>
      <c r="DC135" s="180"/>
      <c r="DD135" s="167"/>
      <c r="DE135" s="180"/>
      <c r="DF135" s="167"/>
      <c r="DG135" s="180"/>
      <c r="DH135" s="167"/>
      <c r="DI135" s="180"/>
      <c r="DJ135" s="189">
        <f t="shared" si="152"/>
        <v>0</v>
      </c>
      <c r="DK135" s="170">
        <f t="shared" si="153"/>
        <v>0</v>
      </c>
      <c r="DL135" s="169">
        <f t="shared" si="154"/>
        <v>0</v>
      </c>
      <c r="DM135" s="170">
        <f t="shared" si="155"/>
        <v>0</v>
      </c>
      <c r="DN135" s="1"/>
      <c r="DO135" s="1"/>
      <c r="DP135" s="167"/>
      <c r="DQ135" s="180"/>
      <c r="DR135" s="167"/>
      <c r="DS135" s="180"/>
      <c r="DT135" s="167"/>
      <c r="DU135" s="180"/>
      <c r="DV135" s="167"/>
      <c r="DW135" s="180"/>
      <c r="DX135" s="167"/>
      <c r="DY135" s="180"/>
      <c r="DZ135" s="167"/>
      <c r="EA135" s="180"/>
      <c r="EB135" s="167"/>
      <c r="EC135" s="180"/>
      <c r="ED135" s="167"/>
      <c r="EE135" s="180"/>
      <c r="EF135" s="189">
        <f t="shared" si="130"/>
        <v>0</v>
      </c>
      <c r="EG135" s="170">
        <f t="shared" si="131"/>
        <v>0</v>
      </c>
      <c r="EH135" s="169">
        <f t="shared" si="132"/>
        <v>0</v>
      </c>
      <c r="EI135" s="170">
        <f t="shared" si="133"/>
        <v>0</v>
      </c>
      <c r="EJ135" s="1"/>
      <c r="EK135" s="1"/>
      <c r="EL135" s="167"/>
      <c r="EM135" s="180"/>
      <c r="EN135" s="167"/>
      <c r="EO135" s="180"/>
      <c r="EP135" s="167"/>
      <c r="EQ135" s="180"/>
      <c r="ER135" s="167"/>
      <c r="ES135" s="180"/>
      <c r="ET135" s="167"/>
      <c r="EU135" s="180"/>
      <c r="EV135" s="167"/>
      <c r="EW135" s="180"/>
      <c r="EX135" s="167"/>
      <c r="EY135" s="180"/>
      <c r="EZ135" s="167"/>
      <c r="FA135" s="180"/>
      <c r="FB135" s="189">
        <f t="shared" si="134"/>
        <v>0</v>
      </c>
      <c r="FC135" s="170">
        <f t="shared" si="135"/>
        <v>0</v>
      </c>
      <c r="FD135" s="169">
        <f t="shared" si="136"/>
        <v>0</v>
      </c>
      <c r="FE135" s="170">
        <f t="shared" si="137"/>
        <v>0</v>
      </c>
      <c r="FF135" s="1"/>
      <c r="FG135" s="1"/>
      <c r="FH135" s="167"/>
      <c r="FI135" s="180"/>
      <c r="FJ135" s="167"/>
      <c r="FK135" s="180"/>
      <c r="FL135" s="167"/>
      <c r="FM135" s="180"/>
      <c r="FN135" s="167"/>
      <c r="FO135" s="180"/>
      <c r="FP135" s="167"/>
      <c r="FQ135" s="180"/>
      <c r="FR135" s="167"/>
      <c r="FS135" s="180"/>
      <c r="FT135" s="167"/>
      <c r="FU135" s="180"/>
      <c r="FV135" s="167"/>
      <c r="FW135" s="180"/>
      <c r="FX135" s="189">
        <f t="shared" si="138"/>
        <v>0</v>
      </c>
      <c r="FY135" s="170">
        <f t="shared" si="139"/>
        <v>0</v>
      </c>
      <c r="FZ135" s="169">
        <f t="shared" si="140"/>
        <v>0</v>
      </c>
      <c r="GA135" s="170">
        <f t="shared" si="141"/>
        <v>0</v>
      </c>
      <c r="GB135" s="1"/>
      <c r="GC135" s="1"/>
      <c r="GD135" s="167"/>
      <c r="GE135" s="180"/>
      <c r="GF135" s="167"/>
      <c r="GG135" s="180"/>
      <c r="GH135" s="167"/>
      <c r="GI135" s="180"/>
      <c r="GJ135" s="167"/>
      <c r="GK135" s="180"/>
      <c r="GL135" s="167"/>
      <c r="GM135" s="180"/>
      <c r="GN135" s="167"/>
      <c r="GO135" s="180"/>
      <c r="GP135" s="167"/>
      <c r="GQ135" s="180"/>
      <c r="GR135" s="167"/>
      <c r="GS135" s="180"/>
      <c r="GT135" s="189">
        <f t="shared" si="156"/>
        <v>0</v>
      </c>
      <c r="GU135" s="170">
        <f t="shared" si="157"/>
        <v>0</v>
      </c>
      <c r="GV135" s="169">
        <f t="shared" si="158"/>
        <v>0</v>
      </c>
      <c r="GW135" s="170">
        <f t="shared" si="159"/>
        <v>0</v>
      </c>
      <c r="GX135" s="1"/>
      <c r="GY135" s="1"/>
      <c r="GZ135" s="167"/>
      <c r="HA135" s="180"/>
      <c r="HB135" s="167"/>
      <c r="HC135" s="180"/>
      <c r="HD135" s="167"/>
      <c r="HE135" s="180"/>
      <c r="HF135" s="167"/>
      <c r="HG135" s="180"/>
      <c r="HH135" s="167"/>
      <c r="HI135" s="180"/>
      <c r="HJ135" s="167"/>
      <c r="HK135" s="180"/>
      <c r="HL135" s="167"/>
      <c r="HM135" s="180"/>
      <c r="HN135" s="167"/>
      <c r="HO135" s="180"/>
      <c r="HP135" s="189">
        <f t="shared" si="160"/>
        <v>0</v>
      </c>
      <c r="HQ135" s="170">
        <f t="shared" si="161"/>
        <v>0</v>
      </c>
      <c r="HR135" s="169">
        <f t="shared" si="162"/>
        <v>0</v>
      </c>
      <c r="HS135" s="170">
        <f t="shared" si="163"/>
        <v>0</v>
      </c>
      <c r="HT135" s="1"/>
      <c r="HU135" s="1"/>
      <c r="HV135" s="173">
        <f t="shared" si="142"/>
        <v>0</v>
      </c>
      <c r="HW135" s="174">
        <f t="shared" si="143"/>
        <v>0</v>
      </c>
      <c r="HX135" s="169">
        <f t="shared" si="144"/>
        <v>0</v>
      </c>
      <c r="HY135" s="170">
        <f t="shared" si="145"/>
        <v>0</v>
      </c>
      <c r="HZ135" s="175">
        <f t="shared" si="146"/>
        <v>0</v>
      </c>
      <c r="IA135" s="174">
        <f t="shared" si="147"/>
        <v>0</v>
      </c>
      <c r="IB135" s="169">
        <f t="shared" si="148"/>
        <v>0</v>
      </c>
      <c r="IC135" s="170">
        <f t="shared" si="149"/>
        <v>0</v>
      </c>
      <c r="ID135" s="453">
        <f t="shared" si="150"/>
        <v>0</v>
      </c>
      <c r="IE135" s="439">
        <f t="shared" si="151"/>
        <v>0</v>
      </c>
      <c r="IF135" s="455" t="s">
        <v>343</v>
      </c>
      <c r="IG135" s="439" t="s">
        <v>343</v>
      </c>
      <c r="IH135" s="1"/>
    </row>
    <row r="136" spans="2:242" s="26" customFormat="1" ht="16.5" hidden="1" customHeight="1" x14ac:dyDescent="0.2">
      <c r="B136" s="153"/>
      <c r="C136" s="838"/>
      <c r="D136" s="839"/>
      <c r="E136" s="553"/>
      <c r="F136" s="553"/>
      <c r="G136" s="553"/>
      <c r="H136" s="553"/>
      <c r="I136" s="148">
        <f>INT(IF(E136&gt;0,data!$J$12,0))</f>
        <v>0</v>
      </c>
      <c r="J136" s="148">
        <f t="shared" si="112"/>
        <v>0</v>
      </c>
      <c r="K136" s="554"/>
      <c r="L136" s="553"/>
      <c r="M136" s="148">
        <f>INT(IF(E136&gt;0,(IF(K136="ano",data!$J$6,0)),0))</f>
        <v>0</v>
      </c>
      <c r="N136" s="155">
        <f t="shared" si="113"/>
        <v>0</v>
      </c>
      <c r="O136" s="158">
        <f t="shared" si="114"/>
        <v>0</v>
      </c>
      <c r="Q136" s="152" t="str">
        <f t="shared" si="115"/>
        <v/>
      </c>
      <c r="R136" s="640" t="s">
        <v>343</v>
      </c>
      <c r="T136" s="26">
        <f t="shared" si="119"/>
        <v>0</v>
      </c>
      <c r="U136" s="176" t="s">
        <v>300</v>
      </c>
      <c r="V136" s="10"/>
      <c r="W136" s="10"/>
      <c r="X136" s="177"/>
      <c r="Y136" s="178"/>
      <c r="Z136" s="177"/>
      <c r="AA136" s="178"/>
      <c r="AB136" s="177"/>
      <c r="AC136" s="178"/>
      <c r="AD136" s="177"/>
      <c r="AE136" s="178"/>
      <c r="AF136" s="177"/>
      <c r="AG136" s="178"/>
      <c r="AH136" s="177"/>
      <c r="AI136" s="178"/>
      <c r="AJ136" s="177"/>
      <c r="AK136" s="178"/>
      <c r="AL136" s="177"/>
      <c r="AM136" s="178"/>
      <c r="AN136" s="177"/>
      <c r="AO136" s="178"/>
      <c r="AP136" s="177"/>
      <c r="AQ136" s="178"/>
      <c r="AR136" s="177"/>
      <c r="AS136" s="178"/>
      <c r="AT136" s="177"/>
      <c r="AU136" s="178"/>
      <c r="AV136" s="189">
        <f t="shared" ref="AV136:AV199" si="164">IF($U136="Ne",0,IF(IF(X136="",0,((30/Y$4*(Y$4-X136))/30))+IF(Z136="",0,((30/AA$4*(AA$4-Z136))/30))+IF(AB136="",0,((30/AC$4*(AC$4-AB136))/30))+IF(AD136="",0,((30/AE$4*(AE$4-AD136))/30))+IF(AF136="",0,((30/AG$4*(AG$4-AF136))/30))+IF(AH136="",0,((30/AI$4*(AI$4-AH136))/30))+IF(AJ136="",0,((30/AK$4*(AK$4-AJ136))/30))+IF(AL136="",0,((30/AM$4*(AM$4-AL136))/30))+IF(AN136="",0,((30/AO$4*(AO$4-AN136))/30))+IF(AP136="",0,((30/AQ$4*(AQ$4-AP136))/30))+IF(AR136="",0,((30/AS$4*(AS$4-AR136))/30))+IF(AT136="",0,((30/AU$4*(AU$4-AT136))/30))&gt;($E136),$E136,IF(X136="",0,((30/Y$4*(Y$4-X136))/30))+IF(Z136="",0,((30/AA$4*(AA$4-Z136))/30))+IF(AB136="",0,((30/AC$4*(AC$4-AB136))/30))+IF(AD136="",0,((30/AE$4*(AE$4-AD136))/30))+IF(AF136="",0,((30/AG$4*(AG$4-AF136))/30))+IF(AH136="",0,((30/AI$4*(AI$4-AH136))/30))+IF(AJ136="",0,((30/AK$4*(AK$4-AJ136))/30))+IF(AL136="",0,((30/AM$4*(AM$4-AL136))/30))+IF(AN136="",0,((30/AO$4*(AO$4-AN136))/30))+IF(AP136="",0,((30/AQ$4*(AQ$4-AP136))/30))+IF(AR136="",0,((30/AS$4*(AS$4-AR136))/30))+IF(AT136="",0,((30/AU$4*(AU$4-AT136))/30))))</f>
        <v>0</v>
      </c>
      <c r="AW136" s="170">
        <f t="shared" si="120"/>
        <v>0</v>
      </c>
      <c r="AX136" s="169">
        <f t="shared" ref="AX136:AX199" si="165">IF($U136="Ne",0,IF(OR($L136=0,$L136=""),0,IF(IF(Y136="Ano",IF(X136="",0,((30/Y$4*(Y$4-X136))/30)),0)+IF(AA136="Ano",IF(Z136="",0,((30/AA$4*(AA$4-Z136))/30)),0)+IF(AC136="Ano",IF(AB136="",0,((30/AC$4*(AC$4-AB136))/30)),0)+IF(AE136="Ano",IF(AD136="",0,((30/AE$4*(AE$4-AD136))/30)),0)+IF(AG136="Ano",IF(AF136="",0,((30/AG$4*(AG$4-AF136))/30)),0)+IF(AI136="Ano",IF(AH136="",0,((30/AI$4*(AI$4-AH136))/30)),0)+IF(AK136="Ano",IF(AJ136="",0,((30/AK$4*(AK$4-AJ136))/30)),0)+IF(AM136="Ano",IF(AL136="",0,((30/AM$4*(AM$4-AL136))/30)),0)+IF(AO136="Ano",IF(AN136="",0,((30/AO$4*(AO$4-AN136))/30)),0)+IF(AQ136="Ano",IF(AP136="",0,((30/AQ$4*(AQ$4-AP136))/30)),0)+IF(AS136="Ano",IF(AR136="",0,((30/AS$4*(AS$4-AR136))/30)),0)+IF(AU136="Ano",IF(AT136="",0,((30/AU$4*(AU$4-AT136))/30)),0)&gt;($L136),$L136,IF(Y136="Ano",IF(X136="",0,((30/Y$4*(Y$4-X136))/30)),0)+IF(AA136="Ano",IF(Z136="",0,((30/AA$4*(AA$4-Z136))/30)),0)+IF(AC136="Ano",IF(AB136="",0,((30/AC$4*(AC$4-AB136))/30)),0)+IF(AE136="Ano",IF(AD136="",0,((30/AE$4*(AE$4-AD136))/30)),0)+IF(AG136="Ano",IF(AF136="",0,((30/AG$4*(AG$4-AF136))/30)),0)+IF(AI136="Ano",IF(AH136="",0,((30/AI$4*(AI$4-AH136))/30)),0)+IF(AK136="Ano",IF(AJ136="",0,((30/AK$4*(AK$4-AJ136))/30)),0)+IF(AM136="Ano",IF(AL136="",0,((30/AM$4*(AM$4-AL136))/30)),0)+IF(AO136="Ano",IF(AN136="",0,((30/AO$4*(AO$4-AN136))/30)),0)+IF(AQ136="Ano",IF(AP136="",0,((30/AQ$4*(AQ$4-AP136))/30)),0)+IF(AS136="Ano",IF(AR136="",0,((30/AS$4*(AS$4-AR136))/30)),0)+IF(AU136="Ano",IF(AT136="",0,((30/AU$4*(AU$4-AT136))/30)),0))))</f>
        <v>0</v>
      </c>
      <c r="AY136" s="170">
        <f t="shared" si="121"/>
        <v>0</v>
      </c>
      <c r="AZ136" s="1"/>
      <c r="BA136" s="1"/>
      <c r="BB136" s="177"/>
      <c r="BC136" s="178"/>
      <c r="BD136" s="177"/>
      <c r="BE136" s="178"/>
      <c r="BF136" s="177"/>
      <c r="BG136" s="178"/>
      <c r="BH136" s="177"/>
      <c r="BI136" s="178"/>
      <c r="BJ136" s="177"/>
      <c r="BK136" s="178"/>
      <c r="BL136" s="177"/>
      <c r="BM136" s="178"/>
      <c r="BN136" s="177"/>
      <c r="BO136" s="178"/>
      <c r="BP136" s="177"/>
      <c r="BQ136" s="178"/>
      <c r="BR136" s="189">
        <f t="shared" si="122"/>
        <v>0</v>
      </c>
      <c r="BS136" s="170">
        <f t="shared" si="123"/>
        <v>0</v>
      </c>
      <c r="BT136" s="169">
        <f t="shared" si="124"/>
        <v>0</v>
      </c>
      <c r="BU136" s="170">
        <f t="shared" si="125"/>
        <v>0</v>
      </c>
      <c r="BV136" s="1"/>
      <c r="BW136" s="1"/>
      <c r="BX136" s="177"/>
      <c r="BY136" s="178"/>
      <c r="BZ136" s="177"/>
      <c r="CA136" s="178"/>
      <c r="CB136" s="177"/>
      <c r="CC136" s="178"/>
      <c r="CD136" s="177"/>
      <c r="CE136" s="178"/>
      <c r="CF136" s="177"/>
      <c r="CG136" s="178"/>
      <c r="CH136" s="177"/>
      <c r="CI136" s="178"/>
      <c r="CJ136" s="177"/>
      <c r="CK136" s="178"/>
      <c r="CL136" s="177"/>
      <c r="CM136" s="178"/>
      <c r="CN136" s="189">
        <f t="shared" si="126"/>
        <v>0</v>
      </c>
      <c r="CO136" s="170">
        <f t="shared" si="127"/>
        <v>0</v>
      </c>
      <c r="CP136" s="169">
        <f t="shared" si="128"/>
        <v>0</v>
      </c>
      <c r="CQ136" s="170">
        <f t="shared" si="129"/>
        <v>0</v>
      </c>
      <c r="CR136" s="1"/>
      <c r="CS136" s="1"/>
      <c r="CT136" s="177"/>
      <c r="CU136" s="178"/>
      <c r="CV136" s="177"/>
      <c r="CW136" s="178"/>
      <c r="CX136" s="177"/>
      <c r="CY136" s="178"/>
      <c r="CZ136" s="177"/>
      <c r="DA136" s="178"/>
      <c r="DB136" s="177"/>
      <c r="DC136" s="178"/>
      <c r="DD136" s="177"/>
      <c r="DE136" s="178"/>
      <c r="DF136" s="177"/>
      <c r="DG136" s="178"/>
      <c r="DH136" s="177"/>
      <c r="DI136" s="178"/>
      <c r="DJ136" s="189">
        <f t="shared" si="152"/>
        <v>0</v>
      </c>
      <c r="DK136" s="170">
        <f t="shared" si="153"/>
        <v>0</v>
      </c>
      <c r="DL136" s="169">
        <f t="shared" si="154"/>
        <v>0</v>
      </c>
      <c r="DM136" s="170">
        <f t="shared" si="155"/>
        <v>0</v>
      </c>
      <c r="DN136" s="1"/>
      <c r="DO136" s="1"/>
      <c r="DP136" s="177"/>
      <c r="DQ136" s="178"/>
      <c r="DR136" s="177"/>
      <c r="DS136" s="178"/>
      <c r="DT136" s="177"/>
      <c r="DU136" s="178"/>
      <c r="DV136" s="177"/>
      <c r="DW136" s="178"/>
      <c r="DX136" s="177"/>
      <c r="DY136" s="178"/>
      <c r="DZ136" s="177"/>
      <c r="EA136" s="178"/>
      <c r="EB136" s="177"/>
      <c r="EC136" s="178"/>
      <c r="ED136" s="177"/>
      <c r="EE136" s="178"/>
      <c r="EF136" s="189">
        <f t="shared" si="130"/>
        <v>0</v>
      </c>
      <c r="EG136" s="170">
        <f t="shared" si="131"/>
        <v>0</v>
      </c>
      <c r="EH136" s="169">
        <f t="shared" si="132"/>
        <v>0</v>
      </c>
      <c r="EI136" s="170">
        <f t="shared" si="133"/>
        <v>0</v>
      </c>
      <c r="EJ136" s="1"/>
      <c r="EK136" s="1"/>
      <c r="EL136" s="177"/>
      <c r="EM136" s="178"/>
      <c r="EN136" s="177"/>
      <c r="EO136" s="178"/>
      <c r="EP136" s="177"/>
      <c r="EQ136" s="178"/>
      <c r="ER136" s="177"/>
      <c r="ES136" s="178"/>
      <c r="ET136" s="177"/>
      <c r="EU136" s="178"/>
      <c r="EV136" s="177"/>
      <c r="EW136" s="178"/>
      <c r="EX136" s="177"/>
      <c r="EY136" s="178"/>
      <c r="EZ136" s="177"/>
      <c r="FA136" s="178"/>
      <c r="FB136" s="189">
        <f t="shared" si="134"/>
        <v>0</v>
      </c>
      <c r="FC136" s="170">
        <f t="shared" si="135"/>
        <v>0</v>
      </c>
      <c r="FD136" s="169">
        <f t="shared" si="136"/>
        <v>0</v>
      </c>
      <c r="FE136" s="170">
        <f t="shared" si="137"/>
        <v>0</v>
      </c>
      <c r="FF136" s="1"/>
      <c r="FG136" s="1"/>
      <c r="FH136" s="177"/>
      <c r="FI136" s="178"/>
      <c r="FJ136" s="177"/>
      <c r="FK136" s="178"/>
      <c r="FL136" s="177"/>
      <c r="FM136" s="178"/>
      <c r="FN136" s="177"/>
      <c r="FO136" s="178"/>
      <c r="FP136" s="177"/>
      <c r="FQ136" s="178"/>
      <c r="FR136" s="177"/>
      <c r="FS136" s="178"/>
      <c r="FT136" s="177"/>
      <c r="FU136" s="178"/>
      <c r="FV136" s="177"/>
      <c r="FW136" s="178"/>
      <c r="FX136" s="189">
        <f t="shared" si="138"/>
        <v>0</v>
      </c>
      <c r="FY136" s="170">
        <f t="shared" si="139"/>
        <v>0</v>
      </c>
      <c r="FZ136" s="169">
        <f t="shared" si="140"/>
        <v>0</v>
      </c>
      <c r="GA136" s="170">
        <f t="shared" si="141"/>
        <v>0</v>
      </c>
      <c r="GB136" s="1"/>
      <c r="GC136" s="1"/>
      <c r="GD136" s="177"/>
      <c r="GE136" s="178"/>
      <c r="GF136" s="177"/>
      <c r="GG136" s="178"/>
      <c r="GH136" s="177"/>
      <c r="GI136" s="178"/>
      <c r="GJ136" s="177"/>
      <c r="GK136" s="178"/>
      <c r="GL136" s="177"/>
      <c r="GM136" s="178"/>
      <c r="GN136" s="177"/>
      <c r="GO136" s="178"/>
      <c r="GP136" s="177"/>
      <c r="GQ136" s="178"/>
      <c r="GR136" s="177"/>
      <c r="GS136" s="178"/>
      <c r="GT136" s="189">
        <f t="shared" si="156"/>
        <v>0</v>
      </c>
      <c r="GU136" s="170">
        <f t="shared" si="157"/>
        <v>0</v>
      </c>
      <c r="GV136" s="169">
        <f t="shared" si="158"/>
        <v>0</v>
      </c>
      <c r="GW136" s="170">
        <f t="shared" si="159"/>
        <v>0</v>
      </c>
      <c r="GX136" s="1"/>
      <c r="GY136" s="1"/>
      <c r="GZ136" s="177"/>
      <c r="HA136" s="178"/>
      <c r="HB136" s="177"/>
      <c r="HC136" s="178"/>
      <c r="HD136" s="177"/>
      <c r="HE136" s="178"/>
      <c r="HF136" s="177"/>
      <c r="HG136" s="178"/>
      <c r="HH136" s="177"/>
      <c r="HI136" s="178"/>
      <c r="HJ136" s="177"/>
      <c r="HK136" s="178"/>
      <c r="HL136" s="177"/>
      <c r="HM136" s="178"/>
      <c r="HN136" s="177"/>
      <c r="HO136" s="178"/>
      <c r="HP136" s="189">
        <f t="shared" si="160"/>
        <v>0</v>
      </c>
      <c r="HQ136" s="170">
        <f t="shared" si="161"/>
        <v>0</v>
      </c>
      <c r="HR136" s="169">
        <f t="shared" si="162"/>
        <v>0</v>
      </c>
      <c r="HS136" s="170">
        <f t="shared" si="163"/>
        <v>0</v>
      </c>
      <c r="HT136" s="1"/>
      <c r="HU136" s="1"/>
      <c r="HV136" s="173">
        <f t="shared" si="142"/>
        <v>0</v>
      </c>
      <c r="HW136" s="174">
        <f t="shared" si="143"/>
        <v>0</v>
      </c>
      <c r="HX136" s="169">
        <f t="shared" si="144"/>
        <v>0</v>
      </c>
      <c r="HY136" s="170">
        <f t="shared" si="145"/>
        <v>0</v>
      </c>
      <c r="HZ136" s="175">
        <f t="shared" si="146"/>
        <v>0</v>
      </c>
      <c r="IA136" s="174">
        <f t="shared" si="147"/>
        <v>0</v>
      </c>
      <c r="IB136" s="169">
        <f t="shared" si="148"/>
        <v>0</v>
      </c>
      <c r="IC136" s="170">
        <f t="shared" si="149"/>
        <v>0</v>
      </c>
      <c r="ID136" s="453">
        <f t="shared" si="150"/>
        <v>0</v>
      </c>
      <c r="IE136" s="439">
        <f t="shared" si="151"/>
        <v>0</v>
      </c>
      <c r="IF136" s="455" t="s">
        <v>343</v>
      </c>
      <c r="IG136" s="439" t="s">
        <v>343</v>
      </c>
      <c r="IH136" s="1"/>
    </row>
    <row r="137" spans="2:242" s="26" customFormat="1" ht="16.5" customHeight="1" x14ac:dyDescent="0.2">
      <c r="B137" s="153" t="s">
        <v>349</v>
      </c>
      <c r="C137" s="806"/>
      <c r="D137" s="807"/>
      <c r="E137" s="322"/>
      <c r="F137" s="116"/>
      <c r="G137" s="116"/>
      <c r="H137" s="116"/>
      <c r="I137" s="148">
        <f>INT(IF(E137&gt;0,data!$J$12,0))</f>
        <v>0</v>
      </c>
      <c r="J137" s="148">
        <f t="shared" si="112"/>
        <v>0</v>
      </c>
      <c r="K137" s="323"/>
      <c r="L137" s="322"/>
      <c r="M137" s="148">
        <f>INT(IF(E137&gt;0,(IF(K137="ano",data!$J$6,0)),0))</f>
        <v>0</v>
      </c>
      <c r="N137" s="155">
        <f t="shared" si="113"/>
        <v>0</v>
      </c>
      <c r="O137" s="158">
        <f t="shared" si="114"/>
        <v>0</v>
      </c>
      <c r="Q137" s="152" t="str">
        <f t="shared" si="115"/>
        <v/>
      </c>
      <c r="R137" s="640" t="s">
        <v>343</v>
      </c>
      <c r="T137" s="26">
        <f t="shared" si="119"/>
        <v>0</v>
      </c>
      <c r="U137" s="179" t="s">
        <v>300</v>
      </c>
      <c r="V137" s="10"/>
      <c r="W137" s="10"/>
      <c r="X137" s="167"/>
      <c r="Y137" s="180"/>
      <c r="Z137" s="167"/>
      <c r="AA137" s="180"/>
      <c r="AB137" s="167"/>
      <c r="AC137" s="180"/>
      <c r="AD137" s="167"/>
      <c r="AE137" s="180"/>
      <c r="AF137" s="167"/>
      <c r="AG137" s="180"/>
      <c r="AH137" s="167"/>
      <c r="AI137" s="180"/>
      <c r="AJ137" s="167"/>
      <c r="AK137" s="180"/>
      <c r="AL137" s="167"/>
      <c r="AM137" s="180"/>
      <c r="AN137" s="167"/>
      <c r="AO137" s="180"/>
      <c r="AP137" s="167"/>
      <c r="AQ137" s="180"/>
      <c r="AR137" s="167"/>
      <c r="AS137" s="180"/>
      <c r="AT137" s="167"/>
      <c r="AU137" s="180"/>
      <c r="AV137" s="189">
        <f t="shared" si="164"/>
        <v>0</v>
      </c>
      <c r="AW137" s="170">
        <f t="shared" si="120"/>
        <v>0</v>
      </c>
      <c r="AX137" s="169">
        <f t="shared" si="165"/>
        <v>0</v>
      </c>
      <c r="AY137" s="170">
        <f t="shared" si="121"/>
        <v>0</v>
      </c>
      <c r="AZ137" s="1"/>
      <c r="BA137" s="1"/>
      <c r="BB137" s="167"/>
      <c r="BC137" s="180"/>
      <c r="BD137" s="167"/>
      <c r="BE137" s="180"/>
      <c r="BF137" s="167"/>
      <c r="BG137" s="180"/>
      <c r="BH137" s="167"/>
      <c r="BI137" s="180"/>
      <c r="BJ137" s="167"/>
      <c r="BK137" s="180"/>
      <c r="BL137" s="167"/>
      <c r="BM137" s="180"/>
      <c r="BN137" s="167"/>
      <c r="BO137" s="180"/>
      <c r="BP137" s="167"/>
      <c r="BQ137" s="180"/>
      <c r="BR137" s="189">
        <f t="shared" si="122"/>
        <v>0</v>
      </c>
      <c r="BS137" s="170">
        <f t="shared" si="123"/>
        <v>0</v>
      </c>
      <c r="BT137" s="169">
        <f t="shared" si="124"/>
        <v>0</v>
      </c>
      <c r="BU137" s="170">
        <f t="shared" si="125"/>
        <v>0</v>
      </c>
      <c r="BV137" s="1"/>
      <c r="BW137" s="1"/>
      <c r="BX137" s="167"/>
      <c r="BY137" s="180"/>
      <c r="BZ137" s="167"/>
      <c r="CA137" s="180"/>
      <c r="CB137" s="167"/>
      <c r="CC137" s="180"/>
      <c r="CD137" s="167"/>
      <c r="CE137" s="180"/>
      <c r="CF137" s="167"/>
      <c r="CG137" s="180"/>
      <c r="CH137" s="167"/>
      <c r="CI137" s="180"/>
      <c r="CJ137" s="167"/>
      <c r="CK137" s="180"/>
      <c r="CL137" s="167"/>
      <c r="CM137" s="180"/>
      <c r="CN137" s="189">
        <f t="shared" si="126"/>
        <v>0</v>
      </c>
      <c r="CO137" s="170">
        <f t="shared" si="127"/>
        <v>0</v>
      </c>
      <c r="CP137" s="169">
        <f t="shared" si="128"/>
        <v>0</v>
      </c>
      <c r="CQ137" s="170">
        <f t="shared" si="129"/>
        <v>0</v>
      </c>
      <c r="CR137" s="1"/>
      <c r="CS137" s="1"/>
      <c r="CT137" s="167"/>
      <c r="CU137" s="180"/>
      <c r="CV137" s="167"/>
      <c r="CW137" s="180"/>
      <c r="CX137" s="167"/>
      <c r="CY137" s="180"/>
      <c r="CZ137" s="167"/>
      <c r="DA137" s="180"/>
      <c r="DB137" s="167"/>
      <c r="DC137" s="180"/>
      <c r="DD137" s="167"/>
      <c r="DE137" s="180"/>
      <c r="DF137" s="167"/>
      <c r="DG137" s="180"/>
      <c r="DH137" s="167"/>
      <c r="DI137" s="180"/>
      <c r="DJ137" s="189">
        <f t="shared" si="152"/>
        <v>0</v>
      </c>
      <c r="DK137" s="170">
        <f t="shared" si="153"/>
        <v>0</v>
      </c>
      <c r="DL137" s="169">
        <f t="shared" si="154"/>
        <v>0</v>
      </c>
      <c r="DM137" s="170">
        <f t="shared" si="155"/>
        <v>0</v>
      </c>
      <c r="DN137" s="1"/>
      <c r="DO137" s="1"/>
      <c r="DP137" s="167"/>
      <c r="DQ137" s="180"/>
      <c r="DR137" s="167"/>
      <c r="DS137" s="180"/>
      <c r="DT137" s="167"/>
      <c r="DU137" s="180"/>
      <c r="DV137" s="167"/>
      <c r="DW137" s="180"/>
      <c r="DX137" s="167"/>
      <c r="DY137" s="180"/>
      <c r="DZ137" s="167"/>
      <c r="EA137" s="180"/>
      <c r="EB137" s="167"/>
      <c r="EC137" s="180"/>
      <c r="ED137" s="167"/>
      <c r="EE137" s="180"/>
      <c r="EF137" s="189">
        <f t="shared" si="130"/>
        <v>0</v>
      </c>
      <c r="EG137" s="170">
        <f t="shared" si="131"/>
        <v>0</v>
      </c>
      <c r="EH137" s="169">
        <f t="shared" si="132"/>
        <v>0</v>
      </c>
      <c r="EI137" s="170">
        <f t="shared" si="133"/>
        <v>0</v>
      </c>
      <c r="EJ137" s="1"/>
      <c r="EK137" s="1"/>
      <c r="EL137" s="167"/>
      <c r="EM137" s="180"/>
      <c r="EN137" s="167"/>
      <c r="EO137" s="180"/>
      <c r="EP137" s="167"/>
      <c r="EQ137" s="180"/>
      <c r="ER137" s="167"/>
      <c r="ES137" s="180"/>
      <c r="ET137" s="167"/>
      <c r="EU137" s="180"/>
      <c r="EV137" s="167"/>
      <c r="EW137" s="180"/>
      <c r="EX137" s="167"/>
      <c r="EY137" s="180"/>
      <c r="EZ137" s="167"/>
      <c r="FA137" s="180"/>
      <c r="FB137" s="189">
        <f t="shared" si="134"/>
        <v>0</v>
      </c>
      <c r="FC137" s="170">
        <f t="shared" si="135"/>
        <v>0</v>
      </c>
      <c r="FD137" s="169">
        <f t="shared" si="136"/>
        <v>0</v>
      </c>
      <c r="FE137" s="170">
        <f t="shared" si="137"/>
        <v>0</v>
      </c>
      <c r="FF137" s="1"/>
      <c r="FG137" s="1"/>
      <c r="FH137" s="167"/>
      <c r="FI137" s="180"/>
      <c r="FJ137" s="167"/>
      <c r="FK137" s="180"/>
      <c r="FL137" s="167"/>
      <c r="FM137" s="180"/>
      <c r="FN137" s="167"/>
      <c r="FO137" s="180"/>
      <c r="FP137" s="167"/>
      <c r="FQ137" s="180"/>
      <c r="FR137" s="167"/>
      <c r="FS137" s="180"/>
      <c r="FT137" s="167"/>
      <c r="FU137" s="180"/>
      <c r="FV137" s="167"/>
      <c r="FW137" s="180"/>
      <c r="FX137" s="189">
        <f t="shared" si="138"/>
        <v>0</v>
      </c>
      <c r="FY137" s="170">
        <f t="shared" si="139"/>
        <v>0</v>
      </c>
      <c r="FZ137" s="169">
        <f t="shared" si="140"/>
        <v>0</v>
      </c>
      <c r="GA137" s="170">
        <f t="shared" si="141"/>
        <v>0</v>
      </c>
      <c r="GB137" s="1"/>
      <c r="GC137" s="1"/>
      <c r="GD137" s="167"/>
      <c r="GE137" s="180"/>
      <c r="GF137" s="167"/>
      <c r="GG137" s="180"/>
      <c r="GH137" s="167"/>
      <c r="GI137" s="180"/>
      <c r="GJ137" s="167"/>
      <c r="GK137" s="180"/>
      <c r="GL137" s="167"/>
      <c r="GM137" s="180"/>
      <c r="GN137" s="167"/>
      <c r="GO137" s="180"/>
      <c r="GP137" s="167"/>
      <c r="GQ137" s="180"/>
      <c r="GR137" s="167"/>
      <c r="GS137" s="180"/>
      <c r="GT137" s="189">
        <f t="shared" si="156"/>
        <v>0</v>
      </c>
      <c r="GU137" s="170">
        <f t="shared" si="157"/>
        <v>0</v>
      </c>
      <c r="GV137" s="169">
        <f t="shared" si="158"/>
        <v>0</v>
      </c>
      <c r="GW137" s="170">
        <f t="shared" si="159"/>
        <v>0</v>
      </c>
      <c r="GX137" s="1"/>
      <c r="GY137" s="1"/>
      <c r="GZ137" s="167"/>
      <c r="HA137" s="180"/>
      <c r="HB137" s="167"/>
      <c r="HC137" s="180"/>
      <c r="HD137" s="167"/>
      <c r="HE137" s="180"/>
      <c r="HF137" s="167"/>
      <c r="HG137" s="180"/>
      <c r="HH137" s="167"/>
      <c r="HI137" s="180"/>
      <c r="HJ137" s="167"/>
      <c r="HK137" s="180"/>
      <c r="HL137" s="167"/>
      <c r="HM137" s="180"/>
      <c r="HN137" s="167"/>
      <c r="HO137" s="180"/>
      <c r="HP137" s="189">
        <f t="shared" si="160"/>
        <v>0</v>
      </c>
      <c r="HQ137" s="170">
        <f t="shared" si="161"/>
        <v>0</v>
      </c>
      <c r="HR137" s="169">
        <f t="shared" si="162"/>
        <v>0</v>
      </c>
      <c r="HS137" s="170">
        <f t="shared" si="163"/>
        <v>0</v>
      </c>
      <c r="HT137" s="1"/>
      <c r="HU137" s="1"/>
      <c r="HV137" s="173">
        <f t="shared" si="142"/>
        <v>0</v>
      </c>
      <c r="HW137" s="174">
        <f t="shared" si="143"/>
        <v>0</v>
      </c>
      <c r="HX137" s="169">
        <f t="shared" si="144"/>
        <v>0</v>
      </c>
      <c r="HY137" s="170">
        <f t="shared" si="145"/>
        <v>0</v>
      </c>
      <c r="HZ137" s="175">
        <f t="shared" si="146"/>
        <v>0</v>
      </c>
      <c r="IA137" s="174">
        <f t="shared" si="147"/>
        <v>0</v>
      </c>
      <c r="IB137" s="169">
        <f t="shared" si="148"/>
        <v>0</v>
      </c>
      <c r="IC137" s="170">
        <f t="shared" si="149"/>
        <v>0</v>
      </c>
      <c r="ID137" s="453">
        <f t="shared" si="150"/>
        <v>0</v>
      </c>
      <c r="IE137" s="439">
        <f t="shared" si="151"/>
        <v>0</v>
      </c>
      <c r="IF137" s="455" t="s">
        <v>343</v>
      </c>
      <c r="IG137" s="439" t="s">
        <v>343</v>
      </c>
      <c r="IH137" s="1"/>
    </row>
    <row r="138" spans="2:242" s="26" customFormat="1" ht="16.5" hidden="1" customHeight="1" x14ac:dyDescent="0.2">
      <c r="B138" s="153"/>
      <c r="C138" s="838"/>
      <c r="D138" s="839"/>
      <c r="E138" s="553"/>
      <c r="F138" s="553"/>
      <c r="G138" s="553"/>
      <c r="H138" s="553"/>
      <c r="I138" s="148">
        <f>INT(IF(E138&gt;0,data!$J$12,0))</f>
        <v>0</v>
      </c>
      <c r="J138" s="148">
        <f t="shared" si="112"/>
        <v>0</v>
      </c>
      <c r="K138" s="554"/>
      <c r="L138" s="553"/>
      <c r="M138" s="148">
        <f>INT(IF(E138&gt;0,(IF(K138="ano",data!$J$6,0)),0))</f>
        <v>0</v>
      </c>
      <c r="N138" s="155">
        <f t="shared" si="113"/>
        <v>0</v>
      </c>
      <c r="O138" s="158">
        <f t="shared" si="114"/>
        <v>0</v>
      </c>
      <c r="Q138" s="152" t="str">
        <f t="shared" si="115"/>
        <v/>
      </c>
      <c r="R138" s="640" t="s">
        <v>343</v>
      </c>
      <c r="T138" s="26">
        <f t="shared" si="119"/>
        <v>0</v>
      </c>
      <c r="U138" s="176" t="s">
        <v>300</v>
      </c>
      <c r="V138" s="10"/>
      <c r="W138" s="10"/>
      <c r="X138" s="177"/>
      <c r="Y138" s="178"/>
      <c r="Z138" s="177"/>
      <c r="AA138" s="178"/>
      <c r="AB138" s="177"/>
      <c r="AC138" s="178"/>
      <c r="AD138" s="177"/>
      <c r="AE138" s="178"/>
      <c r="AF138" s="177"/>
      <c r="AG138" s="178"/>
      <c r="AH138" s="177"/>
      <c r="AI138" s="178"/>
      <c r="AJ138" s="177"/>
      <c r="AK138" s="178"/>
      <c r="AL138" s="177"/>
      <c r="AM138" s="178"/>
      <c r="AN138" s="177"/>
      <c r="AO138" s="178"/>
      <c r="AP138" s="177"/>
      <c r="AQ138" s="178"/>
      <c r="AR138" s="177"/>
      <c r="AS138" s="178"/>
      <c r="AT138" s="177"/>
      <c r="AU138" s="178"/>
      <c r="AV138" s="189">
        <f t="shared" si="164"/>
        <v>0</v>
      </c>
      <c r="AW138" s="170">
        <f t="shared" si="120"/>
        <v>0</v>
      </c>
      <c r="AX138" s="169">
        <f t="shared" si="165"/>
        <v>0</v>
      </c>
      <c r="AY138" s="170">
        <f t="shared" si="121"/>
        <v>0</v>
      </c>
      <c r="AZ138" s="1"/>
      <c r="BA138" s="1"/>
      <c r="BB138" s="177"/>
      <c r="BC138" s="178"/>
      <c r="BD138" s="177"/>
      <c r="BE138" s="178"/>
      <c r="BF138" s="177"/>
      <c r="BG138" s="178"/>
      <c r="BH138" s="177"/>
      <c r="BI138" s="178"/>
      <c r="BJ138" s="177"/>
      <c r="BK138" s="178"/>
      <c r="BL138" s="177"/>
      <c r="BM138" s="178"/>
      <c r="BN138" s="177"/>
      <c r="BO138" s="178"/>
      <c r="BP138" s="177"/>
      <c r="BQ138" s="178"/>
      <c r="BR138" s="189">
        <f t="shared" si="122"/>
        <v>0</v>
      </c>
      <c r="BS138" s="170">
        <f t="shared" si="123"/>
        <v>0</v>
      </c>
      <c r="BT138" s="169">
        <f t="shared" si="124"/>
        <v>0</v>
      </c>
      <c r="BU138" s="170">
        <f t="shared" si="125"/>
        <v>0</v>
      </c>
      <c r="BV138" s="1"/>
      <c r="BW138" s="1"/>
      <c r="BX138" s="177"/>
      <c r="BY138" s="178"/>
      <c r="BZ138" s="177"/>
      <c r="CA138" s="178"/>
      <c r="CB138" s="177"/>
      <c r="CC138" s="178"/>
      <c r="CD138" s="177"/>
      <c r="CE138" s="178"/>
      <c r="CF138" s="177"/>
      <c r="CG138" s="178"/>
      <c r="CH138" s="177"/>
      <c r="CI138" s="178"/>
      <c r="CJ138" s="177"/>
      <c r="CK138" s="178"/>
      <c r="CL138" s="177"/>
      <c r="CM138" s="178"/>
      <c r="CN138" s="189">
        <f t="shared" si="126"/>
        <v>0</v>
      </c>
      <c r="CO138" s="170">
        <f t="shared" si="127"/>
        <v>0</v>
      </c>
      <c r="CP138" s="169">
        <f t="shared" si="128"/>
        <v>0</v>
      </c>
      <c r="CQ138" s="170">
        <f t="shared" si="129"/>
        <v>0</v>
      </c>
      <c r="CR138" s="1"/>
      <c r="CS138" s="1"/>
      <c r="CT138" s="177"/>
      <c r="CU138" s="178"/>
      <c r="CV138" s="177"/>
      <c r="CW138" s="178"/>
      <c r="CX138" s="177"/>
      <c r="CY138" s="178"/>
      <c r="CZ138" s="177"/>
      <c r="DA138" s="178"/>
      <c r="DB138" s="177"/>
      <c r="DC138" s="178"/>
      <c r="DD138" s="177"/>
      <c r="DE138" s="178"/>
      <c r="DF138" s="177"/>
      <c r="DG138" s="178"/>
      <c r="DH138" s="177"/>
      <c r="DI138" s="178"/>
      <c r="DJ138" s="189">
        <f t="shared" si="152"/>
        <v>0</v>
      </c>
      <c r="DK138" s="170">
        <f t="shared" si="153"/>
        <v>0</v>
      </c>
      <c r="DL138" s="169">
        <f t="shared" si="154"/>
        <v>0</v>
      </c>
      <c r="DM138" s="170">
        <f t="shared" si="155"/>
        <v>0</v>
      </c>
      <c r="DN138" s="1"/>
      <c r="DO138" s="1"/>
      <c r="DP138" s="177"/>
      <c r="DQ138" s="178"/>
      <c r="DR138" s="177"/>
      <c r="DS138" s="178"/>
      <c r="DT138" s="177"/>
      <c r="DU138" s="178"/>
      <c r="DV138" s="177"/>
      <c r="DW138" s="178"/>
      <c r="DX138" s="177"/>
      <c r="DY138" s="178"/>
      <c r="DZ138" s="177"/>
      <c r="EA138" s="178"/>
      <c r="EB138" s="177"/>
      <c r="EC138" s="178"/>
      <c r="ED138" s="177"/>
      <c r="EE138" s="178"/>
      <c r="EF138" s="189">
        <f t="shared" si="130"/>
        <v>0</v>
      </c>
      <c r="EG138" s="170">
        <f t="shared" si="131"/>
        <v>0</v>
      </c>
      <c r="EH138" s="169">
        <f t="shared" si="132"/>
        <v>0</v>
      </c>
      <c r="EI138" s="170">
        <f t="shared" si="133"/>
        <v>0</v>
      </c>
      <c r="EJ138" s="1"/>
      <c r="EK138" s="1"/>
      <c r="EL138" s="177"/>
      <c r="EM138" s="178"/>
      <c r="EN138" s="177"/>
      <c r="EO138" s="178"/>
      <c r="EP138" s="177"/>
      <c r="EQ138" s="178"/>
      <c r="ER138" s="177"/>
      <c r="ES138" s="178"/>
      <c r="ET138" s="177"/>
      <c r="EU138" s="178"/>
      <c r="EV138" s="177"/>
      <c r="EW138" s="178"/>
      <c r="EX138" s="177"/>
      <c r="EY138" s="178"/>
      <c r="EZ138" s="177"/>
      <c r="FA138" s="178"/>
      <c r="FB138" s="189">
        <f t="shared" si="134"/>
        <v>0</v>
      </c>
      <c r="FC138" s="170">
        <f t="shared" si="135"/>
        <v>0</v>
      </c>
      <c r="FD138" s="169">
        <f t="shared" si="136"/>
        <v>0</v>
      </c>
      <c r="FE138" s="170">
        <f t="shared" si="137"/>
        <v>0</v>
      </c>
      <c r="FF138" s="1"/>
      <c r="FG138" s="1"/>
      <c r="FH138" s="177"/>
      <c r="FI138" s="178"/>
      <c r="FJ138" s="177"/>
      <c r="FK138" s="178"/>
      <c r="FL138" s="177"/>
      <c r="FM138" s="178"/>
      <c r="FN138" s="177"/>
      <c r="FO138" s="178"/>
      <c r="FP138" s="177"/>
      <c r="FQ138" s="178"/>
      <c r="FR138" s="177"/>
      <c r="FS138" s="178"/>
      <c r="FT138" s="177"/>
      <c r="FU138" s="178"/>
      <c r="FV138" s="177"/>
      <c r="FW138" s="178"/>
      <c r="FX138" s="189">
        <f t="shared" si="138"/>
        <v>0</v>
      </c>
      <c r="FY138" s="170">
        <f t="shared" si="139"/>
        <v>0</v>
      </c>
      <c r="FZ138" s="169">
        <f t="shared" si="140"/>
        <v>0</v>
      </c>
      <c r="GA138" s="170">
        <f t="shared" si="141"/>
        <v>0</v>
      </c>
      <c r="GB138" s="1"/>
      <c r="GC138" s="1"/>
      <c r="GD138" s="177"/>
      <c r="GE138" s="178"/>
      <c r="GF138" s="177"/>
      <c r="GG138" s="178"/>
      <c r="GH138" s="177"/>
      <c r="GI138" s="178"/>
      <c r="GJ138" s="177"/>
      <c r="GK138" s="178"/>
      <c r="GL138" s="177"/>
      <c r="GM138" s="178"/>
      <c r="GN138" s="177"/>
      <c r="GO138" s="178"/>
      <c r="GP138" s="177"/>
      <c r="GQ138" s="178"/>
      <c r="GR138" s="177"/>
      <c r="GS138" s="178"/>
      <c r="GT138" s="189">
        <f t="shared" si="156"/>
        <v>0</v>
      </c>
      <c r="GU138" s="170">
        <f t="shared" si="157"/>
        <v>0</v>
      </c>
      <c r="GV138" s="169">
        <f t="shared" si="158"/>
        <v>0</v>
      </c>
      <c r="GW138" s="170">
        <f t="shared" si="159"/>
        <v>0</v>
      </c>
      <c r="GX138" s="1"/>
      <c r="GY138" s="1"/>
      <c r="GZ138" s="177"/>
      <c r="HA138" s="178"/>
      <c r="HB138" s="177"/>
      <c r="HC138" s="178"/>
      <c r="HD138" s="177"/>
      <c r="HE138" s="178"/>
      <c r="HF138" s="177"/>
      <c r="HG138" s="178"/>
      <c r="HH138" s="177"/>
      <c r="HI138" s="178"/>
      <c r="HJ138" s="177"/>
      <c r="HK138" s="178"/>
      <c r="HL138" s="177"/>
      <c r="HM138" s="178"/>
      <c r="HN138" s="177"/>
      <c r="HO138" s="178"/>
      <c r="HP138" s="189">
        <f t="shared" si="160"/>
        <v>0</v>
      </c>
      <c r="HQ138" s="170">
        <f t="shared" si="161"/>
        <v>0</v>
      </c>
      <c r="HR138" s="169">
        <f t="shared" si="162"/>
        <v>0</v>
      </c>
      <c r="HS138" s="170">
        <f t="shared" si="163"/>
        <v>0</v>
      </c>
      <c r="HT138" s="1"/>
      <c r="HU138" s="1"/>
      <c r="HV138" s="173">
        <f t="shared" si="142"/>
        <v>0</v>
      </c>
      <c r="HW138" s="174">
        <f t="shared" si="143"/>
        <v>0</v>
      </c>
      <c r="HX138" s="169">
        <f t="shared" si="144"/>
        <v>0</v>
      </c>
      <c r="HY138" s="170">
        <f t="shared" si="145"/>
        <v>0</v>
      </c>
      <c r="HZ138" s="175">
        <f t="shared" si="146"/>
        <v>0</v>
      </c>
      <c r="IA138" s="174">
        <f t="shared" si="147"/>
        <v>0</v>
      </c>
      <c r="IB138" s="169">
        <f t="shared" si="148"/>
        <v>0</v>
      </c>
      <c r="IC138" s="170">
        <f t="shared" si="149"/>
        <v>0</v>
      </c>
      <c r="ID138" s="453">
        <f t="shared" si="150"/>
        <v>0</v>
      </c>
      <c r="IE138" s="439">
        <f t="shared" si="151"/>
        <v>0</v>
      </c>
      <c r="IF138" s="455" t="s">
        <v>343</v>
      </c>
      <c r="IG138" s="439" t="s">
        <v>343</v>
      </c>
      <c r="IH138" s="1"/>
    </row>
    <row r="139" spans="2:242" s="26" customFormat="1" ht="16.5" customHeight="1" x14ac:dyDescent="0.2">
      <c r="B139" s="153" t="s">
        <v>350</v>
      </c>
      <c r="C139" s="806"/>
      <c r="D139" s="807"/>
      <c r="E139" s="322"/>
      <c r="F139" s="116"/>
      <c r="G139" s="116"/>
      <c r="H139" s="116"/>
      <c r="I139" s="148">
        <f>INT(IF(E139&gt;0,data!$J$12,0))</f>
        <v>0</v>
      </c>
      <c r="J139" s="148">
        <f t="shared" si="112"/>
        <v>0</v>
      </c>
      <c r="K139" s="323"/>
      <c r="L139" s="322"/>
      <c r="M139" s="148">
        <f>INT(IF(E139&gt;0,(IF(K139="ano",data!$J$6,0)),0))</f>
        <v>0</v>
      </c>
      <c r="N139" s="155">
        <f t="shared" si="113"/>
        <v>0</v>
      </c>
      <c r="O139" s="158">
        <f t="shared" si="114"/>
        <v>0</v>
      </c>
      <c r="Q139" s="152" t="str">
        <f t="shared" si="115"/>
        <v/>
      </c>
      <c r="R139" s="640" t="s">
        <v>343</v>
      </c>
      <c r="T139" s="26">
        <f t="shared" si="119"/>
        <v>0</v>
      </c>
      <c r="U139" s="179" t="s">
        <v>300</v>
      </c>
      <c r="V139" s="10"/>
      <c r="W139" s="10"/>
      <c r="X139" s="167"/>
      <c r="Y139" s="180"/>
      <c r="Z139" s="167"/>
      <c r="AA139" s="180"/>
      <c r="AB139" s="167"/>
      <c r="AC139" s="180"/>
      <c r="AD139" s="167"/>
      <c r="AE139" s="180"/>
      <c r="AF139" s="167"/>
      <c r="AG139" s="180"/>
      <c r="AH139" s="167"/>
      <c r="AI139" s="180"/>
      <c r="AJ139" s="167"/>
      <c r="AK139" s="180"/>
      <c r="AL139" s="167"/>
      <c r="AM139" s="180"/>
      <c r="AN139" s="167"/>
      <c r="AO139" s="180"/>
      <c r="AP139" s="167"/>
      <c r="AQ139" s="180"/>
      <c r="AR139" s="167"/>
      <c r="AS139" s="180"/>
      <c r="AT139" s="167"/>
      <c r="AU139" s="180"/>
      <c r="AV139" s="189">
        <f t="shared" si="164"/>
        <v>0</v>
      </c>
      <c r="AW139" s="170">
        <f t="shared" si="120"/>
        <v>0</v>
      </c>
      <c r="AX139" s="169">
        <f t="shared" si="165"/>
        <v>0</v>
      </c>
      <c r="AY139" s="170">
        <f t="shared" si="121"/>
        <v>0</v>
      </c>
      <c r="AZ139" s="1"/>
      <c r="BA139" s="1"/>
      <c r="BB139" s="167"/>
      <c r="BC139" s="180"/>
      <c r="BD139" s="167"/>
      <c r="BE139" s="180"/>
      <c r="BF139" s="167"/>
      <c r="BG139" s="180"/>
      <c r="BH139" s="167"/>
      <c r="BI139" s="180"/>
      <c r="BJ139" s="167"/>
      <c r="BK139" s="180"/>
      <c r="BL139" s="167"/>
      <c r="BM139" s="180"/>
      <c r="BN139" s="167"/>
      <c r="BO139" s="180"/>
      <c r="BP139" s="167"/>
      <c r="BQ139" s="180"/>
      <c r="BR139" s="189">
        <f t="shared" si="122"/>
        <v>0</v>
      </c>
      <c r="BS139" s="170">
        <f t="shared" si="123"/>
        <v>0</v>
      </c>
      <c r="BT139" s="169">
        <f t="shared" si="124"/>
        <v>0</v>
      </c>
      <c r="BU139" s="170">
        <f t="shared" si="125"/>
        <v>0</v>
      </c>
      <c r="BV139" s="1"/>
      <c r="BW139" s="1"/>
      <c r="BX139" s="167"/>
      <c r="BY139" s="180"/>
      <c r="BZ139" s="167"/>
      <c r="CA139" s="180"/>
      <c r="CB139" s="167"/>
      <c r="CC139" s="180"/>
      <c r="CD139" s="167"/>
      <c r="CE139" s="180"/>
      <c r="CF139" s="167"/>
      <c r="CG139" s="180"/>
      <c r="CH139" s="167"/>
      <c r="CI139" s="180"/>
      <c r="CJ139" s="167"/>
      <c r="CK139" s="180"/>
      <c r="CL139" s="167"/>
      <c r="CM139" s="180"/>
      <c r="CN139" s="189">
        <f t="shared" si="126"/>
        <v>0</v>
      </c>
      <c r="CO139" s="170">
        <f t="shared" si="127"/>
        <v>0</v>
      </c>
      <c r="CP139" s="169">
        <f t="shared" si="128"/>
        <v>0</v>
      </c>
      <c r="CQ139" s="170">
        <f t="shared" si="129"/>
        <v>0</v>
      </c>
      <c r="CR139" s="1"/>
      <c r="CS139" s="1"/>
      <c r="CT139" s="167"/>
      <c r="CU139" s="180"/>
      <c r="CV139" s="167"/>
      <c r="CW139" s="180"/>
      <c r="CX139" s="167"/>
      <c r="CY139" s="180"/>
      <c r="CZ139" s="167"/>
      <c r="DA139" s="180"/>
      <c r="DB139" s="167"/>
      <c r="DC139" s="180"/>
      <c r="DD139" s="167"/>
      <c r="DE139" s="180"/>
      <c r="DF139" s="167"/>
      <c r="DG139" s="180"/>
      <c r="DH139" s="167"/>
      <c r="DI139" s="180"/>
      <c r="DJ139" s="189">
        <f t="shared" si="152"/>
        <v>0</v>
      </c>
      <c r="DK139" s="170">
        <f t="shared" si="153"/>
        <v>0</v>
      </c>
      <c r="DL139" s="169">
        <f t="shared" si="154"/>
        <v>0</v>
      </c>
      <c r="DM139" s="170">
        <f t="shared" si="155"/>
        <v>0</v>
      </c>
      <c r="DN139" s="1"/>
      <c r="DO139" s="1"/>
      <c r="DP139" s="167"/>
      <c r="DQ139" s="180"/>
      <c r="DR139" s="167"/>
      <c r="DS139" s="180"/>
      <c r="DT139" s="167"/>
      <c r="DU139" s="180"/>
      <c r="DV139" s="167"/>
      <c r="DW139" s="180"/>
      <c r="DX139" s="167"/>
      <c r="DY139" s="180"/>
      <c r="DZ139" s="167"/>
      <c r="EA139" s="180"/>
      <c r="EB139" s="167"/>
      <c r="EC139" s="180"/>
      <c r="ED139" s="167"/>
      <c r="EE139" s="180"/>
      <c r="EF139" s="189">
        <f t="shared" si="130"/>
        <v>0</v>
      </c>
      <c r="EG139" s="170">
        <f t="shared" si="131"/>
        <v>0</v>
      </c>
      <c r="EH139" s="169">
        <f t="shared" si="132"/>
        <v>0</v>
      </c>
      <c r="EI139" s="170">
        <f t="shared" si="133"/>
        <v>0</v>
      </c>
      <c r="EJ139" s="1"/>
      <c r="EK139" s="1"/>
      <c r="EL139" s="167"/>
      <c r="EM139" s="180"/>
      <c r="EN139" s="167"/>
      <c r="EO139" s="180"/>
      <c r="EP139" s="167"/>
      <c r="EQ139" s="180"/>
      <c r="ER139" s="167"/>
      <c r="ES139" s="180"/>
      <c r="ET139" s="167"/>
      <c r="EU139" s="180"/>
      <c r="EV139" s="167"/>
      <c r="EW139" s="180"/>
      <c r="EX139" s="167"/>
      <c r="EY139" s="180"/>
      <c r="EZ139" s="167"/>
      <c r="FA139" s="180"/>
      <c r="FB139" s="189">
        <f t="shared" si="134"/>
        <v>0</v>
      </c>
      <c r="FC139" s="170">
        <f t="shared" si="135"/>
        <v>0</v>
      </c>
      <c r="FD139" s="169">
        <f t="shared" si="136"/>
        <v>0</v>
      </c>
      <c r="FE139" s="170">
        <f t="shared" si="137"/>
        <v>0</v>
      </c>
      <c r="FF139" s="1"/>
      <c r="FG139" s="1"/>
      <c r="FH139" s="167"/>
      <c r="FI139" s="180"/>
      <c r="FJ139" s="167"/>
      <c r="FK139" s="180"/>
      <c r="FL139" s="167"/>
      <c r="FM139" s="180"/>
      <c r="FN139" s="167"/>
      <c r="FO139" s="180"/>
      <c r="FP139" s="167"/>
      <c r="FQ139" s="180"/>
      <c r="FR139" s="167"/>
      <c r="FS139" s="180"/>
      <c r="FT139" s="167"/>
      <c r="FU139" s="180"/>
      <c r="FV139" s="167"/>
      <c r="FW139" s="180"/>
      <c r="FX139" s="189">
        <f t="shared" si="138"/>
        <v>0</v>
      </c>
      <c r="FY139" s="170">
        <f t="shared" si="139"/>
        <v>0</v>
      </c>
      <c r="FZ139" s="169">
        <f t="shared" si="140"/>
        <v>0</v>
      </c>
      <c r="GA139" s="170">
        <f t="shared" si="141"/>
        <v>0</v>
      </c>
      <c r="GB139" s="1"/>
      <c r="GC139" s="1"/>
      <c r="GD139" s="167"/>
      <c r="GE139" s="180"/>
      <c r="GF139" s="167"/>
      <c r="GG139" s="180"/>
      <c r="GH139" s="167"/>
      <c r="GI139" s="180"/>
      <c r="GJ139" s="167"/>
      <c r="GK139" s="180"/>
      <c r="GL139" s="167"/>
      <c r="GM139" s="180"/>
      <c r="GN139" s="167"/>
      <c r="GO139" s="180"/>
      <c r="GP139" s="167"/>
      <c r="GQ139" s="180"/>
      <c r="GR139" s="167"/>
      <c r="GS139" s="180"/>
      <c r="GT139" s="189">
        <f t="shared" si="156"/>
        <v>0</v>
      </c>
      <c r="GU139" s="170">
        <f t="shared" si="157"/>
        <v>0</v>
      </c>
      <c r="GV139" s="169">
        <f t="shared" si="158"/>
        <v>0</v>
      </c>
      <c r="GW139" s="170">
        <f t="shared" si="159"/>
        <v>0</v>
      </c>
      <c r="GX139" s="1"/>
      <c r="GY139" s="1"/>
      <c r="GZ139" s="167"/>
      <c r="HA139" s="180"/>
      <c r="HB139" s="167"/>
      <c r="HC139" s="180"/>
      <c r="HD139" s="167"/>
      <c r="HE139" s="180"/>
      <c r="HF139" s="167"/>
      <c r="HG139" s="180"/>
      <c r="HH139" s="167"/>
      <c r="HI139" s="180"/>
      <c r="HJ139" s="167"/>
      <c r="HK139" s="180"/>
      <c r="HL139" s="167"/>
      <c r="HM139" s="180"/>
      <c r="HN139" s="167"/>
      <c r="HO139" s="180"/>
      <c r="HP139" s="189">
        <f t="shared" si="160"/>
        <v>0</v>
      </c>
      <c r="HQ139" s="170">
        <f t="shared" si="161"/>
        <v>0</v>
      </c>
      <c r="HR139" s="169">
        <f t="shared" si="162"/>
        <v>0</v>
      </c>
      <c r="HS139" s="170">
        <f t="shared" si="163"/>
        <v>0</v>
      </c>
      <c r="HT139" s="1"/>
      <c r="HU139" s="1"/>
      <c r="HV139" s="173">
        <f t="shared" si="142"/>
        <v>0</v>
      </c>
      <c r="HW139" s="174">
        <f t="shared" si="143"/>
        <v>0</v>
      </c>
      <c r="HX139" s="169">
        <f t="shared" si="144"/>
        <v>0</v>
      </c>
      <c r="HY139" s="170">
        <f t="shared" si="145"/>
        <v>0</v>
      </c>
      <c r="HZ139" s="175">
        <f t="shared" si="146"/>
        <v>0</v>
      </c>
      <c r="IA139" s="174">
        <f t="shared" si="147"/>
        <v>0</v>
      </c>
      <c r="IB139" s="169">
        <f t="shared" si="148"/>
        <v>0</v>
      </c>
      <c r="IC139" s="170">
        <f t="shared" si="149"/>
        <v>0</v>
      </c>
      <c r="ID139" s="453">
        <f t="shared" si="150"/>
        <v>0</v>
      </c>
      <c r="IE139" s="439">
        <f t="shared" si="151"/>
        <v>0</v>
      </c>
      <c r="IF139" s="455" t="s">
        <v>343</v>
      </c>
      <c r="IG139" s="439" t="s">
        <v>343</v>
      </c>
      <c r="IH139" s="1"/>
    </row>
    <row r="140" spans="2:242" s="26" customFormat="1" ht="16.5" hidden="1" customHeight="1" x14ac:dyDescent="0.2">
      <c r="B140" s="153"/>
      <c r="C140" s="838"/>
      <c r="D140" s="839"/>
      <c r="E140" s="553"/>
      <c r="F140" s="553"/>
      <c r="G140" s="553"/>
      <c r="H140" s="553"/>
      <c r="I140" s="148">
        <f>INT(IF(E140&gt;0,data!$J$12,0))</f>
        <v>0</v>
      </c>
      <c r="J140" s="148">
        <f t="shared" si="112"/>
        <v>0</v>
      </c>
      <c r="K140" s="554"/>
      <c r="L140" s="553"/>
      <c r="M140" s="148">
        <f>INT(IF(E140&gt;0,(IF(K140="ano",data!$J$6,0)),0))</f>
        <v>0</v>
      </c>
      <c r="N140" s="155">
        <f t="shared" si="113"/>
        <v>0</v>
      </c>
      <c r="O140" s="158">
        <f t="shared" si="114"/>
        <v>0</v>
      </c>
      <c r="Q140" s="152" t="str">
        <f t="shared" si="115"/>
        <v/>
      </c>
      <c r="R140" s="640" t="s">
        <v>343</v>
      </c>
      <c r="T140" s="26">
        <f t="shared" si="119"/>
        <v>0</v>
      </c>
      <c r="U140" s="176" t="s">
        <v>300</v>
      </c>
      <c r="V140" s="10"/>
      <c r="W140" s="10"/>
      <c r="X140" s="177"/>
      <c r="Y140" s="178"/>
      <c r="Z140" s="177"/>
      <c r="AA140" s="178"/>
      <c r="AB140" s="177"/>
      <c r="AC140" s="178"/>
      <c r="AD140" s="177"/>
      <c r="AE140" s="178"/>
      <c r="AF140" s="177"/>
      <c r="AG140" s="178"/>
      <c r="AH140" s="177"/>
      <c r="AI140" s="178"/>
      <c r="AJ140" s="177"/>
      <c r="AK140" s="178"/>
      <c r="AL140" s="177"/>
      <c r="AM140" s="178"/>
      <c r="AN140" s="177"/>
      <c r="AO140" s="178"/>
      <c r="AP140" s="177"/>
      <c r="AQ140" s="178"/>
      <c r="AR140" s="177"/>
      <c r="AS140" s="178"/>
      <c r="AT140" s="177"/>
      <c r="AU140" s="178"/>
      <c r="AV140" s="189">
        <f t="shared" si="164"/>
        <v>0</v>
      </c>
      <c r="AW140" s="170">
        <f t="shared" si="120"/>
        <v>0</v>
      </c>
      <c r="AX140" s="169">
        <f t="shared" si="165"/>
        <v>0</v>
      </c>
      <c r="AY140" s="170">
        <f t="shared" si="121"/>
        <v>0</v>
      </c>
      <c r="AZ140" s="1"/>
      <c r="BA140" s="1"/>
      <c r="BB140" s="177"/>
      <c r="BC140" s="178"/>
      <c r="BD140" s="177"/>
      <c r="BE140" s="178"/>
      <c r="BF140" s="177"/>
      <c r="BG140" s="178"/>
      <c r="BH140" s="177"/>
      <c r="BI140" s="178"/>
      <c r="BJ140" s="177"/>
      <c r="BK140" s="178"/>
      <c r="BL140" s="177"/>
      <c r="BM140" s="178"/>
      <c r="BN140" s="177"/>
      <c r="BO140" s="178"/>
      <c r="BP140" s="177"/>
      <c r="BQ140" s="178"/>
      <c r="BR140" s="189">
        <f t="shared" si="122"/>
        <v>0</v>
      </c>
      <c r="BS140" s="170">
        <f t="shared" si="123"/>
        <v>0</v>
      </c>
      <c r="BT140" s="169">
        <f t="shared" si="124"/>
        <v>0</v>
      </c>
      <c r="BU140" s="170">
        <f t="shared" si="125"/>
        <v>0</v>
      </c>
      <c r="BV140" s="1"/>
      <c r="BW140" s="1"/>
      <c r="BX140" s="177"/>
      <c r="BY140" s="178"/>
      <c r="BZ140" s="177"/>
      <c r="CA140" s="178"/>
      <c r="CB140" s="177"/>
      <c r="CC140" s="178"/>
      <c r="CD140" s="177"/>
      <c r="CE140" s="178"/>
      <c r="CF140" s="177"/>
      <c r="CG140" s="178"/>
      <c r="CH140" s="177"/>
      <c r="CI140" s="178"/>
      <c r="CJ140" s="177"/>
      <c r="CK140" s="178"/>
      <c r="CL140" s="177"/>
      <c r="CM140" s="178"/>
      <c r="CN140" s="189">
        <f t="shared" si="126"/>
        <v>0</v>
      </c>
      <c r="CO140" s="170">
        <f t="shared" si="127"/>
        <v>0</v>
      </c>
      <c r="CP140" s="169">
        <f t="shared" si="128"/>
        <v>0</v>
      </c>
      <c r="CQ140" s="170">
        <f t="shared" si="129"/>
        <v>0</v>
      </c>
      <c r="CR140" s="1"/>
      <c r="CS140" s="1"/>
      <c r="CT140" s="177"/>
      <c r="CU140" s="178"/>
      <c r="CV140" s="177"/>
      <c r="CW140" s="178"/>
      <c r="CX140" s="177"/>
      <c r="CY140" s="178"/>
      <c r="CZ140" s="177"/>
      <c r="DA140" s="178"/>
      <c r="DB140" s="177"/>
      <c r="DC140" s="178"/>
      <c r="DD140" s="177"/>
      <c r="DE140" s="178"/>
      <c r="DF140" s="177"/>
      <c r="DG140" s="178"/>
      <c r="DH140" s="177"/>
      <c r="DI140" s="178"/>
      <c r="DJ140" s="189">
        <f t="shared" si="152"/>
        <v>0</v>
      </c>
      <c r="DK140" s="170">
        <f t="shared" si="153"/>
        <v>0</v>
      </c>
      <c r="DL140" s="169">
        <f t="shared" si="154"/>
        <v>0</v>
      </c>
      <c r="DM140" s="170">
        <f t="shared" si="155"/>
        <v>0</v>
      </c>
      <c r="DN140" s="1"/>
      <c r="DO140" s="1"/>
      <c r="DP140" s="177"/>
      <c r="DQ140" s="178"/>
      <c r="DR140" s="177"/>
      <c r="DS140" s="178"/>
      <c r="DT140" s="177"/>
      <c r="DU140" s="178"/>
      <c r="DV140" s="177"/>
      <c r="DW140" s="178"/>
      <c r="DX140" s="177"/>
      <c r="DY140" s="178"/>
      <c r="DZ140" s="177"/>
      <c r="EA140" s="178"/>
      <c r="EB140" s="177"/>
      <c r="EC140" s="178"/>
      <c r="ED140" s="177"/>
      <c r="EE140" s="178"/>
      <c r="EF140" s="189">
        <f t="shared" si="130"/>
        <v>0</v>
      </c>
      <c r="EG140" s="170">
        <f t="shared" si="131"/>
        <v>0</v>
      </c>
      <c r="EH140" s="169">
        <f t="shared" si="132"/>
        <v>0</v>
      </c>
      <c r="EI140" s="170">
        <f t="shared" si="133"/>
        <v>0</v>
      </c>
      <c r="EJ140" s="1"/>
      <c r="EK140" s="1"/>
      <c r="EL140" s="177"/>
      <c r="EM140" s="178"/>
      <c r="EN140" s="177"/>
      <c r="EO140" s="178"/>
      <c r="EP140" s="177"/>
      <c r="EQ140" s="178"/>
      <c r="ER140" s="177"/>
      <c r="ES140" s="178"/>
      <c r="ET140" s="177"/>
      <c r="EU140" s="178"/>
      <c r="EV140" s="177"/>
      <c r="EW140" s="178"/>
      <c r="EX140" s="177"/>
      <c r="EY140" s="178"/>
      <c r="EZ140" s="177"/>
      <c r="FA140" s="178"/>
      <c r="FB140" s="189">
        <f t="shared" si="134"/>
        <v>0</v>
      </c>
      <c r="FC140" s="170">
        <f t="shared" si="135"/>
        <v>0</v>
      </c>
      <c r="FD140" s="169">
        <f t="shared" si="136"/>
        <v>0</v>
      </c>
      <c r="FE140" s="170">
        <f t="shared" si="137"/>
        <v>0</v>
      </c>
      <c r="FF140" s="1"/>
      <c r="FG140" s="1"/>
      <c r="FH140" s="177"/>
      <c r="FI140" s="178"/>
      <c r="FJ140" s="177"/>
      <c r="FK140" s="178"/>
      <c r="FL140" s="177"/>
      <c r="FM140" s="178"/>
      <c r="FN140" s="177"/>
      <c r="FO140" s="178"/>
      <c r="FP140" s="177"/>
      <c r="FQ140" s="178"/>
      <c r="FR140" s="177"/>
      <c r="FS140" s="178"/>
      <c r="FT140" s="177"/>
      <c r="FU140" s="178"/>
      <c r="FV140" s="177"/>
      <c r="FW140" s="178"/>
      <c r="FX140" s="189">
        <f t="shared" si="138"/>
        <v>0</v>
      </c>
      <c r="FY140" s="170">
        <f t="shared" si="139"/>
        <v>0</v>
      </c>
      <c r="FZ140" s="169">
        <f t="shared" si="140"/>
        <v>0</v>
      </c>
      <c r="GA140" s="170">
        <f t="shared" si="141"/>
        <v>0</v>
      </c>
      <c r="GB140" s="1"/>
      <c r="GC140" s="1"/>
      <c r="GD140" s="177"/>
      <c r="GE140" s="178"/>
      <c r="GF140" s="177"/>
      <c r="GG140" s="178"/>
      <c r="GH140" s="177"/>
      <c r="GI140" s="178"/>
      <c r="GJ140" s="177"/>
      <c r="GK140" s="178"/>
      <c r="GL140" s="177"/>
      <c r="GM140" s="178"/>
      <c r="GN140" s="177"/>
      <c r="GO140" s="178"/>
      <c r="GP140" s="177"/>
      <c r="GQ140" s="178"/>
      <c r="GR140" s="177"/>
      <c r="GS140" s="178"/>
      <c r="GT140" s="189">
        <f t="shared" si="156"/>
        <v>0</v>
      </c>
      <c r="GU140" s="170">
        <f t="shared" si="157"/>
        <v>0</v>
      </c>
      <c r="GV140" s="169">
        <f t="shared" si="158"/>
        <v>0</v>
      </c>
      <c r="GW140" s="170">
        <f t="shared" si="159"/>
        <v>0</v>
      </c>
      <c r="GX140" s="1"/>
      <c r="GY140" s="1"/>
      <c r="GZ140" s="177"/>
      <c r="HA140" s="178"/>
      <c r="HB140" s="177"/>
      <c r="HC140" s="178"/>
      <c r="HD140" s="177"/>
      <c r="HE140" s="178"/>
      <c r="HF140" s="177"/>
      <c r="HG140" s="178"/>
      <c r="HH140" s="177"/>
      <c r="HI140" s="178"/>
      <c r="HJ140" s="177"/>
      <c r="HK140" s="178"/>
      <c r="HL140" s="177"/>
      <c r="HM140" s="178"/>
      <c r="HN140" s="177"/>
      <c r="HO140" s="178"/>
      <c r="HP140" s="189">
        <f t="shared" si="160"/>
        <v>0</v>
      </c>
      <c r="HQ140" s="170">
        <f t="shared" si="161"/>
        <v>0</v>
      </c>
      <c r="HR140" s="169">
        <f t="shared" si="162"/>
        <v>0</v>
      </c>
      <c r="HS140" s="170">
        <f t="shared" si="163"/>
        <v>0</v>
      </c>
      <c r="HT140" s="1"/>
      <c r="HU140" s="1"/>
      <c r="HV140" s="173">
        <f t="shared" si="142"/>
        <v>0</v>
      </c>
      <c r="HW140" s="174">
        <f t="shared" si="143"/>
        <v>0</v>
      </c>
      <c r="HX140" s="169">
        <f t="shared" si="144"/>
        <v>0</v>
      </c>
      <c r="HY140" s="170">
        <f t="shared" si="145"/>
        <v>0</v>
      </c>
      <c r="HZ140" s="175">
        <f t="shared" si="146"/>
        <v>0</v>
      </c>
      <c r="IA140" s="174">
        <f t="shared" si="147"/>
        <v>0</v>
      </c>
      <c r="IB140" s="169">
        <f t="shared" si="148"/>
        <v>0</v>
      </c>
      <c r="IC140" s="170">
        <f t="shared" si="149"/>
        <v>0</v>
      </c>
      <c r="ID140" s="453">
        <f t="shared" si="150"/>
        <v>0</v>
      </c>
      <c r="IE140" s="439">
        <f t="shared" si="151"/>
        <v>0</v>
      </c>
      <c r="IF140" s="455" t="s">
        <v>343</v>
      </c>
      <c r="IG140" s="439" t="s">
        <v>343</v>
      </c>
      <c r="IH140" s="1"/>
    </row>
    <row r="141" spans="2:242" s="26" customFormat="1" ht="16.5" customHeight="1" x14ac:dyDescent="0.2">
      <c r="B141" s="153" t="s">
        <v>351</v>
      </c>
      <c r="C141" s="806"/>
      <c r="D141" s="807"/>
      <c r="E141" s="322"/>
      <c r="F141" s="116"/>
      <c r="G141" s="116"/>
      <c r="H141" s="116"/>
      <c r="I141" s="148">
        <f>INT(IF(E141&gt;0,data!$J$12,0))</f>
        <v>0</v>
      </c>
      <c r="J141" s="148">
        <f t="shared" si="112"/>
        <v>0</v>
      </c>
      <c r="K141" s="323"/>
      <c r="L141" s="322"/>
      <c r="M141" s="148">
        <f>INT(IF(E141&gt;0,(IF(K141="ano",data!$J$6,0)),0))</f>
        <v>0</v>
      </c>
      <c r="N141" s="155">
        <f t="shared" si="113"/>
        <v>0</v>
      </c>
      <c r="O141" s="158">
        <f t="shared" si="114"/>
        <v>0</v>
      </c>
      <c r="Q141" s="152" t="str">
        <f t="shared" si="115"/>
        <v/>
      </c>
      <c r="R141" s="640" t="s">
        <v>343</v>
      </c>
      <c r="T141" s="26">
        <f t="shared" si="119"/>
        <v>0</v>
      </c>
      <c r="U141" s="179" t="s">
        <v>300</v>
      </c>
      <c r="V141" s="10"/>
      <c r="W141" s="10"/>
      <c r="X141" s="167"/>
      <c r="Y141" s="180"/>
      <c r="Z141" s="167"/>
      <c r="AA141" s="180"/>
      <c r="AB141" s="167"/>
      <c r="AC141" s="180"/>
      <c r="AD141" s="167"/>
      <c r="AE141" s="180"/>
      <c r="AF141" s="167"/>
      <c r="AG141" s="180"/>
      <c r="AH141" s="167"/>
      <c r="AI141" s="180"/>
      <c r="AJ141" s="167"/>
      <c r="AK141" s="180"/>
      <c r="AL141" s="167"/>
      <c r="AM141" s="180"/>
      <c r="AN141" s="167"/>
      <c r="AO141" s="180"/>
      <c r="AP141" s="167"/>
      <c r="AQ141" s="180"/>
      <c r="AR141" s="167"/>
      <c r="AS141" s="180"/>
      <c r="AT141" s="167"/>
      <c r="AU141" s="180"/>
      <c r="AV141" s="189">
        <f t="shared" si="164"/>
        <v>0</v>
      </c>
      <c r="AW141" s="170">
        <f t="shared" si="120"/>
        <v>0</v>
      </c>
      <c r="AX141" s="169">
        <f t="shared" si="165"/>
        <v>0</v>
      </c>
      <c r="AY141" s="170">
        <f t="shared" si="121"/>
        <v>0</v>
      </c>
      <c r="AZ141" s="1"/>
      <c r="BA141" s="1"/>
      <c r="BB141" s="167"/>
      <c r="BC141" s="180"/>
      <c r="BD141" s="167"/>
      <c r="BE141" s="180"/>
      <c r="BF141" s="167"/>
      <c r="BG141" s="180"/>
      <c r="BH141" s="167"/>
      <c r="BI141" s="180"/>
      <c r="BJ141" s="167"/>
      <c r="BK141" s="180"/>
      <c r="BL141" s="167"/>
      <c r="BM141" s="180"/>
      <c r="BN141" s="167"/>
      <c r="BO141" s="180"/>
      <c r="BP141" s="167"/>
      <c r="BQ141" s="180"/>
      <c r="BR141" s="189">
        <f t="shared" si="122"/>
        <v>0</v>
      </c>
      <c r="BS141" s="170">
        <f t="shared" si="123"/>
        <v>0</v>
      </c>
      <c r="BT141" s="169">
        <f t="shared" si="124"/>
        <v>0</v>
      </c>
      <c r="BU141" s="170">
        <f t="shared" si="125"/>
        <v>0</v>
      </c>
      <c r="BV141" s="1"/>
      <c r="BW141" s="1"/>
      <c r="BX141" s="167"/>
      <c r="BY141" s="180"/>
      <c r="BZ141" s="167"/>
      <c r="CA141" s="180"/>
      <c r="CB141" s="167"/>
      <c r="CC141" s="180"/>
      <c r="CD141" s="167"/>
      <c r="CE141" s="180"/>
      <c r="CF141" s="167"/>
      <c r="CG141" s="180"/>
      <c r="CH141" s="167"/>
      <c r="CI141" s="180"/>
      <c r="CJ141" s="167"/>
      <c r="CK141" s="180"/>
      <c r="CL141" s="167"/>
      <c r="CM141" s="180"/>
      <c r="CN141" s="189">
        <f t="shared" si="126"/>
        <v>0</v>
      </c>
      <c r="CO141" s="170">
        <f t="shared" si="127"/>
        <v>0</v>
      </c>
      <c r="CP141" s="169">
        <f t="shared" si="128"/>
        <v>0</v>
      </c>
      <c r="CQ141" s="170">
        <f t="shared" si="129"/>
        <v>0</v>
      </c>
      <c r="CR141" s="1"/>
      <c r="CS141" s="1"/>
      <c r="CT141" s="167"/>
      <c r="CU141" s="180"/>
      <c r="CV141" s="167"/>
      <c r="CW141" s="180"/>
      <c r="CX141" s="167"/>
      <c r="CY141" s="180"/>
      <c r="CZ141" s="167"/>
      <c r="DA141" s="180"/>
      <c r="DB141" s="167"/>
      <c r="DC141" s="180"/>
      <c r="DD141" s="167"/>
      <c r="DE141" s="180"/>
      <c r="DF141" s="167"/>
      <c r="DG141" s="180"/>
      <c r="DH141" s="167"/>
      <c r="DI141" s="180"/>
      <c r="DJ141" s="189">
        <f t="shared" si="152"/>
        <v>0</v>
      </c>
      <c r="DK141" s="170">
        <f t="shared" si="153"/>
        <v>0</v>
      </c>
      <c r="DL141" s="169">
        <f t="shared" si="154"/>
        <v>0</v>
      </c>
      <c r="DM141" s="170">
        <f t="shared" si="155"/>
        <v>0</v>
      </c>
      <c r="DN141" s="1"/>
      <c r="DO141" s="1"/>
      <c r="DP141" s="167"/>
      <c r="DQ141" s="180"/>
      <c r="DR141" s="167"/>
      <c r="DS141" s="180"/>
      <c r="DT141" s="167"/>
      <c r="DU141" s="180"/>
      <c r="DV141" s="167"/>
      <c r="DW141" s="180"/>
      <c r="DX141" s="167"/>
      <c r="DY141" s="180"/>
      <c r="DZ141" s="167"/>
      <c r="EA141" s="180"/>
      <c r="EB141" s="167"/>
      <c r="EC141" s="180"/>
      <c r="ED141" s="167"/>
      <c r="EE141" s="180"/>
      <c r="EF141" s="189">
        <f t="shared" si="130"/>
        <v>0</v>
      </c>
      <c r="EG141" s="170">
        <f t="shared" si="131"/>
        <v>0</v>
      </c>
      <c r="EH141" s="169">
        <f t="shared" si="132"/>
        <v>0</v>
      </c>
      <c r="EI141" s="170">
        <f t="shared" si="133"/>
        <v>0</v>
      </c>
      <c r="EJ141" s="1"/>
      <c r="EK141" s="1"/>
      <c r="EL141" s="167"/>
      <c r="EM141" s="180"/>
      <c r="EN141" s="167"/>
      <c r="EO141" s="180"/>
      <c r="EP141" s="167"/>
      <c r="EQ141" s="180"/>
      <c r="ER141" s="167"/>
      <c r="ES141" s="180"/>
      <c r="ET141" s="167"/>
      <c r="EU141" s="180"/>
      <c r="EV141" s="167"/>
      <c r="EW141" s="180"/>
      <c r="EX141" s="167"/>
      <c r="EY141" s="180"/>
      <c r="EZ141" s="167"/>
      <c r="FA141" s="180"/>
      <c r="FB141" s="189">
        <f t="shared" si="134"/>
        <v>0</v>
      </c>
      <c r="FC141" s="170">
        <f t="shared" si="135"/>
        <v>0</v>
      </c>
      <c r="FD141" s="169">
        <f t="shared" si="136"/>
        <v>0</v>
      </c>
      <c r="FE141" s="170">
        <f t="shared" si="137"/>
        <v>0</v>
      </c>
      <c r="FF141" s="1"/>
      <c r="FG141" s="1"/>
      <c r="FH141" s="167"/>
      <c r="FI141" s="180"/>
      <c r="FJ141" s="167"/>
      <c r="FK141" s="180"/>
      <c r="FL141" s="167"/>
      <c r="FM141" s="180"/>
      <c r="FN141" s="167"/>
      <c r="FO141" s="180"/>
      <c r="FP141" s="167"/>
      <c r="FQ141" s="180"/>
      <c r="FR141" s="167"/>
      <c r="FS141" s="180"/>
      <c r="FT141" s="167"/>
      <c r="FU141" s="180"/>
      <c r="FV141" s="167"/>
      <c r="FW141" s="180"/>
      <c r="FX141" s="189">
        <f t="shared" si="138"/>
        <v>0</v>
      </c>
      <c r="FY141" s="170">
        <f t="shared" si="139"/>
        <v>0</v>
      </c>
      <c r="FZ141" s="169">
        <f t="shared" si="140"/>
        <v>0</v>
      </c>
      <c r="GA141" s="170">
        <f t="shared" si="141"/>
        <v>0</v>
      </c>
      <c r="GB141" s="1"/>
      <c r="GC141" s="1"/>
      <c r="GD141" s="167"/>
      <c r="GE141" s="180"/>
      <c r="GF141" s="167"/>
      <c r="GG141" s="180"/>
      <c r="GH141" s="167"/>
      <c r="GI141" s="180"/>
      <c r="GJ141" s="167"/>
      <c r="GK141" s="180"/>
      <c r="GL141" s="167"/>
      <c r="GM141" s="180"/>
      <c r="GN141" s="167"/>
      <c r="GO141" s="180"/>
      <c r="GP141" s="167"/>
      <c r="GQ141" s="180"/>
      <c r="GR141" s="167"/>
      <c r="GS141" s="180"/>
      <c r="GT141" s="189">
        <f t="shared" si="156"/>
        <v>0</v>
      </c>
      <c r="GU141" s="170">
        <f t="shared" si="157"/>
        <v>0</v>
      </c>
      <c r="GV141" s="169">
        <f t="shared" si="158"/>
        <v>0</v>
      </c>
      <c r="GW141" s="170">
        <f t="shared" si="159"/>
        <v>0</v>
      </c>
      <c r="GX141" s="1"/>
      <c r="GY141" s="1"/>
      <c r="GZ141" s="167"/>
      <c r="HA141" s="180"/>
      <c r="HB141" s="167"/>
      <c r="HC141" s="180"/>
      <c r="HD141" s="167"/>
      <c r="HE141" s="180"/>
      <c r="HF141" s="167"/>
      <c r="HG141" s="180"/>
      <c r="HH141" s="167"/>
      <c r="HI141" s="180"/>
      <c r="HJ141" s="167"/>
      <c r="HK141" s="180"/>
      <c r="HL141" s="167"/>
      <c r="HM141" s="180"/>
      <c r="HN141" s="167"/>
      <c r="HO141" s="180"/>
      <c r="HP141" s="189">
        <f t="shared" si="160"/>
        <v>0</v>
      </c>
      <c r="HQ141" s="170">
        <f t="shared" si="161"/>
        <v>0</v>
      </c>
      <c r="HR141" s="169">
        <f t="shared" si="162"/>
        <v>0</v>
      </c>
      <c r="HS141" s="170">
        <f t="shared" si="163"/>
        <v>0</v>
      </c>
      <c r="HT141" s="1"/>
      <c r="HU141" s="1"/>
      <c r="HV141" s="173">
        <f t="shared" si="142"/>
        <v>0</v>
      </c>
      <c r="HW141" s="174">
        <f t="shared" si="143"/>
        <v>0</v>
      </c>
      <c r="HX141" s="169">
        <f t="shared" si="144"/>
        <v>0</v>
      </c>
      <c r="HY141" s="170">
        <f t="shared" si="145"/>
        <v>0</v>
      </c>
      <c r="HZ141" s="175">
        <f t="shared" si="146"/>
        <v>0</v>
      </c>
      <c r="IA141" s="174">
        <f t="shared" si="147"/>
        <v>0</v>
      </c>
      <c r="IB141" s="169">
        <f t="shared" si="148"/>
        <v>0</v>
      </c>
      <c r="IC141" s="170">
        <f t="shared" si="149"/>
        <v>0</v>
      </c>
      <c r="ID141" s="453">
        <f t="shared" si="150"/>
        <v>0</v>
      </c>
      <c r="IE141" s="439">
        <f t="shared" si="151"/>
        <v>0</v>
      </c>
      <c r="IF141" s="455" t="s">
        <v>343</v>
      </c>
      <c r="IG141" s="439" t="s">
        <v>343</v>
      </c>
      <c r="IH141" s="1"/>
    </row>
    <row r="142" spans="2:242" s="26" customFormat="1" ht="16.5" hidden="1" customHeight="1" x14ac:dyDescent="0.2">
      <c r="B142" s="153"/>
      <c r="C142" s="838"/>
      <c r="D142" s="839"/>
      <c r="E142" s="553"/>
      <c r="F142" s="553"/>
      <c r="G142" s="553"/>
      <c r="H142" s="553"/>
      <c r="I142" s="148">
        <f>INT(IF(E142&gt;0,data!$J$12,0))</f>
        <v>0</v>
      </c>
      <c r="J142" s="148">
        <f t="shared" si="112"/>
        <v>0</v>
      </c>
      <c r="K142" s="554"/>
      <c r="L142" s="553"/>
      <c r="M142" s="148">
        <f>INT(IF(E142&gt;0,(IF(K142="ano",data!$J$6,0)),0))</f>
        <v>0</v>
      </c>
      <c r="N142" s="155">
        <f t="shared" si="113"/>
        <v>0</v>
      </c>
      <c r="O142" s="158">
        <f t="shared" si="114"/>
        <v>0</v>
      </c>
      <c r="Q142" s="152" t="str">
        <f t="shared" si="115"/>
        <v/>
      </c>
      <c r="R142" s="640" t="s">
        <v>343</v>
      </c>
      <c r="T142" s="26">
        <f t="shared" si="119"/>
        <v>0</v>
      </c>
      <c r="U142" s="176" t="s">
        <v>300</v>
      </c>
      <c r="V142" s="10"/>
      <c r="W142" s="10"/>
      <c r="X142" s="177"/>
      <c r="Y142" s="178"/>
      <c r="Z142" s="177"/>
      <c r="AA142" s="178"/>
      <c r="AB142" s="177"/>
      <c r="AC142" s="178"/>
      <c r="AD142" s="177"/>
      <c r="AE142" s="178"/>
      <c r="AF142" s="177"/>
      <c r="AG142" s="178"/>
      <c r="AH142" s="177"/>
      <c r="AI142" s="178"/>
      <c r="AJ142" s="177"/>
      <c r="AK142" s="178"/>
      <c r="AL142" s="177"/>
      <c r="AM142" s="178"/>
      <c r="AN142" s="177"/>
      <c r="AO142" s="178"/>
      <c r="AP142" s="177"/>
      <c r="AQ142" s="178"/>
      <c r="AR142" s="177"/>
      <c r="AS142" s="178"/>
      <c r="AT142" s="177"/>
      <c r="AU142" s="178"/>
      <c r="AV142" s="189">
        <f t="shared" si="164"/>
        <v>0</v>
      </c>
      <c r="AW142" s="170">
        <f t="shared" si="120"/>
        <v>0</v>
      </c>
      <c r="AX142" s="169">
        <f t="shared" si="165"/>
        <v>0</v>
      </c>
      <c r="AY142" s="170">
        <f t="shared" si="121"/>
        <v>0</v>
      </c>
      <c r="AZ142" s="1"/>
      <c r="BA142" s="1"/>
      <c r="BB142" s="177"/>
      <c r="BC142" s="178"/>
      <c r="BD142" s="177"/>
      <c r="BE142" s="178"/>
      <c r="BF142" s="177"/>
      <c r="BG142" s="178"/>
      <c r="BH142" s="177"/>
      <c r="BI142" s="178"/>
      <c r="BJ142" s="177"/>
      <c r="BK142" s="178"/>
      <c r="BL142" s="177"/>
      <c r="BM142" s="178"/>
      <c r="BN142" s="177"/>
      <c r="BO142" s="178"/>
      <c r="BP142" s="177"/>
      <c r="BQ142" s="178"/>
      <c r="BR142" s="189">
        <f t="shared" si="122"/>
        <v>0</v>
      </c>
      <c r="BS142" s="170">
        <f t="shared" si="123"/>
        <v>0</v>
      </c>
      <c r="BT142" s="169">
        <f t="shared" si="124"/>
        <v>0</v>
      </c>
      <c r="BU142" s="170">
        <f t="shared" si="125"/>
        <v>0</v>
      </c>
      <c r="BV142" s="1"/>
      <c r="BW142" s="1"/>
      <c r="BX142" s="177"/>
      <c r="BY142" s="178"/>
      <c r="BZ142" s="177"/>
      <c r="CA142" s="178"/>
      <c r="CB142" s="177"/>
      <c r="CC142" s="178"/>
      <c r="CD142" s="177"/>
      <c r="CE142" s="178"/>
      <c r="CF142" s="177"/>
      <c r="CG142" s="178"/>
      <c r="CH142" s="177"/>
      <c r="CI142" s="178"/>
      <c r="CJ142" s="177"/>
      <c r="CK142" s="178"/>
      <c r="CL142" s="177"/>
      <c r="CM142" s="178"/>
      <c r="CN142" s="189">
        <f t="shared" si="126"/>
        <v>0</v>
      </c>
      <c r="CO142" s="170">
        <f t="shared" si="127"/>
        <v>0</v>
      </c>
      <c r="CP142" s="169">
        <f t="shared" si="128"/>
        <v>0</v>
      </c>
      <c r="CQ142" s="170">
        <f t="shared" si="129"/>
        <v>0</v>
      </c>
      <c r="CR142" s="1"/>
      <c r="CS142" s="1"/>
      <c r="CT142" s="177"/>
      <c r="CU142" s="178"/>
      <c r="CV142" s="177"/>
      <c r="CW142" s="178"/>
      <c r="CX142" s="177"/>
      <c r="CY142" s="178"/>
      <c r="CZ142" s="177"/>
      <c r="DA142" s="178"/>
      <c r="DB142" s="177"/>
      <c r="DC142" s="178"/>
      <c r="DD142" s="177"/>
      <c r="DE142" s="178"/>
      <c r="DF142" s="177"/>
      <c r="DG142" s="178"/>
      <c r="DH142" s="177"/>
      <c r="DI142" s="178"/>
      <c r="DJ142" s="189">
        <f t="shared" si="152"/>
        <v>0</v>
      </c>
      <c r="DK142" s="170">
        <f t="shared" si="153"/>
        <v>0</v>
      </c>
      <c r="DL142" s="169">
        <f t="shared" si="154"/>
        <v>0</v>
      </c>
      <c r="DM142" s="170">
        <f t="shared" si="155"/>
        <v>0</v>
      </c>
      <c r="DN142" s="1"/>
      <c r="DO142" s="1"/>
      <c r="DP142" s="177"/>
      <c r="DQ142" s="178"/>
      <c r="DR142" s="177"/>
      <c r="DS142" s="178"/>
      <c r="DT142" s="177"/>
      <c r="DU142" s="178"/>
      <c r="DV142" s="177"/>
      <c r="DW142" s="178"/>
      <c r="DX142" s="177"/>
      <c r="DY142" s="178"/>
      <c r="DZ142" s="177"/>
      <c r="EA142" s="178"/>
      <c r="EB142" s="177"/>
      <c r="EC142" s="178"/>
      <c r="ED142" s="177"/>
      <c r="EE142" s="178"/>
      <c r="EF142" s="189">
        <f t="shared" si="130"/>
        <v>0</v>
      </c>
      <c r="EG142" s="170">
        <f t="shared" si="131"/>
        <v>0</v>
      </c>
      <c r="EH142" s="169">
        <f t="shared" si="132"/>
        <v>0</v>
      </c>
      <c r="EI142" s="170">
        <f t="shared" si="133"/>
        <v>0</v>
      </c>
      <c r="EJ142" s="1"/>
      <c r="EK142" s="1"/>
      <c r="EL142" s="177"/>
      <c r="EM142" s="178"/>
      <c r="EN142" s="177"/>
      <c r="EO142" s="178"/>
      <c r="EP142" s="177"/>
      <c r="EQ142" s="178"/>
      <c r="ER142" s="177"/>
      <c r="ES142" s="178"/>
      <c r="ET142" s="177"/>
      <c r="EU142" s="178"/>
      <c r="EV142" s="177"/>
      <c r="EW142" s="178"/>
      <c r="EX142" s="177"/>
      <c r="EY142" s="178"/>
      <c r="EZ142" s="177"/>
      <c r="FA142" s="178"/>
      <c r="FB142" s="189">
        <f t="shared" si="134"/>
        <v>0</v>
      </c>
      <c r="FC142" s="170">
        <f t="shared" si="135"/>
        <v>0</v>
      </c>
      <c r="FD142" s="169">
        <f t="shared" si="136"/>
        <v>0</v>
      </c>
      <c r="FE142" s="170">
        <f t="shared" si="137"/>
        <v>0</v>
      </c>
      <c r="FF142" s="1"/>
      <c r="FG142" s="1"/>
      <c r="FH142" s="177"/>
      <c r="FI142" s="178"/>
      <c r="FJ142" s="177"/>
      <c r="FK142" s="178"/>
      <c r="FL142" s="177"/>
      <c r="FM142" s="178"/>
      <c r="FN142" s="177"/>
      <c r="FO142" s="178"/>
      <c r="FP142" s="177"/>
      <c r="FQ142" s="178"/>
      <c r="FR142" s="177"/>
      <c r="FS142" s="178"/>
      <c r="FT142" s="177"/>
      <c r="FU142" s="178"/>
      <c r="FV142" s="177"/>
      <c r="FW142" s="178"/>
      <c r="FX142" s="189">
        <f t="shared" si="138"/>
        <v>0</v>
      </c>
      <c r="FY142" s="170">
        <f t="shared" si="139"/>
        <v>0</v>
      </c>
      <c r="FZ142" s="169">
        <f t="shared" si="140"/>
        <v>0</v>
      </c>
      <c r="GA142" s="170">
        <f t="shared" si="141"/>
        <v>0</v>
      </c>
      <c r="GB142" s="1"/>
      <c r="GC142" s="1"/>
      <c r="GD142" s="177"/>
      <c r="GE142" s="178"/>
      <c r="GF142" s="177"/>
      <c r="GG142" s="178"/>
      <c r="GH142" s="177"/>
      <c r="GI142" s="178"/>
      <c r="GJ142" s="177"/>
      <c r="GK142" s="178"/>
      <c r="GL142" s="177"/>
      <c r="GM142" s="178"/>
      <c r="GN142" s="177"/>
      <c r="GO142" s="178"/>
      <c r="GP142" s="177"/>
      <c r="GQ142" s="178"/>
      <c r="GR142" s="177"/>
      <c r="GS142" s="178"/>
      <c r="GT142" s="189">
        <f t="shared" si="156"/>
        <v>0</v>
      </c>
      <c r="GU142" s="170">
        <f t="shared" si="157"/>
        <v>0</v>
      </c>
      <c r="GV142" s="169">
        <f t="shared" si="158"/>
        <v>0</v>
      </c>
      <c r="GW142" s="170">
        <f t="shared" si="159"/>
        <v>0</v>
      </c>
      <c r="GX142" s="1"/>
      <c r="GY142" s="1"/>
      <c r="GZ142" s="177"/>
      <c r="HA142" s="178"/>
      <c r="HB142" s="177"/>
      <c r="HC142" s="178"/>
      <c r="HD142" s="177"/>
      <c r="HE142" s="178"/>
      <c r="HF142" s="177"/>
      <c r="HG142" s="178"/>
      <c r="HH142" s="177"/>
      <c r="HI142" s="178"/>
      <c r="HJ142" s="177"/>
      <c r="HK142" s="178"/>
      <c r="HL142" s="177"/>
      <c r="HM142" s="178"/>
      <c r="HN142" s="177"/>
      <c r="HO142" s="178"/>
      <c r="HP142" s="189">
        <f t="shared" si="160"/>
        <v>0</v>
      </c>
      <c r="HQ142" s="170">
        <f t="shared" si="161"/>
        <v>0</v>
      </c>
      <c r="HR142" s="169">
        <f t="shared" si="162"/>
        <v>0</v>
      </c>
      <c r="HS142" s="170">
        <f t="shared" si="163"/>
        <v>0</v>
      </c>
      <c r="HT142" s="1"/>
      <c r="HU142" s="1"/>
      <c r="HV142" s="173">
        <f t="shared" si="142"/>
        <v>0</v>
      </c>
      <c r="HW142" s="174">
        <f t="shared" si="143"/>
        <v>0</v>
      </c>
      <c r="HX142" s="169">
        <f t="shared" si="144"/>
        <v>0</v>
      </c>
      <c r="HY142" s="170">
        <f t="shared" si="145"/>
        <v>0</v>
      </c>
      <c r="HZ142" s="175">
        <f t="shared" si="146"/>
        <v>0</v>
      </c>
      <c r="IA142" s="174">
        <f t="shared" si="147"/>
        <v>0</v>
      </c>
      <c r="IB142" s="169">
        <f t="shared" si="148"/>
        <v>0</v>
      </c>
      <c r="IC142" s="170">
        <f t="shared" si="149"/>
        <v>0</v>
      </c>
      <c r="ID142" s="453">
        <f t="shared" si="150"/>
        <v>0</v>
      </c>
      <c r="IE142" s="439">
        <f t="shared" si="151"/>
        <v>0</v>
      </c>
      <c r="IF142" s="455" t="s">
        <v>343</v>
      </c>
      <c r="IG142" s="439" t="s">
        <v>343</v>
      </c>
      <c r="IH142" s="1"/>
    </row>
    <row r="143" spans="2:242" s="26" customFormat="1" ht="16.5" customHeight="1" x14ac:dyDescent="0.2">
      <c r="B143" s="153" t="s">
        <v>352</v>
      </c>
      <c r="C143" s="806"/>
      <c r="D143" s="807"/>
      <c r="E143" s="322"/>
      <c r="F143" s="116"/>
      <c r="G143" s="116"/>
      <c r="H143" s="116"/>
      <c r="I143" s="148">
        <f>INT(IF(E143&gt;0,data!$J$12,0))</f>
        <v>0</v>
      </c>
      <c r="J143" s="148">
        <f t="shared" si="112"/>
        <v>0</v>
      </c>
      <c r="K143" s="323"/>
      <c r="L143" s="322"/>
      <c r="M143" s="148">
        <f>INT(IF(E143&gt;0,(IF(K143="ano",data!$J$6,0)),0))</f>
        <v>0</v>
      </c>
      <c r="N143" s="155">
        <f t="shared" si="113"/>
        <v>0</v>
      </c>
      <c r="O143" s="158">
        <f t="shared" si="114"/>
        <v>0</v>
      </c>
      <c r="Q143" s="152" t="str">
        <f t="shared" si="115"/>
        <v/>
      </c>
      <c r="R143" s="640" t="s">
        <v>343</v>
      </c>
      <c r="T143" s="26">
        <f t="shared" si="119"/>
        <v>0</v>
      </c>
      <c r="U143" s="179" t="s">
        <v>300</v>
      </c>
      <c r="V143" s="10"/>
      <c r="W143" s="10"/>
      <c r="X143" s="167"/>
      <c r="Y143" s="180"/>
      <c r="Z143" s="167"/>
      <c r="AA143" s="180"/>
      <c r="AB143" s="167"/>
      <c r="AC143" s="180"/>
      <c r="AD143" s="167"/>
      <c r="AE143" s="180"/>
      <c r="AF143" s="167"/>
      <c r="AG143" s="180"/>
      <c r="AH143" s="167"/>
      <c r="AI143" s="180"/>
      <c r="AJ143" s="167"/>
      <c r="AK143" s="180"/>
      <c r="AL143" s="167"/>
      <c r="AM143" s="180"/>
      <c r="AN143" s="167"/>
      <c r="AO143" s="180"/>
      <c r="AP143" s="167"/>
      <c r="AQ143" s="180"/>
      <c r="AR143" s="167"/>
      <c r="AS143" s="180"/>
      <c r="AT143" s="167"/>
      <c r="AU143" s="180"/>
      <c r="AV143" s="189">
        <f t="shared" si="164"/>
        <v>0</v>
      </c>
      <c r="AW143" s="170">
        <f t="shared" si="120"/>
        <v>0</v>
      </c>
      <c r="AX143" s="169">
        <f t="shared" si="165"/>
        <v>0</v>
      </c>
      <c r="AY143" s="170">
        <f t="shared" si="121"/>
        <v>0</v>
      </c>
      <c r="AZ143" s="1"/>
      <c r="BA143" s="1"/>
      <c r="BB143" s="167"/>
      <c r="BC143" s="180"/>
      <c r="BD143" s="167"/>
      <c r="BE143" s="180"/>
      <c r="BF143" s="167"/>
      <c r="BG143" s="180"/>
      <c r="BH143" s="167"/>
      <c r="BI143" s="180"/>
      <c r="BJ143" s="167"/>
      <c r="BK143" s="180"/>
      <c r="BL143" s="167"/>
      <c r="BM143" s="180"/>
      <c r="BN143" s="167"/>
      <c r="BO143" s="180"/>
      <c r="BP143" s="167"/>
      <c r="BQ143" s="180"/>
      <c r="BR143" s="189">
        <f t="shared" si="122"/>
        <v>0</v>
      </c>
      <c r="BS143" s="170">
        <f t="shared" si="123"/>
        <v>0</v>
      </c>
      <c r="BT143" s="169">
        <f t="shared" si="124"/>
        <v>0</v>
      </c>
      <c r="BU143" s="170">
        <f t="shared" si="125"/>
        <v>0</v>
      </c>
      <c r="BV143" s="1"/>
      <c r="BW143" s="1"/>
      <c r="BX143" s="167"/>
      <c r="BY143" s="180"/>
      <c r="BZ143" s="167"/>
      <c r="CA143" s="180"/>
      <c r="CB143" s="167"/>
      <c r="CC143" s="180"/>
      <c r="CD143" s="167"/>
      <c r="CE143" s="180"/>
      <c r="CF143" s="167"/>
      <c r="CG143" s="180"/>
      <c r="CH143" s="167"/>
      <c r="CI143" s="180"/>
      <c r="CJ143" s="167"/>
      <c r="CK143" s="180"/>
      <c r="CL143" s="167"/>
      <c r="CM143" s="180"/>
      <c r="CN143" s="189">
        <f t="shared" si="126"/>
        <v>0</v>
      </c>
      <c r="CO143" s="170">
        <f t="shared" si="127"/>
        <v>0</v>
      </c>
      <c r="CP143" s="169">
        <f t="shared" si="128"/>
        <v>0</v>
      </c>
      <c r="CQ143" s="170">
        <f t="shared" si="129"/>
        <v>0</v>
      </c>
      <c r="CR143" s="1"/>
      <c r="CS143" s="1"/>
      <c r="CT143" s="167"/>
      <c r="CU143" s="180"/>
      <c r="CV143" s="167"/>
      <c r="CW143" s="180"/>
      <c r="CX143" s="167"/>
      <c r="CY143" s="180"/>
      <c r="CZ143" s="167"/>
      <c r="DA143" s="180"/>
      <c r="DB143" s="167"/>
      <c r="DC143" s="180"/>
      <c r="DD143" s="167"/>
      <c r="DE143" s="180"/>
      <c r="DF143" s="167"/>
      <c r="DG143" s="180"/>
      <c r="DH143" s="167"/>
      <c r="DI143" s="180"/>
      <c r="DJ143" s="189">
        <f t="shared" si="152"/>
        <v>0</v>
      </c>
      <c r="DK143" s="170">
        <f t="shared" si="153"/>
        <v>0</v>
      </c>
      <c r="DL143" s="169">
        <f t="shared" si="154"/>
        <v>0</v>
      </c>
      <c r="DM143" s="170">
        <f t="shared" si="155"/>
        <v>0</v>
      </c>
      <c r="DN143" s="1"/>
      <c r="DO143" s="1"/>
      <c r="DP143" s="167"/>
      <c r="DQ143" s="180"/>
      <c r="DR143" s="167"/>
      <c r="DS143" s="180"/>
      <c r="DT143" s="167"/>
      <c r="DU143" s="180"/>
      <c r="DV143" s="167"/>
      <c r="DW143" s="180"/>
      <c r="DX143" s="167"/>
      <c r="DY143" s="180"/>
      <c r="DZ143" s="167"/>
      <c r="EA143" s="180"/>
      <c r="EB143" s="167"/>
      <c r="EC143" s="180"/>
      <c r="ED143" s="167"/>
      <c r="EE143" s="180"/>
      <c r="EF143" s="189">
        <f t="shared" si="130"/>
        <v>0</v>
      </c>
      <c r="EG143" s="170">
        <f t="shared" si="131"/>
        <v>0</v>
      </c>
      <c r="EH143" s="169">
        <f t="shared" si="132"/>
        <v>0</v>
      </c>
      <c r="EI143" s="170">
        <f t="shared" si="133"/>
        <v>0</v>
      </c>
      <c r="EJ143" s="1"/>
      <c r="EK143" s="1"/>
      <c r="EL143" s="167"/>
      <c r="EM143" s="180"/>
      <c r="EN143" s="167"/>
      <c r="EO143" s="180"/>
      <c r="EP143" s="167"/>
      <c r="EQ143" s="180"/>
      <c r="ER143" s="167"/>
      <c r="ES143" s="180"/>
      <c r="ET143" s="167"/>
      <c r="EU143" s="180"/>
      <c r="EV143" s="167"/>
      <c r="EW143" s="180"/>
      <c r="EX143" s="167"/>
      <c r="EY143" s="180"/>
      <c r="EZ143" s="167"/>
      <c r="FA143" s="180"/>
      <c r="FB143" s="189">
        <f t="shared" si="134"/>
        <v>0</v>
      </c>
      <c r="FC143" s="170">
        <f t="shared" si="135"/>
        <v>0</v>
      </c>
      <c r="FD143" s="169">
        <f t="shared" si="136"/>
        <v>0</v>
      </c>
      <c r="FE143" s="170">
        <f t="shared" si="137"/>
        <v>0</v>
      </c>
      <c r="FF143" s="1"/>
      <c r="FG143" s="1"/>
      <c r="FH143" s="167"/>
      <c r="FI143" s="180"/>
      <c r="FJ143" s="167"/>
      <c r="FK143" s="180"/>
      <c r="FL143" s="167"/>
      <c r="FM143" s="180"/>
      <c r="FN143" s="167"/>
      <c r="FO143" s="180"/>
      <c r="FP143" s="167"/>
      <c r="FQ143" s="180"/>
      <c r="FR143" s="167"/>
      <c r="FS143" s="180"/>
      <c r="FT143" s="167"/>
      <c r="FU143" s="180"/>
      <c r="FV143" s="167"/>
      <c r="FW143" s="180"/>
      <c r="FX143" s="189">
        <f t="shared" si="138"/>
        <v>0</v>
      </c>
      <c r="FY143" s="170">
        <f t="shared" si="139"/>
        <v>0</v>
      </c>
      <c r="FZ143" s="169">
        <f t="shared" si="140"/>
        <v>0</v>
      </c>
      <c r="GA143" s="170">
        <f t="shared" si="141"/>
        <v>0</v>
      </c>
      <c r="GB143" s="1"/>
      <c r="GC143" s="1"/>
      <c r="GD143" s="167"/>
      <c r="GE143" s="180"/>
      <c r="GF143" s="167"/>
      <c r="GG143" s="180"/>
      <c r="GH143" s="167"/>
      <c r="GI143" s="180"/>
      <c r="GJ143" s="167"/>
      <c r="GK143" s="180"/>
      <c r="GL143" s="167"/>
      <c r="GM143" s="180"/>
      <c r="GN143" s="167"/>
      <c r="GO143" s="180"/>
      <c r="GP143" s="167"/>
      <c r="GQ143" s="180"/>
      <c r="GR143" s="167"/>
      <c r="GS143" s="180"/>
      <c r="GT143" s="189">
        <f t="shared" si="156"/>
        <v>0</v>
      </c>
      <c r="GU143" s="170">
        <f t="shared" si="157"/>
        <v>0</v>
      </c>
      <c r="GV143" s="169">
        <f t="shared" si="158"/>
        <v>0</v>
      </c>
      <c r="GW143" s="170">
        <f t="shared" si="159"/>
        <v>0</v>
      </c>
      <c r="GX143" s="1"/>
      <c r="GY143" s="1"/>
      <c r="GZ143" s="167"/>
      <c r="HA143" s="180"/>
      <c r="HB143" s="167"/>
      <c r="HC143" s="180"/>
      <c r="HD143" s="167"/>
      <c r="HE143" s="180"/>
      <c r="HF143" s="167"/>
      <c r="HG143" s="180"/>
      <c r="HH143" s="167"/>
      <c r="HI143" s="180"/>
      <c r="HJ143" s="167"/>
      <c r="HK143" s="180"/>
      <c r="HL143" s="167"/>
      <c r="HM143" s="180"/>
      <c r="HN143" s="167"/>
      <c r="HO143" s="180"/>
      <c r="HP143" s="189">
        <f t="shared" si="160"/>
        <v>0</v>
      </c>
      <c r="HQ143" s="170">
        <f t="shared" si="161"/>
        <v>0</v>
      </c>
      <c r="HR143" s="169">
        <f t="shared" si="162"/>
        <v>0</v>
      </c>
      <c r="HS143" s="170">
        <f t="shared" si="163"/>
        <v>0</v>
      </c>
      <c r="HT143" s="1"/>
      <c r="HU143" s="1"/>
      <c r="HV143" s="173">
        <f t="shared" si="142"/>
        <v>0</v>
      </c>
      <c r="HW143" s="174">
        <f t="shared" si="143"/>
        <v>0</v>
      </c>
      <c r="HX143" s="169">
        <f t="shared" si="144"/>
        <v>0</v>
      </c>
      <c r="HY143" s="170">
        <f t="shared" si="145"/>
        <v>0</v>
      </c>
      <c r="HZ143" s="175">
        <f t="shared" si="146"/>
        <v>0</v>
      </c>
      <c r="IA143" s="174">
        <f t="shared" si="147"/>
        <v>0</v>
      </c>
      <c r="IB143" s="169">
        <f t="shared" si="148"/>
        <v>0</v>
      </c>
      <c r="IC143" s="170">
        <f t="shared" si="149"/>
        <v>0</v>
      </c>
      <c r="ID143" s="453">
        <f t="shared" si="150"/>
        <v>0</v>
      </c>
      <c r="IE143" s="439">
        <f t="shared" si="151"/>
        <v>0</v>
      </c>
      <c r="IF143" s="455" t="s">
        <v>343</v>
      </c>
      <c r="IG143" s="439" t="s">
        <v>343</v>
      </c>
      <c r="IH143" s="1"/>
    </row>
    <row r="144" spans="2:242" s="26" customFormat="1" ht="16.5" hidden="1" customHeight="1" x14ac:dyDescent="0.2">
      <c r="B144" s="153"/>
      <c r="C144" s="838"/>
      <c r="D144" s="839"/>
      <c r="E144" s="553"/>
      <c r="F144" s="553"/>
      <c r="G144" s="553"/>
      <c r="H144" s="553"/>
      <c r="I144" s="148">
        <f>INT(IF(E144&gt;0,data!$J$12,0))</f>
        <v>0</v>
      </c>
      <c r="J144" s="148">
        <f t="shared" si="112"/>
        <v>0</v>
      </c>
      <c r="K144" s="554"/>
      <c r="L144" s="553"/>
      <c r="M144" s="148">
        <f>INT(IF(E144&gt;0,(IF(K144="ano",data!$J$6,0)),0))</f>
        <v>0</v>
      </c>
      <c r="N144" s="155">
        <f t="shared" si="113"/>
        <v>0</v>
      </c>
      <c r="O144" s="158">
        <f t="shared" si="114"/>
        <v>0</v>
      </c>
      <c r="Q144" s="152" t="str">
        <f t="shared" si="115"/>
        <v/>
      </c>
      <c r="R144" s="640" t="s">
        <v>343</v>
      </c>
      <c r="T144" s="26">
        <f t="shared" si="119"/>
        <v>0</v>
      </c>
      <c r="U144" s="176" t="s">
        <v>300</v>
      </c>
      <c r="V144" s="10"/>
      <c r="W144" s="10"/>
      <c r="X144" s="177"/>
      <c r="Y144" s="178"/>
      <c r="Z144" s="177"/>
      <c r="AA144" s="178"/>
      <c r="AB144" s="177"/>
      <c r="AC144" s="178"/>
      <c r="AD144" s="177"/>
      <c r="AE144" s="178"/>
      <c r="AF144" s="177"/>
      <c r="AG144" s="178"/>
      <c r="AH144" s="177"/>
      <c r="AI144" s="178"/>
      <c r="AJ144" s="177"/>
      <c r="AK144" s="178"/>
      <c r="AL144" s="177"/>
      <c r="AM144" s="178"/>
      <c r="AN144" s="177"/>
      <c r="AO144" s="178"/>
      <c r="AP144" s="177"/>
      <c r="AQ144" s="178"/>
      <c r="AR144" s="177"/>
      <c r="AS144" s="178"/>
      <c r="AT144" s="177"/>
      <c r="AU144" s="178"/>
      <c r="AV144" s="189">
        <f t="shared" si="164"/>
        <v>0</v>
      </c>
      <c r="AW144" s="170">
        <f t="shared" si="120"/>
        <v>0</v>
      </c>
      <c r="AX144" s="169">
        <f t="shared" si="165"/>
        <v>0</v>
      </c>
      <c r="AY144" s="170">
        <f t="shared" si="121"/>
        <v>0</v>
      </c>
      <c r="AZ144" s="1"/>
      <c r="BA144" s="1"/>
      <c r="BB144" s="177"/>
      <c r="BC144" s="178"/>
      <c r="BD144" s="177"/>
      <c r="BE144" s="178"/>
      <c r="BF144" s="177"/>
      <c r="BG144" s="178"/>
      <c r="BH144" s="177"/>
      <c r="BI144" s="178"/>
      <c r="BJ144" s="177"/>
      <c r="BK144" s="178"/>
      <c r="BL144" s="177"/>
      <c r="BM144" s="178"/>
      <c r="BN144" s="177"/>
      <c r="BO144" s="178"/>
      <c r="BP144" s="177"/>
      <c r="BQ144" s="178"/>
      <c r="BR144" s="189">
        <f t="shared" si="122"/>
        <v>0</v>
      </c>
      <c r="BS144" s="170">
        <f t="shared" si="123"/>
        <v>0</v>
      </c>
      <c r="BT144" s="169">
        <f t="shared" si="124"/>
        <v>0</v>
      </c>
      <c r="BU144" s="170">
        <f t="shared" si="125"/>
        <v>0</v>
      </c>
      <c r="BV144" s="1"/>
      <c r="BW144" s="1"/>
      <c r="BX144" s="177"/>
      <c r="BY144" s="178"/>
      <c r="BZ144" s="177"/>
      <c r="CA144" s="178"/>
      <c r="CB144" s="177"/>
      <c r="CC144" s="178"/>
      <c r="CD144" s="177"/>
      <c r="CE144" s="178"/>
      <c r="CF144" s="177"/>
      <c r="CG144" s="178"/>
      <c r="CH144" s="177"/>
      <c r="CI144" s="178"/>
      <c r="CJ144" s="177"/>
      <c r="CK144" s="178"/>
      <c r="CL144" s="177"/>
      <c r="CM144" s="178"/>
      <c r="CN144" s="189">
        <f t="shared" si="126"/>
        <v>0</v>
      </c>
      <c r="CO144" s="170">
        <f t="shared" si="127"/>
        <v>0</v>
      </c>
      <c r="CP144" s="169">
        <f t="shared" si="128"/>
        <v>0</v>
      </c>
      <c r="CQ144" s="170">
        <f t="shared" si="129"/>
        <v>0</v>
      </c>
      <c r="CR144" s="1"/>
      <c r="CS144" s="1"/>
      <c r="CT144" s="177"/>
      <c r="CU144" s="178"/>
      <c r="CV144" s="177"/>
      <c r="CW144" s="178"/>
      <c r="CX144" s="177"/>
      <c r="CY144" s="178"/>
      <c r="CZ144" s="177"/>
      <c r="DA144" s="178"/>
      <c r="DB144" s="177"/>
      <c r="DC144" s="178"/>
      <c r="DD144" s="177"/>
      <c r="DE144" s="178"/>
      <c r="DF144" s="177"/>
      <c r="DG144" s="178"/>
      <c r="DH144" s="177"/>
      <c r="DI144" s="178"/>
      <c r="DJ144" s="189">
        <f t="shared" si="152"/>
        <v>0</v>
      </c>
      <c r="DK144" s="170">
        <f t="shared" si="153"/>
        <v>0</v>
      </c>
      <c r="DL144" s="169">
        <f t="shared" si="154"/>
        <v>0</v>
      </c>
      <c r="DM144" s="170">
        <f t="shared" si="155"/>
        <v>0</v>
      </c>
      <c r="DN144" s="1"/>
      <c r="DO144" s="1"/>
      <c r="DP144" s="177"/>
      <c r="DQ144" s="178"/>
      <c r="DR144" s="177"/>
      <c r="DS144" s="178"/>
      <c r="DT144" s="177"/>
      <c r="DU144" s="178"/>
      <c r="DV144" s="177"/>
      <c r="DW144" s="178"/>
      <c r="DX144" s="177"/>
      <c r="DY144" s="178"/>
      <c r="DZ144" s="177"/>
      <c r="EA144" s="178"/>
      <c r="EB144" s="177"/>
      <c r="EC144" s="178"/>
      <c r="ED144" s="177"/>
      <c r="EE144" s="178"/>
      <c r="EF144" s="189">
        <f t="shared" si="130"/>
        <v>0</v>
      </c>
      <c r="EG144" s="170">
        <f t="shared" si="131"/>
        <v>0</v>
      </c>
      <c r="EH144" s="169">
        <f t="shared" si="132"/>
        <v>0</v>
      </c>
      <c r="EI144" s="170">
        <f t="shared" si="133"/>
        <v>0</v>
      </c>
      <c r="EJ144" s="1"/>
      <c r="EK144" s="1"/>
      <c r="EL144" s="177"/>
      <c r="EM144" s="178"/>
      <c r="EN144" s="177"/>
      <c r="EO144" s="178"/>
      <c r="EP144" s="177"/>
      <c r="EQ144" s="178"/>
      <c r="ER144" s="177"/>
      <c r="ES144" s="178"/>
      <c r="ET144" s="177"/>
      <c r="EU144" s="178"/>
      <c r="EV144" s="177"/>
      <c r="EW144" s="178"/>
      <c r="EX144" s="177"/>
      <c r="EY144" s="178"/>
      <c r="EZ144" s="177"/>
      <c r="FA144" s="178"/>
      <c r="FB144" s="189">
        <f t="shared" si="134"/>
        <v>0</v>
      </c>
      <c r="FC144" s="170">
        <f t="shared" si="135"/>
        <v>0</v>
      </c>
      <c r="FD144" s="169">
        <f t="shared" si="136"/>
        <v>0</v>
      </c>
      <c r="FE144" s="170">
        <f t="shared" si="137"/>
        <v>0</v>
      </c>
      <c r="FF144" s="1"/>
      <c r="FG144" s="1"/>
      <c r="FH144" s="177"/>
      <c r="FI144" s="178"/>
      <c r="FJ144" s="177"/>
      <c r="FK144" s="178"/>
      <c r="FL144" s="177"/>
      <c r="FM144" s="178"/>
      <c r="FN144" s="177"/>
      <c r="FO144" s="178"/>
      <c r="FP144" s="177"/>
      <c r="FQ144" s="178"/>
      <c r="FR144" s="177"/>
      <c r="FS144" s="178"/>
      <c r="FT144" s="177"/>
      <c r="FU144" s="178"/>
      <c r="FV144" s="177"/>
      <c r="FW144" s="178"/>
      <c r="FX144" s="189">
        <f t="shared" si="138"/>
        <v>0</v>
      </c>
      <c r="FY144" s="170">
        <f t="shared" si="139"/>
        <v>0</v>
      </c>
      <c r="FZ144" s="169">
        <f t="shared" si="140"/>
        <v>0</v>
      </c>
      <c r="GA144" s="170">
        <f t="shared" si="141"/>
        <v>0</v>
      </c>
      <c r="GB144" s="1"/>
      <c r="GC144" s="1"/>
      <c r="GD144" s="177"/>
      <c r="GE144" s="178"/>
      <c r="GF144" s="177"/>
      <c r="GG144" s="178"/>
      <c r="GH144" s="177"/>
      <c r="GI144" s="178"/>
      <c r="GJ144" s="177"/>
      <c r="GK144" s="178"/>
      <c r="GL144" s="177"/>
      <c r="GM144" s="178"/>
      <c r="GN144" s="177"/>
      <c r="GO144" s="178"/>
      <c r="GP144" s="177"/>
      <c r="GQ144" s="178"/>
      <c r="GR144" s="177"/>
      <c r="GS144" s="178"/>
      <c r="GT144" s="189">
        <f t="shared" si="156"/>
        <v>0</v>
      </c>
      <c r="GU144" s="170">
        <f t="shared" si="157"/>
        <v>0</v>
      </c>
      <c r="GV144" s="169">
        <f t="shared" si="158"/>
        <v>0</v>
      </c>
      <c r="GW144" s="170">
        <f t="shared" si="159"/>
        <v>0</v>
      </c>
      <c r="GX144" s="1"/>
      <c r="GY144" s="1"/>
      <c r="GZ144" s="177"/>
      <c r="HA144" s="178"/>
      <c r="HB144" s="177"/>
      <c r="HC144" s="178"/>
      <c r="HD144" s="177"/>
      <c r="HE144" s="178"/>
      <c r="HF144" s="177"/>
      <c r="HG144" s="178"/>
      <c r="HH144" s="177"/>
      <c r="HI144" s="178"/>
      <c r="HJ144" s="177"/>
      <c r="HK144" s="178"/>
      <c r="HL144" s="177"/>
      <c r="HM144" s="178"/>
      <c r="HN144" s="177"/>
      <c r="HO144" s="178"/>
      <c r="HP144" s="189">
        <f t="shared" si="160"/>
        <v>0</v>
      </c>
      <c r="HQ144" s="170">
        <f t="shared" si="161"/>
        <v>0</v>
      </c>
      <c r="HR144" s="169">
        <f t="shared" si="162"/>
        <v>0</v>
      </c>
      <c r="HS144" s="170">
        <f t="shared" si="163"/>
        <v>0</v>
      </c>
      <c r="HT144" s="1"/>
      <c r="HU144" s="1"/>
      <c r="HV144" s="173">
        <f t="shared" si="142"/>
        <v>0</v>
      </c>
      <c r="HW144" s="174">
        <f t="shared" si="143"/>
        <v>0</v>
      </c>
      <c r="HX144" s="169">
        <f t="shared" si="144"/>
        <v>0</v>
      </c>
      <c r="HY144" s="170">
        <f t="shared" si="145"/>
        <v>0</v>
      </c>
      <c r="HZ144" s="175">
        <f t="shared" si="146"/>
        <v>0</v>
      </c>
      <c r="IA144" s="174">
        <f t="shared" si="147"/>
        <v>0</v>
      </c>
      <c r="IB144" s="169">
        <f t="shared" si="148"/>
        <v>0</v>
      </c>
      <c r="IC144" s="170">
        <f t="shared" si="149"/>
        <v>0</v>
      </c>
      <c r="ID144" s="453">
        <f t="shared" si="150"/>
        <v>0</v>
      </c>
      <c r="IE144" s="439">
        <f t="shared" si="151"/>
        <v>0</v>
      </c>
      <c r="IF144" s="455" t="s">
        <v>343</v>
      </c>
      <c r="IG144" s="439" t="s">
        <v>343</v>
      </c>
      <c r="IH144" s="1"/>
    </row>
    <row r="145" spans="2:242" s="26" customFormat="1" ht="16.5" customHeight="1" x14ac:dyDescent="0.2">
      <c r="B145" s="153" t="s">
        <v>353</v>
      </c>
      <c r="C145" s="806"/>
      <c r="D145" s="807"/>
      <c r="E145" s="322"/>
      <c r="F145" s="116"/>
      <c r="G145" s="116"/>
      <c r="H145" s="116"/>
      <c r="I145" s="148">
        <f>INT(IF(E145&gt;0,data!$J$12,0))</f>
        <v>0</v>
      </c>
      <c r="J145" s="148">
        <f t="shared" si="112"/>
        <v>0</v>
      </c>
      <c r="K145" s="323"/>
      <c r="L145" s="322"/>
      <c r="M145" s="148">
        <f>INT(IF(E145&gt;0,(IF(K145="ano",data!$J$6,0)),0))</f>
        <v>0</v>
      </c>
      <c r="N145" s="155">
        <f t="shared" si="113"/>
        <v>0</v>
      </c>
      <c r="O145" s="158">
        <f t="shared" si="114"/>
        <v>0</v>
      </c>
      <c r="Q145" s="152" t="str">
        <f t="shared" si="115"/>
        <v/>
      </c>
      <c r="R145" s="640" t="s">
        <v>343</v>
      </c>
      <c r="T145" s="26">
        <f t="shared" si="119"/>
        <v>0</v>
      </c>
      <c r="U145" s="179" t="s">
        <v>300</v>
      </c>
      <c r="V145" s="10"/>
      <c r="W145" s="10"/>
      <c r="X145" s="167"/>
      <c r="Y145" s="180"/>
      <c r="Z145" s="167"/>
      <c r="AA145" s="180"/>
      <c r="AB145" s="167"/>
      <c r="AC145" s="180"/>
      <c r="AD145" s="167"/>
      <c r="AE145" s="180"/>
      <c r="AF145" s="167"/>
      <c r="AG145" s="180"/>
      <c r="AH145" s="167"/>
      <c r="AI145" s="180"/>
      <c r="AJ145" s="167"/>
      <c r="AK145" s="180"/>
      <c r="AL145" s="167"/>
      <c r="AM145" s="180"/>
      <c r="AN145" s="167"/>
      <c r="AO145" s="180"/>
      <c r="AP145" s="167"/>
      <c r="AQ145" s="180"/>
      <c r="AR145" s="167"/>
      <c r="AS145" s="180"/>
      <c r="AT145" s="167"/>
      <c r="AU145" s="180"/>
      <c r="AV145" s="189">
        <f t="shared" si="164"/>
        <v>0</v>
      </c>
      <c r="AW145" s="170">
        <f t="shared" si="120"/>
        <v>0</v>
      </c>
      <c r="AX145" s="169">
        <f t="shared" si="165"/>
        <v>0</v>
      </c>
      <c r="AY145" s="170">
        <f t="shared" si="121"/>
        <v>0</v>
      </c>
      <c r="AZ145" s="1"/>
      <c r="BA145" s="1"/>
      <c r="BB145" s="167"/>
      <c r="BC145" s="180"/>
      <c r="BD145" s="167"/>
      <c r="BE145" s="180"/>
      <c r="BF145" s="167"/>
      <c r="BG145" s="180"/>
      <c r="BH145" s="167"/>
      <c r="BI145" s="180"/>
      <c r="BJ145" s="167"/>
      <c r="BK145" s="180"/>
      <c r="BL145" s="167"/>
      <c r="BM145" s="180"/>
      <c r="BN145" s="167"/>
      <c r="BO145" s="180"/>
      <c r="BP145" s="167"/>
      <c r="BQ145" s="180"/>
      <c r="BR145" s="189">
        <f t="shared" si="122"/>
        <v>0</v>
      </c>
      <c r="BS145" s="170">
        <f t="shared" si="123"/>
        <v>0</v>
      </c>
      <c r="BT145" s="169">
        <f t="shared" si="124"/>
        <v>0</v>
      </c>
      <c r="BU145" s="170">
        <f t="shared" si="125"/>
        <v>0</v>
      </c>
      <c r="BV145" s="1"/>
      <c r="BW145" s="1"/>
      <c r="BX145" s="167"/>
      <c r="BY145" s="180"/>
      <c r="BZ145" s="167"/>
      <c r="CA145" s="180"/>
      <c r="CB145" s="167"/>
      <c r="CC145" s="180"/>
      <c r="CD145" s="167"/>
      <c r="CE145" s="180"/>
      <c r="CF145" s="167"/>
      <c r="CG145" s="180"/>
      <c r="CH145" s="167"/>
      <c r="CI145" s="180"/>
      <c r="CJ145" s="167"/>
      <c r="CK145" s="180"/>
      <c r="CL145" s="167"/>
      <c r="CM145" s="180"/>
      <c r="CN145" s="189">
        <f t="shared" si="126"/>
        <v>0</v>
      </c>
      <c r="CO145" s="170">
        <f t="shared" si="127"/>
        <v>0</v>
      </c>
      <c r="CP145" s="169">
        <f t="shared" si="128"/>
        <v>0</v>
      </c>
      <c r="CQ145" s="170">
        <f t="shared" si="129"/>
        <v>0</v>
      </c>
      <c r="CR145" s="1"/>
      <c r="CS145" s="1"/>
      <c r="CT145" s="167"/>
      <c r="CU145" s="180"/>
      <c r="CV145" s="167"/>
      <c r="CW145" s="180"/>
      <c r="CX145" s="167"/>
      <c r="CY145" s="180"/>
      <c r="CZ145" s="167"/>
      <c r="DA145" s="180"/>
      <c r="DB145" s="167"/>
      <c r="DC145" s="180"/>
      <c r="DD145" s="167"/>
      <c r="DE145" s="180"/>
      <c r="DF145" s="167"/>
      <c r="DG145" s="180"/>
      <c r="DH145" s="167"/>
      <c r="DI145" s="180"/>
      <c r="DJ145" s="189">
        <f t="shared" si="152"/>
        <v>0</v>
      </c>
      <c r="DK145" s="170">
        <f t="shared" si="153"/>
        <v>0</v>
      </c>
      <c r="DL145" s="169">
        <f t="shared" si="154"/>
        <v>0</v>
      </c>
      <c r="DM145" s="170">
        <f t="shared" si="155"/>
        <v>0</v>
      </c>
      <c r="DN145" s="1"/>
      <c r="DO145" s="1"/>
      <c r="DP145" s="167"/>
      <c r="DQ145" s="180"/>
      <c r="DR145" s="167"/>
      <c r="DS145" s="180"/>
      <c r="DT145" s="167"/>
      <c r="DU145" s="180"/>
      <c r="DV145" s="167"/>
      <c r="DW145" s="180"/>
      <c r="DX145" s="167"/>
      <c r="DY145" s="180"/>
      <c r="DZ145" s="167"/>
      <c r="EA145" s="180"/>
      <c r="EB145" s="167"/>
      <c r="EC145" s="180"/>
      <c r="ED145" s="167"/>
      <c r="EE145" s="180"/>
      <c r="EF145" s="189">
        <f t="shared" si="130"/>
        <v>0</v>
      </c>
      <c r="EG145" s="170">
        <f t="shared" si="131"/>
        <v>0</v>
      </c>
      <c r="EH145" s="169">
        <f t="shared" si="132"/>
        <v>0</v>
      </c>
      <c r="EI145" s="170">
        <f t="shared" si="133"/>
        <v>0</v>
      </c>
      <c r="EJ145" s="1"/>
      <c r="EK145" s="1"/>
      <c r="EL145" s="167"/>
      <c r="EM145" s="180"/>
      <c r="EN145" s="167"/>
      <c r="EO145" s="180"/>
      <c r="EP145" s="167"/>
      <c r="EQ145" s="180"/>
      <c r="ER145" s="167"/>
      <c r="ES145" s="180"/>
      <c r="ET145" s="167"/>
      <c r="EU145" s="180"/>
      <c r="EV145" s="167"/>
      <c r="EW145" s="180"/>
      <c r="EX145" s="167"/>
      <c r="EY145" s="180"/>
      <c r="EZ145" s="167"/>
      <c r="FA145" s="180"/>
      <c r="FB145" s="189">
        <f t="shared" si="134"/>
        <v>0</v>
      </c>
      <c r="FC145" s="170">
        <f t="shared" si="135"/>
        <v>0</v>
      </c>
      <c r="FD145" s="169">
        <f t="shared" si="136"/>
        <v>0</v>
      </c>
      <c r="FE145" s="170">
        <f t="shared" si="137"/>
        <v>0</v>
      </c>
      <c r="FF145" s="1"/>
      <c r="FG145" s="1"/>
      <c r="FH145" s="167"/>
      <c r="FI145" s="180"/>
      <c r="FJ145" s="167"/>
      <c r="FK145" s="180"/>
      <c r="FL145" s="167"/>
      <c r="FM145" s="180"/>
      <c r="FN145" s="167"/>
      <c r="FO145" s="180"/>
      <c r="FP145" s="167"/>
      <c r="FQ145" s="180"/>
      <c r="FR145" s="167"/>
      <c r="FS145" s="180"/>
      <c r="FT145" s="167"/>
      <c r="FU145" s="180"/>
      <c r="FV145" s="167"/>
      <c r="FW145" s="180"/>
      <c r="FX145" s="189">
        <f t="shared" si="138"/>
        <v>0</v>
      </c>
      <c r="FY145" s="170">
        <f t="shared" si="139"/>
        <v>0</v>
      </c>
      <c r="FZ145" s="169">
        <f t="shared" si="140"/>
        <v>0</v>
      </c>
      <c r="GA145" s="170">
        <f t="shared" si="141"/>
        <v>0</v>
      </c>
      <c r="GB145" s="1"/>
      <c r="GC145" s="1"/>
      <c r="GD145" s="167"/>
      <c r="GE145" s="180"/>
      <c r="GF145" s="167"/>
      <c r="GG145" s="180"/>
      <c r="GH145" s="167"/>
      <c r="GI145" s="180"/>
      <c r="GJ145" s="167"/>
      <c r="GK145" s="180"/>
      <c r="GL145" s="167"/>
      <c r="GM145" s="180"/>
      <c r="GN145" s="167"/>
      <c r="GO145" s="180"/>
      <c r="GP145" s="167"/>
      <c r="GQ145" s="180"/>
      <c r="GR145" s="167"/>
      <c r="GS145" s="180"/>
      <c r="GT145" s="189">
        <f t="shared" si="156"/>
        <v>0</v>
      </c>
      <c r="GU145" s="170">
        <f t="shared" si="157"/>
        <v>0</v>
      </c>
      <c r="GV145" s="169">
        <f t="shared" si="158"/>
        <v>0</v>
      </c>
      <c r="GW145" s="170">
        <f t="shared" si="159"/>
        <v>0</v>
      </c>
      <c r="GX145" s="1"/>
      <c r="GY145" s="1"/>
      <c r="GZ145" s="167"/>
      <c r="HA145" s="180"/>
      <c r="HB145" s="167"/>
      <c r="HC145" s="180"/>
      <c r="HD145" s="167"/>
      <c r="HE145" s="180"/>
      <c r="HF145" s="167"/>
      <c r="HG145" s="180"/>
      <c r="HH145" s="167"/>
      <c r="HI145" s="180"/>
      <c r="HJ145" s="167"/>
      <c r="HK145" s="180"/>
      <c r="HL145" s="167"/>
      <c r="HM145" s="180"/>
      <c r="HN145" s="167"/>
      <c r="HO145" s="180"/>
      <c r="HP145" s="189">
        <f t="shared" si="160"/>
        <v>0</v>
      </c>
      <c r="HQ145" s="170">
        <f t="shared" si="161"/>
        <v>0</v>
      </c>
      <c r="HR145" s="169">
        <f t="shared" si="162"/>
        <v>0</v>
      </c>
      <c r="HS145" s="170">
        <f t="shared" si="163"/>
        <v>0</v>
      </c>
      <c r="HT145" s="1"/>
      <c r="HU145" s="1"/>
      <c r="HV145" s="173">
        <f t="shared" si="142"/>
        <v>0</v>
      </c>
      <c r="HW145" s="174">
        <f t="shared" si="143"/>
        <v>0</v>
      </c>
      <c r="HX145" s="169">
        <f t="shared" si="144"/>
        <v>0</v>
      </c>
      <c r="HY145" s="170">
        <f t="shared" si="145"/>
        <v>0</v>
      </c>
      <c r="HZ145" s="175">
        <f t="shared" si="146"/>
        <v>0</v>
      </c>
      <c r="IA145" s="174">
        <f t="shared" si="147"/>
        <v>0</v>
      </c>
      <c r="IB145" s="169">
        <f t="shared" si="148"/>
        <v>0</v>
      </c>
      <c r="IC145" s="170">
        <f t="shared" si="149"/>
        <v>0</v>
      </c>
      <c r="ID145" s="453">
        <f t="shared" si="150"/>
        <v>0</v>
      </c>
      <c r="IE145" s="439">
        <f t="shared" si="151"/>
        <v>0</v>
      </c>
      <c r="IF145" s="455" t="s">
        <v>343</v>
      </c>
      <c r="IG145" s="439" t="s">
        <v>343</v>
      </c>
      <c r="IH145" s="1"/>
    </row>
    <row r="146" spans="2:242" s="26" customFormat="1" ht="16.5" hidden="1" customHeight="1" x14ac:dyDescent="0.2">
      <c r="B146" s="153"/>
      <c r="C146" s="838"/>
      <c r="D146" s="839"/>
      <c r="E146" s="553"/>
      <c r="F146" s="553"/>
      <c r="G146" s="553"/>
      <c r="H146" s="553"/>
      <c r="I146" s="148">
        <f>INT(IF(E146&gt;0,data!$J$12,0))</f>
        <v>0</v>
      </c>
      <c r="J146" s="148">
        <f t="shared" si="112"/>
        <v>0</v>
      </c>
      <c r="K146" s="554"/>
      <c r="L146" s="553"/>
      <c r="M146" s="148">
        <f>INT(IF(E146&gt;0,(IF(K146="ano",data!$J$6,0)),0))</f>
        <v>0</v>
      </c>
      <c r="N146" s="155">
        <f t="shared" si="113"/>
        <v>0</v>
      </c>
      <c r="O146" s="158">
        <f t="shared" si="114"/>
        <v>0</v>
      </c>
      <c r="Q146" s="152" t="str">
        <f t="shared" si="115"/>
        <v/>
      </c>
      <c r="R146" s="640" t="s">
        <v>343</v>
      </c>
      <c r="T146" s="26">
        <f t="shared" si="119"/>
        <v>0</v>
      </c>
      <c r="U146" s="176" t="s">
        <v>300</v>
      </c>
      <c r="V146" s="10"/>
      <c r="W146" s="10"/>
      <c r="X146" s="177"/>
      <c r="Y146" s="178"/>
      <c r="Z146" s="177"/>
      <c r="AA146" s="178"/>
      <c r="AB146" s="177"/>
      <c r="AC146" s="178"/>
      <c r="AD146" s="177"/>
      <c r="AE146" s="178"/>
      <c r="AF146" s="177"/>
      <c r="AG146" s="178"/>
      <c r="AH146" s="177"/>
      <c r="AI146" s="178"/>
      <c r="AJ146" s="177"/>
      <c r="AK146" s="178"/>
      <c r="AL146" s="177"/>
      <c r="AM146" s="178"/>
      <c r="AN146" s="177"/>
      <c r="AO146" s="178"/>
      <c r="AP146" s="177"/>
      <c r="AQ146" s="178"/>
      <c r="AR146" s="177"/>
      <c r="AS146" s="178"/>
      <c r="AT146" s="177"/>
      <c r="AU146" s="178"/>
      <c r="AV146" s="189">
        <f t="shared" si="164"/>
        <v>0</v>
      </c>
      <c r="AW146" s="170">
        <f t="shared" si="120"/>
        <v>0</v>
      </c>
      <c r="AX146" s="169">
        <f t="shared" si="165"/>
        <v>0</v>
      </c>
      <c r="AY146" s="170">
        <f t="shared" si="121"/>
        <v>0</v>
      </c>
      <c r="AZ146" s="1"/>
      <c r="BA146" s="1"/>
      <c r="BB146" s="177"/>
      <c r="BC146" s="178"/>
      <c r="BD146" s="177"/>
      <c r="BE146" s="178"/>
      <c r="BF146" s="177"/>
      <c r="BG146" s="178"/>
      <c r="BH146" s="177"/>
      <c r="BI146" s="178"/>
      <c r="BJ146" s="177"/>
      <c r="BK146" s="178"/>
      <c r="BL146" s="177"/>
      <c r="BM146" s="178"/>
      <c r="BN146" s="177"/>
      <c r="BO146" s="178"/>
      <c r="BP146" s="177"/>
      <c r="BQ146" s="178"/>
      <c r="BR146" s="189">
        <f t="shared" si="122"/>
        <v>0</v>
      </c>
      <c r="BS146" s="170">
        <f t="shared" si="123"/>
        <v>0</v>
      </c>
      <c r="BT146" s="169">
        <f t="shared" si="124"/>
        <v>0</v>
      </c>
      <c r="BU146" s="170">
        <f t="shared" si="125"/>
        <v>0</v>
      </c>
      <c r="BV146" s="1"/>
      <c r="BW146" s="1"/>
      <c r="BX146" s="177"/>
      <c r="BY146" s="178"/>
      <c r="BZ146" s="177"/>
      <c r="CA146" s="178"/>
      <c r="CB146" s="177"/>
      <c r="CC146" s="178"/>
      <c r="CD146" s="177"/>
      <c r="CE146" s="178"/>
      <c r="CF146" s="177"/>
      <c r="CG146" s="178"/>
      <c r="CH146" s="177"/>
      <c r="CI146" s="178"/>
      <c r="CJ146" s="177"/>
      <c r="CK146" s="178"/>
      <c r="CL146" s="177"/>
      <c r="CM146" s="178"/>
      <c r="CN146" s="189">
        <f t="shared" si="126"/>
        <v>0</v>
      </c>
      <c r="CO146" s="170">
        <f t="shared" si="127"/>
        <v>0</v>
      </c>
      <c r="CP146" s="169">
        <f t="shared" si="128"/>
        <v>0</v>
      </c>
      <c r="CQ146" s="170">
        <f t="shared" si="129"/>
        <v>0</v>
      </c>
      <c r="CR146" s="1"/>
      <c r="CS146" s="1"/>
      <c r="CT146" s="177"/>
      <c r="CU146" s="178"/>
      <c r="CV146" s="177"/>
      <c r="CW146" s="178"/>
      <c r="CX146" s="177"/>
      <c r="CY146" s="178"/>
      <c r="CZ146" s="177"/>
      <c r="DA146" s="178"/>
      <c r="DB146" s="177"/>
      <c r="DC146" s="178"/>
      <c r="DD146" s="177"/>
      <c r="DE146" s="178"/>
      <c r="DF146" s="177"/>
      <c r="DG146" s="178"/>
      <c r="DH146" s="177"/>
      <c r="DI146" s="178"/>
      <c r="DJ146" s="189">
        <f t="shared" si="152"/>
        <v>0</v>
      </c>
      <c r="DK146" s="170">
        <f t="shared" si="153"/>
        <v>0</v>
      </c>
      <c r="DL146" s="169">
        <f t="shared" si="154"/>
        <v>0</v>
      </c>
      <c r="DM146" s="170">
        <f t="shared" si="155"/>
        <v>0</v>
      </c>
      <c r="DN146" s="1"/>
      <c r="DO146" s="1"/>
      <c r="DP146" s="177"/>
      <c r="DQ146" s="178"/>
      <c r="DR146" s="177"/>
      <c r="DS146" s="178"/>
      <c r="DT146" s="177"/>
      <c r="DU146" s="178"/>
      <c r="DV146" s="177"/>
      <c r="DW146" s="178"/>
      <c r="DX146" s="177"/>
      <c r="DY146" s="178"/>
      <c r="DZ146" s="177"/>
      <c r="EA146" s="178"/>
      <c r="EB146" s="177"/>
      <c r="EC146" s="178"/>
      <c r="ED146" s="177"/>
      <c r="EE146" s="178"/>
      <c r="EF146" s="189">
        <f t="shared" si="130"/>
        <v>0</v>
      </c>
      <c r="EG146" s="170">
        <f t="shared" si="131"/>
        <v>0</v>
      </c>
      <c r="EH146" s="169">
        <f t="shared" si="132"/>
        <v>0</v>
      </c>
      <c r="EI146" s="170">
        <f t="shared" si="133"/>
        <v>0</v>
      </c>
      <c r="EJ146" s="1"/>
      <c r="EK146" s="1"/>
      <c r="EL146" s="177"/>
      <c r="EM146" s="178"/>
      <c r="EN146" s="177"/>
      <c r="EO146" s="178"/>
      <c r="EP146" s="177"/>
      <c r="EQ146" s="178"/>
      <c r="ER146" s="177"/>
      <c r="ES146" s="178"/>
      <c r="ET146" s="177"/>
      <c r="EU146" s="178"/>
      <c r="EV146" s="177"/>
      <c r="EW146" s="178"/>
      <c r="EX146" s="177"/>
      <c r="EY146" s="178"/>
      <c r="EZ146" s="177"/>
      <c r="FA146" s="178"/>
      <c r="FB146" s="189">
        <f t="shared" si="134"/>
        <v>0</v>
      </c>
      <c r="FC146" s="170">
        <f t="shared" si="135"/>
        <v>0</v>
      </c>
      <c r="FD146" s="169">
        <f t="shared" si="136"/>
        <v>0</v>
      </c>
      <c r="FE146" s="170">
        <f t="shared" si="137"/>
        <v>0</v>
      </c>
      <c r="FF146" s="1"/>
      <c r="FG146" s="1"/>
      <c r="FH146" s="177"/>
      <c r="FI146" s="178"/>
      <c r="FJ146" s="177"/>
      <c r="FK146" s="178"/>
      <c r="FL146" s="177"/>
      <c r="FM146" s="178"/>
      <c r="FN146" s="177"/>
      <c r="FO146" s="178"/>
      <c r="FP146" s="177"/>
      <c r="FQ146" s="178"/>
      <c r="FR146" s="177"/>
      <c r="FS146" s="178"/>
      <c r="FT146" s="177"/>
      <c r="FU146" s="178"/>
      <c r="FV146" s="177"/>
      <c r="FW146" s="178"/>
      <c r="FX146" s="189">
        <f t="shared" si="138"/>
        <v>0</v>
      </c>
      <c r="FY146" s="170">
        <f t="shared" si="139"/>
        <v>0</v>
      </c>
      <c r="FZ146" s="169">
        <f t="shared" si="140"/>
        <v>0</v>
      </c>
      <c r="GA146" s="170">
        <f t="shared" si="141"/>
        <v>0</v>
      </c>
      <c r="GB146" s="1"/>
      <c r="GC146" s="1"/>
      <c r="GD146" s="177"/>
      <c r="GE146" s="178"/>
      <c r="GF146" s="177"/>
      <c r="GG146" s="178"/>
      <c r="GH146" s="177"/>
      <c r="GI146" s="178"/>
      <c r="GJ146" s="177"/>
      <c r="GK146" s="178"/>
      <c r="GL146" s="177"/>
      <c r="GM146" s="178"/>
      <c r="GN146" s="177"/>
      <c r="GO146" s="178"/>
      <c r="GP146" s="177"/>
      <c r="GQ146" s="178"/>
      <c r="GR146" s="177"/>
      <c r="GS146" s="178"/>
      <c r="GT146" s="189">
        <f t="shared" si="156"/>
        <v>0</v>
      </c>
      <c r="GU146" s="170">
        <f t="shared" si="157"/>
        <v>0</v>
      </c>
      <c r="GV146" s="169">
        <f t="shared" si="158"/>
        <v>0</v>
      </c>
      <c r="GW146" s="170">
        <f t="shared" si="159"/>
        <v>0</v>
      </c>
      <c r="GX146" s="1"/>
      <c r="GY146" s="1"/>
      <c r="GZ146" s="177"/>
      <c r="HA146" s="178"/>
      <c r="HB146" s="177"/>
      <c r="HC146" s="178"/>
      <c r="HD146" s="177"/>
      <c r="HE146" s="178"/>
      <c r="HF146" s="177"/>
      <c r="HG146" s="178"/>
      <c r="HH146" s="177"/>
      <c r="HI146" s="178"/>
      <c r="HJ146" s="177"/>
      <c r="HK146" s="178"/>
      <c r="HL146" s="177"/>
      <c r="HM146" s="178"/>
      <c r="HN146" s="177"/>
      <c r="HO146" s="178"/>
      <c r="HP146" s="189">
        <f t="shared" si="160"/>
        <v>0</v>
      </c>
      <c r="HQ146" s="170">
        <f t="shared" si="161"/>
        <v>0</v>
      </c>
      <c r="HR146" s="169">
        <f t="shared" si="162"/>
        <v>0</v>
      </c>
      <c r="HS146" s="170">
        <f t="shared" si="163"/>
        <v>0</v>
      </c>
      <c r="HT146" s="1"/>
      <c r="HU146" s="1"/>
      <c r="HV146" s="173">
        <f t="shared" si="142"/>
        <v>0</v>
      </c>
      <c r="HW146" s="174">
        <f t="shared" si="143"/>
        <v>0</v>
      </c>
      <c r="HX146" s="169">
        <f t="shared" si="144"/>
        <v>0</v>
      </c>
      <c r="HY146" s="170">
        <f t="shared" si="145"/>
        <v>0</v>
      </c>
      <c r="HZ146" s="175">
        <f t="shared" si="146"/>
        <v>0</v>
      </c>
      <c r="IA146" s="174">
        <f t="shared" si="147"/>
        <v>0</v>
      </c>
      <c r="IB146" s="169">
        <f t="shared" si="148"/>
        <v>0</v>
      </c>
      <c r="IC146" s="170">
        <f t="shared" si="149"/>
        <v>0</v>
      </c>
      <c r="ID146" s="453">
        <f t="shared" si="150"/>
        <v>0</v>
      </c>
      <c r="IE146" s="439">
        <f t="shared" si="151"/>
        <v>0</v>
      </c>
      <c r="IF146" s="455" t="s">
        <v>343</v>
      </c>
      <c r="IG146" s="439" t="s">
        <v>343</v>
      </c>
      <c r="IH146" s="1"/>
    </row>
    <row r="147" spans="2:242" s="26" customFormat="1" ht="16.5" customHeight="1" x14ac:dyDescent="0.2">
      <c r="B147" s="153" t="s">
        <v>354</v>
      </c>
      <c r="C147" s="806"/>
      <c r="D147" s="807"/>
      <c r="E147" s="322"/>
      <c r="F147" s="116"/>
      <c r="G147" s="116"/>
      <c r="H147" s="116"/>
      <c r="I147" s="148">
        <f>INT(IF(E147&gt;0,data!$J$12,0))</f>
        <v>0</v>
      </c>
      <c r="J147" s="148">
        <f t="shared" si="112"/>
        <v>0</v>
      </c>
      <c r="K147" s="323"/>
      <c r="L147" s="322"/>
      <c r="M147" s="148">
        <f>INT(IF(E147&gt;0,(IF(K147="ano",data!$J$6,0)),0))</f>
        <v>0</v>
      </c>
      <c r="N147" s="155">
        <f t="shared" si="113"/>
        <v>0</v>
      </c>
      <c r="O147" s="158">
        <f t="shared" si="114"/>
        <v>0</v>
      </c>
      <c r="Q147" s="152" t="str">
        <f t="shared" si="115"/>
        <v/>
      </c>
      <c r="R147" s="640" t="s">
        <v>343</v>
      </c>
      <c r="T147" s="26">
        <f t="shared" si="119"/>
        <v>0</v>
      </c>
      <c r="U147" s="179" t="s">
        <v>300</v>
      </c>
      <c r="V147" s="10"/>
      <c r="W147" s="10"/>
      <c r="X147" s="167"/>
      <c r="Y147" s="180"/>
      <c r="Z147" s="167"/>
      <c r="AA147" s="180"/>
      <c r="AB147" s="167"/>
      <c r="AC147" s="180"/>
      <c r="AD147" s="167"/>
      <c r="AE147" s="180"/>
      <c r="AF147" s="167"/>
      <c r="AG147" s="180"/>
      <c r="AH147" s="167"/>
      <c r="AI147" s="180"/>
      <c r="AJ147" s="167"/>
      <c r="AK147" s="180"/>
      <c r="AL147" s="167"/>
      <c r="AM147" s="180"/>
      <c r="AN147" s="167"/>
      <c r="AO147" s="180"/>
      <c r="AP147" s="167"/>
      <c r="AQ147" s="180"/>
      <c r="AR147" s="167"/>
      <c r="AS147" s="180"/>
      <c r="AT147" s="167"/>
      <c r="AU147" s="180"/>
      <c r="AV147" s="189">
        <f t="shared" si="164"/>
        <v>0</v>
      </c>
      <c r="AW147" s="170">
        <f t="shared" si="120"/>
        <v>0</v>
      </c>
      <c r="AX147" s="169">
        <f t="shared" si="165"/>
        <v>0</v>
      </c>
      <c r="AY147" s="170">
        <f t="shared" si="121"/>
        <v>0</v>
      </c>
      <c r="AZ147" s="1"/>
      <c r="BA147" s="1"/>
      <c r="BB147" s="167"/>
      <c r="BC147" s="180"/>
      <c r="BD147" s="167"/>
      <c r="BE147" s="180"/>
      <c r="BF147" s="167"/>
      <c r="BG147" s="180"/>
      <c r="BH147" s="167"/>
      <c r="BI147" s="180"/>
      <c r="BJ147" s="167"/>
      <c r="BK147" s="180"/>
      <c r="BL147" s="167"/>
      <c r="BM147" s="180"/>
      <c r="BN147" s="167"/>
      <c r="BO147" s="180"/>
      <c r="BP147" s="167"/>
      <c r="BQ147" s="180"/>
      <c r="BR147" s="189">
        <f t="shared" si="122"/>
        <v>0</v>
      </c>
      <c r="BS147" s="170">
        <f t="shared" si="123"/>
        <v>0</v>
      </c>
      <c r="BT147" s="169">
        <f t="shared" si="124"/>
        <v>0</v>
      </c>
      <c r="BU147" s="170">
        <f t="shared" si="125"/>
        <v>0</v>
      </c>
      <c r="BV147" s="1"/>
      <c r="BW147" s="1"/>
      <c r="BX147" s="167"/>
      <c r="BY147" s="180"/>
      <c r="BZ147" s="167"/>
      <c r="CA147" s="180"/>
      <c r="CB147" s="167"/>
      <c r="CC147" s="180"/>
      <c r="CD147" s="167"/>
      <c r="CE147" s="180"/>
      <c r="CF147" s="167"/>
      <c r="CG147" s="180"/>
      <c r="CH147" s="167"/>
      <c r="CI147" s="180"/>
      <c r="CJ147" s="167"/>
      <c r="CK147" s="180"/>
      <c r="CL147" s="167"/>
      <c r="CM147" s="180"/>
      <c r="CN147" s="189">
        <f t="shared" si="126"/>
        <v>0</v>
      </c>
      <c r="CO147" s="170">
        <f t="shared" si="127"/>
        <v>0</v>
      </c>
      <c r="CP147" s="169">
        <f t="shared" si="128"/>
        <v>0</v>
      </c>
      <c r="CQ147" s="170">
        <f t="shared" si="129"/>
        <v>0</v>
      </c>
      <c r="CR147" s="1"/>
      <c r="CS147" s="1"/>
      <c r="CT147" s="167"/>
      <c r="CU147" s="180"/>
      <c r="CV147" s="167"/>
      <c r="CW147" s="180"/>
      <c r="CX147" s="167"/>
      <c r="CY147" s="180"/>
      <c r="CZ147" s="167"/>
      <c r="DA147" s="180"/>
      <c r="DB147" s="167"/>
      <c r="DC147" s="180"/>
      <c r="DD147" s="167"/>
      <c r="DE147" s="180"/>
      <c r="DF147" s="167"/>
      <c r="DG147" s="180"/>
      <c r="DH147" s="167"/>
      <c r="DI147" s="180"/>
      <c r="DJ147" s="189">
        <f t="shared" si="152"/>
        <v>0</v>
      </c>
      <c r="DK147" s="170">
        <f t="shared" si="153"/>
        <v>0</v>
      </c>
      <c r="DL147" s="169">
        <f t="shared" si="154"/>
        <v>0</v>
      </c>
      <c r="DM147" s="170">
        <f t="shared" si="155"/>
        <v>0</v>
      </c>
      <c r="DN147" s="1"/>
      <c r="DO147" s="1"/>
      <c r="DP147" s="167"/>
      <c r="DQ147" s="180"/>
      <c r="DR147" s="167"/>
      <c r="DS147" s="180"/>
      <c r="DT147" s="167"/>
      <c r="DU147" s="180"/>
      <c r="DV147" s="167"/>
      <c r="DW147" s="180"/>
      <c r="DX147" s="167"/>
      <c r="DY147" s="180"/>
      <c r="DZ147" s="167"/>
      <c r="EA147" s="180"/>
      <c r="EB147" s="167"/>
      <c r="EC147" s="180"/>
      <c r="ED147" s="167"/>
      <c r="EE147" s="180"/>
      <c r="EF147" s="189">
        <f t="shared" si="130"/>
        <v>0</v>
      </c>
      <c r="EG147" s="170">
        <f t="shared" si="131"/>
        <v>0</v>
      </c>
      <c r="EH147" s="169">
        <f t="shared" si="132"/>
        <v>0</v>
      </c>
      <c r="EI147" s="170">
        <f t="shared" si="133"/>
        <v>0</v>
      </c>
      <c r="EJ147" s="1"/>
      <c r="EK147" s="1"/>
      <c r="EL147" s="167"/>
      <c r="EM147" s="180"/>
      <c r="EN147" s="167"/>
      <c r="EO147" s="180"/>
      <c r="EP147" s="167"/>
      <c r="EQ147" s="180"/>
      <c r="ER147" s="167"/>
      <c r="ES147" s="180"/>
      <c r="ET147" s="167"/>
      <c r="EU147" s="180"/>
      <c r="EV147" s="167"/>
      <c r="EW147" s="180"/>
      <c r="EX147" s="167"/>
      <c r="EY147" s="180"/>
      <c r="EZ147" s="167"/>
      <c r="FA147" s="180"/>
      <c r="FB147" s="189">
        <f t="shared" si="134"/>
        <v>0</v>
      </c>
      <c r="FC147" s="170">
        <f t="shared" si="135"/>
        <v>0</v>
      </c>
      <c r="FD147" s="169">
        <f t="shared" si="136"/>
        <v>0</v>
      </c>
      <c r="FE147" s="170">
        <f t="shared" si="137"/>
        <v>0</v>
      </c>
      <c r="FF147" s="1"/>
      <c r="FG147" s="1"/>
      <c r="FH147" s="167"/>
      <c r="FI147" s="180"/>
      <c r="FJ147" s="167"/>
      <c r="FK147" s="180"/>
      <c r="FL147" s="167"/>
      <c r="FM147" s="180"/>
      <c r="FN147" s="167"/>
      <c r="FO147" s="180"/>
      <c r="FP147" s="167"/>
      <c r="FQ147" s="180"/>
      <c r="FR147" s="167"/>
      <c r="FS147" s="180"/>
      <c r="FT147" s="167"/>
      <c r="FU147" s="180"/>
      <c r="FV147" s="167"/>
      <c r="FW147" s="180"/>
      <c r="FX147" s="189">
        <f t="shared" si="138"/>
        <v>0</v>
      </c>
      <c r="FY147" s="170">
        <f t="shared" si="139"/>
        <v>0</v>
      </c>
      <c r="FZ147" s="169">
        <f t="shared" si="140"/>
        <v>0</v>
      </c>
      <c r="GA147" s="170">
        <f t="shared" si="141"/>
        <v>0</v>
      </c>
      <c r="GB147" s="1"/>
      <c r="GC147" s="1"/>
      <c r="GD147" s="167"/>
      <c r="GE147" s="180"/>
      <c r="GF147" s="167"/>
      <c r="GG147" s="180"/>
      <c r="GH147" s="167"/>
      <c r="GI147" s="180"/>
      <c r="GJ147" s="167"/>
      <c r="GK147" s="180"/>
      <c r="GL147" s="167"/>
      <c r="GM147" s="180"/>
      <c r="GN147" s="167"/>
      <c r="GO147" s="180"/>
      <c r="GP147" s="167"/>
      <c r="GQ147" s="180"/>
      <c r="GR147" s="167"/>
      <c r="GS147" s="180"/>
      <c r="GT147" s="189">
        <f t="shared" si="156"/>
        <v>0</v>
      </c>
      <c r="GU147" s="170">
        <f t="shared" si="157"/>
        <v>0</v>
      </c>
      <c r="GV147" s="169">
        <f t="shared" si="158"/>
        <v>0</v>
      </c>
      <c r="GW147" s="170">
        <f t="shared" si="159"/>
        <v>0</v>
      </c>
      <c r="GX147" s="1"/>
      <c r="GY147" s="1"/>
      <c r="GZ147" s="167"/>
      <c r="HA147" s="180"/>
      <c r="HB147" s="167"/>
      <c r="HC147" s="180"/>
      <c r="HD147" s="167"/>
      <c r="HE147" s="180"/>
      <c r="HF147" s="167"/>
      <c r="HG147" s="180"/>
      <c r="HH147" s="167"/>
      <c r="HI147" s="180"/>
      <c r="HJ147" s="167"/>
      <c r="HK147" s="180"/>
      <c r="HL147" s="167"/>
      <c r="HM147" s="180"/>
      <c r="HN147" s="167"/>
      <c r="HO147" s="180"/>
      <c r="HP147" s="189">
        <f t="shared" si="160"/>
        <v>0</v>
      </c>
      <c r="HQ147" s="170">
        <f t="shared" si="161"/>
        <v>0</v>
      </c>
      <c r="HR147" s="169">
        <f t="shared" si="162"/>
        <v>0</v>
      </c>
      <c r="HS147" s="170">
        <f t="shared" si="163"/>
        <v>0</v>
      </c>
      <c r="HT147" s="1"/>
      <c r="HU147" s="1"/>
      <c r="HV147" s="173">
        <f t="shared" si="142"/>
        <v>0</v>
      </c>
      <c r="HW147" s="174">
        <f t="shared" si="143"/>
        <v>0</v>
      </c>
      <c r="HX147" s="169">
        <f t="shared" si="144"/>
        <v>0</v>
      </c>
      <c r="HY147" s="170">
        <f t="shared" si="145"/>
        <v>0</v>
      </c>
      <c r="HZ147" s="175">
        <f t="shared" si="146"/>
        <v>0</v>
      </c>
      <c r="IA147" s="174">
        <f t="shared" si="147"/>
        <v>0</v>
      </c>
      <c r="IB147" s="169">
        <f t="shared" si="148"/>
        <v>0</v>
      </c>
      <c r="IC147" s="170">
        <f t="shared" si="149"/>
        <v>0</v>
      </c>
      <c r="ID147" s="453">
        <f t="shared" si="150"/>
        <v>0</v>
      </c>
      <c r="IE147" s="439">
        <f t="shared" si="151"/>
        <v>0</v>
      </c>
      <c r="IF147" s="455" t="s">
        <v>343</v>
      </c>
      <c r="IG147" s="439" t="s">
        <v>343</v>
      </c>
      <c r="IH147" s="1"/>
    </row>
    <row r="148" spans="2:242" s="26" customFormat="1" ht="16.5" hidden="1" customHeight="1" x14ac:dyDescent="0.2">
      <c r="B148" s="153"/>
      <c r="C148" s="838"/>
      <c r="D148" s="839"/>
      <c r="E148" s="553"/>
      <c r="F148" s="553"/>
      <c r="G148" s="553"/>
      <c r="H148" s="553"/>
      <c r="I148" s="148">
        <f>INT(IF(E148&gt;0,data!$J$12,0))</f>
        <v>0</v>
      </c>
      <c r="J148" s="148">
        <f t="shared" si="112"/>
        <v>0</v>
      </c>
      <c r="K148" s="554"/>
      <c r="L148" s="553"/>
      <c r="M148" s="148">
        <f>INT(IF(E148&gt;0,(IF(K148="ano",data!$J$6,0)),0))</f>
        <v>0</v>
      </c>
      <c r="N148" s="155">
        <f t="shared" si="113"/>
        <v>0</v>
      </c>
      <c r="O148" s="158">
        <f t="shared" si="114"/>
        <v>0</v>
      </c>
      <c r="Q148" s="152" t="str">
        <f t="shared" si="115"/>
        <v/>
      </c>
      <c r="R148" s="640" t="s">
        <v>343</v>
      </c>
      <c r="T148" s="26">
        <f t="shared" si="119"/>
        <v>0</v>
      </c>
      <c r="U148" s="176" t="s">
        <v>300</v>
      </c>
      <c r="V148" s="10"/>
      <c r="W148" s="10"/>
      <c r="X148" s="177"/>
      <c r="Y148" s="178"/>
      <c r="Z148" s="177"/>
      <c r="AA148" s="178"/>
      <c r="AB148" s="177"/>
      <c r="AC148" s="178"/>
      <c r="AD148" s="177"/>
      <c r="AE148" s="178"/>
      <c r="AF148" s="177"/>
      <c r="AG148" s="178"/>
      <c r="AH148" s="177"/>
      <c r="AI148" s="178"/>
      <c r="AJ148" s="177"/>
      <c r="AK148" s="178"/>
      <c r="AL148" s="177"/>
      <c r="AM148" s="178"/>
      <c r="AN148" s="177"/>
      <c r="AO148" s="178"/>
      <c r="AP148" s="177"/>
      <c r="AQ148" s="178"/>
      <c r="AR148" s="177"/>
      <c r="AS148" s="178"/>
      <c r="AT148" s="177"/>
      <c r="AU148" s="178"/>
      <c r="AV148" s="189">
        <f t="shared" si="164"/>
        <v>0</v>
      </c>
      <c r="AW148" s="170">
        <f t="shared" si="120"/>
        <v>0</v>
      </c>
      <c r="AX148" s="169">
        <f t="shared" si="165"/>
        <v>0</v>
      </c>
      <c r="AY148" s="170">
        <f t="shared" si="121"/>
        <v>0</v>
      </c>
      <c r="AZ148" s="1"/>
      <c r="BA148" s="1"/>
      <c r="BB148" s="177"/>
      <c r="BC148" s="178"/>
      <c r="BD148" s="177"/>
      <c r="BE148" s="178"/>
      <c r="BF148" s="177"/>
      <c r="BG148" s="178"/>
      <c r="BH148" s="177"/>
      <c r="BI148" s="178"/>
      <c r="BJ148" s="177"/>
      <c r="BK148" s="178"/>
      <c r="BL148" s="177"/>
      <c r="BM148" s="178"/>
      <c r="BN148" s="177"/>
      <c r="BO148" s="178"/>
      <c r="BP148" s="177"/>
      <c r="BQ148" s="178"/>
      <c r="BR148" s="189">
        <f t="shared" si="122"/>
        <v>0</v>
      </c>
      <c r="BS148" s="170">
        <f t="shared" si="123"/>
        <v>0</v>
      </c>
      <c r="BT148" s="169">
        <f t="shared" si="124"/>
        <v>0</v>
      </c>
      <c r="BU148" s="170">
        <f t="shared" si="125"/>
        <v>0</v>
      </c>
      <c r="BV148" s="1"/>
      <c r="BW148" s="1"/>
      <c r="BX148" s="177"/>
      <c r="BY148" s="178"/>
      <c r="BZ148" s="177"/>
      <c r="CA148" s="178"/>
      <c r="CB148" s="177"/>
      <c r="CC148" s="178"/>
      <c r="CD148" s="177"/>
      <c r="CE148" s="178"/>
      <c r="CF148" s="177"/>
      <c r="CG148" s="178"/>
      <c r="CH148" s="177"/>
      <c r="CI148" s="178"/>
      <c r="CJ148" s="177"/>
      <c r="CK148" s="178"/>
      <c r="CL148" s="177"/>
      <c r="CM148" s="178"/>
      <c r="CN148" s="189">
        <f t="shared" si="126"/>
        <v>0</v>
      </c>
      <c r="CO148" s="170">
        <f t="shared" si="127"/>
        <v>0</v>
      </c>
      <c r="CP148" s="169">
        <f t="shared" si="128"/>
        <v>0</v>
      </c>
      <c r="CQ148" s="170">
        <f t="shared" si="129"/>
        <v>0</v>
      </c>
      <c r="CR148" s="1"/>
      <c r="CS148" s="1"/>
      <c r="CT148" s="177"/>
      <c r="CU148" s="178"/>
      <c r="CV148" s="177"/>
      <c r="CW148" s="178"/>
      <c r="CX148" s="177"/>
      <c r="CY148" s="178"/>
      <c r="CZ148" s="177"/>
      <c r="DA148" s="178"/>
      <c r="DB148" s="177"/>
      <c r="DC148" s="178"/>
      <c r="DD148" s="177"/>
      <c r="DE148" s="178"/>
      <c r="DF148" s="177"/>
      <c r="DG148" s="178"/>
      <c r="DH148" s="177"/>
      <c r="DI148" s="178"/>
      <c r="DJ148" s="189">
        <f t="shared" si="152"/>
        <v>0</v>
      </c>
      <c r="DK148" s="170">
        <f t="shared" si="153"/>
        <v>0</v>
      </c>
      <c r="DL148" s="169">
        <f t="shared" si="154"/>
        <v>0</v>
      </c>
      <c r="DM148" s="170">
        <f t="shared" si="155"/>
        <v>0</v>
      </c>
      <c r="DN148" s="1"/>
      <c r="DO148" s="1"/>
      <c r="DP148" s="177"/>
      <c r="DQ148" s="178"/>
      <c r="DR148" s="177"/>
      <c r="DS148" s="178"/>
      <c r="DT148" s="177"/>
      <c r="DU148" s="178"/>
      <c r="DV148" s="177"/>
      <c r="DW148" s="178"/>
      <c r="DX148" s="177"/>
      <c r="DY148" s="178"/>
      <c r="DZ148" s="177"/>
      <c r="EA148" s="178"/>
      <c r="EB148" s="177"/>
      <c r="EC148" s="178"/>
      <c r="ED148" s="177"/>
      <c r="EE148" s="178"/>
      <c r="EF148" s="189">
        <f t="shared" si="130"/>
        <v>0</v>
      </c>
      <c r="EG148" s="170">
        <f t="shared" si="131"/>
        <v>0</v>
      </c>
      <c r="EH148" s="169">
        <f t="shared" si="132"/>
        <v>0</v>
      </c>
      <c r="EI148" s="170">
        <f t="shared" si="133"/>
        <v>0</v>
      </c>
      <c r="EJ148" s="1"/>
      <c r="EK148" s="1"/>
      <c r="EL148" s="177"/>
      <c r="EM148" s="178"/>
      <c r="EN148" s="177"/>
      <c r="EO148" s="178"/>
      <c r="EP148" s="177"/>
      <c r="EQ148" s="178"/>
      <c r="ER148" s="177"/>
      <c r="ES148" s="178"/>
      <c r="ET148" s="177"/>
      <c r="EU148" s="178"/>
      <c r="EV148" s="177"/>
      <c r="EW148" s="178"/>
      <c r="EX148" s="177"/>
      <c r="EY148" s="178"/>
      <c r="EZ148" s="177"/>
      <c r="FA148" s="178"/>
      <c r="FB148" s="189">
        <f t="shared" si="134"/>
        <v>0</v>
      </c>
      <c r="FC148" s="170">
        <f t="shared" si="135"/>
        <v>0</v>
      </c>
      <c r="FD148" s="169">
        <f t="shared" si="136"/>
        <v>0</v>
      </c>
      <c r="FE148" s="170">
        <f t="shared" si="137"/>
        <v>0</v>
      </c>
      <c r="FF148" s="1"/>
      <c r="FG148" s="1"/>
      <c r="FH148" s="177"/>
      <c r="FI148" s="178"/>
      <c r="FJ148" s="177"/>
      <c r="FK148" s="178"/>
      <c r="FL148" s="177"/>
      <c r="FM148" s="178"/>
      <c r="FN148" s="177"/>
      <c r="FO148" s="178"/>
      <c r="FP148" s="177"/>
      <c r="FQ148" s="178"/>
      <c r="FR148" s="177"/>
      <c r="FS148" s="178"/>
      <c r="FT148" s="177"/>
      <c r="FU148" s="178"/>
      <c r="FV148" s="177"/>
      <c r="FW148" s="178"/>
      <c r="FX148" s="189">
        <f t="shared" si="138"/>
        <v>0</v>
      </c>
      <c r="FY148" s="170">
        <f t="shared" si="139"/>
        <v>0</v>
      </c>
      <c r="FZ148" s="169">
        <f t="shared" si="140"/>
        <v>0</v>
      </c>
      <c r="GA148" s="170">
        <f t="shared" si="141"/>
        <v>0</v>
      </c>
      <c r="GB148" s="1"/>
      <c r="GC148" s="1"/>
      <c r="GD148" s="177"/>
      <c r="GE148" s="178"/>
      <c r="GF148" s="177"/>
      <c r="GG148" s="178"/>
      <c r="GH148" s="177"/>
      <c r="GI148" s="178"/>
      <c r="GJ148" s="177"/>
      <c r="GK148" s="178"/>
      <c r="GL148" s="177"/>
      <c r="GM148" s="178"/>
      <c r="GN148" s="177"/>
      <c r="GO148" s="178"/>
      <c r="GP148" s="177"/>
      <c r="GQ148" s="178"/>
      <c r="GR148" s="177"/>
      <c r="GS148" s="178"/>
      <c r="GT148" s="189">
        <f t="shared" si="156"/>
        <v>0</v>
      </c>
      <c r="GU148" s="170">
        <f t="shared" si="157"/>
        <v>0</v>
      </c>
      <c r="GV148" s="169">
        <f t="shared" si="158"/>
        <v>0</v>
      </c>
      <c r="GW148" s="170">
        <f t="shared" si="159"/>
        <v>0</v>
      </c>
      <c r="GX148" s="1"/>
      <c r="GY148" s="1"/>
      <c r="GZ148" s="177"/>
      <c r="HA148" s="178"/>
      <c r="HB148" s="177"/>
      <c r="HC148" s="178"/>
      <c r="HD148" s="177"/>
      <c r="HE148" s="178"/>
      <c r="HF148" s="177"/>
      <c r="HG148" s="178"/>
      <c r="HH148" s="177"/>
      <c r="HI148" s="178"/>
      <c r="HJ148" s="177"/>
      <c r="HK148" s="178"/>
      <c r="HL148" s="177"/>
      <c r="HM148" s="178"/>
      <c r="HN148" s="177"/>
      <c r="HO148" s="178"/>
      <c r="HP148" s="189">
        <f t="shared" si="160"/>
        <v>0</v>
      </c>
      <c r="HQ148" s="170">
        <f t="shared" si="161"/>
        <v>0</v>
      </c>
      <c r="HR148" s="169">
        <f t="shared" si="162"/>
        <v>0</v>
      </c>
      <c r="HS148" s="170">
        <f t="shared" si="163"/>
        <v>0</v>
      </c>
      <c r="HT148" s="1"/>
      <c r="HU148" s="1"/>
      <c r="HV148" s="173">
        <f t="shared" si="142"/>
        <v>0</v>
      </c>
      <c r="HW148" s="174">
        <f t="shared" si="143"/>
        <v>0</v>
      </c>
      <c r="HX148" s="169">
        <f t="shared" si="144"/>
        <v>0</v>
      </c>
      <c r="HY148" s="170">
        <f t="shared" si="145"/>
        <v>0</v>
      </c>
      <c r="HZ148" s="175">
        <f t="shared" si="146"/>
        <v>0</v>
      </c>
      <c r="IA148" s="174">
        <f t="shared" si="147"/>
        <v>0</v>
      </c>
      <c r="IB148" s="169">
        <f t="shared" si="148"/>
        <v>0</v>
      </c>
      <c r="IC148" s="170">
        <f t="shared" si="149"/>
        <v>0</v>
      </c>
      <c r="ID148" s="453">
        <f t="shared" si="150"/>
        <v>0</v>
      </c>
      <c r="IE148" s="439">
        <f t="shared" si="151"/>
        <v>0</v>
      </c>
      <c r="IF148" s="455" t="s">
        <v>343</v>
      </c>
      <c r="IG148" s="439" t="s">
        <v>343</v>
      </c>
      <c r="IH148" s="1"/>
    </row>
    <row r="149" spans="2:242" s="26" customFormat="1" ht="16.5" customHeight="1" x14ac:dyDescent="0.2">
      <c r="B149" s="153" t="s">
        <v>355</v>
      </c>
      <c r="C149" s="806"/>
      <c r="D149" s="807"/>
      <c r="E149" s="322"/>
      <c r="F149" s="116"/>
      <c r="G149" s="116"/>
      <c r="H149" s="116"/>
      <c r="I149" s="148">
        <f>INT(IF(E149&gt;0,data!$J$12,0))</f>
        <v>0</v>
      </c>
      <c r="J149" s="148">
        <f t="shared" si="112"/>
        <v>0</v>
      </c>
      <c r="K149" s="323"/>
      <c r="L149" s="322"/>
      <c r="M149" s="148">
        <f>INT(IF(E149&gt;0,(IF(K149="ano",data!$J$6,0)),0))</f>
        <v>0</v>
      </c>
      <c r="N149" s="155">
        <f t="shared" si="113"/>
        <v>0</v>
      </c>
      <c r="O149" s="158">
        <f t="shared" si="114"/>
        <v>0</v>
      </c>
      <c r="Q149" s="152" t="str">
        <f t="shared" si="115"/>
        <v/>
      </c>
      <c r="R149" s="640" t="s">
        <v>343</v>
      </c>
      <c r="T149" s="26">
        <f t="shared" si="119"/>
        <v>0</v>
      </c>
      <c r="U149" s="179" t="s">
        <v>300</v>
      </c>
      <c r="V149" s="10"/>
      <c r="W149" s="10"/>
      <c r="X149" s="167"/>
      <c r="Y149" s="180"/>
      <c r="Z149" s="167"/>
      <c r="AA149" s="180"/>
      <c r="AB149" s="167"/>
      <c r="AC149" s="180"/>
      <c r="AD149" s="167"/>
      <c r="AE149" s="180"/>
      <c r="AF149" s="167"/>
      <c r="AG149" s="180"/>
      <c r="AH149" s="167"/>
      <c r="AI149" s="180"/>
      <c r="AJ149" s="167"/>
      <c r="AK149" s="180"/>
      <c r="AL149" s="167"/>
      <c r="AM149" s="180"/>
      <c r="AN149" s="167"/>
      <c r="AO149" s="180"/>
      <c r="AP149" s="167"/>
      <c r="AQ149" s="180"/>
      <c r="AR149" s="167"/>
      <c r="AS149" s="180"/>
      <c r="AT149" s="167"/>
      <c r="AU149" s="180"/>
      <c r="AV149" s="189">
        <f t="shared" si="164"/>
        <v>0</v>
      </c>
      <c r="AW149" s="170">
        <f t="shared" si="120"/>
        <v>0</v>
      </c>
      <c r="AX149" s="169">
        <f t="shared" si="165"/>
        <v>0</v>
      </c>
      <c r="AY149" s="170">
        <f t="shared" si="121"/>
        <v>0</v>
      </c>
      <c r="AZ149" s="1"/>
      <c r="BA149" s="1"/>
      <c r="BB149" s="167"/>
      <c r="BC149" s="180"/>
      <c r="BD149" s="167"/>
      <c r="BE149" s="180"/>
      <c r="BF149" s="167"/>
      <c r="BG149" s="180"/>
      <c r="BH149" s="167"/>
      <c r="BI149" s="180"/>
      <c r="BJ149" s="167"/>
      <c r="BK149" s="180"/>
      <c r="BL149" s="167"/>
      <c r="BM149" s="180"/>
      <c r="BN149" s="167"/>
      <c r="BO149" s="180"/>
      <c r="BP149" s="167"/>
      <c r="BQ149" s="180"/>
      <c r="BR149" s="189">
        <f t="shared" si="122"/>
        <v>0</v>
      </c>
      <c r="BS149" s="170">
        <f t="shared" si="123"/>
        <v>0</v>
      </c>
      <c r="BT149" s="169">
        <f t="shared" si="124"/>
        <v>0</v>
      </c>
      <c r="BU149" s="170">
        <f t="shared" si="125"/>
        <v>0</v>
      </c>
      <c r="BV149" s="1"/>
      <c r="BW149" s="1"/>
      <c r="BX149" s="167"/>
      <c r="BY149" s="180"/>
      <c r="BZ149" s="167"/>
      <c r="CA149" s="180"/>
      <c r="CB149" s="167"/>
      <c r="CC149" s="180"/>
      <c r="CD149" s="167"/>
      <c r="CE149" s="180"/>
      <c r="CF149" s="167"/>
      <c r="CG149" s="180"/>
      <c r="CH149" s="167"/>
      <c r="CI149" s="180"/>
      <c r="CJ149" s="167"/>
      <c r="CK149" s="180"/>
      <c r="CL149" s="167"/>
      <c r="CM149" s="180"/>
      <c r="CN149" s="189">
        <f t="shared" si="126"/>
        <v>0</v>
      </c>
      <c r="CO149" s="170">
        <f t="shared" si="127"/>
        <v>0</v>
      </c>
      <c r="CP149" s="169">
        <f t="shared" si="128"/>
        <v>0</v>
      </c>
      <c r="CQ149" s="170">
        <f t="shared" si="129"/>
        <v>0</v>
      </c>
      <c r="CR149" s="1"/>
      <c r="CS149" s="1"/>
      <c r="CT149" s="167"/>
      <c r="CU149" s="180"/>
      <c r="CV149" s="167"/>
      <c r="CW149" s="180"/>
      <c r="CX149" s="167"/>
      <c r="CY149" s="180"/>
      <c r="CZ149" s="167"/>
      <c r="DA149" s="180"/>
      <c r="DB149" s="167"/>
      <c r="DC149" s="180"/>
      <c r="DD149" s="167"/>
      <c r="DE149" s="180"/>
      <c r="DF149" s="167"/>
      <c r="DG149" s="180"/>
      <c r="DH149" s="167"/>
      <c r="DI149" s="180"/>
      <c r="DJ149" s="189">
        <f t="shared" si="152"/>
        <v>0</v>
      </c>
      <c r="DK149" s="170">
        <f t="shared" si="153"/>
        <v>0</v>
      </c>
      <c r="DL149" s="169">
        <f t="shared" si="154"/>
        <v>0</v>
      </c>
      <c r="DM149" s="170">
        <f t="shared" si="155"/>
        <v>0</v>
      </c>
      <c r="DN149" s="1"/>
      <c r="DO149" s="1"/>
      <c r="DP149" s="167"/>
      <c r="DQ149" s="180"/>
      <c r="DR149" s="167"/>
      <c r="DS149" s="180"/>
      <c r="DT149" s="167"/>
      <c r="DU149" s="180"/>
      <c r="DV149" s="167"/>
      <c r="DW149" s="180"/>
      <c r="DX149" s="167"/>
      <c r="DY149" s="180"/>
      <c r="DZ149" s="167"/>
      <c r="EA149" s="180"/>
      <c r="EB149" s="167"/>
      <c r="EC149" s="180"/>
      <c r="ED149" s="167"/>
      <c r="EE149" s="180"/>
      <c r="EF149" s="189">
        <f t="shared" si="130"/>
        <v>0</v>
      </c>
      <c r="EG149" s="170">
        <f t="shared" si="131"/>
        <v>0</v>
      </c>
      <c r="EH149" s="169">
        <f t="shared" si="132"/>
        <v>0</v>
      </c>
      <c r="EI149" s="170">
        <f t="shared" si="133"/>
        <v>0</v>
      </c>
      <c r="EJ149" s="1"/>
      <c r="EK149" s="1"/>
      <c r="EL149" s="167"/>
      <c r="EM149" s="180"/>
      <c r="EN149" s="167"/>
      <c r="EO149" s="180"/>
      <c r="EP149" s="167"/>
      <c r="EQ149" s="180"/>
      <c r="ER149" s="167"/>
      <c r="ES149" s="180"/>
      <c r="ET149" s="167"/>
      <c r="EU149" s="180"/>
      <c r="EV149" s="167"/>
      <c r="EW149" s="180"/>
      <c r="EX149" s="167"/>
      <c r="EY149" s="180"/>
      <c r="EZ149" s="167"/>
      <c r="FA149" s="180"/>
      <c r="FB149" s="189">
        <f t="shared" si="134"/>
        <v>0</v>
      </c>
      <c r="FC149" s="170">
        <f t="shared" si="135"/>
        <v>0</v>
      </c>
      <c r="FD149" s="169">
        <f t="shared" si="136"/>
        <v>0</v>
      </c>
      <c r="FE149" s="170">
        <f t="shared" si="137"/>
        <v>0</v>
      </c>
      <c r="FF149" s="1"/>
      <c r="FG149" s="1"/>
      <c r="FH149" s="167"/>
      <c r="FI149" s="180"/>
      <c r="FJ149" s="167"/>
      <c r="FK149" s="180"/>
      <c r="FL149" s="167"/>
      <c r="FM149" s="180"/>
      <c r="FN149" s="167"/>
      <c r="FO149" s="180"/>
      <c r="FP149" s="167"/>
      <c r="FQ149" s="180"/>
      <c r="FR149" s="167"/>
      <c r="FS149" s="180"/>
      <c r="FT149" s="167"/>
      <c r="FU149" s="180"/>
      <c r="FV149" s="167"/>
      <c r="FW149" s="180"/>
      <c r="FX149" s="189">
        <f t="shared" si="138"/>
        <v>0</v>
      </c>
      <c r="FY149" s="170">
        <f t="shared" si="139"/>
        <v>0</v>
      </c>
      <c r="FZ149" s="169">
        <f t="shared" si="140"/>
        <v>0</v>
      </c>
      <c r="GA149" s="170">
        <f t="shared" si="141"/>
        <v>0</v>
      </c>
      <c r="GB149" s="1"/>
      <c r="GC149" s="1"/>
      <c r="GD149" s="167"/>
      <c r="GE149" s="180"/>
      <c r="GF149" s="167"/>
      <c r="GG149" s="180"/>
      <c r="GH149" s="167"/>
      <c r="GI149" s="180"/>
      <c r="GJ149" s="167"/>
      <c r="GK149" s="180"/>
      <c r="GL149" s="167"/>
      <c r="GM149" s="180"/>
      <c r="GN149" s="167"/>
      <c r="GO149" s="180"/>
      <c r="GP149" s="167"/>
      <c r="GQ149" s="180"/>
      <c r="GR149" s="167"/>
      <c r="GS149" s="180"/>
      <c r="GT149" s="189">
        <f t="shared" si="156"/>
        <v>0</v>
      </c>
      <c r="GU149" s="170">
        <f t="shared" si="157"/>
        <v>0</v>
      </c>
      <c r="GV149" s="169">
        <f t="shared" si="158"/>
        <v>0</v>
      </c>
      <c r="GW149" s="170">
        <f t="shared" si="159"/>
        <v>0</v>
      </c>
      <c r="GX149" s="1"/>
      <c r="GY149" s="1"/>
      <c r="GZ149" s="167"/>
      <c r="HA149" s="180"/>
      <c r="HB149" s="167"/>
      <c r="HC149" s="180"/>
      <c r="HD149" s="167"/>
      <c r="HE149" s="180"/>
      <c r="HF149" s="167"/>
      <c r="HG149" s="180"/>
      <c r="HH149" s="167"/>
      <c r="HI149" s="180"/>
      <c r="HJ149" s="167"/>
      <c r="HK149" s="180"/>
      <c r="HL149" s="167"/>
      <c r="HM149" s="180"/>
      <c r="HN149" s="167"/>
      <c r="HO149" s="180"/>
      <c r="HP149" s="189">
        <f t="shared" si="160"/>
        <v>0</v>
      </c>
      <c r="HQ149" s="170">
        <f t="shared" si="161"/>
        <v>0</v>
      </c>
      <c r="HR149" s="169">
        <f t="shared" si="162"/>
        <v>0</v>
      </c>
      <c r="HS149" s="170">
        <f t="shared" si="163"/>
        <v>0</v>
      </c>
      <c r="HT149" s="1"/>
      <c r="HU149" s="1"/>
      <c r="HV149" s="173">
        <f t="shared" si="142"/>
        <v>0</v>
      </c>
      <c r="HW149" s="174">
        <f t="shared" si="143"/>
        <v>0</v>
      </c>
      <c r="HX149" s="169">
        <f t="shared" si="144"/>
        <v>0</v>
      </c>
      <c r="HY149" s="170">
        <f t="shared" si="145"/>
        <v>0</v>
      </c>
      <c r="HZ149" s="175">
        <f t="shared" si="146"/>
        <v>0</v>
      </c>
      <c r="IA149" s="174">
        <f t="shared" si="147"/>
        <v>0</v>
      </c>
      <c r="IB149" s="169">
        <f t="shared" si="148"/>
        <v>0</v>
      </c>
      <c r="IC149" s="170">
        <f t="shared" si="149"/>
        <v>0</v>
      </c>
      <c r="ID149" s="453">
        <f t="shared" si="150"/>
        <v>0</v>
      </c>
      <c r="IE149" s="439">
        <f t="shared" si="151"/>
        <v>0</v>
      </c>
      <c r="IF149" s="455" t="s">
        <v>343</v>
      </c>
      <c r="IG149" s="439" t="s">
        <v>343</v>
      </c>
      <c r="IH149" s="1"/>
    </row>
    <row r="150" spans="2:242" s="26" customFormat="1" ht="16.5" hidden="1" customHeight="1" x14ac:dyDescent="0.2">
      <c r="B150" s="153"/>
      <c r="C150" s="838"/>
      <c r="D150" s="839"/>
      <c r="E150" s="553"/>
      <c r="F150" s="553"/>
      <c r="G150" s="553"/>
      <c r="H150" s="553"/>
      <c r="I150" s="148">
        <f>INT(IF(E150&gt;0,data!$J$12,0))</f>
        <v>0</v>
      </c>
      <c r="J150" s="148">
        <f t="shared" si="112"/>
        <v>0</v>
      </c>
      <c r="K150" s="554"/>
      <c r="L150" s="553"/>
      <c r="M150" s="148">
        <f>INT(IF(E150&gt;0,(IF(K150="ano",data!$J$6,0)),0))</f>
        <v>0</v>
      </c>
      <c r="N150" s="155">
        <f t="shared" si="113"/>
        <v>0</v>
      </c>
      <c r="O150" s="158">
        <f t="shared" si="114"/>
        <v>0</v>
      </c>
      <c r="Q150" s="152" t="str">
        <f t="shared" si="115"/>
        <v/>
      </c>
      <c r="R150" s="640" t="s">
        <v>343</v>
      </c>
      <c r="T150" s="26">
        <f t="shared" si="119"/>
        <v>0</v>
      </c>
      <c r="U150" s="176" t="s">
        <v>300</v>
      </c>
      <c r="V150" s="10"/>
      <c r="W150" s="10"/>
      <c r="X150" s="177"/>
      <c r="Y150" s="178"/>
      <c r="Z150" s="177"/>
      <c r="AA150" s="178"/>
      <c r="AB150" s="177"/>
      <c r="AC150" s="178"/>
      <c r="AD150" s="177"/>
      <c r="AE150" s="178"/>
      <c r="AF150" s="177"/>
      <c r="AG150" s="178"/>
      <c r="AH150" s="177"/>
      <c r="AI150" s="178"/>
      <c r="AJ150" s="177"/>
      <c r="AK150" s="178"/>
      <c r="AL150" s="177"/>
      <c r="AM150" s="178"/>
      <c r="AN150" s="177"/>
      <c r="AO150" s="178"/>
      <c r="AP150" s="177"/>
      <c r="AQ150" s="178"/>
      <c r="AR150" s="177"/>
      <c r="AS150" s="178"/>
      <c r="AT150" s="177"/>
      <c r="AU150" s="178"/>
      <c r="AV150" s="189">
        <f t="shared" si="164"/>
        <v>0</v>
      </c>
      <c r="AW150" s="170">
        <f t="shared" si="120"/>
        <v>0</v>
      </c>
      <c r="AX150" s="169">
        <f t="shared" si="165"/>
        <v>0</v>
      </c>
      <c r="AY150" s="170">
        <f t="shared" si="121"/>
        <v>0</v>
      </c>
      <c r="AZ150" s="1"/>
      <c r="BA150" s="1"/>
      <c r="BB150" s="177"/>
      <c r="BC150" s="178"/>
      <c r="BD150" s="177"/>
      <c r="BE150" s="178"/>
      <c r="BF150" s="177"/>
      <c r="BG150" s="178"/>
      <c r="BH150" s="177"/>
      <c r="BI150" s="178"/>
      <c r="BJ150" s="177"/>
      <c r="BK150" s="178"/>
      <c r="BL150" s="177"/>
      <c r="BM150" s="178"/>
      <c r="BN150" s="177"/>
      <c r="BO150" s="178"/>
      <c r="BP150" s="177"/>
      <c r="BQ150" s="178"/>
      <c r="BR150" s="189">
        <f t="shared" si="122"/>
        <v>0</v>
      </c>
      <c r="BS150" s="170">
        <f t="shared" si="123"/>
        <v>0</v>
      </c>
      <c r="BT150" s="169">
        <f t="shared" si="124"/>
        <v>0</v>
      </c>
      <c r="BU150" s="170">
        <f t="shared" si="125"/>
        <v>0</v>
      </c>
      <c r="BV150" s="1"/>
      <c r="BW150" s="1"/>
      <c r="BX150" s="177"/>
      <c r="BY150" s="178"/>
      <c r="BZ150" s="177"/>
      <c r="CA150" s="178"/>
      <c r="CB150" s="177"/>
      <c r="CC150" s="178"/>
      <c r="CD150" s="177"/>
      <c r="CE150" s="178"/>
      <c r="CF150" s="177"/>
      <c r="CG150" s="178"/>
      <c r="CH150" s="177"/>
      <c r="CI150" s="178"/>
      <c r="CJ150" s="177"/>
      <c r="CK150" s="178"/>
      <c r="CL150" s="177"/>
      <c r="CM150" s="178"/>
      <c r="CN150" s="189">
        <f t="shared" si="126"/>
        <v>0</v>
      </c>
      <c r="CO150" s="170">
        <f t="shared" si="127"/>
        <v>0</v>
      </c>
      <c r="CP150" s="169">
        <f t="shared" si="128"/>
        <v>0</v>
      </c>
      <c r="CQ150" s="170">
        <f t="shared" si="129"/>
        <v>0</v>
      </c>
      <c r="CR150" s="1"/>
      <c r="CS150" s="1"/>
      <c r="CT150" s="177"/>
      <c r="CU150" s="178"/>
      <c r="CV150" s="177"/>
      <c r="CW150" s="178"/>
      <c r="CX150" s="177"/>
      <c r="CY150" s="178"/>
      <c r="CZ150" s="177"/>
      <c r="DA150" s="178"/>
      <c r="DB150" s="177"/>
      <c r="DC150" s="178"/>
      <c r="DD150" s="177"/>
      <c r="DE150" s="178"/>
      <c r="DF150" s="177"/>
      <c r="DG150" s="178"/>
      <c r="DH150" s="177"/>
      <c r="DI150" s="178"/>
      <c r="DJ150" s="189">
        <f t="shared" si="152"/>
        <v>0</v>
      </c>
      <c r="DK150" s="170">
        <f t="shared" si="153"/>
        <v>0</v>
      </c>
      <c r="DL150" s="169">
        <f t="shared" si="154"/>
        <v>0</v>
      </c>
      <c r="DM150" s="170">
        <f t="shared" si="155"/>
        <v>0</v>
      </c>
      <c r="DN150" s="1"/>
      <c r="DO150" s="1"/>
      <c r="DP150" s="177"/>
      <c r="DQ150" s="178"/>
      <c r="DR150" s="177"/>
      <c r="DS150" s="178"/>
      <c r="DT150" s="177"/>
      <c r="DU150" s="178"/>
      <c r="DV150" s="177"/>
      <c r="DW150" s="178"/>
      <c r="DX150" s="177"/>
      <c r="DY150" s="178"/>
      <c r="DZ150" s="177"/>
      <c r="EA150" s="178"/>
      <c r="EB150" s="177"/>
      <c r="EC150" s="178"/>
      <c r="ED150" s="177"/>
      <c r="EE150" s="178"/>
      <c r="EF150" s="189">
        <f t="shared" si="130"/>
        <v>0</v>
      </c>
      <c r="EG150" s="170">
        <f t="shared" si="131"/>
        <v>0</v>
      </c>
      <c r="EH150" s="169">
        <f t="shared" si="132"/>
        <v>0</v>
      </c>
      <c r="EI150" s="170">
        <f t="shared" si="133"/>
        <v>0</v>
      </c>
      <c r="EJ150" s="1"/>
      <c r="EK150" s="1"/>
      <c r="EL150" s="177"/>
      <c r="EM150" s="178"/>
      <c r="EN150" s="177"/>
      <c r="EO150" s="178"/>
      <c r="EP150" s="177"/>
      <c r="EQ150" s="178"/>
      <c r="ER150" s="177"/>
      <c r="ES150" s="178"/>
      <c r="ET150" s="177"/>
      <c r="EU150" s="178"/>
      <c r="EV150" s="177"/>
      <c r="EW150" s="178"/>
      <c r="EX150" s="177"/>
      <c r="EY150" s="178"/>
      <c r="EZ150" s="177"/>
      <c r="FA150" s="178"/>
      <c r="FB150" s="189">
        <f t="shared" si="134"/>
        <v>0</v>
      </c>
      <c r="FC150" s="170">
        <f t="shared" si="135"/>
        <v>0</v>
      </c>
      <c r="FD150" s="169">
        <f t="shared" si="136"/>
        <v>0</v>
      </c>
      <c r="FE150" s="170">
        <f t="shared" si="137"/>
        <v>0</v>
      </c>
      <c r="FF150" s="1"/>
      <c r="FG150" s="1"/>
      <c r="FH150" s="177"/>
      <c r="FI150" s="178"/>
      <c r="FJ150" s="177"/>
      <c r="FK150" s="178"/>
      <c r="FL150" s="177"/>
      <c r="FM150" s="178"/>
      <c r="FN150" s="177"/>
      <c r="FO150" s="178"/>
      <c r="FP150" s="177"/>
      <c r="FQ150" s="178"/>
      <c r="FR150" s="177"/>
      <c r="FS150" s="178"/>
      <c r="FT150" s="177"/>
      <c r="FU150" s="178"/>
      <c r="FV150" s="177"/>
      <c r="FW150" s="178"/>
      <c r="FX150" s="189">
        <f t="shared" si="138"/>
        <v>0</v>
      </c>
      <c r="FY150" s="170">
        <f t="shared" si="139"/>
        <v>0</v>
      </c>
      <c r="FZ150" s="169">
        <f t="shared" si="140"/>
        <v>0</v>
      </c>
      <c r="GA150" s="170">
        <f t="shared" si="141"/>
        <v>0</v>
      </c>
      <c r="GB150" s="1"/>
      <c r="GC150" s="1"/>
      <c r="GD150" s="177"/>
      <c r="GE150" s="178"/>
      <c r="GF150" s="177"/>
      <c r="GG150" s="178"/>
      <c r="GH150" s="177"/>
      <c r="GI150" s="178"/>
      <c r="GJ150" s="177"/>
      <c r="GK150" s="178"/>
      <c r="GL150" s="177"/>
      <c r="GM150" s="178"/>
      <c r="GN150" s="177"/>
      <c r="GO150" s="178"/>
      <c r="GP150" s="177"/>
      <c r="GQ150" s="178"/>
      <c r="GR150" s="177"/>
      <c r="GS150" s="178"/>
      <c r="GT150" s="189">
        <f t="shared" si="156"/>
        <v>0</v>
      </c>
      <c r="GU150" s="170">
        <f t="shared" si="157"/>
        <v>0</v>
      </c>
      <c r="GV150" s="169">
        <f t="shared" si="158"/>
        <v>0</v>
      </c>
      <c r="GW150" s="170">
        <f t="shared" si="159"/>
        <v>0</v>
      </c>
      <c r="GX150" s="1"/>
      <c r="GY150" s="1"/>
      <c r="GZ150" s="177"/>
      <c r="HA150" s="178"/>
      <c r="HB150" s="177"/>
      <c r="HC150" s="178"/>
      <c r="HD150" s="177"/>
      <c r="HE150" s="178"/>
      <c r="HF150" s="177"/>
      <c r="HG150" s="178"/>
      <c r="HH150" s="177"/>
      <c r="HI150" s="178"/>
      <c r="HJ150" s="177"/>
      <c r="HK150" s="178"/>
      <c r="HL150" s="177"/>
      <c r="HM150" s="178"/>
      <c r="HN150" s="177"/>
      <c r="HO150" s="178"/>
      <c r="HP150" s="189">
        <f t="shared" si="160"/>
        <v>0</v>
      </c>
      <c r="HQ150" s="170">
        <f t="shared" si="161"/>
        <v>0</v>
      </c>
      <c r="HR150" s="169">
        <f t="shared" si="162"/>
        <v>0</v>
      </c>
      <c r="HS150" s="170">
        <f t="shared" si="163"/>
        <v>0</v>
      </c>
      <c r="HT150" s="1"/>
      <c r="HU150" s="1"/>
      <c r="HV150" s="173">
        <f t="shared" si="142"/>
        <v>0</v>
      </c>
      <c r="HW150" s="174">
        <f t="shared" si="143"/>
        <v>0</v>
      </c>
      <c r="HX150" s="169">
        <f t="shared" si="144"/>
        <v>0</v>
      </c>
      <c r="HY150" s="170">
        <f t="shared" si="145"/>
        <v>0</v>
      </c>
      <c r="HZ150" s="175">
        <f t="shared" si="146"/>
        <v>0</v>
      </c>
      <c r="IA150" s="174">
        <f t="shared" si="147"/>
        <v>0</v>
      </c>
      <c r="IB150" s="169">
        <f t="shared" si="148"/>
        <v>0</v>
      </c>
      <c r="IC150" s="170">
        <f t="shared" si="149"/>
        <v>0</v>
      </c>
      <c r="ID150" s="453">
        <f t="shared" si="150"/>
        <v>0</v>
      </c>
      <c r="IE150" s="439">
        <f t="shared" si="151"/>
        <v>0</v>
      </c>
      <c r="IF150" s="455" t="s">
        <v>343</v>
      </c>
      <c r="IG150" s="439" t="s">
        <v>343</v>
      </c>
      <c r="IH150" s="1"/>
    </row>
    <row r="151" spans="2:242" s="26" customFormat="1" ht="16.5" customHeight="1" x14ac:dyDescent="0.2">
      <c r="B151" s="153" t="s">
        <v>356</v>
      </c>
      <c r="C151" s="806"/>
      <c r="D151" s="807"/>
      <c r="E151" s="322"/>
      <c r="F151" s="116"/>
      <c r="G151" s="116"/>
      <c r="H151" s="116"/>
      <c r="I151" s="148">
        <f>INT(IF(E151&gt;0,data!$J$12,0))</f>
        <v>0</v>
      </c>
      <c r="J151" s="148">
        <f t="shared" si="112"/>
        <v>0</v>
      </c>
      <c r="K151" s="323"/>
      <c r="L151" s="322"/>
      <c r="M151" s="148">
        <f>INT(IF(E151&gt;0,(IF(K151="ano",data!$J$6,0)),0))</f>
        <v>0</v>
      </c>
      <c r="N151" s="155">
        <f t="shared" si="113"/>
        <v>0</v>
      </c>
      <c r="O151" s="158">
        <f t="shared" si="114"/>
        <v>0</v>
      </c>
      <c r="Q151" s="152" t="str">
        <f t="shared" si="115"/>
        <v/>
      </c>
      <c r="R151" s="640" t="s">
        <v>343</v>
      </c>
      <c r="T151" s="26">
        <f t="shared" si="119"/>
        <v>0</v>
      </c>
      <c r="U151" s="179" t="s">
        <v>300</v>
      </c>
      <c r="V151" s="10"/>
      <c r="W151" s="10"/>
      <c r="X151" s="167"/>
      <c r="Y151" s="180"/>
      <c r="Z151" s="167"/>
      <c r="AA151" s="180"/>
      <c r="AB151" s="167"/>
      <c r="AC151" s="180"/>
      <c r="AD151" s="167"/>
      <c r="AE151" s="180"/>
      <c r="AF151" s="167"/>
      <c r="AG151" s="180"/>
      <c r="AH151" s="167"/>
      <c r="AI151" s="180"/>
      <c r="AJ151" s="167"/>
      <c r="AK151" s="180"/>
      <c r="AL151" s="167"/>
      <c r="AM151" s="180"/>
      <c r="AN151" s="167"/>
      <c r="AO151" s="180"/>
      <c r="AP151" s="167"/>
      <c r="AQ151" s="180"/>
      <c r="AR151" s="167"/>
      <c r="AS151" s="180"/>
      <c r="AT151" s="167"/>
      <c r="AU151" s="180"/>
      <c r="AV151" s="189">
        <f t="shared" si="164"/>
        <v>0</v>
      </c>
      <c r="AW151" s="170">
        <f t="shared" si="120"/>
        <v>0</v>
      </c>
      <c r="AX151" s="169">
        <f t="shared" si="165"/>
        <v>0</v>
      </c>
      <c r="AY151" s="170">
        <f t="shared" si="121"/>
        <v>0</v>
      </c>
      <c r="AZ151" s="1"/>
      <c r="BA151" s="1"/>
      <c r="BB151" s="167"/>
      <c r="BC151" s="180"/>
      <c r="BD151" s="167"/>
      <c r="BE151" s="180"/>
      <c r="BF151" s="167"/>
      <c r="BG151" s="180"/>
      <c r="BH151" s="167"/>
      <c r="BI151" s="180"/>
      <c r="BJ151" s="167"/>
      <c r="BK151" s="180"/>
      <c r="BL151" s="167"/>
      <c r="BM151" s="180"/>
      <c r="BN151" s="167"/>
      <c r="BO151" s="180"/>
      <c r="BP151" s="167"/>
      <c r="BQ151" s="180"/>
      <c r="BR151" s="189">
        <f t="shared" si="122"/>
        <v>0</v>
      </c>
      <c r="BS151" s="170">
        <f t="shared" si="123"/>
        <v>0</v>
      </c>
      <c r="BT151" s="169">
        <f t="shared" si="124"/>
        <v>0</v>
      </c>
      <c r="BU151" s="170">
        <f t="shared" si="125"/>
        <v>0</v>
      </c>
      <c r="BV151" s="1"/>
      <c r="BW151" s="1"/>
      <c r="BX151" s="167"/>
      <c r="BY151" s="180"/>
      <c r="BZ151" s="167"/>
      <c r="CA151" s="180"/>
      <c r="CB151" s="167"/>
      <c r="CC151" s="180"/>
      <c r="CD151" s="167"/>
      <c r="CE151" s="180"/>
      <c r="CF151" s="167"/>
      <c r="CG151" s="180"/>
      <c r="CH151" s="167"/>
      <c r="CI151" s="180"/>
      <c r="CJ151" s="167"/>
      <c r="CK151" s="180"/>
      <c r="CL151" s="167"/>
      <c r="CM151" s="180"/>
      <c r="CN151" s="189">
        <f t="shared" si="126"/>
        <v>0</v>
      </c>
      <c r="CO151" s="170">
        <f t="shared" si="127"/>
        <v>0</v>
      </c>
      <c r="CP151" s="169">
        <f t="shared" si="128"/>
        <v>0</v>
      </c>
      <c r="CQ151" s="170">
        <f t="shared" si="129"/>
        <v>0</v>
      </c>
      <c r="CR151" s="1"/>
      <c r="CS151" s="1"/>
      <c r="CT151" s="167"/>
      <c r="CU151" s="180"/>
      <c r="CV151" s="167"/>
      <c r="CW151" s="180"/>
      <c r="CX151" s="167"/>
      <c r="CY151" s="180"/>
      <c r="CZ151" s="167"/>
      <c r="DA151" s="180"/>
      <c r="DB151" s="167"/>
      <c r="DC151" s="180"/>
      <c r="DD151" s="167"/>
      <c r="DE151" s="180"/>
      <c r="DF151" s="167"/>
      <c r="DG151" s="180"/>
      <c r="DH151" s="167"/>
      <c r="DI151" s="180"/>
      <c r="DJ151" s="189">
        <f t="shared" si="152"/>
        <v>0</v>
      </c>
      <c r="DK151" s="170">
        <f t="shared" si="153"/>
        <v>0</v>
      </c>
      <c r="DL151" s="169">
        <f t="shared" si="154"/>
        <v>0</v>
      </c>
      <c r="DM151" s="170">
        <f t="shared" si="155"/>
        <v>0</v>
      </c>
      <c r="DN151" s="1"/>
      <c r="DO151" s="1"/>
      <c r="DP151" s="167"/>
      <c r="DQ151" s="180"/>
      <c r="DR151" s="167"/>
      <c r="DS151" s="180"/>
      <c r="DT151" s="167"/>
      <c r="DU151" s="180"/>
      <c r="DV151" s="167"/>
      <c r="DW151" s="180"/>
      <c r="DX151" s="167"/>
      <c r="DY151" s="180"/>
      <c r="DZ151" s="167"/>
      <c r="EA151" s="180"/>
      <c r="EB151" s="167"/>
      <c r="EC151" s="180"/>
      <c r="ED151" s="167"/>
      <c r="EE151" s="180"/>
      <c r="EF151" s="189">
        <f t="shared" si="130"/>
        <v>0</v>
      </c>
      <c r="EG151" s="170">
        <f t="shared" si="131"/>
        <v>0</v>
      </c>
      <c r="EH151" s="169">
        <f t="shared" si="132"/>
        <v>0</v>
      </c>
      <c r="EI151" s="170">
        <f t="shared" si="133"/>
        <v>0</v>
      </c>
      <c r="EJ151" s="1"/>
      <c r="EK151" s="1"/>
      <c r="EL151" s="167"/>
      <c r="EM151" s="180"/>
      <c r="EN151" s="167"/>
      <c r="EO151" s="180"/>
      <c r="EP151" s="167"/>
      <c r="EQ151" s="180"/>
      <c r="ER151" s="167"/>
      <c r="ES151" s="180"/>
      <c r="ET151" s="167"/>
      <c r="EU151" s="180"/>
      <c r="EV151" s="167"/>
      <c r="EW151" s="180"/>
      <c r="EX151" s="167"/>
      <c r="EY151" s="180"/>
      <c r="EZ151" s="167"/>
      <c r="FA151" s="180"/>
      <c r="FB151" s="189">
        <f t="shared" si="134"/>
        <v>0</v>
      </c>
      <c r="FC151" s="170">
        <f t="shared" si="135"/>
        <v>0</v>
      </c>
      <c r="FD151" s="169">
        <f t="shared" si="136"/>
        <v>0</v>
      </c>
      <c r="FE151" s="170">
        <f t="shared" si="137"/>
        <v>0</v>
      </c>
      <c r="FF151" s="1"/>
      <c r="FG151" s="1"/>
      <c r="FH151" s="167"/>
      <c r="FI151" s="180"/>
      <c r="FJ151" s="167"/>
      <c r="FK151" s="180"/>
      <c r="FL151" s="167"/>
      <c r="FM151" s="180"/>
      <c r="FN151" s="167"/>
      <c r="FO151" s="180"/>
      <c r="FP151" s="167"/>
      <c r="FQ151" s="180"/>
      <c r="FR151" s="167"/>
      <c r="FS151" s="180"/>
      <c r="FT151" s="167"/>
      <c r="FU151" s="180"/>
      <c r="FV151" s="167"/>
      <c r="FW151" s="180"/>
      <c r="FX151" s="189">
        <f t="shared" si="138"/>
        <v>0</v>
      </c>
      <c r="FY151" s="170">
        <f t="shared" si="139"/>
        <v>0</v>
      </c>
      <c r="FZ151" s="169">
        <f t="shared" si="140"/>
        <v>0</v>
      </c>
      <c r="GA151" s="170">
        <f t="shared" si="141"/>
        <v>0</v>
      </c>
      <c r="GB151" s="1"/>
      <c r="GC151" s="1"/>
      <c r="GD151" s="167"/>
      <c r="GE151" s="180"/>
      <c r="GF151" s="167"/>
      <c r="GG151" s="180"/>
      <c r="GH151" s="167"/>
      <c r="GI151" s="180"/>
      <c r="GJ151" s="167"/>
      <c r="GK151" s="180"/>
      <c r="GL151" s="167"/>
      <c r="GM151" s="180"/>
      <c r="GN151" s="167"/>
      <c r="GO151" s="180"/>
      <c r="GP151" s="167"/>
      <c r="GQ151" s="180"/>
      <c r="GR151" s="167"/>
      <c r="GS151" s="180"/>
      <c r="GT151" s="189">
        <f t="shared" si="156"/>
        <v>0</v>
      </c>
      <c r="GU151" s="170">
        <f t="shared" si="157"/>
        <v>0</v>
      </c>
      <c r="GV151" s="169">
        <f t="shared" si="158"/>
        <v>0</v>
      </c>
      <c r="GW151" s="170">
        <f t="shared" si="159"/>
        <v>0</v>
      </c>
      <c r="GX151" s="1"/>
      <c r="GY151" s="1"/>
      <c r="GZ151" s="167"/>
      <c r="HA151" s="180"/>
      <c r="HB151" s="167"/>
      <c r="HC151" s="180"/>
      <c r="HD151" s="167"/>
      <c r="HE151" s="180"/>
      <c r="HF151" s="167"/>
      <c r="HG151" s="180"/>
      <c r="HH151" s="167"/>
      <c r="HI151" s="180"/>
      <c r="HJ151" s="167"/>
      <c r="HK151" s="180"/>
      <c r="HL151" s="167"/>
      <c r="HM151" s="180"/>
      <c r="HN151" s="167"/>
      <c r="HO151" s="180"/>
      <c r="HP151" s="189">
        <f t="shared" si="160"/>
        <v>0</v>
      </c>
      <c r="HQ151" s="170">
        <f t="shared" si="161"/>
        <v>0</v>
      </c>
      <c r="HR151" s="169">
        <f t="shared" si="162"/>
        <v>0</v>
      </c>
      <c r="HS151" s="170">
        <f t="shared" si="163"/>
        <v>0</v>
      </c>
      <c r="HT151" s="1"/>
      <c r="HU151" s="1"/>
      <c r="HV151" s="173">
        <f t="shared" si="142"/>
        <v>0</v>
      </c>
      <c r="HW151" s="174">
        <f t="shared" si="143"/>
        <v>0</v>
      </c>
      <c r="HX151" s="169">
        <f t="shared" si="144"/>
        <v>0</v>
      </c>
      <c r="HY151" s="170">
        <f t="shared" si="145"/>
        <v>0</v>
      </c>
      <c r="HZ151" s="175">
        <f t="shared" si="146"/>
        <v>0</v>
      </c>
      <c r="IA151" s="174">
        <f t="shared" si="147"/>
        <v>0</v>
      </c>
      <c r="IB151" s="169">
        <f t="shared" si="148"/>
        <v>0</v>
      </c>
      <c r="IC151" s="170">
        <f t="shared" si="149"/>
        <v>0</v>
      </c>
      <c r="ID151" s="453">
        <f t="shared" si="150"/>
        <v>0</v>
      </c>
      <c r="IE151" s="439">
        <f t="shared" si="151"/>
        <v>0</v>
      </c>
      <c r="IF151" s="455" t="s">
        <v>343</v>
      </c>
      <c r="IG151" s="439" t="s">
        <v>343</v>
      </c>
      <c r="IH151" s="1"/>
    </row>
    <row r="152" spans="2:242" s="26" customFormat="1" ht="16.5" hidden="1" customHeight="1" x14ac:dyDescent="0.2">
      <c r="B152" s="153"/>
      <c r="C152" s="838"/>
      <c r="D152" s="839"/>
      <c r="E152" s="553"/>
      <c r="F152" s="553"/>
      <c r="G152" s="553"/>
      <c r="H152" s="553"/>
      <c r="I152" s="148">
        <f>INT(IF(E152&gt;0,data!$J$12,0))</f>
        <v>0</v>
      </c>
      <c r="J152" s="148">
        <f t="shared" si="112"/>
        <v>0</v>
      </c>
      <c r="K152" s="554"/>
      <c r="L152" s="553"/>
      <c r="M152" s="148">
        <f>INT(IF(E152&gt;0,(IF(K152="ano",data!$J$6,0)),0))</f>
        <v>0</v>
      </c>
      <c r="N152" s="155">
        <f t="shared" si="113"/>
        <v>0</v>
      </c>
      <c r="O152" s="158">
        <f t="shared" si="114"/>
        <v>0</v>
      </c>
      <c r="Q152" s="152" t="str">
        <f t="shared" si="115"/>
        <v/>
      </c>
      <c r="R152" s="640" t="s">
        <v>343</v>
      </c>
      <c r="T152" s="26">
        <f t="shared" si="119"/>
        <v>0</v>
      </c>
      <c r="U152" s="176" t="s">
        <v>300</v>
      </c>
      <c r="V152" s="10"/>
      <c r="W152" s="10"/>
      <c r="X152" s="177"/>
      <c r="Y152" s="178"/>
      <c r="Z152" s="177"/>
      <c r="AA152" s="178"/>
      <c r="AB152" s="177"/>
      <c r="AC152" s="178"/>
      <c r="AD152" s="177"/>
      <c r="AE152" s="178"/>
      <c r="AF152" s="177"/>
      <c r="AG152" s="178"/>
      <c r="AH152" s="177"/>
      <c r="AI152" s="178"/>
      <c r="AJ152" s="177"/>
      <c r="AK152" s="178"/>
      <c r="AL152" s="177"/>
      <c r="AM152" s="178"/>
      <c r="AN152" s="177"/>
      <c r="AO152" s="178"/>
      <c r="AP152" s="177"/>
      <c r="AQ152" s="178"/>
      <c r="AR152" s="177"/>
      <c r="AS152" s="178"/>
      <c r="AT152" s="177"/>
      <c r="AU152" s="178"/>
      <c r="AV152" s="189">
        <f t="shared" si="164"/>
        <v>0</v>
      </c>
      <c r="AW152" s="170">
        <f t="shared" si="120"/>
        <v>0</v>
      </c>
      <c r="AX152" s="169">
        <f t="shared" si="165"/>
        <v>0</v>
      </c>
      <c r="AY152" s="170">
        <f t="shared" si="121"/>
        <v>0</v>
      </c>
      <c r="AZ152" s="1"/>
      <c r="BA152" s="1"/>
      <c r="BB152" s="177"/>
      <c r="BC152" s="178"/>
      <c r="BD152" s="177"/>
      <c r="BE152" s="178"/>
      <c r="BF152" s="177"/>
      <c r="BG152" s="178"/>
      <c r="BH152" s="177"/>
      <c r="BI152" s="178"/>
      <c r="BJ152" s="177"/>
      <c r="BK152" s="178"/>
      <c r="BL152" s="177"/>
      <c r="BM152" s="178"/>
      <c r="BN152" s="177"/>
      <c r="BO152" s="178"/>
      <c r="BP152" s="177"/>
      <c r="BQ152" s="178"/>
      <c r="BR152" s="189">
        <f t="shared" si="122"/>
        <v>0</v>
      </c>
      <c r="BS152" s="170">
        <f t="shared" si="123"/>
        <v>0</v>
      </c>
      <c r="BT152" s="169">
        <f t="shared" si="124"/>
        <v>0</v>
      </c>
      <c r="BU152" s="170">
        <f t="shared" si="125"/>
        <v>0</v>
      </c>
      <c r="BV152" s="1"/>
      <c r="BW152" s="1"/>
      <c r="BX152" s="177"/>
      <c r="BY152" s="178"/>
      <c r="BZ152" s="177"/>
      <c r="CA152" s="178"/>
      <c r="CB152" s="177"/>
      <c r="CC152" s="178"/>
      <c r="CD152" s="177"/>
      <c r="CE152" s="178"/>
      <c r="CF152" s="177"/>
      <c r="CG152" s="178"/>
      <c r="CH152" s="177"/>
      <c r="CI152" s="178"/>
      <c r="CJ152" s="177"/>
      <c r="CK152" s="178"/>
      <c r="CL152" s="177"/>
      <c r="CM152" s="178"/>
      <c r="CN152" s="189">
        <f t="shared" si="126"/>
        <v>0</v>
      </c>
      <c r="CO152" s="170">
        <f t="shared" si="127"/>
        <v>0</v>
      </c>
      <c r="CP152" s="169">
        <f t="shared" si="128"/>
        <v>0</v>
      </c>
      <c r="CQ152" s="170">
        <f t="shared" si="129"/>
        <v>0</v>
      </c>
      <c r="CR152" s="1"/>
      <c r="CS152" s="1"/>
      <c r="CT152" s="177"/>
      <c r="CU152" s="178"/>
      <c r="CV152" s="177"/>
      <c r="CW152" s="178"/>
      <c r="CX152" s="177"/>
      <c r="CY152" s="178"/>
      <c r="CZ152" s="177"/>
      <c r="DA152" s="178"/>
      <c r="DB152" s="177"/>
      <c r="DC152" s="178"/>
      <c r="DD152" s="177"/>
      <c r="DE152" s="178"/>
      <c r="DF152" s="177"/>
      <c r="DG152" s="178"/>
      <c r="DH152" s="177"/>
      <c r="DI152" s="178"/>
      <c r="DJ152" s="189">
        <f t="shared" si="152"/>
        <v>0</v>
      </c>
      <c r="DK152" s="170">
        <f t="shared" si="153"/>
        <v>0</v>
      </c>
      <c r="DL152" s="169">
        <f t="shared" si="154"/>
        <v>0</v>
      </c>
      <c r="DM152" s="170">
        <f t="shared" si="155"/>
        <v>0</v>
      </c>
      <c r="DN152" s="1"/>
      <c r="DO152" s="1"/>
      <c r="DP152" s="177"/>
      <c r="DQ152" s="178"/>
      <c r="DR152" s="177"/>
      <c r="DS152" s="178"/>
      <c r="DT152" s="177"/>
      <c r="DU152" s="178"/>
      <c r="DV152" s="177"/>
      <c r="DW152" s="178"/>
      <c r="DX152" s="177"/>
      <c r="DY152" s="178"/>
      <c r="DZ152" s="177"/>
      <c r="EA152" s="178"/>
      <c r="EB152" s="177"/>
      <c r="EC152" s="178"/>
      <c r="ED152" s="177"/>
      <c r="EE152" s="178"/>
      <c r="EF152" s="189">
        <f t="shared" si="130"/>
        <v>0</v>
      </c>
      <c r="EG152" s="170">
        <f t="shared" si="131"/>
        <v>0</v>
      </c>
      <c r="EH152" s="169">
        <f t="shared" si="132"/>
        <v>0</v>
      </c>
      <c r="EI152" s="170">
        <f t="shared" si="133"/>
        <v>0</v>
      </c>
      <c r="EJ152" s="1"/>
      <c r="EK152" s="1"/>
      <c r="EL152" s="177"/>
      <c r="EM152" s="178"/>
      <c r="EN152" s="177"/>
      <c r="EO152" s="178"/>
      <c r="EP152" s="177"/>
      <c r="EQ152" s="178"/>
      <c r="ER152" s="177"/>
      <c r="ES152" s="178"/>
      <c r="ET152" s="177"/>
      <c r="EU152" s="178"/>
      <c r="EV152" s="177"/>
      <c r="EW152" s="178"/>
      <c r="EX152" s="177"/>
      <c r="EY152" s="178"/>
      <c r="EZ152" s="177"/>
      <c r="FA152" s="178"/>
      <c r="FB152" s="189">
        <f t="shared" si="134"/>
        <v>0</v>
      </c>
      <c r="FC152" s="170">
        <f t="shared" si="135"/>
        <v>0</v>
      </c>
      <c r="FD152" s="169">
        <f t="shared" si="136"/>
        <v>0</v>
      </c>
      <c r="FE152" s="170">
        <f t="shared" si="137"/>
        <v>0</v>
      </c>
      <c r="FF152" s="1"/>
      <c r="FG152" s="1"/>
      <c r="FH152" s="177"/>
      <c r="FI152" s="178"/>
      <c r="FJ152" s="177"/>
      <c r="FK152" s="178"/>
      <c r="FL152" s="177"/>
      <c r="FM152" s="178"/>
      <c r="FN152" s="177"/>
      <c r="FO152" s="178"/>
      <c r="FP152" s="177"/>
      <c r="FQ152" s="178"/>
      <c r="FR152" s="177"/>
      <c r="FS152" s="178"/>
      <c r="FT152" s="177"/>
      <c r="FU152" s="178"/>
      <c r="FV152" s="177"/>
      <c r="FW152" s="178"/>
      <c r="FX152" s="189">
        <f t="shared" si="138"/>
        <v>0</v>
      </c>
      <c r="FY152" s="170">
        <f t="shared" si="139"/>
        <v>0</v>
      </c>
      <c r="FZ152" s="169">
        <f t="shared" si="140"/>
        <v>0</v>
      </c>
      <c r="GA152" s="170">
        <f t="shared" si="141"/>
        <v>0</v>
      </c>
      <c r="GB152" s="1"/>
      <c r="GC152" s="1"/>
      <c r="GD152" s="177"/>
      <c r="GE152" s="178"/>
      <c r="GF152" s="177"/>
      <c r="GG152" s="178"/>
      <c r="GH152" s="177"/>
      <c r="GI152" s="178"/>
      <c r="GJ152" s="177"/>
      <c r="GK152" s="178"/>
      <c r="GL152" s="177"/>
      <c r="GM152" s="178"/>
      <c r="GN152" s="177"/>
      <c r="GO152" s="178"/>
      <c r="GP152" s="177"/>
      <c r="GQ152" s="178"/>
      <c r="GR152" s="177"/>
      <c r="GS152" s="178"/>
      <c r="GT152" s="189">
        <f t="shared" si="156"/>
        <v>0</v>
      </c>
      <c r="GU152" s="170">
        <f t="shared" si="157"/>
        <v>0</v>
      </c>
      <c r="GV152" s="169">
        <f t="shared" si="158"/>
        <v>0</v>
      </c>
      <c r="GW152" s="170">
        <f t="shared" si="159"/>
        <v>0</v>
      </c>
      <c r="GX152" s="1"/>
      <c r="GY152" s="1"/>
      <c r="GZ152" s="177"/>
      <c r="HA152" s="178"/>
      <c r="HB152" s="177"/>
      <c r="HC152" s="178"/>
      <c r="HD152" s="177"/>
      <c r="HE152" s="178"/>
      <c r="HF152" s="177"/>
      <c r="HG152" s="178"/>
      <c r="HH152" s="177"/>
      <c r="HI152" s="178"/>
      <c r="HJ152" s="177"/>
      <c r="HK152" s="178"/>
      <c r="HL152" s="177"/>
      <c r="HM152" s="178"/>
      <c r="HN152" s="177"/>
      <c r="HO152" s="178"/>
      <c r="HP152" s="189">
        <f t="shared" si="160"/>
        <v>0</v>
      </c>
      <c r="HQ152" s="170">
        <f t="shared" si="161"/>
        <v>0</v>
      </c>
      <c r="HR152" s="169">
        <f t="shared" si="162"/>
        <v>0</v>
      </c>
      <c r="HS152" s="170">
        <f t="shared" si="163"/>
        <v>0</v>
      </c>
      <c r="HT152" s="1"/>
      <c r="HU152" s="1"/>
      <c r="HV152" s="173">
        <f t="shared" si="142"/>
        <v>0</v>
      </c>
      <c r="HW152" s="174">
        <f t="shared" si="143"/>
        <v>0</v>
      </c>
      <c r="HX152" s="169">
        <f t="shared" si="144"/>
        <v>0</v>
      </c>
      <c r="HY152" s="170">
        <f t="shared" si="145"/>
        <v>0</v>
      </c>
      <c r="HZ152" s="175">
        <f t="shared" si="146"/>
        <v>0</v>
      </c>
      <c r="IA152" s="174">
        <f t="shared" si="147"/>
        <v>0</v>
      </c>
      <c r="IB152" s="169">
        <f t="shared" si="148"/>
        <v>0</v>
      </c>
      <c r="IC152" s="170">
        <f t="shared" si="149"/>
        <v>0</v>
      </c>
      <c r="ID152" s="453">
        <f t="shared" si="150"/>
        <v>0</v>
      </c>
      <c r="IE152" s="439">
        <f t="shared" si="151"/>
        <v>0</v>
      </c>
      <c r="IF152" s="455" t="s">
        <v>343</v>
      </c>
      <c r="IG152" s="439" t="s">
        <v>343</v>
      </c>
      <c r="IH152" s="1"/>
    </row>
    <row r="153" spans="2:242" s="26" customFormat="1" ht="16.5" customHeight="1" x14ac:dyDescent="0.2">
      <c r="B153" s="153" t="s">
        <v>357</v>
      </c>
      <c r="C153" s="806"/>
      <c r="D153" s="807"/>
      <c r="E153" s="322"/>
      <c r="F153" s="116"/>
      <c r="G153" s="116"/>
      <c r="H153" s="116"/>
      <c r="I153" s="148">
        <f>INT(IF(E153&gt;0,data!$J$12,0))</f>
        <v>0</v>
      </c>
      <c r="J153" s="148">
        <f t="shared" si="112"/>
        <v>0</v>
      </c>
      <c r="K153" s="323"/>
      <c r="L153" s="322"/>
      <c r="M153" s="148">
        <f>INT(IF(E153&gt;0,(IF(K153="ano",data!$J$6,0)),0))</f>
        <v>0</v>
      </c>
      <c r="N153" s="155">
        <f t="shared" si="113"/>
        <v>0</v>
      </c>
      <c r="O153" s="158">
        <f t="shared" si="114"/>
        <v>0</v>
      </c>
      <c r="Q153" s="152" t="str">
        <f t="shared" si="115"/>
        <v/>
      </c>
      <c r="R153" s="640" t="s">
        <v>343</v>
      </c>
      <c r="T153" s="26">
        <f t="shared" si="119"/>
        <v>0</v>
      </c>
      <c r="U153" s="179" t="s">
        <v>300</v>
      </c>
      <c r="V153" s="10"/>
      <c r="W153" s="10"/>
      <c r="X153" s="167"/>
      <c r="Y153" s="180"/>
      <c r="Z153" s="167"/>
      <c r="AA153" s="180"/>
      <c r="AB153" s="167"/>
      <c r="AC153" s="180"/>
      <c r="AD153" s="167"/>
      <c r="AE153" s="180"/>
      <c r="AF153" s="167"/>
      <c r="AG153" s="180"/>
      <c r="AH153" s="167"/>
      <c r="AI153" s="180"/>
      <c r="AJ153" s="167"/>
      <c r="AK153" s="180"/>
      <c r="AL153" s="167"/>
      <c r="AM153" s="180"/>
      <c r="AN153" s="167"/>
      <c r="AO153" s="180"/>
      <c r="AP153" s="167"/>
      <c r="AQ153" s="180"/>
      <c r="AR153" s="167"/>
      <c r="AS153" s="180"/>
      <c r="AT153" s="167"/>
      <c r="AU153" s="180"/>
      <c r="AV153" s="189">
        <f t="shared" si="164"/>
        <v>0</v>
      </c>
      <c r="AW153" s="170">
        <f t="shared" si="120"/>
        <v>0</v>
      </c>
      <c r="AX153" s="169">
        <f t="shared" si="165"/>
        <v>0</v>
      </c>
      <c r="AY153" s="170">
        <f t="shared" si="121"/>
        <v>0</v>
      </c>
      <c r="AZ153" s="1"/>
      <c r="BA153" s="1"/>
      <c r="BB153" s="167"/>
      <c r="BC153" s="180"/>
      <c r="BD153" s="167"/>
      <c r="BE153" s="180"/>
      <c r="BF153" s="167"/>
      <c r="BG153" s="180"/>
      <c r="BH153" s="167"/>
      <c r="BI153" s="180"/>
      <c r="BJ153" s="167"/>
      <c r="BK153" s="180"/>
      <c r="BL153" s="167"/>
      <c r="BM153" s="180"/>
      <c r="BN153" s="167"/>
      <c r="BO153" s="180"/>
      <c r="BP153" s="167"/>
      <c r="BQ153" s="180"/>
      <c r="BR153" s="189">
        <f t="shared" si="122"/>
        <v>0</v>
      </c>
      <c r="BS153" s="170">
        <f t="shared" si="123"/>
        <v>0</v>
      </c>
      <c r="BT153" s="169">
        <f t="shared" si="124"/>
        <v>0</v>
      </c>
      <c r="BU153" s="170">
        <f t="shared" si="125"/>
        <v>0</v>
      </c>
      <c r="BV153" s="1"/>
      <c r="BW153" s="1"/>
      <c r="BX153" s="167"/>
      <c r="BY153" s="180"/>
      <c r="BZ153" s="167"/>
      <c r="CA153" s="180"/>
      <c r="CB153" s="167"/>
      <c r="CC153" s="180"/>
      <c r="CD153" s="167"/>
      <c r="CE153" s="180"/>
      <c r="CF153" s="167"/>
      <c r="CG153" s="180"/>
      <c r="CH153" s="167"/>
      <c r="CI153" s="180"/>
      <c r="CJ153" s="167"/>
      <c r="CK153" s="180"/>
      <c r="CL153" s="167"/>
      <c r="CM153" s="180"/>
      <c r="CN153" s="189">
        <f t="shared" si="126"/>
        <v>0</v>
      </c>
      <c r="CO153" s="170">
        <f t="shared" si="127"/>
        <v>0</v>
      </c>
      <c r="CP153" s="169">
        <f t="shared" si="128"/>
        <v>0</v>
      </c>
      <c r="CQ153" s="170">
        <f t="shared" si="129"/>
        <v>0</v>
      </c>
      <c r="CR153" s="1"/>
      <c r="CS153" s="1"/>
      <c r="CT153" s="167"/>
      <c r="CU153" s="180"/>
      <c r="CV153" s="167"/>
      <c r="CW153" s="180"/>
      <c r="CX153" s="167"/>
      <c r="CY153" s="180"/>
      <c r="CZ153" s="167"/>
      <c r="DA153" s="180"/>
      <c r="DB153" s="167"/>
      <c r="DC153" s="180"/>
      <c r="DD153" s="167"/>
      <c r="DE153" s="180"/>
      <c r="DF153" s="167"/>
      <c r="DG153" s="180"/>
      <c r="DH153" s="167"/>
      <c r="DI153" s="180"/>
      <c r="DJ153" s="189">
        <f t="shared" si="152"/>
        <v>0</v>
      </c>
      <c r="DK153" s="170">
        <f t="shared" si="153"/>
        <v>0</v>
      </c>
      <c r="DL153" s="169">
        <f t="shared" si="154"/>
        <v>0</v>
      </c>
      <c r="DM153" s="170">
        <f t="shared" si="155"/>
        <v>0</v>
      </c>
      <c r="DN153" s="1"/>
      <c r="DO153" s="1"/>
      <c r="DP153" s="167"/>
      <c r="DQ153" s="180"/>
      <c r="DR153" s="167"/>
      <c r="DS153" s="180"/>
      <c r="DT153" s="167"/>
      <c r="DU153" s="180"/>
      <c r="DV153" s="167"/>
      <c r="DW153" s="180"/>
      <c r="DX153" s="167"/>
      <c r="DY153" s="180"/>
      <c r="DZ153" s="167"/>
      <c r="EA153" s="180"/>
      <c r="EB153" s="167"/>
      <c r="EC153" s="180"/>
      <c r="ED153" s="167"/>
      <c r="EE153" s="180"/>
      <c r="EF153" s="189">
        <f t="shared" si="130"/>
        <v>0</v>
      </c>
      <c r="EG153" s="170">
        <f t="shared" si="131"/>
        <v>0</v>
      </c>
      <c r="EH153" s="169">
        <f t="shared" si="132"/>
        <v>0</v>
      </c>
      <c r="EI153" s="170">
        <f t="shared" si="133"/>
        <v>0</v>
      </c>
      <c r="EJ153" s="1"/>
      <c r="EK153" s="1"/>
      <c r="EL153" s="167"/>
      <c r="EM153" s="180"/>
      <c r="EN153" s="167"/>
      <c r="EO153" s="180"/>
      <c r="EP153" s="167"/>
      <c r="EQ153" s="180"/>
      <c r="ER153" s="167"/>
      <c r="ES153" s="180"/>
      <c r="ET153" s="167"/>
      <c r="EU153" s="180"/>
      <c r="EV153" s="167"/>
      <c r="EW153" s="180"/>
      <c r="EX153" s="167"/>
      <c r="EY153" s="180"/>
      <c r="EZ153" s="167"/>
      <c r="FA153" s="180"/>
      <c r="FB153" s="189">
        <f t="shared" si="134"/>
        <v>0</v>
      </c>
      <c r="FC153" s="170">
        <f t="shared" si="135"/>
        <v>0</v>
      </c>
      <c r="FD153" s="169">
        <f t="shared" si="136"/>
        <v>0</v>
      </c>
      <c r="FE153" s="170">
        <f t="shared" si="137"/>
        <v>0</v>
      </c>
      <c r="FF153" s="1"/>
      <c r="FG153" s="1"/>
      <c r="FH153" s="167"/>
      <c r="FI153" s="180"/>
      <c r="FJ153" s="167"/>
      <c r="FK153" s="180"/>
      <c r="FL153" s="167"/>
      <c r="FM153" s="180"/>
      <c r="FN153" s="167"/>
      <c r="FO153" s="180"/>
      <c r="FP153" s="167"/>
      <c r="FQ153" s="180"/>
      <c r="FR153" s="167"/>
      <c r="FS153" s="180"/>
      <c r="FT153" s="167"/>
      <c r="FU153" s="180"/>
      <c r="FV153" s="167"/>
      <c r="FW153" s="180"/>
      <c r="FX153" s="189">
        <f t="shared" si="138"/>
        <v>0</v>
      </c>
      <c r="FY153" s="170">
        <f t="shared" si="139"/>
        <v>0</v>
      </c>
      <c r="FZ153" s="169">
        <f t="shared" si="140"/>
        <v>0</v>
      </c>
      <c r="GA153" s="170">
        <f t="shared" si="141"/>
        <v>0</v>
      </c>
      <c r="GB153" s="1"/>
      <c r="GC153" s="1"/>
      <c r="GD153" s="167"/>
      <c r="GE153" s="180"/>
      <c r="GF153" s="167"/>
      <c r="GG153" s="180"/>
      <c r="GH153" s="167"/>
      <c r="GI153" s="180"/>
      <c r="GJ153" s="167"/>
      <c r="GK153" s="180"/>
      <c r="GL153" s="167"/>
      <c r="GM153" s="180"/>
      <c r="GN153" s="167"/>
      <c r="GO153" s="180"/>
      <c r="GP153" s="167"/>
      <c r="GQ153" s="180"/>
      <c r="GR153" s="167"/>
      <c r="GS153" s="180"/>
      <c r="GT153" s="189">
        <f t="shared" si="156"/>
        <v>0</v>
      </c>
      <c r="GU153" s="170">
        <f t="shared" si="157"/>
        <v>0</v>
      </c>
      <c r="GV153" s="169">
        <f t="shared" si="158"/>
        <v>0</v>
      </c>
      <c r="GW153" s="170">
        <f t="shared" si="159"/>
        <v>0</v>
      </c>
      <c r="GX153" s="1"/>
      <c r="GY153" s="1"/>
      <c r="GZ153" s="167"/>
      <c r="HA153" s="180"/>
      <c r="HB153" s="167"/>
      <c r="HC153" s="180"/>
      <c r="HD153" s="167"/>
      <c r="HE153" s="180"/>
      <c r="HF153" s="167"/>
      <c r="HG153" s="180"/>
      <c r="HH153" s="167"/>
      <c r="HI153" s="180"/>
      <c r="HJ153" s="167"/>
      <c r="HK153" s="180"/>
      <c r="HL153" s="167"/>
      <c r="HM153" s="180"/>
      <c r="HN153" s="167"/>
      <c r="HO153" s="180"/>
      <c r="HP153" s="189">
        <f t="shared" si="160"/>
        <v>0</v>
      </c>
      <c r="HQ153" s="170">
        <f t="shared" si="161"/>
        <v>0</v>
      </c>
      <c r="HR153" s="169">
        <f t="shared" si="162"/>
        <v>0</v>
      </c>
      <c r="HS153" s="170">
        <f t="shared" si="163"/>
        <v>0</v>
      </c>
      <c r="HT153" s="1"/>
      <c r="HU153" s="1"/>
      <c r="HV153" s="173">
        <f t="shared" si="142"/>
        <v>0</v>
      </c>
      <c r="HW153" s="174">
        <f t="shared" si="143"/>
        <v>0</v>
      </c>
      <c r="HX153" s="169">
        <f t="shared" si="144"/>
        <v>0</v>
      </c>
      <c r="HY153" s="170">
        <f t="shared" si="145"/>
        <v>0</v>
      </c>
      <c r="HZ153" s="175">
        <f t="shared" si="146"/>
        <v>0</v>
      </c>
      <c r="IA153" s="174">
        <f t="shared" si="147"/>
        <v>0</v>
      </c>
      <c r="IB153" s="169">
        <f t="shared" si="148"/>
        <v>0</v>
      </c>
      <c r="IC153" s="170">
        <f t="shared" si="149"/>
        <v>0</v>
      </c>
      <c r="ID153" s="453">
        <f t="shared" si="150"/>
        <v>0</v>
      </c>
      <c r="IE153" s="439">
        <f t="shared" si="151"/>
        <v>0</v>
      </c>
      <c r="IF153" s="455" t="s">
        <v>343</v>
      </c>
      <c r="IG153" s="439" t="s">
        <v>343</v>
      </c>
      <c r="IH153" s="1"/>
    </row>
    <row r="154" spans="2:242" s="26" customFormat="1" ht="16.5" hidden="1" customHeight="1" x14ac:dyDescent="0.2">
      <c r="B154" s="153"/>
      <c r="C154" s="838"/>
      <c r="D154" s="839"/>
      <c r="E154" s="553"/>
      <c r="F154" s="553"/>
      <c r="G154" s="553"/>
      <c r="H154" s="553"/>
      <c r="I154" s="148">
        <f>INT(IF(E154&gt;0,data!$J$12,0))</f>
        <v>0</v>
      </c>
      <c r="J154" s="148">
        <f t="shared" si="112"/>
        <v>0</v>
      </c>
      <c r="K154" s="554"/>
      <c r="L154" s="553"/>
      <c r="M154" s="148">
        <f>INT(IF(E154&gt;0,(IF(K154="ano",data!$J$6,0)),0))</f>
        <v>0</v>
      </c>
      <c r="N154" s="155">
        <f t="shared" si="113"/>
        <v>0</v>
      </c>
      <c r="O154" s="158">
        <f t="shared" si="114"/>
        <v>0</v>
      </c>
      <c r="Q154" s="152" t="str">
        <f t="shared" si="115"/>
        <v/>
      </c>
      <c r="R154" s="640" t="s">
        <v>343</v>
      </c>
      <c r="T154" s="26">
        <f t="shared" si="119"/>
        <v>0</v>
      </c>
      <c r="U154" s="176" t="s">
        <v>300</v>
      </c>
      <c r="V154" s="10"/>
      <c r="W154" s="10"/>
      <c r="X154" s="177"/>
      <c r="Y154" s="178"/>
      <c r="Z154" s="177"/>
      <c r="AA154" s="178"/>
      <c r="AB154" s="177"/>
      <c r="AC154" s="178"/>
      <c r="AD154" s="177"/>
      <c r="AE154" s="178"/>
      <c r="AF154" s="177"/>
      <c r="AG154" s="178"/>
      <c r="AH154" s="177"/>
      <c r="AI154" s="178"/>
      <c r="AJ154" s="177"/>
      <c r="AK154" s="178"/>
      <c r="AL154" s="177"/>
      <c r="AM154" s="178"/>
      <c r="AN154" s="177"/>
      <c r="AO154" s="178"/>
      <c r="AP154" s="177"/>
      <c r="AQ154" s="178"/>
      <c r="AR154" s="177"/>
      <c r="AS154" s="178"/>
      <c r="AT154" s="177"/>
      <c r="AU154" s="178"/>
      <c r="AV154" s="189">
        <f t="shared" si="164"/>
        <v>0</v>
      </c>
      <c r="AW154" s="170">
        <f t="shared" si="120"/>
        <v>0</v>
      </c>
      <c r="AX154" s="169">
        <f t="shared" si="165"/>
        <v>0</v>
      </c>
      <c r="AY154" s="170">
        <f t="shared" si="121"/>
        <v>0</v>
      </c>
      <c r="AZ154" s="1"/>
      <c r="BA154" s="1"/>
      <c r="BB154" s="177"/>
      <c r="BC154" s="178"/>
      <c r="BD154" s="177"/>
      <c r="BE154" s="178"/>
      <c r="BF154" s="177"/>
      <c r="BG154" s="178"/>
      <c r="BH154" s="177"/>
      <c r="BI154" s="178"/>
      <c r="BJ154" s="177"/>
      <c r="BK154" s="178"/>
      <c r="BL154" s="177"/>
      <c r="BM154" s="178"/>
      <c r="BN154" s="177"/>
      <c r="BO154" s="178"/>
      <c r="BP154" s="177"/>
      <c r="BQ154" s="178"/>
      <c r="BR154" s="189">
        <f t="shared" si="122"/>
        <v>0</v>
      </c>
      <c r="BS154" s="170">
        <f t="shared" si="123"/>
        <v>0</v>
      </c>
      <c r="BT154" s="169">
        <f t="shared" si="124"/>
        <v>0</v>
      </c>
      <c r="BU154" s="170">
        <f t="shared" si="125"/>
        <v>0</v>
      </c>
      <c r="BV154" s="1"/>
      <c r="BW154" s="1"/>
      <c r="BX154" s="177"/>
      <c r="BY154" s="178"/>
      <c r="BZ154" s="177"/>
      <c r="CA154" s="178"/>
      <c r="CB154" s="177"/>
      <c r="CC154" s="178"/>
      <c r="CD154" s="177"/>
      <c r="CE154" s="178"/>
      <c r="CF154" s="177"/>
      <c r="CG154" s="178"/>
      <c r="CH154" s="177"/>
      <c r="CI154" s="178"/>
      <c r="CJ154" s="177"/>
      <c r="CK154" s="178"/>
      <c r="CL154" s="177"/>
      <c r="CM154" s="178"/>
      <c r="CN154" s="189">
        <f t="shared" si="126"/>
        <v>0</v>
      </c>
      <c r="CO154" s="170">
        <f t="shared" si="127"/>
        <v>0</v>
      </c>
      <c r="CP154" s="169">
        <f t="shared" si="128"/>
        <v>0</v>
      </c>
      <c r="CQ154" s="170">
        <f t="shared" si="129"/>
        <v>0</v>
      </c>
      <c r="CR154" s="1"/>
      <c r="CS154" s="1"/>
      <c r="CT154" s="177"/>
      <c r="CU154" s="178"/>
      <c r="CV154" s="177"/>
      <c r="CW154" s="178"/>
      <c r="CX154" s="177"/>
      <c r="CY154" s="178"/>
      <c r="CZ154" s="177"/>
      <c r="DA154" s="178"/>
      <c r="DB154" s="177"/>
      <c r="DC154" s="178"/>
      <c r="DD154" s="177"/>
      <c r="DE154" s="178"/>
      <c r="DF154" s="177"/>
      <c r="DG154" s="178"/>
      <c r="DH154" s="177"/>
      <c r="DI154" s="178"/>
      <c r="DJ154" s="189">
        <f t="shared" si="152"/>
        <v>0</v>
      </c>
      <c r="DK154" s="170">
        <f t="shared" si="153"/>
        <v>0</v>
      </c>
      <c r="DL154" s="169">
        <f t="shared" si="154"/>
        <v>0</v>
      </c>
      <c r="DM154" s="170">
        <f t="shared" si="155"/>
        <v>0</v>
      </c>
      <c r="DN154" s="1"/>
      <c r="DO154" s="1"/>
      <c r="DP154" s="177"/>
      <c r="DQ154" s="178"/>
      <c r="DR154" s="177"/>
      <c r="DS154" s="178"/>
      <c r="DT154" s="177"/>
      <c r="DU154" s="178"/>
      <c r="DV154" s="177"/>
      <c r="DW154" s="178"/>
      <c r="DX154" s="177"/>
      <c r="DY154" s="178"/>
      <c r="DZ154" s="177"/>
      <c r="EA154" s="178"/>
      <c r="EB154" s="177"/>
      <c r="EC154" s="178"/>
      <c r="ED154" s="177"/>
      <c r="EE154" s="178"/>
      <c r="EF154" s="189">
        <f t="shared" si="130"/>
        <v>0</v>
      </c>
      <c r="EG154" s="170">
        <f t="shared" si="131"/>
        <v>0</v>
      </c>
      <c r="EH154" s="169">
        <f t="shared" si="132"/>
        <v>0</v>
      </c>
      <c r="EI154" s="170">
        <f t="shared" si="133"/>
        <v>0</v>
      </c>
      <c r="EJ154" s="1"/>
      <c r="EK154" s="1"/>
      <c r="EL154" s="177"/>
      <c r="EM154" s="178"/>
      <c r="EN154" s="177"/>
      <c r="EO154" s="178"/>
      <c r="EP154" s="177"/>
      <c r="EQ154" s="178"/>
      <c r="ER154" s="177"/>
      <c r="ES154" s="178"/>
      <c r="ET154" s="177"/>
      <c r="EU154" s="178"/>
      <c r="EV154" s="177"/>
      <c r="EW154" s="178"/>
      <c r="EX154" s="177"/>
      <c r="EY154" s="178"/>
      <c r="EZ154" s="177"/>
      <c r="FA154" s="178"/>
      <c r="FB154" s="189">
        <f t="shared" si="134"/>
        <v>0</v>
      </c>
      <c r="FC154" s="170">
        <f t="shared" si="135"/>
        <v>0</v>
      </c>
      <c r="FD154" s="169">
        <f t="shared" si="136"/>
        <v>0</v>
      </c>
      <c r="FE154" s="170">
        <f t="shared" si="137"/>
        <v>0</v>
      </c>
      <c r="FF154" s="1"/>
      <c r="FG154" s="1"/>
      <c r="FH154" s="177"/>
      <c r="FI154" s="178"/>
      <c r="FJ154" s="177"/>
      <c r="FK154" s="178"/>
      <c r="FL154" s="177"/>
      <c r="FM154" s="178"/>
      <c r="FN154" s="177"/>
      <c r="FO154" s="178"/>
      <c r="FP154" s="177"/>
      <c r="FQ154" s="178"/>
      <c r="FR154" s="177"/>
      <c r="FS154" s="178"/>
      <c r="FT154" s="177"/>
      <c r="FU154" s="178"/>
      <c r="FV154" s="177"/>
      <c r="FW154" s="178"/>
      <c r="FX154" s="189">
        <f t="shared" si="138"/>
        <v>0</v>
      </c>
      <c r="FY154" s="170">
        <f t="shared" si="139"/>
        <v>0</v>
      </c>
      <c r="FZ154" s="169">
        <f t="shared" si="140"/>
        <v>0</v>
      </c>
      <c r="GA154" s="170">
        <f t="shared" si="141"/>
        <v>0</v>
      </c>
      <c r="GB154" s="1"/>
      <c r="GC154" s="1"/>
      <c r="GD154" s="177"/>
      <c r="GE154" s="178"/>
      <c r="GF154" s="177"/>
      <c r="GG154" s="178"/>
      <c r="GH154" s="177"/>
      <c r="GI154" s="178"/>
      <c r="GJ154" s="177"/>
      <c r="GK154" s="178"/>
      <c r="GL154" s="177"/>
      <c r="GM154" s="178"/>
      <c r="GN154" s="177"/>
      <c r="GO154" s="178"/>
      <c r="GP154" s="177"/>
      <c r="GQ154" s="178"/>
      <c r="GR154" s="177"/>
      <c r="GS154" s="178"/>
      <c r="GT154" s="189">
        <f t="shared" si="156"/>
        <v>0</v>
      </c>
      <c r="GU154" s="170">
        <f t="shared" si="157"/>
        <v>0</v>
      </c>
      <c r="GV154" s="169">
        <f t="shared" si="158"/>
        <v>0</v>
      </c>
      <c r="GW154" s="170">
        <f t="shared" si="159"/>
        <v>0</v>
      </c>
      <c r="GX154" s="1"/>
      <c r="GY154" s="1"/>
      <c r="GZ154" s="177"/>
      <c r="HA154" s="178"/>
      <c r="HB154" s="177"/>
      <c r="HC154" s="178"/>
      <c r="HD154" s="177"/>
      <c r="HE154" s="178"/>
      <c r="HF154" s="177"/>
      <c r="HG154" s="178"/>
      <c r="HH154" s="177"/>
      <c r="HI154" s="178"/>
      <c r="HJ154" s="177"/>
      <c r="HK154" s="178"/>
      <c r="HL154" s="177"/>
      <c r="HM154" s="178"/>
      <c r="HN154" s="177"/>
      <c r="HO154" s="178"/>
      <c r="HP154" s="189">
        <f t="shared" si="160"/>
        <v>0</v>
      </c>
      <c r="HQ154" s="170">
        <f t="shared" si="161"/>
        <v>0</v>
      </c>
      <c r="HR154" s="169">
        <f t="shared" si="162"/>
        <v>0</v>
      </c>
      <c r="HS154" s="170">
        <f t="shared" si="163"/>
        <v>0</v>
      </c>
      <c r="HT154" s="1"/>
      <c r="HU154" s="1"/>
      <c r="HV154" s="173">
        <f t="shared" si="142"/>
        <v>0</v>
      </c>
      <c r="HW154" s="174">
        <f t="shared" si="143"/>
        <v>0</v>
      </c>
      <c r="HX154" s="169">
        <f t="shared" si="144"/>
        <v>0</v>
      </c>
      <c r="HY154" s="170">
        <f t="shared" si="145"/>
        <v>0</v>
      </c>
      <c r="HZ154" s="175">
        <f t="shared" si="146"/>
        <v>0</v>
      </c>
      <c r="IA154" s="174">
        <f t="shared" si="147"/>
        <v>0</v>
      </c>
      <c r="IB154" s="169">
        <f t="shared" si="148"/>
        <v>0</v>
      </c>
      <c r="IC154" s="170">
        <f t="shared" si="149"/>
        <v>0</v>
      </c>
      <c r="ID154" s="453">
        <f t="shared" si="150"/>
        <v>0</v>
      </c>
      <c r="IE154" s="439">
        <f t="shared" si="151"/>
        <v>0</v>
      </c>
      <c r="IF154" s="455" t="s">
        <v>343</v>
      </c>
      <c r="IG154" s="439" t="s">
        <v>343</v>
      </c>
      <c r="IH154" s="1"/>
    </row>
    <row r="155" spans="2:242" s="26" customFormat="1" ht="16.5" customHeight="1" x14ac:dyDescent="0.2">
      <c r="B155" s="153" t="s">
        <v>358</v>
      </c>
      <c r="C155" s="806"/>
      <c r="D155" s="807"/>
      <c r="E155" s="322"/>
      <c r="F155" s="116"/>
      <c r="G155" s="116"/>
      <c r="H155" s="116"/>
      <c r="I155" s="148">
        <f>INT(IF(E155&gt;0,data!$J$12,0))</f>
        <v>0</v>
      </c>
      <c r="J155" s="148">
        <f t="shared" si="112"/>
        <v>0</v>
      </c>
      <c r="K155" s="323"/>
      <c r="L155" s="322"/>
      <c r="M155" s="148">
        <f>INT(IF(E155&gt;0,(IF(K155="ano",data!$J$6,0)),0))</f>
        <v>0</v>
      </c>
      <c r="N155" s="155">
        <f t="shared" si="113"/>
        <v>0</v>
      </c>
      <c r="O155" s="158">
        <f t="shared" si="114"/>
        <v>0</v>
      </c>
      <c r="Q155" s="152" t="str">
        <f t="shared" si="115"/>
        <v/>
      </c>
      <c r="R155" s="640" t="s">
        <v>343</v>
      </c>
      <c r="T155" s="26">
        <f t="shared" si="119"/>
        <v>0</v>
      </c>
      <c r="U155" s="179" t="s">
        <v>300</v>
      </c>
      <c r="V155" s="10"/>
      <c r="W155" s="10"/>
      <c r="X155" s="167"/>
      <c r="Y155" s="180"/>
      <c r="Z155" s="167"/>
      <c r="AA155" s="180"/>
      <c r="AB155" s="167"/>
      <c r="AC155" s="180"/>
      <c r="AD155" s="167"/>
      <c r="AE155" s="180"/>
      <c r="AF155" s="167"/>
      <c r="AG155" s="180"/>
      <c r="AH155" s="167"/>
      <c r="AI155" s="180"/>
      <c r="AJ155" s="167"/>
      <c r="AK155" s="180"/>
      <c r="AL155" s="167"/>
      <c r="AM155" s="180"/>
      <c r="AN155" s="167"/>
      <c r="AO155" s="180"/>
      <c r="AP155" s="167"/>
      <c r="AQ155" s="180"/>
      <c r="AR155" s="167"/>
      <c r="AS155" s="180"/>
      <c r="AT155" s="167"/>
      <c r="AU155" s="180"/>
      <c r="AV155" s="189">
        <f t="shared" si="164"/>
        <v>0</v>
      </c>
      <c r="AW155" s="170">
        <f t="shared" si="120"/>
        <v>0</v>
      </c>
      <c r="AX155" s="169">
        <f t="shared" si="165"/>
        <v>0</v>
      </c>
      <c r="AY155" s="170">
        <f t="shared" si="121"/>
        <v>0</v>
      </c>
      <c r="AZ155" s="1"/>
      <c r="BA155" s="1"/>
      <c r="BB155" s="167"/>
      <c r="BC155" s="180"/>
      <c r="BD155" s="167"/>
      <c r="BE155" s="180"/>
      <c r="BF155" s="167"/>
      <c r="BG155" s="180"/>
      <c r="BH155" s="167"/>
      <c r="BI155" s="180"/>
      <c r="BJ155" s="167"/>
      <c r="BK155" s="180"/>
      <c r="BL155" s="167"/>
      <c r="BM155" s="180"/>
      <c r="BN155" s="167"/>
      <c r="BO155" s="180"/>
      <c r="BP155" s="167"/>
      <c r="BQ155" s="180"/>
      <c r="BR155" s="189">
        <f t="shared" si="122"/>
        <v>0</v>
      </c>
      <c r="BS155" s="170">
        <f t="shared" si="123"/>
        <v>0</v>
      </c>
      <c r="BT155" s="169">
        <f t="shared" si="124"/>
        <v>0</v>
      </c>
      <c r="BU155" s="170">
        <f t="shared" si="125"/>
        <v>0</v>
      </c>
      <c r="BV155" s="1"/>
      <c r="BW155" s="1"/>
      <c r="BX155" s="167"/>
      <c r="BY155" s="180"/>
      <c r="BZ155" s="167"/>
      <c r="CA155" s="180"/>
      <c r="CB155" s="167"/>
      <c r="CC155" s="180"/>
      <c r="CD155" s="167"/>
      <c r="CE155" s="180"/>
      <c r="CF155" s="167"/>
      <c r="CG155" s="180"/>
      <c r="CH155" s="167"/>
      <c r="CI155" s="180"/>
      <c r="CJ155" s="167"/>
      <c r="CK155" s="180"/>
      <c r="CL155" s="167"/>
      <c r="CM155" s="180"/>
      <c r="CN155" s="189">
        <f t="shared" si="126"/>
        <v>0</v>
      </c>
      <c r="CO155" s="170">
        <f t="shared" si="127"/>
        <v>0</v>
      </c>
      <c r="CP155" s="169">
        <f t="shared" si="128"/>
        <v>0</v>
      </c>
      <c r="CQ155" s="170">
        <f t="shared" si="129"/>
        <v>0</v>
      </c>
      <c r="CR155" s="1"/>
      <c r="CS155" s="1"/>
      <c r="CT155" s="167"/>
      <c r="CU155" s="180"/>
      <c r="CV155" s="167"/>
      <c r="CW155" s="180"/>
      <c r="CX155" s="167"/>
      <c r="CY155" s="180"/>
      <c r="CZ155" s="167"/>
      <c r="DA155" s="180"/>
      <c r="DB155" s="167"/>
      <c r="DC155" s="180"/>
      <c r="DD155" s="167"/>
      <c r="DE155" s="180"/>
      <c r="DF155" s="167"/>
      <c r="DG155" s="180"/>
      <c r="DH155" s="167"/>
      <c r="DI155" s="180"/>
      <c r="DJ155" s="189">
        <f t="shared" si="152"/>
        <v>0</v>
      </c>
      <c r="DK155" s="170">
        <f t="shared" si="153"/>
        <v>0</v>
      </c>
      <c r="DL155" s="169">
        <f t="shared" si="154"/>
        <v>0</v>
      </c>
      <c r="DM155" s="170">
        <f t="shared" si="155"/>
        <v>0</v>
      </c>
      <c r="DN155" s="1"/>
      <c r="DO155" s="1"/>
      <c r="DP155" s="167"/>
      <c r="DQ155" s="180"/>
      <c r="DR155" s="167"/>
      <c r="DS155" s="180"/>
      <c r="DT155" s="167"/>
      <c r="DU155" s="180"/>
      <c r="DV155" s="167"/>
      <c r="DW155" s="180"/>
      <c r="DX155" s="167"/>
      <c r="DY155" s="180"/>
      <c r="DZ155" s="167"/>
      <c r="EA155" s="180"/>
      <c r="EB155" s="167"/>
      <c r="EC155" s="180"/>
      <c r="ED155" s="167"/>
      <c r="EE155" s="180"/>
      <c r="EF155" s="189">
        <f t="shared" si="130"/>
        <v>0</v>
      </c>
      <c r="EG155" s="170">
        <f t="shared" si="131"/>
        <v>0</v>
      </c>
      <c r="EH155" s="169">
        <f t="shared" si="132"/>
        <v>0</v>
      </c>
      <c r="EI155" s="170">
        <f t="shared" si="133"/>
        <v>0</v>
      </c>
      <c r="EJ155" s="1"/>
      <c r="EK155" s="1"/>
      <c r="EL155" s="167"/>
      <c r="EM155" s="180"/>
      <c r="EN155" s="167"/>
      <c r="EO155" s="180"/>
      <c r="EP155" s="167"/>
      <c r="EQ155" s="180"/>
      <c r="ER155" s="167"/>
      <c r="ES155" s="180"/>
      <c r="ET155" s="167"/>
      <c r="EU155" s="180"/>
      <c r="EV155" s="167"/>
      <c r="EW155" s="180"/>
      <c r="EX155" s="167"/>
      <c r="EY155" s="180"/>
      <c r="EZ155" s="167"/>
      <c r="FA155" s="180"/>
      <c r="FB155" s="189">
        <f t="shared" si="134"/>
        <v>0</v>
      </c>
      <c r="FC155" s="170">
        <f t="shared" si="135"/>
        <v>0</v>
      </c>
      <c r="FD155" s="169">
        <f t="shared" si="136"/>
        <v>0</v>
      </c>
      <c r="FE155" s="170">
        <f t="shared" si="137"/>
        <v>0</v>
      </c>
      <c r="FF155" s="1"/>
      <c r="FG155" s="1"/>
      <c r="FH155" s="167"/>
      <c r="FI155" s="180"/>
      <c r="FJ155" s="167"/>
      <c r="FK155" s="180"/>
      <c r="FL155" s="167"/>
      <c r="FM155" s="180"/>
      <c r="FN155" s="167"/>
      <c r="FO155" s="180"/>
      <c r="FP155" s="167"/>
      <c r="FQ155" s="180"/>
      <c r="FR155" s="167"/>
      <c r="FS155" s="180"/>
      <c r="FT155" s="167"/>
      <c r="FU155" s="180"/>
      <c r="FV155" s="167"/>
      <c r="FW155" s="180"/>
      <c r="FX155" s="189">
        <f t="shared" si="138"/>
        <v>0</v>
      </c>
      <c r="FY155" s="170">
        <f t="shared" si="139"/>
        <v>0</v>
      </c>
      <c r="FZ155" s="169">
        <f t="shared" si="140"/>
        <v>0</v>
      </c>
      <c r="GA155" s="170">
        <f t="shared" si="141"/>
        <v>0</v>
      </c>
      <c r="GB155" s="1"/>
      <c r="GC155" s="1"/>
      <c r="GD155" s="167"/>
      <c r="GE155" s="180"/>
      <c r="GF155" s="167"/>
      <c r="GG155" s="180"/>
      <c r="GH155" s="167"/>
      <c r="GI155" s="180"/>
      <c r="GJ155" s="167"/>
      <c r="GK155" s="180"/>
      <c r="GL155" s="167"/>
      <c r="GM155" s="180"/>
      <c r="GN155" s="167"/>
      <c r="GO155" s="180"/>
      <c r="GP155" s="167"/>
      <c r="GQ155" s="180"/>
      <c r="GR155" s="167"/>
      <c r="GS155" s="180"/>
      <c r="GT155" s="189">
        <f t="shared" si="156"/>
        <v>0</v>
      </c>
      <c r="GU155" s="170">
        <f t="shared" si="157"/>
        <v>0</v>
      </c>
      <c r="GV155" s="169">
        <f t="shared" si="158"/>
        <v>0</v>
      </c>
      <c r="GW155" s="170">
        <f t="shared" si="159"/>
        <v>0</v>
      </c>
      <c r="GX155" s="1"/>
      <c r="GY155" s="1"/>
      <c r="GZ155" s="167"/>
      <c r="HA155" s="180"/>
      <c r="HB155" s="167"/>
      <c r="HC155" s="180"/>
      <c r="HD155" s="167"/>
      <c r="HE155" s="180"/>
      <c r="HF155" s="167"/>
      <c r="HG155" s="180"/>
      <c r="HH155" s="167"/>
      <c r="HI155" s="180"/>
      <c r="HJ155" s="167"/>
      <c r="HK155" s="180"/>
      <c r="HL155" s="167"/>
      <c r="HM155" s="180"/>
      <c r="HN155" s="167"/>
      <c r="HO155" s="180"/>
      <c r="HP155" s="189">
        <f t="shared" si="160"/>
        <v>0</v>
      </c>
      <c r="HQ155" s="170">
        <f t="shared" si="161"/>
        <v>0</v>
      </c>
      <c r="HR155" s="169">
        <f t="shared" si="162"/>
        <v>0</v>
      </c>
      <c r="HS155" s="170">
        <f t="shared" si="163"/>
        <v>0</v>
      </c>
      <c r="HT155" s="1"/>
      <c r="HU155" s="1"/>
      <c r="HV155" s="173">
        <f t="shared" si="142"/>
        <v>0</v>
      </c>
      <c r="HW155" s="174">
        <f t="shared" si="143"/>
        <v>0</v>
      </c>
      <c r="HX155" s="169">
        <f t="shared" si="144"/>
        <v>0</v>
      </c>
      <c r="HY155" s="170">
        <f t="shared" si="145"/>
        <v>0</v>
      </c>
      <c r="HZ155" s="175">
        <f t="shared" si="146"/>
        <v>0</v>
      </c>
      <c r="IA155" s="174">
        <f t="shared" si="147"/>
        <v>0</v>
      </c>
      <c r="IB155" s="169">
        <f t="shared" si="148"/>
        <v>0</v>
      </c>
      <c r="IC155" s="170">
        <f t="shared" si="149"/>
        <v>0</v>
      </c>
      <c r="ID155" s="453">
        <f t="shared" si="150"/>
        <v>0</v>
      </c>
      <c r="IE155" s="439">
        <f t="shared" si="151"/>
        <v>0</v>
      </c>
      <c r="IF155" s="455" t="s">
        <v>343</v>
      </c>
      <c r="IG155" s="439" t="s">
        <v>343</v>
      </c>
      <c r="IH155" s="1"/>
    </row>
    <row r="156" spans="2:242" s="26" customFormat="1" ht="16.5" hidden="1" customHeight="1" x14ac:dyDescent="0.2">
      <c r="B156" s="153"/>
      <c r="C156" s="838"/>
      <c r="D156" s="839"/>
      <c r="E156" s="553"/>
      <c r="F156" s="553"/>
      <c r="G156" s="553"/>
      <c r="H156" s="553"/>
      <c r="I156" s="148">
        <f>INT(IF(E156&gt;0,data!$J$12,0))</f>
        <v>0</v>
      </c>
      <c r="J156" s="148">
        <f t="shared" si="112"/>
        <v>0</v>
      </c>
      <c r="K156" s="554"/>
      <c r="L156" s="553"/>
      <c r="M156" s="148">
        <f>INT(IF(E156&gt;0,(IF(K156="ano",data!$J$6,0)),0))</f>
        <v>0</v>
      </c>
      <c r="N156" s="155">
        <f t="shared" si="113"/>
        <v>0</v>
      </c>
      <c r="O156" s="158">
        <f t="shared" si="114"/>
        <v>0</v>
      </c>
      <c r="Q156" s="152" t="str">
        <f t="shared" si="115"/>
        <v/>
      </c>
      <c r="R156" s="640" t="s">
        <v>343</v>
      </c>
      <c r="T156" s="26">
        <f t="shared" si="119"/>
        <v>0</v>
      </c>
      <c r="U156" s="176" t="s">
        <v>300</v>
      </c>
      <c r="V156" s="10"/>
      <c r="W156" s="10"/>
      <c r="X156" s="177"/>
      <c r="Y156" s="178"/>
      <c r="Z156" s="177"/>
      <c r="AA156" s="178"/>
      <c r="AB156" s="177"/>
      <c r="AC156" s="178"/>
      <c r="AD156" s="177"/>
      <c r="AE156" s="178"/>
      <c r="AF156" s="177"/>
      <c r="AG156" s="178"/>
      <c r="AH156" s="177"/>
      <c r="AI156" s="178"/>
      <c r="AJ156" s="177"/>
      <c r="AK156" s="178"/>
      <c r="AL156" s="177"/>
      <c r="AM156" s="178"/>
      <c r="AN156" s="177"/>
      <c r="AO156" s="178"/>
      <c r="AP156" s="177"/>
      <c r="AQ156" s="178"/>
      <c r="AR156" s="177"/>
      <c r="AS156" s="178"/>
      <c r="AT156" s="177"/>
      <c r="AU156" s="178"/>
      <c r="AV156" s="189">
        <f t="shared" si="164"/>
        <v>0</v>
      </c>
      <c r="AW156" s="170">
        <f t="shared" si="120"/>
        <v>0</v>
      </c>
      <c r="AX156" s="169">
        <f t="shared" si="165"/>
        <v>0</v>
      </c>
      <c r="AY156" s="170">
        <f t="shared" si="121"/>
        <v>0</v>
      </c>
      <c r="AZ156" s="1"/>
      <c r="BA156" s="1"/>
      <c r="BB156" s="177"/>
      <c r="BC156" s="178"/>
      <c r="BD156" s="177"/>
      <c r="BE156" s="178"/>
      <c r="BF156" s="177"/>
      <c r="BG156" s="178"/>
      <c r="BH156" s="177"/>
      <c r="BI156" s="178"/>
      <c r="BJ156" s="177"/>
      <c r="BK156" s="178"/>
      <c r="BL156" s="177"/>
      <c r="BM156" s="178"/>
      <c r="BN156" s="177"/>
      <c r="BO156" s="178"/>
      <c r="BP156" s="177"/>
      <c r="BQ156" s="178"/>
      <c r="BR156" s="189">
        <f t="shared" si="122"/>
        <v>0</v>
      </c>
      <c r="BS156" s="170">
        <f t="shared" si="123"/>
        <v>0</v>
      </c>
      <c r="BT156" s="169">
        <f t="shared" si="124"/>
        <v>0</v>
      </c>
      <c r="BU156" s="170">
        <f t="shared" si="125"/>
        <v>0</v>
      </c>
      <c r="BV156" s="1"/>
      <c r="BW156" s="1"/>
      <c r="BX156" s="177"/>
      <c r="BY156" s="178"/>
      <c r="BZ156" s="177"/>
      <c r="CA156" s="178"/>
      <c r="CB156" s="177"/>
      <c r="CC156" s="178"/>
      <c r="CD156" s="177"/>
      <c r="CE156" s="178"/>
      <c r="CF156" s="177"/>
      <c r="CG156" s="178"/>
      <c r="CH156" s="177"/>
      <c r="CI156" s="178"/>
      <c r="CJ156" s="177"/>
      <c r="CK156" s="178"/>
      <c r="CL156" s="177"/>
      <c r="CM156" s="178"/>
      <c r="CN156" s="189">
        <f t="shared" si="126"/>
        <v>0</v>
      </c>
      <c r="CO156" s="170">
        <f t="shared" si="127"/>
        <v>0</v>
      </c>
      <c r="CP156" s="169">
        <f t="shared" si="128"/>
        <v>0</v>
      </c>
      <c r="CQ156" s="170">
        <f t="shared" si="129"/>
        <v>0</v>
      </c>
      <c r="CR156" s="1"/>
      <c r="CS156" s="1"/>
      <c r="CT156" s="177"/>
      <c r="CU156" s="178"/>
      <c r="CV156" s="177"/>
      <c r="CW156" s="178"/>
      <c r="CX156" s="177"/>
      <c r="CY156" s="178"/>
      <c r="CZ156" s="177"/>
      <c r="DA156" s="178"/>
      <c r="DB156" s="177"/>
      <c r="DC156" s="178"/>
      <c r="DD156" s="177"/>
      <c r="DE156" s="178"/>
      <c r="DF156" s="177"/>
      <c r="DG156" s="178"/>
      <c r="DH156" s="177"/>
      <c r="DI156" s="178"/>
      <c r="DJ156" s="189">
        <f t="shared" si="152"/>
        <v>0</v>
      </c>
      <c r="DK156" s="170">
        <f t="shared" si="153"/>
        <v>0</v>
      </c>
      <c r="DL156" s="169">
        <f t="shared" si="154"/>
        <v>0</v>
      </c>
      <c r="DM156" s="170">
        <f t="shared" si="155"/>
        <v>0</v>
      </c>
      <c r="DN156" s="1"/>
      <c r="DO156" s="1"/>
      <c r="DP156" s="177"/>
      <c r="DQ156" s="178"/>
      <c r="DR156" s="177"/>
      <c r="DS156" s="178"/>
      <c r="DT156" s="177"/>
      <c r="DU156" s="178"/>
      <c r="DV156" s="177"/>
      <c r="DW156" s="178"/>
      <c r="DX156" s="177"/>
      <c r="DY156" s="178"/>
      <c r="DZ156" s="177"/>
      <c r="EA156" s="178"/>
      <c r="EB156" s="177"/>
      <c r="EC156" s="178"/>
      <c r="ED156" s="177"/>
      <c r="EE156" s="178"/>
      <c r="EF156" s="189">
        <f t="shared" si="130"/>
        <v>0</v>
      </c>
      <c r="EG156" s="170">
        <f t="shared" si="131"/>
        <v>0</v>
      </c>
      <c r="EH156" s="169">
        <f t="shared" si="132"/>
        <v>0</v>
      </c>
      <c r="EI156" s="170">
        <f t="shared" si="133"/>
        <v>0</v>
      </c>
      <c r="EJ156" s="1"/>
      <c r="EK156" s="1"/>
      <c r="EL156" s="177"/>
      <c r="EM156" s="178"/>
      <c r="EN156" s="177"/>
      <c r="EO156" s="178"/>
      <c r="EP156" s="177"/>
      <c r="EQ156" s="178"/>
      <c r="ER156" s="177"/>
      <c r="ES156" s="178"/>
      <c r="ET156" s="177"/>
      <c r="EU156" s="178"/>
      <c r="EV156" s="177"/>
      <c r="EW156" s="178"/>
      <c r="EX156" s="177"/>
      <c r="EY156" s="178"/>
      <c r="EZ156" s="177"/>
      <c r="FA156" s="178"/>
      <c r="FB156" s="189">
        <f t="shared" si="134"/>
        <v>0</v>
      </c>
      <c r="FC156" s="170">
        <f t="shared" si="135"/>
        <v>0</v>
      </c>
      <c r="FD156" s="169">
        <f t="shared" si="136"/>
        <v>0</v>
      </c>
      <c r="FE156" s="170">
        <f t="shared" si="137"/>
        <v>0</v>
      </c>
      <c r="FF156" s="1"/>
      <c r="FG156" s="1"/>
      <c r="FH156" s="177"/>
      <c r="FI156" s="178"/>
      <c r="FJ156" s="177"/>
      <c r="FK156" s="178"/>
      <c r="FL156" s="177"/>
      <c r="FM156" s="178"/>
      <c r="FN156" s="177"/>
      <c r="FO156" s="178"/>
      <c r="FP156" s="177"/>
      <c r="FQ156" s="178"/>
      <c r="FR156" s="177"/>
      <c r="FS156" s="178"/>
      <c r="FT156" s="177"/>
      <c r="FU156" s="178"/>
      <c r="FV156" s="177"/>
      <c r="FW156" s="178"/>
      <c r="FX156" s="189">
        <f t="shared" si="138"/>
        <v>0</v>
      </c>
      <c r="FY156" s="170">
        <f t="shared" si="139"/>
        <v>0</v>
      </c>
      <c r="FZ156" s="169">
        <f t="shared" si="140"/>
        <v>0</v>
      </c>
      <c r="GA156" s="170">
        <f t="shared" si="141"/>
        <v>0</v>
      </c>
      <c r="GB156" s="1"/>
      <c r="GC156" s="1"/>
      <c r="GD156" s="177"/>
      <c r="GE156" s="178"/>
      <c r="GF156" s="177"/>
      <c r="GG156" s="178"/>
      <c r="GH156" s="177"/>
      <c r="GI156" s="178"/>
      <c r="GJ156" s="177"/>
      <c r="GK156" s="178"/>
      <c r="GL156" s="177"/>
      <c r="GM156" s="178"/>
      <c r="GN156" s="177"/>
      <c r="GO156" s="178"/>
      <c r="GP156" s="177"/>
      <c r="GQ156" s="178"/>
      <c r="GR156" s="177"/>
      <c r="GS156" s="178"/>
      <c r="GT156" s="189">
        <f t="shared" si="156"/>
        <v>0</v>
      </c>
      <c r="GU156" s="170">
        <f t="shared" si="157"/>
        <v>0</v>
      </c>
      <c r="GV156" s="169">
        <f t="shared" si="158"/>
        <v>0</v>
      </c>
      <c r="GW156" s="170">
        <f t="shared" si="159"/>
        <v>0</v>
      </c>
      <c r="GX156" s="1"/>
      <c r="GY156" s="1"/>
      <c r="GZ156" s="177"/>
      <c r="HA156" s="178"/>
      <c r="HB156" s="177"/>
      <c r="HC156" s="178"/>
      <c r="HD156" s="177"/>
      <c r="HE156" s="178"/>
      <c r="HF156" s="177"/>
      <c r="HG156" s="178"/>
      <c r="HH156" s="177"/>
      <c r="HI156" s="178"/>
      <c r="HJ156" s="177"/>
      <c r="HK156" s="178"/>
      <c r="HL156" s="177"/>
      <c r="HM156" s="178"/>
      <c r="HN156" s="177"/>
      <c r="HO156" s="178"/>
      <c r="HP156" s="189">
        <f t="shared" si="160"/>
        <v>0</v>
      </c>
      <c r="HQ156" s="170">
        <f t="shared" si="161"/>
        <v>0</v>
      </c>
      <c r="HR156" s="169">
        <f t="shared" si="162"/>
        <v>0</v>
      </c>
      <c r="HS156" s="170">
        <f t="shared" si="163"/>
        <v>0</v>
      </c>
      <c r="HT156" s="1"/>
      <c r="HU156" s="1"/>
      <c r="HV156" s="173">
        <f t="shared" si="142"/>
        <v>0</v>
      </c>
      <c r="HW156" s="174">
        <f t="shared" si="143"/>
        <v>0</v>
      </c>
      <c r="HX156" s="169">
        <f t="shared" si="144"/>
        <v>0</v>
      </c>
      <c r="HY156" s="170">
        <f t="shared" si="145"/>
        <v>0</v>
      </c>
      <c r="HZ156" s="175">
        <f t="shared" si="146"/>
        <v>0</v>
      </c>
      <c r="IA156" s="174">
        <f t="shared" si="147"/>
        <v>0</v>
      </c>
      <c r="IB156" s="169">
        <f t="shared" si="148"/>
        <v>0</v>
      </c>
      <c r="IC156" s="170">
        <f t="shared" si="149"/>
        <v>0</v>
      </c>
      <c r="ID156" s="453">
        <f t="shared" si="150"/>
        <v>0</v>
      </c>
      <c r="IE156" s="439">
        <f t="shared" si="151"/>
        <v>0</v>
      </c>
      <c r="IF156" s="455" t="s">
        <v>343</v>
      </c>
      <c r="IG156" s="439" t="s">
        <v>343</v>
      </c>
      <c r="IH156" s="1"/>
    </row>
    <row r="157" spans="2:242" s="26" customFormat="1" ht="16.5" customHeight="1" x14ac:dyDescent="0.2">
      <c r="B157" s="153" t="s">
        <v>359</v>
      </c>
      <c r="C157" s="806"/>
      <c r="D157" s="807"/>
      <c r="E157" s="322"/>
      <c r="F157" s="116"/>
      <c r="G157" s="116"/>
      <c r="H157" s="116"/>
      <c r="I157" s="148">
        <f>INT(IF(E157&gt;0,data!$J$12,0))</f>
        <v>0</v>
      </c>
      <c r="J157" s="148">
        <f t="shared" si="112"/>
        <v>0</v>
      </c>
      <c r="K157" s="323"/>
      <c r="L157" s="322"/>
      <c r="M157" s="148">
        <f>INT(IF(E157&gt;0,(IF(K157="ano",data!$J$6,0)),0))</f>
        <v>0</v>
      </c>
      <c r="N157" s="155">
        <f t="shared" si="113"/>
        <v>0</v>
      </c>
      <c r="O157" s="158">
        <f t="shared" si="114"/>
        <v>0</v>
      </c>
      <c r="Q157" s="152" t="str">
        <f t="shared" si="115"/>
        <v/>
      </c>
      <c r="R157" s="640" t="s">
        <v>343</v>
      </c>
      <c r="T157" s="26">
        <f t="shared" si="119"/>
        <v>0</v>
      </c>
      <c r="U157" s="179" t="s">
        <v>300</v>
      </c>
      <c r="V157" s="10"/>
      <c r="W157" s="10"/>
      <c r="X157" s="167"/>
      <c r="Y157" s="180"/>
      <c r="Z157" s="167"/>
      <c r="AA157" s="180"/>
      <c r="AB157" s="167"/>
      <c r="AC157" s="180"/>
      <c r="AD157" s="167"/>
      <c r="AE157" s="180"/>
      <c r="AF157" s="167"/>
      <c r="AG157" s="180"/>
      <c r="AH157" s="167"/>
      <c r="AI157" s="180"/>
      <c r="AJ157" s="167"/>
      <c r="AK157" s="180"/>
      <c r="AL157" s="167"/>
      <c r="AM157" s="180"/>
      <c r="AN157" s="167"/>
      <c r="AO157" s="180"/>
      <c r="AP157" s="167"/>
      <c r="AQ157" s="180"/>
      <c r="AR157" s="167"/>
      <c r="AS157" s="180"/>
      <c r="AT157" s="167"/>
      <c r="AU157" s="180"/>
      <c r="AV157" s="189">
        <f t="shared" si="164"/>
        <v>0</v>
      </c>
      <c r="AW157" s="170">
        <f t="shared" si="120"/>
        <v>0</v>
      </c>
      <c r="AX157" s="169">
        <f t="shared" si="165"/>
        <v>0</v>
      </c>
      <c r="AY157" s="170">
        <f t="shared" si="121"/>
        <v>0</v>
      </c>
      <c r="AZ157" s="1"/>
      <c r="BA157" s="1"/>
      <c r="BB157" s="167"/>
      <c r="BC157" s="180"/>
      <c r="BD157" s="167"/>
      <c r="BE157" s="180"/>
      <c r="BF157" s="167"/>
      <c r="BG157" s="180"/>
      <c r="BH157" s="167"/>
      <c r="BI157" s="180"/>
      <c r="BJ157" s="167"/>
      <c r="BK157" s="180"/>
      <c r="BL157" s="167"/>
      <c r="BM157" s="180"/>
      <c r="BN157" s="167"/>
      <c r="BO157" s="180"/>
      <c r="BP157" s="167"/>
      <c r="BQ157" s="180"/>
      <c r="BR157" s="189">
        <f t="shared" si="122"/>
        <v>0</v>
      </c>
      <c r="BS157" s="170">
        <f t="shared" si="123"/>
        <v>0</v>
      </c>
      <c r="BT157" s="169">
        <f t="shared" si="124"/>
        <v>0</v>
      </c>
      <c r="BU157" s="170">
        <f t="shared" si="125"/>
        <v>0</v>
      </c>
      <c r="BV157" s="1"/>
      <c r="BW157" s="1"/>
      <c r="BX157" s="167"/>
      <c r="BY157" s="180"/>
      <c r="BZ157" s="167"/>
      <c r="CA157" s="180"/>
      <c r="CB157" s="167"/>
      <c r="CC157" s="180"/>
      <c r="CD157" s="167"/>
      <c r="CE157" s="180"/>
      <c r="CF157" s="167"/>
      <c r="CG157" s="180"/>
      <c r="CH157" s="167"/>
      <c r="CI157" s="180"/>
      <c r="CJ157" s="167"/>
      <c r="CK157" s="180"/>
      <c r="CL157" s="167"/>
      <c r="CM157" s="180"/>
      <c r="CN157" s="189">
        <f t="shared" si="126"/>
        <v>0</v>
      </c>
      <c r="CO157" s="170">
        <f t="shared" si="127"/>
        <v>0</v>
      </c>
      <c r="CP157" s="169">
        <f t="shared" si="128"/>
        <v>0</v>
      </c>
      <c r="CQ157" s="170">
        <f t="shared" si="129"/>
        <v>0</v>
      </c>
      <c r="CR157" s="1"/>
      <c r="CS157" s="1"/>
      <c r="CT157" s="167"/>
      <c r="CU157" s="180"/>
      <c r="CV157" s="167"/>
      <c r="CW157" s="180"/>
      <c r="CX157" s="167"/>
      <c r="CY157" s="180"/>
      <c r="CZ157" s="167"/>
      <c r="DA157" s="180"/>
      <c r="DB157" s="167"/>
      <c r="DC157" s="180"/>
      <c r="DD157" s="167"/>
      <c r="DE157" s="180"/>
      <c r="DF157" s="167"/>
      <c r="DG157" s="180"/>
      <c r="DH157" s="167"/>
      <c r="DI157" s="180"/>
      <c r="DJ157" s="189">
        <f t="shared" si="152"/>
        <v>0</v>
      </c>
      <c r="DK157" s="170">
        <f t="shared" si="153"/>
        <v>0</v>
      </c>
      <c r="DL157" s="169">
        <f t="shared" si="154"/>
        <v>0</v>
      </c>
      <c r="DM157" s="170">
        <f t="shared" si="155"/>
        <v>0</v>
      </c>
      <c r="DN157" s="1"/>
      <c r="DO157" s="1"/>
      <c r="DP157" s="167"/>
      <c r="DQ157" s="180"/>
      <c r="DR157" s="167"/>
      <c r="DS157" s="180"/>
      <c r="DT157" s="167"/>
      <c r="DU157" s="180"/>
      <c r="DV157" s="167"/>
      <c r="DW157" s="180"/>
      <c r="DX157" s="167"/>
      <c r="DY157" s="180"/>
      <c r="DZ157" s="167"/>
      <c r="EA157" s="180"/>
      <c r="EB157" s="167"/>
      <c r="EC157" s="180"/>
      <c r="ED157" s="167"/>
      <c r="EE157" s="180"/>
      <c r="EF157" s="189">
        <f t="shared" si="130"/>
        <v>0</v>
      </c>
      <c r="EG157" s="170">
        <f t="shared" si="131"/>
        <v>0</v>
      </c>
      <c r="EH157" s="169">
        <f t="shared" si="132"/>
        <v>0</v>
      </c>
      <c r="EI157" s="170">
        <f t="shared" si="133"/>
        <v>0</v>
      </c>
      <c r="EJ157" s="1"/>
      <c r="EK157" s="1"/>
      <c r="EL157" s="167"/>
      <c r="EM157" s="180"/>
      <c r="EN157" s="167"/>
      <c r="EO157" s="180"/>
      <c r="EP157" s="167"/>
      <c r="EQ157" s="180"/>
      <c r="ER157" s="167"/>
      <c r="ES157" s="180"/>
      <c r="ET157" s="167"/>
      <c r="EU157" s="180"/>
      <c r="EV157" s="167"/>
      <c r="EW157" s="180"/>
      <c r="EX157" s="167"/>
      <c r="EY157" s="180"/>
      <c r="EZ157" s="167"/>
      <c r="FA157" s="180"/>
      <c r="FB157" s="189">
        <f t="shared" si="134"/>
        <v>0</v>
      </c>
      <c r="FC157" s="170">
        <f t="shared" si="135"/>
        <v>0</v>
      </c>
      <c r="FD157" s="169">
        <f t="shared" si="136"/>
        <v>0</v>
      </c>
      <c r="FE157" s="170">
        <f t="shared" si="137"/>
        <v>0</v>
      </c>
      <c r="FF157" s="1"/>
      <c r="FG157" s="1"/>
      <c r="FH157" s="167"/>
      <c r="FI157" s="180"/>
      <c r="FJ157" s="167"/>
      <c r="FK157" s="180"/>
      <c r="FL157" s="167"/>
      <c r="FM157" s="180"/>
      <c r="FN157" s="167"/>
      <c r="FO157" s="180"/>
      <c r="FP157" s="167"/>
      <c r="FQ157" s="180"/>
      <c r="FR157" s="167"/>
      <c r="FS157" s="180"/>
      <c r="FT157" s="167"/>
      <c r="FU157" s="180"/>
      <c r="FV157" s="167"/>
      <c r="FW157" s="180"/>
      <c r="FX157" s="189">
        <f t="shared" si="138"/>
        <v>0</v>
      </c>
      <c r="FY157" s="170">
        <f t="shared" si="139"/>
        <v>0</v>
      </c>
      <c r="FZ157" s="169">
        <f t="shared" si="140"/>
        <v>0</v>
      </c>
      <c r="GA157" s="170">
        <f t="shared" si="141"/>
        <v>0</v>
      </c>
      <c r="GB157" s="1"/>
      <c r="GC157" s="1"/>
      <c r="GD157" s="167"/>
      <c r="GE157" s="180"/>
      <c r="GF157" s="167"/>
      <c r="GG157" s="180"/>
      <c r="GH157" s="167"/>
      <c r="GI157" s="180"/>
      <c r="GJ157" s="167"/>
      <c r="GK157" s="180"/>
      <c r="GL157" s="167"/>
      <c r="GM157" s="180"/>
      <c r="GN157" s="167"/>
      <c r="GO157" s="180"/>
      <c r="GP157" s="167"/>
      <c r="GQ157" s="180"/>
      <c r="GR157" s="167"/>
      <c r="GS157" s="180"/>
      <c r="GT157" s="189">
        <f t="shared" si="156"/>
        <v>0</v>
      </c>
      <c r="GU157" s="170">
        <f t="shared" si="157"/>
        <v>0</v>
      </c>
      <c r="GV157" s="169">
        <f t="shared" si="158"/>
        <v>0</v>
      </c>
      <c r="GW157" s="170">
        <f t="shared" si="159"/>
        <v>0</v>
      </c>
      <c r="GX157" s="1"/>
      <c r="GY157" s="1"/>
      <c r="GZ157" s="167"/>
      <c r="HA157" s="180"/>
      <c r="HB157" s="167"/>
      <c r="HC157" s="180"/>
      <c r="HD157" s="167"/>
      <c r="HE157" s="180"/>
      <c r="HF157" s="167"/>
      <c r="HG157" s="180"/>
      <c r="HH157" s="167"/>
      <c r="HI157" s="180"/>
      <c r="HJ157" s="167"/>
      <c r="HK157" s="180"/>
      <c r="HL157" s="167"/>
      <c r="HM157" s="180"/>
      <c r="HN157" s="167"/>
      <c r="HO157" s="180"/>
      <c r="HP157" s="189">
        <f t="shared" si="160"/>
        <v>0</v>
      </c>
      <c r="HQ157" s="170">
        <f t="shared" si="161"/>
        <v>0</v>
      </c>
      <c r="HR157" s="169">
        <f t="shared" si="162"/>
        <v>0</v>
      </c>
      <c r="HS157" s="170">
        <f t="shared" si="163"/>
        <v>0</v>
      </c>
      <c r="HT157" s="1"/>
      <c r="HU157" s="1"/>
      <c r="HV157" s="173">
        <f t="shared" si="142"/>
        <v>0</v>
      </c>
      <c r="HW157" s="174">
        <f t="shared" si="143"/>
        <v>0</v>
      </c>
      <c r="HX157" s="169">
        <f t="shared" si="144"/>
        <v>0</v>
      </c>
      <c r="HY157" s="170">
        <f t="shared" si="145"/>
        <v>0</v>
      </c>
      <c r="HZ157" s="175">
        <f t="shared" si="146"/>
        <v>0</v>
      </c>
      <c r="IA157" s="174">
        <f t="shared" si="147"/>
        <v>0</v>
      </c>
      <c r="IB157" s="169">
        <f t="shared" si="148"/>
        <v>0</v>
      </c>
      <c r="IC157" s="170">
        <f t="shared" si="149"/>
        <v>0</v>
      </c>
      <c r="ID157" s="453">
        <f t="shared" si="150"/>
        <v>0</v>
      </c>
      <c r="IE157" s="439">
        <f t="shared" si="151"/>
        <v>0</v>
      </c>
      <c r="IF157" s="455" t="s">
        <v>343</v>
      </c>
      <c r="IG157" s="439" t="s">
        <v>343</v>
      </c>
      <c r="IH157" s="1"/>
    </row>
    <row r="158" spans="2:242" s="26" customFormat="1" ht="16.5" hidden="1" customHeight="1" x14ac:dyDescent="0.2">
      <c r="B158" s="153"/>
      <c r="C158" s="838"/>
      <c r="D158" s="839"/>
      <c r="E158" s="553"/>
      <c r="F158" s="553"/>
      <c r="G158" s="553"/>
      <c r="H158" s="553"/>
      <c r="I158" s="148">
        <f>INT(IF(E158&gt;0,data!$J$12,0))</f>
        <v>0</v>
      </c>
      <c r="J158" s="148">
        <f t="shared" si="112"/>
        <v>0</v>
      </c>
      <c r="K158" s="554"/>
      <c r="L158" s="553"/>
      <c r="M158" s="148">
        <f>INT(IF(E158&gt;0,(IF(K158="ano",data!$J$6,0)),0))</f>
        <v>0</v>
      </c>
      <c r="N158" s="155">
        <f t="shared" si="113"/>
        <v>0</v>
      </c>
      <c r="O158" s="158">
        <f t="shared" si="114"/>
        <v>0</v>
      </c>
      <c r="Q158" s="152" t="str">
        <f t="shared" si="115"/>
        <v/>
      </c>
      <c r="R158" s="640" t="s">
        <v>343</v>
      </c>
      <c r="T158" s="26">
        <f t="shared" si="119"/>
        <v>0</v>
      </c>
      <c r="U158" s="176" t="s">
        <v>300</v>
      </c>
      <c r="V158" s="10"/>
      <c r="W158" s="10"/>
      <c r="X158" s="177"/>
      <c r="Y158" s="178"/>
      <c r="Z158" s="177"/>
      <c r="AA158" s="178"/>
      <c r="AB158" s="177"/>
      <c r="AC158" s="178"/>
      <c r="AD158" s="177"/>
      <c r="AE158" s="178"/>
      <c r="AF158" s="177"/>
      <c r="AG158" s="178"/>
      <c r="AH158" s="177"/>
      <c r="AI158" s="178"/>
      <c r="AJ158" s="177"/>
      <c r="AK158" s="178"/>
      <c r="AL158" s="177"/>
      <c r="AM158" s="178"/>
      <c r="AN158" s="177"/>
      <c r="AO158" s="178"/>
      <c r="AP158" s="177"/>
      <c r="AQ158" s="178"/>
      <c r="AR158" s="177"/>
      <c r="AS158" s="178"/>
      <c r="AT158" s="177"/>
      <c r="AU158" s="178"/>
      <c r="AV158" s="189">
        <f t="shared" si="164"/>
        <v>0</v>
      </c>
      <c r="AW158" s="170">
        <f t="shared" si="120"/>
        <v>0</v>
      </c>
      <c r="AX158" s="169">
        <f t="shared" si="165"/>
        <v>0</v>
      </c>
      <c r="AY158" s="170">
        <f t="shared" si="121"/>
        <v>0</v>
      </c>
      <c r="AZ158" s="1"/>
      <c r="BA158" s="1"/>
      <c r="BB158" s="177"/>
      <c r="BC158" s="178"/>
      <c r="BD158" s="177"/>
      <c r="BE158" s="178"/>
      <c r="BF158" s="177"/>
      <c r="BG158" s="178"/>
      <c r="BH158" s="177"/>
      <c r="BI158" s="178"/>
      <c r="BJ158" s="177"/>
      <c r="BK158" s="178"/>
      <c r="BL158" s="177"/>
      <c r="BM158" s="178"/>
      <c r="BN158" s="177"/>
      <c r="BO158" s="178"/>
      <c r="BP158" s="177"/>
      <c r="BQ158" s="178"/>
      <c r="BR158" s="189">
        <f t="shared" si="122"/>
        <v>0</v>
      </c>
      <c r="BS158" s="170">
        <f t="shared" si="123"/>
        <v>0</v>
      </c>
      <c r="BT158" s="169">
        <f t="shared" si="124"/>
        <v>0</v>
      </c>
      <c r="BU158" s="170">
        <f t="shared" si="125"/>
        <v>0</v>
      </c>
      <c r="BV158" s="1"/>
      <c r="BW158" s="1"/>
      <c r="BX158" s="177"/>
      <c r="BY158" s="178"/>
      <c r="BZ158" s="177"/>
      <c r="CA158" s="178"/>
      <c r="CB158" s="177"/>
      <c r="CC158" s="178"/>
      <c r="CD158" s="177"/>
      <c r="CE158" s="178"/>
      <c r="CF158" s="177"/>
      <c r="CG158" s="178"/>
      <c r="CH158" s="177"/>
      <c r="CI158" s="178"/>
      <c r="CJ158" s="177"/>
      <c r="CK158" s="178"/>
      <c r="CL158" s="177"/>
      <c r="CM158" s="178"/>
      <c r="CN158" s="189">
        <f t="shared" si="126"/>
        <v>0</v>
      </c>
      <c r="CO158" s="170">
        <f t="shared" si="127"/>
        <v>0</v>
      </c>
      <c r="CP158" s="169">
        <f t="shared" si="128"/>
        <v>0</v>
      </c>
      <c r="CQ158" s="170">
        <f t="shared" si="129"/>
        <v>0</v>
      </c>
      <c r="CR158" s="1"/>
      <c r="CS158" s="1"/>
      <c r="CT158" s="177"/>
      <c r="CU158" s="178"/>
      <c r="CV158" s="177"/>
      <c r="CW158" s="178"/>
      <c r="CX158" s="177"/>
      <c r="CY158" s="178"/>
      <c r="CZ158" s="177"/>
      <c r="DA158" s="178"/>
      <c r="DB158" s="177"/>
      <c r="DC158" s="178"/>
      <c r="DD158" s="177"/>
      <c r="DE158" s="178"/>
      <c r="DF158" s="177"/>
      <c r="DG158" s="178"/>
      <c r="DH158" s="177"/>
      <c r="DI158" s="178"/>
      <c r="DJ158" s="189">
        <f t="shared" si="152"/>
        <v>0</v>
      </c>
      <c r="DK158" s="170">
        <f t="shared" si="153"/>
        <v>0</v>
      </c>
      <c r="DL158" s="169">
        <f t="shared" si="154"/>
        <v>0</v>
      </c>
      <c r="DM158" s="170">
        <f t="shared" si="155"/>
        <v>0</v>
      </c>
      <c r="DN158" s="1"/>
      <c r="DO158" s="1"/>
      <c r="DP158" s="177"/>
      <c r="DQ158" s="178"/>
      <c r="DR158" s="177"/>
      <c r="DS158" s="178"/>
      <c r="DT158" s="177"/>
      <c r="DU158" s="178"/>
      <c r="DV158" s="177"/>
      <c r="DW158" s="178"/>
      <c r="DX158" s="177"/>
      <c r="DY158" s="178"/>
      <c r="DZ158" s="177"/>
      <c r="EA158" s="178"/>
      <c r="EB158" s="177"/>
      <c r="EC158" s="178"/>
      <c r="ED158" s="177"/>
      <c r="EE158" s="178"/>
      <c r="EF158" s="189">
        <f t="shared" si="130"/>
        <v>0</v>
      </c>
      <c r="EG158" s="170">
        <f t="shared" si="131"/>
        <v>0</v>
      </c>
      <c r="EH158" s="169">
        <f t="shared" si="132"/>
        <v>0</v>
      </c>
      <c r="EI158" s="170">
        <f t="shared" si="133"/>
        <v>0</v>
      </c>
      <c r="EJ158" s="1"/>
      <c r="EK158" s="1"/>
      <c r="EL158" s="177"/>
      <c r="EM158" s="178"/>
      <c r="EN158" s="177"/>
      <c r="EO158" s="178"/>
      <c r="EP158" s="177"/>
      <c r="EQ158" s="178"/>
      <c r="ER158" s="177"/>
      <c r="ES158" s="178"/>
      <c r="ET158" s="177"/>
      <c r="EU158" s="178"/>
      <c r="EV158" s="177"/>
      <c r="EW158" s="178"/>
      <c r="EX158" s="177"/>
      <c r="EY158" s="178"/>
      <c r="EZ158" s="177"/>
      <c r="FA158" s="178"/>
      <c r="FB158" s="189">
        <f t="shared" si="134"/>
        <v>0</v>
      </c>
      <c r="FC158" s="170">
        <f t="shared" si="135"/>
        <v>0</v>
      </c>
      <c r="FD158" s="169">
        <f t="shared" si="136"/>
        <v>0</v>
      </c>
      <c r="FE158" s="170">
        <f t="shared" si="137"/>
        <v>0</v>
      </c>
      <c r="FF158" s="1"/>
      <c r="FG158" s="1"/>
      <c r="FH158" s="177"/>
      <c r="FI158" s="178"/>
      <c r="FJ158" s="177"/>
      <c r="FK158" s="178"/>
      <c r="FL158" s="177"/>
      <c r="FM158" s="178"/>
      <c r="FN158" s="177"/>
      <c r="FO158" s="178"/>
      <c r="FP158" s="177"/>
      <c r="FQ158" s="178"/>
      <c r="FR158" s="177"/>
      <c r="FS158" s="178"/>
      <c r="FT158" s="177"/>
      <c r="FU158" s="178"/>
      <c r="FV158" s="177"/>
      <c r="FW158" s="178"/>
      <c r="FX158" s="189">
        <f t="shared" si="138"/>
        <v>0</v>
      </c>
      <c r="FY158" s="170">
        <f t="shared" si="139"/>
        <v>0</v>
      </c>
      <c r="FZ158" s="169">
        <f t="shared" si="140"/>
        <v>0</v>
      </c>
      <c r="GA158" s="170">
        <f t="shared" si="141"/>
        <v>0</v>
      </c>
      <c r="GB158" s="1"/>
      <c r="GC158" s="1"/>
      <c r="GD158" s="177"/>
      <c r="GE158" s="178"/>
      <c r="GF158" s="177"/>
      <c r="GG158" s="178"/>
      <c r="GH158" s="177"/>
      <c r="GI158" s="178"/>
      <c r="GJ158" s="177"/>
      <c r="GK158" s="178"/>
      <c r="GL158" s="177"/>
      <c r="GM158" s="178"/>
      <c r="GN158" s="177"/>
      <c r="GO158" s="178"/>
      <c r="GP158" s="177"/>
      <c r="GQ158" s="178"/>
      <c r="GR158" s="177"/>
      <c r="GS158" s="178"/>
      <c r="GT158" s="189">
        <f t="shared" si="156"/>
        <v>0</v>
      </c>
      <c r="GU158" s="170">
        <f t="shared" si="157"/>
        <v>0</v>
      </c>
      <c r="GV158" s="169">
        <f t="shared" si="158"/>
        <v>0</v>
      </c>
      <c r="GW158" s="170">
        <f t="shared" si="159"/>
        <v>0</v>
      </c>
      <c r="GX158" s="1"/>
      <c r="GY158" s="1"/>
      <c r="GZ158" s="177"/>
      <c r="HA158" s="178"/>
      <c r="HB158" s="177"/>
      <c r="HC158" s="178"/>
      <c r="HD158" s="177"/>
      <c r="HE158" s="178"/>
      <c r="HF158" s="177"/>
      <c r="HG158" s="178"/>
      <c r="HH158" s="177"/>
      <c r="HI158" s="178"/>
      <c r="HJ158" s="177"/>
      <c r="HK158" s="178"/>
      <c r="HL158" s="177"/>
      <c r="HM158" s="178"/>
      <c r="HN158" s="177"/>
      <c r="HO158" s="178"/>
      <c r="HP158" s="189">
        <f t="shared" si="160"/>
        <v>0</v>
      </c>
      <c r="HQ158" s="170">
        <f t="shared" si="161"/>
        <v>0</v>
      </c>
      <c r="HR158" s="169">
        <f t="shared" si="162"/>
        <v>0</v>
      </c>
      <c r="HS158" s="170">
        <f t="shared" si="163"/>
        <v>0</v>
      </c>
      <c r="HT158" s="1"/>
      <c r="HU158" s="1"/>
      <c r="HV158" s="173">
        <f t="shared" si="142"/>
        <v>0</v>
      </c>
      <c r="HW158" s="174">
        <f t="shared" si="143"/>
        <v>0</v>
      </c>
      <c r="HX158" s="169">
        <f t="shared" si="144"/>
        <v>0</v>
      </c>
      <c r="HY158" s="170">
        <f t="shared" si="145"/>
        <v>0</v>
      </c>
      <c r="HZ158" s="175">
        <f t="shared" si="146"/>
        <v>0</v>
      </c>
      <c r="IA158" s="174">
        <f t="shared" si="147"/>
        <v>0</v>
      </c>
      <c r="IB158" s="169">
        <f t="shared" si="148"/>
        <v>0</v>
      </c>
      <c r="IC158" s="170">
        <f t="shared" si="149"/>
        <v>0</v>
      </c>
      <c r="ID158" s="453">
        <f t="shared" si="150"/>
        <v>0</v>
      </c>
      <c r="IE158" s="439">
        <f t="shared" si="151"/>
        <v>0</v>
      </c>
      <c r="IF158" s="455" t="s">
        <v>343</v>
      </c>
      <c r="IG158" s="439" t="s">
        <v>343</v>
      </c>
      <c r="IH158" s="1"/>
    </row>
    <row r="159" spans="2:242" s="26" customFormat="1" ht="16.5" customHeight="1" x14ac:dyDescent="0.2">
      <c r="B159" s="153" t="s">
        <v>360</v>
      </c>
      <c r="C159" s="806"/>
      <c r="D159" s="807"/>
      <c r="E159" s="322"/>
      <c r="F159" s="116"/>
      <c r="G159" s="116"/>
      <c r="H159" s="116"/>
      <c r="I159" s="148">
        <f>INT(IF(E159&gt;0,data!$J$12,0))</f>
        <v>0</v>
      </c>
      <c r="J159" s="148">
        <f t="shared" si="112"/>
        <v>0</v>
      </c>
      <c r="K159" s="323"/>
      <c r="L159" s="322"/>
      <c r="M159" s="148">
        <f>INT(IF(E159&gt;0,(IF(K159="ano",data!$J$6,0)),0))</f>
        <v>0</v>
      </c>
      <c r="N159" s="155">
        <f t="shared" si="113"/>
        <v>0</v>
      </c>
      <c r="O159" s="158">
        <f t="shared" si="114"/>
        <v>0</v>
      </c>
      <c r="Q159" s="152" t="str">
        <f t="shared" si="115"/>
        <v/>
      </c>
      <c r="R159" s="640" t="s">
        <v>343</v>
      </c>
      <c r="T159" s="26">
        <f t="shared" si="119"/>
        <v>0</v>
      </c>
      <c r="U159" s="179" t="s">
        <v>300</v>
      </c>
      <c r="V159" s="10"/>
      <c r="W159" s="10"/>
      <c r="X159" s="167"/>
      <c r="Y159" s="180"/>
      <c r="Z159" s="167"/>
      <c r="AA159" s="180"/>
      <c r="AB159" s="167"/>
      <c r="AC159" s="180"/>
      <c r="AD159" s="167"/>
      <c r="AE159" s="180"/>
      <c r="AF159" s="167"/>
      <c r="AG159" s="180"/>
      <c r="AH159" s="167"/>
      <c r="AI159" s="180"/>
      <c r="AJ159" s="167"/>
      <c r="AK159" s="180"/>
      <c r="AL159" s="167"/>
      <c r="AM159" s="180"/>
      <c r="AN159" s="167"/>
      <c r="AO159" s="180"/>
      <c r="AP159" s="167"/>
      <c r="AQ159" s="180"/>
      <c r="AR159" s="167"/>
      <c r="AS159" s="180"/>
      <c r="AT159" s="167"/>
      <c r="AU159" s="180"/>
      <c r="AV159" s="189">
        <f t="shared" si="164"/>
        <v>0</v>
      </c>
      <c r="AW159" s="170">
        <f t="shared" si="120"/>
        <v>0</v>
      </c>
      <c r="AX159" s="169">
        <f t="shared" si="165"/>
        <v>0</v>
      </c>
      <c r="AY159" s="170">
        <f t="shared" si="121"/>
        <v>0</v>
      </c>
      <c r="AZ159" s="1"/>
      <c r="BA159" s="1"/>
      <c r="BB159" s="167"/>
      <c r="BC159" s="180"/>
      <c r="BD159" s="167"/>
      <c r="BE159" s="180"/>
      <c r="BF159" s="167"/>
      <c r="BG159" s="180"/>
      <c r="BH159" s="167"/>
      <c r="BI159" s="180"/>
      <c r="BJ159" s="167"/>
      <c r="BK159" s="180"/>
      <c r="BL159" s="167"/>
      <c r="BM159" s="180"/>
      <c r="BN159" s="167"/>
      <c r="BO159" s="180"/>
      <c r="BP159" s="167"/>
      <c r="BQ159" s="180"/>
      <c r="BR159" s="189">
        <f t="shared" si="122"/>
        <v>0</v>
      </c>
      <c r="BS159" s="170">
        <f t="shared" si="123"/>
        <v>0</v>
      </c>
      <c r="BT159" s="169">
        <f t="shared" si="124"/>
        <v>0</v>
      </c>
      <c r="BU159" s="170">
        <f t="shared" si="125"/>
        <v>0</v>
      </c>
      <c r="BV159" s="1"/>
      <c r="BW159" s="1"/>
      <c r="BX159" s="167"/>
      <c r="BY159" s="180"/>
      <c r="BZ159" s="167"/>
      <c r="CA159" s="180"/>
      <c r="CB159" s="167"/>
      <c r="CC159" s="180"/>
      <c r="CD159" s="167"/>
      <c r="CE159" s="180"/>
      <c r="CF159" s="167"/>
      <c r="CG159" s="180"/>
      <c r="CH159" s="167"/>
      <c r="CI159" s="180"/>
      <c r="CJ159" s="167"/>
      <c r="CK159" s="180"/>
      <c r="CL159" s="167"/>
      <c r="CM159" s="180"/>
      <c r="CN159" s="189">
        <f t="shared" si="126"/>
        <v>0</v>
      </c>
      <c r="CO159" s="170">
        <f t="shared" si="127"/>
        <v>0</v>
      </c>
      <c r="CP159" s="169">
        <f t="shared" si="128"/>
        <v>0</v>
      </c>
      <c r="CQ159" s="170">
        <f t="shared" si="129"/>
        <v>0</v>
      </c>
      <c r="CR159" s="1"/>
      <c r="CS159" s="1"/>
      <c r="CT159" s="167"/>
      <c r="CU159" s="180"/>
      <c r="CV159" s="167"/>
      <c r="CW159" s="180"/>
      <c r="CX159" s="167"/>
      <c r="CY159" s="180"/>
      <c r="CZ159" s="167"/>
      <c r="DA159" s="180"/>
      <c r="DB159" s="167"/>
      <c r="DC159" s="180"/>
      <c r="DD159" s="167"/>
      <c r="DE159" s="180"/>
      <c r="DF159" s="167"/>
      <c r="DG159" s="180"/>
      <c r="DH159" s="167"/>
      <c r="DI159" s="180"/>
      <c r="DJ159" s="189">
        <f t="shared" si="152"/>
        <v>0</v>
      </c>
      <c r="DK159" s="170">
        <f t="shared" si="153"/>
        <v>0</v>
      </c>
      <c r="DL159" s="169">
        <f t="shared" si="154"/>
        <v>0</v>
      </c>
      <c r="DM159" s="170">
        <f t="shared" si="155"/>
        <v>0</v>
      </c>
      <c r="DN159" s="1"/>
      <c r="DO159" s="1"/>
      <c r="DP159" s="167"/>
      <c r="DQ159" s="180"/>
      <c r="DR159" s="167"/>
      <c r="DS159" s="180"/>
      <c r="DT159" s="167"/>
      <c r="DU159" s="180"/>
      <c r="DV159" s="167"/>
      <c r="DW159" s="180"/>
      <c r="DX159" s="167"/>
      <c r="DY159" s="180"/>
      <c r="DZ159" s="167"/>
      <c r="EA159" s="180"/>
      <c r="EB159" s="167"/>
      <c r="EC159" s="180"/>
      <c r="ED159" s="167"/>
      <c r="EE159" s="180"/>
      <c r="EF159" s="189">
        <f t="shared" si="130"/>
        <v>0</v>
      </c>
      <c r="EG159" s="170">
        <f t="shared" si="131"/>
        <v>0</v>
      </c>
      <c r="EH159" s="169">
        <f t="shared" si="132"/>
        <v>0</v>
      </c>
      <c r="EI159" s="170">
        <f t="shared" si="133"/>
        <v>0</v>
      </c>
      <c r="EJ159" s="1"/>
      <c r="EK159" s="1"/>
      <c r="EL159" s="167"/>
      <c r="EM159" s="180"/>
      <c r="EN159" s="167"/>
      <c r="EO159" s="180"/>
      <c r="EP159" s="167"/>
      <c r="EQ159" s="180"/>
      <c r="ER159" s="167"/>
      <c r="ES159" s="180"/>
      <c r="ET159" s="167"/>
      <c r="EU159" s="180"/>
      <c r="EV159" s="167"/>
      <c r="EW159" s="180"/>
      <c r="EX159" s="167"/>
      <c r="EY159" s="180"/>
      <c r="EZ159" s="167"/>
      <c r="FA159" s="180"/>
      <c r="FB159" s="189">
        <f t="shared" si="134"/>
        <v>0</v>
      </c>
      <c r="FC159" s="170">
        <f t="shared" si="135"/>
        <v>0</v>
      </c>
      <c r="FD159" s="169">
        <f t="shared" si="136"/>
        <v>0</v>
      </c>
      <c r="FE159" s="170">
        <f t="shared" si="137"/>
        <v>0</v>
      </c>
      <c r="FF159" s="1"/>
      <c r="FG159" s="1"/>
      <c r="FH159" s="167"/>
      <c r="FI159" s="180"/>
      <c r="FJ159" s="167"/>
      <c r="FK159" s="180"/>
      <c r="FL159" s="167"/>
      <c r="FM159" s="180"/>
      <c r="FN159" s="167"/>
      <c r="FO159" s="180"/>
      <c r="FP159" s="167"/>
      <c r="FQ159" s="180"/>
      <c r="FR159" s="167"/>
      <c r="FS159" s="180"/>
      <c r="FT159" s="167"/>
      <c r="FU159" s="180"/>
      <c r="FV159" s="167"/>
      <c r="FW159" s="180"/>
      <c r="FX159" s="189">
        <f t="shared" si="138"/>
        <v>0</v>
      </c>
      <c r="FY159" s="170">
        <f t="shared" si="139"/>
        <v>0</v>
      </c>
      <c r="FZ159" s="169">
        <f t="shared" si="140"/>
        <v>0</v>
      </c>
      <c r="GA159" s="170">
        <f t="shared" si="141"/>
        <v>0</v>
      </c>
      <c r="GB159" s="1"/>
      <c r="GC159" s="1"/>
      <c r="GD159" s="167"/>
      <c r="GE159" s="180"/>
      <c r="GF159" s="167"/>
      <c r="GG159" s="180"/>
      <c r="GH159" s="167"/>
      <c r="GI159" s="180"/>
      <c r="GJ159" s="167"/>
      <c r="GK159" s="180"/>
      <c r="GL159" s="167"/>
      <c r="GM159" s="180"/>
      <c r="GN159" s="167"/>
      <c r="GO159" s="180"/>
      <c r="GP159" s="167"/>
      <c r="GQ159" s="180"/>
      <c r="GR159" s="167"/>
      <c r="GS159" s="180"/>
      <c r="GT159" s="189">
        <f t="shared" si="156"/>
        <v>0</v>
      </c>
      <c r="GU159" s="170">
        <f t="shared" si="157"/>
        <v>0</v>
      </c>
      <c r="GV159" s="169">
        <f t="shared" si="158"/>
        <v>0</v>
      </c>
      <c r="GW159" s="170">
        <f t="shared" si="159"/>
        <v>0</v>
      </c>
      <c r="GX159" s="1"/>
      <c r="GY159" s="1"/>
      <c r="GZ159" s="167"/>
      <c r="HA159" s="180"/>
      <c r="HB159" s="167"/>
      <c r="HC159" s="180"/>
      <c r="HD159" s="167"/>
      <c r="HE159" s="180"/>
      <c r="HF159" s="167"/>
      <c r="HG159" s="180"/>
      <c r="HH159" s="167"/>
      <c r="HI159" s="180"/>
      <c r="HJ159" s="167"/>
      <c r="HK159" s="180"/>
      <c r="HL159" s="167"/>
      <c r="HM159" s="180"/>
      <c r="HN159" s="167"/>
      <c r="HO159" s="180"/>
      <c r="HP159" s="189">
        <f t="shared" si="160"/>
        <v>0</v>
      </c>
      <c r="HQ159" s="170">
        <f t="shared" si="161"/>
        <v>0</v>
      </c>
      <c r="HR159" s="169">
        <f t="shared" si="162"/>
        <v>0</v>
      </c>
      <c r="HS159" s="170">
        <f t="shared" si="163"/>
        <v>0</v>
      </c>
      <c r="HT159" s="1"/>
      <c r="HU159" s="1"/>
      <c r="HV159" s="173">
        <f t="shared" si="142"/>
        <v>0</v>
      </c>
      <c r="HW159" s="174">
        <f t="shared" si="143"/>
        <v>0</v>
      </c>
      <c r="HX159" s="169">
        <f t="shared" si="144"/>
        <v>0</v>
      </c>
      <c r="HY159" s="170">
        <f t="shared" si="145"/>
        <v>0</v>
      </c>
      <c r="HZ159" s="175">
        <f t="shared" si="146"/>
        <v>0</v>
      </c>
      <c r="IA159" s="174">
        <f t="shared" si="147"/>
        <v>0</v>
      </c>
      <c r="IB159" s="169">
        <f t="shared" si="148"/>
        <v>0</v>
      </c>
      <c r="IC159" s="170">
        <f t="shared" si="149"/>
        <v>0</v>
      </c>
      <c r="ID159" s="453">
        <f t="shared" si="150"/>
        <v>0</v>
      </c>
      <c r="IE159" s="439">
        <f t="shared" si="151"/>
        <v>0</v>
      </c>
      <c r="IF159" s="455" t="s">
        <v>343</v>
      </c>
      <c r="IG159" s="439" t="s">
        <v>343</v>
      </c>
      <c r="IH159" s="1"/>
    </row>
    <row r="160" spans="2:242" s="26" customFormat="1" ht="16.5" hidden="1" customHeight="1" x14ac:dyDescent="0.2">
      <c r="B160" s="153"/>
      <c r="C160" s="838"/>
      <c r="D160" s="839"/>
      <c r="E160" s="553"/>
      <c r="F160" s="553"/>
      <c r="G160" s="553"/>
      <c r="H160" s="553"/>
      <c r="I160" s="148">
        <f>INT(IF(E160&gt;0,data!$J$12,0))</f>
        <v>0</v>
      </c>
      <c r="J160" s="148">
        <f t="shared" si="112"/>
        <v>0</v>
      </c>
      <c r="K160" s="554"/>
      <c r="L160" s="553"/>
      <c r="M160" s="148">
        <f>INT(IF(E160&gt;0,(IF(K160="ano",data!$J$6,0)),0))</f>
        <v>0</v>
      </c>
      <c r="N160" s="155">
        <f t="shared" si="113"/>
        <v>0</v>
      </c>
      <c r="O160" s="158">
        <f t="shared" si="114"/>
        <v>0</v>
      </c>
      <c r="Q160" s="152" t="str">
        <f t="shared" si="115"/>
        <v/>
      </c>
      <c r="R160" s="640" t="s">
        <v>343</v>
      </c>
      <c r="T160" s="26">
        <f t="shared" si="119"/>
        <v>0</v>
      </c>
      <c r="U160" s="176" t="s">
        <v>300</v>
      </c>
      <c r="V160" s="10"/>
      <c r="W160" s="10"/>
      <c r="X160" s="177"/>
      <c r="Y160" s="178"/>
      <c r="Z160" s="177"/>
      <c r="AA160" s="178"/>
      <c r="AB160" s="177"/>
      <c r="AC160" s="178"/>
      <c r="AD160" s="177"/>
      <c r="AE160" s="178"/>
      <c r="AF160" s="177"/>
      <c r="AG160" s="178"/>
      <c r="AH160" s="177"/>
      <c r="AI160" s="178"/>
      <c r="AJ160" s="177"/>
      <c r="AK160" s="178"/>
      <c r="AL160" s="177"/>
      <c r="AM160" s="178"/>
      <c r="AN160" s="177"/>
      <c r="AO160" s="178"/>
      <c r="AP160" s="177"/>
      <c r="AQ160" s="178"/>
      <c r="AR160" s="177"/>
      <c r="AS160" s="178"/>
      <c r="AT160" s="177"/>
      <c r="AU160" s="178"/>
      <c r="AV160" s="189">
        <f t="shared" si="164"/>
        <v>0</v>
      </c>
      <c r="AW160" s="170">
        <f t="shared" si="120"/>
        <v>0</v>
      </c>
      <c r="AX160" s="169">
        <f t="shared" si="165"/>
        <v>0</v>
      </c>
      <c r="AY160" s="170">
        <f t="shared" si="121"/>
        <v>0</v>
      </c>
      <c r="AZ160" s="1"/>
      <c r="BA160" s="1"/>
      <c r="BB160" s="177"/>
      <c r="BC160" s="178"/>
      <c r="BD160" s="177"/>
      <c r="BE160" s="178"/>
      <c r="BF160" s="177"/>
      <c r="BG160" s="178"/>
      <c r="BH160" s="177"/>
      <c r="BI160" s="178"/>
      <c r="BJ160" s="177"/>
      <c r="BK160" s="178"/>
      <c r="BL160" s="177"/>
      <c r="BM160" s="178"/>
      <c r="BN160" s="177"/>
      <c r="BO160" s="178"/>
      <c r="BP160" s="177"/>
      <c r="BQ160" s="178"/>
      <c r="BR160" s="189">
        <f t="shared" si="122"/>
        <v>0</v>
      </c>
      <c r="BS160" s="170">
        <f t="shared" si="123"/>
        <v>0</v>
      </c>
      <c r="BT160" s="169">
        <f t="shared" si="124"/>
        <v>0</v>
      </c>
      <c r="BU160" s="170">
        <f t="shared" si="125"/>
        <v>0</v>
      </c>
      <c r="BV160" s="1"/>
      <c r="BW160" s="1"/>
      <c r="BX160" s="177"/>
      <c r="BY160" s="178"/>
      <c r="BZ160" s="177"/>
      <c r="CA160" s="178"/>
      <c r="CB160" s="177"/>
      <c r="CC160" s="178"/>
      <c r="CD160" s="177"/>
      <c r="CE160" s="178"/>
      <c r="CF160" s="177"/>
      <c r="CG160" s="178"/>
      <c r="CH160" s="177"/>
      <c r="CI160" s="178"/>
      <c r="CJ160" s="177"/>
      <c r="CK160" s="178"/>
      <c r="CL160" s="177"/>
      <c r="CM160" s="178"/>
      <c r="CN160" s="189">
        <f t="shared" si="126"/>
        <v>0</v>
      </c>
      <c r="CO160" s="170">
        <f t="shared" si="127"/>
        <v>0</v>
      </c>
      <c r="CP160" s="169">
        <f t="shared" si="128"/>
        <v>0</v>
      </c>
      <c r="CQ160" s="170">
        <f t="shared" si="129"/>
        <v>0</v>
      </c>
      <c r="CR160" s="1"/>
      <c r="CS160" s="1"/>
      <c r="CT160" s="177"/>
      <c r="CU160" s="178"/>
      <c r="CV160" s="177"/>
      <c r="CW160" s="178"/>
      <c r="CX160" s="177"/>
      <c r="CY160" s="178"/>
      <c r="CZ160" s="177"/>
      <c r="DA160" s="178"/>
      <c r="DB160" s="177"/>
      <c r="DC160" s="178"/>
      <c r="DD160" s="177"/>
      <c r="DE160" s="178"/>
      <c r="DF160" s="177"/>
      <c r="DG160" s="178"/>
      <c r="DH160" s="177"/>
      <c r="DI160" s="178"/>
      <c r="DJ160" s="189">
        <f t="shared" si="152"/>
        <v>0</v>
      </c>
      <c r="DK160" s="170">
        <f t="shared" si="153"/>
        <v>0</v>
      </c>
      <c r="DL160" s="169">
        <f t="shared" si="154"/>
        <v>0</v>
      </c>
      <c r="DM160" s="170">
        <f t="shared" si="155"/>
        <v>0</v>
      </c>
      <c r="DN160" s="1"/>
      <c r="DO160" s="1"/>
      <c r="DP160" s="177"/>
      <c r="DQ160" s="178"/>
      <c r="DR160" s="177"/>
      <c r="DS160" s="178"/>
      <c r="DT160" s="177"/>
      <c r="DU160" s="178"/>
      <c r="DV160" s="177"/>
      <c r="DW160" s="178"/>
      <c r="DX160" s="177"/>
      <c r="DY160" s="178"/>
      <c r="DZ160" s="177"/>
      <c r="EA160" s="178"/>
      <c r="EB160" s="177"/>
      <c r="EC160" s="178"/>
      <c r="ED160" s="177"/>
      <c r="EE160" s="178"/>
      <c r="EF160" s="189">
        <f t="shared" si="130"/>
        <v>0</v>
      </c>
      <c r="EG160" s="170">
        <f t="shared" si="131"/>
        <v>0</v>
      </c>
      <c r="EH160" s="169">
        <f t="shared" si="132"/>
        <v>0</v>
      </c>
      <c r="EI160" s="170">
        <f t="shared" si="133"/>
        <v>0</v>
      </c>
      <c r="EJ160" s="1"/>
      <c r="EK160" s="1"/>
      <c r="EL160" s="177"/>
      <c r="EM160" s="178"/>
      <c r="EN160" s="177"/>
      <c r="EO160" s="178"/>
      <c r="EP160" s="177"/>
      <c r="EQ160" s="178"/>
      <c r="ER160" s="177"/>
      <c r="ES160" s="178"/>
      <c r="ET160" s="177"/>
      <c r="EU160" s="178"/>
      <c r="EV160" s="177"/>
      <c r="EW160" s="178"/>
      <c r="EX160" s="177"/>
      <c r="EY160" s="178"/>
      <c r="EZ160" s="177"/>
      <c r="FA160" s="178"/>
      <c r="FB160" s="189">
        <f t="shared" si="134"/>
        <v>0</v>
      </c>
      <c r="FC160" s="170">
        <f t="shared" si="135"/>
        <v>0</v>
      </c>
      <c r="FD160" s="169">
        <f t="shared" si="136"/>
        <v>0</v>
      </c>
      <c r="FE160" s="170">
        <f t="shared" si="137"/>
        <v>0</v>
      </c>
      <c r="FF160" s="1"/>
      <c r="FG160" s="1"/>
      <c r="FH160" s="177"/>
      <c r="FI160" s="178"/>
      <c r="FJ160" s="177"/>
      <c r="FK160" s="178"/>
      <c r="FL160" s="177"/>
      <c r="FM160" s="178"/>
      <c r="FN160" s="177"/>
      <c r="FO160" s="178"/>
      <c r="FP160" s="177"/>
      <c r="FQ160" s="178"/>
      <c r="FR160" s="177"/>
      <c r="FS160" s="178"/>
      <c r="FT160" s="177"/>
      <c r="FU160" s="178"/>
      <c r="FV160" s="177"/>
      <c r="FW160" s="178"/>
      <c r="FX160" s="189">
        <f t="shared" si="138"/>
        <v>0</v>
      </c>
      <c r="FY160" s="170">
        <f t="shared" si="139"/>
        <v>0</v>
      </c>
      <c r="FZ160" s="169">
        <f t="shared" si="140"/>
        <v>0</v>
      </c>
      <c r="GA160" s="170">
        <f t="shared" si="141"/>
        <v>0</v>
      </c>
      <c r="GB160" s="1"/>
      <c r="GC160" s="1"/>
      <c r="GD160" s="177"/>
      <c r="GE160" s="178"/>
      <c r="GF160" s="177"/>
      <c r="GG160" s="178"/>
      <c r="GH160" s="177"/>
      <c r="GI160" s="178"/>
      <c r="GJ160" s="177"/>
      <c r="GK160" s="178"/>
      <c r="GL160" s="177"/>
      <c r="GM160" s="178"/>
      <c r="GN160" s="177"/>
      <c r="GO160" s="178"/>
      <c r="GP160" s="177"/>
      <c r="GQ160" s="178"/>
      <c r="GR160" s="177"/>
      <c r="GS160" s="178"/>
      <c r="GT160" s="189">
        <f t="shared" si="156"/>
        <v>0</v>
      </c>
      <c r="GU160" s="170">
        <f t="shared" si="157"/>
        <v>0</v>
      </c>
      <c r="GV160" s="169">
        <f t="shared" si="158"/>
        <v>0</v>
      </c>
      <c r="GW160" s="170">
        <f t="shared" si="159"/>
        <v>0</v>
      </c>
      <c r="GX160" s="1"/>
      <c r="GY160" s="1"/>
      <c r="GZ160" s="177"/>
      <c r="HA160" s="178"/>
      <c r="HB160" s="177"/>
      <c r="HC160" s="178"/>
      <c r="HD160" s="177"/>
      <c r="HE160" s="178"/>
      <c r="HF160" s="177"/>
      <c r="HG160" s="178"/>
      <c r="HH160" s="177"/>
      <c r="HI160" s="178"/>
      <c r="HJ160" s="177"/>
      <c r="HK160" s="178"/>
      <c r="HL160" s="177"/>
      <c r="HM160" s="178"/>
      <c r="HN160" s="177"/>
      <c r="HO160" s="178"/>
      <c r="HP160" s="189">
        <f t="shared" si="160"/>
        <v>0</v>
      </c>
      <c r="HQ160" s="170">
        <f t="shared" si="161"/>
        <v>0</v>
      </c>
      <c r="HR160" s="169">
        <f t="shared" si="162"/>
        <v>0</v>
      </c>
      <c r="HS160" s="170">
        <f t="shared" si="163"/>
        <v>0</v>
      </c>
      <c r="HT160" s="1"/>
      <c r="HU160" s="1"/>
      <c r="HV160" s="173">
        <f t="shared" si="142"/>
        <v>0</v>
      </c>
      <c r="HW160" s="174">
        <f t="shared" si="143"/>
        <v>0</v>
      </c>
      <c r="HX160" s="169">
        <f t="shared" si="144"/>
        <v>0</v>
      </c>
      <c r="HY160" s="170">
        <f t="shared" si="145"/>
        <v>0</v>
      </c>
      <c r="HZ160" s="175">
        <f t="shared" si="146"/>
        <v>0</v>
      </c>
      <c r="IA160" s="174">
        <f t="shared" si="147"/>
        <v>0</v>
      </c>
      <c r="IB160" s="169">
        <f t="shared" si="148"/>
        <v>0</v>
      </c>
      <c r="IC160" s="170">
        <f t="shared" si="149"/>
        <v>0</v>
      </c>
      <c r="ID160" s="453">
        <f t="shared" si="150"/>
        <v>0</v>
      </c>
      <c r="IE160" s="439">
        <f t="shared" si="151"/>
        <v>0</v>
      </c>
      <c r="IF160" s="455" t="s">
        <v>343</v>
      </c>
      <c r="IG160" s="439" t="s">
        <v>343</v>
      </c>
      <c r="IH160" s="1"/>
    </row>
    <row r="161" spans="2:242" s="26" customFormat="1" ht="16.5" customHeight="1" x14ac:dyDescent="0.2">
      <c r="B161" s="153" t="s">
        <v>361</v>
      </c>
      <c r="C161" s="806"/>
      <c r="D161" s="807"/>
      <c r="E161" s="322"/>
      <c r="F161" s="116"/>
      <c r="G161" s="116"/>
      <c r="H161" s="116"/>
      <c r="I161" s="148">
        <f>INT(IF(E161&gt;0,data!$J$12,0))</f>
        <v>0</v>
      </c>
      <c r="J161" s="148">
        <f t="shared" si="112"/>
        <v>0</v>
      </c>
      <c r="K161" s="323"/>
      <c r="L161" s="322"/>
      <c r="M161" s="148">
        <f>INT(IF(E161&gt;0,(IF(K161="ano",data!$J$6,0)),0))</f>
        <v>0</v>
      </c>
      <c r="N161" s="155">
        <f t="shared" si="113"/>
        <v>0</v>
      </c>
      <c r="O161" s="158">
        <f t="shared" si="114"/>
        <v>0</v>
      </c>
      <c r="Q161" s="152" t="str">
        <f t="shared" si="115"/>
        <v/>
      </c>
      <c r="R161" s="640" t="s">
        <v>343</v>
      </c>
      <c r="T161" s="26">
        <f t="shared" si="119"/>
        <v>0</v>
      </c>
      <c r="U161" s="179" t="s">
        <v>300</v>
      </c>
      <c r="V161" s="10"/>
      <c r="W161" s="10"/>
      <c r="X161" s="167"/>
      <c r="Y161" s="180"/>
      <c r="Z161" s="167"/>
      <c r="AA161" s="180"/>
      <c r="AB161" s="167"/>
      <c r="AC161" s="180"/>
      <c r="AD161" s="167"/>
      <c r="AE161" s="180"/>
      <c r="AF161" s="167"/>
      <c r="AG161" s="180"/>
      <c r="AH161" s="167"/>
      <c r="AI161" s="180"/>
      <c r="AJ161" s="167"/>
      <c r="AK161" s="180"/>
      <c r="AL161" s="167"/>
      <c r="AM161" s="180"/>
      <c r="AN161" s="167"/>
      <c r="AO161" s="180"/>
      <c r="AP161" s="167"/>
      <c r="AQ161" s="180"/>
      <c r="AR161" s="167"/>
      <c r="AS161" s="180"/>
      <c r="AT161" s="167"/>
      <c r="AU161" s="180"/>
      <c r="AV161" s="189">
        <f t="shared" si="164"/>
        <v>0</v>
      </c>
      <c r="AW161" s="170">
        <f t="shared" si="120"/>
        <v>0</v>
      </c>
      <c r="AX161" s="169">
        <f t="shared" si="165"/>
        <v>0</v>
      </c>
      <c r="AY161" s="170">
        <f t="shared" si="121"/>
        <v>0</v>
      </c>
      <c r="AZ161" s="1"/>
      <c r="BA161" s="1"/>
      <c r="BB161" s="167"/>
      <c r="BC161" s="180"/>
      <c r="BD161" s="167"/>
      <c r="BE161" s="180"/>
      <c r="BF161" s="167"/>
      <c r="BG161" s="180"/>
      <c r="BH161" s="167"/>
      <c r="BI161" s="180"/>
      <c r="BJ161" s="167"/>
      <c r="BK161" s="180"/>
      <c r="BL161" s="167"/>
      <c r="BM161" s="180"/>
      <c r="BN161" s="167"/>
      <c r="BO161" s="180"/>
      <c r="BP161" s="167"/>
      <c r="BQ161" s="180"/>
      <c r="BR161" s="189">
        <f t="shared" si="122"/>
        <v>0</v>
      </c>
      <c r="BS161" s="170">
        <f t="shared" si="123"/>
        <v>0</v>
      </c>
      <c r="BT161" s="169">
        <f t="shared" si="124"/>
        <v>0</v>
      </c>
      <c r="BU161" s="170">
        <f t="shared" si="125"/>
        <v>0</v>
      </c>
      <c r="BV161" s="1"/>
      <c r="BW161" s="1"/>
      <c r="BX161" s="167"/>
      <c r="BY161" s="180"/>
      <c r="BZ161" s="167"/>
      <c r="CA161" s="180"/>
      <c r="CB161" s="167"/>
      <c r="CC161" s="180"/>
      <c r="CD161" s="167"/>
      <c r="CE161" s="180"/>
      <c r="CF161" s="167"/>
      <c r="CG161" s="180"/>
      <c r="CH161" s="167"/>
      <c r="CI161" s="180"/>
      <c r="CJ161" s="167"/>
      <c r="CK161" s="180"/>
      <c r="CL161" s="167"/>
      <c r="CM161" s="180"/>
      <c r="CN161" s="189">
        <f t="shared" si="126"/>
        <v>0</v>
      </c>
      <c r="CO161" s="170">
        <f t="shared" si="127"/>
        <v>0</v>
      </c>
      <c r="CP161" s="169">
        <f t="shared" si="128"/>
        <v>0</v>
      </c>
      <c r="CQ161" s="170">
        <f t="shared" si="129"/>
        <v>0</v>
      </c>
      <c r="CR161" s="1"/>
      <c r="CS161" s="1"/>
      <c r="CT161" s="167"/>
      <c r="CU161" s="180"/>
      <c r="CV161" s="167"/>
      <c r="CW161" s="180"/>
      <c r="CX161" s="167"/>
      <c r="CY161" s="180"/>
      <c r="CZ161" s="167"/>
      <c r="DA161" s="180"/>
      <c r="DB161" s="167"/>
      <c r="DC161" s="180"/>
      <c r="DD161" s="167"/>
      <c r="DE161" s="180"/>
      <c r="DF161" s="167"/>
      <c r="DG161" s="180"/>
      <c r="DH161" s="167"/>
      <c r="DI161" s="180"/>
      <c r="DJ161" s="189">
        <f t="shared" si="152"/>
        <v>0</v>
      </c>
      <c r="DK161" s="170">
        <f t="shared" si="153"/>
        <v>0</v>
      </c>
      <c r="DL161" s="169">
        <f t="shared" si="154"/>
        <v>0</v>
      </c>
      <c r="DM161" s="170">
        <f t="shared" si="155"/>
        <v>0</v>
      </c>
      <c r="DN161" s="1"/>
      <c r="DO161" s="1"/>
      <c r="DP161" s="167"/>
      <c r="DQ161" s="180"/>
      <c r="DR161" s="167"/>
      <c r="DS161" s="180"/>
      <c r="DT161" s="167"/>
      <c r="DU161" s="180"/>
      <c r="DV161" s="167"/>
      <c r="DW161" s="180"/>
      <c r="DX161" s="167"/>
      <c r="DY161" s="180"/>
      <c r="DZ161" s="167"/>
      <c r="EA161" s="180"/>
      <c r="EB161" s="167"/>
      <c r="EC161" s="180"/>
      <c r="ED161" s="167"/>
      <c r="EE161" s="180"/>
      <c r="EF161" s="189">
        <f t="shared" si="130"/>
        <v>0</v>
      </c>
      <c r="EG161" s="170">
        <f t="shared" si="131"/>
        <v>0</v>
      </c>
      <c r="EH161" s="169">
        <f t="shared" si="132"/>
        <v>0</v>
      </c>
      <c r="EI161" s="170">
        <f t="shared" si="133"/>
        <v>0</v>
      </c>
      <c r="EJ161" s="1"/>
      <c r="EK161" s="1"/>
      <c r="EL161" s="167"/>
      <c r="EM161" s="180"/>
      <c r="EN161" s="167"/>
      <c r="EO161" s="180"/>
      <c r="EP161" s="167"/>
      <c r="EQ161" s="180"/>
      <c r="ER161" s="167"/>
      <c r="ES161" s="180"/>
      <c r="ET161" s="167"/>
      <c r="EU161" s="180"/>
      <c r="EV161" s="167"/>
      <c r="EW161" s="180"/>
      <c r="EX161" s="167"/>
      <c r="EY161" s="180"/>
      <c r="EZ161" s="167"/>
      <c r="FA161" s="180"/>
      <c r="FB161" s="189">
        <f t="shared" si="134"/>
        <v>0</v>
      </c>
      <c r="FC161" s="170">
        <f t="shared" si="135"/>
        <v>0</v>
      </c>
      <c r="FD161" s="169">
        <f t="shared" si="136"/>
        <v>0</v>
      </c>
      <c r="FE161" s="170">
        <f t="shared" si="137"/>
        <v>0</v>
      </c>
      <c r="FF161" s="1"/>
      <c r="FG161" s="1"/>
      <c r="FH161" s="167"/>
      <c r="FI161" s="180"/>
      <c r="FJ161" s="167"/>
      <c r="FK161" s="180"/>
      <c r="FL161" s="167"/>
      <c r="FM161" s="180"/>
      <c r="FN161" s="167"/>
      <c r="FO161" s="180"/>
      <c r="FP161" s="167"/>
      <c r="FQ161" s="180"/>
      <c r="FR161" s="167"/>
      <c r="FS161" s="180"/>
      <c r="FT161" s="167"/>
      <c r="FU161" s="180"/>
      <c r="FV161" s="167"/>
      <c r="FW161" s="180"/>
      <c r="FX161" s="189">
        <f t="shared" si="138"/>
        <v>0</v>
      </c>
      <c r="FY161" s="170">
        <f t="shared" si="139"/>
        <v>0</v>
      </c>
      <c r="FZ161" s="169">
        <f t="shared" si="140"/>
        <v>0</v>
      </c>
      <c r="GA161" s="170">
        <f t="shared" si="141"/>
        <v>0</v>
      </c>
      <c r="GB161" s="1"/>
      <c r="GC161" s="1"/>
      <c r="GD161" s="167"/>
      <c r="GE161" s="180"/>
      <c r="GF161" s="167"/>
      <c r="GG161" s="180"/>
      <c r="GH161" s="167"/>
      <c r="GI161" s="180"/>
      <c r="GJ161" s="167"/>
      <c r="GK161" s="180"/>
      <c r="GL161" s="167"/>
      <c r="GM161" s="180"/>
      <c r="GN161" s="167"/>
      <c r="GO161" s="180"/>
      <c r="GP161" s="167"/>
      <c r="GQ161" s="180"/>
      <c r="GR161" s="167"/>
      <c r="GS161" s="180"/>
      <c r="GT161" s="189">
        <f t="shared" si="156"/>
        <v>0</v>
      </c>
      <c r="GU161" s="170">
        <f t="shared" si="157"/>
        <v>0</v>
      </c>
      <c r="GV161" s="169">
        <f t="shared" si="158"/>
        <v>0</v>
      </c>
      <c r="GW161" s="170">
        <f t="shared" si="159"/>
        <v>0</v>
      </c>
      <c r="GX161" s="1"/>
      <c r="GY161" s="1"/>
      <c r="GZ161" s="167"/>
      <c r="HA161" s="180"/>
      <c r="HB161" s="167"/>
      <c r="HC161" s="180"/>
      <c r="HD161" s="167"/>
      <c r="HE161" s="180"/>
      <c r="HF161" s="167"/>
      <c r="HG161" s="180"/>
      <c r="HH161" s="167"/>
      <c r="HI161" s="180"/>
      <c r="HJ161" s="167"/>
      <c r="HK161" s="180"/>
      <c r="HL161" s="167"/>
      <c r="HM161" s="180"/>
      <c r="HN161" s="167"/>
      <c r="HO161" s="180"/>
      <c r="HP161" s="189">
        <f t="shared" si="160"/>
        <v>0</v>
      </c>
      <c r="HQ161" s="170">
        <f t="shared" si="161"/>
        <v>0</v>
      </c>
      <c r="HR161" s="169">
        <f t="shared" si="162"/>
        <v>0</v>
      </c>
      <c r="HS161" s="170">
        <f t="shared" si="163"/>
        <v>0</v>
      </c>
      <c r="HT161" s="1"/>
      <c r="HU161" s="1"/>
      <c r="HV161" s="173">
        <f t="shared" si="142"/>
        <v>0</v>
      </c>
      <c r="HW161" s="174">
        <f t="shared" si="143"/>
        <v>0</v>
      </c>
      <c r="HX161" s="169">
        <f t="shared" si="144"/>
        <v>0</v>
      </c>
      <c r="HY161" s="170">
        <f t="shared" si="145"/>
        <v>0</v>
      </c>
      <c r="HZ161" s="175">
        <f t="shared" si="146"/>
        <v>0</v>
      </c>
      <c r="IA161" s="174">
        <f t="shared" si="147"/>
        <v>0</v>
      </c>
      <c r="IB161" s="169">
        <f t="shared" si="148"/>
        <v>0</v>
      </c>
      <c r="IC161" s="170">
        <f t="shared" si="149"/>
        <v>0</v>
      </c>
      <c r="ID161" s="453">
        <f t="shared" si="150"/>
        <v>0</v>
      </c>
      <c r="IE161" s="439">
        <f t="shared" si="151"/>
        <v>0</v>
      </c>
      <c r="IF161" s="455" t="s">
        <v>343</v>
      </c>
      <c r="IG161" s="439" t="s">
        <v>343</v>
      </c>
      <c r="IH161" s="1"/>
    </row>
    <row r="162" spans="2:242" s="26" customFormat="1" ht="16.5" hidden="1" customHeight="1" x14ac:dyDescent="0.2">
      <c r="B162" s="153"/>
      <c r="C162" s="838"/>
      <c r="D162" s="839"/>
      <c r="E162" s="553"/>
      <c r="F162" s="553"/>
      <c r="G162" s="553"/>
      <c r="H162" s="553"/>
      <c r="I162" s="148">
        <f>INT(IF(E162&gt;0,data!$J$12,0))</f>
        <v>0</v>
      </c>
      <c r="J162" s="148">
        <f t="shared" si="112"/>
        <v>0</v>
      </c>
      <c r="K162" s="554"/>
      <c r="L162" s="553"/>
      <c r="M162" s="148">
        <f>INT(IF(E162&gt;0,(IF(K162="ano",data!$J$6,0)),0))</f>
        <v>0</v>
      </c>
      <c r="N162" s="155">
        <f t="shared" si="113"/>
        <v>0</v>
      </c>
      <c r="O162" s="158">
        <f t="shared" si="114"/>
        <v>0</v>
      </c>
      <c r="Q162" s="152" t="str">
        <f t="shared" si="115"/>
        <v/>
      </c>
      <c r="R162" s="640" t="s">
        <v>343</v>
      </c>
      <c r="T162" s="26">
        <f t="shared" si="119"/>
        <v>0</v>
      </c>
      <c r="U162" s="176" t="s">
        <v>300</v>
      </c>
      <c r="V162" s="10"/>
      <c r="W162" s="10"/>
      <c r="X162" s="177"/>
      <c r="Y162" s="178"/>
      <c r="Z162" s="177"/>
      <c r="AA162" s="178"/>
      <c r="AB162" s="177"/>
      <c r="AC162" s="178"/>
      <c r="AD162" s="177"/>
      <c r="AE162" s="178"/>
      <c r="AF162" s="177"/>
      <c r="AG162" s="178"/>
      <c r="AH162" s="177"/>
      <c r="AI162" s="178"/>
      <c r="AJ162" s="177"/>
      <c r="AK162" s="178"/>
      <c r="AL162" s="177"/>
      <c r="AM162" s="178"/>
      <c r="AN162" s="177"/>
      <c r="AO162" s="178"/>
      <c r="AP162" s="177"/>
      <c r="AQ162" s="178"/>
      <c r="AR162" s="177"/>
      <c r="AS162" s="178"/>
      <c r="AT162" s="177"/>
      <c r="AU162" s="178"/>
      <c r="AV162" s="189">
        <f t="shared" si="164"/>
        <v>0</v>
      </c>
      <c r="AW162" s="170">
        <f t="shared" si="120"/>
        <v>0</v>
      </c>
      <c r="AX162" s="169">
        <f t="shared" si="165"/>
        <v>0</v>
      </c>
      <c r="AY162" s="170">
        <f t="shared" si="121"/>
        <v>0</v>
      </c>
      <c r="AZ162" s="1"/>
      <c r="BA162" s="1"/>
      <c r="BB162" s="177"/>
      <c r="BC162" s="178"/>
      <c r="BD162" s="177"/>
      <c r="BE162" s="178"/>
      <c r="BF162" s="177"/>
      <c r="BG162" s="178"/>
      <c r="BH162" s="177"/>
      <c r="BI162" s="178"/>
      <c r="BJ162" s="177"/>
      <c r="BK162" s="178"/>
      <c r="BL162" s="177"/>
      <c r="BM162" s="178"/>
      <c r="BN162" s="177"/>
      <c r="BO162" s="178"/>
      <c r="BP162" s="177"/>
      <c r="BQ162" s="178"/>
      <c r="BR162" s="189">
        <f t="shared" si="122"/>
        <v>0</v>
      </c>
      <c r="BS162" s="170">
        <f t="shared" si="123"/>
        <v>0</v>
      </c>
      <c r="BT162" s="169">
        <f t="shared" si="124"/>
        <v>0</v>
      </c>
      <c r="BU162" s="170">
        <f t="shared" si="125"/>
        <v>0</v>
      </c>
      <c r="BV162" s="1"/>
      <c r="BW162" s="1"/>
      <c r="BX162" s="177"/>
      <c r="BY162" s="178"/>
      <c r="BZ162" s="177"/>
      <c r="CA162" s="178"/>
      <c r="CB162" s="177"/>
      <c r="CC162" s="178"/>
      <c r="CD162" s="177"/>
      <c r="CE162" s="178"/>
      <c r="CF162" s="177"/>
      <c r="CG162" s="178"/>
      <c r="CH162" s="177"/>
      <c r="CI162" s="178"/>
      <c r="CJ162" s="177"/>
      <c r="CK162" s="178"/>
      <c r="CL162" s="177"/>
      <c r="CM162" s="178"/>
      <c r="CN162" s="189">
        <f t="shared" si="126"/>
        <v>0</v>
      </c>
      <c r="CO162" s="170">
        <f t="shared" si="127"/>
        <v>0</v>
      </c>
      <c r="CP162" s="169">
        <f t="shared" si="128"/>
        <v>0</v>
      </c>
      <c r="CQ162" s="170">
        <f t="shared" si="129"/>
        <v>0</v>
      </c>
      <c r="CR162" s="1"/>
      <c r="CS162" s="1"/>
      <c r="CT162" s="177"/>
      <c r="CU162" s="178"/>
      <c r="CV162" s="177"/>
      <c r="CW162" s="178"/>
      <c r="CX162" s="177"/>
      <c r="CY162" s="178"/>
      <c r="CZ162" s="177"/>
      <c r="DA162" s="178"/>
      <c r="DB162" s="177"/>
      <c r="DC162" s="178"/>
      <c r="DD162" s="177"/>
      <c r="DE162" s="178"/>
      <c r="DF162" s="177"/>
      <c r="DG162" s="178"/>
      <c r="DH162" s="177"/>
      <c r="DI162" s="178"/>
      <c r="DJ162" s="189">
        <f t="shared" si="152"/>
        <v>0</v>
      </c>
      <c r="DK162" s="170">
        <f t="shared" si="153"/>
        <v>0</v>
      </c>
      <c r="DL162" s="169">
        <f t="shared" si="154"/>
        <v>0</v>
      </c>
      <c r="DM162" s="170">
        <f t="shared" si="155"/>
        <v>0</v>
      </c>
      <c r="DN162" s="1"/>
      <c r="DO162" s="1"/>
      <c r="DP162" s="177"/>
      <c r="DQ162" s="178"/>
      <c r="DR162" s="177"/>
      <c r="DS162" s="178"/>
      <c r="DT162" s="177"/>
      <c r="DU162" s="178"/>
      <c r="DV162" s="177"/>
      <c r="DW162" s="178"/>
      <c r="DX162" s="177"/>
      <c r="DY162" s="178"/>
      <c r="DZ162" s="177"/>
      <c r="EA162" s="178"/>
      <c r="EB162" s="177"/>
      <c r="EC162" s="178"/>
      <c r="ED162" s="177"/>
      <c r="EE162" s="178"/>
      <c r="EF162" s="189">
        <f t="shared" si="130"/>
        <v>0</v>
      </c>
      <c r="EG162" s="170">
        <f t="shared" si="131"/>
        <v>0</v>
      </c>
      <c r="EH162" s="169">
        <f t="shared" si="132"/>
        <v>0</v>
      </c>
      <c r="EI162" s="170">
        <f t="shared" si="133"/>
        <v>0</v>
      </c>
      <c r="EJ162" s="1"/>
      <c r="EK162" s="1"/>
      <c r="EL162" s="177"/>
      <c r="EM162" s="178"/>
      <c r="EN162" s="177"/>
      <c r="EO162" s="178"/>
      <c r="EP162" s="177"/>
      <c r="EQ162" s="178"/>
      <c r="ER162" s="177"/>
      <c r="ES162" s="178"/>
      <c r="ET162" s="177"/>
      <c r="EU162" s="178"/>
      <c r="EV162" s="177"/>
      <c r="EW162" s="178"/>
      <c r="EX162" s="177"/>
      <c r="EY162" s="178"/>
      <c r="EZ162" s="177"/>
      <c r="FA162" s="178"/>
      <c r="FB162" s="189">
        <f t="shared" si="134"/>
        <v>0</v>
      </c>
      <c r="FC162" s="170">
        <f t="shared" si="135"/>
        <v>0</v>
      </c>
      <c r="FD162" s="169">
        <f t="shared" si="136"/>
        <v>0</v>
      </c>
      <c r="FE162" s="170">
        <f t="shared" si="137"/>
        <v>0</v>
      </c>
      <c r="FF162" s="1"/>
      <c r="FG162" s="1"/>
      <c r="FH162" s="177"/>
      <c r="FI162" s="178"/>
      <c r="FJ162" s="177"/>
      <c r="FK162" s="178"/>
      <c r="FL162" s="177"/>
      <c r="FM162" s="178"/>
      <c r="FN162" s="177"/>
      <c r="FO162" s="178"/>
      <c r="FP162" s="177"/>
      <c r="FQ162" s="178"/>
      <c r="FR162" s="177"/>
      <c r="FS162" s="178"/>
      <c r="FT162" s="177"/>
      <c r="FU162" s="178"/>
      <c r="FV162" s="177"/>
      <c r="FW162" s="178"/>
      <c r="FX162" s="189">
        <f t="shared" si="138"/>
        <v>0</v>
      </c>
      <c r="FY162" s="170">
        <f t="shared" si="139"/>
        <v>0</v>
      </c>
      <c r="FZ162" s="169">
        <f t="shared" si="140"/>
        <v>0</v>
      </c>
      <c r="GA162" s="170">
        <f t="shared" si="141"/>
        <v>0</v>
      </c>
      <c r="GB162" s="1"/>
      <c r="GC162" s="1"/>
      <c r="GD162" s="177"/>
      <c r="GE162" s="178"/>
      <c r="GF162" s="177"/>
      <c r="GG162" s="178"/>
      <c r="GH162" s="177"/>
      <c r="GI162" s="178"/>
      <c r="GJ162" s="177"/>
      <c r="GK162" s="178"/>
      <c r="GL162" s="177"/>
      <c r="GM162" s="178"/>
      <c r="GN162" s="177"/>
      <c r="GO162" s="178"/>
      <c r="GP162" s="177"/>
      <c r="GQ162" s="178"/>
      <c r="GR162" s="177"/>
      <c r="GS162" s="178"/>
      <c r="GT162" s="189">
        <f t="shared" si="156"/>
        <v>0</v>
      </c>
      <c r="GU162" s="170">
        <f t="shared" si="157"/>
        <v>0</v>
      </c>
      <c r="GV162" s="169">
        <f t="shared" si="158"/>
        <v>0</v>
      </c>
      <c r="GW162" s="170">
        <f t="shared" si="159"/>
        <v>0</v>
      </c>
      <c r="GX162" s="1"/>
      <c r="GY162" s="1"/>
      <c r="GZ162" s="177"/>
      <c r="HA162" s="178"/>
      <c r="HB162" s="177"/>
      <c r="HC162" s="178"/>
      <c r="HD162" s="177"/>
      <c r="HE162" s="178"/>
      <c r="HF162" s="177"/>
      <c r="HG162" s="178"/>
      <c r="HH162" s="177"/>
      <c r="HI162" s="178"/>
      <c r="HJ162" s="177"/>
      <c r="HK162" s="178"/>
      <c r="HL162" s="177"/>
      <c r="HM162" s="178"/>
      <c r="HN162" s="177"/>
      <c r="HO162" s="178"/>
      <c r="HP162" s="189">
        <f t="shared" si="160"/>
        <v>0</v>
      </c>
      <c r="HQ162" s="170">
        <f t="shared" si="161"/>
        <v>0</v>
      </c>
      <c r="HR162" s="169">
        <f t="shared" si="162"/>
        <v>0</v>
      </c>
      <c r="HS162" s="170">
        <f t="shared" si="163"/>
        <v>0</v>
      </c>
      <c r="HT162" s="1"/>
      <c r="HU162" s="1"/>
      <c r="HV162" s="173">
        <f t="shared" si="142"/>
        <v>0</v>
      </c>
      <c r="HW162" s="174">
        <f t="shared" si="143"/>
        <v>0</v>
      </c>
      <c r="HX162" s="169">
        <f t="shared" si="144"/>
        <v>0</v>
      </c>
      <c r="HY162" s="170">
        <f t="shared" si="145"/>
        <v>0</v>
      </c>
      <c r="HZ162" s="175">
        <f t="shared" si="146"/>
        <v>0</v>
      </c>
      <c r="IA162" s="174">
        <f t="shared" si="147"/>
        <v>0</v>
      </c>
      <c r="IB162" s="169">
        <f t="shared" si="148"/>
        <v>0</v>
      </c>
      <c r="IC162" s="170">
        <f t="shared" si="149"/>
        <v>0</v>
      </c>
      <c r="ID162" s="453">
        <f t="shared" si="150"/>
        <v>0</v>
      </c>
      <c r="IE162" s="439">
        <f t="shared" si="151"/>
        <v>0</v>
      </c>
      <c r="IF162" s="455" t="s">
        <v>343</v>
      </c>
      <c r="IG162" s="439" t="s">
        <v>343</v>
      </c>
      <c r="IH162" s="1"/>
    </row>
    <row r="163" spans="2:242" s="26" customFormat="1" ht="16.5" customHeight="1" x14ac:dyDescent="0.2">
      <c r="B163" s="153" t="s">
        <v>362</v>
      </c>
      <c r="C163" s="806"/>
      <c r="D163" s="807"/>
      <c r="E163" s="322"/>
      <c r="F163" s="116"/>
      <c r="G163" s="116"/>
      <c r="H163" s="116"/>
      <c r="I163" s="148">
        <f>INT(IF(E163&gt;0,data!$J$12,0))</f>
        <v>0</v>
      </c>
      <c r="J163" s="148">
        <f t="shared" si="112"/>
        <v>0</v>
      </c>
      <c r="K163" s="323"/>
      <c r="L163" s="322"/>
      <c r="M163" s="148">
        <f>INT(IF(E163&gt;0,(IF(K163="ano",data!$J$6,0)),0))</f>
        <v>0</v>
      </c>
      <c r="N163" s="155">
        <f t="shared" si="113"/>
        <v>0</v>
      </c>
      <c r="O163" s="158">
        <f t="shared" si="114"/>
        <v>0</v>
      </c>
      <c r="Q163" s="152" t="str">
        <f t="shared" si="115"/>
        <v/>
      </c>
      <c r="R163" s="640" t="s">
        <v>343</v>
      </c>
      <c r="T163" s="26">
        <f t="shared" si="119"/>
        <v>0</v>
      </c>
      <c r="U163" s="179" t="s">
        <v>300</v>
      </c>
      <c r="V163" s="10"/>
      <c r="W163" s="10"/>
      <c r="X163" s="167"/>
      <c r="Y163" s="180"/>
      <c r="Z163" s="167"/>
      <c r="AA163" s="180"/>
      <c r="AB163" s="167"/>
      <c r="AC163" s="180"/>
      <c r="AD163" s="167"/>
      <c r="AE163" s="180"/>
      <c r="AF163" s="167"/>
      <c r="AG163" s="180"/>
      <c r="AH163" s="167"/>
      <c r="AI163" s="180"/>
      <c r="AJ163" s="167"/>
      <c r="AK163" s="180"/>
      <c r="AL163" s="167"/>
      <c r="AM163" s="180"/>
      <c r="AN163" s="167"/>
      <c r="AO163" s="180"/>
      <c r="AP163" s="167"/>
      <c r="AQ163" s="180"/>
      <c r="AR163" s="167"/>
      <c r="AS163" s="180"/>
      <c r="AT163" s="167"/>
      <c r="AU163" s="180"/>
      <c r="AV163" s="189">
        <f t="shared" si="164"/>
        <v>0</v>
      </c>
      <c r="AW163" s="170">
        <f t="shared" si="120"/>
        <v>0</v>
      </c>
      <c r="AX163" s="169">
        <f t="shared" si="165"/>
        <v>0</v>
      </c>
      <c r="AY163" s="170">
        <f t="shared" si="121"/>
        <v>0</v>
      </c>
      <c r="AZ163" s="1"/>
      <c r="BA163" s="1"/>
      <c r="BB163" s="167"/>
      <c r="BC163" s="180"/>
      <c r="BD163" s="167"/>
      <c r="BE163" s="180"/>
      <c r="BF163" s="167"/>
      <c r="BG163" s="180"/>
      <c r="BH163" s="167"/>
      <c r="BI163" s="180"/>
      <c r="BJ163" s="167"/>
      <c r="BK163" s="180"/>
      <c r="BL163" s="167"/>
      <c r="BM163" s="180"/>
      <c r="BN163" s="167"/>
      <c r="BO163" s="180"/>
      <c r="BP163" s="167"/>
      <c r="BQ163" s="180"/>
      <c r="BR163" s="189">
        <f t="shared" si="122"/>
        <v>0</v>
      </c>
      <c r="BS163" s="170">
        <f t="shared" si="123"/>
        <v>0</v>
      </c>
      <c r="BT163" s="169">
        <f t="shared" si="124"/>
        <v>0</v>
      </c>
      <c r="BU163" s="170">
        <f t="shared" si="125"/>
        <v>0</v>
      </c>
      <c r="BV163" s="1"/>
      <c r="BW163" s="1"/>
      <c r="BX163" s="167"/>
      <c r="BY163" s="180"/>
      <c r="BZ163" s="167"/>
      <c r="CA163" s="180"/>
      <c r="CB163" s="167"/>
      <c r="CC163" s="180"/>
      <c r="CD163" s="167"/>
      <c r="CE163" s="180"/>
      <c r="CF163" s="167"/>
      <c r="CG163" s="180"/>
      <c r="CH163" s="167"/>
      <c r="CI163" s="180"/>
      <c r="CJ163" s="167"/>
      <c r="CK163" s="180"/>
      <c r="CL163" s="167"/>
      <c r="CM163" s="180"/>
      <c r="CN163" s="189">
        <f t="shared" si="126"/>
        <v>0</v>
      </c>
      <c r="CO163" s="170">
        <f t="shared" si="127"/>
        <v>0</v>
      </c>
      <c r="CP163" s="169">
        <f t="shared" si="128"/>
        <v>0</v>
      </c>
      <c r="CQ163" s="170">
        <f t="shared" si="129"/>
        <v>0</v>
      </c>
      <c r="CR163" s="1"/>
      <c r="CS163" s="1"/>
      <c r="CT163" s="167"/>
      <c r="CU163" s="180"/>
      <c r="CV163" s="167"/>
      <c r="CW163" s="180"/>
      <c r="CX163" s="167"/>
      <c r="CY163" s="180"/>
      <c r="CZ163" s="167"/>
      <c r="DA163" s="180"/>
      <c r="DB163" s="167"/>
      <c r="DC163" s="180"/>
      <c r="DD163" s="167"/>
      <c r="DE163" s="180"/>
      <c r="DF163" s="167"/>
      <c r="DG163" s="180"/>
      <c r="DH163" s="167"/>
      <c r="DI163" s="180"/>
      <c r="DJ163" s="189">
        <f t="shared" si="152"/>
        <v>0</v>
      </c>
      <c r="DK163" s="170">
        <f t="shared" si="153"/>
        <v>0</v>
      </c>
      <c r="DL163" s="169">
        <f t="shared" si="154"/>
        <v>0</v>
      </c>
      <c r="DM163" s="170">
        <f t="shared" si="155"/>
        <v>0</v>
      </c>
      <c r="DN163" s="1"/>
      <c r="DO163" s="1"/>
      <c r="DP163" s="167"/>
      <c r="DQ163" s="180"/>
      <c r="DR163" s="167"/>
      <c r="DS163" s="180"/>
      <c r="DT163" s="167"/>
      <c r="DU163" s="180"/>
      <c r="DV163" s="167"/>
      <c r="DW163" s="180"/>
      <c r="DX163" s="167"/>
      <c r="DY163" s="180"/>
      <c r="DZ163" s="167"/>
      <c r="EA163" s="180"/>
      <c r="EB163" s="167"/>
      <c r="EC163" s="180"/>
      <c r="ED163" s="167"/>
      <c r="EE163" s="180"/>
      <c r="EF163" s="189">
        <f t="shared" si="130"/>
        <v>0</v>
      </c>
      <c r="EG163" s="170">
        <f t="shared" si="131"/>
        <v>0</v>
      </c>
      <c r="EH163" s="169">
        <f t="shared" si="132"/>
        <v>0</v>
      </c>
      <c r="EI163" s="170">
        <f t="shared" si="133"/>
        <v>0</v>
      </c>
      <c r="EJ163" s="1"/>
      <c r="EK163" s="1"/>
      <c r="EL163" s="167"/>
      <c r="EM163" s="180"/>
      <c r="EN163" s="167"/>
      <c r="EO163" s="180"/>
      <c r="EP163" s="167"/>
      <c r="EQ163" s="180"/>
      <c r="ER163" s="167"/>
      <c r="ES163" s="180"/>
      <c r="ET163" s="167"/>
      <c r="EU163" s="180"/>
      <c r="EV163" s="167"/>
      <c r="EW163" s="180"/>
      <c r="EX163" s="167"/>
      <c r="EY163" s="180"/>
      <c r="EZ163" s="167"/>
      <c r="FA163" s="180"/>
      <c r="FB163" s="189">
        <f t="shared" si="134"/>
        <v>0</v>
      </c>
      <c r="FC163" s="170">
        <f t="shared" si="135"/>
        <v>0</v>
      </c>
      <c r="FD163" s="169">
        <f t="shared" si="136"/>
        <v>0</v>
      </c>
      <c r="FE163" s="170">
        <f t="shared" si="137"/>
        <v>0</v>
      </c>
      <c r="FF163" s="1"/>
      <c r="FG163" s="1"/>
      <c r="FH163" s="167"/>
      <c r="FI163" s="180"/>
      <c r="FJ163" s="167"/>
      <c r="FK163" s="180"/>
      <c r="FL163" s="167"/>
      <c r="FM163" s="180"/>
      <c r="FN163" s="167"/>
      <c r="FO163" s="180"/>
      <c r="FP163" s="167"/>
      <c r="FQ163" s="180"/>
      <c r="FR163" s="167"/>
      <c r="FS163" s="180"/>
      <c r="FT163" s="167"/>
      <c r="FU163" s="180"/>
      <c r="FV163" s="167"/>
      <c r="FW163" s="180"/>
      <c r="FX163" s="189">
        <f t="shared" si="138"/>
        <v>0</v>
      </c>
      <c r="FY163" s="170">
        <f t="shared" si="139"/>
        <v>0</v>
      </c>
      <c r="FZ163" s="169">
        <f t="shared" si="140"/>
        <v>0</v>
      </c>
      <c r="GA163" s="170">
        <f t="shared" si="141"/>
        <v>0</v>
      </c>
      <c r="GB163" s="1"/>
      <c r="GC163" s="1"/>
      <c r="GD163" s="167"/>
      <c r="GE163" s="180"/>
      <c r="GF163" s="167"/>
      <c r="GG163" s="180"/>
      <c r="GH163" s="167"/>
      <c r="GI163" s="180"/>
      <c r="GJ163" s="167"/>
      <c r="GK163" s="180"/>
      <c r="GL163" s="167"/>
      <c r="GM163" s="180"/>
      <c r="GN163" s="167"/>
      <c r="GO163" s="180"/>
      <c r="GP163" s="167"/>
      <c r="GQ163" s="180"/>
      <c r="GR163" s="167"/>
      <c r="GS163" s="180"/>
      <c r="GT163" s="189">
        <f t="shared" si="156"/>
        <v>0</v>
      </c>
      <c r="GU163" s="170">
        <f t="shared" si="157"/>
        <v>0</v>
      </c>
      <c r="GV163" s="169">
        <f t="shared" si="158"/>
        <v>0</v>
      </c>
      <c r="GW163" s="170">
        <f t="shared" si="159"/>
        <v>0</v>
      </c>
      <c r="GX163" s="1"/>
      <c r="GY163" s="1"/>
      <c r="GZ163" s="167"/>
      <c r="HA163" s="180"/>
      <c r="HB163" s="167"/>
      <c r="HC163" s="180"/>
      <c r="HD163" s="167"/>
      <c r="HE163" s="180"/>
      <c r="HF163" s="167"/>
      <c r="HG163" s="180"/>
      <c r="HH163" s="167"/>
      <c r="HI163" s="180"/>
      <c r="HJ163" s="167"/>
      <c r="HK163" s="180"/>
      <c r="HL163" s="167"/>
      <c r="HM163" s="180"/>
      <c r="HN163" s="167"/>
      <c r="HO163" s="180"/>
      <c r="HP163" s="189">
        <f t="shared" si="160"/>
        <v>0</v>
      </c>
      <c r="HQ163" s="170">
        <f t="shared" si="161"/>
        <v>0</v>
      </c>
      <c r="HR163" s="169">
        <f t="shared" si="162"/>
        <v>0</v>
      </c>
      <c r="HS163" s="170">
        <f t="shared" si="163"/>
        <v>0</v>
      </c>
      <c r="HT163" s="1"/>
      <c r="HU163" s="1"/>
      <c r="HV163" s="173">
        <f t="shared" si="142"/>
        <v>0</v>
      </c>
      <c r="HW163" s="174">
        <f t="shared" si="143"/>
        <v>0</v>
      </c>
      <c r="HX163" s="169">
        <f t="shared" si="144"/>
        <v>0</v>
      </c>
      <c r="HY163" s="170">
        <f t="shared" si="145"/>
        <v>0</v>
      </c>
      <c r="HZ163" s="175">
        <f t="shared" si="146"/>
        <v>0</v>
      </c>
      <c r="IA163" s="174">
        <f t="shared" si="147"/>
        <v>0</v>
      </c>
      <c r="IB163" s="169">
        <f t="shared" si="148"/>
        <v>0</v>
      </c>
      <c r="IC163" s="170">
        <f t="shared" si="149"/>
        <v>0</v>
      </c>
      <c r="ID163" s="453">
        <f t="shared" si="150"/>
        <v>0</v>
      </c>
      <c r="IE163" s="439">
        <f t="shared" si="151"/>
        <v>0</v>
      </c>
      <c r="IF163" s="455" t="s">
        <v>343</v>
      </c>
      <c r="IG163" s="439" t="s">
        <v>343</v>
      </c>
      <c r="IH163" s="1"/>
    </row>
    <row r="164" spans="2:242" s="26" customFormat="1" ht="16.5" hidden="1" customHeight="1" x14ac:dyDescent="0.2">
      <c r="B164" s="153"/>
      <c r="C164" s="838"/>
      <c r="D164" s="839"/>
      <c r="E164" s="553"/>
      <c r="F164" s="553"/>
      <c r="G164" s="553"/>
      <c r="H164" s="553"/>
      <c r="I164" s="148">
        <f>INT(IF(E164&gt;0,data!$J$12,0))</f>
        <v>0</v>
      </c>
      <c r="J164" s="148">
        <f t="shared" si="112"/>
        <v>0</v>
      </c>
      <c r="K164" s="554"/>
      <c r="L164" s="553"/>
      <c r="M164" s="148">
        <f>INT(IF(E164&gt;0,(IF(K164="ano",data!$J$6,0)),0))</f>
        <v>0</v>
      </c>
      <c r="N164" s="155">
        <f t="shared" si="113"/>
        <v>0</v>
      </c>
      <c r="O164" s="158">
        <f t="shared" si="114"/>
        <v>0</v>
      </c>
      <c r="Q164" s="152" t="str">
        <f t="shared" si="115"/>
        <v/>
      </c>
      <c r="R164" s="640" t="s">
        <v>343</v>
      </c>
      <c r="T164" s="26">
        <f t="shared" si="119"/>
        <v>0</v>
      </c>
      <c r="U164" s="176" t="s">
        <v>300</v>
      </c>
      <c r="V164" s="10"/>
      <c r="W164" s="10"/>
      <c r="X164" s="177"/>
      <c r="Y164" s="178"/>
      <c r="Z164" s="177"/>
      <c r="AA164" s="178"/>
      <c r="AB164" s="177"/>
      <c r="AC164" s="178"/>
      <c r="AD164" s="177"/>
      <c r="AE164" s="178"/>
      <c r="AF164" s="177"/>
      <c r="AG164" s="178"/>
      <c r="AH164" s="177"/>
      <c r="AI164" s="178"/>
      <c r="AJ164" s="177"/>
      <c r="AK164" s="178"/>
      <c r="AL164" s="177"/>
      <c r="AM164" s="178"/>
      <c r="AN164" s="177"/>
      <c r="AO164" s="178"/>
      <c r="AP164" s="177"/>
      <c r="AQ164" s="178"/>
      <c r="AR164" s="177"/>
      <c r="AS164" s="178"/>
      <c r="AT164" s="177"/>
      <c r="AU164" s="178"/>
      <c r="AV164" s="189">
        <f t="shared" si="164"/>
        <v>0</v>
      </c>
      <c r="AW164" s="170">
        <f t="shared" si="120"/>
        <v>0</v>
      </c>
      <c r="AX164" s="169">
        <f t="shared" si="165"/>
        <v>0</v>
      </c>
      <c r="AY164" s="170">
        <f t="shared" si="121"/>
        <v>0</v>
      </c>
      <c r="AZ164" s="1"/>
      <c r="BA164" s="1"/>
      <c r="BB164" s="177"/>
      <c r="BC164" s="178"/>
      <c r="BD164" s="177"/>
      <c r="BE164" s="178"/>
      <c r="BF164" s="177"/>
      <c r="BG164" s="178"/>
      <c r="BH164" s="177"/>
      <c r="BI164" s="178"/>
      <c r="BJ164" s="177"/>
      <c r="BK164" s="178"/>
      <c r="BL164" s="177"/>
      <c r="BM164" s="178"/>
      <c r="BN164" s="177"/>
      <c r="BO164" s="178"/>
      <c r="BP164" s="177"/>
      <c r="BQ164" s="178"/>
      <c r="BR164" s="189">
        <f t="shared" si="122"/>
        <v>0</v>
      </c>
      <c r="BS164" s="170">
        <f t="shared" si="123"/>
        <v>0</v>
      </c>
      <c r="BT164" s="169">
        <f t="shared" si="124"/>
        <v>0</v>
      </c>
      <c r="BU164" s="170">
        <f t="shared" si="125"/>
        <v>0</v>
      </c>
      <c r="BV164" s="1"/>
      <c r="BW164" s="1"/>
      <c r="BX164" s="177"/>
      <c r="BY164" s="178"/>
      <c r="BZ164" s="177"/>
      <c r="CA164" s="178"/>
      <c r="CB164" s="177"/>
      <c r="CC164" s="178"/>
      <c r="CD164" s="177"/>
      <c r="CE164" s="178"/>
      <c r="CF164" s="177"/>
      <c r="CG164" s="178"/>
      <c r="CH164" s="177"/>
      <c r="CI164" s="178"/>
      <c r="CJ164" s="177"/>
      <c r="CK164" s="178"/>
      <c r="CL164" s="177"/>
      <c r="CM164" s="178"/>
      <c r="CN164" s="189">
        <f t="shared" si="126"/>
        <v>0</v>
      </c>
      <c r="CO164" s="170">
        <f t="shared" si="127"/>
        <v>0</v>
      </c>
      <c r="CP164" s="169">
        <f t="shared" si="128"/>
        <v>0</v>
      </c>
      <c r="CQ164" s="170">
        <f t="shared" si="129"/>
        <v>0</v>
      </c>
      <c r="CR164" s="1"/>
      <c r="CS164" s="1"/>
      <c r="CT164" s="177"/>
      <c r="CU164" s="178"/>
      <c r="CV164" s="177"/>
      <c r="CW164" s="178"/>
      <c r="CX164" s="177"/>
      <c r="CY164" s="178"/>
      <c r="CZ164" s="177"/>
      <c r="DA164" s="178"/>
      <c r="DB164" s="177"/>
      <c r="DC164" s="178"/>
      <c r="DD164" s="177"/>
      <c r="DE164" s="178"/>
      <c r="DF164" s="177"/>
      <c r="DG164" s="178"/>
      <c r="DH164" s="177"/>
      <c r="DI164" s="178"/>
      <c r="DJ164" s="189">
        <f t="shared" si="152"/>
        <v>0</v>
      </c>
      <c r="DK164" s="170">
        <f t="shared" si="153"/>
        <v>0</v>
      </c>
      <c r="DL164" s="169">
        <f t="shared" si="154"/>
        <v>0</v>
      </c>
      <c r="DM164" s="170">
        <f t="shared" si="155"/>
        <v>0</v>
      </c>
      <c r="DN164" s="1"/>
      <c r="DO164" s="1"/>
      <c r="DP164" s="177"/>
      <c r="DQ164" s="178"/>
      <c r="DR164" s="177"/>
      <c r="DS164" s="178"/>
      <c r="DT164" s="177"/>
      <c r="DU164" s="178"/>
      <c r="DV164" s="177"/>
      <c r="DW164" s="178"/>
      <c r="DX164" s="177"/>
      <c r="DY164" s="178"/>
      <c r="DZ164" s="177"/>
      <c r="EA164" s="178"/>
      <c r="EB164" s="177"/>
      <c r="EC164" s="178"/>
      <c r="ED164" s="177"/>
      <c r="EE164" s="178"/>
      <c r="EF164" s="189">
        <f t="shared" si="130"/>
        <v>0</v>
      </c>
      <c r="EG164" s="170">
        <f t="shared" si="131"/>
        <v>0</v>
      </c>
      <c r="EH164" s="169">
        <f t="shared" si="132"/>
        <v>0</v>
      </c>
      <c r="EI164" s="170">
        <f t="shared" si="133"/>
        <v>0</v>
      </c>
      <c r="EJ164" s="1"/>
      <c r="EK164" s="1"/>
      <c r="EL164" s="177"/>
      <c r="EM164" s="178"/>
      <c r="EN164" s="177"/>
      <c r="EO164" s="178"/>
      <c r="EP164" s="177"/>
      <c r="EQ164" s="178"/>
      <c r="ER164" s="177"/>
      <c r="ES164" s="178"/>
      <c r="ET164" s="177"/>
      <c r="EU164" s="178"/>
      <c r="EV164" s="177"/>
      <c r="EW164" s="178"/>
      <c r="EX164" s="177"/>
      <c r="EY164" s="178"/>
      <c r="EZ164" s="177"/>
      <c r="FA164" s="178"/>
      <c r="FB164" s="189">
        <f t="shared" si="134"/>
        <v>0</v>
      </c>
      <c r="FC164" s="170">
        <f t="shared" si="135"/>
        <v>0</v>
      </c>
      <c r="FD164" s="169">
        <f t="shared" si="136"/>
        <v>0</v>
      </c>
      <c r="FE164" s="170">
        <f t="shared" si="137"/>
        <v>0</v>
      </c>
      <c r="FF164" s="1"/>
      <c r="FG164" s="1"/>
      <c r="FH164" s="177"/>
      <c r="FI164" s="178"/>
      <c r="FJ164" s="177"/>
      <c r="FK164" s="178"/>
      <c r="FL164" s="177"/>
      <c r="FM164" s="178"/>
      <c r="FN164" s="177"/>
      <c r="FO164" s="178"/>
      <c r="FP164" s="177"/>
      <c r="FQ164" s="178"/>
      <c r="FR164" s="177"/>
      <c r="FS164" s="178"/>
      <c r="FT164" s="177"/>
      <c r="FU164" s="178"/>
      <c r="FV164" s="177"/>
      <c r="FW164" s="178"/>
      <c r="FX164" s="189">
        <f t="shared" si="138"/>
        <v>0</v>
      </c>
      <c r="FY164" s="170">
        <f t="shared" si="139"/>
        <v>0</v>
      </c>
      <c r="FZ164" s="169">
        <f t="shared" si="140"/>
        <v>0</v>
      </c>
      <c r="GA164" s="170">
        <f t="shared" si="141"/>
        <v>0</v>
      </c>
      <c r="GB164" s="1"/>
      <c r="GC164" s="1"/>
      <c r="GD164" s="177"/>
      <c r="GE164" s="178"/>
      <c r="GF164" s="177"/>
      <c r="GG164" s="178"/>
      <c r="GH164" s="177"/>
      <c r="GI164" s="178"/>
      <c r="GJ164" s="177"/>
      <c r="GK164" s="178"/>
      <c r="GL164" s="177"/>
      <c r="GM164" s="178"/>
      <c r="GN164" s="177"/>
      <c r="GO164" s="178"/>
      <c r="GP164" s="177"/>
      <c r="GQ164" s="178"/>
      <c r="GR164" s="177"/>
      <c r="GS164" s="178"/>
      <c r="GT164" s="189">
        <f t="shared" si="156"/>
        <v>0</v>
      </c>
      <c r="GU164" s="170">
        <f t="shared" si="157"/>
        <v>0</v>
      </c>
      <c r="GV164" s="169">
        <f t="shared" si="158"/>
        <v>0</v>
      </c>
      <c r="GW164" s="170">
        <f t="shared" si="159"/>
        <v>0</v>
      </c>
      <c r="GX164" s="1"/>
      <c r="GY164" s="1"/>
      <c r="GZ164" s="177"/>
      <c r="HA164" s="178"/>
      <c r="HB164" s="177"/>
      <c r="HC164" s="178"/>
      <c r="HD164" s="177"/>
      <c r="HE164" s="178"/>
      <c r="HF164" s="177"/>
      <c r="HG164" s="178"/>
      <c r="HH164" s="177"/>
      <c r="HI164" s="178"/>
      <c r="HJ164" s="177"/>
      <c r="HK164" s="178"/>
      <c r="HL164" s="177"/>
      <c r="HM164" s="178"/>
      <c r="HN164" s="177"/>
      <c r="HO164" s="178"/>
      <c r="HP164" s="189">
        <f t="shared" si="160"/>
        <v>0</v>
      </c>
      <c r="HQ164" s="170">
        <f t="shared" si="161"/>
        <v>0</v>
      </c>
      <c r="HR164" s="169">
        <f t="shared" si="162"/>
        <v>0</v>
      </c>
      <c r="HS164" s="170">
        <f t="shared" si="163"/>
        <v>0</v>
      </c>
      <c r="HT164" s="1"/>
      <c r="HU164" s="1"/>
      <c r="HV164" s="173">
        <f t="shared" si="142"/>
        <v>0</v>
      </c>
      <c r="HW164" s="174">
        <f t="shared" si="143"/>
        <v>0</v>
      </c>
      <c r="HX164" s="169">
        <f t="shared" si="144"/>
        <v>0</v>
      </c>
      <c r="HY164" s="170">
        <f t="shared" si="145"/>
        <v>0</v>
      </c>
      <c r="HZ164" s="175">
        <f t="shared" si="146"/>
        <v>0</v>
      </c>
      <c r="IA164" s="174">
        <f t="shared" si="147"/>
        <v>0</v>
      </c>
      <c r="IB164" s="169">
        <f t="shared" si="148"/>
        <v>0</v>
      </c>
      <c r="IC164" s="170">
        <f t="shared" si="149"/>
        <v>0</v>
      </c>
      <c r="ID164" s="453">
        <f t="shared" si="150"/>
        <v>0</v>
      </c>
      <c r="IE164" s="439">
        <f t="shared" si="151"/>
        <v>0</v>
      </c>
      <c r="IF164" s="455" t="s">
        <v>343</v>
      </c>
      <c r="IG164" s="439" t="s">
        <v>343</v>
      </c>
      <c r="IH164" s="1"/>
    </row>
    <row r="165" spans="2:242" s="26" customFormat="1" ht="16.5" customHeight="1" x14ac:dyDescent="0.2">
      <c r="B165" s="153" t="s">
        <v>363</v>
      </c>
      <c r="C165" s="806"/>
      <c r="D165" s="807"/>
      <c r="E165" s="322"/>
      <c r="F165" s="116"/>
      <c r="G165" s="116"/>
      <c r="H165" s="116"/>
      <c r="I165" s="148">
        <f>INT(IF(E165&gt;0,data!$J$12,0))</f>
        <v>0</v>
      </c>
      <c r="J165" s="148">
        <f t="shared" si="112"/>
        <v>0</v>
      </c>
      <c r="K165" s="323"/>
      <c r="L165" s="322"/>
      <c r="M165" s="148">
        <f>INT(IF(E165&gt;0,(IF(K165="ano",data!$J$6,0)),0))</f>
        <v>0</v>
      </c>
      <c r="N165" s="155">
        <f t="shared" si="113"/>
        <v>0</v>
      </c>
      <c r="O165" s="158">
        <f t="shared" si="114"/>
        <v>0</v>
      </c>
      <c r="Q165" s="152" t="str">
        <f t="shared" si="115"/>
        <v/>
      </c>
      <c r="R165" s="640" t="s">
        <v>343</v>
      </c>
      <c r="T165" s="26">
        <f t="shared" si="119"/>
        <v>0</v>
      </c>
      <c r="U165" s="179" t="s">
        <v>300</v>
      </c>
      <c r="V165" s="10"/>
      <c r="W165" s="10"/>
      <c r="X165" s="167"/>
      <c r="Y165" s="180"/>
      <c r="Z165" s="167"/>
      <c r="AA165" s="180"/>
      <c r="AB165" s="167"/>
      <c r="AC165" s="180"/>
      <c r="AD165" s="167"/>
      <c r="AE165" s="180"/>
      <c r="AF165" s="167"/>
      <c r="AG165" s="180"/>
      <c r="AH165" s="167"/>
      <c r="AI165" s="180"/>
      <c r="AJ165" s="167"/>
      <c r="AK165" s="180"/>
      <c r="AL165" s="167"/>
      <c r="AM165" s="180"/>
      <c r="AN165" s="167"/>
      <c r="AO165" s="180"/>
      <c r="AP165" s="167"/>
      <c r="AQ165" s="180"/>
      <c r="AR165" s="167"/>
      <c r="AS165" s="180"/>
      <c r="AT165" s="167"/>
      <c r="AU165" s="180"/>
      <c r="AV165" s="189">
        <f t="shared" si="164"/>
        <v>0</v>
      </c>
      <c r="AW165" s="170">
        <f t="shared" si="120"/>
        <v>0</v>
      </c>
      <c r="AX165" s="169">
        <f t="shared" si="165"/>
        <v>0</v>
      </c>
      <c r="AY165" s="170">
        <f t="shared" si="121"/>
        <v>0</v>
      </c>
      <c r="AZ165" s="1"/>
      <c r="BA165" s="1"/>
      <c r="BB165" s="167"/>
      <c r="BC165" s="180"/>
      <c r="BD165" s="167"/>
      <c r="BE165" s="180"/>
      <c r="BF165" s="167"/>
      <c r="BG165" s="180"/>
      <c r="BH165" s="167"/>
      <c r="BI165" s="180"/>
      <c r="BJ165" s="167"/>
      <c r="BK165" s="180"/>
      <c r="BL165" s="167"/>
      <c r="BM165" s="180"/>
      <c r="BN165" s="167"/>
      <c r="BO165" s="180"/>
      <c r="BP165" s="167"/>
      <c r="BQ165" s="180"/>
      <c r="BR165" s="189">
        <f t="shared" si="122"/>
        <v>0</v>
      </c>
      <c r="BS165" s="170">
        <f t="shared" si="123"/>
        <v>0</v>
      </c>
      <c r="BT165" s="169">
        <f t="shared" si="124"/>
        <v>0</v>
      </c>
      <c r="BU165" s="170">
        <f t="shared" si="125"/>
        <v>0</v>
      </c>
      <c r="BV165" s="1"/>
      <c r="BW165" s="1"/>
      <c r="BX165" s="167"/>
      <c r="BY165" s="180"/>
      <c r="BZ165" s="167"/>
      <c r="CA165" s="180"/>
      <c r="CB165" s="167"/>
      <c r="CC165" s="180"/>
      <c r="CD165" s="167"/>
      <c r="CE165" s="180"/>
      <c r="CF165" s="167"/>
      <c r="CG165" s="180"/>
      <c r="CH165" s="167"/>
      <c r="CI165" s="180"/>
      <c r="CJ165" s="167"/>
      <c r="CK165" s="180"/>
      <c r="CL165" s="167"/>
      <c r="CM165" s="180"/>
      <c r="CN165" s="189">
        <f t="shared" si="126"/>
        <v>0</v>
      </c>
      <c r="CO165" s="170">
        <f t="shared" si="127"/>
        <v>0</v>
      </c>
      <c r="CP165" s="169">
        <f t="shared" si="128"/>
        <v>0</v>
      </c>
      <c r="CQ165" s="170">
        <f t="shared" si="129"/>
        <v>0</v>
      </c>
      <c r="CR165" s="1"/>
      <c r="CS165" s="1"/>
      <c r="CT165" s="167"/>
      <c r="CU165" s="180"/>
      <c r="CV165" s="167"/>
      <c r="CW165" s="180"/>
      <c r="CX165" s="167"/>
      <c r="CY165" s="180"/>
      <c r="CZ165" s="167"/>
      <c r="DA165" s="180"/>
      <c r="DB165" s="167"/>
      <c r="DC165" s="180"/>
      <c r="DD165" s="167"/>
      <c r="DE165" s="180"/>
      <c r="DF165" s="167"/>
      <c r="DG165" s="180"/>
      <c r="DH165" s="167"/>
      <c r="DI165" s="180"/>
      <c r="DJ165" s="189">
        <f t="shared" si="152"/>
        <v>0</v>
      </c>
      <c r="DK165" s="170">
        <f t="shared" si="153"/>
        <v>0</v>
      </c>
      <c r="DL165" s="169">
        <f t="shared" si="154"/>
        <v>0</v>
      </c>
      <c r="DM165" s="170">
        <f t="shared" si="155"/>
        <v>0</v>
      </c>
      <c r="DN165" s="1"/>
      <c r="DO165" s="1"/>
      <c r="DP165" s="167"/>
      <c r="DQ165" s="180"/>
      <c r="DR165" s="167"/>
      <c r="DS165" s="180"/>
      <c r="DT165" s="167"/>
      <c r="DU165" s="180"/>
      <c r="DV165" s="167"/>
      <c r="DW165" s="180"/>
      <c r="DX165" s="167"/>
      <c r="DY165" s="180"/>
      <c r="DZ165" s="167"/>
      <c r="EA165" s="180"/>
      <c r="EB165" s="167"/>
      <c r="EC165" s="180"/>
      <c r="ED165" s="167"/>
      <c r="EE165" s="180"/>
      <c r="EF165" s="189">
        <f t="shared" si="130"/>
        <v>0</v>
      </c>
      <c r="EG165" s="170">
        <f t="shared" si="131"/>
        <v>0</v>
      </c>
      <c r="EH165" s="169">
        <f t="shared" si="132"/>
        <v>0</v>
      </c>
      <c r="EI165" s="170">
        <f t="shared" si="133"/>
        <v>0</v>
      </c>
      <c r="EJ165" s="1"/>
      <c r="EK165" s="1"/>
      <c r="EL165" s="167"/>
      <c r="EM165" s="180"/>
      <c r="EN165" s="167"/>
      <c r="EO165" s="180"/>
      <c r="EP165" s="167"/>
      <c r="EQ165" s="180"/>
      <c r="ER165" s="167"/>
      <c r="ES165" s="180"/>
      <c r="ET165" s="167"/>
      <c r="EU165" s="180"/>
      <c r="EV165" s="167"/>
      <c r="EW165" s="180"/>
      <c r="EX165" s="167"/>
      <c r="EY165" s="180"/>
      <c r="EZ165" s="167"/>
      <c r="FA165" s="180"/>
      <c r="FB165" s="189">
        <f t="shared" si="134"/>
        <v>0</v>
      </c>
      <c r="FC165" s="170">
        <f t="shared" si="135"/>
        <v>0</v>
      </c>
      <c r="FD165" s="169">
        <f t="shared" si="136"/>
        <v>0</v>
      </c>
      <c r="FE165" s="170">
        <f t="shared" si="137"/>
        <v>0</v>
      </c>
      <c r="FF165" s="1"/>
      <c r="FG165" s="1"/>
      <c r="FH165" s="167"/>
      <c r="FI165" s="180"/>
      <c r="FJ165" s="167"/>
      <c r="FK165" s="180"/>
      <c r="FL165" s="167"/>
      <c r="FM165" s="180"/>
      <c r="FN165" s="167"/>
      <c r="FO165" s="180"/>
      <c r="FP165" s="167"/>
      <c r="FQ165" s="180"/>
      <c r="FR165" s="167"/>
      <c r="FS165" s="180"/>
      <c r="FT165" s="167"/>
      <c r="FU165" s="180"/>
      <c r="FV165" s="167"/>
      <c r="FW165" s="180"/>
      <c r="FX165" s="189">
        <f t="shared" si="138"/>
        <v>0</v>
      </c>
      <c r="FY165" s="170">
        <f t="shared" si="139"/>
        <v>0</v>
      </c>
      <c r="FZ165" s="169">
        <f t="shared" si="140"/>
        <v>0</v>
      </c>
      <c r="GA165" s="170">
        <f t="shared" si="141"/>
        <v>0</v>
      </c>
      <c r="GB165" s="1"/>
      <c r="GC165" s="1"/>
      <c r="GD165" s="167"/>
      <c r="GE165" s="180"/>
      <c r="GF165" s="167"/>
      <c r="GG165" s="180"/>
      <c r="GH165" s="167"/>
      <c r="GI165" s="180"/>
      <c r="GJ165" s="167"/>
      <c r="GK165" s="180"/>
      <c r="GL165" s="167"/>
      <c r="GM165" s="180"/>
      <c r="GN165" s="167"/>
      <c r="GO165" s="180"/>
      <c r="GP165" s="167"/>
      <c r="GQ165" s="180"/>
      <c r="GR165" s="167"/>
      <c r="GS165" s="180"/>
      <c r="GT165" s="189">
        <f t="shared" si="156"/>
        <v>0</v>
      </c>
      <c r="GU165" s="170">
        <f t="shared" si="157"/>
        <v>0</v>
      </c>
      <c r="GV165" s="169">
        <f t="shared" si="158"/>
        <v>0</v>
      </c>
      <c r="GW165" s="170">
        <f t="shared" si="159"/>
        <v>0</v>
      </c>
      <c r="GX165" s="1"/>
      <c r="GY165" s="1"/>
      <c r="GZ165" s="167"/>
      <c r="HA165" s="180"/>
      <c r="HB165" s="167"/>
      <c r="HC165" s="180"/>
      <c r="HD165" s="167"/>
      <c r="HE165" s="180"/>
      <c r="HF165" s="167"/>
      <c r="HG165" s="180"/>
      <c r="HH165" s="167"/>
      <c r="HI165" s="180"/>
      <c r="HJ165" s="167"/>
      <c r="HK165" s="180"/>
      <c r="HL165" s="167"/>
      <c r="HM165" s="180"/>
      <c r="HN165" s="167"/>
      <c r="HO165" s="180"/>
      <c r="HP165" s="189">
        <f t="shared" si="160"/>
        <v>0</v>
      </c>
      <c r="HQ165" s="170">
        <f t="shared" si="161"/>
        <v>0</v>
      </c>
      <c r="HR165" s="169">
        <f t="shared" si="162"/>
        <v>0</v>
      </c>
      <c r="HS165" s="170">
        <f t="shared" si="163"/>
        <v>0</v>
      </c>
      <c r="HT165" s="1"/>
      <c r="HU165" s="1"/>
      <c r="HV165" s="173">
        <f t="shared" si="142"/>
        <v>0</v>
      </c>
      <c r="HW165" s="174">
        <f t="shared" si="143"/>
        <v>0</v>
      </c>
      <c r="HX165" s="169">
        <f t="shared" si="144"/>
        <v>0</v>
      </c>
      <c r="HY165" s="170">
        <f t="shared" si="145"/>
        <v>0</v>
      </c>
      <c r="HZ165" s="175">
        <f t="shared" si="146"/>
        <v>0</v>
      </c>
      <c r="IA165" s="174">
        <f t="shared" si="147"/>
        <v>0</v>
      </c>
      <c r="IB165" s="169">
        <f t="shared" si="148"/>
        <v>0</v>
      </c>
      <c r="IC165" s="170">
        <f t="shared" si="149"/>
        <v>0</v>
      </c>
      <c r="ID165" s="453">
        <f t="shared" si="150"/>
        <v>0</v>
      </c>
      <c r="IE165" s="439">
        <f t="shared" si="151"/>
        <v>0</v>
      </c>
      <c r="IF165" s="455" t="s">
        <v>343</v>
      </c>
      <c r="IG165" s="439" t="s">
        <v>343</v>
      </c>
      <c r="IH165" s="1"/>
    </row>
    <row r="166" spans="2:242" s="26" customFormat="1" ht="16.5" hidden="1" customHeight="1" x14ac:dyDescent="0.2">
      <c r="B166" s="153"/>
      <c r="C166" s="838"/>
      <c r="D166" s="839"/>
      <c r="E166" s="553"/>
      <c r="F166" s="553"/>
      <c r="G166" s="553"/>
      <c r="H166" s="553"/>
      <c r="I166" s="148">
        <f>INT(IF(E166&gt;0,data!$J$12,0))</f>
        <v>0</v>
      </c>
      <c r="J166" s="148">
        <f t="shared" si="112"/>
        <v>0</v>
      </c>
      <c r="K166" s="554"/>
      <c r="L166" s="553"/>
      <c r="M166" s="148">
        <f>INT(IF(E166&gt;0,(IF(K166="ano",data!$J$6,0)),0))</f>
        <v>0</v>
      </c>
      <c r="N166" s="155">
        <f t="shared" si="113"/>
        <v>0</v>
      </c>
      <c r="O166" s="158">
        <f t="shared" si="114"/>
        <v>0</v>
      </c>
      <c r="Q166" s="152" t="str">
        <f t="shared" si="115"/>
        <v/>
      </c>
      <c r="R166" s="640" t="s">
        <v>343</v>
      </c>
      <c r="T166" s="26">
        <f t="shared" si="119"/>
        <v>0</v>
      </c>
      <c r="U166" s="176" t="s">
        <v>300</v>
      </c>
      <c r="V166" s="10"/>
      <c r="W166" s="10"/>
      <c r="X166" s="177"/>
      <c r="Y166" s="178"/>
      <c r="Z166" s="177"/>
      <c r="AA166" s="178"/>
      <c r="AB166" s="177"/>
      <c r="AC166" s="178"/>
      <c r="AD166" s="177"/>
      <c r="AE166" s="178"/>
      <c r="AF166" s="177"/>
      <c r="AG166" s="178"/>
      <c r="AH166" s="177"/>
      <c r="AI166" s="178"/>
      <c r="AJ166" s="177"/>
      <c r="AK166" s="178"/>
      <c r="AL166" s="177"/>
      <c r="AM166" s="178"/>
      <c r="AN166" s="177"/>
      <c r="AO166" s="178"/>
      <c r="AP166" s="177"/>
      <c r="AQ166" s="178"/>
      <c r="AR166" s="177"/>
      <c r="AS166" s="178"/>
      <c r="AT166" s="177"/>
      <c r="AU166" s="178"/>
      <c r="AV166" s="189">
        <f t="shared" si="164"/>
        <v>0</v>
      </c>
      <c r="AW166" s="170">
        <f t="shared" si="120"/>
        <v>0</v>
      </c>
      <c r="AX166" s="169">
        <f t="shared" si="165"/>
        <v>0</v>
      </c>
      <c r="AY166" s="170">
        <f t="shared" si="121"/>
        <v>0</v>
      </c>
      <c r="AZ166" s="1"/>
      <c r="BA166" s="1"/>
      <c r="BB166" s="177"/>
      <c r="BC166" s="178"/>
      <c r="BD166" s="177"/>
      <c r="BE166" s="178"/>
      <c r="BF166" s="177"/>
      <c r="BG166" s="178"/>
      <c r="BH166" s="177"/>
      <c r="BI166" s="178"/>
      <c r="BJ166" s="177"/>
      <c r="BK166" s="178"/>
      <c r="BL166" s="177"/>
      <c r="BM166" s="178"/>
      <c r="BN166" s="177"/>
      <c r="BO166" s="178"/>
      <c r="BP166" s="177"/>
      <c r="BQ166" s="178"/>
      <c r="BR166" s="189">
        <f t="shared" si="122"/>
        <v>0</v>
      </c>
      <c r="BS166" s="170">
        <f t="shared" si="123"/>
        <v>0</v>
      </c>
      <c r="BT166" s="169">
        <f t="shared" si="124"/>
        <v>0</v>
      </c>
      <c r="BU166" s="170">
        <f t="shared" si="125"/>
        <v>0</v>
      </c>
      <c r="BV166" s="1"/>
      <c r="BW166" s="1"/>
      <c r="BX166" s="177"/>
      <c r="BY166" s="178"/>
      <c r="BZ166" s="177"/>
      <c r="CA166" s="178"/>
      <c r="CB166" s="177"/>
      <c r="CC166" s="178"/>
      <c r="CD166" s="177"/>
      <c r="CE166" s="178"/>
      <c r="CF166" s="177"/>
      <c r="CG166" s="178"/>
      <c r="CH166" s="177"/>
      <c r="CI166" s="178"/>
      <c r="CJ166" s="177"/>
      <c r="CK166" s="178"/>
      <c r="CL166" s="177"/>
      <c r="CM166" s="178"/>
      <c r="CN166" s="189">
        <f t="shared" si="126"/>
        <v>0</v>
      </c>
      <c r="CO166" s="170">
        <f t="shared" si="127"/>
        <v>0</v>
      </c>
      <c r="CP166" s="169">
        <f t="shared" si="128"/>
        <v>0</v>
      </c>
      <c r="CQ166" s="170">
        <f t="shared" si="129"/>
        <v>0</v>
      </c>
      <c r="CR166" s="1"/>
      <c r="CS166" s="1"/>
      <c r="CT166" s="177"/>
      <c r="CU166" s="178"/>
      <c r="CV166" s="177"/>
      <c r="CW166" s="178"/>
      <c r="CX166" s="177"/>
      <c r="CY166" s="178"/>
      <c r="CZ166" s="177"/>
      <c r="DA166" s="178"/>
      <c r="DB166" s="177"/>
      <c r="DC166" s="178"/>
      <c r="DD166" s="177"/>
      <c r="DE166" s="178"/>
      <c r="DF166" s="177"/>
      <c r="DG166" s="178"/>
      <c r="DH166" s="177"/>
      <c r="DI166" s="178"/>
      <c r="DJ166" s="189">
        <f t="shared" si="152"/>
        <v>0</v>
      </c>
      <c r="DK166" s="170">
        <f t="shared" si="153"/>
        <v>0</v>
      </c>
      <c r="DL166" s="169">
        <f t="shared" si="154"/>
        <v>0</v>
      </c>
      <c r="DM166" s="170">
        <f t="shared" si="155"/>
        <v>0</v>
      </c>
      <c r="DN166" s="1"/>
      <c r="DO166" s="1"/>
      <c r="DP166" s="177"/>
      <c r="DQ166" s="178"/>
      <c r="DR166" s="177"/>
      <c r="DS166" s="178"/>
      <c r="DT166" s="177"/>
      <c r="DU166" s="178"/>
      <c r="DV166" s="177"/>
      <c r="DW166" s="178"/>
      <c r="DX166" s="177"/>
      <c r="DY166" s="178"/>
      <c r="DZ166" s="177"/>
      <c r="EA166" s="178"/>
      <c r="EB166" s="177"/>
      <c r="EC166" s="178"/>
      <c r="ED166" s="177"/>
      <c r="EE166" s="178"/>
      <c r="EF166" s="189">
        <f t="shared" si="130"/>
        <v>0</v>
      </c>
      <c r="EG166" s="170">
        <f t="shared" si="131"/>
        <v>0</v>
      </c>
      <c r="EH166" s="169">
        <f t="shared" si="132"/>
        <v>0</v>
      </c>
      <c r="EI166" s="170">
        <f t="shared" si="133"/>
        <v>0</v>
      </c>
      <c r="EJ166" s="1"/>
      <c r="EK166" s="1"/>
      <c r="EL166" s="177"/>
      <c r="EM166" s="178"/>
      <c r="EN166" s="177"/>
      <c r="EO166" s="178"/>
      <c r="EP166" s="177"/>
      <c r="EQ166" s="178"/>
      <c r="ER166" s="177"/>
      <c r="ES166" s="178"/>
      <c r="ET166" s="177"/>
      <c r="EU166" s="178"/>
      <c r="EV166" s="177"/>
      <c r="EW166" s="178"/>
      <c r="EX166" s="177"/>
      <c r="EY166" s="178"/>
      <c r="EZ166" s="177"/>
      <c r="FA166" s="178"/>
      <c r="FB166" s="189">
        <f t="shared" si="134"/>
        <v>0</v>
      </c>
      <c r="FC166" s="170">
        <f t="shared" si="135"/>
        <v>0</v>
      </c>
      <c r="FD166" s="169">
        <f t="shared" si="136"/>
        <v>0</v>
      </c>
      <c r="FE166" s="170">
        <f t="shared" si="137"/>
        <v>0</v>
      </c>
      <c r="FF166" s="1"/>
      <c r="FG166" s="1"/>
      <c r="FH166" s="177"/>
      <c r="FI166" s="178"/>
      <c r="FJ166" s="177"/>
      <c r="FK166" s="178"/>
      <c r="FL166" s="177"/>
      <c r="FM166" s="178"/>
      <c r="FN166" s="177"/>
      <c r="FO166" s="178"/>
      <c r="FP166" s="177"/>
      <c r="FQ166" s="178"/>
      <c r="FR166" s="177"/>
      <c r="FS166" s="178"/>
      <c r="FT166" s="177"/>
      <c r="FU166" s="178"/>
      <c r="FV166" s="177"/>
      <c r="FW166" s="178"/>
      <c r="FX166" s="189">
        <f t="shared" si="138"/>
        <v>0</v>
      </c>
      <c r="FY166" s="170">
        <f t="shared" si="139"/>
        <v>0</v>
      </c>
      <c r="FZ166" s="169">
        <f t="shared" si="140"/>
        <v>0</v>
      </c>
      <c r="GA166" s="170">
        <f t="shared" si="141"/>
        <v>0</v>
      </c>
      <c r="GB166" s="1"/>
      <c r="GC166" s="1"/>
      <c r="GD166" s="177"/>
      <c r="GE166" s="178"/>
      <c r="GF166" s="177"/>
      <c r="GG166" s="178"/>
      <c r="GH166" s="177"/>
      <c r="GI166" s="178"/>
      <c r="GJ166" s="177"/>
      <c r="GK166" s="178"/>
      <c r="GL166" s="177"/>
      <c r="GM166" s="178"/>
      <c r="GN166" s="177"/>
      <c r="GO166" s="178"/>
      <c r="GP166" s="177"/>
      <c r="GQ166" s="178"/>
      <c r="GR166" s="177"/>
      <c r="GS166" s="178"/>
      <c r="GT166" s="189">
        <f t="shared" si="156"/>
        <v>0</v>
      </c>
      <c r="GU166" s="170">
        <f t="shared" si="157"/>
        <v>0</v>
      </c>
      <c r="GV166" s="169">
        <f t="shared" si="158"/>
        <v>0</v>
      </c>
      <c r="GW166" s="170">
        <f t="shared" si="159"/>
        <v>0</v>
      </c>
      <c r="GX166" s="1"/>
      <c r="GY166" s="1"/>
      <c r="GZ166" s="177"/>
      <c r="HA166" s="178"/>
      <c r="HB166" s="177"/>
      <c r="HC166" s="178"/>
      <c r="HD166" s="177"/>
      <c r="HE166" s="178"/>
      <c r="HF166" s="177"/>
      <c r="HG166" s="178"/>
      <c r="HH166" s="177"/>
      <c r="HI166" s="178"/>
      <c r="HJ166" s="177"/>
      <c r="HK166" s="178"/>
      <c r="HL166" s="177"/>
      <c r="HM166" s="178"/>
      <c r="HN166" s="177"/>
      <c r="HO166" s="178"/>
      <c r="HP166" s="189">
        <f t="shared" si="160"/>
        <v>0</v>
      </c>
      <c r="HQ166" s="170">
        <f t="shared" si="161"/>
        <v>0</v>
      </c>
      <c r="HR166" s="169">
        <f t="shared" si="162"/>
        <v>0</v>
      </c>
      <c r="HS166" s="170">
        <f t="shared" si="163"/>
        <v>0</v>
      </c>
      <c r="HT166" s="1"/>
      <c r="HU166" s="1"/>
      <c r="HV166" s="173">
        <f t="shared" si="142"/>
        <v>0</v>
      </c>
      <c r="HW166" s="174">
        <f t="shared" si="143"/>
        <v>0</v>
      </c>
      <c r="HX166" s="169">
        <f t="shared" si="144"/>
        <v>0</v>
      </c>
      <c r="HY166" s="170">
        <f t="shared" si="145"/>
        <v>0</v>
      </c>
      <c r="HZ166" s="175">
        <f t="shared" si="146"/>
        <v>0</v>
      </c>
      <c r="IA166" s="174">
        <f t="shared" si="147"/>
        <v>0</v>
      </c>
      <c r="IB166" s="169">
        <f t="shared" si="148"/>
        <v>0</v>
      </c>
      <c r="IC166" s="170">
        <f t="shared" si="149"/>
        <v>0</v>
      </c>
      <c r="ID166" s="453">
        <f t="shared" si="150"/>
        <v>0</v>
      </c>
      <c r="IE166" s="439">
        <f t="shared" si="151"/>
        <v>0</v>
      </c>
      <c r="IF166" s="455" t="s">
        <v>343</v>
      </c>
      <c r="IG166" s="439" t="s">
        <v>343</v>
      </c>
      <c r="IH166" s="1"/>
    </row>
    <row r="167" spans="2:242" s="26" customFormat="1" ht="16.5" customHeight="1" x14ac:dyDescent="0.2">
      <c r="B167" s="153" t="s">
        <v>364</v>
      </c>
      <c r="C167" s="806"/>
      <c r="D167" s="807"/>
      <c r="E167" s="322"/>
      <c r="F167" s="116"/>
      <c r="G167" s="116"/>
      <c r="H167" s="116"/>
      <c r="I167" s="148">
        <f>INT(IF(E167&gt;0,data!$J$12,0))</f>
        <v>0</v>
      </c>
      <c r="J167" s="148">
        <f t="shared" si="112"/>
        <v>0</v>
      </c>
      <c r="K167" s="323"/>
      <c r="L167" s="322"/>
      <c r="M167" s="148">
        <f>INT(IF(E167&gt;0,(IF(K167="ano",data!$J$6,0)),0))</f>
        <v>0</v>
      </c>
      <c r="N167" s="155">
        <f t="shared" si="113"/>
        <v>0</v>
      </c>
      <c r="O167" s="158">
        <f t="shared" si="114"/>
        <v>0</v>
      </c>
      <c r="Q167" s="152" t="str">
        <f t="shared" si="115"/>
        <v/>
      </c>
      <c r="R167" s="640" t="s">
        <v>343</v>
      </c>
      <c r="T167" s="26">
        <f t="shared" si="119"/>
        <v>0</v>
      </c>
      <c r="U167" s="179" t="s">
        <v>300</v>
      </c>
      <c r="V167" s="10"/>
      <c r="W167" s="10"/>
      <c r="X167" s="167"/>
      <c r="Y167" s="180"/>
      <c r="Z167" s="167"/>
      <c r="AA167" s="180"/>
      <c r="AB167" s="167"/>
      <c r="AC167" s="180"/>
      <c r="AD167" s="167"/>
      <c r="AE167" s="180"/>
      <c r="AF167" s="167"/>
      <c r="AG167" s="180"/>
      <c r="AH167" s="167"/>
      <c r="AI167" s="180"/>
      <c r="AJ167" s="167"/>
      <c r="AK167" s="180"/>
      <c r="AL167" s="167"/>
      <c r="AM167" s="180"/>
      <c r="AN167" s="167"/>
      <c r="AO167" s="180"/>
      <c r="AP167" s="167"/>
      <c r="AQ167" s="180"/>
      <c r="AR167" s="167"/>
      <c r="AS167" s="180"/>
      <c r="AT167" s="167"/>
      <c r="AU167" s="180"/>
      <c r="AV167" s="189">
        <f t="shared" si="164"/>
        <v>0</v>
      </c>
      <c r="AW167" s="170">
        <f t="shared" si="120"/>
        <v>0</v>
      </c>
      <c r="AX167" s="169">
        <f t="shared" si="165"/>
        <v>0</v>
      </c>
      <c r="AY167" s="170">
        <f t="shared" si="121"/>
        <v>0</v>
      </c>
      <c r="AZ167" s="1"/>
      <c r="BA167" s="1"/>
      <c r="BB167" s="167"/>
      <c r="BC167" s="180"/>
      <c r="BD167" s="167"/>
      <c r="BE167" s="180"/>
      <c r="BF167" s="167"/>
      <c r="BG167" s="180"/>
      <c r="BH167" s="167"/>
      <c r="BI167" s="180"/>
      <c r="BJ167" s="167"/>
      <c r="BK167" s="180"/>
      <c r="BL167" s="167"/>
      <c r="BM167" s="180"/>
      <c r="BN167" s="167"/>
      <c r="BO167" s="180"/>
      <c r="BP167" s="167"/>
      <c r="BQ167" s="180"/>
      <c r="BR167" s="189">
        <f t="shared" si="122"/>
        <v>0</v>
      </c>
      <c r="BS167" s="170">
        <f t="shared" si="123"/>
        <v>0</v>
      </c>
      <c r="BT167" s="169">
        <f t="shared" si="124"/>
        <v>0</v>
      </c>
      <c r="BU167" s="170">
        <f t="shared" si="125"/>
        <v>0</v>
      </c>
      <c r="BV167" s="1"/>
      <c r="BW167" s="1"/>
      <c r="BX167" s="167"/>
      <c r="BY167" s="180"/>
      <c r="BZ167" s="167"/>
      <c r="CA167" s="180"/>
      <c r="CB167" s="167"/>
      <c r="CC167" s="180"/>
      <c r="CD167" s="167"/>
      <c r="CE167" s="180"/>
      <c r="CF167" s="167"/>
      <c r="CG167" s="180"/>
      <c r="CH167" s="167"/>
      <c r="CI167" s="180"/>
      <c r="CJ167" s="167"/>
      <c r="CK167" s="180"/>
      <c r="CL167" s="167"/>
      <c r="CM167" s="180"/>
      <c r="CN167" s="189">
        <f t="shared" si="126"/>
        <v>0</v>
      </c>
      <c r="CO167" s="170">
        <f t="shared" si="127"/>
        <v>0</v>
      </c>
      <c r="CP167" s="169">
        <f t="shared" si="128"/>
        <v>0</v>
      </c>
      <c r="CQ167" s="170">
        <f t="shared" si="129"/>
        <v>0</v>
      </c>
      <c r="CR167" s="1"/>
      <c r="CS167" s="1"/>
      <c r="CT167" s="167"/>
      <c r="CU167" s="180"/>
      <c r="CV167" s="167"/>
      <c r="CW167" s="180"/>
      <c r="CX167" s="167"/>
      <c r="CY167" s="180"/>
      <c r="CZ167" s="167"/>
      <c r="DA167" s="180"/>
      <c r="DB167" s="167"/>
      <c r="DC167" s="180"/>
      <c r="DD167" s="167"/>
      <c r="DE167" s="180"/>
      <c r="DF167" s="167"/>
      <c r="DG167" s="180"/>
      <c r="DH167" s="167"/>
      <c r="DI167" s="180"/>
      <c r="DJ167" s="189">
        <f t="shared" si="152"/>
        <v>0</v>
      </c>
      <c r="DK167" s="170">
        <f t="shared" si="153"/>
        <v>0</v>
      </c>
      <c r="DL167" s="169">
        <f t="shared" si="154"/>
        <v>0</v>
      </c>
      <c r="DM167" s="170">
        <f t="shared" si="155"/>
        <v>0</v>
      </c>
      <c r="DN167" s="1"/>
      <c r="DO167" s="1"/>
      <c r="DP167" s="167"/>
      <c r="DQ167" s="180"/>
      <c r="DR167" s="167"/>
      <c r="DS167" s="180"/>
      <c r="DT167" s="167"/>
      <c r="DU167" s="180"/>
      <c r="DV167" s="167"/>
      <c r="DW167" s="180"/>
      <c r="DX167" s="167"/>
      <c r="DY167" s="180"/>
      <c r="DZ167" s="167"/>
      <c r="EA167" s="180"/>
      <c r="EB167" s="167"/>
      <c r="EC167" s="180"/>
      <c r="ED167" s="167"/>
      <c r="EE167" s="180"/>
      <c r="EF167" s="189">
        <f t="shared" si="130"/>
        <v>0</v>
      </c>
      <c r="EG167" s="170">
        <f t="shared" si="131"/>
        <v>0</v>
      </c>
      <c r="EH167" s="169">
        <f t="shared" si="132"/>
        <v>0</v>
      </c>
      <c r="EI167" s="170">
        <f t="shared" si="133"/>
        <v>0</v>
      </c>
      <c r="EJ167" s="1"/>
      <c r="EK167" s="1"/>
      <c r="EL167" s="167"/>
      <c r="EM167" s="180"/>
      <c r="EN167" s="167"/>
      <c r="EO167" s="180"/>
      <c r="EP167" s="167"/>
      <c r="EQ167" s="180"/>
      <c r="ER167" s="167"/>
      <c r="ES167" s="180"/>
      <c r="ET167" s="167"/>
      <c r="EU167" s="180"/>
      <c r="EV167" s="167"/>
      <c r="EW167" s="180"/>
      <c r="EX167" s="167"/>
      <c r="EY167" s="180"/>
      <c r="EZ167" s="167"/>
      <c r="FA167" s="180"/>
      <c r="FB167" s="189">
        <f t="shared" si="134"/>
        <v>0</v>
      </c>
      <c r="FC167" s="170">
        <f t="shared" si="135"/>
        <v>0</v>
      </c>
      <c r="FD167" s="169">
        <f t="shared" si="136"/>
        <v>0</v>
      </c>
      <c r="FE167" s="170">
        <f t="shared" si="137"/>
        <v>0</v>
      </c>
      <c r="FF167" s="1"/>
      <c r="FG167" s="1"/>
      <c r="FH167" s="167"/>
      <c r="FI167" s="180"/>
      <c r="FJ167" s="167"/>
      <c r="FK167" s="180"/>
      <c r="FL167" s="167"/>
      <c r="FM167" s="180"/>
      <c r="FN167" s="167"/>
      <c r="FO167" s="180"/>
      <c r="FP167" s="167"/>
      <c r="FQ167" s="180"/>
      <c r="FR167" s="167"/>
      <c r="FS167" s="180"/>
      <c r="FT167" s="167"/>
      <c r="FU167" s="180"/>
      <c r="FV167" s="167"/>
      <c r="FW167" s="180"/>
      <c r="FX167" s="189">
        <f t="shared" si="138"/>
        <v>0</v>
      </c>
      <c r="FY167" s="170">
        <f t="shared" si="139"/>
        <v>0</v>
      </c>
      <c r="FZ167" s="169">
        <f t="shared" si="140"/>
        <v>0</v>
      </c>
      <c r="GA167" s="170">
        <f t="shared" si="141"/>
        <v>0</v>
      </c>
      <c r="GB167" s="1"/>
      <c r="GC167" s="1"/>
      <c r="GD167" s="167"/>
      <c r="GE167" s="180"/>
      <c r="GF167" s="167"/>
      <c r="GG167" s="180"/>
      <c r="GH167" s="167"/>
      <c r="GI167" s="180"/>
      <c r="GJ167" s="167"/>
      <c r="GK167" s="180"/>
      <c r="GL167" s="167"/>
      <c r="GM167" s="180"/>
      <c r="GN167" s="167"/>
      <c r="GO167" s="180"/>
      <c r="GP167" s="167"/>
      <c r="GQ167" s="180"/>
      <c r="GR167" s="167"/>
      <c r="GS167" s="180"/>
      <c r="GT167" s="189">
        <f t="shared" si="156"/>
        <v>0</v>
      </c>
      <c r="GU167" s="170">
        <f t="shared" si="157"/>
        <v>0</v>
      </c>
      <c r="GV167" s="169">
        <f t="shared" si="158"/>
        <v>0</v>
      </c>
      <c r="GW167" s="170">
        <f t="shared" si="159"/>
        <v>0</v>
      </c>
      <c r="GX167" s="1"/>
      <c r="GY167" s="1"/>
      <c r="GZ167" s="167"/>
      <c r="HA167" s="180"/>
      <c r="HB167" s="167"/>
      <c r="HC167" s="180"/>
      <c r="HD167" s="167"/>
      <c r="HE167" s="180"/>
      <c r="HF167" s="167"/>
      <c r="HG167" s="180"/>
      <c r="HH167" s="167"/>
      <c r="HI167" s="180"/>
      <c r="HJ167" s="167"/>
      <c r="HK167" s="180"/>
      <c r="HL167" s="167"/>
      <c r="HM167" s="180"/>
      <c r="HN167" s="167"/>
      <c r="HO167" s="180"/>
      <c r="HP167" s="189">
        <f t="shared" si="160"/>
        <v>0</v>
      </c>
      <c r="HQ167" s="170">
        <f t="shared" si="161"/>
        <v>0</v>
      </c>
      <c r="HR167" s="169">
        <f t="shared" si="162"/>
        <v>0</v>
      </c>
      <c r="HS167" s="170">
        <f t="shared" si="163"/>
        <v>0</v>
      </c>
      <c r="HT167" s="1"/>
      <c r="HU167" s="1"/>
      <c r="HV167" s="173">
        <f t="shared" si="142"/>
        <v>0</v>
      </c>
      <c r="HW167" s="174">
        <f t="shared" si="143"/>
        <v>0</v>
      </c>
      <c r="HX167" s="169">
        <f t="shared" si="144"/>
        <v>0</v>
      </c>
      <c r="HY167" s="170">
        <f t="shared" si="145"/>
        <v>0</v>
      </c>
      <c r="HZ167" s="175">
        <f t="shared" si="146"/>
        <v>0</v>
      </c>
      <c r="IA167" s="174">
        <f t="shared" si="147"/>
        <v>0</v>
      </c>
      <c r="IB167" s="169">
        <f t="shared" si="148"/>
        <v>0</v>
      </c>
      <c r="IC167" s="170">
        <f t="shared" si="149"/>
        <v>0</v>
      </c>
      <c r="ID167" s="453">
        <f t="shared" si="150"/>
        <v>0</v>
      </c>
      <c r="IE167" s="439">
        <f t="shared" si="151"/>
        <v>0</v>
      </c>
      <c r="IF167" s="455" t="s">
        <v>343</v>
      </c>
      <c r="IG167" s="439" t="s">
        <v>343</v>
      </c>
      <c r="IH167" s="1"/>
    </row>
    <row r="168" spans="2:242" s="26" customFormat="1" ht="16.5" hidden="1" customHeight="1" x14ac:dyDescent="0.2">
      <c r="B168" s="153"/>
      <c r="C168" s="838"/>
      <c r="D168" s="839"/>
      <c r="E168" s="553"/>
      <c r="F168" s="553"/>
      <c r="G168" s="553"/>
      <c r="H168" s="553"/>
      <c r="I168" s="148">
        <f>INT(IF(E168&gt;0,data!$J$12,0))</f>
        <v>0</v>
      </c>
      <c r="J168" s="148">
        <f t="shared" si="112"/>
        <v>0</v>
      </c>
      <c r="K168" s="554"/>
      <c r="L168" s="553"/>
      <c r="M168" s="148">
        <f>INT(IF(E168&gt;0,(IF(K168="ano",data!$J$6,0)),0))</f>
        <v>0</v>
      </c>
      <c r="N168" s="155">
        <f t="shared" si="113"/>
        <v>0</v>
      </c>
      <c r="O168" s="158">
        <f t="shared" si="114"/>
        <v>0</v>
      </c>
      <c r="Q168" s="152" t="str">
        <f t="shared" si="115"/>
        <v/>
      </c>
      <c r="R168" s="640" t="s">
        <v>343</v>
      </c>
      <c r="T168" s="26">
        <f t="shared" si="119"/>
        <v>0</v>
      </c>
      <c r="U168" s="176" t="s">
        <v>300</v>
      </c>
      <c r="V168" s="10"/>
      <c r="W168" s="10"/>
      <c r="X168" s="177"/>
      <c r="Y168" s="178"/>
      <c r="Z168" s="177"/>
      <c r="AA168" s="178"/>
      <c r="AB168" s="177"/>
      <c r="AC168" s="178"/>
      <c r="AD168" s="177"/>
      <c r="AE168" s="178"/>
      <c r="AF168" s="177"/>
      <c r="AG168" s="178"/>
      <c r="AH168" s="177"/>
      <c r="AI168" s="178"/>
      <c r="AJ168" s="177"/>
      <c r="AK168" s="178"/>
      <c r="AL168" s="177"/>
      <c r="AM168" s="178"/>
      <c r="AN168" s="177"/>
      <c r="AO168" s="178"/>
      <c r="AP168" s="177"/>
      <c r="AQ168" s="178"/>
      <c r="AR168" s="177"/>
      <c r="AS168" s="178"/>
      <c r="AT168" s="177"/>
      <c r="AU168" s="178"/>
      <c r="AV168" s="189">
        <f t="shared" si="164"/>
        <v>0</v>
      </c>
      <c r="AW168" s="170">
        <f t="shared" si="120"/>
        <v>0</v>
      </c>
      <c r="AX168" s="169">
        <f t="shared" si="165"/>
        <v>0</v>
      </c>
      <c r="AY168" s="170">
        <f t="shared" si="121"/>
        <v>0</v>
      </c>
      <c r="AZ168" s="1"/>
      <c r="BA168" s="1"/>
      <c r="BB168" s="177"/>
      <c r="BC168" s="178"/>
      <c r="BD168" s="177"/>
      <c r="BE168" s="178"/>
      <c r="BF168" s="177"/>
      <c r="BG168" s="178"/>
      <c r="BH168" s="177"/>
      <c r="BI168" s="178"/>
      <c r="BJ168" s="177"/>
      <c r="BK168" s="178"/>
      <c r="BL168" s="177"/>
      <c r="BM168" s="178"/>
      <c r="BN168" s="177"/>
      <c r="BO168" s="178"/>
      <c r="BP168" s="177"/>
      <c r="BQ168" s="178"/>
      <c r="BR168" s="189">
        <f t="shared" si="122"/>
        <v>0</v>
      </c>
      <c r="BS168" s="170">
        <f t="shared" si="123"/>
        <v>0</v>
      </c>
      <c r="BT168" s="169">
        <f t="shared" si="124"/>
        <v>0</v>
      </c>
      <c r="BU168" s="170">
        <f t="shared" si="125"/>
        <v>0</v>
      </c>
      <c r="BV168" s="1"/>
      <c r="BW168" s="1"/>
      <c r="BX168" s="177"/>
      <c r="BY168" s="178"/>
      <c r="BZ168" s="177"/>
      <c r="CA168" s="178"/>
      <c r="CB168" s="177"/>
      <c r="CC168" s="178"/>
      <c r="CD168" s="177"/>
      <c r="CE168" s="178"/>
      <c r="CF168" s="177"/>
      <c r="CG168" s="178"/>
      <c r="CH168" s="177"/>
      <c r="CI168" s="178"/>
      <c r="CJ168" s="177"/>
      <c r="CK168" s="178"/>
      <c r="CL168" s="177"/>
      <c r="CM168" s="178"/>
      <c r="CN168" s="189">
        <f t="shared" si="126"/>
        <v>0</v>
      </c>
      <c r="CO168" s="170">
        <f t="shared" si="127"/>
        <v>0</v>
      </c>
      <c r="CP168" s="169">
        <f t="shared" si="128"/>
        <v>0</v>
      </c>
      <c r="CQ168" s="170">
        <f t="shared" si="129"/>
        <v>0</v>
      </c>
      <c r="CR168" s="1"/>
      <c r="CS168" s="1"/>
      <c r="CT168" s="177"/>
      <c r="CU168" s="178"/>
      <c r="CV168" s="177"/>
      <c r="CW168" s="178"/>
      <c r="CX168" s="177"/>
      <c r="CY168" s="178"/>
      <c r="CZ168" s="177"/>
      <c r="DA168" s="178"/>
      <c r="DB168" s="177"/>
      <c r="DC168" s="178"/>
      <c r="DD168" s="177"/>
      <c r="DE168" s="178"/>
      <c r="DF168" s="177"/>
      <c r="DG168" s="178"/>
      <c r="DH168" s="177"/>
      <c r="DI168" s="178"/>
      <c r="DJ168" s="189">
        <f t="shared" si="152"/>
        <v>0</v>
      </c>
      <c r="DK168" s="170">
        <f t="shared" si="153"/>
        <v>0</v>
      </c>
      <c r="DL168" s="169">
        <f t="shared" si="154"/>
        <v>0</v>
      </c>
      <c r="DM168" s="170">
        <f t="shared" si="155"/>
        <v>0</v>
      </c>
      <c r="DN168" s="1"/>
      <c r="DO168" s="1"/>
      <c r="DP168" s="177"/>
      <c r="DQ168" s="178"/>
      <c r="DR168" s="177"/>
      <c r="DS168" s="178"/>
      <c r="DT168" s="177"/>
      <c r="DU168" s="178"/>
      <c r="DV168" s="177"/>
      <c r="DW168" s="178"/>
      <c r="DX168" s="177"/>
      <c r="DY168" s="178"/>
      <c r="DZ168" s="177"/>
      <c r="EA168" s="178"/>
      <c r="EB168" s="177"/>
      <c r="EC168" s="178"/>
      <c r="ED168" s="177"/>
      <c r="EE168" s="178"/>
      <c r="EF168" s="189">
        <f t="shared" si="130"/>
        <v>0</v>
      </c>
      <c r="EG168" s="170">
        <f t="shared" si="131"/>
        <v>0</v>
      </c>
      <c r="EH168" s="169">
        <f t="shared" si="132"/>
        <v>0</v>
      </c>
      <c r="EI168" s="170">
        <f t="shared" si="133"/>
        <v>0</v>
      </c>
      <c r="EJ168" s="1"/>
      <c r="EK168" s="1"/>
      <c r="EL168" s="177"/>
      <c r="EM168" s="178"/>
      <c r="EN168" s="177"/>
      <c r="EO168" s="178"/>
      <c r="EP168" s="177"/>
      <c r="EQ168" s="178"/>
      <c r="ER168" s="177"/>
      <c r="ES168" s="178"/>
      <c r="ET168" s="177"/>
      <c r="EU168" s="178"/>
      <c r="EV168" s="177"/>
      <c r="EW168" s="178"/>
      <c r="EX168" s="177"/>
      <c r="EY168" s="178"/>
      <c r="EZ168" s="177"/>
      <c r="FA168" s="178"/>
      <c r="FB168" s="189">
        <f t="shared" si="134"/>
        <v>0</v>
      </c>
      <c r="FC168" s="170">
        <f t="shared" si="135"/>
        <v>0</v>
      </c>
      <c r="FD168" s="169">
        <f t="shared" si="136"/>
        <v>0</v>
      </c>
      <c r="FE168" s="170">
        <f t="shared" si="137"/>
        <v>0</v>
      </c>
      <c r="FF168" s="1"/>
      <c r="FG168" s="1"/>
      <c r="FH168" s="177"/>
      <c r="FI168" s="178"/>
      <c r="FJ168" s="177"/>
      <c r="FK168" s="178"/>
      <c r="FL168" s="177"/>
      <c r="FM168" s="178"/>
      <c r="FN168" s="177"/>
      <c r="FO168" s="178"/>
      <c r="FP168" s="177"/>
      <c r="FQ168" s="178"/>
      <c r="FR168" s="177"/>
      <c r="FS168" s="178"/>
      <c r="FT168" s="177"/>
      <c r="FU168" s="178"/>
      <c r="FV168" s="177"/>
      <c r="FW168" s="178"/>
      <c r="FX168" s="189">
        <f t="shared" si="138"/>
        <v>0</v>
      </c>
      <c r="FY168" s="170">
        <f t="shared" si="139"/>
        <v>0</v>
      </c>
      <c r="FZ168" s="169">
        <f t="shared" si="140"/>
        <v>0</v>
      </c>
      <c r="GA168" s="170">
        <f t="shared" si="141"/>
        <v>0</v>
      </c>
      <c r="GB168" s="1"/>
      <c r="GC168" s="1"/>
      <c r="GD168" s="177"/>
      <c r="GE168" s="178"/>
      <c r="GF168" s="177"/>
      <c r="GG168" s="178"/>
      <c r="GH168" s="177"/>
      <c r="GI168" s="178"/>
      <c r="GJ168" s="177"/>
      <c r="GK168" s="178"/>
      <c r="GL168" s="177"/>
      <c r="GM168" s="178"/>
      <c r="GN168" s="177"/>
      <c r="GO168" s="178"/>
      <c r="GP168" s="177"/>
      <c r="GQ168" s="178"/>
      <c r="GR168" s="177"/>
      <c r="GS168" s="178"/>
      <c r="GT168" s="189">
        <f t="shared" si="156"/>
        <v>0</v>
      </c>
      <c r="GU168" s="170">
        <f t="shared" si="157"/>
        <v>0</v>
      </c>
      <c r="GV168" s="169">
        <f t="shared" si="158"/>
        <v>0</v>
      </c>
      <c r="GW168" s="170">
        <f t="shared" si="159"/>
        <v>0</v>
      </c>
      <c r="GX168" s="1"/>
      <c r="GY168" s="1"/>
      <c r="GZ168" s="177"/>
      <c r="HA168" s="178"/>
      <c r="HB168" s="177"/>
      <c r="HC168" s="178"/>
      <c r="HD168" s="177"/>
      <c r="HE168" s="178"/>
      <c r="HF168" s="177"/>
      <c r="HG168" s="178"/>
      <c r="HH168" s="177"/>
      <c r="HI168" s="178"/>
      <c r="HJ168" s="177"/>
      <c r="HK168" s="178"/>
      <c r="HL168" s="177"/>
      <c r="HM168" s="178"/>
      <c r="HN168" s="177"/>
      <c r="HO168" s="178"/>
      <c r="HP168" s="189">
        <f t="shared" si="160"/>
        <v>0</v>
      </c>
      <c r="HQ168" s="170">
        <f t="shared" si="161"/>
        <v>0</v>
      </c>
      <c r="HR168" s="169">
        <f t="shared" si="162"/>
        <v>0</v>
      </c>
      <c r="HS168" s="170">
        <f t="shared" si="163"/>
        <v>0</v>
      </c>
      <c r="HT168" s="1"/>
      <c r="HU168" s="1"/>
      <c r="HV168" s="173">
        <f t="shared" si="142"/>
        <v>0</v>
      </c>
      <c r="HW168" s="174">
        <f t="shared" si="143"/>
        <v>0</v>
      </c>
      <c r="HX168" s="169">
        <f t="shared" si="144"/>
        <v>0</v>
      </c>
      <c r="HY168" s="170">
        <f t="shared" si="145"/>
        <v>0</v>
      </c>
      <c r="HZ168" s="175">
        <f t="shared" si="146"/>
        <v>0</v>
      </c>
      <c r="IA168" s="174">
        <f t="shared" si="147"/>
        <v>0</v>
      </c>
      <c r="IB168" s="169">
        <f t="shared" si="148"/>
        <v>0</v>
      </c>
      <c r="IC168" s="170">
        <f t="shared" si="149"/>
        <v>0</v>
      </c>
      <c r="ID168" s="453">
        <f t="shared" si="150"/>
        <v>0</v>
      </c>
      <c r="IE168" s="439">
        <f t="shared" si="151"/>
        <v>0</v>
      </c>
      <c r="IF168" s="455" t="s">
        <v>343</v>
      </c>
      <c r="IG168" s="439" t="s">
        <v>343</v>
      </c>
      <c r="IH168" s="1"/>
    </row>
    <row r="169" spans="2:242" s="26" customFormat="1" ht="16.5" customHeight="1" x14ac:dyDescent="0.2">
      <c r="B169" s="153" t="s">
        <v>365</v>
      </c>
      <c r="C169" s="806"/>
      <c r="D169" s="807"/>
      <c r="E169" s="322"/>
      <c r="F169" s="116"/>
      <c r="G169" s="116"/>
      <c r="H169" s="116"/>
      <c r="I169" s="148">
        <f>INT(IF(E169&gt;0,data!$J$12,0))</f>
        <v>0</v>
      </c>
      <c r="J169" s="148">
        <f t="shared" si="112"/>
        <v>0</v>
      </c>
      <c r="K169" s="323"/>
      <c r="L169" s="322"/>
      <c r="M169" s="148">
        <f>INT(IF(E169&gt;0,(IF(K169="ano",data!$J$6,0)),0))</f>
        <v>0</v>
      </c>
      <c r="N169" s="155">
        <f t="shared" si="113"/>
        <v>0</v>
      </c>
      <c r="O169" s="158">
        <f t="shared" si="114"/>
        <v>0</v>
      </c>
      <c r="Q169" s="152" t="str">
        <f t="shared" si="115"/>
        <v/>
      </c>
      <c r="R169" s="640" t="s">
        <v>343</v>
      </c>
      <c r="T169" s="26">
        <f t="shared" si="119"/>
        <v>0</v>
      </c>
      <c r="U169" s="179" t="s">
        <v>300</v>
      </c>
      <c r="V169" s="10"/>
      <c r="W169" s="10"/>
      <c r="X169" s="167"/>
      <c r="Y169" s="180"/>
      <c r="Z169" s="167"/>
      <c r="AA169" s="180"/>
      <c r="AB169" s="167"/>
      <c r="AC169" s="180"/>
      <c r="AD169" s="167"/>
      <c r="AE169" s="180"/>
      <c r="AF169" s="167"/>
      <c r="AG169" s="180"/>
      <c r="AH169" s="167"/>
      <c r="AI169" s="180"/>
      <c r="AJ169" s="167"/>
      <c r="AK169" s="180"/>
      <c r="AL169" s="167"/>
      <c r="AM169" s="180"/>
      <c r="AN169" s="167"/>
      <c r="AO169" s="180"/>
      <c r="AP169" s="167"/>
      <c r="AQ169" s="180"/>
      <c r="AR169" s="167"/>
      <c r="AS169" s="180"/>
      <c r="AT169" s="167"/>
      <c r="AU169" s="180"/>
      <c r="AV169" s="189">
        <f t="shared" si="164"/>
        <v>0</v>
      </c>
      <c r="AW169" s="170">
        <f t="shared" si="120"/>
        <v>0</v>
      </c>
      <c r="AX169" s="169">
        <f t="shared" si="165"/>
        <v>0</v>
      </c>
      <c r="AY169" s="170">
        <f t="shared" si="121"/>
        <v>0</v>
      </c>
      <c r="AZ169" s="1"/>
      <c r="BA169" s="1"/>
      <c r="BB169" s="167"/>
      <c r="BC169" s="180"/>
      <c r="BD169" s="167"/>
      <c r="BE169" s="180"/>
      <c r="BF169" s="167"/>
      <c r="BG169" s="180"/>
      <c r="BH169" s="167"/>
      <c r="BI169" s="180"/>
      <c r="BJ169" s="167"/>
      <c r="BK169" s="180"/>
      <c r="BL169" s="167"/>
      <c r="BM169" s="180"/>
      <c r="BN169" s="167"/>
      <c r="BO169" s="180"/>
      <c r="BP169" s="167"/>
      <c r="BQ169" s="180"/>
      <c r="BR169" s="189">
        <f t="shared" si="122"/>
        <v>0</v>
      </c>
      <c r="BS169" s="170">
        <f t="shared" si="123"/>
        <v>0</v>
      </c>
      <c r="BT169" s="169">
        <f t="shared" si="124"/>
        <v>0</v>
      </c>
      <c r="BU169" s="170">
        <f t="shared" si="125"/>
        <v>0</v>
      </c>
      <c r="BV169" s="1"/>
      <c r="BW169" s="1"/>
      <c r="BX169" s="167"/>
      <c r="BY169" s="180"/>
      <c r="BZ169" s="167"/>
      <c r="CA169" s="180"/>
      <c r="CB169" s="167"/>
      <c r="CC169" s="180"/>
      <c r="CD169" s="167"/>
      <c r="CE169" s="180"/>
      <c r="CF169" s="167"/>
      <c r="CG169" s="180"/>
      <c r="CH169" s="167"/>
      <c r="CI169" s="180"/>
      <c r="CJ169" s="167"/>
      <c r="CK169" s="180"/>
      <c r="CL169" s="167"/>
      <c r="CM169" s="180"/>
      <c r="CN169" s="189">
        <f t="shared" si="126"/>
        <v>0</v>
      </c>
      <c r="CO169" s="170">
        <f t="shared" si="127"/>
        <v>0</v>
      </c>
      <c r="CP169" s="169">
        <f t="shared" si="128"/>
        <v>0</v>
      </c>
      <c r="CQ169" s="170">
        <f t="shared" si="129"/>
        <v>0</v>
      </c>
      <c r="CR169" s="1"/>
      <c r="CS169" s="1"/>
      <c r="CT169" s="167"/>
      <c r="CU169" s="180"/>
      <c r="CV169" s="167"/>
      <c r="CW169" s="180"/>
      <c r="CX169" s="167"/>
      <c r="CY169" s="180"/>
      <c r="CZ169" s="167"/>
      <c r="DA169" s="180"/>
      <c r="DB169" s="167"/>
      <c r="DC169" s="180"/>
      <c r="DD169" s="167"/>
      <c r="DE169" s="180"/>
      <c r="DF169" s="167"/>
      <c r="DG169" s="180"/>
      <c r="DH169" s="167"/>
      <c r="DI169" s="180"/>
      <c r="DJ169" s="189">
        <f t="shared" si="152"/>
        <v>0</v>
      </c>
      <c r="DK169" s="170">
        <f t="shared" si="153"/>
        <v>0</v>
      </c>
      <c r="DL169" s="169">
        <f t="shared" si="154"/>
        <v>0</v>
      </c>
      <c r="DM169" s="170">
        <f t="shared" si="155"/>
        <v>0</v>
      </c>
      <c r="DN169" s="1"/>
      <c r="DO169" s="1"/>
      <c r="DP169" s="167"/>
      <c r="DQ169" s="180"/>
      <c r="DR169" s="167"/>
      <c r="DS169" s="180"/>
      <c r="DT169" s="167"/>
      <c r="DU169" s="180"/>
      <c r="DV169" s="167"/>
      <c r="DW169" s="180"/>
      <c r="DX169" s="167"/>
      <c r="DY169" s="180"/>
      <c r="DZ169" s="167"/>
      <c r="EA169" s="180"/>
      <c r="EB169" s="167"/>
      <c r="EC169" s="180"/>
      <c r="ED169" s="167"/>
      <c r="EE169" s="180"/>
      <c r="EF169" s="189">
        <f t="shared" si="130"/>
        <v>0</v>
      </c>
      <c r="EG169" s="170">
        <f t="shared" si="131"/>
        <v>0</v>
      </c>
      <c r="EH169" s="169">
        <f t="shared" si="132"/>
        <v>0</v>
      </c>
      <c r="EI169" s="170">
        <f t="shared" si="133"/>
        <v>0</v>
      </c>
      <c r="EJ169" s="1"/>
      <c r="EK169" s="1"/>
      <c r="EL169" s="167"/>
      <c r="EM169" s="180"/>
      <c r="EN169" s="167"/>
      <c r="EO169" s="180"/>
      <c r="EP169" s="167"/>
      <c r="EQ169" s="180"/>
      <c r="ER169" s="167"/>
      <c r="ES169" s="180"/>
      <c r="ET169" s="167"/>
      <c r="EU169" s="180"/>
      <c r="EV169" s="167"/>
      <c r="EW169" s="180"/>
      <c r="EX169" s="167"/>
      <c r="EY169" s="180"/>
      <c r="EZ169" s="167"/>
      <c r="FA169" s="180"/>
      <c r="FB169" s="189">
        <f t="shared" si="134"/>
        <v>0</v>
      </c>
      <c r="FC169" s="170">
        <f t="shared" si="135"/>
        <v>0</v>
      </c>
      <c r="FD169" s="169">
        <f t="shared" si="136"/>
        <v>0</v>
      </c>
      <c r="FE169" s="170">
        <f t="shared" si="137"/>
        <v>0</v>
      </c>
      <c r="FF169" s="1"/>
      <c r="FG169" s="1"/>
      <c r="FH169" s="167"/>
      <c r="FI169" s="180"/>
      <c r="FJ169" s="167"/>
      <c r="FK169" s="180"/>
      <c r="FL169" s="167"/>
      <c r="FM169" s="180"/>
      <c r="FN169" s="167"/>
      <c r="FO169" s="180"/>
      <c r="FP169" s="167"/>
      <c r="FQ169" s="180"/>
      <c r="FR169" s="167"/>
      <c r="FS169" s="180"/>
      <c r="FT169" s="167"/>
      <c r="FU169" s="180"/>
      <c r="FV169" s="167"/>
      <c r="FW169" s="180"/>
      <c r="FX169" s="189">
        <f t="shared" si="138"/>
        <v>0</v>
      </c>
      <c r="FY169" s="170">
        <f t="shared" si="139"/>
        <v>0</v>
      </c>
      <c r="FZ169" s="169">
        <f t="shared" si="140"/>
        <v>0</v>
      </c>
      <c r="GA169" s="170">
        <f t="shared" si="141"/>
        <v>0</v>
      </c>
      <c r="GB169" s="1"/>
      <c r="GC169" s="1"/>
      <c r="GD169" s="167"/>
      <c r="GE169" s="180"/>
      <c r="GF169" s="167"/>
      <c r="GG169" s="180"/>
      <c r="GH169" s="167"/>
      <c r="GI169" s="180"/>
      <c r="GJ169" s="167"/>
      <c r="GK169" s="180"/>
      <c r="GL169" s="167"/>
      <c r="GM169" s="180"/>
      <c r="GN169" s="167"/>
      <c r="GO169" s="180"/>
      <c r="GP169" s="167"/>
      <c r="GQ169" s="180"/>
      <c r="GR169" s="167"/>
      <c r="GS169" s="180"/>
      <c r="GT169" s="189">
        <f t="shared" si="156"/>
        <v>0</v>
      </c>
      <c r="GU169" s="170">
        <f t="shared" si="157"/>
        <v>0</v>
      </c>
      <c r="GV169" s="169">
        <f t="shared" si="158"/>
        <v>0</v>
      </c>
      <c r="GW169" s="170">
        <f t="shared" si="159"/>
        <v>0</v>
      </c>
      <c r="GX169" s="1"/>
      <c r="GY169" s="1"/>
      <c r="GZ169" s="167"/>
      <c r="HA169" s="180"/>
      <c r="HB169" s="167"/>
      <c r="HC169" s="180"/>
      <c r="HD169" s="167"/>
      <c r="HE169" s="180"/>
      <c r="HF169" s="167"/>
      <c r="HG169" s="180"/>
      <c r="HH169" s="167"/>
      <c r="HI169" s="180"/>
      <c r="HJ169" s="167"/>
      <c r="HK169" s="180"/>
      <c r="HL169" s="167"/>
      <c r="HM169" s="180"/>
      <c r="HN169" s="167"/>
      <c r="HO169" s="180"/>
      <c r="HP169" s="189">
        <f t="shared" si="160"/>
        <v>0</v>
      </c>
      <c r="HQ169" s="170">
        <f t="shared" si="161"/>
        <v>0</v>
      </c>
      <c r="HR169" s="169">
        <f t="shared" si="162"/>
        <v>0</v>
      </c>
      <c r="HS169" s="170">
        <f t="shared" si="163"/>
        <v>0</v>
      </c>
      <c r="HT169" s="1"/>
      <c r="HU169" s="1"/>
      <c r="HV169" s="173">
        <f t="shared" si="142"/>
        <v>0</v>
      </c>
      <c r="HW169" s="174">
        <f t="shared" si="143"/>
        <v>0</v>
      </c>
      <c r="HX169" s="169">
        <f t="shared" si="144"/>
        <v>0</v>
      </c>
      <c r="HY169" s="170">
        <f t="shared" si="145"/>
        <v>0</v>
      </c>
      <c r="HZ169" s="175">
        <f t="shared" si="146"/>
        <v>0</v>
      </c>
      <c r="IA169" s="174">
        <f t="shared" si="147"/>
        <v>0</v>
      </c>
      <c r="IB169" s="169">
        <f t="shared" si="148"/>
        <v>0</v>
      </c>
      <c r="IC169" s="170">
        <f t="shared" si="149"/>
        <v>0</v>
      </c>
      <c r="ID169" s="453">
        <f t="shared" si="150"/>
        <v>0</v>
      </c>
      <c r="IE169" s="439">
        <f t="shared" si="151"/>
        <v>0</v>
      </c>
      <c r="IF169" s="455" t="s">
        <v>343</v>
      </c>
      <c r="IG169" s="439" t="s">
        <v>343</v>
      </c>
      <c r="IH169" s="1"/>
    </row>
    <row r="170" spans="2:242" s="26" customFormat="1" ht="16.5" hidden="1" customHeight="1" x14ac:dyDescent="0.2">
      <c r="B170" s="153"/>
      <c r="C170" s="838"/>
      <c r="D170" s="839"/>
      <c r="E170" s="553"/>
      <c r="F170" s="553"/>
      <c r="G170" s="553"/>
      <c r="H170" s="553"/>
      <c r="I170" s="148">
        <f>INT(IF(E170&gt;0,data!$J$12,0))</f>
        <v>0</v>
      </c>
      <c r="J170" s="148">
        <f t="shared" si="112"/>
        <v>0</v>
      </c>
      <c r="K170" s="554"/>
      <c r="L170" s="553"/>
      <c r="M170" s="148">
        <f>INT(IF(E170&gt;0,(IF(K170="ano",data!$J$6,0)),0))</f>
        <v>0</v>
      </c>
      <c r="N170" s="155">
        <f t="shared" si="113"/>
        <v>0</v>
      </c>
      <c r="O170" s="158">
        <f t="shared" si="114"/>
        <v>0</v>
      </c>
      <c r="Q170" s="152" t="str">
        <f t="shared" si="115"/>
        <v/>
      </c>
      <c r="R170" s="640" t="s">
        <v>343</v>
      </c>
      <c r="T170" s="26">
        <f t="shared" si="119"/>
        <v>0</v>
      </c>
      <c r="U170" s="176" t="s">
        <v>300</v>
      </c>
      <c r="V170" s="10"/>
      <c r="W170" s="10"/>
      <c r="X170" s="177"/>
      <c r="Y170" s="178"/>
      <c r="Z170" s="177"/>
      <c r="AA170" s="178"/>
      <c r="AB170" s="177"/>
      <c r="AC170" s="178"/>
      <c r="AD170" s="177"/>
      <c r="AE170" s="178"/>
      <c r="AF170" s="177"/>
      <c r="AG170" s="178"/>
      <c r="AH170" s="177"/>
      <c r="AI170" s="178"/>
      <c r="AJ170" s="177"/>
      <c r="AK170" s="178"/>
      <c r="AL170" s="177"/>
      <c r="AM170" s="178"/>
      <c r="AN170" s="177"/>
      <c r="AO170" s="178"/>
      <c r="AP170" s="177"/>
      <c r="AQ170" s="178"/>
      <c r="AR170" s="177"/>
      <c r="AS170" s="178"/>
      <c r="AT170" s="177"/>
      <c r="AU170" s="178"/>
      <c r="AV170" s="189">
        <f t="shared" si="164"/>
        <v>0</v>
      </c>
      <c r="AW170" s="170">
        <f t="shared" si="120"/>
        <v>0</v>
      </c>
      <c r="AX170" s="169">
        <f t="shared" si="165"/>
        <v>0</v>
      </c>
      <c r="AY170" s="170">
        <f t="shared" si="121"/>
        <v>0</v>
      </c>
      <c r="AZ170" s="1"/>
      <c r="BA170" s="1"/>
      <c r="BB170" s="177"/>
      <c r="BC170" s="178"/>
      <c r="BD170" s="177"/>
      <c r="BE170" s="178"/>
      <c r="BF170" s="177"/>
      <c r="BG170" s="178"/>
      <c r="BH170" s="177"/>
      <c r="BI170" s="178"/>
      <c r="BJ170" s="177"/>
      <c r="BK170" s="178"/>
      <c r="BL170" s="177"/>
      <c r="BM170" s="178"/>
      <c r="BN170" s="177"/>
      <c r="BO170" s="178"/>
      <c r="BP170" s="177"/>
      <c r="BQ170" s="178"/>
      <c r="BR170" s="189">
        <f t="shared" si="122"/>
        <v>0</v>
      </c>
      <c r="BS170" s="170">
        <f t="shared" si="123"/>
        <v>0</v>
      </c>
      <c r="BT170" s="169">
        <f t="shared" si="124"/>
        <v>0</v>
      </c>
      <c r="BU170" s="170">
        <f t="shared" si="125"/>
        <v>0</v>
      </c>
      <c r="BV170" s="1"/>
      <c r="BW170" s="1"/>
      <c r="BX170" s="177"/>
      <c r="BY170" s="178"/>
      <c r="BZ170" s="177"/>
      <c r="CA170" s="178"/>
      <c r="CB170" s="177"/>
      <c r="CC170" s="178"/>
      <c r="CD170" s="177"/>
      <c r="CE170" s="178"/>
      <c r="CF170" s="177"/>
      <c r="CG170" s="178"/>
      <c r="CH170" s="177"/>
      <c r="CI170" s="178"/>
      <c r="CJ170" s="177"/>
      <c r="CK170" s="178"/>
      <c r="CL170" s="177"/>
      <c r="CM170" s="178"/>
      <c r="CN170" s="189">
        <f t="shared" si="126"/>
        <v>0</v>
      </c>
      <c r="CO170" s="170">
        <f t="shared" si="127"/>
        <v>0</v>
      </c>
      <c r="CP170" s="169">
        <f t="shared" si="128"/>
        <v>0</v>
      </c>
      <c r="CQ170" s="170">
        <f t="shared" si="129"/>
        <v>0</v>
      </c>
      <c r="CR170" s="1"/>
      <c r="CS170" s="1"/>
      <c r="CT170" s="177"/>
      <c r="CU170" s="178"/>
      <c r="CV170" s="177"/>
      <c r="CW170" s="178"/>
      <c r="CX170" s="177"/>
      <c r="CY170" s="178"/>
      <c r="CZ170" s="177"/>
      <c r="DA170" s="178"/>
      <c r="DB170" s="177"/>
      <c r="DC170" s="178"/>
      <c r="DD170" s="177"/>
      <c r="DE170" s="178"/>
      <c r="DF170" s="177"/>
      <c r="DG170" s="178"/>
      <c r="DH170" s="177"/>
      <c r="DI170" s="178"/>
      <c r="DJ170" s="189">
        <f t="shared" si="152"/>
        <v>0</v>
      </c>
      <c r="DK170" s="170">
        <f t="shared" si="153"/>
        <v>0</v>
      </c>
      <c r="DL170" s="169">
        <f t="shared" si="154"/>
        <v>0</v>
      </c>
      <c r="DM170" s="170">
        <f t="shared" si="155"/>
        <v>0</v>
      </c>
      <c r="DN170" s="1"/>
      <c r="DO170" s="1"/>
      <c r="DP170" s="177"/>
      <c r="DQ170" s="178"/>
      <c r="DR170" s="177"/>
      <c r="DS170" s="178"/>
      <c r="DT170" s="177"/>
      <c r="DU170" s="178"/>
      <c r="DV170" s="177"/>
      <c r="DW170" s="178"/>
      <c r="DX170" s="177"/>
      <c r="DY170" s="178"/>
      <c r="DZ170" s="177"/>
      <c r="EA170" s="178"/>
      <c r="EB170" s="177"/>
      <c r="EC170" s="178"/>
      <c r="ED170" s="177"/>
      <c r="EE170" s="178"/>
      <c r="EF170" s="189">
        <f t="shared" si="130"/>
        <v>0</v>
      </c>
      <c r="EG170" s="170">
        <f t="shared" si="131"/>
        <v>0</v>
      </c>
      <c r="EH170" s="169">
        <f t="shared" si="132"/>
        <v>0</v>
      </c>
      <c r="EI170" s="170">
        <f t="shared" si="133"/>
        <v>0</v>
      </c>
      <c r="EJ170" s="1"/>
      <c r="EK170" s="1"/>
      <c r="EL170" s="177"/>
      <c r="EM170" s="178"/>
      <c r="EN170" s="177"/>
      <c r="EO170" s="178"/>
      <c r="EP170" s="177"/>
      <c r="EQ170" s="178"/>
      <c r="ER170" s="177"/>
      <c r="ES170" s="178"/>
      <c r="ET170" s="177"/>
      <c r="EU170" s="178"/>
      <c r="EV170" s="177"/>
      <c r="EW170" s="178"/>
      <c r="EX170" s="177"/>
      <c r="EY170" s="178"/>
      <c r="EZ170" s="177"/>
      <c r="FA170" s="178"/>
      <c r="FB170" s="189">
        <f t="shared" si="134"/>
        <v>0</v>
      </c>
      <c r="FC170" s="170">
        <f t="shared" si="135"/>
        <v>0</v>
      </c>
      <c r="FD170" s="169">
        <f t="shared" si="136"/>
        <v>0</v>
      </c>
      <c r="FE170" s="170">
        <f t="shared" si="137"/>
        <v>0</v>
      </c>
      <c r="FF170" s="1"/>
      <c r="FG170" s="1"/>
      <c r="FH170" s="177"/>
      <c r="FI170" s="178"/>
      <c r="FJ170" s="177"/>
      <c r="FK170" s="178"/>
      <c r="FL170" s="177"/>
      <c r="FM170" s="178"/>
      <c r="FN170" s="177"/>
      <c r="FO170" s="178"/>
      <c r="FP170" s="177"/>
      <c r="FQ170" s="178"/>
      <c r="FR170" s="177"/>
      <c r="FS170" s="178"/>
      <c r="FT170" s="177"/>
      <c r="FU170" s="178"/>
      <c r="FV170" s="177"/>
      <c r="FW170" s="178"/>
      <c r="FX170" s="189">
        <f t="shared" si="138"/>
        <v>0</v>
      </c>
      <c r="FY170" s="170">
        <f t="shared" si="139"/>
        <v>0</v>
      </c>
      <c r="FZ170" s="169">
        <f t="shared" si="140"/>
        <v>0</v>
      </c>
      <c r="GA170" s="170">
        <f t="shared" si="141"/>
        <v>0</v>
      </c>
      <c r="GB170" s="1"/>
      <c r="GC170" s="1"/>
      <c r="GD170" s="177"/>
      <c r="GE170" s="178"/>
      <c r="GF170" s="177"/>
      <c r="GG170" s="178"/>
      <c r="GH170" s="177"/>
      <c r="GI170" s="178"/>
      <c r="GJ170" s="177"/>
      <c r="GK170" s="178"/>
      <c r="GL170" s="177"/>
      <c r="GM170" s="178"/>
      <c r="GN170" s="177"/>
      <c r="GO170" s="178"/>
      <c r="GP170" s="177"/>
      <c r="GQ170" s="178"/>
      <c r="GR170" s="177"/>
      <c r="GS170" s="178"/>
      <c r="GT170" s="189">
        <f t="shared" si="156"/>
        <v>0</v>
      </c>
      <c r="GU170" s="170">
        <f t="shared" si="157"/>
        <v>0</v>
      </c>
      <c r="GV170" s="169">
        <f t="shared" si="158"/>
        <v>0</v>
      </c>
      <c r="GW170" s="170">
        <f t="shared" si="159"/>
        <v>0</v>
      </c>
      <c r="GX170" s="1"/>
      <c r="GY170" s="1"/>
      <c r="GZ170" s="177"/>
      <c r="HA170" s="178"/>
      <c r="HB170" s="177"/>
      <c r="HC170" s="178"/>
      <c r="HD170" s="177"/>
      <c r="HE170" s="178"/>
      <c r="HF170" s="177"/>
      <c r="HG170" s="178"/>
      <c r="HH170" s="177"/>
      <c r="HI170" s="178"/>
      <c r="HJ170" s="177"/>
      <c r="HK170" s="178"/>
      <c r="HL170" s="177"/>
      <c r="HM170" s="178"/>
      <c r="HN170" s="177"/>
      <c r="HO170" s="178"/>
      <c r="HP170" s="189">
        <f t="shared" si="160"/>
        <v>0</v>
      </c>
      <c r="HQ170" s="170">
        <f t="shared" si="161"/>
        <v>0</v>
      </c>
      <c r="HR170" s="169">
        <f t="shared" si="162"/>
        <v>0</v>
      </c>
      <c r="HS170" s="170">
        <f t="shared" si="163"/>
        <v>0</v>
      </c>
      <c r="HT170" s="1"/>
      <c r="HU170" s="1"/>
      <c r="HV170" s="173">
        <f t="shared" si="142"/>
        <v>0</v>
      </c>
      <c r="HW170" s="174">
        <f t="shared" si="143"/>
        <v>0</v>
      </c>
      <c r="HX170" s="169">
        <f t="shared" si="144"/>
        <v>0</v>
      </c>
      <c r="HY170" s="170">
        <f t="shared" si="145"/>
        <v>0</v>
      </c>
      <c r="HZ170" s="175">
        <f t="shared" si="146"/>
        <v>0</v>
      </c>
      <c r="IA170" s="174">
        <f t="shared" si="147"/>
        <v>0</v>
      </c>
      <c r="IB170" s="169">
        <f t="shared" si="148"/>
        <v>0</v>
      </c>
      <c r="IC170" s="170">
        <f t="shared" si="149"/>
        <v>0</v>
      </c>
      <c r="ID170" s="453">
        <f t="shared" si="150"/>
        <v>0</v>
      </c>
      <c r="IE170" s="439">
        <f t="shared" si="151"/>
        <v>0</v>
      </c>
      <c r="IF170" s="455" t="s">
        <v>343</v>
      </c>
      <c r="IG170" s="439" t="s">
        <v>343</v>
      </c>
      <c r="IH170" s="1"/>
    </row>
    <row r="171" spans="2:242" s="26" customFormat="1" ht="16.5" customHeight="1" x14ac:dyDescent="0.2">
      <c r="B171" s="153" t="s">
        <v>366</v>
      </c>
      <c r="C171" s="806"/>
      <c r="D171" s="807"/>
      <c r="E171" s="322"/>
      <c r="F171" s="116"/>
      <c r="G171" s="116"/>
      <c r="H171" s="116"/>
      <c r="I171" s="148">
        <f>INT(IF(E171&gt;0,data!$J$12,0))</f>
        <v>0</v>
      </c>
      <c r="J171" s="148">
        <f t="shared" si="112"/>
        <v>0</v>
      </c>
      <c r="K171" s="323"/>
      <c r="L171" s="322"/>
      <c r="M171" s="148">
        <f>INT(IF(E171&gt;0,(IF(K171="ano",data!$J$6,0)),0))</f>
        <v>0</v>
      </c>
      <c r="N171" s="155">
        <f t="shared" si="113"/>
        <v>0</v>
      </c>
      <c r="O171" s="158">
        <f t="shared" si="114"/>
        <v>0</v>
      </c>
      <c r="Q171" s="152" t="str">
        <f t="shared" si="115"/>
        <v/>
      </c>
      <c r="R171" s="640" t="s">
        <v>343</v>
      </c>
      <c r="T171" s="26">
        <f t="shared" si="119"/>
        <v>0</v>
      </c>
      <c r="U171" s="179" t="s">
        <v>300</v>
      </c>
      <c r="V171" s="10"/>
      <c r="W171" s="10"/>
      <c r="X171" s="167"/>
      <c r="Y171" s="180"/>
      <c r="Z171" s="167"/>
      <c r="AA171" s="180"/>
      <c r="AB171" s="167"/>
      <c r="AC171" s="180"/>
      <c r="AD171" s="167"/>
      <c r="AE171" s="180"/>
      <c r="AF171" s="167"/>
      <c r="AG171" s="180"/>
      <c r="AH171" s="167"/>
      <c r="AI171" s="180"/>
      <c r="AJ171" s="167"/>
      <c r="AK171" s="180"/>
      <c r="AL171" s="167"/>
      <c r="AM171" s="180"/>
      <c r="AN171" s="167"/>
      <c r="AO171" s="180"/>
      <c r="AP171" s="167"/>
      <c r="AQ171" s="180"/>
      <c r="AR171" s="167"/>
      <c r="AS171" s="180"/>
      <c r="AT171" s="167"/>
      <c r="AU171" s="180"/>
      <c r="AV171" s="189">
        <f t="shared" si="164"/>
        <v>0</v>
      </c>
      <c r="AW171" s="170">
        <f t="shared" si="120"/>
        <v>0</v>
      </c>
      <c r="AX171" s="169">
        <f t="shared" si="165"/>
        <v>0</v>
      </c>
      <c r="AY171" s="170">
        <f t="shared" si="121"/>
        <v>0</v>
      </c>
      <c r="AZ171" s="1"/>
      <c r="BA171" s="1"/>
      <c r="BB171" s="167"/>
      <c r="BC171" s="180"/>
      <c r="BD171" s="167"/>
      <c r="BE171" s="180"/>
      <c r="BF171" s="167"/>
      <c r="BG171" s="180"/>
      <c r="BH171" s="167"/>
      <c r="BI171" s="180"/>
      <c r="BJ171" s="167"/>
      <c r="BK171" s="180"/>
      <c r="BL171" s="167"/>
      <c r="BM171" s="180"/>
      <c r="BN171" s="167"/>
      <c r="BO171" s="180"/>
      <c r="BP171" s="167"/>
      <c r="BQ171" s="180"/>
      <c r="BR171" s="189">
        <f t="shared" si="122"/>
        <v>0</v>
      </c>
      <c r="BS171" s="170">
        <f t="shared" si="123"/>
        <v>0</v>
      </c>
      <c r="BT171" s="169">
        <f t="shared" si="124"/>
        <v>0</v>
      </c>
      <c r="BU171" s="170">
        <f t="shared" si="125"/>
        <v>0</v>
      </c>
      <c r="BV171" s="1"/>
      <c r="BW171" s="1"/>
      <c r="BX171" s="167"/>
      <c r="BY171" s="180"/>
      <c r="BZ171" s="167"/>
      <c r="CA171" s="180"/>
      <c r="CB171" s="167"/>
      <c r="CC171" s="180"/>
      <c r="CD171" s="167"/>
      <c r="CE171" s="180"/>
      <c r="CF171" s="167"/>
      <c r="CG171" s="180"/>
      <c r="CH171" s="167"/>
      <c r="CI171" s="180"/>
      <c r="CJ171" s="167"/>
      <c r="CK171" s="180"/>
      <c r="CL171" s="167"/>
      <c r="CM171" s="180"/>
      <c r="CN171" s="189">
        <f t="shared" si="126"/>
        <v>0</v>
      </c>
      <c r="CO171" s="170">
        <f t="shared" si="127"/>
        <v>0</v>
      </c>
      <c r="CP171" s="169">
        <f t="shared" si="128"/>
        <v>0</v>
      </c>
      <c r="CQ171" s="170">
        <f t="shared" si="129"/>
        <v>0</v>
      </c>
      <c r="CR171" s="1"/>
      <c r="CS171" s="1"/>
      <c r="CT171" s="167"/>
      <c r="CU171" s="180"/>
      <c r="CV171" s="167"/>
      <c r="CW171" s="180"/>
      <c r="CX171" s="167"/>
      <c r="CY171" s="180"/>
      <c r="CZ171" s="167"/>
      <c r="DA171" s="180"/>
      <c r="DB171" s="167"/>
      <c r="DC171" s="180"/>
      <c r="DD171" s="167"/>
      <c r="DE171" s="180"/>
      <c r="DF171" s="167"/>
      <c r="DG171" s="180"/>
      <c r="DH171" s="167"/>
      <c r="DI171" s="180"/>
      <c r="DJ171" s="189">
        <f t="shared" si="152"/>
        <v>0</v>
      </c>
      <c r="DK171" s="170">
        <f t="shared" si="153"/>
        <v>0</v>
      </c>
      <c r="DL171" s="169">
        <f t="shared" si="154"/>
        <v>0</v>
      </c>
      <c r="DM171" s="170">
        <f t="shared" si="155"/>
        <v>0</v>
      </c>
      <c r="DN171" s="1"/>
      <c r="DO171" s="1"/>
      <c r="DP171" s="167"/>
      <c r="DQ171" s="180"/>
      <c r="DR171" s="167"/>
      <c r="DS171" s="180"/>
      <c r="DT171" s="167"/>
      <c r="DU171" s="180"/>
      <c r="DV171" s="167"/>
      <c r="DW171" s="180"/>
      <c r="DX171" s="167"/>
      <c r="DY171" s="180"/>
      <c r="DZ171" s="167"/>
      <c r="EA171" s="180"/>
      <c r="EB171" s="167"/>
      <c r="EC171" s="180"/>
      <c r="ED171" s="167"/>
      <c r="EE171" s="180"/>
      <c r="EF171" s="189">
        <f t="shared" si="130"/>
        <v>0</v>
      </c>
      <c r="EG171" s="170">
        <f t="shared" si="131"/>
        <v>0</v>
      </c>
      <c r="EH171" s="169">
        <f t="shared" si="132"/>
        <v>0</v>
      </c>
      <c r="EI171" s="170">
        <f t="shared" si="133"/>
        <v>0</v>
      </c>
      <c r="EJ171" s="1"/>
      <c r="EK171" s="1"/>
      <c r="EL171" s="167"/>
      <c r="EM171" s="180"/>
      <c r="EN171" s="167"/>
      <c r="EO171" s="180"/>
      <c r="EP171" s="167"/>
      <c r="EQ171" s="180"/>
      <c r="ER171" s="167"/>
      <c r="ES171" s="180"/>
      <c r="ET171" s="167"/>
      <c r="EU171" s="180"/>
      <c r="EV171" s="167"/>
      <c r="EW171" s="180"/>
      <c r="EX171" s="167"/>
      <c r="EY171" s="180"/>
      <c r="EZ171" s="167"/>
      <c r="FA171" s="180"/>
      <c r="FB171" s="189">
        <f t="shared" si="134"/>
        <v>0</v>
      </c>
      <c r="FC171" s="170">
        <f t="shared" si="135"/>
        <v>0</v>
      </c>
      <c r="FD171" s="169">
        <f t="shared" si="136"/>
        <v>0</v>
      </c>
      <c r="FE171" s="170">
        <f t="shared" si="137"/>
        <v>0</v>
      </c>
      <c r="FF171" s="1"/>
      <c r="FG171" s="1"/>
      <c r="FH171" s="167"/>
      <c r="FI171" s="180"/>
      <c r="FJ171" s="167"/>
      <c r="FK171" s="180"/>
      <c r="FL171" s="167"/>
      <c r="FM171" s="180"/>
      <c r="FN171" s="167"/>
      <c r="FO171" s="180"/>
      <c r="FP171" s="167"/>
      <c r="FQ171" s="180"/>
      <c r="FR171" s="167"/>
      <c r="FS171" s="180"/>
      <c r="FT171" s="167"/>
      <c r="FU171" s="180"/>
      <c r="FV171" s="167"/>
      <c r="FW171" s="180"/>
      <c r="FX171" s="189">
        <f t="shared" si="138"/>
        <v>0</v>
      </c>
      <c r="FY171" s="170">
        <f t="shared" si="139"/>
        <v>0</v>
      </c>
      <c r="FZ171" s="169">
        <f t="shared" si="140"/>
        <v>0</v>
      </c>
      <c r="GA171" s="170">
        <f t="shared" si="141"/>
        <v>0</v>
      </c>
      <c r="GB171" s="1"/>
      <c r="GC171" s="1"/>
      <c r="GD171" s="167"/>
      <c r="GE171" s="180"/>
      <c r="GF171" s="167"/>
      <c r="GG171" s="180"/>
      <c r="GH171" s="167"/>
      <c r="GI171" s="180"/>
      <c r="GJ171" s="167"/>
      <c r="GK171" s="180"/>
      <c r="GL171" s="167"/>
      <c r="GM171" s="180"/>
      <c r="GN171" s="167"/>
      <c r="GO171" s="180"/>
      <c r="GP171" s="167"/>
      <c r="GQ171" s="180"/>
      <c r="GR171" s="167"/>
      <c r="GS171" s="180"/>
      <c r="GT171" s="189">
        <f t="shared" si="156"/>
        <v>0</v>
      </c>
      <c r="GU171" s="170">
        <f t="shared" si="157"/>
        <v>0</v>
      </c>
      <c r="GV171" s="169">
        <f t="shared" si="158"/>
        <v>0</v>
      </c>
      <c r="GW171" s="170">
        <f t="shared" si="159"/>
        <v>0</v>
      </c>
      <c r="GX171" s="1"/>
      <c r="GY171" s="1"/>
      <c r="GZ171" s="167"/>
      <c r="HA171" s="180"/>
      <c r="HB171" s="167"/>
      <c r="HC171" s="180"/>
      <c r="HD171" s="167"/>
      <c r="HE171" s="180"/>
      <c r="HF171" s="167"/>
      <c r="HG171" s="180"/>
      <c r="HH171" s="167"/>
      <c r="HI171" s="180"/>
      <c r="HJ171" s="167"/>
      <c r="HK171" s="180"/>
      <c r="HL171" s="167"/>
      <c r="HM171" s="180"/>
      <c r="HN171" s="167"/>
      <c r="HO171" s="180"/>
      <c r="HP171" s="189">
        <f t="shared" si="160"/>
        <v>0</v>
      </c>
      <c r="HQ171" s="170">
        <f t="shared" si="161"/>
        <v>0</v>
      </c>
      <c r="HR171" s="169">
        <f t="shared" si="162"/>
        <v>0</v>
      </c>
      <c r="HS171" s="170">
        <f t="shared" si="163"/>
        <v>0</v>
      </c>
      <c r="HT171" s="1"/>
      <c r="HU171" s="1"/>
      <c r="HV171" s="173">
        <f t="shared" si="142"/>
        <v>0</v>
      </c>
      <c r="HW171" s="174">
        <f t="shared" si="143"/>
        <v>0</v>
      </c>
      <c r="HX171" s="169">
        <f t="shared" si="144"/>
        <v>0</v>
      </c>
      <c r="HY171" s="170">
        <f t="shared" si="145"/>
        <v>0</v>
      </c>
      <c r="HZ171" s="175">
        <f t="shared" si="146"/>
        <v>0</v>
      </c>
      <c r="IA171" s="174">
        <f t="shared" si="147"/>
        <v>0</v>
      </c>
      <c r="IB171" s="169">
        <f t="shared" si="148"/>
        <v>0</v>
      </c>
      <c r="IC171" s="170">
        <f t="shared" si="149"/>
        <v>0</v>
      </c>
      <c r="ID171" s="453">
        <f t="shared" si="150"/>
        <v>0</v>
      </c>
      <c r="IE171" s="439">
        <f t="shared" si="151"/>
        <v>0</v>
      </c>
      <c r="IF171" s="455" t="s">
        <v>343</v>
      </c>
      <c r="IG171" s="439" t="s">
        <v>343</v>
      </c>
      <c r="IH171" s="1"/>
    </row>
    <row r="172" spans="2:242" s="26" customFormat="1" ht="16.5" hidden="1" customHeight="1" x14ac:dyDescent="0.2">
      <c r="B172" s="153"/>
      <c r="C172" s="838"/>
      <c r="D172" s="839"/>
      <c r="E172" s="553"/>
      <c r="F172" s="553"/>
      <c r="G172" s="553"/>
      <c r="H172" s="553"/>
      <c r="I172" s="148">
        <f>INT(IF(E172&gt;0,data!$J$12,0))</f>
        <v>0</v>
      </c>
      <c r="J172" s="148">
        <f t="shared" si="112"/>
        <v>0</v>
      </c>
      <c r="K172" s="554"/>
      <c r="L172" s="553"/>
      <c r="M172" s="148">
        <f>INT(IF(E172&gt;0,(IF(K172="ano",data!$J$6,0)),0))</f>
        <v>0</v>
      </c>
      <c r="N172" s="155">
        <f t="shared" si="113"/>
        <v>0</v>
      </c>
      <c r="O172" s="158">
        <f t="shared" si="114"/>
        <v>0</v>
      </c>
      <c r="Q172" s="152" t="str">
        <f t="shared" si="115"/>
        <v/>
      </c>
      <c r="R172" s="640" t="s">
        <v>343</v>
      </c>
      <c r="T172" s="26">
        <f t="shared" si="119"/>
        <v>0</v>
      </c>
      <c r="U172" s="176" t="s">
        <v>300</v>
      </c>
      <c r="V172" s="10"/>
      <c r="W172" s="10"/>
      <c r="X172" s="177"/>
      <c r="Y172" s="178"/>
      <c r="Z172" s="177"/>
      <c r="AA172" s="178"/>
      <c r="AB172" s="177"/>
      <c r="AC172" s="178"/>
      <c r="AD172" s="177"/>
      <c r="AE172" s="178"/>
      <c r="AF172" s="177"/>
      <c r="AG172" s="178"/>
      <c r="AH172" s="177"/>
      <c r="AI172" s="178"/>
      <c r="AJ172" s="177"/>
      <c r="AK172" s="178"/>
      <c r="AL172" s="177"/>
      <c r="AM172" s="178"/>
      <c r="AN172" s="177"/>
      <c r="AO172" s="178"/>
      <c r="AP172" s="177"/>
      <c r="AQ172" s="178"/>
      <c r="AR172" s="177"/>
      <c r="AS172" s="178"/>
      <c r="AT172" s="177"/>
      <c r="AU172" s="178"/>
      <c r="AV172" s="189">
        <f t="shared" si="164"/>
        <v>0</v>
      </c>
      <c r="AW172" s="170">
        <f t="shared" si="120"/>
        <v>0</v>
      </c>
      <c r="AX172" s="169">
        <f t="shared" si="165"/>
        <v>0</v>
      </c>
      <c r="AY172" s="170">
        <f t="shared" si="121"/>
        <v>0</v>
      </c>
      <c r="AZ172" s="1"/>
      <c r="BA172" s="1"/>
      <c r="BB172" s="177"/>
      <c r="BC172" s="178"/>
      <c r="BD172" s="177"/>
      <c r="BE172" s="178"/>
      <c r="BF172" s="177"/>
      <c r="BG172" s="178"/>
      <c r="BH172" s="177"/>
      <c r="BI172" s="178"/>
      <c r="BJ172" s="177"/>
      <c r="BK172" s="178"/>
      <c r="BL172" s="177"/>
      <c r="BM172" s="178"/>
      <c r="BN172" s="177"/>
      <c r="BO172" s="178"/>
      <c r="BP172" s="177"/>
      <c r="BQ172" s="178"/>
      <c r="BR172" s="189">
        <f t="shared" si="122"/>
        <v>0</v>
      </c>
      <c r="BS172" s="170">
        <f t="shared" si="123"/>
        <v>0</v>
      </c>
      <c r="BT172" s="169">
        <f t="shared" si="124"/>
        <v>0</v>
      </c>
      <c r="BU172" s="170">
        <f t="shared" si="125"/>
        <v>0</v>
      </c>
      <c r="BV172" s="1"/>
      <c r="BW172" s="1"/>
      <c r="BX172" s="177"/>
      <c r="BY172" s="178"/>
      <c r="BZ172" s="177"/>
      <c r="CA172" s="178"/>
      <c r="CB172" s="177"/>
      <c r="CC172" s="178"/>
      <c r="CD172" s="177"/>
      <c r="CE172" s="178"/>
      <c r="CF172" s="177"/>
      <c r="CG172" s="178"/>
      <c r="CH172" s="177"/>
      <c r="CI172" s="178"/>
      <c r="CJ172" s="177"/>
      <c r="CK172" s="178"/>
      <c r="CL172" s="177"/>
      <c r="CM172" s="178"/>
      <c r="CN172" s="189">
        <f t="shared" si="126"/>
        <v>0</v>
      </c>
      <c r="CO172" s="170">
        <f t="shared" si="127"/>
        <v>0</v>
      </c>
      <c r="CP172" s="169">
        <f t="shared" si="128"/>
        <v>0</v>
      </c>
      <c r="CQ172" s="170">
        <f t="shared" si="129"/>
        <v>0</v>
      </c>
      <c r="CR172" s="1"/>
      <c r="CS172" s="1"/>
      <c r="CT172" s="177"/>
      <c r="CU172" s="178"/>
      <c r="CV172" s="177"/>
      <c r="CW172" s="178"/>
      <c r="CX172" s="177"/>
      <c r="CY172" s="178"/>
      <c r="CZ172" s="177"/>
      <c r="DA172" s="178"/>
      <c r="DB172" s="177"/>
      <c r="DC172" s="178"/>
      <c r="DD172" s="177"/>
      <c r="DE172" s="178"/>
      <c r="DF172" s="177"/>
      <c r="DG172" s="178"/>
      <c r="DH172" s="177"/>
      <c r="DI172" s="178"/>
      <c r="DJ172" s="189">
        <f t="shared" si="152"/>
        <v>0</v>
      </c>
      <c r="DK172" s="170">
        <f t="shared" si="153"/>
        <v>0</v>
      </c>
      <c r="DL172" s="169">
        <f t="shared" si="154"/>
        <v>0</v>
      </c>
      <c r="DM172" s="170">
        <f t="shared" si="155"/>
        <v>0</v>
      </c>
      <c r="DN172" s="1"/>
      <c r="DO172" s="1"/>
      <c r="DP172" s="177"/>
      <c r="DQ172" s="178"/>
      <c r="DR172" s="177"/>
      <c r="DS172" s="178"/>
      <c r="DT172" s="177"/>
      <c r="DU172" s="178"/>
      <c r="DV172" s="177"/>
      <c r="DW172" s="178"/>
      <c r="DX172" s="177"/>
      <c r="DY172" s="178"/>
      <c r="DZ172" s="177"/>
      <c r="EA172" s="178"/>
      <c r="EB172" s="177"/>
      <c r="EC172" s="178"/>
      <c r="ED172" s="177"/>
      <c r="EE172" s="178"/>
      <c r="EF172" s="189">
        <f t="shared" si="130"/>
        <v>0</v>
      </c>
      <c r="EG172" s="170">
        <f t="shared" si="131"/>
        <v>0</v>
      </c>
      <c r="EH172" s="169">
        <f t="shared" si="132"/>
        <v>0</v>
      </c>
      <c r="EI172" s="170">
        <f t="shared" si="133"/>
        <v>0</v>
      </c>
      <c r="EJ172" s="1"/>
      <c r="EK172" s="1"/>
      <c r="EL172" s="177"/>
      <c r="EM172" s="178"/>
      <c r="EN172" s="177"/>
      <c r="EO172" s="178"/>
      <c r="EP172" s="177"/>
      <c r="EQ172" s="178"/>
      <c r="ER172" s="177"/>
      <c r="ES172" s="178"/>
      <c r="ET172" s="177"/>
      <c r="EU172" s="178"/>
      <c r="EV172" s="177"/>
      <c r="EW172" s="178"/>
      <c r="EX172" s="177"/>
      <c r="EY172" s="178"/>
      <c r="EZ172" s="177"/>
      <c r="FA172" s="178"/>
      <c r="FB172" s="189">
        <f t="shared" si="134"/>
        <v>0</v>
      </c>
      <c r="FC172" s="170">
        <f t="shared" si="135"/>
        <v>0</v>
      </c>
      <c r="FD172" s="169">
        <f t="shared" si="136"/>
        <v>0</v>
      </c>
      <c r="FE172" s="170">
        <f t="shared" si="137"/>
        <v>0</v>
      </c>
      <c r="FF172" s="1"/>
      <c r="FG172" s="1"/>
      <c r="FH172" s="177"/>
      <c r="FI172" s="178"/>
      <c r="FJ172" s="177"/>
      <c r="FK172" s="178"/>
      <c r="FL172" s="177"/>
      <c r="FM172" s="178"/>
      <c r="FN172" s="177"/>
      <c r="FO172" s="178"/>
      <c r="FP172" s="177"/>
      <c r="FQ172" s="178"/>
      <c r="FR172" s="177"/>
      <c r="FS172" s="178"/>
      <c r="FT172" s="177"/>
      <c r="FU172" s="178"/>
      <c r="FV172" s="177"/>
      <c r="FW172" s="178"/>
      <c r="FX172" s="189">
        <f t="shared" si="138"/>
        <v>0</v>
      </c>
      <c r="FY172" s="170">
        <f t="shared" si="139"/>
        <v>0</v>
      </c>
      <c r="FZ172" s="169">
        <f t="shared" si="140"/>
        <v>0</v>
      </c>
      <c r="GA172" s="170">
        <f t="shared" si="141"/>
        <v>0</v>
      </c>
      <c r="GB172" s="1"/>
      <c r="GC172" s="1"/>
      <c r="GD172" s="177"/>
      <c r="GE172" s="178"/>
      <c r="GF172" s="177"/>
      <c r="GG172" s="178"/>
      <c r="GH172" s="177"/>
      <c r="GI172" s="178"/>
      <c r="GJ172" s="177"/>
      <c r="GK172" s="178"/>
      <c r="GL172" s="177"/>
      <c r="GM172" s="178"/>
      <c r="GN172" s="177"/>
      <c r="GO172" s="178"/>
      <c r="GP172" s="177"/>
      <c r="GQ172" s="178"/>
      <c r="GR172" s="177"/>
      <c r="GS172" s="178"/>
      <c r="GT172" s="189">
        <f t="shared" si="156"/>
        <v>0</v>
      </c>
      <c r="GU172" s="170">
        <f t="shared" si="157"/>
        <v>0</v>
      </c>
      <c r="GV172" s="169">
        <f t="shared" si="158"/>
        <v>0</v>
      </c>
      <c r="GW172" s="170">
        <f t="shared" si="159"/>
        <v>0</v>
      </c>
      <c r="GX172" s="1"/>
      <c r="GY172" s="1"/>
      <c r="GZ172" s="177"/>
      <c r="HA172" s="178"/>
      <c r="HB172" s="177"/>
      <c r="HC172" s="178"/>
      <c r="HD172" s="177"/>
      <c r="HE172" s="178"/>
      <c r="HF172" s="177"/>
      <c r="HG172" s="178"/>
      <c r="HH172" s="177"/>
      <c r="HI172" s="178"/>
      <c r="HJ172" s="177"/>
      <c r="HK172" s="178"/>
      <c r="HL172" s="177"/>
      <c r="HM172" s="178"/>
      <c r="HN172" s="177"/>
      <c r="HO172" s="178"/>
      <c r="HP172" s="189">
        <f t="shared" si="160"/>
        <v>0</v>
      </c>
      <c r="HQ172" s="170">
        <f t="shared" si="161"/>
        <v>0</v>
      </c>
      <c r="HR172" s="169">
        <f t="shared" si="162"/>
        <v>0</v>
      </c>
      <c r="HS172" s="170">
        <f t="shared" si="163"/>
        <v>0</v>
      </c>
      <c r="HT172" s="1"/>
      <c r="HU172" s="1"/>
      <c r="HV172" s="173">
        <f t="shared" si="142"/>
        <v>0</v>
      </c>
      <c r="HW172" s="174">
        <f t="shared" si="143"/>
        <v>0</v>
      </c>
      <c r="HX172" s="169">
        <f t="shared" si="144"/>
        <v>0</v>
      </c>
      <c r="HY172" s="170">
        <f t="shared" si="145"/>
        <v>0</v>
      </c>
      <c r="HZ172" s="175">
        <f t="shared" si="146"/>
        <v>0</v>
      </c>
      <c r="IA172" s="174">
        <f t="shared" si="147"/>
        <v>0</v>
      </c>
      <c r="IB172" s="169">
        <f t="shared" si="148"/>
        <v>0</v>
      </c>
      <c r="IC172" s="170">
        <f t="shared" si="149"/>
        <v>0</v>
      </c>
      <c r="ID172" s="453">
        <f t="shared" si="150"/>
        <v>0</v>
      </c>
      <c r="IE172" s="439">
        <f t="shared" si="151"/>
        <v>0</v>
      </c>
      <c r="IF172" s="455" t="s">
        <v>343</v>
      </c>
      <c r="IG172" s="439" t="s">
        <v>343</v>
      </c>
      <c r="IH172" s="1"/>
    </row>
    <row r="173" spans="2:242" s="26" customFormat="1" ht="16.5" customHeight="1" x14ac:dyDescent="0.2">
      <c r="B173" s="153" t="s">
        <v>367</v>
      </c>
      <c r="C173" s="806"/>
      <c r="D173" s="807"/>
      <c r="E173" s="322"/>
      <c r="F173" s="116"/>
      <c r="G173" s="116"/>
      <c r="H173" s="116"/>
      <c r="I173" s="148">
        <f>INT(IF(E173&gt;0,data!$J$12,0))</f>
        <v>0</v>
      </c>
      <c r="J173" s="148">
        <f t="shared" si="112"/>
        <v>0</v>
      </c>
      <c r="K173" s="323"/>
      <c r="L173" s="322"/>
      <c r="M173" s="148">
        <f>INT(IF(E173&gt;0,(IF(K173="ano",data!$J$6,0)),0))</f>
        <v>0</v>
      </c>
      <c r="N173" s="155">
        <f t="shared" si="113"/>
        <v>0</v>
      </c>
      <c r="O173" s="158">
        <f t="shared" si="114"/>
        <v>0</v>
      </c>
      <c r="Q173" s="152" t="str">
        <f t="shared" si="115"/>
        <v/>
      </c>
      <c r="R173" s="640" t="s">
        <v>343</v>
      </c>
      <c r="T173" s="26">
        <f t="shared" si="119"/>
        <v>0</v>
      </c>
      <c r="U173" s="179" t="s">
        <v>300</v>
      </c>
      <c r="V173" s="10"/>
      <c r="W173" s="10"/>
      <c r="X173" s="167"/>
      <c r="Y173" s="180"/>
      <c r="Z173" s="167"/>
      <c r="AA173" s="180"/>
      <c r="AB173" s="167"/>
      <c r="AC173" s="180"/>
      <c r="AD173" s="167"/>
      <c r="AE173" s="180"/>
      <c r="AF173" s="167"/>
      <c r="AG173" s="180"/>
      <c r="AH173" s="167"/>
      <c r="AI173" s="180"/>
      <c r="AJ173" s="167"/>
      <c r="AK173" s="180"/>
      <c r="AL173" s="167"/>
      <c r="AM173" s="180"/>
      <c r="AN173" s="167"/>
      <c r="AO173" s="180"/>
      <c r="AP173" s="167"/>
      <c r="AQ173" s="180"/>
      <c r="AR173" s="167"/>
      <c r="AS173" s="180"/>
      <c r="AT173" s="167"/>
      <c r="AU173" s="180"/>
      <c r="AV173" s="189">
        <f t="shared" si="164"/>
        <v>0</v>
      </c>
      <c r="AW173" s="170">
        <f t="shared" si="120"/>
        <v>0</v>
      </c>
      <c r="AX173" s="169">
        <f t="shared" si="165"/>
        <v>0</v>
      </c>
      <c r="AY173" s="170">
        <f t="shared" si="121"/>
        <v>0</v>
      </c>
      <c r="AZ173" s="1"/>
      <c r="BA173" s="1"/>
      <c r="BB173" s="167"/>
      <c r="BC173" s="180"/>
      <c r="BD173" s="167"/>
      <c r="BE173" s="180"/>
      <c r="BF173" s="167"/>
      <c r="BG173" s="180"/>
      <c r="BH173" s="167"/>
      <c r="BI173" s="180"/>
      <c r="BJ173" s="167"/>
      <c r="BK173" s="180"/>
      <c r="BL173" s="167"/>
      <c r="BM173" s="180"/>
      <c r="BN173" s="167"/>
      <c r="BO173" s="180"/>
      <c r="BP173" s="167"/>
      <c r="BQ173" s="180"/>
      <c r="BR173" s="189">
        <f t="shared" si="122"/>
        <v>0</v>
      </c>
      <c r="BS173" s="170">
        <f t="shared" si="123"/>
        <v>0</v>
      </c>
      <c r="BT173" s="169">
        <f t="shared" si="124"/>
        <v>0</v>
      </c>
      <c r="BU173" s="170">
        <f t="shared" si="125"/>
        <v>0</v>
      </c>
      <c r="BV173" s="1"/>
      <c r="BW173" s="1"/>
      <c r="BX173" s="167"/>
      <c r="BY173" s="180"/>
      <c r="BZ173" s="167"/>
      <c r="CA173" s="180"/>
      <c r="CB173" s="167"/>
      <c r="CC173" s="180"/>
      <c r="CD173" s="167"/>
      <c r="CE173" s="180"/>
      <c r="CF173" s="167"/>
      <c r="CG173" s="180"/>
      <c r="CH173" s="167"/>
      <c r="CI173" s="180"/>
      <c r="CJ173" s="167"/>
      <c r="CK173" s="180"/>
      <c r="CL173" s="167"/>
      <c r="CM173" s="180"/>
      <c r="CN173" s="189">
        <f t="shared" si="126"/>
        <v>0</v>
      </c>
      <c r="CO173" s="170">
        <f t="shared" si="127"/>
        <v>0</v>
      </c>
      <c r="CP173" s="169">
        <f t="shared" si="128"/>
        <v>0</v>
      </c>
      <c r="CQ173" s="170">
        <f t="shared" si="129"/>
        <v>0</v>
      </c>
      <c r="CR173" s="1"/>
      <c r="CS173" s="1"/>
      <c r="CT173" s="167"/>
      <c r="CU173" s="180"/>
      <c r="CV173" s="167"/>
      <c r="CW173" s="180"/>
      <c r="CX173" s="167"/>
      <c r="CY173" s="180"/>
      <c r="CZ173" s="167"/>
      <c r="DA173" s="180"/>
      <c r="DB173" s="167"/>
      <c r="DC173" s="180"/>
      <c r="DD173" s="167"/>
      <c r="DE173" s="180"/>
      <c r="DF173" s="167"/>
      <c r="DG173" s="180"/>
      <c r="DH173" s="167"/>
      <c r="DI173" s="180"/>
      <c r="DJ173" s="189">
        <f t="shared" si="152"/>
        <v>0</v>
      </c>
      <c r="DK173" s="170">
        <f t="shared" si="153"/>
        <v>0</v>
      </c>
      <c r="DL173" s="169">
        <f t="shared" si="154"/>
        <v>0</v>
      </c>
      <c r="DM173" s="170">
        <f t="shared" si="155"/>
        <v>0</v>
      </c>
      <c r="DN173" s="1"/>
      <c r="DO173" s="1"/>
      <c r="DP173" s="167"/>
      <c r="DQ173" s="180"/>
      <c r="DR173" s="167"/>
      <c r="DS173" s="180"/>
      <c r="DT173" s="167"/>
      <c r="DU173" s="180"/>
      <c r="DV173" s="167"/>
      <c r="DW173" s="180"/>
      <c r="DX173" s="167"/>
      <c r="DY173" s="180"/>
      <c r="DZ173" s="167"/>
      <c r="EA173" s="180"/>
      <c r="EB173" s="167"/>
      <c r="EC173" s="180"/>
      <c r="ED173" s="167"/>
      <c r="EE173" s="180"/>
      <c r="EF173" s="189">
        <f t="shared" si="130"/>
        <v>0</v>
      </c>
      <c r="EG173" s="170">
        <f t="shared" si="131"/>
        <v>0</v>
      </c>
      <c r="EH173" s="169">
        <f t="shared" si="132"/>
        <v>0</v>
      </c>
      <c r="EI173" s="170">
        <f t="shared" si="133"/>
        <v>0</v>
      </c>
      <c r="EJ173" s="1"/>
      <c r="EK173" s="1"/>
      <c r="EL173" s="167"/>
      <c r="EM173" s="180"/>
      <c r="EN173" s="167"/>
      <c r="EO173" s="180"/>
      <c r="EP173" s="167"/>
      <c r="EQ173" s="180"/>
      <c r="ER173" s="167"/>
      <c r="ES173" s="180"/>
      <c r="ET173" s="167"/>
      <c r="EU173" s="180"/>
      <c r="EV173" s="167"/>
      <c r="EW173" s="180"/>
      <c r="EX173" s="167"/>
      <c r="EY173" s="180"/>
      <c r="EZ173" s="167"/>
      <c r="FA173" s="180"/>
      <c r="FB173" s="189">
        <f t="shared" si="134"/>
        <v>0</v>
      </c>
      <c r="FC173" s="170">
        <f t="shared" si="135"/>
        <v>0</v>
      </c>
      <c r="FD173" s="169">
        <f t="shared" si="136"/>
        <v>0</v>
      </c>
      <c r="FE173" s="170">
        <f t="shared" si="137"/>
        <v>0</v>
      </c>
      <c r="FF173" s="1"/>
      <c r="FG173" s="1"/>
      <c r="FH173" s="167"/>
      <c r="FI173" s="180"/>
      <c r="FJ173" s="167"/>
      <c r="FK173" s="180"/>
      <c r="FL173" s="167"/>
      <c r="FM173" s="180"/>
      <c r="FN173" s="167"/>
      <c r="FO173" s="180"/>
      <c r="FP173" s="167"/>
      <c r="FQ173" s="180"/>
      <c r="FR173" s="167"/>
      <c r="FS173" s="180"/>
      <c r="FT173" s="167"/>
      <c r="FU173" s="180"/>
      <c r="FV173" s="167"/>
      <c r="FW173" s="180"/>
      <c r="FX173" s="189">
        <f t="shared" si="138"/>
        <v>0</v>
      </c>
      <c r="FY173" s="170">
        <f t="shared" si="139"/>
        <v>0</v>
      </c>
      <c r="FZ173" s="169">
        <f t="shared" si="140"/>
        <v>0</v>
      </c>
      <c r="GA173" s="170">
        <f t="shared" si="141"/>
        <v>0</v>
      </c>
      <c r="GB173" s="1"/>
      <c r="GC173" s="1"/>
      <c r="GD173" s="167"/>
      <c r="GE173" s="180"/>
      <c r="GF173" s="167"/>
      <c r="GG173" s="180"/>
      <c r="GH173" s="167"/>
      <c r="GI173" s="180"/>
      <c r="GJ173" s="167"/>
      <c r="GK173" s="180"/>
      <c r="GL173" s="167"/>
      <c r="GM173" s="180"/>
      <c r="GN173" s="167"/>
      <c r="GO173" s="180"/>
      <c r="GP173" s="167"/>
      <c r="GQ173" s="180"/>
      <c r="GR173" s="167"/>
      <c r="GS173" s="180"/>
      <c r="GT173" s="189">
        <f t="shared" si="156"/>
        <v>0</v>
      </c>
      <c r="GU173" s="170">
        <f t="shared" si="157"/>
        <v>0</v>
      </c>
      <c r="GV173" s="169">
        <f t="shared" si="158"/>
        <v>0</v>
      </c>
      <c r="GW173" s="170">
        <f t="shared" si="159"/>
        <v>0</v>
      </c>
      <c r="GX173" s="1"/>
      <c r="GY173" s="1"/>
      <c r="GZ173" s="167"/>
      <c r="HA173" s="180"/>
      <c r="HB173" s="167"/>
      <c r="HC173" s="180"/>
      <c r="HD173" s="167"/>
      <c r="HE173" s="180"/>
      <c r="HF173" s="167"/>
      <c r="HG173" s="180"/>
      <c r="HH173" s="167"/>
      <c r="HI173" s="180"/>
      <c r="HJ173" s="167"/>
      <c r="HK173" s="180"/>
      <c r="HL173" s="167"/>
      <c r="HM173" s="180"/>
      <c r="HN173" s="167"/>
      <c r="HO173" s="180"/>
      <c r="HP173" s="189">
        <f t="shared" si="160"/>
        <v>0</v>
      </c>
      <c r="HQ173" s="170">
        <f t="shared" si="161"/>
        <v>0</v>
      </c>
      <c r="HR173" s="169">
        <f t="shared" si="162"/>
        <v>0</v>
      </c>
      <c r="HS173" s="170">
        <f t="shared" si="163"/>
        <v>0</v>
      </c>
      <c r="HT173" s="1"/>
      <c r="HU173" s="1"/>
      <c r="HV173" s="173">
        <f t="shared" si="142"/>
        <v>0</v>
      </c>
      <c r="HW173" s="174">
        <f t="shared" si="143"/>
        <v>0</v>
      </c>
      <c r="HX173" s="169">
        <f t="shared" si="144"/>
        <v>0</v>
      </c>
      <c r="HY173" s="170">
        <f t="shared" si="145"/>
        <v>0</v>
      </c>
      <c r="HZ173" s="175">
        <f t="shared" si="146"/>
        <v>0</v>
      </c>
      <c r="IA173" s="174">
        <f t="shared" si="147"/>
        <v>0</v>
      </c>
      <c r="IB173" s="169">
        <f t="shared" si="148"/>
        <v>0</v>
      </c>
      <c r="IC173" s="170">
        <f t="shared" si="149"/>
        <v>0</v>
      </c>
      <c r="ID173" s="453">
        <f t="shared" si="150"/>
        <v>0</v>
      </c>
      <c r="IE173" s="439">
        <f t="shared" si="151"/>
        <v>0</v>
      </c>
      <c r="IF173" s="455" t="s">
        <v>343</v>
      </c>
      <c r="IG173" s="439" t="s">
        <v>343</v>
      </c>
      <c r="IH173" s="1"/>
    </row>
    <row r="174" spans="2:242" s="26" customFormat="1" ht="16.5" hidden="1" customHeight="1" x14ac:dyDescent="0.2">
      <c r="B174" s="153"/>
      <c r="C174" s="838"/>
      <c r="D174" s="839"/>
      <c r="E174" s="553"/>
      <c r="F174" s="553"/>
      <c r="G174" s="553"/>
      <c r="H174" s="553"/>
      <c r="I174" s="148">
        <f>INT(IF(E174&gt;0,data!$J$12,0))</f>
        <v>0</v>
      </c>
      <c r="J174" s="148">
        <f t="shared" si="112"/>
        <v>0</v>
      </c>
      <c r="K174" s="554"/>
      <c r="L174" s="553"/>
      <c r="M174" s="148">
        <f>INT(IF(E174&gt;0,(IF(K174="ano",data!$J$6,0)),0))</f>
        <v>0</v>
      </c>
      <c r="N174" s="155">
        <f t="shared" si="113"/>
        <v>0</v>
      </c>
      <c r="O174" s="158">
        <f t="shared" si="114"/>
        <v>0</v>
      </c>
      <c r="Q174" s="152" t="str">
        <f t="shared" si="115"/>
        <v/>
      </c>
      <c r="R174" s="640" t="s">
        <v>343</v>
      </c>
      <c r="T174" s="26">
        <f t="shared" si="119"/>
        <v>0</v>
      </c>
      <c r="U174" s="176" t="s">
        <v>300</v>
      </c>
      <c r="V174" s="10"/>
      <c r="W174" s="10"/>
      <c r="X174" s="177"/>
      <c r="Y174" s="178"/>
      <c r="Z174" s="177"/>
      <c r="AA174" s="178"/>
      <c r="AB174" s="177"/>
      <c r="AC174" s="178"/>
      <c r="AD174" s="177"/>
      <c r="AE174" s="178"/>
      <c r="AF174" s="177"/>
      <c r="AG174" s="178"/>
      <c r="AH174" s="177"/>
      <c r="AI174" s="178"/>
      <c r="AJ174" s="177"/>
      <c r="AK174" s="178"/>
      <c r="AL174" s="177"/>
      <c r="AM174" s="178"/>
      <c r="AN174" s="177"/>
      <c r="AO174" s="178"/>
      <c r="AP174" s="177"/>
      <c r="AQ174" s="178"/>
      <c r="AR174" s="177"/>
      <c r="AS174" s="178"/>
      <c r="AT174" s="177"/>
      <c r="AU174" s="178"/>
      <c r="AV174" s="189">
        <f t="shared" si="164"/>
        <v>0</v>
      </c>
      <c r="AW174" s="170">
        <f t="shared" si="120"/>
        <v>0</v>
      </c>
      <c r="AX174" s="169">
        <f t="shared" si="165"/>
        <v>0</v>
      </c>
      <c r="AY174" s="170">
        <f t="shared" si="121"/>
        <v>0</v>
      </c>
      <c r="AZ174" s="1"/>
      <c r="BA174" s="1"/>
      <c r="BB174" s="177"/>
      <c r="BC174" s="178"/>
      <c r="BD174" s="177"/>
      <c r="BE174" s="178"/>
      <c r="BF174" s="177"/>
      <c r="BG174" s="178"/>
      <c r="BH174" s="177"/>
      <c r="BI174" s="178"/>
      <c r="BJ174" s="177"/>
      <c r="BK174" s="178"/>
      <c r="BL174" s="177"/>
      <c r="BM174" s="178"/>
      <c r="BN174" s="177"/>
      <c r="BO174" s="178"/>
      <c r="BP174" s="177"/>
      <c r="BQ174" s="178"/>
      <c r="BR174" s="189">
        <f t="shared" si="122"/>
        <v>0</v>
      </c>
      <c r="BS174" s="170">
        <f t="shared" si="123"/>
        <v>0</v>
      </c>
      <c r="BT174" s="169">
        <f t="shared" si="124"/>
        <v>0</v>
      </c>
      <c r="BU174" s="170">
        <f t="shared" si="125"/>
        <v>0</v>
      </c>
      <c r="BV174" s="1"/>
      <c r="BW174" s="1"/>
      <c r="BX174" s="177"/>
      <c r="BY174" s="178"/>
      <c r="BZ174" s="177"/>
      <c r="CA174" s="178"/>
      <c r="CB174" s="177"/>
      <c r="CC174" s="178"/>
      <c r="CD174" s="177"/>
      <c r="CE174" s="178"/>
      <c r="CF174" s="177"/>
      <c r="CG174" s="178"/>
      <c r="CH174" s="177"/>
      <c r="CI174" s="178"/>
      <c r="CJ174" s="177"/>
      <c r="CK174" s="178"/>
      <c r="CL174" s="177"/>
      <c r="CM174" s="178"/>
      <c r="CN174" s="189">
        <f t="shared" si="126"/>
        <v>0</v>
      </c>
      <c r="CO174" s="170">
        <f t="shared" si="127"/>
        <v>0</v>
      </c>
      <c r="CP174" s="169">
        <f t="shared" si="128"/>
        <v>0</v>
      </c>
      <c r="CQ174" s="170">
        <f t="shared" si="129"/>
        <v>0</v>
      </c>
      <c r="CR174" s="1"/>
      <c r="CS174" s="1"/>
      <c r="CT174" s="177"/>
      <c r="CU174" s="178"/>
      <c r="CV174" s="177"/>
      <c r="CW174" s="178"/>
      <c r="CX174" s="177"/>
      <c r="CY174" s="178"/>
      <c r="CZ174" s="177"/>
      <c r="DA174" s="178"/>
      <c r="DB174" s="177"/>
      <c r="DC174" s="178"/>
      <c r="DD174" s="177"/>
      <c r="DE174" s="178"/>
      <c r="DF174" s="177"/>
      <c r="DG174" s="178"/>
      <c r="DH174" s="177"/>
      <c r="DI174" s="178"/>
      <c r="DJ174" s="189">
        <f t="shared" si="152"/>
        <v>0</v>
      </c>
      <c r="DK174" s="170">
        <f t="shared" si="153"/>
        <v>0</v>
      </c>
      <c r="DL174" s="169">
        <f t="shared" si="154"/>
        <v>0</v>
      </c>
      <c r="DM174" s="170">
        <f t="shared" si="155"/>
        <v>0</v>
      </c>
      <c r="DN174" s="1"/>
      <c r="DO174" s="1"/>
      <c r="DP174" s="177"/>
      <c r="DQ174" s="178"/>
      <c r="DR174" s="177"/>
      <c r="DS174" s="178"/>
      <c r="DT174" s="177"/>
      <c r="DU174" s="178"/>
      <c r="DV174" s="177"/>
      <c r="DW174" s="178"/>
      <c r="DX174" s="177"/>
      <c r="DY174" s="178"/>
      <c r="DZ174" s="177"/>
      <c r="EA174" s="178"/>
      <c r="EB174" s="177"/>
      <c r="EC174" s="178"/>
      <c r="ED174" s="177"/>
      <c r="EE174" s="178"/>
      <c r="EF174" s="189">
        <f t="shared" si="130"/>
        <v>0</v>
      </c>
      <c r="EG174" s="170">
        <f t="shared" si="131"/>
        <v>0</v>
      </c>
      <c r="EH174" s="169">
        <f t="shared" si="132"/>
        <v>0</v>
      </c>
      <c r="EI174" s="170">
        <f t="shared" si="133"/>
        <v>0</v>
      </c>
      <c r="EJ174" s="1"/>
      <c r="EK174" s="1"/>
      <c r="EL174" s="177"/>
      <c r="EM174" s="178"/>
      <c r="EN174" s="177"/>
      <c r="EO174" s="178"/>
      <c r="EP174" s="177"/>
      <c r="EQ174" s="178"/>
      <c r="ER174" s="177"/>
      <c r="ES174" s="178"/>
      <c r="ET174" s="177"/>
      <c r="EU174" s="178"/>
      <c r="EV174" s="177"/>
      <c r="EW174" s="178"/>
      <c r="EX174" s="177"/>
      <c r="EY174" s="178"/>
      <c r="EZ174" s="177"/>
      <c r="FA174" s="178"/>
      <c r="FB174" s="189">
        <f t="shared" si="134"/>
        <v>0</v>
      </c>
      <c r="FC174" s="170">
        <f t="shared" si="135"/>
        <v>0</v>
      </c>
      <c r="FD174" s="169">
        <f t="shared" si="136"/>
        <v>0</v>
      </c>
      <c r="FE174" s="170">
        <f t="shared" si="137"/>
        <v>0</v>
      </c>
      <c r="FF174" s="1"/>
      <c r="FG174" s="1"/>
      <c r="FH174" s="177"/>
      <c r="FI174" s="178"/>
      <c r="FJ174" s="177"/>
      <c r="FK174" s="178"/>
      <c r="FL174" s="177"/>
      <c r="FM174" s="178"/>
      <c r="FN174" s="177"/>
      <c r="FO174" s="178"/>
      <c r="FP174" s="177"/>
      <c r="FQ174" s="178"/>
      <c r="FR174" s="177"/>
      <c r="FS174" s="178"/>
      <c r="FT174" s="177"/>
      <c r="FU174" s="178"/>
      <c r="FV174" s="177"/>
      <c r="FW174" s="178"/>
      <c r="FX174" s="189">
        <f t="shared" si="138"/>
        <v>0</v>
      </c>
      <c r="FY174" s="170">
        <f t="shared" si="139"/>
        <v>0</v>
      </c>
      <c r="FZ174" s="169">
        <f t="shared" si="140"/>
        <v>0</v>
      </c>
      <c r="GA174" s="170">
        <f t="shared" si="141"/>
        <v>0</v>
      </c>
      <c r="GB174" s="1"/>
      <c r="GC174" s="1"/>
      <c r="GD174" s="177"/>
      <c r="GE174" s="178"/>
      <c r="GF174" s="177"/>
      <c r="GG174" s="178"/>
      <c r="GH174" s="177"/>
      <c r="GI174" s="178"/>
      <c r="GJ174" s="177"/>
      <c r="GK174" s="178"/>
      <c r="GL174" s="177"/>
      <c r="GM174" s="178"/>
      <c r="GN174" s="177"/>
      <c r="GO174" s="178"/>
      <c r="GP174" s="177"/>
      <c r="GQ174" s="178"/>
      <c r="GR174" s="177"/>
      <c r="GS174" s="178"/>
      <c r="GT174" s="189">
        <f t="shared" si="156"/>
        <v>0</v>
      </c>
      <c r="GU174" s="170">
        <f t="shared" si="157"/>
        <v>0</v>
      </c>
      <c r="GV174" s="169">
        <f t="shared" si="158"/>
        <v>0</v>
      </c>
      <c r="GW174" s="170">
        <f t="shared" si="159"/>
        <v>0</v>
      </c>
      <c r="GX174" s="1"/>
      <c r="GY174" s="1"/>
      <c r="GZ174" s="177"/>
      <c r="HA174" s="178"/>
      <c r="HB174" s="177"/>
      <c r="HC174" s="178"/>
      <c r="HD174" s="177"/>
      <c r="HE174" s="178"/>
      <c r="HF174" s="177"/>
      <c r="HG174" s="178"/>
      <c r="HH174" s="177"/>
      <c r="HI174" s="178"/>
      <c r="HJ174" s="177"/>
      <c r="HK174" s="178"/>
      <c r="HL174" s="177"/>
      <c r="HM174" s="178"/>
      <c r="HN174" s="177"/>
      <c r="HO174" s="178"/>
      <c r="HP174" s="189">
        <f t="shared" si="160"/>
        <v>0</v>
      </c>
      <c r="HQ174" s="170">
        <f t="shared" si="161"/>
        <v>0</v>
      </c>
      <c r="HR174" s="169">
        <f t="shared" si="162"/>
        <v>0</v>
      </c>
      <c r="HS174" s="170">
        <f t="shared" si="163"/>
        <v>0</v>
      </c>
      <c r="HT174" s="1"/>
      <c r="HU174" s="1"/>
      <c r="HV174" s="173">
        <f t="shared" si="142"/>
        <v>0</v>
      </c>
      <c r="HW174" s="174">
        <f t="shared" si="143"/>
        <v>0</v>
      </c>
      <c r="HX174" s="169">
        <f t="shared" si="144"/>
        <v>0</v>
      </c>
      <c r="HY174" s="170">
        <f t="shared" si="145"/>
        <v>0</v>
      </c>
      <c r="HZ174" s="175">
        <f t="shared" si="146"/>
        <v>0</v>
      </c>
      <c r="IA174" s="174">
        <f t="shared" si="147"/>
        <v>0</v>
      </c>
      <c r="IB174" s="169">
        <f t="shared" si="148"/>
        <v>0</v>
      </c>
      <c r="IC174" s="170">
        <f t="shared" si="149"/>
        <v>0</v>
      </c>
      <c r="ID174" s="453">
        <f t="shared" si="150"/>
        <v>0</v>
      </c>
      <c r="IE174" s="439">
        <f t="shared" si="151"/>
        <v>0</v>
      </c>
      <c r="IF174" s="455" t="s">
        <v>343</v>
      </c>
      <c r="IG174" s="439" t="s">
        <v>343</v>
      </c>
      <c r="IH174" s="1"/>
    </row>
    <row r="175" spans="2:242" s="26" customFormat="1" ht="16.5" customHeight="1" x14ac:dyDescent="0.2">
      <c r="B175" s="153" t="s">
        <v>368</v>
      </c>
      <c r="C175" s="806"/>
      <c r="D175" s="807"/>
      <c r="E175" s="322"/>
      <c r="F175" s="116"/>
      <c r="G175" s="116"/>
      <c r="H175" s="116"/>
      <c r="I175" s="148">
        <f>INT(IF(E175&gt;0,data!$J$12,0))</f>
        <v>0</v>
      </c>
      <c r="J175" s="148">
        <f t="shared" si="112"/>
        <v>0</v>
      </c>
      <c r="K175" s="323"/>
      <c r="L175" s="322"/>
      <c r="M175" s="148">
        <f>INT(IF(E175&gt;0,(IF(K175="ano",data!$J$6,0)),0))</f>
        <v>0</v>
      </c>
      <c r="N175" s="155">
        <f t="shared" si="113"/>
        <v>0</v>
      </c>
      <c r="O175" s="158">
        <f t="shared" si="114"/>
        <v>0</v>
      </c>
      <c r="Q175" s="152" t="str">
        <f t="shared" si="115"/>
        <v/>
      </c>
      <c r="R175" s="640" t="s">
        <v>343</v>
      </c>
      <c r="T175" s="26">
        <f t="shared" si="119"/>
        <v>0</v>
      </c>
      <c r="U175" s="179" t="s">
        <v>300</v>
      </c>
      <c r="V175" s="10"/>
      <c r="W175" s="10"/>
      <c r="X175" s="167"/>
      <c r="Y175" s="180"/>
      <c r="Z175" s="167"/>
      <c r="AA175" s="180"/>
      <c r="AB175" s="167"/>
      <c r="AC175" s="180"/>
      <c r="AD175" s="167"/>
      <c r="AE175" s="180"/>
      <c r="AF175" s="167"/>
      <c r="AG175" s="180"/>
      <c r="AH175" s="167"/>
      <c r="AI175" s="180"/>
      <c r="AJ175" s="167"/>
      <c r="AK175" s="180"/>
      <c r="AL175" s="167"/>
      <c r="AM175" s="180"/>
      <c r="AN175" s="167"/>
      <c r="AO175" s="180"/>
      <c r="AP175" s="167"/>
      <c r="AQ175" s="180"/>
      <c r="AR175" s="167"/>
      <c r="AS175" s="180"/>
      <c r="AT175" s="167"/>
      <c r="AU175" s="180"/>
      <c r="AV175" s="189">
        <f t="shared" si="164"/>
        <v>0</v>
      </c>
      <c r="AW175" s="170">
        <f t="shared" si="120"/>
        <v>0</v>
      </c>
      <c r="AX175" s="169">
        <f t="shared" si="165"/>
        <v>0</v>
      </c>
      <c r="AY175" s="170">
        <f t="shared" si="121"/>
        <v>0</v>
      </c>
      <c r="AZ175" s="1"/>
      <c r="BA175" s="1"/>
      <c r="BB175" s="167"/>
      <c r="BC175" s="180"/>
      <c r="BD175" s="167"/>
      <c r="BE175" s="180"/>
      <c r="BF175" s="167"/>
      <c r="BG175" s="180"/>
      <c r="BH175" s="167"/>
      <c r="BI175" s="180"/>
      <c r="BJ175" s="167"/>
      <c r="BK175" s="180"/>
      <c r="BL175" s="167"/>
      <c r="BM175" s="180"/>
      <c r="BN175" s="167"/>
      <c r="BO175" s="180"/>
      <c r="BP175" s="167"/>
      <c r="BQ175" s="180"/>
      <c r="BR175" s="189">
        <f t="shared" si="122"/>
        <v>0</v>
      </c>
      <c r="BS175" s="170">
        <f t="shared" si="123"/>
        <v>0</v>
      </c>
      <c r="BT175" s="169">
        <f t="shared" si="124"/>
        <v>0</v>
      </c>
      <c r="BU175" s="170">
        <f t="shared" si="125"/>
        <v>0</v>
      </c>
      <c r="BV175" s="1"/>
      <c r="BW175" s="1"/>
      <c r="BX175" s="167"/>
      <c r="BY175" s="180"/>
      <c r="BZ175" s="167"/>
      <c r="CA175" s="180"/>
      <c r="CB175" s="167"/>
      <c r="CC175" s="180"/>
      <c r="CD175" s="167"/>
      <c r="CE175" s="180"/>
      <c r="CF175" s="167"/>
      <c r="CG175" s="180"/>
      <c r="CH175" s="167"/>
      <c r="CI175" s="180"/>
      <c r="CJ175" s="167"/>
      <c r="CK175" s="180"/>
      <c r="CL175" s="167"/>
      <c r="CM175" s="180"/>
      <c r="CN175" s="189">
        <f t="shared" si="126"/>
        <v>0</v>
      </c>
      <c r="CO175" s="170">
        <f t="shared" si="127"/>
        <v>0</v>
      </c>
      <c r="CP175" s="169">
        <f t="shared" si="128"/>
        <v>0</v>
      </c>
      <c r="CQ175" s="170">
        <f t="shared" si="129"/>
        <v>0</v>
      </c>
      <c r="CR175" s="1"/>
      <c r="CS175" s="1"/>
      <c r="CT175" s="167"/>
      <c r="CU175" s="180"/>
      <c r="CV175" s="167"/>
      <c r="CW175" s="180"/>
      <c r="CX175" s="167"/>
      <c r="CY175" s="180"/>
      <c r="CZ175" s="167"/>
      <c r="DA175" s="180"/>
      <c r="DB175" s="167"/>
      <c r="DC175" s="180"/>
      <c r="DD175" s="167"/>
      <c r="DE175" s="180"/>
      <c r="DF175" s="167"/>
      <c r="DG175" s="180"/>
      <c r="DH175" s="167"/>
      <c r="DI175" s="180"/>
      <c r="DJ175" s="189">
        <f t="shared" si="152"/>
        <v>0</v>
      </c>
      <c r="DK175" s="170">
        <f t="shared" si="153"/>
        <v>0</v>
      </c>
      <c r="DL175" s="169">
        <f t="shared" si="154"/>
        <v>0</v>
      </c>
      <c r="DM175" s="170">
        <f t="shared" si="155"/>
        <v>0</v>
      </c>
      <c r="DN175" s="1"/>
      <c r="DO175" s="1"/>
      <c r="DP175" s="167"/>
      <c r="DQ175" s="180"/>
      <c r="DR175" s="167"/>
      <c r="DS175" s="180"/>
      <c r="DT175" s="167"/>
      <c r="DU175" s="180"/>
      <c r="DV175" s="167"/>
      <c r="DW175" s="180"/>
      <c r="DX175" s="167"/>
      <c r="DY175" s="180"/>
      <c r="DZ175" s="167"/>
      <c r="EA175" s="180"/>
      <c r="EB175" s="167"/>
      <c r="EC175" s="180"/>
      <c r="ED175" s="167"/>
      <c r="EE175" s="180"/>
      <c r="EF175" s="189">
        <f t="shared" si="130"/>
        <v>0</v>
      </c>
      <c r="EG175" s="170">
        <f t="shared" si="131"/>
        <v>0</v>
      </c>
      <c r="EH175" s="169">
        <f t="shared" si="132"/>
        <v>0</v>
      </c>
      <c r="EI175" s="170">
        <f t="shared" si="133"/>
        <v>0</v>
      </c>
      <c r="EJ175" s="1"/>
      <c r="EK175" s="1"/>
      <c r="EL175" s="167"/>
      <c r="EM175" s="180"/>
      <c r="EN175" s="167"/>
      <c r="EO175" s="180"/>
      <c r="EP175" s="167"/>
      <c r="EQ175" s="180"/>
      <c r="ER175" s="167"/>
      <c r="ES175" s="180"/>
      <c r="ET175" s="167"/>
      <c r="EU175" s="180"/>
      <c r="EV175" s="167"/>
      <c r="EW175" s="180"/>
      <c r="EX175" s="167"/>
      <c r="EY175" s="180"/>
      <c r="EZ175" s="167"/>
      <c r="FA175" s="180"/>
      <c r="FB175" s="189">
        <f t="shared" si="134"/>
        <v>0</v>
      </c>
      <c r="FC175" s="170">
        <f t="shared" si="135"/>
        <v>0</v>
      </c>
      <c r="FD175" s="169">
        <f t="shared" si="136"/>
        <v>0</v>
      </c>
      <c r="FE175" s="170">
        <f t="shared" si="137"/>
        <v>0</v>
      </c>
      <c r="FF175" s="1"/>
      <c r="FG175" s="1"/>
      <c r="FH175" s="167"/>
      <c r="FI175" s="180"/>
      <c r="FJ175" s="167"/>
      <c r="FK175" s="180"/>
      <c r="FL175" s="167"/>
      <c r="FM175" s="180"/>
      <c r="FN175" s="167"/>
      <c r="FO175" s="180"/>
      <c r="FP175" s="167"/>
      <c r="FQ175" s="180"/>
      <c r="FR175" s="167"/>
      <c r="FS175" s="180"/>
      <c r="FT175" s="167"/>
      <c r="FU175" s="180"/>
      <c r="FV175" s="167"/>
      <c r="FW175" s="180"/>
      <c r="FX175" s="189">
        <f t="shared" si="138"/>
        <v>0</v>
      </c>
      <c r="FY175" s="170">
        <f t="shared" si="139"/>
        <v>0</v>
      </c>
      <c r="FZ175" s="169">
        <f t="shared" si="140"/>
        <v>0</v>
      </c>
      <c r="GA175" s="170">
        <f t="shared" si="141"/>
        <v>0</v>
      </c>
      <c r="GB175" s="1"/>
      <c r="GC175" s="1"/>
      <c r="GD175" s="167"/>
      <c r="GE175" s="180"/>
      <c r="GF175" s="167"/>
      <c r="GG175" s="180"/>
      <c r="GH175" s="167"/>
      <c r="GI175" s="180"/>
      <c r="GJ175" s="167"/>
      <c r="GK175" s="180"/>
      <c r="GL175" s="167"/>
      <c r="GM175" s="180"/>
      <c r="GN175" s="167"/>
      <c r="GO175" s="180"/>
      <c r="GP175" s="167"/>
      <c r="GQ175" s="180"/>
      <c r="GR175" s="167"/>
      <c r="GS175" s="180"/>
      <c r="GT175" s="189">
        <f t="shared" si="156"/>
        <v>0</v>
      </c>
      <c r="GU175" s="170">
        <f t="shared" si="157"/>
        <v>0</v>
      </c>
      <c r="GV175" s="169">
        <f t="shared" si="158"/>
        <v>0</v>
      </c>
      <c r="GW175" s="170">
        <f t="shared" si="159"/>
        <v>0</v>
      </c>
      <c r="GX175" s="1"/>
      <c r="GY175" s="1"/>
      <c r="GZ175" s="167"/>
      <c r="HA175" s="180"/>
      <c r="HB175" s="167"/>
      <c r="HC175" s="180"/>
      <c r="HD175" s="167"/>
      <c r="HE175" s="180"/>
      <c r="HF175" s="167"/>
      <c r="HG175" s="180"/>
      <c r="HH175" s="167"/>
      <c r="HI175" s="180"/>
      <c r="HJ175" s="167"/>
      <c r="HK175" s="180"/>
      <c r="HL175" s="167"/>
      <c r="HM175" s="180"/>
      <c r="HN175" s="167"/>
      <c r="HO175" s="180"/>
      <c r="HP175" s="189">
        <f t="shared" si="160"/>
        <v>0</v>
      </c>
      <c r="HQ175" s="170">
        <f t="shared" si="161"/>
        <v>0</v>
      </c>
      <c r="HR175" s="169">
        <f t="shared" si="162"/>
        <v>0</v>
      </c>
      <c r="HS175" s="170">
        <f t="shared" si="163"/>
        <v>0</v>
      </c>
      <c r="HT175" s="1"/>
      <c r="HU175" s="1"/>
      <c r="HV175" s="173">
        <f t="shared" si="142"/>
        <v>0</v>
      </c>
      <c r="HW175" s="174">
        <f t="shared" si="143"/>
        <v>0</v>
      </c>
      <c r="HX175" s="169">
        <f t="shared" si="144"/>
        <v>0</v>
      </c>
      <c r="HY175" s="170">
        <f t="shared" si="145"/>
        <v>0</v>
      </c>
      <c r="HZ175" s="175">
        <f t="shared" si="146"/>
        <v>0</v>
      </c>
      <c r="IA175" s="174">
        <f t="shared" si="147"/>
        <v>0</v>
      </c>
      <c r="IB175" s="169">
        <f t="shared" si="148"/>
        <v>0</v>
      </c>
      <c r="IC175" s="170">
        <f t="shared" si="149"/>
        <v>0</v>
      </c>
      <c r="ID175" s="453">
        <f t="shared" si="150"/>
        <v>0</v>
      </c>
      <c r="IE175" s="439">
        <f t="shared" si="151"/>
        <v>0</v>
      </c>
      <c r="IF175" s="455" t="s">
        <v>343</v>
      </c>
      <c r="IG175" s="439" t="s">
        <v>343</v>
      </c>
      <c r="IH175" s="1"/>
    </row>
    <row r="176" spans="2:242" s="26" customFormat="1" ht="16.5" hidden="1" customHeight="1" x14ac:dyDescent="0.2">
      <c r="B176" s="153"/>
      <c r="C176" s="838"/>
      <c r="D176" s="839"/>
      <c r="E176" s="553"/>
      <c r="F176" s="553"/>
      <c r="G176" s="553"/>
      <c r="H176" s="553"/>
      <c r="I176" s="148">
        <f>INT(IF(E176&gt;0,data!$J$12,0))</f>
        <v>0</v>
      </c>
      <c r="J176" s="148">
        <f t="shared" ref="J176:J206" si="166">E176*I176</f>
        <v>0</v>
      </c>
      <c r="K176" s="554"/>
      <c r="L176" s="553"/>
      <c r="M176" s="148">
        <f>INT(IF(E176&gt;0,(IF(K176="ano",data!$J$6,0)),0))</f>
        <v>0</v>
      </c>
      <c r="N176" s="155">
        <f t="shared" ref="N176:N206" si="167">IF(L176&gt;E176,M176*E176,M176*L176)</f>
        <v>0</v>
      </c>
      <c r="O176" s="158">
        <f t="shared" ref="O176:O206" si="168">J176+N176</f>
        <v>0</v>
      </c>
      <c r="Q176" s="152" t="str">
        <f t="shared" ref="Q176:Q206" si="169">IF(O176&gt;0,1,"")</f>
        <v/>
      </c>
      <c r="R176" s="640" t="s">
        <v>343</v>
      </c>
      <c r="T176" s="26">
        <f t="shared" si="119"/>
        <v>0</v>
      </c>
      <c r="U176" s="176" t="s">
        <v>300</v>
      </c>
      <c r="V176" s="10"/>
      <c r="W176" s="10"/>
      <c r="X176" s="177"/>
      <c r="Y176" s="178"/>
      <c r="Z176" s="177"/>
      <c r="AA176" s="178"/>
      <c r="AB176" s="177"/>
      <c r="AC176" s="178"/>
      <c r="AD176" s="177"/>
      <c r="AE176" s="178"/>
      <c r="AF176" s="177"/>
      <c r="AG176" s="178"/>
      <c r="AH176" s="177"/>
      <c r="AI176" s="178"/>
      <c r="AJ176" s="177"/>
      <c r="AK176" s="178"/>
      <c r="AL176" s="177"/>
      <c r="AM176" s="178"/>
      <c r="AN176" s="177"/>
      <c r="AO176" s="178"/>
      <c r="AP176" s="177"/>
      <c r="AQ176" s="178"/>
      <c r="AR176" s="177"/>
      <c r="AS176" s="178"/>
      <c r="AT176" s="177"/>
      <c r="AU176" s="178"/>
      <c r="AV176" s="189">
        <f t="shared" si="164"/>
        <v>0</v>
      </c>
      <c r="AW176" s="170">
        <f t="shared" si="120"/>
        <v>0</v>
      </c>
      <c r="AX176" s="169">
        <f t="shared" si="165"/>
        <v>0</v>
      </c>
      <c r="AY176" s="170">
        <f t="shared" si="121"/>
        <v>0</v>
      </c>
      <c r="AZ176" s="1"/>
      <c r="BA176" s="1"/>
      <c r="BB176" s="177"/>
      <c r="BC176" s="178"/>
      <c r="BD176" s="177"/>
      <c r="BE176" s="178"/>
      <c r="BF176" s="177"/>
      <c r="BG176" s="178"/>
      <c r="BH176" s="177"/>
      <c r="BI176" s="178"/>
      <c r="BJ176" s="177"/>
      <c r="BK176" s="178"/>
      <c r="BL176" s="177"/>
      <c r="BM176" s="178"/>
      <c r="BN176" s="177"/>
      <c r="BO176" s="178"/>
      <c r="BP176" s="177"/>
      <c r="BQ176" s="178"/>
      <c r="BR176" s="189">
        <f t="shared" si="122"/>
        <v>0</v>
      </c>
      <c r="BS176" s="170">
        <f t="shared" si="123"/>
        <v>0</v>
      </c>
      <c r="BT176" s="169">
        <f t="shared" si="124"/>
        <v>0</v>
      </c>
      <c r="BU176" s="170">
        <f t="shared" si="125"/>
        <v>0</v>
      </c>
      <c r="BV176" s="1"/>
      <c r="BW176" s="1"/>
      <c r="BX176" s="177"/>
      <c r="BY176" s="178"/>
      <c r="BZ176" s="177"/>
      <c r="CA176" s="178"/>
      <c r="CB176" s="177"/>
      <c r="CC176" s="178"/>
      <c r="CD176" s="177"/>
      <c r="CE176" s="178"/>
      <c r="CF176" s="177"/>
      <c r="CG176" s="178"/>
      <c r="CH176" s="177"/>
      <c r="CI176" s="178"/>
      <c r="CJ176" s="177"/>
      <c r="CK176" s="178"/>
      <c r="CL176" s="177"/>
      <c r="CM176" s="178"/>
      <c r="CN176" s="189">
        <f t="shared" si="126"/>
        <v>0</v>
      </c>
      <c r="CO176" s="170">
        <f t="shared" si="127"/>
        <v>0</v>
      </c>
      <c r="CP176" s="169">
        <f t="shared" si="128"/>
        <v>0</v>
      </c>
      <c r="CQ176" s="170">
        <f t="shared" si="129"/>
        <v>0</v>
      </c>
      <c r="CR176" s="1"/>
      <c r="CS176" s="1"/>
      <c r="CT176" s="177"/>
      <c r="CU176" s="178"/>
      <c r="CV176" s="177"/>
      <c r="CW176" s="178"/>
      <c r="CX176" s="177"/>
      <c r="CY176" s="178"/>
      <c r="CZ176" s="177"/>
      <c r="DA176" s="178"/>
      <c r="DB176" s="177"/>
      <c r="DC176" s="178"/>
      <c r="DD176" s="177"/>
      <c r="DE176" s="178"/>
      <c r="DF176" s="177"/>
      <c r="DG176" s="178"/>
      <c r="DH176" s="177"/>
      <c r="DI176" s="178"/>
      <c r="DJ176" s="189">
        <f t="shared" si="152"/>
        <v>0</v>
      </c>
      <c r="DK176" s="170">
        <f t="shared" si="153"/>
        <v>0</v>
      </c>
      <c r="DL176" s="169">
        <f t="shared" si="154"/>
        <v>0</v>
      </c>
      <c r="DM176" s="170">
        <f t="shared" si="155"/>
        <v>0</v>
      </c>
      <c r="DN176" s="1"/>
      <c r="DO176" s="1"/>
      <c r="DP176" s="177"/>
      <c r="DQ176" s="178"/>
      <c r="DR176" s="177"/>
      <c r="DS176" s="178"/>
      <c r="DT176" s="177"/>
      <c r="DU176" s="178"/>
      <c r="DV176" s="177"/>
      <c r="DW176" s="178"/>
      <c r="DX176" s="177"/>
      <c r="DY176" s="178"/>
      <c r="DZ176" s="177"/>
      <c r="EA176" s="178"/>
      <c r="EB176" s="177"/>
      <c r="EC176" s="178"/>
      <c r="ED176" s="177"/>
      <c r="EE176" s="178"/>
      <c r="EF176" s="189">
        <f t="shared" si="130"/>
        <v>0</v>
      </c>
      <c r="EG176" s="170">
        <f t="shared" si="131"/>
        <v>0</v>
      </c>
      <c r="EH176" s="169">
        <f t="shared" si="132"/>
        <v>0</v>
      </c>
      <c r="EI176" s="170">
        <f t="shared" si="133"/>
        <v>0</v>
      </c>
      <c r="EJ176" s="1"/>
      <c r="EK176" s="1"/>
      <c r="EL176" s="177"/>
      <c r="EM176" s="178"/>
      <c r="EN176" s="177"/>
      <c r="EO176" s="178"/>
      <c r="EP176" s="177"/>
      <c r="EQ176" s="178"/>
      <c r="ER176" s="177"/>
      <c r="ES176" s="178"/>
      <c r="ET176" s="177"/>
      <c r="EU176" s="178"/>
      <c r="EV176" s="177"/>
      <c r="EW176" s="178"/>
      <c r="EX176" s="177"/>
      <c r="EY176" s="178"/>
      <c r="EZ176" s="177"/>
      <c r="FA176" s="178"/>
      <c r="FB176" s="189">
        <f t="shared" si="134"/>
        <v>0</v>
      </c>
      <c r="FC176" s="170">
        <f t="shared" si="135"/>
        <v>0</v>
      </c>
      <c r="FD176" s="169">
        <f t="shared" si="136"/>
        <v>0</v>
      </c>
      <c r="FE176" s="170">
        <f t="shared" si="137"/>
        <v>0</v>
      </c>
      <c r="FF176" s="1"/>
      <c r="FG176" s="1"/>
      <c r="FH176" s="177"/>
      <c r="FI176" s="178"/>
      <c r="FJ176" s="177"/>
      <c r="FK176" s="178"/>
      <c r="FL176" s="177"/>
      <c r="FM176" s="178"/>
      <c r="FN176" s="177"/>
      <c r="FO176" s="178"/>
      <c r="FP176" s="177"/>
      <c r="FQ176" s="178"/>
      <c r="FR176" s="177"/>
      <c r="FS176" s="178"/>
      <c r="FT176" s="177"/>
      <c r="FU176" s="178"/>
      <c r="FV176" s="177"/>
      <c r="FW176" s="178"/>
      <c r="FX176" s="189">
        <f t="shared" si="138"/>
        <v>0</v>
      </c>
      <c r="FY176" s="170">
        <f t="shared" si="139"/>
        <v>0</v>
      </c>
      <c r="FZ176" s="169">
        <f t="shared" si="140"/>
        <v>0</v>
      </c>
      <c r="GA176" s="170">
        <f t="shared" si="141"/>
        <v>0</v>
      </c>
      <c r="GB176" s="1"/>
      <c r="GC176" s="1"/>
      <c r="GD176" s="177"/>
      <c r="GE176" s="178"/>
      <c r="GF176" s="177"/>
      <c r="GG176" s="178"/>
      <c r="GH176" s="177"/>
      <c r="GI176" s="178"/>
      <c r="GJ176" s="177"/>
      <c r="GK176" s="178"/>
      <c r="GL176" s="177"/>
      <c r="GM176" s="178"/>
      <c r="GN176" s="177"/>
      <c r="GO176" s="178"/>
      <c r="GP176" s="177"/>
      <c r="GQ176" s="178"/>
      <c r="GR176" s="177"/>
      <c r="GS176" s="178"/>
      <c r="GT176" s="189">
        <f t="shared" si="156"/>
        <v>0</v>
      </c>
      <c r="GU176" s="170">
        <f t="shared" si="157"/>
        <v>0</v>
      </c>
      <c r="GV176" s="169">
        <f t="shared" si="158"/>
        <v>0</v>
      </c>
      <c r="GW176" s="170">
        <f t="shared" si="159"/>
        <v>0</v>
      </c>
      <c r="GX176" s="1"/>
      <c r="GY176" s="1"/>
      <c r="GZ176" s="177"/>
      <c r="HA176" s="178"/>
      <c r="HB176" s="177"/>
      <c r="HC176" s="178"/>
      <c r="HD176" s="177"/>
      <c r="HE176" s="178"/>
      <c r="HF176" s="177"/>
      <c r="HG176" s="178"/>
      <c r="HH176" s="177"/>
      <c r="HI176" s="178"/>
      <c r="HJ176" s="177"/>
      <c r="HK176" s="178"/>
      <c r="HL176" s="177"/>
      <c r="HM176" s="178"/>
      <c r="HN176" s="177"/>
      <c r="HO176" s="178"/>
      <c r="HP176" s="189">
        <f t="shared" si="160"/>
        <v>0</v>
      </c>
      <c r="HQ176" s="170">
        <f t="shared" si="161"/>
        <v>0</v>
      </c>
      <c r="HR176" s="169">
        <f t="shared" si="162"/>
        <v>0</v>
      </c>
      <c r="HS176" s="170">
        <f t="shared" si="163"/>
        <v>0</v>
      </c>
      <c r="HT176" s="1"/>
      <c r="HU176" s="1"/>
      <c r="HV176" s="173">
        <f t="shared" si="142"/>
        <v>0</v>
      </c>
      <c r="HW176" s="174">
        <f t="shared" si="143"/>
        <v>0</v>
      </c>
      <c r="HX176" s="169">
        <f t="shared" si="144"/>
        <v>0</v>
      </c>
      <c r="HY176" s="170">
        <f t="shared" si="145"/>
        <v>0</v>
      </c>
      <c r="HZ176" s="175">
        <f t="shared" si="146"/>
        <v>0</v>
      </c>
      <c r="IA176" s="174">
        <f t="shared" si="147"/>
        <v>0</v>
      </c>
      <c r="IB176" s="169">
        <f t="shared" si="148"/>
        <v>0</v>
      </c>
      <c r="IC176" s="170">
        <f t="shared" si="149"/>
        <v>0</v>
      </c>
      <c r="ID176" s="453">
        <f t="shared" si="150"/>
        <v>0</v>
      </c>
      <c r="IE176" s="439">
        <f t="shared" si="151"/>
        <v>0</v>
      </c>
      <c r="IF176" s="455" t="s">
        <v>343</v>
      </c>
      <c r="IG176" s="439" t="s">
        <v>343</v>
      </c>
      <c r="IH176" s="1"/>
    </row>
    <row r="177" spans="2:242" s="26" customFormat="1" ht="16.5" customHeight="1" x14ac:dyDescent="0.2">
      <c r="B177" s="153" t="s">
        <v>369</v>
      </c>
      <c r="C177" s="806"/>
      <c r="D177" s="807"/>
      <c r="E177" s="322"/>
      <c r="F177" s="116"/>
      <c r="G177" s="116"/>
      <c r="H177" s="116"/>
      <c r="I177" s="148">
        <f>INT(IF(E177&gt;0,data!$J$12,0))</f>
        <v>0</v>
      </c>
      <c r="J177" s="148">
        <f t="shared" si="166"/>
        <v>0</v>
      </c>
      <c r="K177" s="323"/>
      <c r="L177" s="322"/>
      <c r="M177" s="148">
        <f>INT(IF(E177&gt;0,(IF(K177="ano",data!$J$6,0)),0))</f>
        <v>0</v>
      </c>
      <c r="N177" s="155">
        <f t="shared" si="167"/>
        <v>0</v>
      </c>
      <c r="O177" s="158">
        <f t="shared" si="168"/>
        <v>0</v>
      </c>
      <c r="Q177" s="152" t="str">
        <f t="shared" si="169"/>
        <v/>
      </c>
      <c r="R177" s="640" t="s">
        <v>343</v>
      </c>
      <c r="T177" s="26">
        <f t="shared" si="119"/>
        <v>0</v>
      </c>
      <c r="U177" s="179" t="s">
        <v>300</v>
      </c>
      <c r="V177" s="10"/>
      <c r="W177" s="10"/>
      <c r="X177" s="167"/>
      <c r="Y177" s="180"/>
      <c r="Z177" s="167"/>
      <c r="AA177" s="180"/>
      <c r="AB177" s="167"/>
      <c r="AC177" s="180"/>
      <c r="AD177" s="167"/>
      <c r="AE177" s="180"/>
      <c r="AF177" s="167"/>
      <c r="AG177" s="180"/>
      <c r="AH177" s="167"/>
      <c r="AI177" s="180"/>
      <c r="AJ177" s="167"/>
      <c r="AK177" s="180"/>
      <c r="AL177" s="167"/>
      <c r="AM177" s="180"/>
      <c r="AN177" s="167"/>
      <c r="AO177" s="180"/>
      <c r="AP177" s="167"/>
      <c r="AQ177" s="180"/>
      <c r="AR177" s="167"/>
      <c r="AS177" s="180"/>
      <c r="AT177" s="167"/>
      <c r="AU177" s="180"/>
      <c r="AV177" s="189">
        <f t="shared" si="164"/>
        <v>0</v>
      </c>
      <c r="AW177" s="170">
        <f t="shared" si="120"/>
        <v>0</v>
      </c>
      <c r="AX177" s="169">
        <f t="shared" si="165"/>
        <v>0</v>
      </c>
      <c r="AY177" s="170">
        <f t="shared" si="121"/>
        <v>0</v>
      </c>
      <c r="AZ177" s="1"/>
      <c r="BA177" s="1"/>
      <c r="BB177" s="167"/>
      <c r="BC177" s="180"/>
      <c r="BD177" s="167"/>
      <c r="BE177" s="180"/>
      <c r="BF177" s="167"/>
      <c r="BG177" s="180"/>
      <c r="BH177" s="167"/>
      <c r="BI177" s="180"/>
      <c r="BJ177" s="167"/>
      <c r="BK177" s="180"/>
      <c r="BL177" s="167"/>
      <c r="BM177" s="180"/>
      <c r="BN177" s="167"/>
      <c r="BO177" s="180"/>
      <c r="BP177" s="167"/>
      <c r="BQ177" s="180"/>
      <c r="BR177" s="189">
        <f t="shared" si="122"/>
        <v>0</v>
      </c>
      <c r="BS177" s="170">
        <f t="shared" si="123"/>
        <v>0</v>
      </c>
      <c r="BT177" s="169">
        <f t="shared" si="124"/>
        <v>0</v>
      </c>
      <c r="BU177" s="170">
        <f t="shared" si="125"/>
        <v>0</v>
      </c>
      <c r="BV177" s="1"/>
      <c r="BW177" s="1"/>
      <c r="BX177" s="167"/>
      <c r="BY177" s="180"/>
      <c r="BZ177" s="167"/>
      <c r="CA177" s="180"/>
      <c r="CB177" s="167"/>
      <c r="CC177" s="180"/>
      <c r="CD177" s="167"/>
      <c r="CE177" s="180"/>
      <c r="CF177" s="167"/>
      <c r="CG177" s="180"/>
      <c r="CH177" s="167"/>
      <c r="CI177" s="180"/>
      <c r="CJ177" s="167"/>
      <c r="CK177" s="180"/>
      <c r="CL177" s="167"/>
      <c r="CM177" s="180"/>
      <c r="CN177" s="189">
        <f t="shared" si="126"/>
        <v>0</v>
      </c>
      <c r="CO177" s="170">
        <f t="shared" si="127"/>
        <v>0</v>
      </c>
      <c r="CP177" s="169">
        <f t="shared" si="128"/>
        <v>0</v>
      </c>
      <c r="CQ177" s="170">
        <f t="shared" si="129"/>
        <v>0</v>
      </c>
      <c r="CR177" s="1"/>
      <c r="CS177" s="1"/>
      <c r="CT177" s="167"/>
      <c r="CU177" s="180"/>
      <c r="CV177" s="167"/>
      <c r="CW177" s="180"/>
      <c r="CX177" s="167"/>
      <c r="CY177" s="180"/>
      <c r="CZ177" s="167"/>
      <c r="DA177" s="180"/>
      <c r="DB177" s="167"/>
      <c r="DC177" s="180"/>
      <c r="DD177" s="167"/>
      <c r="DE177" s="180"/>
      <c r="DF177" s="167"/>
      <c r="DG177" s="180"/>
      <c r="DH177" s="167"/>
      <c r="DI177" s="180"/>
      <c r="DJ177" s="189">
        <f t="shared" si="152"/>
        <v>0</v>
      </c>
      <c r="DK177" s="170">
        <f t="shared" si="153"/>
        <v>0</v>
      </c>
      <c r="DL177" s="169">
        <f t="shared" si="154"/>
        <v>0</v>
      </c>
      <c r="DM177" s="170">
        <f t="shared" si="155"/>
        <v>0</v>
      </c>
      <c r="DN177" s="1"/>
      <c r="DO177" s="1"/>
      <c r="DP177" s="167"/>
      <c r="DQ177" s="180"/>
      <c r="DR177" s="167"/>
      <c r="DS177" s="180"/>
      <c r="DT177" s="167"/>
      <c r="DU177" s="180"/>
      <c r="DV177" s="167"/>
      <c r="DW177" s="180"/>
      <c r="DX177" s="167"/>
      <c r="DY177" s="180"/>
      <c r="DZ177" s="167"/>
      <c r="EA177" s="180"/>
      <c r="EB177" s="167"/>
      <c r="EC177" s="180"/>
      <c r="ED177" s="167"/>
      <c r="EE177" s="180"/>
      <c r="EF177" s="189">
        <f t="shared" si="130"/>
        <v>0</v>
      </c>
      <c r="EG177" s="170">
        <f t="shared" si="131"/>
        <v>0</v>
      </c>
      <c r="EH177" s="169">
        <f t="shared" si="132"/>
        <v>0</v>
      </c>
      <c r="EI177" s="170">
        <f t="shared" si="133"/>
        <v>0</v>
      </c>
      <c r="EJ177" s="1"/>
      <c r="EK177" s="1"/>
      <c r="EL177" s="167"/>
      <c r="EM177" s="180"/>
      <c r="EN177" s="167"/>
      <c r="EO177" s="180"/>
      <c r="EP177" s="167"/>
      <c r="EQ177" s="180"/>
      <c r="ER177" s="167"/>
      <c r="ES177" s="180"/>
      <c r="ET177" s="167"/>
      <c r="EU177" s="180"/>
      <c r="EV177" s="167"/>
      <c r="EW177" s="180"/>
      <c r="EX177" s="167"/>
      <c r="EY177" s="180"/>
      <c r="EZ177" s="167"/>
      <c r="FA177" s="180"/>
      <c r="FB177" s="189">
        <f t="shared" si="134"/>
        <v>0</v>
      </c>
      <c r="FC177" s="170">
        <f t="shared" si="135"/>
        <v>0</v>
      </c>
      <c r="FD177" s="169">
        <f t="shared" si="136"/>
        <v>0</v>
      </c>
      <c r="FE177" s="170">
        <f t="shared" si="137"/>
        <v>0</v>
      </c>
      <c r="FF177" s="1"/>
      <c r="FG177" s="1"/>
      <c r="FH177" s="167"/>
      <c r="FI177" s="180"/>
      <c r="FJ177" s="167"/>
      <c r="FK177" s="180"/>
      <c r="FL177" s="167"/>
      <c r="FM177" s="180"/>
      <c r="FN177" s="167"/>
      <c r="FO177" s="180"/>
      <c r="FP177" s="167"/>
      <c r="FQ177" s="180"/>
      <c r="FR177" s="167"/>
      <c r="FS177" s="180"/>
      <c r="FT177" s="167"/>
      <c r="FU177" s="180"/>
      <c r="FV177" s="167"/>
      <c r="FW177" s="180"/>
      <c r="FX177" s="189">
        <f t="shared" si="138"/>
        <v>0</v>
      </c>
      <c r="FY177" s="170">
        <f t="shared" si="139"/>
        <v>0</v>
      </c>
      <c r="FZ177" s="169">
        <f t="shared" si="140"/>
        <v>0</v>
      </c>
      <c r="GA177" s="170">
        <f t="shared" si="141"/>
        <v>0</v>
      </c>
      <c r="GB177" s="1"/>
      <c r="GC177" s="1"/>
      <c r="GD177" s="167"/>
      <c r="GE177" s="180"/>
      <c r="GF177" s="167"/>
      <c r="GG177" s="180"/>
      <c r="GH177" s="167"/>
      <c r="GI177" s="180"/>
      <c r="GJ177" s="167"/>
      <c r="GK177" s="180"/>
      <c r="GL177" s="167"/>
      <c r="GM177" s="180"/>
      <c r="GN177" s="167"/>
      <c r="GO177" s="180"/>
      <c r="GP177" s="167"/>
      <c r="GQ177" s="180"/>
      <c r="GR177" s="167"/>
      <c r="GS177" s="180"/>
      <c r="GT177" s="189">
        <f t="shared" si="156"/>
        <v>0</v>
      </c>
      <c r="GU177" s="170">
        <f t="shared" si="157"/>
        <v>0</v>
      </c>
      <c r="GV177" s="169">
        <f t="shared" si="158"/>
        <v>0</v>
      </c>
      <c r="GW177" s="170">
        <f t="shared" si="159"/>
        <v>0</v>
      </c>
      <c r="GX177" s="1"/>
      <c r="GY177" s="1"/>
      <c r="GZ177" s="167"/>
      <c r="HA177" s="180"/>
      <c r="HB177" s="167"/>
      <c r="HC177" s="180"/>
      <c r="HD177" s="167"/>
      <c r="HE177" s="180"/>
      <c r="HF177" s="167"/>
      <c r="HG177" s="180"/>
      <c r="HH177" s="167"/>
      <c r="HI177" s="180"/>
      <c r="HJ177" s="167"/>
      <c r="HK177" s="180"/>
      <c r="HL177" s="167"/>
      <c r="HM177" s="180"/>
      <c r="HN177" s="167"/>
      <c r="HO177" s="180"/>
      <c r="HP177" s="189">
        <f t="shared" si="160"/>
        <v>0</v>
      </c>
      <c r="HQ177" s="170">
        <f t="shared" si="161"/>
        <v>0</v>
      </c>
      <c r="HR177" s="169">
        <f t="shared" si="162"/>
        <v>0</v>
      </c>
      <c r="HS177" s="170">
        <f t="shared" si="163"/>
        <v>0</v>
      </c>
      <c r="HT177" s="1"/>
      <c r="HU177" s="1"/>
      <c r="HV177" s="173">
        <f t="shared" si="142"/>
        <v>0</v>
      </c>
      <c r="HW177" s="174">
        <f t="shared" si="143"/>
        <v>0</v>
      </c>
      <c r="HX177" s="169">
        <f t="shared" si="144"/>
        <v>0</v>
      </c>
      <c r="HY177" s="170">
        <f t="shared" si="145"/>
        <v>0</v>
      </c>
      <c r="HZ177" s="175">
        <f t="shared" si="146"/>
        <v>0</v>
      </c>
      <c r="IA177" s="174">
        <f t="shared" si="147"/>
        <v>0</v>
      </c>
      <c r="IB177" s="169">
        <f t="shared" si="148"/>
        <v>0</v>
      </c>
      <c r="IC177" s="170">
        <f t="shared" si="149"/>
        <v>0</v>
      </c>
      <c r="ID177" s="453">
        <f t="shared" si="150"/>
        <v>0</v>
      </c>
      <c r="IE177" s="439">
        <f t="shared" si="151"/>
        <v>0</v>
      </c>
      <c r="IF177" s="455" t="s">
        <v>343</v>
      </c>
      <c r="IG177" s="439" t="s">
        <v>343</v>
      </c>
      <c r="IH177" s="1"/>
    </row>
    <row r="178" spans="2:242" s="26" customFormat="1" ht="16.5" hidden="1" customHeight="1" x14ac:dyDescent="0.2">
      <c r="B178" s="153"/>
      <c r="C178" s="838"/>
      <c r="D178" s="839"/>
      <c r="E178" s="553"/>
      <c r="F178" s="553"/>
      <c r="G178" s="553"/>
      <c r="H178" s="553"/>
      <c r="I178" s="148">
        <f>INT(IF(E178&gt;0,data!$J$12,0))</f>
        <v>0</v>
      </c>
      <c r="J178" s="148">
        <f t="shared" si="166"/>
        <v>0</v>
      </c>
      <c r="K178" s="554"/>
      <c r="L178" s="553"/>
      <c r="M178" s="148">
        <f>INT(IF(E178&gt;0,(IF(K178="ano",data!$J$6,0)),0))</f>
        <v>0</v>
      </c>
      <c r="N178" s="155">
        <f t="shared" si="167"/>
        <v>0</v>
      </c>
      <c r="O178" s="158">
        <f t="shared" si="168"/>
        <v>0</v>
      </c>
      <c r="Q178" s="152" t="str">
        <f t="shared" si="169"/>
        <v/>
      </c>
      <c r="R178" s="640" t="s">
        <v>343</v>
      </c>
      <c r="T178" s="26">
        <f t="shared" si="119"/>
        <v>0</v>
      </c>
      <c r="U178" s="176" t="s">
        <v>300</v>
      </c>
      <c r="V178" s="10"/>
      <c r="W178" s="10"/>
      <c r="X178" s="177"/>
      <c r="Y178" s="178"/>
      <c r="Z178" s="177"/>
      <c r="AA178" s="178"/>
      <c r="AB178" s="177"/>
      <c r="AC178" s="178"/>
      <c r="AD178" s="177"/>
      <c r="AE178" s="178"/>
      <c r="AF178" s="177"/>
      <c r="AG178" s="178"/>
      <c r="AH178" s="177"/>
      <c r="AI178" s="178"/>
      <c r="AJ178" s="177"/>
      <c r="AK178" s="178"/>
      <c r="AL178" s="177"/>
      <c r="AM178" s="178"/>
      <c r="AN178" s="177"/>
      <c r="AO178" s="178"/>
      <c r="AP178" s="177"/>
      <c r="AQ178" s="178"/>
      <c r="AR178" s="177"/>
      <c r="AS178" s="178"/>
      <c r="AT178" s="177"/>
      <c r="AU178" s="178"/>
      <c r="AV178" s="189">
        <f t="shared" si="164"/>
        <v>0</v>
      </c>
      <c r="AW178" s="170">
        <f t="shared" si="120"/>
        <v>0</v>
      </c>
      <c r="AX178" s="169">
        <f t="shared" si="165"/>
        <v>0</v>
      </c>
      <c r="AY178" s="170">
        <f t="shared" si="121"/>
        <v>0</v>
      </c>
      <c r="AZ178" s="1"/>
      <c r="BA178" s="1"/>
      <c r="BB178" s="177"/>
      <c r="BC178" s="178"/>
      <c r="BD178" s="177"/>
      <c r="BE178" s="178"/>
      <c r="BF178" s="177"/>
      <c r="BG178" s="178"/>
      <c r="BH178" s="177"/>
      <c r="BI178" s="178"/>
      <c r="BJ178" s="177"/>
      <c r="BK178" s="178"/>
      <c r="BL178" s="177"/>
      <c r="BM178" s="178"/>
      <c r="BN178" s="177"/>
      <c r="BO178" s="178"/>
      <c r="BP178" s="177"/>
      <c r="BQ178" s="178"/>
      <c r="BR178" s="189">
        <f t="shared" si="122"/>
        <v>0</v>
      </c>
      <c r="BS178" s="170">
        <f t="shared" si="123"/>
        <v>0</v>
      </c>
      <c r="BT178" s="169">
        <f t="shared" si="124"/>
        <v>0</v>
      </c>
      <c r="BU178" s="170">
        <f t="shared" si="125"/>
        <v>0</v>
      </c>
      <c r="BV178" s="1"/>
      <c r="BW178" s="1"/>
      <c r="BX178" s="177"/>
      <c r="BY178" s="178"/>
      <c r="BZ178" s="177"/>
      <c r="CA178" s="178"/>
      <c r="CB178" s="177"/>
      <c r="CC178" s="178"/>
      <c r="CD178" s="177"/>
      <c r="CE178" s="178"/>
      <c r="CF178" s="177"/>
      <c r="CG178" s="178"/>
      <c r="CH178" s="177"/>
      <c r="CI178" s="178"/>
      <c r="CJ178" s="177"/>
      <c r="CK178" s="178"/>
      <c r="CL178" s="177"/>
      <c r="CM178" s="178"/>
      <c r="CN178" s="189">
        <f t="shared" si="126"/>
        <v>0</v>
      </c>
      <c r="CO178" s="170">
        <f t="shared" si="127"/>
        <v>0</v>
      </c>
      <c r="CP178" s="169">
        <f t="shared" si="128"/>
        <v>0</v>
      </c>
      <c r="CQ178" s="170">
        <f t="shared" si="129"/>
        <v>0</v>
      </c>
      <c r="CR178" s="1"/>
      <c r="CS178" s="1"/>
      <c r="CT178" s="177"/>
      <c r="CU178" s="178"/>
      <c r="CV178" s="177"/>
      <c r="CW178" s="178"/>
      <c r="CX178" s="177"/>
      <c r="CY178" s="178"/>
      <c r="CZ178" s="177"/>
      <c r="DA178" s="178"/>
      <c r="DB178" s="177"/>
      <c r="DC178" s="178"/>
      <c r="DD178" s="177"/>
      <c r="DE178" s="178"/>
      <c r="DF178" s="177"/>
      <c r="DG178" s="178"/>
      <c r="DH178" s="177"/>
      <c r="DI178" s="178"/>
      <c r="DJ178" s="189">
        <f t="shared" si="152"/>
        <v>0</v>
      </c>
      <c r="DK178" s="170">
        <f t="shared" si="153"/>
        <v>0</v>
      </c>
      <c r="DL178" s="169">
        <f t="shared" si="154"/>
        <v>0</v>
      </c>
      <c r="DM178" s="170">
        <f t="shared" si="155"/>
        <v>0</v>
      </c>
      <c r="DN178" s="1"/>
      <c r="DO178" s="1"/>
      <c r="DP178" s="177"/>
      <c r="DQ178" s="178"/>
      <c r="DR178" s="177"/>
      <c r="DS178" s="178"/>
      <c r="DT178" s="177"/>
      <c r="DU178" s="178"/>
      <c r="DV178" s="177"/>
      <c r="DW178" s="178"/>
      <c r="DX178" s="177"/>
      <c r="DY178" s="178"/>
      <c r="DZ178" s="177"/>
      <c r="EA178" s="178"/>
      <c r="EB178" s="177"/>
      <c r="EC178" s="178"/>
      <c r="ED178" s="177"/>
      <c r="EE178" s="178"/>
      <c r="EF178" s="189">
        <f t="shared" si="130"/>
        <v>0</v>
      </c>
      <c r="EG178" s="170">
        <f t="shared" si="131"/>
        <v>0</v>
      </c>
      <c r="EH178" s="169">
        <f t="shared" si="132"/>
        <v>0</v>
      </c>
      <c r="EI178" s="170">
        <f t="shared" si="133"/>
        <v>0</v>
      </c>
      <c r="EJ178" s="1"/>
      <c r="EK178" s="1"/>
      <c r="EL178" s="177"/>
      <c r="EM178" s="178"/>
      <c r="EN178" s="177"/>
      <c r="EO178" s="178"/>
      <c r="EP178" s="177"/>
      <c r="EQ178" s="178"/>
      <c r="ER178" s="177"/>
      <c r="ES178" s="178"/>
      <c r="ET178" s="177"/>
      <c r="EU178" s="178"/>
      <c r="EV178" s="177"/>
      <c r="EW178" s="178"/>
      <c r="EX178" s="177"/>
      <c r="EY178" s="178"/>
      <c r="EZ178" s="177"/>
      <c r="FA178" s="178"/>
      <c r="FB178" s="189">
        <f t="shared" si="134"/>
        <v>0</v>
      </c>
      <c r="FC178" s="170">
        <f t="shared" si="135"/>
        <v>0</v>
      </c>
      <c r="FD178" s="169">
        <f t="shared" si="136"/>
        <v>0</v>
      </c>
      <c r="FE178" s="170">
        <f t="shared" si="137"/>
        <v>0</v>
      </c>
      <c r="FF178" s="1"/>
      <c r="FG178" s="1"/>
      <c r="FH178" s="177"/>
      <c r="FI178" s="178"/>
      <c r="FJ178" s="177"/>
      <c r="FK178" s="178"/>
      <c r="FL178" s="177"/>
      <c r="FM178" s="178"/>
      <c r="FN178" s="177"/>
      <c r="FO178" s="178"/>
      <c r="FP178" s="177"/>
      <c r="FQ178" s="178"/>
      <c r="FR178" s="177"/>
      <c r="FS178" s="178"/>
      <c r="FT178" s="177"/>
      <c r="FU178" s="178"/>
      <c r="FV178" s="177"/>
      <c r="FW178" s="178"/>
      <c r="FX178" s="189">
        <f t="shared" si="138"/>
        <v>0</v>
      </c>
      <c r="FY178" s="170">
        <f t="shared" si="139"/>
        <v>0</v>
      </c>
      <c r="FZ178" s="169">
        <f t="shared" si="140"/>
        <v>0</v>
      </c>
      <c r="GA178" s="170">
        <f t="shared" si="141"/>
        <v>0</v>
      </c>
      <c r="GB178" s="1"/>
      <c r="GC178" s="1"/>
      <c r="GD178" s="177"/>
      <c r="GE178" s="178"/>
      <c r="GF178" s="177"/>
      <c r="GG178" s="178"/>
      <c r="GH178" s="177"/>
      <c r="GI178" s="178"/>
      <c r="GJ178" s="177"/>
      <c r="GK178" s="178"/>
      <c r="GL178" s="177"/>
      <c r="GM178" s="178"/>
      <c r="GN178" s="177"/>
      <c r="GO178" s="178"/>
      <c r="GP178" s="177"/>
      <c r="GQ178" s="178"/>
      <c r="GR178" s="177"/>
      <c r="GS178" s="178"/>
      <c r="GT178" s="189">
        <f t="shared" si="156"/>
        <v>0</v>
      </c>
      <c r="GU178" s="170">
        <f t="shared" si="157"/>
        <v>0</v>
      </c>
      <c r="GV178" s="169">
        <f t="shared" si="158"/>
        <v>0</v>
      </c>
      <c r="GW178" s="170">
        <f t="shared" si="159"/>
        <v>0</v>
      </c>
      <c r="GX178" s="1"/>
      <c r="GY178" s="1"/>
      <c r="GZ178" s="177"/>
      <c r="HA178" s="178"/>
      <c r="HB178" s="177"/>
      <c r="HC178" s="178"/>
      <c r="HD178" s="177"/>
      <c r="HE178" s="178"/>
      <c r="HF178" s="177"/>
      <c r="HG178" s="178"/>
      <c r="HH178" s="177"/>
      <c r="HI178" s="178"/>
      <c r="HJ178" s="177"/>
      <c r="HK178" s="178"/>
      <c r="HL178" s="177"/>
      <c r="HM178" s="178"/>
      <c r="HN178" s="177"/>
      <c r="HO178" s="178"/>
      <c r="HP178" s="189">
        <f t="shared" si="160"/>
        <v>0</v>
      </c>
      <c r="HQ178" s="170">
        <f t="shared" si="161"/>
        <v>0</v>
      </c>
      <c r="HR178" s="169">
        <f t="shared" si="162"/>
        <v>0</v>
      </c>
      <c r="HS178" s="170">
        <f t="shared" si="163"/>
        <v>0</v>
      </c>
      <c r="HT178" s="1"/>
      <c r="HU178" s="1"/>
      <c r="HV178" s="173">
        <f t="shared" si="142"/>
        <v>0</v>
      </c>
      <c r="HW178" s="174">
        <f t="shared" si="143"/>
        <v>0</v>
      </c>
      <c r="HX178" s="169">
        <f t="shared" si="144"/>
        <v>0</v>
      </c>
      <c r="HY178" s="170">
        <f t="shared" si="145"/>
        <v>0</v>
      </c>
      <c r="HZ178" s="175">
        <f t="shared" si="146"/>
        <v>0</v>
      </c>
      <c r="IA178" s="174">
        <f t="shared" si="147"/>
        <v>0</v>
      </c>
      <c r="IB178" s="169">
        <f t="shared" si="148"/>
        <v>0</v>
      </c>
      <c r="IC178" s="170">
        <f t="shared" si="149"/>
        <v>0</v>
      </c>
      <c r="ID178" s="453">
        <f t="shared" si="150"/>
        <v>0</v>
      </c>
      <c r="IE178" s="439">
        <f t="shared" si="151"/>
        <v>0</v>
      </c>
      <c r="IF178" s="455" t="s">
        <v>343</v>
      </c>
      <c r="IG178" s="439" t="s">
        <v>343</v>
      </c>
      <c r="IH178" s="1"/>
    </row>
    <row r="179" spans="2:242" s="26" customFormat="1" ht="16.5" customHeight="1" x14ac:dyDescent="0.2">
      <c r="B179" s="153" t="s">
        <v>370</v>
      </c>
      <c r="C179" s="806"/>
      <c r="D179" s="807"/>
      <c r="E179" s="322"/>
      <c r="F179" s="116"/>
      <c r="G179" s="116"/>
      <c r="H179" s="116"/>
      <c r="I179" s="148">
        <f>INT(IF(E179&gt;0,data!$J$12,0))</f>
        <v>0</v>
      </c>
      <c r="J179" s="148">
        <f t="shared" si="166"/>
        <v>0</v>
      </c>
      <c r="K179" s="323"/>
      <c r="L179" s="322"/>
      <c r="M179" s="148">
        <f>INT(IF(E179&gt;0,(IF(K179="ano",data!$J$6,0)),0))</f>
        <v>0</v>
      </c>
      <c r="N179" s="155">
        <f t="shared" si="167"/>
        <v>0</v>
      </c>
      <c r="O179" s="158">
        <f t="shared" si="168"/>
        <v>0</v>
      </c>
      <c r="Q179" s="152" t="str">
        <f t="shared" si="169"/>
        <v/>
      </c>
      <c r="R179" s="640" t="s">
        <v>343</v>
      </c>
      <c r="T179" s="26">
        <f t="shared" si="119"/>
        <v>0</v>
      </c>
      <c r="U179" s="179" t="s">
        <v>300</v>
      </c>
      <c r="V179" s="10"/>
      <c r="W179" s="10"/>
      <c r="X179" s="167"/>
      <c r="Y179" s="180"/>
      <c r="Z179" s="167"/>
      <c r="AA179" s="180"/>
      <c r="AB179" s="167"/>
      <c r="AC179" s="180"/>
      <c r="AD179" s="167"/>
      <c r="AE179" s="180"/>
      <c r="AF179" s="167"/>
      <c r="AG179" s="180"/>
      <c r="AH179" s="167"/>
      <c r="AI179" s="180"/>
      <c r="AJ179" s="167"/>
      <c r="AK179" s="180"/>
      <c r="AL179" s="167"/>
      <c r="AM179" s="180"/>
      <c r="AN179" s="167"/>
      <c r="AO179" s="180"/>
      <c r="AP179" s="167"/>
      <c r="AQ179" s="180"/>
      <c r="AR179" s="167"/>
      <c r="AS179" s="180"/>
      <c r="AT179" s="167"/>
      <c r="AU179" s="180"/>
      <c r="AV179" s="189">
        <f t="shared" si="164"/>
        <v>0</v>
      </c>
      <c r="AW179" s="170">
        <f t="shared" si="120"/>
        <v>0</v>
      </c>
      <c r="AX179" s="169">
        <f t="shared" si="165"/>
        <v>0</v>
      </c>
      <c r="AY179" s="170">
        <f t="shared" si="121"/>
        <v>0</v>
      </c>
      <c r="AZ179" s="1"/>
      <c r="BA179" s="1"/>
      <c r="BB179" s="167"/>
      <c r="BC179" s="180"/>
      <c r="BD179" s="167"/>
      <c r="BE179" s="180"/>
      <c r="BF179" s="167"/>
      <c r="BG179" s="180"/>
      <c r="BH179" s="167"/>
      <c r="BI179" s="180"/>
      <c r="BJ179" s="167"/>
      <c r="BK179" s="180"/>
      <c r="BL179" s="167"/>
      <c r="BM179" s="180"/>
      <c r="BN179" s="167"/>
      <c r="BO179" s="180"/>
      <c r="BP179" s="167"/>
      <c r="BQ179" s="180"/>
      <c r="BR179" s="189">
        <f t="shared" si="122"/>
        <v>0</v>
      </c>
      <c r="BS179" s="170">
        <f t="shared" si="123"/>
        <v>0</v>
      </c>
      <c r="BT179" s="169">
        <f t="shared" si="124"/>
        <v>0</v>
      </c>
      <c r="BU179" s="170">
        <f t="shared" si="125"/>
        <v>0</v>
      </c>
      <c r="BV179" s="1"/>
      <c r="BW179" s="1"/>
      <c r="BX179" s="167"/>
      <c r="BY179" s="180"/>
      <c r="BZ179" s="167"/>
      <c r="CA179" s="180"/>
      <c r="CB179" s="167"/>
      <c r="CC179" s="180"/>
      <c r="CD179" s="167"/>
      <c r="CE179" s="180"/>
      <c r="CF179" s="167"/>
      <c r="CG179" s="180"/>
      <c r="CH179" s="167"/>
      <c r="CI179" s="180"/>
      <c r="CJ179" s="167"/>
      <c r="CK179" s="180"/>
      <c r="CL179" s="167"/>
      <c r="CM179" s="180"/>
      <c r="CN179" s="189">
        <f t="shared" si="126"/>
        <v>0</v>
      </c>
      <c r="CO179" s="170">
        <f t="shared" si="127"/>
        <v>0</v>
      </c>
      <c r="CP179" s="169">
        <f t="shared" si="128"/>
        <v>0</v>
      </c>
      <c r="CQ179" s="170">
        <f t="shared" si="129"/>
        <v>0</v>
      </c>
      <c r="CR179" s="1"/>
      <c r="CS179" s="1"/>
      <c r="CT179" s="167"/>
      <c r="CU179" s="180"/>
      <c r="CV179" s="167"/>
      <c r="CW179" s="180"/>
      <c r="CX179" s="167"/>
      <c r="CY179" s="180"/>
      <c r="CZ179" s="167"/>
      <c r="DA179" s="180"/>
      <c r="DB179" s="167"/>
      <c r="DC179" s="180"/>
      <c r="DD179" s="167"/>
      <c r="DE179" s="180"/>
      <c r="DF179" s="167"/>
      <c r="DG179" s="180"/>
      <c r="DH179" s="167"/>
      <c r="DI179" s="180"/>
      <c r="DJ179" s="189">
        <f t="shared" si="152"/>
        <v>0</v>
      </c>
      <c r="DK179" s="170">
        <f t="shared" si="153"/>
        <v>0</v>
      </c>
      <c r="DL179" s="169">
        <f t="shared" si="154"/>
        <v>0</v>
      </c>
      <c r="DM179" s="170">
        <f t="shared" si="155"/>
        <v>0</v>
      </c>
      <c r="DN179" s="1"/>
      <c r="DO179" s="1"/>
      <c r="DP179" s="167"/>
      <c r="DQ179" s="180"/>
      <c r="DR179" s="167"/>
      <c r="DS179" s="180"/>
      <c r="DT179" s="167"/>
      <c r="DU179" s="180"/>
      <c r="DV179" s="167"/>
      <c r="DW179" s="180"/>
      <c r="DX179" s="167"/>
      <c r="DY179" s="180"/>
      <c r="DZ179" s="167"/>
      <c r="EA179" s="180"/>
      <c r="EB179" s="167"/>
      <c r="EC179" s="180"/>
      <c r="ED179" s="167"/>
      <c r="EE179" s="180"/>
      <c r="EF179" s="189">
        <f t="shared" si="130"/>
        <v>0</v>
      </c>
      <c r="EG179" s="170">
        <f t="shared" si="131"/>
        <v>0</v>
      </c>
      <c r="EH179" s="169">
        <f t="shared" si="132"/>
        <v>0</v>
      </c>
      <c r="EI179" s="170">
        <f t="shared" si="133"/>
        <v>0</v>
      </c>
      <c r="EJ179" s="1"/>
      <c r="EK179" s="1"/>
      <c r="EL179" s="167"/>
      <c r="EM179" s="180"/>
      <c r="EN179" s="167"/>
      <c r="EO179" s="180"/>
      <c r="EP179" s="167"/>
      <c r="EQ179" s="180"/>
      <c r="ER179" s="167"/>
      <c r="ES179" s="180"/>
      <c r="ET179" s="167"/>
      <c r="EU179" s="180"/>
      <c r="EV179" s="167"/>
      <c r="EW179" s="180"/>
      <c r="EX179" s="167"/>
      <c r="EY179" s="180"/>
      <c r="EZ179" s="167"/>
      <c r="FA179" s="180"/>
      <c r="FB179" s="189">
        <f t="shared" si="134"/>
        <v>0</v>
      </c>
      <c r="FC179" s="170">
        <f t="shared" si="135"/>
        <v>0</v>
      </c>
      <c r="FD179" s="169">
        <f t="shared" si="136"/>
        <v>0</v>
      </c>
      <c r="FE179" s="170">
        <f t="shared" si="137"/>
        <v>0</v>
      </c>
      <c r="FF179" s="1"/>
      <c r="FG179" s="1"/>
      <c r="FH179" s="167"/>
      <c r="FI179" s="180"/>
      <c r="FJ179" s="167"/>
      <c r="FK179" s="180"/>
      <c r="FL179" s="167"/>
      <c r="FM179" s="180"/>
      <c r="FN179" s="167"/>
      <c r="FO179" s="180"/>
      <c r="FP179" s="167"/>
      <c r="FQ179" s="180"/>
      <c r="FR179" s="167"/>
      <c r="FS179" s="180"/>
      <c r="FT179" s="167"/>
      <c r="FU179" s="180"/>
      <c r="FV179" s="167"/>
      <c r="FW179" s="180"/>
      <c r="FX179" s="189">
        <f t="shared" si="138"/>
        <v>0</v>
      </c>
      <c r="FY179" s="170">
        <f t="shared" si="139"/>
        <v>0</v>
      </c>
      <c r="FZ179" s="169">
        <f t="shared" si="140"/>
        <v>0</v>
      </c>
      <c r="GA179" s="170">
        <f t="shared" si="141"/>
        <v>0</v>
      </c>
      <c r="GB179" s="1"/>
      <c r="GC179" s="1"/>
      <c r="GD179" s="167"/>
      <c r="GE179" s="180"/>
      <c r="GF179" s="167"/>
      <c r="GG179" s="180"/>
      <c r="GH179" s="167"/>
      <c r="GI179" s="180"/>
      <c r="GJ179" s="167"/>
      <c r="GK179" s="180"/>
      <c r="GL179" s="167"/>
      <c r="GM179" s="180"/>
      <c r="GN179" s="167"/>
      <c r="GO179" s="180"/>
      <c r="GP179" s="167"/>
      <c r="GQ179" s="180"/>
      <c r="GR179" s="167"/>
      <c r="GS179" s="180"/>
      <c r="GT179" s="189">
        <f t="shared" si="156"/>
        <v>0</v>
      </c>
      <c r="GU179" s="170">
        <f t="shared" si="157"/>
        <v>0</v>
      </c>
      <c r="GV179" s="169">
        <f t="shared" si="158"/>
        <v>0</v>
      </c>
      <c r="GW179" s="170">
        <f t="shared" si="159"/>
        <v>0</v>
      </c>
      <c r="GX179" s="1"/>
      <c r="GY179" s="1"/>
      <c r="GZ179" s="167"/>
      <c r="HA179" s="180"/>
      <c r="HB179" s="167"/>
      <c r="HC179" s="180"/>
      <c r="HD179" s="167"/>
      <c r="HE179" s="180"/>
      <c r="HF179" s="167"/>
      <c r="HG179" s="180"/>
      <c r="HH179" s="167"/>
      <c r="HI179" s="180"/>
      <c r="HJ179" s="167"/>
      <c r="HK179" s="180"/>
      <c r="HL179" s="167"/>
      <c r="HM179" s="180"/>
      <c r="HN179" s="167"/>
      <c r="HO179" s="180"/>
      <c r="HP179" s="189">
        <f t="shared" si="160"/>
        <v>0</v>
      </c>
      <c r="HQ179" s="170">
        <f t="shared" si="161"/>
        <v>0</v>
      </c>
      <c r="HR179" s="169">
        <f t="shared" si="162"/>
        <v>0</v>
      </c>
      <c r="HS179" s="170">
        <f t="shared" si="163"/>
        <v>0</v>
      </c>
      <c r="HT179" s="1"/>
      <c r="HU179" s="1"/>
      <c r="HV179" s="173">
        <f t="shared" si="142"/>
        <v>0</v>
      </c>
      <c r="HW179" s="174">
        <f t="shared" si="143"/>
        <v>0</v>
      </c>
      <c r="HX179" s="169">
        <f t="shared" si="144"/>
        <v>0</v>
      </c>
      <c r="HY179" s="170">
        <f t="shared" si="145"/>
        <v>0</v>
      </c>
      <c r="HZ179" s="175">
        <f t="shared" si="146"/>
        <v>0</v>
      </c>
      <c r="IA179" s="174">
        <f t="shared" si="147"/>
        <v>0</v>
      </c>
      <c r="IB179" s="169">
        <f t="shared" si="148"/>
        <v>0</v>
      </c>
      <c r="IC179" s="170">
        <f t="shared" si="149"/>
        <v>0</v>
      </c>
      <c r="ID179" s="453">
        <f t="shared" si="150"/>
        <v>0</v>
      </c>
      <c r="IE179" s="439">
        <f t="shared" si="151"/>
        <v>0</v>
      </c>
      <c r="IF179" s="455" t="s">
        <v>343</v>
      </c>
      <c r="IG179" s="439" t="s">
        <v>343</v>
      </c>
      <c r="IH179" s="1"/>
    </row>
    <row r="180" spans="2:242" s="26" customFormat="1" ht="16.5" hidden="1" customHeight="1" x14ac:dyDescent="0.2">
      <c r="B180" s="153"/>
      <c r="C180" s="838"/>
      <c r="D180" s="839"/>
      <c r="E180" s="553"/>
      <c r="F180" s="553"/>
      <c r="G180" s="553"/>
      <c r="H180" s="553"/>
      <c r="I180" s="148">
        <f>INT(IF(E180&gt;0,data!$J$12,0))</f>
        <v>0</v>
      </c>
      <c r="J180" s="148">
        <f t="shared" si="166"/>
        <v>0</v>
      </c>
      <c r="K180" s="554"/>
      <c r="L180" s="553"/>
      <c r="M180" s="148">
        <f>INT(IF(E180&gt;0,(IF(K180="ano",data!$J$6,0)),0))</f>
        <v>0</v>
      </c>
      <c r="N180" s="155">
        <f t="shared" si="167"/>
        <v>0</v>
      </c>
      <c r="O180" s="158">
        <f t="shared" si="168"/>
        <v>0</v>
      </c>
      <c r="Q180" s="152" t="str">
        <f t="shared" si="169"/>
        <v/>
      </c>
      <c r="R180" s="640" t="s">
        <v>343</v>
      </c>
      <c r="T180" s="26">
        <f t="shared" si="119"/>
        <v>0</v>
      </c>
      <c r="U180" s="176" t="s">
        <v>300</v>
      </c>
      <c r="V180" s="10"/>
      <c r="W180" s="10"/>
      <c r="X180" s="177"/>
      <c r="Y180" s="178"/>
      <c r="Z180" s="177"/>
      <c r="AA180" s="178"/>
      <c r="AB180" s="177"/>
      <c r="AC180" s="178"/>
      <c r="AD180" s="177"/>
      <c r="AE180" s="178"/>
      <c r="AF180" s="177"/>
      <c r="AG180" s="178"/>
      <c r="AH180" s="177"/>
      <c r="AI180" s="178"/>
      <c r="AJ180" s="177"/>
      <c r="AK180" s="178"/>
      <c r="AL180" s="177"/>
      <c r="AM180" s="178"/>
      <c r="AN180" s="177"/>
      <c r="AO180" s="178"/>
      <c r="AP180" s="177"/>
      <c r="AQ180" s="178"/>
      <c r="AR180" s="177"/>
      <c r="AS180" s="178"/>
      <c r="AT180" s="177"/>
      <c r="AU180" s="178"/>
      <c r="AV180" s="189">
        <f t="shared" si="164"/>
        <v>0</v>
      </c>
      <c r="AW180" s="170">
        <f t="shared" si="120"/>
        <v>0</v>
      </c>
      <c r="AX180" s="169">
        <f t="shared" si="165"/>
        <v>0</v>
      </c>
      <c r="AY180" s="170">
        <f t="shared" si="121"/>
        <v>0</v>
      </c>
      <c r="AZ180" s="1"/>
      <c r="BA180" s="1"/>
      <c r="BB180" s="177"/>
      <c r="BC180" s="178"/>
      <c r="BD180" s="177"/>
      <c r="BE180" s="178"/>
      <c r="BF180" s="177"/>
      <c r="BG180" s="178"/>
      <c r="BH180" s="177"/>
      <c r="BI180" s="178"/>
      <c r="BJ180" s="177"/>
      <c r="BK180" s="178"/>
      <c r="BL180" s="177"/>
      <c r="BM180" s="178"/>
      <c r="BN180" s="177"/>
      <c r="BO180" s="178"/>
      <c r="BP180" s="177"/>
      <c r="BQ180" s="178"/>
      <c r="BR180" s="189">
        <f t="shared" si="122"/>
        <v>0</v>
      </c>
      <c r="BS180" s="170">
        <f t="shared" si="123"/>
        <v>0</v>
      </c>
      <c r="BT180" s="169">
        <f t="shared" si="124"/>
        <v>0</v>
      </c>
      <c r="BU180" s="170">
        <f t="shared" si="125"/>
        <v>0</v>
      </c>
      <c r="BV180" s="1"/>
      <c r="BW180" s="1"/>
      <c r="BX180" s="177"/>
      <c r="BY180" s="178"/>
      <c r="BZ180" s="177"/>
      <c r="CA180" s="178"/>
      <c r="CB180" s="177"/>
      <c r="CC180" s="178"/>
      <c r="CD180" s="177"/>
      <c r="CE180" s="178"/>
      <c r="CF180" s="177"/>
      <c r="CG180" s="178"/>
      <c r="CH180" s="177"/>
      <c r="CI180" s="178"/>
      <c r="CJ180" s="177"/>
      <c r="CK180" s="178"/>
      <c r="CL180" s="177"/>
      <c r="CM180" s="178"/>
      <c r="CN180" s="189">
        <f t="shared" si="126"/>
        <v>0</v>
      </c>
      <c r="CO180" s="170">
        <f t="shared" si="127"/>
        <v>0</v>
      </c>
      <c r="CP180" s="169">
        <f t="shared" si="128"/>
        <v>0</v>
      </c>
      <c r="CQ180" s="170">
        <f t="shared" si="129"/>
        <v>0</v>
      </c>
      <c r="CR180" s="1"/>
      <c r="CS180" s="1"/>
      <c r="CT180" s="177"/>
      <c r="CU180" s="178"/>
      <c r="CV180" s="177"/>
      <c r="CW180" s="178"/>
      <c r="CX180" s="177"/>
      <c r="CY180" s="178"/>
      <c r="CZ180" s="177"/>
      <c r="DA180" s="178"/>
      <c r="DB180" s="177"/>
      <c r="DC180" s="178"/>
      <c r="DD180" s="177"/>
      <c r="DE180" s="178"/>
      <c r="DF180" s="177"/>
      <c r="DG180" s="178"/>
      <c r="DH180" s="177"/>
      <c r="DI180" s="178"/>
      <c r="DJ180" s="189">
        <f t="shared" si="152"/>
        <v>0</v>
      </c>
      <c r="DK180" s="170">
        <f t="shared" si="153"/>
        <v>0</v>
      </c>
      <c r="DL180" s="169">
        <f t="shared" si="154"/>
        <v>0</v>
      </c>
      <c r="DM180" s="170">
        <f t="shared" si="155"/>
        <v>0</v>
      </c>
      <c r="DN180" s="1"/>
      <c r="DO180" s="1"/>
      <c r="DP180" s="177"/>
      <c r="DQ180" s="178"/>
      <c r="DR180" s="177"/>
      <c r="DS180" s="178"/>
      <c r="DT180" s="177"/>
      <c r="DU180" s="178"/>
      <c r="DV180" s="177"/>
      <c r="DW180" s="178"/>
      <c r="DX180" s="177"/>
      <c r="DY180" s="178"/>
      <c r="DZ180" s="177"/>
      <c r="EA180" s="178"/>
      <c r="EB180" s="177"/>
      <c r="EC180" s="178"/>
      <c r="ED180" s="177"/>
      <c r="EE180" s="178"/>
      <c r="EF180" s="189">
        <f t="shared" si="130"/>
        <v>0</v>
      </c>
      <c r="EG180" s="170">
        <f t="shared" si="131"/>
        <v>0</v>
      </c>
      <c r="EH180" s="169">
        <f t="shared" si="132"/>
        <v>0</v>
      </c>
      <c r="EI180" s="170">
        <f t="shared" si="133"/>
        <v>0</v>
      </c>
      <c r="EJ180" s="1"/>
      <c r="EK180" s="1"/>
      <c r="EL180" s="177"/>
      <c r="EM180" s="178"/>
      <c r="EN180" s="177"/>
      <c r="EO180" s="178"/>
      <c r="EP180" s="177"/>
      <c r="EQ180" s="178"/>
      <c r="ER180" s="177"/>
      <c r="ES180" s="178"/>
      <c r="ET180" s="177"/>
      <c r="EU180" s="178"/>
      <c r="EV180" s="177"/>
      <c r="EW180" s="178"/>
      <c r="EX180" s="177"/>
      <c r="EY180" s="178"/>
      <c r="EZ180" s="177"/>
      <c r="FA180" s="178"/>
      <c r="FB180" s="189">
        <f t="shared" si="134"/>
        <v>0</v>
      </c>
      <c r="FC180" s="170">
        <f t="shared" si="135"/>
        <v>0</v>
      </c>
      <c r="FD180" s="169">
        <f t="shared" si="136"/>
        <v>0</v>
      </c>
      <c r="FE180" s="170">
        <f t="shared" si="137"/>
        <v>0</v>
      </c>
      <c r="FF180" s="1"/>
      <c r="FG180" s="1"/>
      <c r="FH180" s="177"/>
      <c r="FI180" s="178"/>
      <c r="FJ180" s="177"/>
      <c r="FK180" s="178"/>
      <c r="FL180" s="177"/>
      <c r="FM180" s="178"/>
      <c r="FN180" s="177"/>
      <c r="FO180" s="178"/>
      <c r="FP180" s="177"/>
      <c r="FQ180" s="178"/>
      <c r="FR180" s="177"/>
      <c r="FS180" s="178"/>
      <c r="FT180" s="177"/>
      <c r="FU180" s="178"/>
      <c r="FV180" s="177"/>
      <c r="FW180" s="178"/>
      <c r="FX180" s="189">
        <f t="shared" si="138"/>
        <v>0</v>
      </c>
      <c r="FY180" s="170">
        <f t="shared" si="139"/>
        <v>0</v>
      </c>
      <c r="FZ180" s="169">
        <f t="shared" si="140"/>
        <v>0</v>
      </c>
      <c r="GA180" s="170">
        <f t="shared" si="141"/>
        <v>0</v>
      </c>
      <c r="GB180" s="1"/>
      <c r="GC180" s="1"/>
      <c r="GD180" s="177"/>
      <c r="GE180" s="178"/>
      <c r="GF180" s="177"/>
      <c r="GG180" s="178"/>
      <c r="GH180" s="177"/>
      <c r="GI180" s="178"/>
      <c r="GJ180" s="177"/>
      <c r="GK180" s="178"/>
      <c r="GL180" s="177"/>
      <c r="GM180" s="178"/>
      <c r="GN180" s="177"/>
      <c r="GO180" s="178"/>
      <c r="GP180" s="177"/>
      <c r="GQ180" s="178"/>
      <c r="GR180" s="177"/>
      <c r="GS180" s="178"/>
      <c r="GT180" s="189">
        <f t="shared" si="156"/>
        <v>0</v>
      </c>
      <c r="GU180" s="170">
        <f t="shared" si="157"/>
        <v>0</v>
      </c>
      <c r="GV180" s="169">
        <f t="shared" si="158"/>
        <v>0</v>
      </c>
      <c r="GW180" s="170">
        <f t="shared" si="159"/>
        <v>0</v>
      </c>
      <c r="GX180" s="1"/>
      <c r="GY180" s="1"/>
      <c r="GZ180" s="177"/>
      <c r="HA180" s="178"/>
      <c r="HB180" s="177"/>
      <c r="HC180" s="178"/>
      <c r="HD180" s="177"/>
      <c r="HE180" s="178"/>
      <c r="HF180" s="177"/>
      <c r="HG180" s="178"/>
      <c r="HH180" s="177"/>
      <c r="HI180" s="178"/>
      <c r="HJ180" s="177"/>
      <c r="HK180" s="178"/>
      <c r="HL180" s="177"/>
      <c r="HM180" s="178"/>
      <c r="HN180" s="177"/>
      <c r="HO180" s="178"/>
      <c r="HP180" s="189">
        <f t="shared" si="160"/>
        <v>0</v>
      </c>
      <c r="HQ180" s="170">
        <f t="shared" si="161"/>
        <v>0</v>
      </c>
      <c r="HR180" s="169">
        <f t="shared" si="162"/>
        <v>0</v>
      </c>
      <c r="HS180" s="170">
        <f t="shared" si="163"/>
        <v>0</v>
      </c>
      <c r="HT180" s="1"/>
      <c r="HU180" s="1"/>
      <c r="HV180" s="173">
        <f t="shared" si="142"/>
        <v>0</v>
      </c>
      <c r="HW180" s="174">
        <f t="shared" si="143"/>
        <v>0</v>
      </c>
      <c r="HX180" s="169">
        <f t="shared" si="144"/>
        <v>0</v>
      </c>
      <c r="HY180" s="170">
        <f t="shared" si="145"/>
        <v>0</v>
      </c>
      <c r="HZ180" s="175">
        <f t="shared" si="146"/>
        <v>0</v>
      </c>
      <c r="IA180" s="174">
        <f t="shared" si="147"/>
        <v>0</v>
      </c>
      <c r="IB180" s="169">
        <f t="shared" si="148"/>
        <v>0</v>
      </c>
      <c r="IC180" s="170">
        <f t="shared" si="149"/>
        <v>0</v>
      </c>
      <c r="ID180" s="453">
        <f t="shared" si="150"/>
        <v>0</v>
      </c>
      <c r="IE180" s="439">
        <f t="shared" si="151"/>
        <v>0</v>
      </c>
      <c r="IF180" s="455" t="s">
        <v>343</v>
      </c>
      <c r="IG180" s="439" t="s">
        <v>343</v>
      </c>
      <c r="IH180" s="1"/>
    </row>
    <row r="181" spans="2:242" s="26" customFormat="1" ht="16.5" customHeight="1" x14ac:dyDescent="0.2">
      <c r="B181" s="153" t="s">
        <v>371</v>
      </c>
      <c r="C181" s="806"/>
      <c r="D181" s="807"/>
      <c r="E181" s="322"/>
      <c r="F181" s="116"/>
      <c r="G181" s="116"/>
      <c r="H181" s="116"/>
      <c r="I181" s="148">
        <f>INT(IF(E181&gt;0,data!$J$12,0))</f>
        <v>0</v>
      </c>
      <c r="J181" s="148">
        <f t="shared" si="166"/>
        <v>0</v>
      </c>
      <c r="K181" s="323"/>
      <c r="L181" s="322"/>
      <c r="M181" s="148">
        <f>INT(IF(E181&gt;0,(IF(K181="ano",data!$J$6,0)),0))</f>
        <v>0</v>
      </c>
      <c r="N181" s="155">
        <f t="shared" si="167"/>
        <v>0</v>
      </c>
      <c r="O181" s="158">
        <f t="shared" si="168"/>
        <v>0</v>
      </c>
      <c r="Q181" s="152" t="str">
        <f t="shared" si="169"/>
        <v/>
      </c>
      <c r="R181" s="640" t="s">
        <v>343</v>
      </c>
      <c r="T181" s="26">
        <f t="shared" si="119"/>
        <v>0</v>
      </c>
      <c r="U181" s="179" t="s">
        <v>300</v>
      </c>
      <c r="V181" s="10"/>
      <c r="W181" s="10"/>
      <c r="X181" s="167"/>
      <c r="Y181" s="180"/>
      <c r="Z181" s="167"/>
      <c r="AA181" s="180"/>
      <c r="AB181" s="167"/>
      <c r="AC181" s="180"/>
      <c r="AD181" s="167"/>
      <c r="AE181" s="180"/>
      <c r="AF181" s="167"/>
      <c r="AG181" s="180"/>
      <c r="AH181" s="167"/>
      <c r="AI181" s="180"/>
      <c r="AJ181" s="167"/>
      <c r="AK181" s="180"/>
      <c r="AL181" s="167"/>
      <c r="AM181" s="180"/>
      <c r="AN181" s="167"/>
      <c r="AO181" s="180"/>
      <c r="AP181" s="167"/>
      <c r="AQ181" s="180"/>
      <c r="AR181" s="167"/>
      <c r="AS181" s="180"/>
      <c r="AT181" s="167"/>
      <c r="AU181" s="180"/>
      <c r="AV181" s="189">
        <f t="shared" si="164"/>
        <v>0</v>
      </c>
      <c r="AW181" s="170">
        <f t="shared" si="120"/>
        <v>0</v>
      </c>
      <c r="AX181" s="169">
        <f t="shared" si="165"/>
        <v>0</v>
      </c>
      <c r="AY181" s="170">
        <f t="shared" si="121"/>
        <v>0</v>
      </c>
      <c r="AZ181" s="1"/>
      <c r="BA181" s="1"/>
      <c r="BB181" s="167"/>
      <c r="BC181" s="180"/>
      <c r="BD181" s="167"/>
      <c r="BE181" s="180"/>
      <c r="BF181" s="167"/>
      <c r="BG181" s="180"/>
      <c r="BH181" s="167"/>
      <c r="BI181" s="180"/>
      <c r="BJ181" s="167"/>
      <c r="BK181" s="180"/>
      <c r="BL181" s="167"/>
      <c r="BM181" s="180"/>
      <c r="BN181" s="167"/>
      <c r="BO181" s="180"/>
      <c r="BP181" s="167"/>
      <c r="BQ181" s="180"/>
      <c r="BR181" s="189">
        <f t="shared" si="122"/>
        <v>0</v>
      </c>
      <c r="BS181" s="170">
        <f t="shared" si="123"/>
        <v>0</v>
      </c>
      <c r="BT181" s="169">
        <f t="shared" si="124"/>
        <v>0</v>
      </c>
      <c r="BU181" s="170">
        <f t="shared" si="125"/>
        <v>0</v>
      </c>
      <c r="BV181" s="1"/>
      <c r="BW181" s="1"/>
      <c r="BX181" s="167"/>
      <c r="BY181" s="180"/>
      <c r="BZ181" s="167"/>
      <c r="CA181" s="180"/>
      <c r="CB181" s="167"/>
      <c r="CC181" s="180"/>
      <c r="CD181" s="167"/>
      <c r="CE181" s="180"/>
      <c r="CF181" s="167"/>
      <c r="CG181" s="180"/>
      <c r="CH181" s="167"/>
      <c r="CI181" s="180"/>
      <c r="CJ181" s="167"/>
      <c r="CK181" s="180"/>
      <c r="CL181" s="167"/>
      <c r="CM181" s="180"/>
      <c r="CN181" s="189">
        <f t="shared" si="126"/>
        <v>0</v>
      </c>
      <c r="CO181" s="170">
        <f t="shared" si="127"/>
        <v>0</v>
      </c>
      <c r="CP181" s="169">
        <f t="shared" si="128"/>
        <v>0</v>
      </c>
      <c r="CQ181" s="170">
        <f t="shared" si="129"/>
        <v>0</v>
      </c>
      <c r="CR181" s="1"/>
      <c r="CS181" s="1"/>
      <c r="CT181" s="167"/>
      <c r="CU181" s="180"/>
      <c r="CV181" s="167"/>
      <c r="CW181" s="180"/>
      <c r="CX181" s="167"/>
      <c r="CY181" s="180"/>
      <c r="CZ181" s="167"/>
      <c r="DA181" s="180"/>
      <c r="DB181" s="167"/>
      <c r="DC181" s="180"/>
      <c r="DD181" s="167"/>
      <c r="DE181" s="180"/>
      <c r="DF181" s="167"/>
      <c r="DG181" s="180"/>
      <c r="DH181" s="167"/>
      <c r="DI181" s="180"/>
      <c r="DJ181" s="189">
        <f t="shared" si="152"/>
        <v>0</v>
      </c>
      <c r="DK181" s="170">
        <f t="shared" si="153"/>
        <v>0</v>
      </c>
      <c r="DL181" s="169">
        <f t="shared" si="154"/>
        <v>0</v>
      </c>
      <c r="DM181" s="170">
        <f t="shared" si="155"/>
        <v>0</v>
      </c>
      <c r="DN181" s="1"/>
      <c r="DO181" s="1"/>
      <c r="DP181" s="167"/>
      <c r="DQ181" s="180"/>
      <c r="DR181" s="167"/>
      <c r="DS181" s="180"/>
      <c r="DT181" s="167"/>
      <c r="DU181" s="180"/>
      <c r="DV181" s="167"/>
      <c r="DW181" s="180"/>
      <c r="DX181" s="167"/>
      <c r="DY181" s="180"/>
      <c r="DZ181" s="167"/>
      <c r="EA181" s="180"/>
      <c r="EB181" s="167"/>
      <c r="EC181" s="180"/>
      <c r="ED181" s="167"/>
      <c r="EE181" s="180"/>
      <c r="EF181" s="189">
        <f t="shared" si="130"/>
        <v>0</v>
      </c>
      <c r="EG181" s="170">
        <f t="shared" si="131"/>
        <v>0</v>
      </c>
      <c r="EH181" s="169">
        <f t="shared" si="132"/>
        <v>0</v>
      </c>
      <c r="EI181" s="170">
        <f t="shared" si="133"/>
        <v>0</v>
      </c>
      <c r="EJ181" s="1"/>
      <c r="EK181" s="1"/>
      <c r="EL181" s="167"/>
      <c r="EM181" s="180"/>
      <c r="EN181" s="167"/>
      <c r="EO181" s="180"/>
      <c r="EP181" s="167"/>
      <c r="EQ181" s="180"/>
      <c r="ER181" s="167"/>
      <c r="ES181" s="180"/>
      <c r="ET181" s="167"/>
      <c r="EU181" s="180"/>
      <c r="EV181" s="167"/>
      <c r="EW181" s="180"/>
      <c r="EX181" s="167"/>
      <c r="EY181" s="180"/>
      <c r="EZ181" s="167"/>
      <c r="FA181" s="180"/>
      <c r="FB181" s="189">
        <f t="shared" si="134"/>
        <v>0</v>
      </c>
      <c r="FC181" s="170">
        <f t="shared" si="135"/>
        <v>0</v>
      </c>
      <c r="FD181" s="169">
        <f t="shared" si="136"/>
        <v>0</v>
      </c>
      <c r="FE181" s="170">
        <f t="shared" si="137"/>
        <v>0</v>
      </c>
      <c r="FF181" s="1"/>
      <c r="FG181" s="1"/>
      <c r="FH181" s="167"/>
      <c r="FI181" s="180"/>
      <c r="FJ181" s="167"/>
      <c r="FK181" s="180"/>
      <c r="FL181" s="167"/>
      <c r="FM181" s="180"/>
      <c r="FN181" s="167"/>
      <c r="FO181" s="180"/>
      <c r="FP181" s="167"/>
      <c r="FQ181" s="180"/>
      <c r="FR181" s="167"/>
      <c r="FS181" s="180"/>
      <c r="FT181" s="167"/>
      <c r="FU181" s="180"/>
      <c r="FV181" s="167"/>
      <c r="FW181" s="180"/>
      <c r="FX181" s="189">
        <f t="shared" si="138"/>
        <v>0</v>
      </c>
      <c r="FY181" s="170">
        <f t="shared" si="139"/>
        <v>0</v>
      </c>
      <c r="FZ181" s="169">
        <f t="shared" si="140"/>
        <v>0</v>
      </c>
      <c r="GA181" s="170">
        <f t="shared" si="141"/>
        <v>0</v>
      </c>
      <c r="GB181" s="1"/>
      <c r="GC181" s="1"/>
      <c r="GD181" s="167"/>
      <c r="GE181" s="180"/>
      <c r="GF181" s="167"/>
      <c r="GG181" s="180"/>
      <c r="GH181" s="167"/>
      <c r="GI181" s="180"/>
      <c r="GJ181" s="167"/>
      <c r="GK181" s="180"/>
      <c r="GL181" s="167"/>
      <c r="GM181" s="180"/>
      <c r="GN181" s="167"/>
      <c r="GO181" s="180"/>
      <c r="GP181" s="167"/>
      <c r="GQ181" s="180"/>
      <c r="GR181" s="167"/>
      <c r="GS181" s="180"/>
      <c r="GT181" s="189">
        <f t="shared" si="156"/>
        <v>0</v>
      </c>
      <c r="GU181" s="170">
        <f t="shared" si="157"/>
        <v>0</v>
      </c>
      <c r="GV181" s="169">
        <f t="shared" si="158"/>
        <v>0</v>
      </c>
      <c r="GW181" s="170">
        <f t="shared" si="159"/>
        <v>0</v>
      </c>
      <c r="GX181" s="1"/>
      <c r="GY181" s="1"/>
      <c r="GZ181" s="167"/>
      <c r="HA181" s="180"/>
      <c r="HB181" s="167"/>
      <c r="HC181" s="180"/>
      <c r="HD181" s="167"/>
      <c r="HE181" s="180"/>
      <c r="HF181" s="167"/>
      <c r="HG181" s="180"/>
      <c r="HH181" s="167"/>
      <c r="HI181" s="180"/>
      <c r="HJ181" s="167"/>
      <c r="HK181" s="180"/>
      <c r="HL181" s="167"/>
      <c r="HM181" s="180"/>
      <c r="HN181" s="167"/>
      <c r="HO181" s="180"/>
      <c r="HP181" s="189">
        <f t="shared" si="160"/>
        <v>0</v>
      </c>
      <c r="HQ181" s="170">
        <f t="shared" si="161"/>
        <v>0</v>
      </c>
      <c r="HR181" s="169">
        <f t="shared" si="162"/>
        <v>0</v>
      </c>
      <c r="HS181" s="170">
        <f t="shared" si="163"/>
        <v>0</v>
      </c>
      <c r="HT181" s="1"/>
      <c r="HU181" s="1"/>
      <c r="HV181" s="173">
        <f t="shared" si="142"/>
        <v>0</v>
      </c>
      <c r="HW181" s="174">
        <f t="shared" si="143"/>
        <v>0</v>
      </c>
      <c r="HX181" s="169">
        <f t="shared" si="144"/>
        <v>0</v>
      </c>
      <c r="HY181" s="170">
        <f t="shared" si="145"/>
        <v>0</v>
      </c>
      <c r="HZ181" s="175">
        <f t="shared" si="146"/>
        <v>0</v>
      </c>
      <c r="IA181" s="174">
        <f t="shared" si="147"/>
        <v>0</v>
      </c>
      <c r="IB181" s="169">
        <f t="shared" si="148"/>
        <v>0</v>
      </c>
      <c r="IC181" s="170">
        <f t="shared" si="149"/>
        <v>0</v>
      </c>
      <c r="ID181" s="453">
        <f t="shared" si="150"/>
        <v>0</v>
      </c>
      <c r="IE181" s="439">
        <f t="shared" si="151"/>
        <v>0</v>
      </c>
      <c r="IF181" s="455" t="s">
        <v>343</v>
      </c>
      <c r="IG181" s="439" t="s">
        <v>343</v>
      </c>
      <c r="IH181" s="1"/>
    </row>
    <row r="182" spans="2:242" s="26" customFormat="1" ht="16.5" hidden="1" customHeight="1" x14ac:dyDescent="0.2">
      <c r="B182" s="153"/>
      <c r="C182" s="838"/>
      <c r="D182" s="839"/>
      <c r="E182" s="553"/>
      <c r="F182" s="553"/>
      <c r="G182" s="553"/>
      <c r="H182" s="553"/>
      <c r="I182" s="148">
        <f>INT(IF(E182&gt;0,data!$J$12,0))</f>
        <v>0</v>
      </c>
      <c r="J182" s="148">
        <f t="shared" si="166"/>
        <v>0</v>
      </c>
      <c r="K182" s="554"/>
      <c r="L182" s="553"/>
      <c r="M182" s="148">
        <f>INT(IF(E182&gt;0,(IF(K182="ano",data!$J$6,0)),0))</f>
        <v>0</v>
      </c>
      <c r="N182" s="155">
        <f t="shared" si="167"/>
        <v>0</v>
      </c>
      <c r="O182" s="158">
        <f t="shared" si="168"/>
        <v>0</v>
      </c>
      <c r="Q182" s="152" t="str">
        <f t="shared" si="169"/>
        <v/>
      </c>
      <c r="R182" s="640" t="s">
        <v>343</v>
      </c>
      <c r="T182" s="26">
        <f t="shared" si="119"/>
        <v>0</v>
      </c>
      <c r="U182" s="176" t="s">
        <v>300</v>
      </c>
      <c r="V182" s="10"/>
      <c r="W182" s="10"/>
      <c r="X182" s="177"/>
      <c r="Y182" s="178"/>
      <c r="Z182" s="177"/>
      <c r="AA182" s="178"/>
      <c r="AB182" s="177"/>
      <c r="AC182" s="178"/>
      <c r="AD182" s="177"/>
      <c r="AE182" s="178"/>
      <c r="AF182" s="177"/>
      <c r="AG182" s="178"/>
      <c r="AH182" s="177"/>
      <c r="AI182" s="178"/>
      <c r="AJ182" s="177"/>
      <c r="AK182" s="178"/>
      <c r="AL182" s="177"/>
      <c r="AM182" s="178"/>
      <c r="AN182" s="177"/>
      <c r="AO182" s="178"/>
      <c r="AP182" s="177"/>
      <c r="AQ182" s="178"/>
      <c r="AR182" s="177"/>
      <c r="AS182" s="178"/>
      <c r="AT182" s="177"/>
      <c r="AU182" s="178"/>
      <c r="AV182" s="189">
        <f t="shared" si="164"/>
        <v>0</v>
      </c>
      <c r="AW182" s="170">
        <f t="shared" si="120"/>
        <v>0</v>
      </c>
      <c r="AX182" s="169">
        <f t="shared" si="165"/>
        <v>0</v>
      </c>
      <c r="AY182" s="170">
        <f t="shared" si="121"/>
        <v>0</v>
      </c>
      <c r="AZ182" s="1"/>
      <c r="BA182" s="1"/>
      <c r="BB182" s="177"/>
      <c r="BC182" s="178"/>
      <c r="BD182" s="177"/>
      <c r="BE182" s="178"/>
      <c r="BF182" s="177"/>
      <c r="BG182" s="178"/>
      <c r="BH182" s="177"/>
      <c r="BI182" s="178"/>
      <c r="BJ182" s="177"/>
      <c r="BK182" s="178"/>
      <c r="BL182" s="177"/>
      <c r="BM182" s="178"/>
      <c r="BN182" s="177"/>
      <c r="BO182" s="178"/>
      <c r="BP182" s="177"/>
      <c r="BQ182" s="178"/>
      <c r="BR182" s="189">
        <f t="shared" si="122"/>
        <v>0</v>
      </c>
      <c r="BS182" s="170">
        <f t="shared" si="123"/>
        <v>0</v>
      </c>
      <c r="BT182" s="169">
        <f t="shared" si="124"/>
        <v>0</v>
      </c>
      <c r="BU182" s="170">
        <f t="shared" si="125"/>
        <v>0</v>
      </c>
      <c r="BV182" s="1"/>
      <c r="BW182" s="1"/>
      <c r="BX182" s="177"/>
      <c r="BY182" s="178"/>
      <c r="BZ182" s="177"/>
      <c r="CA182" s="178"/>
      <c r="CB182" s="177"/>
      <c r="CC182" s="178"/>
      <c r="CD182" s="177"/>
      <c r="CE182" s="178"/>
      <c r="CF182" s="177"/>
      <c r="CG182" s="178"/>
      <c r="CH182" s="177"/>
      <c r="CI182" s="178"/>
      <c r="CJ182" s="177"/>
      <c r="CK182" s="178"/>
      <c r="CL182" s="177"/>
      <c r="CM182" s="178"/>
      <c r="CN182" s="189">
        <f t="shared" si="126"/>
        <v>0</v>
      </c>
      <c r="CO182" s="170">
        <f t="shared" si="127"/>
        <v>0</v>
      </c>
      <c r="CP182" s="169">
        <f t="shared" si="128"/>
        <v>0</v>
      </c>
      <c r="CQ182" s="170">
        <f t="shared" si="129"/>
        <v>0</v>
      </c>
      <c r="CR182" s="1"/>
      <c r="CS182" s="1"/>
      <c r="CT182" s="177"/>
      <c r="CU182" s="178"/>
      <c r="CV182" s="177"/>
      <c r="CW182" s="178"/>
      <c r="CX182" s="177"/>
      <c r="CY182" s="178"/>
      <c r="CZ182" s="177"/>
      <c r="DA182" s="178"/>
      <c r="DB182" s="177"/>
      <c r="DC182" s="178"/>
      <c r="DD182" s="177"/>
      <c r="DE182" s="178"/>
      <c r="DF182" s="177"/>
      <c r="DG182" s="178"/>
      <c r="DH182" s="177"/>
      <c r="DI182" s="178"/>
      <c r="DJ182" s="189">
        <f t="shared" si="152"/>
        <v>0</v>
      </c>
      <c r="DK182" s="170">
        <f t="shared" si="153"/>
        <v>0</v>
      </c>
      <c r="DL182" s="169">
        <f t="shared" si="154"/>
        <v>0</v>
      </c>
      <c r="DM182" s="170">
        <f t="shared" si="155"/>
        <v>0</v>
      </c>
      <c r="DN182" s="1"/>
      <c r="DO182" s="1"/>
      <c r="DP182" s="177"/>
      <c r="DQ182" s="178"/>
      <c r="DR182" s="177"/>
      <c r="DS182" s="178"/>
      <c r="DT182" s="177"/>
      <c r="DU182" s="178"/>
      <c r="DV182" s="177"/>
      <c r="DW182" s="178"/>
      <c r="DX182" s="177"/>
      <c r="DY182" s="178"/>
      <c r="DZ182" s="177"/>
      <c r="EA182" s="178"/>
      <c r="EB182" s="177"/>
      <c r="EC182" s="178"/>
      <c r="ED182" s="177"/>
      <c r="EE182" s="178"/>
      <c r="EF182" s="189">
        <f t="shared" si="130"/>
        <v>0</v>
      </c>
      <c r="EG182" s="170">
        <f t="shared" si="131"/>
        <v>0</v>
      </c>
      <c r="EH182" s="169">
        <f t="shared" si="132"/>
        <v>0</v>
      </c>
      <c r="EI182" s="170">
        <f t="shared" si="133"/>
        <v>0</v>
      </c>
      <c r="EJ182" s="1"/>
      <c r="EK182" s="1"/>
      <c r="EL182" s="177"/>
      <c r="EM182" s="178"/>
      <c r="EN182" s="177"/>
      <c r="EO182" s="178"/>
      <c r="EP182" s="177"/>
      <c r="EQ182" s="178"/>
      <c r="ER182" s="177"/>
      <c r="ES182" s="178"/>
      <c r="ET182" s="177"/>
      <c r="EU182" s="178"/>
      <c r="EV182" s="177"/>
      <c r="EW182" s="178"/>
      <c r="EX182" s="177"/>
      <c r="EY182" s="178"/>
      <c r="EZ182" s="177"/>
      <c r="FA182" s="178"/>
      <c r="FB182" s="189">
        <f t="shared" si="134"/>
        <v>0</v>
      </c>
      <c r="FC182" s="170">
        <f t="shared" si="135"/>
        <v>0</v>
      </c>
      <c r="FD182" s="169">
        <f t="shared" si="136"/>
        <v>0</v>
      </c>
      <c r="FE182" s="170">
        <f t="shared" si="137"/>
        <v>0</v>
      </c>
      <c r="FF182" s="1"/>
      <c r="FG182" s="1"/>
      <c r="FH182" s="177"/>
      <c r="FI182" s="178"/>
      <c r="FJ182" s="177"/>
      <c r="FK182" s="178"/>
      <c r="FL182" s="177"/>
      <c r="FM182" s="178"/>
      <c r="FN182" s="177"/>
      <c r="FO182" s="178"/>
      <c r="FP182" s="177"/>
      <c r="FQ182" s="178"/>
      <c r="FR182" s="177"/>
      <c r="FS182" s="178"/>
      <c r="FT182" s="177"/>
      <c r="FU182" s="178"/>
      <c r="FV182" s="177"/>
      <c r="FW182" s="178"/>
      <c r="FX182" s="189">
        <f t="shared" si="138"/>
        <v>0</v>
      </c>
      <c r="FY182" s="170">
        <f t="shared" si="139"/>
        <v>0</v>
      </c>
      <c r="FZ182" s="169">
        <f t="shared" si="140"/>
        <v>0</v>
      </c>
      <c r="GA182" s="170">
        <f t="shared" si="141"/>
        <v>0</v>
      </c>
      <c r="GB182" s="1"/>
      <c r="GC182" s="1"/>
      <c r="GD182" s="177"/>
      <c r="GE182" s="178"/>
      <c r="GF182" s="177"/>
      <c r="GG182" s="178"/>
      <c r="GH182" s="177"/>
      <c r="GI182" s="178"/>
      <c r="GJ182" s="177"/>
      <c r="GK182" s="178"/>
      <c r="GL182" s="177"/>
      <c r="GM182" s="178"/>
      <c r="GN182" s="177"/>
      <c r="GO182" s="178"/>
      <c r="GP182" s="177"/>
      <c r="GQ182" s="178"/>
      <c r="GR182" s="177"/>
      <c r="GS182" s="178"/>
      <c r="GT182" s="189">
        <f t="shared" si="156"/>
        <v>0</v>
      </c>
      <c r="GU182" s="170">
        <f t="shared" si="157"/>
        <v>0</v>
      </c>
      <c r="GV182" s="169">
        <f t="shared" si="158"/>
        <v>0</v>
      </c>
      <c r="GW182" s="170">
        <f t="shared" si="159"/>
        <v>0</v>
      </c>
      <c r="GX182" s="1"/>
      <c r="GY182" s="1"/>
      <c r="GZ182" s="177"/>
      <c r="HA182" s="178"/>
      <c r="HB182" s="177"/>
      <c r="HC182" s="178"/>
      <c r="HD182" s="177"/>
      <c r="HE182" s="178"/>
      <c r="HF182" s="177"/>
      <c r="HG182" s="178"/>
      <c r="HH182" s="177"/>
      <c r="HI182" s="178"/>
      <c r="HJ182" s="177"/>
      <c r="HK182" s="178"/>
      <c r="HL182" s="177"/>
      <c r="HM182" s="178"/>
      <c r="HN182" s="177"/>
      <c r="HO182" s="178"/>
      <c r="HP182" s="189">
        <f t="shared" si="160"/>
        <v>0</v>
      </c>
      <c r="HQ182" s="170">
        <f t="shared" si="161"/>
        <v>0</v>
      </c>
      <c r="HR182" s="169">
        <f t="shared" si="162"/>
        <v>0</v>
      </c>
      <c r="HS182" s="170">
        <f t="shared" si="163"/>
        <v>0</v>
      </c>
      <c r="HT182" s="1"/>
      <c r="HU182" s="1"/>
      <c r="HV182" s="173">
        <f t="shared" si="142"/>
        <v>0</v>
      </c>
      <c r="HW182" s="174">
        <f t="shared" si="143"/>
        <v>0</v>
      </c>
      <c r="HX182" s="169">
        <f t="shared" si="144"/>
        <v>0</v>
      </c>
      <c r="HY182" s="170">
        <f t="shared" si="145"/>
        <v>0</v>
      </c>
      <c r="HZ182" s="175">
        <f t="shared" si="146"/>
        <v>0</v>
      </c>
      <c r="IA182" s="174">
        <f t="shared" si="147"/>
        <v>0</v>
      </c>
      <c r="IB182" s="169">
        <f t="shared" si="148"/>
        <v>0</v>
      </c>
      <c r="IC182" s="170">
        <f t="shared" si="149"/>
        <v>0</v>
      </c>
      <c r="ID182" s="453">
        <f t="shared" si="150"/>
        <v>0</v>
      </c>
      <c r="IE182" s="439">
        <f t="shared" si="151"/>
        <v>0</v>
      </c>
      <c r="IF182" s="455" t="s">
        <v>343</v>
      </c>
      <c r="IG182" s="439" t="s">
        <v>343</v>
      </c>
      <c r="IH182" s="1"/>
    </row>
    <row r="183" spans="2:242" s="26" customFormat="1" ht="16.5" customHeight="1" x14ac:dyDescent="0.2">
      <c r="B183" s="153" t="s">
        <v>372</v>
      </c>
      <c r="C183" s="806"/>
      <c r="D183" s="807"/>
      <c r="E183" s="322"/>
      <c r="F183" s="116"/>
      <c r="G183" s="116"/>
      <c r="H183" s="116"/>
      <c r="I183" s="148">
        <f>INT(IF(E183&gt;0,data!$J$12,0))</f>
        <v>0</v>
      </c>
      <c r="J183" s="148">
        <f t="shared" si="166"/>
        <v>0</v>
      </c>
      <c r="K183" s="323"/>
      <c r="L183" s="322"/>
      <c r="M183" s="148">
        <f>INT(IF(E183&gt;0,(IF(K183="ano",data!$J$6,0)),0))</f>
        <v>0</v>
      </c>
      <c r="N183" s="155">
        <f t="shared" si="167"/>
        <v>0</v>
      </c>
      <c r="O183" s="158">
        <f t="shared" si="168"/>
        <v>0</v>
      </c>
      <c r="Q183" s="152" t="str">
        <f t="shared" si="169"/>
        <v/>
      </c>
      <c r="R183" s="640" t="s">
        <v>343</v>
      </c>
      <c r="T183" s="26">
        <f t="shared" ref="T183:T205" si="170">IF(O183&gt;0,IF(ISTEXT(C183)=TRUE,0,1),0)</f>
        <v>0</v>
      </c>
      <c r="U183" s="179" t="s">
        <v>300</v>
      </c>
      <c r="V183" s="10"/>
      <c r="W183" s="10"/>
      <c r="X183" s="167"/>
      <c r="Y183" s="180"/>
      <c r="Z183" s="167"/>
      <c r="AA183" s="180"/>
      <c r="AB183" s="167"/>
      <c r="AC183" s="180"/>
      <c r="AD183" s="167"/>
      <c r="AE183" s="180"/>
      <c r="AF183" s="167"/>
      <c r="AG183" s="180"/>
      <c r="AH183" s="167"/>
      <c r="AI183" s="180"/>
      <c r="AJ183" s="167"/>
      <c r="AK183" s="180"/>
      <c r="AL183" s="167"/>
      <c r="AM183" s="180"/>
      <c r="AN183" s="167"/>
      <c r="AO183" s="180"/>
      <c r="AP183" s="167"/>
      <c r="AQ183" s="180"/>
      <c r="AR183" s="167"/>
      <c r="AS183" s="180"/>
      <c r="AT183" s="167"/>
      <c r="AU183" s="180"/>
      <c r="AV183" s="189">
        <f t="shared" si="164"/>
        <v>0</v>
      </c>
      <c r="AW183" s="170">
        <f t="shared" si="120"/>
        <v>0</v>
      </c>
      <c r="AX183" s="169">
        <f t="shared" si="165"/>
        <v>0</v>
      </c>
      <c r="AY183" s="170">
        <f t="shared" si="121"/>
        <v>0</v>
      </c>
      <c r="AZ183" s="1"/>
      <c r="BA183" s="1"/>
      <c r="BB183" s="167"/>
      <c r="BC183" s="180"/>
      <c r="BD183" s="167"/>
      <c r="BE183" s="180"/>
      <c r="BF183" s="167"/>
      <c r="BG183" s="180"/>
      <c r="BH183" s="167"/>
      <c r="BI183" s="180"/>
      <c r="BJ183" s="167"/>
      <c r="BK183" s="180"/>
      <c r="BL183" s="167"/>
      <c r="BM183" s="180"/>
      <c r="BN183" s="167"/>
      <c r="BO183" s="180"/>
      <c r="BP183" s="167"/>
      <c r="BQ183" s="180"/>
      <c r="BR183" s="189">
        <f t="shared" si="122"/>
        <v>0</v>
      </c>
      <c r="BS183" s="170">
        <f t="shared" si="123"/>
        <v>0</v>
      </c>
      <c r="BT183" s="169">
        <f t="shared" si="124"/>
        <v>0</v>
      </c>
      <c r="BU183" s="170">
        <f t="shared" si="125"/>
        <v>0</v>
      </c>
      <c r="BV183" s="1"/>
      <c r="BW183" s="1"/>
      <c r="BX183" s="167"/>
      <c r="BY183" s="180"/>
      <c r="BZ183" s="167"/>
      <c r="CA183" s="180"/>
      <c r="CB183" s="167"/>
      <c r="CC183" s="180"/>
      <c r="CD183" s="167"/>
      <c r="CE183" s="180"/>
      <c r="CF183" s="167"/>
      <c r="CG183" s="180"/>
      <c r="CH183" s="167"/>
      <c r="CI183" s="180"/>
      <c r="CJ183" s="167"/>
      <c r="CK183" s="180"/>
      <c r="CL183" s="167"/>
      <c r="CM183" s="180"/>
      <c r="CN183" s="189">
        <f t="shared" si="126"/>
        <v>0</v>
      </c>
      <c r="CO183" s="170">
        <f t="shared" si="127"/>
        <v>0</v>
      </c>
      <c r="CP183" s="169">
        <f t="shared" si="128"/>
        <v>0</v>
      </c>
      <c r="CQ183" s="170">
        <f t="shared" si="129"/>
        <v>0</v>
      </c>
      <c r="CR183" s="1"/>
      <c r="CS183" s="1"/>
      <c r="CT183" s="167"/>
      <c r="CU183" s="180"/>
      <c r="CV183" s="167"/>
      <c r="CW183" s="180"/>
      <c r="CX183" s="167"/>
      <c r="CY183" s="180"/>
      <c r="CZ183" s="167"/>
      <c r="DA183" s="180"/>
      <c r="DB183" s="167"/>
      <c r="DC183" s="180"/>
      <c r="DD183" s="167"/>
      <c r="DE183" s="180"/>
      <c r="DF183" s="167"/>
      <c r="DG183" s="180"/>
      <c r="DH183" s="167"/>
      <c r="DI183" s="180"/>
      <c r="DJ183" s="189">
        <f t="shared" si="152"/>
        <v>0</v>
      </c>
      <c r="DK183" s="170">
        <f t="shared" si="153"/>
        <v>0</v>
      </c>
      <c r="DL183" s="169">
        <f t="shared" si="154"/>
        <v>0</v>
      </c>
      <c r="DM183" s="170">
        <f t="shared" si="155"/>
        <v>0</v>
      </c>
      <c r="DN183" s="1"/>
      <c r="DO183" s="1"/>
      <c r="DP183" s="167"/>
      <c r="DQ183" s="180"/>
      <c r="DR183" s="167"/>
      <c r="DS183" s="180"/>
      <c r="DT183" s="167"/>
      <c r="DU183" s="180"/>
      <c r="DV183" s="167"/>
      <c r="DW183" s="180"/>
      <c r="DX183" s="167"/>
      <c r="DY183" s="180"/>
      <c r="DZ183" s="167"/>
      <c r="EA183" s="180"/>
      <c r="EB183" s="167"/>
      <c r="EC183" s="180"/>
      <c r="ED183" s="167"/>
      <c r="EE183" s="180"/>
      <c r="EF183" s="189">
        <f t="shared" si="130"/>
        <v>0</v>
      </c>
      <c r="EG183" s="170">
        <f t="shared" si="131"/>
        <v>0</v>
      </c>
      <c r="EH183" s="169">
        <f t="shared" si="132"/>
        <v>0</v>
      </c>
      <c r="EI183" s="170">
        <f t="shared" si="133"/>
        <v>0</v>
      </c>
      <c r="EJ183" s="1"/>
      <c r="EK183" s="1"/>
      <c r="EL183" s="167"/>
      <c r="EM183" s="180"/>
      <c r="EN183" s="167"/>
      <c r="EO183" s="180"/>
      <c r="EP183" s="167"/>
      <c r="EQ183" s="180"/>
      <c r="ER183" s="167"/>
      <c r="ES183" s="180"/>
      <c r="ET183" s="167"/>
      <c r="EU183" s="180"/>
      <c r="EV183" s="167"/>
      <c r="EW183" s="180"/>
      <c r="EX183" s="167"/>
      <c r="EY183" s="180"/>
      <c r="EZ183" s="167"/>
      <c r="FA183" s="180"/>
      <c r="FB183" s="189">
        <f t="shared" si="134"/>
        <v>0</v>
      </c>
      <c r="FC183" s="170">
        <f t="shared" si="135"/>
        <v>0</v>
      </c>
      <c r="FD183" s="169">
        <f t="shared" si="136"/>
        <v>0</v>
      </c>
      <c r="FE183" s="170">
        <f t="shared" si="137"/>
        <v>0</v>
      </c>
      <c r="FF183" s="1"/>
      <c r="FG183" s="1"/>
      <c r="FH183" s="167"/>
      <c r="FI183" s="180"/>
      <c r="FJ183" s="167"/>
      <c r="FK183" s="180"/>
      <c r="FL183" s="167"/>
      <c r="FM183" s="180"/>
      <c r="FN183" s="167"/>
      <c r="FO183" s="180"/>
      <c r="FP183" s="167"/>
      <c r="FQ183" s="180"/>
      <c r="FR183" s="167"/>
      <c r="FS183" s="180"/>
      <c r="FT183" s="167"/>
      <c r="FU183" s="180"/>
      <c r="FV183" s="167"/>
      <c r="FW183" s="180"/>
      <c r="FX183" s="189">
        <f t="shared" si="138"/>
        <v>0</v>
      </c>
      <c r="FY183" s="170">
        <f t="shared" si="139"/>
        <v>0</v>
      </c>
      <c r="FZ183" s="169">
        <f t="shared" si="140"/>
        <v>0</v>
      </c>
      <c r="GA183" s="170">
        <f t="shared" si="141"/>
        <v>0</v>
      </c>
      <c r="GB183" s="1"/>
      <c r="GC183" s="1"/>
      <c r="GD183" s="167"/>
      <c r="GE183" s="180"/>
      <c r="GF183" s="167"/>
      <c r="GG183" s="180"/>
      <c r="GH183" s="167"/>
      <c r="GI183" s="180"/>
      <c r="GJ183" s="167"/>
      <c r="GK183" s="180"/>
      <c r="GL183" s="167"/>
      <c r="GM183" s="180"/>
      <c r="GN183" s="167"/>
      <c r="GO183" s="180"/>
      <c r="GP183" s="167"/>
      <c r="GQ183" s="180"/>
      <c r="GR183" s="167"/>
      <c r="GS183" s="180"/>
      <c r="GT183" s="189">
        <f t="shared" si="156"/>
        <v>0</v>
      </c>
      <c r="GU183" s="170">
        <f t="shared" si="157"/>
        <v>0</v>
      </c>
      <c r="GV183" s="169">
        <f t="shared" si="158"/>
        <v>0</v>
      </c>
      <c r="GW183" s="170">
        <f t="shared" si="159"/>
        <v>0</v>
      </c>
      <c r="GX183" s="1"/>
      <c r="GY183" s="1"/>
      <c r="GZ183" s="167"/>
      <c r="HA183" s="180"/>
      <c r="HB183" s="167"/>
      <c r="HC183" s="180"/>
      <c r="HD183" s="167"/>
      <c r="HE183" s="180"/>
      <c r="HF183" s="167"/>
      <c r="HG183" s="180"/>
      <c r="HH183" s="167"/>
      <c r="HI183" s="180"/>
      <c r="HJ183" s="167"/>
      <c r="HK183" s="180"/>
      <c r="HL183" s="167"/>
      <c r="HM183" s="180"/>
      <c r="HN183" s="167"/>
      <c r="HO183" s="180"/>
      <c r="HP183" s="189">
        <f t="shared" si="160"/>
        <v>0</v>
      </c>
      <c r="HQ183" s="170">
        <f t="shared" si="161"/>
        <v>0</v>
      </c>
      <c r="HR183" s="169">
        <f t="shared" si="162"/>
        <v>0</v>
      </c>
      <c r="HS183" s="170">
        <f t="shared" si="163"/>
        <v>0</v>
      </c>
      <c r="HT183" s="1"/>
      <c r="HU183" s="1"/>
      <c r="HV183" s="173">
        <f t="shared" si="142"/>
        <v>0</v>
      </c>
      <c r="HW183" s="174">
        <f t="shared" si="143"/>
        <v>0</v>
      </c>
      <c r="HX183" s="169">
        <f t="shared" si="144"/>
        <v>0</v>
      </c>
      <c r="HY183" s="170">
        <f t="shared" si="145"/>
        <v>0</v>
      </c>
      <c r="HZ183" s="175">
        <f t="shared" si="146"/>
        <v>0</v>
      </c>
      <c r="IA183" s="174">
        <f t="shared" si="147"/>
        <v>0</v>
      </c>
      <c r="IB183" s="169">
        <f t="shared" si="148"/>
        <v>0</v>
      </c>
      <c r="IC183" s="170">
        <f t="shared" si="149"/>
        <v>0</v>
      </c>
      <c r="ID183" s="453">
        <f t="shared" si="150"/>
        <v>0</v>
      </c>
      <c r="IE183" s="439">
        <f t="shared" si="151"/>
        <v>0</v>
      </c>
      <c r="IF183" s="455" t="s">
        <v>343</v>
      </c>
      <c r="IG183" s="439" t="s">
        <v>343</v>
      </c>
      <c r="IH183" s="1"/>
    </row>
    <row r="184" spans="2:242" s="26" customFormat="1" ht="16.5" hidden="1" customHeight="1" x14ac:dyDescent="0.2">
      <c r="B184" s="153"/>
      <c r="C184" s="838"/>
      <c r="D184" s="839"/>
      <c r="E184" s="553"/>
      <c r="F184" s="553"/>
      <c r="G184" s="553"/>
      <c r="H184" s="553"/>
      <c r="I184" s="148">
        <f>INT(IF(E184&gt;0,data!$J$12,0))</f>
        <v>0</v>
      </c>
      <c r="J184" s="148">
        <f t="shared" si="166"/>
        <v>0</v>
      </c>
      <c r="K184" s="554"/>
      <c r="L184" s="553"/>
      <c r="M184" s="148">
        <f>INT(IF(E184&gt;0,(IF(K184="ano",data!$J$6,0)),0))</f>
        <v>0</v>
      </c>
      <c r="N184" s="155">
        <f t="shared" si="167"/>
        <v>0</v>
      </c>
      <c r="O184" s="158">
        <f t="shared" si="168"/>
        <v>0</v>
      </c>
      <c r="Q184" s="152" t="str">
        <f t="shared" si="169"/>
        <v/>
      </c>
      <c r="R184" s="640" t="s">
        <v>343</v>
      </c>
      <c r="T184" s="26">
        <f t="shared" si="170"/>
        <v>0</v>
      </c>
      <c r="U184" s="176" t="s">
        <v>300</v>
      </c>
      <c r="V184" s="10"/>
      <c r="W184" s="10"/>
      <c r="X184" s="177"/>
      <c r="Y184" s="178"/>
      <c r="Z184" s="177"/>
      <c r="AA184" s="178"/>
      <c r="AB184" s="177"/>
      <c r="AC184" s="178"/>
      <c r="AD184" s="177"/>
      <c r="AE184" s="178"/>
      <c r="AF184" s="177"/>
      <c r="AG184" s="178"/>
      <c r="AH184" s="177"/>
      <c r="AI184" s="178"/>
      <c r="AJ184" s="177"/>
      <c r="AK184" s="178"/>
      <c r="AL184" s="177"/>
      <c r="AM184" s="178"/>
      <c r="AN184" s="177"/>
      <c r="AO184" s="178"/>
      <c r="AP184" s="177"/>
      <c r="AQ184" s="178"/>
      <c r="AR184" s="177"/>
      <c r="AS184" s="178"/>
      <c r="AT184" s="177"/>
      <c r="AU184" s="178"/>
      <c r="AV184" s="189">
        <f t="shared" si="164"/>
        <v>0</v>
      </c>
      <c r="AW184" s="170">
        <f t="shared" si="120"/>
        <v>0</v>
      </c>
      <c r="AX184" s="169">
        <f t="shared" si="165"/>
        <v>0</v>
      </c>
      <c r="AY184" s="170">
        <f t="shared" si="121"/>
        <v>0</v>
      </c>
      <c r="AZ184" s="1"/>
      <c r="BA184" s="1"/>
      <c r="BB184" s="177"/>
      <c r="BC184" s="178"/>
      <c r="BD184" s="177"/>
      <c r="BE184" s="178"/>
      <c r="BF184" s="177"/>
      <c r="BG184" s="178"/>
      <c r="BH184" s="177"/>
      <c r="BI184" s="178"/>
      <c r="BJ184" s="177"/>
      <c r="BK184" s="178"/>
      <c r="BL184" s="177"/>
      <c r="BM184" s="178"/>
      <c r="BN184" s="177"/>
      <c r="BO184" s="178"/>
      <c r="BP184" s="177"/>
      <c r="BQ184" s="178"/>
      <c r="BR184" s="189">
        <f t="shared" si="122"/>
        <v>0</v>
      </c>
      <c r="BS184" s="170">
        <f t="shared" si="123"/>
        <v>0</v>
      </c>
      <c r="BT184" s="169">
        <f t="shared" si="124"/>
        <v>0</v>
      </c>
      <c r="BU184" s="170">
        <f t="shared" si="125"/>
        <v>0</v>
      </c>
      <c r="BV184" s="1"/>
      <c r="BW184" s="1"/>
      <c r="BX184" s="177"/>
      <c r="BY184" s="178"/>
      <c r="BZ184" s="177"/>
      <c r="CA184" s="178"/>
      <c r="CB184" s="177"/>
      <c r="CC184" s="178"/>
      <c r="CD184" s="177"/>
      <c r="CE184" s="178"/>
      <c r="CF184" s="177"/>
      <c r="CG184" s="178"/>
      <c r="CH184" s="177"/>
      <c r="CI184" s="178"/>
      <c r="CJ184" s="177"/>
      <c r="CK184" s="178"/>
      <c r="CL184" s="177"/>
      <c r="CM184" s="178"/>
      <c r="CN184" s="189">
        <f t="shared" si="126"/>
        <v>0</v>
      </c>
      <c r="CO184" s="170">
        <f t="shared" si="127"/>
        <v>0</v>
      </c>
      <c r="CP184" s="169">
        <f t="shared" si="128"/>
        <v>0</v>
      </c>
      <c r="CQ184" s="170">
        <f t="shared" si="129"/>
        <v>0</v>
      </c>
      <c r="CR184" s="1"/>
      <c r="CS184" s="1"/>
      <c r="CT184" s="177"/>
      <c r="CU184" s="178"/>
      <c r="CV184" s="177"/>
      <c r="CW184" s="178"/>
      <c r="CX184" s="177"/>
      <c r="CY184" s="178"/>
      <c r="CZ184" s="177"/>
      <c r="DA184" s="178"/>
      <c r="DB184" s="177"/>
      <c r="DC184" s="178"/>
      <c r="DD184" s="177"/>
      <c r="DE184" s="178"/>
      <c r="DF184" s="177"/>
      <c r="DG184" s="178"/>
      <c r="DH184" s="177"/>
      <c r="DI184" s="178"/>
      <c r="DJ184" s="189">
        <f t="shared" si="152"/>
        <v>0</v>
      </c>
      <c r="DK184" s="170">
        <f t="shared" si="153"/>
        <v>0</v>
      </c>
      <c r="DL184" s="169">
        <f t="shared" si="154"/>
        <v>0</v>
      </c>
      <c r="DM184" s="170">
        <f t="shared" si="155"/>
        <v>0</v>
      </c>
      <c r="DN184" s="1"/>
      <c r="DO184" s="1"/>
      <c r="DP184" s="177"/>
      <c r="DQ184" s="178"/>
      <c r="DR184" s="177"/>
      <c r="DS184" s="178"/>
      <c r="DT184" s="177"/>
      <c r="DU184" s="178"/>
      <c r="DV184" s="177"/>
      <c r="DW184" s="178"/>
      <c r="DX184" s="177"/>
      <c r="DY184" s="178"/>
      <c r="DZ184" s="177"/>
      <c r="EA184" s="178"/>
      <c r="EB184" s="177"/>
      <c r="EC184" s="178"/>
      <c r="ED184" s="177"/>
      <c r="EE184" s="178"/>
      <c r="EF184" s="189">
        <f t="shared" si="130"/>
        <v>0</v>
      </c>
      <c r="EG184" s="170">
        <f t="shared" si="131"/>
        <v>0</v>
      </c>
      <c r="EH184" s="169">
        <f t="shared" si="132"/>
        <v>0</v>
      </c>
      <c r="EI184" s="170">
        <f t="shared" si="133"/>
        <v>0</v>
      </c>
      <c r="EJ184" s="1"/>
      <c r="EK184" s="1"/>
      <c r="EL184" s="177"/>
      <c r="EM184" s="178"/>
      <c r="EN184" s="177"/>
      <c r="EO184" s="178"/>
      <c r="EP184" s="177"/>
      <c r="EQ184" s="178"/>
      <c r="ER184" s="177"/>
      <c r="ES184" s="178"/>
      <c r="ET184" s="177"/>
      <c r="EU184" s="178"/>
      <c r="EV184" s="177"/>
      <c r="EW184" s="178"/>
      <c r="EX184" s="177"/>
      <c r="EY184" s="178"/>
      <c r="EZ184" s="177"/>
      <c r="FA184" s="178"/>
      <c r="FB184" s="189">
        <f t="shared" si="134"/>
        <v>0</v>
      </c>
      <c r="FC184" s="170">
        <f t="shared" si="135"/>
        <v>0</v>
      </c>
      <c r="FD184" s="169">
        <f t="shared" si="136"/>
        <v>0</v>
      </c>
      <c r="FE184" s="170">
        <f t="shared" si="137"/>
        <v>0</v>
      </c>
      <c r="FF184" s="1"/>
      <c r="FG184" s="1"/>
      <c r="FH184" s="177"/>
      <c r="FI184" s="178"/>
      <c r="FJ184" s="177"/>
      <c r="FK184" s="178"/>
      <c r="FL184" s="177"/>
      <c r="FM184" s="178"/>
      <c r="FN184" s="177"/>
      <c r="FO184" s="178"/>
      <c r="FP184" s="177"/>
      <c r="FQ184" s="178"/>
      <c r="FR184" s="177"/>
      <c r="FS184" s="178"/>
      <c r="FT184" s="177"/>
      <c r="FU184" s="178"/>
      <c r="FV184" s="177"/>
      <c r="FW184" s="178"/>
      <c r="FX184" s="189">
        <f t="shared" si="138"/>
        <v>0</v>
      </c>
      <c r="FY184" s="170">
        <f t="shared" si="139"/>
        <v>0</v>
      </c>
      <c r="FZ184" s="169">
        <f t="shared" si="140"/>
        <v>0</v>
      </c>
      <c r="GA184" s="170">
        <f t="shared" si="141"/>
        <v>0</v>
      </c>
      <c r="GB184" s="1"/>
      <c r="GC184" s="1"/>
      <c r="GD184" s="177"/>
      <c r="GE184" s="178"/>
      <c r="GF184" s="177"/>
      <c r="GG184" s="178"/>
      <c r="GH184" s="177"/>
      <c r="GI184" s="178"/>
      <c r="GJ184" s="177"/>
      <c r="GK184" s="178"/>
      <c r="GL184" s="177"/>
      <c r="GM184" s="178"/>
      <c r="GN184" s="177"/>
      <c r="GO184" s="178"/>
      <c r="GP184" s="177"/>
      <c r="GQ184" s="178"/>
      <c r="GR184" s="177"/>
      <c r="GS184" s="178"/>
      <c r="GT184" s="189">
        <f t="shared" si="156"/>
        <v>0</v>
      </c>
      <c r="GU184" s="170">
        <f t="shared" si="157"/>
        <v>0</v>
      </c>
      <c r="GV184" s="169">
        <f t="shared" si="158"/>
        <v>0</v>
      </c>
      <c r="GW184" s="170">
        <f t="shared" si="159"/>
        <v>0</v>
      </c>
      <c r="GX184" s="1"/>
      <c r="GY184" s="1"/>
      <c r="GZ184" s="177"/>
      <c r="HA184" s="178"/>
      <c r="HB184" s="177"/>
      <c r="HC184" s="178"/>
      <c r="HD184" s="177"/>
      <c r="HE184" s="178"/>
      <c r="HF184" s="177"/>
      <c r="HG184" s="178"/>
      <c r="HH184" s="177"/>
      <c r="HI184" s="178"/>
      <c r="HJ184" s="177"/>
      <c r="HK184" s="178"/>
      <c r="HL184" s="177"/>
      <c r="HM184" s="178"/>
      <c r="HN184" s="177"/>
      <c r="HO184" s="178"/>
      <c r="HP184" s="189">
        <f t="shared" si="160"/>
        <v>0</v>
      </c>
      <c r="HQ184" s="170">
        <f t="shared" si="161"/>
        <v>0</v>
      </c>
      <c r="HR184" s="169">
        <f t="shared" si="162"/>
        <v>0</v>
      </c>
      <c r="HS184" s="170">
        <f t="shared" si="163"/>
        <v>0</v>
      </c>
      <c r="HT184" s="1"/>
      <c r="HU184" s="1"/>
      <c r="HV184" s="173">
        <f t="shared" si="142"/>
        <v>0</v>
      </c>
      <c r="HW184" s="174">
        <f t="shared" si="143"/>
        <v>0</v>
      </c>
      <c r="HX184" s="169">
        <f t="shared" si="144"/>
        <v>0</v>
      </c>
      <c r="HY184" s="170">
        <f t="shared" si="145"/>
        <v>0</v>
      </c>
      <c r="HZ184" s="175">
        <f t="shared" si="146"/>
        <v>0</v>
      </c>
      <c r="IA184" s="174">
        <f t="shared" si="147"/>
        <v>0</v>
      </c>
      <c r="IB184" s="169">
        <f t="shared" si="148"/>
        <v>0</v>
      </c>
      <c r="IC184" s="170">
        <f t="shared" si="149"/>
        <v>0</v>
      </c>
      <c r="ID184" s="453">
        <f t="shared" si="150"/>
        <v>0</v>
      </c>
      <c r="IE184" s="439">
        <f t="shared" si="151"/>
        <v>0</v>
      </c>
      <c r="IF184" s="455" t="s">
        <v>343</v>
      </c>
      <c r="IG184" s="439" t="s">
        <v>343</v>
      </c>
      <c r="IH184" s="1"/>
    </row>
    <row r="185" spans="2:242" s="26" customFormat="1" ht="16.5" customHeight="1" x14ac:dyDescent="0.2">
      <c r="B185" s="153" t="s">
        <v>373</v>
      </c>
      <c r="C185" s="806"/>
      <c r="D185" s="807"/>
      <c r="E185" s="322"/>
      <c r="F185" s="116"/>
      <c r="G185" s="116"/>
      <c r="H185" s="116"/>
      <c r="I185" s="148">
        <f>INT(IF(E185&gt;0,data!$J$12,0))</f>
        <v>0</v>
      </c>
      <c r="J185" s="148">
        <f t="shared" si="166"/>
        <v>0</v>
      </c>
      <c r="K185" s="323"/>
      <c r="L185" s="322"/>
      <c r="M185" s="148">
        <f>INT(IF(E185&gt;0,(IF(K185="ano",data!$J$6,0)),0))</f>
        <v>0</v>
      </c>
      <c r="N185" s="155">
        <f t="shared" si="167"/>
        <v>0</v>
      </c>
      <c r="O185" s="158">
        <f t="shared" si="168"/>
        <v>0</v>
      </c>
      <c r="Q185" s="152" t="str">
        <f t="shared" si="169"/>
        <v/>
      </c>
      <c r="R185" s="640" t="s">
        <v>343</v>
      </c>
      <c r="T185" s="26">
        <f t="shared" si="170"/>
        <v>0</v>
      </c>
      <c r="U185" s="179" t="s">
        <v>300</v>
      </c>
      <c r="V185" s="10"/>
      <c r="W185" s="10"/>
      <c r="X185" s="167"/>
      <c r="Y185" s="180"/>
      <c r="Z185" s="167"/>
      <c r="AA185" s="180"/>
      <c r="AB185" s="167"/>
      <c r="AC185" s="180"/>
      <c r="AD185" s="167"/>
      <c r="AE185" s="180"/>
      <c r="AF185" s="167"/>
      <c r="AG185" s="180"/>
      <c r="AH185" s="167"/>
      <c r="AI185" s="180"/>
      <c r="AJ185" s="167"/>
      <c r="AK185" s="180"/>
      <c r="AL185" s="167"/>
      <c r="AM185" s="180"/>
      <c r="AN185" s="167"/>
      <c r="AO185" s="180"/>
      <c r="AP185" s="167"/>
      <c r="AQ185" s="180"/>
      <c r="AR185" s="167"/>
      <c r="AS185" s="180"/>
      <c r="AT185" s="167"/>
      <c r="AU185" s="180"/>
      <c r="AV185" s="189">
        <f t="shared" si="164"/>
        <v>0</v>
      </c>
      <c r="AW185" s="170">
        <f t="shared" ref="AW185:AW206" si="171">FLOOR(AV185*$I185,1)</f>
        <v>0</v>
      </c>
      <c r="AX185" s="169">
        <f t="shared" si="165"/>
        <v>0</v>
      </c>
      <c r="AY185" s="170">
        <f t="shared" ref="AY185:AY206" si="172">FLOOR(AX185*$M185,1)</f>
        <v>0</v>
      </c>
      <c r="AZ185" s="1"/>
      <c r="BA185" s="1"/>
      <c r="BB185" s="167"/>
      <c r="BC185" s="180"/>
      <c r="BD185" s="167"/>
      <c r="BE185" s="180"/>
      <c r="BF185" s="167"/>
      <c r="BG185" s="180"/>
      <c r="BH185" s="167"/>
      <c r="BI185" s="180"/>
      <c r="BJ185" s="167"/>
      <c r="BK185" s="180"/>
      <c r="BL185" s="167"/>
      <c r="BM185" s="180"/>
      <c r="BN185" s="167"/>
      <c r="BO185" s="180"/>
      <c r="BP185" s="167"/>
      <c r="BQ185" s="180"/>
      <c r="BR185" s="189">
        <f t="shared" ref="BR185:BR206" si="173">IF($U185="Ne",0,IF(IF(BB185="",0,((30/BC$4*(BC$4-BB185))/30))+IF(BD185="",0,((30/BE$4*(BE$4-BD185))/30))+IF(BF185="",0,((30/BG$4*(BG$4-BF185))/30))+IF(BH185="",0,((30/BI$4*(BI$4-BH185))/30))+IF(BJ185="",0,((30/BK$4*(BK$4-BJ185))/30))+IF(BL185="",0,((30/BM$4*(BM$4-BL185))/30))+IF(BN185="",0,((30/BO$4*(BO$4-BN185))/30))+IF(BP185="",0,((30/BQ$4*(BQ$4-BP185))/30))&gt;($E185-$AV185),$E185-$AV185,IF(BB185="",0,((30/BC$4*(BC$4-BB185))/30))+IF(BD185="",0,((30/BE$4*(BE$4-BD185))/30))+IF(BF185="",0,((30/BG$4*(BG$4-BF185))/30))+IF(BH185="",0,((30/BI$4*(BI$4-BH185))/30))+IF(BJ185="",0,((30/BK$4*(BK$4-BJ185))/30))+IF(BL185="",0,((30/BM$4*(BM$4-BL185))/30))+IF(BN185="",0,((30/BO$4*(BO$4-BN185))/30))+IF(BP185="",0,((30/BQ$4*(BQ$4-BP185))/30))))</f>
        <v>0</v>
      </c>
      <c r="BS185" s="170">
        <f t="shared" ref="BS185:BS206" si="174">FLOOR(BR185*$I185,1)</f>
        <v>0</v>
      </c>
      <c r="BT185" s="169">
        <f t="shared" ref="BT185:BT206" si="175">IF($U185="Ne",0,IF(OR($L185=0,$L185=""),0,IF(IF(BC185="Ano",IF(BB185="",0,((30/BC$4*(BC$4-BB185))/30)),0)+IF(BE185="Ano",IF(BD185="",0,((30/BE$4*(BE$4-BD185))/30)),0)+IF(BG185="Ano",IF(BF185="",0,((30/BG$4*(BG$4-BF185))/30)),0)+IF(BI185="Ano",IF(BH185="",0,((30/BI$4*(BI$4-BH185))/30)),0)+IF(BK185="Ano",IF(BJ185="",0,((30/BK$4*(BK$4-BJ185))/30)),0)+IF(BM185="Ano",IF(BL185="",0,((30/BM$4*(BM$4-BL185))/30)),0)+IF(BO185="Ano",IF(BN185="",0,((30/BO$4*(BO$4-BN185))/30)),0)+IF(BQ185="Ano",IF(BP185="",0,((30/BQ$4*(BQ$4-BP185))/30)),0)&gt;($L185-$AX185),$L185-$AX185,IF(BC185="Ano",IF(BB185="",0,((30/BC$4*(BC$4-BB185))/30)),0)+IF(BE185="Ano",IF(BD185="",0,((30/BE$4*(BE$4-BD185))/30)),0)+IF(BG185="Ano",IF(BF185="",0,((30/BG$4*(BG$4-BF185))/30)),0)+IF(BI185="Ano",IF(BH185="",0,((30/BI$4*(BI$4-BH185))/30)),0)+IF(BK185="Ano",IF(BJ185="",0,((30/BK$4*(BK$4-BJ185))/30)),0)+IF(BM185="Ano",IF(BL185="",0,((30/BM$4*(BM$4-BL185))/30)),0)+IF(BO185="Ano",IF(BN185="",0,((30/BO$4*(BO$4-BN185))/30)),0)+IF(BQ185="Ano",IF(BP185="",0,((30/BQ$4*(BQ$4-BP185))/30)),0))))</f>
        <v>0</v>
      </c>
      <c r="BU185" s="170">
        <f t="shared" ref="BU185:BU206" si="176">FLOOR(BT185*$M185,1)</f>
        <v>0</v>
      </c>
      <c r="BV185" s="1"/>
      <c r="BW185" s="1"/>
      <c r="BX185" s="167"/>
      <c r="BY185" s="180"/>
      <c r="BZ185" s="167"/>
      <c r="CA185" s="180"/>
      <c r="CB185" s="167"/>
      <c r="CC185" s="180"/>
      <c r="CD185" s="167"/>
      <c r="CE185" s="180"/>
      <c r="CF185" s="167"/>
      <c r="CG185" s="180"/>
      <c r="CH185" s="167"/>
      <c r="CI185" s="180"/>
      <c r="CJ185" s="167"/>
      <c r="CK185" s="180"/>
      <c r="CL185" s="167"/>
      <c r="CM185" s="180"/>
      <c r="CN185" s="189">
        <f t="shared" ref="CN185:CN206" si="177">IF($U185="Ne",0,IF(IF(BX185="",0,((30/BY$4*(BY$4-BX185))/30))+IF(BZ185="",0,((30/CA$4*(CA$4-BZ185))/30))+IF(CB185="",0,((30/CC$4*(CC$4-CB185))/30))+IF(CD185="",0,((30/CE$4*(CE$4-CD185))/30))+IF(CF185="",0,((30/CG$4*(CG$4-CF185))/30))+IF(CH185="",0,((30/CI$4*(CI$4-CH185))/30))+IF(CJ185="",0,((30/CK$4*(CK$4-CJ185))/30))+IF(CL185="",0,((30/CM$4*(CM$4-CL185))/30))&gt;($E185-$AV185-$BR185),$E185-$AV185-$BR185,IF(BX185="",0,((30/BY$4*(BY$4-BX185))/30))+IF(BZ185="",0,((30/CA$4*(CA$4-BZ185))/30))+IF(CB185="",0,((30/CC$4*(CC$4-CB185))/30))+IF(CD185="",0,((30/CE$4*(CE$4-CD185))/30))+IF(CF185="",0,((30/CG$4*(CG$4-CF185))/30))+IF(CH185="",0,((30/CI$4*(CI$4-CH185))/30))+IF(CJ185="",0,((30/CK$4*(CK$4-CJ185))/30))+IF(CL185="",0,((30/CM$4*(CM$4-CL185))/30))))</f>
        <v>0</v>
      </c>
      <c r="CO185" s="170">
        <f t="shared" ref="CO185:CO206" si="178">FLOOR(CN185*$I185,1)</f>
        <v>0</v>
      </c>
      <c r="CP185" s="169">
        <f t="shared" ref="CP185:CP206" si="179">IF($U185="Ne",0,IF(OR($L185=0,$L185=""),0,IF(IF(BY185="Ano",IF(BX185="",0,((30/BY$4*(BY$4-BX185))/30)),0)+IF(CA185="Ano",IF(BZ185="",0,((30/CA$4*(CA$4-BZ185))/30)),0)+IF(CC185="Ano",IF(CB185="",0,((30/CC$4*(CC$4-CB185))/30)),0)+IF(CE185="Ano",IF(CD185="",0,((30/CE$4*(CE$4-CD185))/30)),0)+IF(CG185="Ano",IF(CF185="",0,((30/CG$4*(CG$4-CF185))/30)),0)+IF(CI185="Ano",IF(CH185="",0,((30/CI$4*(CI$4-CH185))/30)),0)+IF(CK185="Ano",IF(CJ185="",0,((30/CK$4*(CK$4-CJ185))/30)),0)+IF(CM185="Ano",IF(CL185="",0,((30/CM$4*(CM$4-CL185))/30)),0)&gt;($L185-$AX185-$BT185),$L185-$AX185-$BT185,IF(BY185="Ano",IF(BX185="",0,((30/BY$4*(BY$4-BX185))/30)),0)+IF(CA185="Ano",IF(BZ185="",0,((30/CA$4*(CA$4-BZ185))/30)),0)+IF(CC185="Ano",IF(CB185="",0,((30/CC$4*(CC$4-CB185))/30)),0)+IF(CE185="Ano",IF(CD185="",0,((30/CE$4*(CE$4-CD185))/30)),0)+IF(CG185="Ano",IF(CF185="",0,((30/CG$4*(CG$4-CF185))/30)),0)+IF(CI185="Ano",IF(CH185="",0,((30/CI$4*(CI$4-CH185))/30)),0)+IF(CK185="Ano",IF(CJ185="",0,((30/CK$4*(CK$4-CJ185))/30)),0)+IF(CM185="Ano",IF(CL185="",0,((30/CM$4*(CM$4-CL185))/30)),0))))</f>
        <v>0</v>
      </c>
      <c r="CQ185" s="170">
        <f t="shared" ref="CQ185:CQ206" si="180">FLOOR(CP185*$M185,1)</f>
        <v>0</v>
      </c>
      <c r="CR185" s="1"/>
      <c r="CS185" s="1"/>
      <c r="CT185" s="167"/>
      <c r="CU185" s="180"/>
      <c r="CV185" s="167"/>
      <c r="CW185" s="180"/>
      <c r="CX185" s="167"/>
      <c r="CY185" s="180"/>
      <c r="CZ185" s="167"/>
      <c r="DA185" s="180"/>
      <c r="DB185" s="167"/>
      <c r="DC185" s="180"/>
      <c r="DD185" s="167"/>
      <c r="DE185" s="180"/>
      <c r="DF185" s="167"/>
      <c r="DG185" s="180"/>
      <c r="DH185" s="167"/>
      <c r="DI185" s="180"/>
      <c r="DJ185" s="189">
        <f t="shared" si="152"/>
        <v>0</v>
      </c>
      <c r="DK185" s="170">
        <f t="shared" si="153"/>
        <v>0</v>
      </c>
      <c r="DL185" s="169">
        <f t="shared" si="154"/>
        <v>0</v>
      </c>
      <c r="DM185" s="170">
        <f t="shared" si="155"/>
        <v>0</v>
      </c>
      <c r="DN185" s="1"/>
      <c r="DO185" s="1"/>
      <c r="DP185" s="167"/>
      <c r="DQ185" s="180"/>
      <c r="DR185" s="167"/>
      <c r="DS185" s="180"/>
      <c r="DT185" s="167"/>
      <c r="DU185" s="180"/>
      <c r="DV185" s="167"/>
      <c r="DW185" s="180"/>
      <c r="DX185" s="167"/>
      <c r="DY185" s="180"/>
      <c r="DZ185" s="167"/>
      <c r="EA185" s="180"/>
      <c r="EB185" s="167"/>
      <c r="EC185" s="180"/>
      <c r="ED185" s="167"/>
      <c r="EE185" s="180"/>
      <c r="EF185" s="189">
        <f t="shared" ref="EF185:EF206" si="181">IF($U185="Ne",0,IF(IF(DP185="",0,((30/DQ$4*(DQ$4-DP185))/30))+IF(DR185="",0,((30/DS$4*(DS$4-DR185))/30))+IF(DT185="",0,((30/DU$4*(DU$4-DT185))/30))+IF(DV185="",0,((30/DW$4*(DW$4-DV185))/30))+IF(DX185="",0,((30/DY$4*(DY$4-DX185))/30))+IF(DZ185="",0,((30/EA$4*(EA$4-DZ185))/30))+IF(EB185="",0,((30/EC$4*(EC$4-EB185))/30))+IF(ED185="",0,((30/EE$4*(EE$4-ED185))/30))&gt;($E185-$AV185-$BR185-$CN185-$DJ185),$E185-$AV185-$BR185-$CN185-$DJ185,IF(DP185="",0,((30/DQ$4*(DQ$4-DP185))/30))+IF(DR185="",0,((30/DS$4*(DS$4-DR185))/30))+IF(DT185="",0,((30/DU$4*(DU$4-DT185))/30))+IF(DV185="",0,((30/DW$4*(DW$4-DV185))/30))+IF(DX185="",0,((30/DY$4*(DY$4-DX185))/30))+IF(DZ185="",0,((30/EA$4*(EA$4-DZ185))/30))+IF(EB185="",0,((30/EC$4*(EC$4-EB185))/30))+IF(ED185="",0,((30/EE$4*(EE$4-ED185))/30))))</f>
        <v>0</v>
      </c>
      <c r="EG185" s="170">
        <f t="shared" ref="EG185:EG206" si="182">FLOOR(EF185*$I185,1)</f>
        <v>0</v>
      </c>
      <c r="EH185" s="169">
        <f t="shared" ref="EH185:EH206" si="183">IF($U185="Ne",0,IF(OR($L185=0,$L185=""),0,IF(IF(DQ185="Ano",IF(DP185="",0,((30/DQ$4*(DQ$4-DP185))/30)),0)+IF(DS185="Ano",IF(DR185="",0,((30/DS$4*(DS$4-DR185))/30)),0)+IF(DU185="Ano",IF(DT185="",0,((30/DU$4*(DU$4-DT185))/30)),0)+IF(DW185="Ano",IF(DV185="",0,((30/DW$4*(DW$4-DV185))/30)),0)+IF(DY185="Ano",IF(DX185="",0,((30/DY$4*(DY$4-DX185))/30)),0)+IF(EA185="Ano",IF(DZ185="",0,((30/EA$4*(EA$4-DZ185))/30)),0)+IF(EC185="Ano",IF(EB185="",0,((30/EC$4*(EC$4-EB185))/30)),0)+IF(EE185="Ano",IF(ED185="",0,((30/EE$4*(EE$4-ED185))/30)),0)&gt;($L185-$AX185-$BT185-$CP185-$DL185),$L185-$AX185-$BT185-$CP185-$DL185,IF(DQ185="Ano",IF(DP185="",0,((30/DQ$4*(DQ$4-DP185))/30)),0)+IF(DS185="Ano",IF(DR185="",0,((30/DS$4*(DS$4-DR185))/30)),0)+IF(DU185="Ano",IF(DT185="",0,((30/DU$4*(DU$4-DT185))/30)),0)+IF(DW185="Ano",IF(DV185="",0,((30/DW$4*(DW$4-DV185))/30)),0)+IF(DY185="Ano",IF(DX185="",0,((30/DY$4*(DY$4-DX185))/30)),0)+IF(EA185="Ano",IF(DZ185="",0,((30/EA$4*(EA$4-DZ185))/30)),0)+IF(EC185="Ano",IF(EB185="",0,((30/EC$4*(EC$4-EB185))/30)),0)+IF(EE185="Ano",IF(ED185="",0,((30/EE$4*(EE$4-ED185))/30)),0))))</f>
        <v>0</v>
      </c>
      <c r="EI185" s="170">
        <f t="shared" ref="EI185:EI206" si="184">FLOOR(EH185*$M185,1)</f>
        <v>0</v>
      </c>
      <c r="EJ185" s="1"/>
      <c r="EK185" s="1"/>
      <c r="EL185" s="167"/>
      <c r="EM185" s="180"/>
      <c r="EN185" s="167"/>
      <c r="EO185" s="180"/>
      <c r="EP185" s="167"/>
      <c r="EQ185" s="180"/>
      <c r="ER185" s="167"/>
      <c r="ES185" s="180"/>
      <c r="ET185" s="167"/>
      <c r="EU185" s="180"/>
      <c r="EV185" s="167"/>
      <c r="EW185" s="180"/>
      <c r="EX185" s="167"/>
      <c r="EY185" s="180"/>
      <c r="EZ185" s="167"/>
      <c r="FA185" s="180"/>
      <c r="FB185" s="189">
        <f t="shared" ref="FB185:FB206" si="185">IF($U185="Ne",0,IF(IF(EL185="",0,((30/EM$4*(EM$4-EL185))/30))+IF(EN185="",0,((30/EO$4*(EO$4-EN185))/30))+IF(EP185="",0,((30/EQ$4*(EQ$4-EP185))/30))+IF(ER185="",0,((30/ES$4*(ES$4-ER185))/30))+IF(ET185="",0,((30/EU$4*(EU$4-ET185))/30))+IF(EV185="",0,((30/EW$4*(EW$4-EV185))/30))+IF(EX185="",0,((30/EY$4*(EY$4-EX185))/30))+IF(EZ185="",0,((30/FA$4*(FA$4-EZ185))/30))&gt;($E185-$AV185-$BR185-$CN185-$DJ185-$EF185),$E185-$AV185-$BR185-$CN185-$DJ185-$EF185,IF(EL185="",0,((30/EM$4*(EM$4-EL185))/30))+IF(EN185="",0,((30/EO$4*(EO$4-EN185))/30))+IF(EP185="",0,((30/EQ$4*(EQ$4-EP185))/30))+IF(ER185="",0,((30/ES$4*(ES$4-ER185))/30))+IF(ET185="",0,((30/EU$4*(EU$4-ET185))/30))+IF(EV185="",0,((30/EW$4*(EW$4-EV185))/30))+IF(EX185="",0,((30/EY$4*(EY$4-EX185))/30))+IF(EZ185="",0,((30/FA$4*(FA$4-EZ185))/30))))</f>
        <v>0</v>
      </c>
      <c r="FC185" s="170">
        <f t="shared" ref="FC185:FC206" si="186">FLOOR(FB185*$I185,1)</f>
        <v>0</v>
      </c>
      <c r="FD185" s="169">
        <f t="shared" ref="FD185:FD206" si="187">IF($U185="Ne",0,IF(OR($L185=0,$L185=""),0,IF(IF(EM185="Ano",IF(EL185="",0,((30/EM$4*(EM$4-EL185))/30)),0)+IF(EO185="Ano",IF(EN185="",0,((30/EO$4*(EO$4-EN185))/30)),0)+IF(EQ185="Ano",IF(EP185="",0,((30/EQ$4*(EQ$4-EP185))/30)),0)+IF(ES185="Ano",IF(ER185="",0,((30/ES$4*(ES$4-ER185))/30)),0)+IF(EU185="Ano",IF(ET185="",0,((30/EU$4*(EU$4-ET185))/30)),0)+IF(EW185="Ano",IF(EV185="",0,((30/EW$4*(EW$4-EV185))/30)),0)+IF(EY185="Ano",IF(EX185="",0,((30/EY$4*(EY$4-EX185))/30)),0)+IF(FA185="Ano",IF(EZ185="",0,((30/FA$4*(FA$4-EZ185))/30)),0)&gt;($L185-$AX185-$BT185-$CP185-$DL185-$EH185),$L185-$AX185-$BT185-$CP185-$DL185-$EH185,IF(EM185="Ano",IF(EL185="",0,((30/EM$4*(EM$4-EL185))/30)),0)+IF(EO185="Ano",IF(EN185="",0,((30/EO$4*(EO$4-EN185))/30)),0)+IF(EQ185="Ano",IF(EP185="",0,((30/EQ$4*(EQ$4-EP185))/30)),0)+IF(ES185="Ano",IF(ER185="",0,((30/ES$4*(ES$4-ER185))/30)),0)+IF(EU185="Ano",IF(ET185="",0,((30/EU$4*(EU$4-ET185))/30)),0)+IF(EW185="Ano",IF(EV185="",0,((30/EW$4*(EW$4-EV185))/30)),0)+IF(EY185="Ano",IF(EX185="",0,((30/EY$4*(EY$4-EX185))/30)),0)+IF(FA185="Ano",IF(EZ185="",0,((30/FA$4*(FA$4-EZ185))/30)),0))))</f>
        <v>0</v>
      </c>
      <c r="FE185" s="170">
        <f t="shared" ref="FE185:FE206" si="188">FLOOR(FD185*$M185,1)</f>
        <v>0</v>
      </c>
      <c r="FF185" s="1"/>
      <c r="FG185" s="1"/>
      <c r="FH185" s="167"/>
      <c r="FI185" s="180"/>
      <c r="FJ185" s="167"/>
      <c r="FK185" s="180"/>
      <c r="FL185" s="167"/>
      <c r="FM185" s="180"/>
      <c r="FN185" s="167"/>
      <c r="FO185" s="180"/>
      <c r="FP185" s="167"/>
      <c r="FQ185" s="180"/>
      <c r="FR185" s="167"/>
      <c r="FS185" s="180"/>
      <c r="FT185" s="167"/>
      <c r="FU185" s="180"/>
      <c r="FV185" s="167"/>
      <c r="FW185" s="180"/>
      <c r="FX185" s="189">
        <f t="shared" ref="FX185:FX206" si="189">IF($U185="Ne",0,IF(IF(FH185="",0,((30/FI$4*(FI$4-FH185))/30))+IF(FJ185="",0,((30/FK$4*(FK$4-FJ185))/30))+IF(FL185="",0,((30/FM$4*(FM$4-FL185))/30))+IF(FN185="",0,((30/FO$4*(FO$4-FN185))/30))+IF(FP185="",0,((30/FQ$4*(FQ$4-FP185))/30))+IF(FR185="",0,((30/FS$4*(FS$4-FR185))/30))+IF(FT185="",0,((30/FU$4*(FU$4-FT185))/30))+IF(FV185="",0,((30/FW$4*(FW$4-FV185))/30))&gt;($E185-$AV185-$BR185-$CN185-$DJ185-$EF185-$FB185),$E185-$AV185-$BR185-$CN185-$DJ185-$EF185-$FB185,IF(FH185="",0,((30/FI$4*(FI$4-FH185))/30))+IF(FJ185="",0,((30/FK$4*(FK$4-FJ185))/30))+IF(FL185="",0,((30/FM$4*(FM$4-FL185))/30))+IF(FN185="",0,((30/FO$4*(FO$4-FN185))/30))+IF(FP185="",0,((30/FQ$4*(FQ$4-FP185))/30))+IF(FR185="",0,((30/FS$4*(FS$4-FR185))/30))+IF(FT185="",0,((30/FU$4*(FU$4-FT185))/30))+IF(FV185="",0,((30/FW$4*(FW$4-FV185))/30))))</f>
        <v>0</v>
      </c>
      <c r="FY185" s="170">
        <f t="shared" ref="FY185:FY206" si="190">FLOOR(FX185*$I185,1)</f>
        <v>0</v>
      </c>
      <c r="FZ185" s="169">
        <f t="shared" ref="FZ185:FZ206" si="191">IF($U185="Ne",0,IF(OR($L185=0,$L185=""),0,IF(IF(FI185="Ano",IF(FH185="",0,((30/FI$4*(FI$4-FH185))/30)),0)+IF(FK185="Ano",IF(FJ185="",0,((30/FK$4*(FK$4-FJ185))/30)),0)+IF(FM185="Ano",IF(FL185="",0,((30/FM$4*(FM$4-FL185))/30)),0)+IF(FO185="Ano",IF(FN185="",0,((30/FO$4*(FO$4-FN185))/30)),0)+IF(FQ185="Ano",IF(FP185="",0,((30/FQ$4*(FQ$4-FP185))/30)),0)+IF(FS185="Ano",IF(FR185="",0,((30/FS$4*(FS$4-FR185))/30)),0)+IF(FU185="Ano",IF(FT185="",0,((30/FU$4*(FU$4-FT185))/30)),0)+IF(FW185="Ano",IF(FV185="",0,((30/FW$4*(FW$4-FV185))/30)),0)&gt;($L185-$AX185-$BT185-$CP185-$DL185-$EH185-$FD185),$L185-$AX185-$BT185-$CP185-$DL185-$EH185-$FD185,IF(FI185="Ano",IF(FH185="",0,((30/FI$4*(FI$4-FH185))/30)),0)+IF(FK185="Ano",IF(FJ185="",0,((30/FK$4*(FK$4-FJ185))/30)),0)+IF(FM185="Ano",IF(FL185="",0,((30/FM$4*(FM$4-FL185))/30)),0)+IF(FO185="Ano",IF(FN185="",0,((30/FO$4*(FO$4-FN185))/30)),0)+IF(FQ185="Ano",IF(FP185="",0,((30/FQ$4*(FQ$4-FP185))/30)),0)+IF(FS185="Ano",IF(FR185="",0,((30/FS$4*(FS$4-FR185))/30)),0)+IF(FU185="Ano",IF(FT185="",0,((30/FU$4*(FU$4-FT185))/30)),0)+IF(FW185="Ano",IF(FV185="",0,((30/FW$4*(FW$4-FV185))/30)),0))))</f>
        <v>0</v>
      </c>
      <c r="GA185" s="170">
        <f t="shared" ref="GA185:GA206" si="192">FLOOR(FZ185*$M185,1)</f>
        <v>0</v>
      </c>
      <c r="GB185" s="1"/>
      <c r="GC185" s="1"/>
      <c r="GD185" s="167"/>
      <c r="GE185" s="180"/>
      <c r="GF185" s="167"/>
      <c r="GG185" s="180"/>
      <c r="GH185" s="167"/>
      <c r="GI185" s="180"/>
      <c r="GJ185" s="167"/>
      <c r="GK185" s="180"/>
      <c r="GL185" s="167"/>
      <c r="GM185" s="180"/>
      <c r="GN185" s="167"/>
      <c r="GO185" s="180"/>
      <c r="GP185" s="167"/>
      <c r="GQ185" s="180"/>
      <c r="GR185" s="167"/>
      <c r="GS185" s="180"/>
      <c r="GT185" s="189">
        <f t="shared" si="156"/>
        <v>0</v>
      </c>
      <c r="GU185" s="170">
        <f t="shared" si="157"/>
        <v>0</v>
      </c>
      <c r="GV185" s="169">
        <f t="shared" si="158"/>
        <v>0</v>
      </c>
      <c r="GW185" s="170">
        <f t="shared" si="159"/>
        <v>0</v>
      </c>
      <c r="GX185" s="1"/>
      <c r="GY185" s="1"/>
      <c r="GZ185" s="167"/>
      <c r="HA185" s="180"/>
      <c r="HB185" s="167"/>
      <c r="HC185" s="180"/>
      <c r="HD185" s="167"/>
      <c r="HE185" s="180"/>
      <c r="HF185" s="167"/>
      <c r="HG185" s="180"/>
      <c r="HH185" s="167"/>
      <c r="HI185" s="180"/>
      <c r="HJ185" s="167"/>
      <c r="HK185" s="180"/>
      <c r="HL185" s="167"/>
      <c r="HM185" s="180"/>
      <c r="HN185" s="167"/>
      <c r="HO185" s="180"/>
      <c r="HP185" s="189">
        <f t="shared" si="160"/>
        <v>0</v>
      </c>
      <c r="HQ185" s="170">
        <f t="shared" si="161"/>
        <v>0</v>
      </c>
      <c r="HR185" s="169">
        <f t="shared" si="162"/>
        <v>0</v>
      </c>
      <c r="HS185" s="170">
        <f t="shared" si="163"/>
        <v>0</v>
      </c>
      <c r="HT185" s="1"/>
      <c r="HU185" s="1"/>
      <c r="HV185" s="173">
        <f t="shared" ref="HV185:HV206" si="193">AV185+BR185+CN185+DJ185+EF185+FB185+FX185+GT185+HP185</f>
        <v>0</v>
      </c>
      <c r="HW185" s="174">
        <f t="shared" ref="HW185:HW206" si="194">AW185+BS185+CO185+DK185+EG185+FC185+FY185+GU185+HQ185</f>
        <v>0</v>
      </c>
      <c r="HX185" s="169">
        <f t="shared" ref="HX185:HX206" si="195">E185-HV185</f>
        <v>0</v>
      </c>
      <c r="HY185" s="170">
        <f t="shared" ref="HY185:HY206" si="196">J185-HW185</f>
        <v>0</v>
      </c>
      <c r="HZ185" s="175">
        <f t="shared" ref="HZ185:HZ206" si="197">AX185+BT185+CP185+DL185+EH185+FD185+FZ185+GV185+HR185</f>
        <v>0</v>
      </c>
      <c r="IA185" s="174">
        <f t="shared" ref="IA185:IA206" si="198">AY185+BU185+CQ185+DM185+EI185+FE185+GA185+GW185+HS185</f>
        <v>0</v>
      </c>
      <c r="IB185" s="169">
        <f t="shared" ref="IB185:IB206" si="199">L185-HZ185</f>
        <v>0</v>
      </c>
      <c r="IC185" s="170">
        <f t="shared" ref="IC185:IC206" si="200">N185-IA185</f>
        <v>0</v>
      </c>
      <c r="ID185" s="453">
        <f t="shared" ref="ID185:ID206" si="201">IF(Q185=1,IF(E185=HV185,1,0),0)</f>
        <v>0</v>
      </c>
      <c r="IE185" s="439">
        <f t="shared" ref="IE185:IE206" si="202">IF(Q185=1,Q185-ID185,0)</f>
        <v>0</v>
      </c>
      <c r="IF185" s="455" t="s">
        <v>343</v>
      </c>
      <c r="IG185" s="439" t="s">
        <v>343</v>
      </c>
      <c r="IH185" s="1"/>
    </row>
    <row r="186" spans="2:242" s="26" customFormat="1" ht="16.5" hidden="1" customHeight="1" x14ac:dyDescent="0.2">
      <c r="B186" s="153"/>
      <c r="C186" s="838"/>
      <c r="D186" s="839"/>
      <c r="E186" s="553"/>
      <c r="F186" s="553"/>
      <c r="G186" s="553"/>
      <c r="H186" s="553"/>
      <c r="I186" s="148">
        <f>INT(IF(E186&gt;0,data!$J$12,0))</f>
        <v>0</v>
      </c>
      <c r="J186" s="148">
        <f t="shared" si="166"/>
        <v>0</v>
      </c>
      <c r="K186" s="554"/>
      <c r="L186" s="553"/>
      <c r="M186" s="148">
        <f>INT(IF(E186&gt;0,(IF(K186="ano",data!$J$6,0)),0))</f>
        <v>0</v>
      </c>
      <c r="N186" s="155">
        <f t="shared" si="167"/>
        <v>0</v>
      </c>
      <c r="O186" s="158">
        <f t="shared" si="168"/>
        <v>0</v>
      </c>
      <c r="Q186" s="152" t="str">
        <f t="shared" si="169"/>
        <v/>
      </c>
      <c r="R186" s="640" t="s">
        <v>343</v>
      </c>
      <c r="T186" s="26">
        <f t="shared" si="170"/>
        <v>0</v>
      </c>
      <c r="U186" s="176" t="s">
        <v>300</v>
      </c>
      <c r="V186" s="10"/>
      <c r="W186" s="10"/>
      <c r="X186" s="177"/>
      <c r="Y186" s="178"/>
      <c r="Z186" s="177"/>
      <c r="AA186" s="178"/>
      <c r="AB186" s="177"/>
      <c r="AC186" s="178"/>
      <c r="AD186" s="177"/>
      <c r="AE186" s="178"/>
      <c r="AF186" s="177"/>
      <c r="AG186" s="178"/>
      <c r="AH186" s="177"/>
      <c r="AI186" s="178"/>
      <c r="AJ186" s="177"/>
      <c r="AK186" s="178"/>
      <c r="AL186" s="177"/>
      <c r="AM186" s="178"/>
      <c r="AN186" s="177"/>
      <c r="AO186" s="178"/>
      <c r="AP186" s="177"/>
      <c r="AQ186" s="178"/>
      <c r="AR186" s="177"/>
      <c r="AS186" s="178"/>
      <c r="AT186" s="177"/>
      <c r="AU186" s="178"/>
      <c r="AV186" s="189">
        <f t="shared" si="164"/>
        <v>0</v>
      </c>
      <c r="AW186" s="170">
        <f t="shared" si="171"/>
        <v>0</v>
      </c>
      <c r="AX186" s="169">
        <f t="shared" si="165"/>
        <v>0</v>
      </c>
      <c r="AY186" s="170">
        <f t="shared" si="172"/>
        <v>0</v>
      </c>
      <c r="AZ186" s="1"/>
      <c r="BA186" s="1"/>
      <c r="BB186" s="177"/>
      <c r="BC186" s="178"/>
      <c r="BD186" s="177"/>
      <c r="BE186" s="178"/>
      <c r="BF186" s="177"/>
      <c r="BG186" s="178"/>
      <c r="BH186" s="177"/>
      <c r="BI186" s="178"/>
      <c r="BJ186" s="177"/>
      <c r="BK186" s="178"/>
      <c r="BL186" s="177"/>
      <c r="BM186" s="178"/>
      <c r="BN186" s="177"/>
      <c r="BO186" s="178"/>
      <c r="BP186" s="177"/>
      <c r="BQ186" s="178"/>
      <c r="BR186" s="189">
        <f t="shared" si="173"/>
        <v>0</v>
      </c>
      <c r="BS186" s="170">
        <f t="shared" si="174"/>
        <v>0</v>
      </c>
      <c r="BT186" s="169">
        <f t="shared" si="175"/>
        <v>0</v>
      </c>
      <c r="BU186" s="170">
        <f t="shared" si="176"/>
        <v>0</v>
      </c>
      <c r="BV186" s="1"/>
      <c r="BW186" s="1"/>
      <c r="BX186" s="177"/>
      <c r="BY186" s="178"/>
      <c r="BZ186" s="177"/>
      <c r="CA186" s="178"/>
      <c r="CB186" s="177"/>
      <c r="CC186" s="178"/>
      <c r="CD186" s="177"/>
      <c r="CE186" s="178"/>
      <c r="CF186" s="177"/>
      <c r="CG186" s="178"/>
      <c r="CH186" s="177"/>
      <c r="CI186" s="178"/>
      <c r="CJ186" s="177"/>
      <c r="CK186" s="178"/>
      <c r="CL186" s="177"/>
      <c r="CM186" s="178"/>
      <c r="CN186" s="189">
        <f t="shared" si="177"/>
        <v>0</v>
      </c>
      <c r="CO186" s="170">
        <f t="shared" si="178"/>
        <v>0</v>
      </c>
      <c r="CP186" s="169">
        <f t="shared" si="179"/>
        <v>0</v>
      </c>
      <c r="CQ186" s="170">
        <f t="shared" si="180"/>
        <v>0</v>
      </c>
      <c r="CR186" s="1"/>
      <c r="CS186" s="1"/>
      <c r="CT186" s="177"/>
      <c r="CU186" s="178"/>
      <c r="CV186" s="177"/>
      <c r="CW186" s="178"/>
      <c r="CX186" s="177"/>
      <c r="CY186" s="178"/>
      <c r="CZ186" s="177"/>
      <c r="DA186" s="178"/>
      <c r="DB186" s="177"/>
      <c r="DC186" s="178"/>
      <c r="DD186" s="177"/>
      <c r="DE186" s="178"/>
      <c r="DF186" s="177"/>
      <c r="DG186" s="178"/>
      <c r="DH186" s="177"/>
      <c r="DI186" s="178"/>
      <c r="DJ186" s="189">
        <f t="shared" ref="DJ186:DJ206" si="203">IF($U186="Ne",0,IF(IF(CT186="",0,((30/CU$4*(CU$4-CT186))/30))+IF(CV186="",0,((30/CW$4*(CW$4-CV186))/30))+IF(CX186="",0,((30/CY$4*(CY$4-CX186))/30))+IF(CZ186="",0,((30/DA$4*(DA$4-CZ186))/30))+IF(DB186="",0,((30/DC$4*(DC$4-DB186))/30))+IF(DD186="",0,((30/DE$4*(DE$4-DD186))/30))+IF(DF186="",0,((30/DG$4*(DG$4-DF186))/30))+IF(DH186="",0,((30/DI$4*(DI$4-DH186))/30))&gt;($E186-$AV186-$BR186-$CN186),$E186-$AV186-$BR186-$CN186,IF(CT186="",0,((30/CU$4*(CU$4-CT186))/30))+IF(CV186="",0,((30/CW$4*(CW$4-CV186))/30))+IF(CX186="",0,((30/CY$4*(CY$4-CX186))/30))+IF(CZ186="",0,((30/DA$4*(DA$4-CZ186))/30))+IF(DB186="",0,((30/DC$4*(DC$4-DB186))/30))+IF(DD186="",0,((30/DE$4*(DE$4-DD186))/30))+IF(DF186="",0,((30/DG$4*(DG$4-DF186))/30))+IF(DH186="",0,((30/DI$4*(DI$4-DH186))/30))))</f>
        <v>0</v>
      </c>
      <c r="DK186" s="170">
        <f t="shared" ref="DK186:DK206" si="204">FLOOR(DJ186*$I186,1)</f>
        <v>0</v>
      </c>
      <c r="DL186" s="169">
        <f t="shared" ref="DL186:DL206" si="205">IF($U186="Ne",0,IF(OR($L186=0,$L186=""),0,IF(IF(CU186="Ano",IF(CT186="",0,((30/CU$4*(CU$4-CT186))/30)),0)+IF(CW186="Ano",IF(CV186="",0,((30/CW$4*(CW$4-CV186))/30)),0)+IF(CY186="Ano",IF(CX186="",0,((30/CY$4*(CY$4-CX186))/30)),0)+IF(DA186="Ano",IF(CZ186="",0,((30/DA$4*(DA$4-CZ186))/30)),0)+IF(DC186="Ano",IF(DB186="",0,((30/DC$4*(DC$4-DB186))/30)),0)+IF(DE186="Ano",IF(DD186="",0,((30/DE$4*(DE$4-DD186))/30)),0)+IF(DG186="Ano",IF(DF186="",0,((30/DG$4*(DG$4-DF186))/30)),0)+IF(DI186="Ano",IF(DH186="",0,((30/DI$4*(DI$4-DH186))/30)),0)&gt;($L186-$AX186-$BT186-$CP186),$L186-$AX186-$BT186-$CP186,IF(CU186="Ano",IF(CT186="",0,((30/CU$4*(CU$4-CT186))/30)),0)+IF(CW186="Ano",IF(CV186="",0,((30/CW$4*(CW$4-CV186))/30)),0)+IF(CY186="Ano",IF(CX186="",0,((30/CY$4*(CY$4-CX186))/30)),0)+IF(DA186="Ano",IF(CZ186="",0,((30/DA$4*(DA$4-CZ186))/30)),0)+IF(DC186="Ano",IF(DB186="",0,((30/DC$4*(DC$4-DB186))/30)),0)+IF(DE186="Ano",IF(DD186="",0,((30/DE$4*(DE$4-DD186))/30)),0)+IF(DG186="Ano",IF(DF186="",0,((30/DG$4*(DG$4-DF186))/30)),0)+IF(DI186="Ano",IF(DH186="",0,((30/DI$4*(DI$4-DH186))/30)),0))))</f>
        <v>0</v>
      </c>
      <c r="DM186" s="170">
        <f t="shared" ref="DM186:DM206" si="206">FLOOR(DL186*$M186,1)</f>
        <v>0</v>
      </c>
      <c r="DN186" s="1"/>
      <c r="DO186" s="1"/>
      <c r="DP186" s="177"/>
      <c r="DQ186" s="178"/>
      <c r="DR186" s="177"/>
      <c r="DS186" s="178"/>
      <c r="DT186" s="177"/>
      <c r="DU186" s="178"/>
      <c r="DV186" s="177"/>
      <c r="DW186" s="178"/>
      <c r="DX186" s="177"/>
      <c r="DY186" s="178"/>
      <c r="DZ186" s="177"/>
      <c r="EA186" s="178"/>
      <c r="EB186" s="177"/>
      <c r="EC186" s="178"/>
      <c r="ED186" s="177"/>
      <c r="EE186" s="178"/>
      <c r="EF186" s="189">
        <f t="shared" si="181"/>
        <v>0</v>
      </c>
      <c r="EG186" s="170">
        <f t="shared" si="182"/>
        <v>0</v>
      </c>
      <c r="EH186" s="169">
        <f t="shared" si="183"/>
        <v>0</v>
      </c>
      <c r="EI186" s="170">
        <f t="shared" si="184"/>
        <v>0</v>
      </c>
      <c r="EJ186" s="1"/>
      <c r="EK186" s="1"/>
      <c r="EL186" s="177"/>
      <c r="EM186" s="178"/>
      <c r="EN186" s="177"/>
      <c r="EO186" s="178"/>
      <c r="EP186" s="177"/>
      <c r="EQ186" s="178"/>
      <c r="ER186" s="177"/>
      <c r="ES186" s="178"/>
      <c r="ET186" s="177"/>
      <c r="EU186" s="178"/>
      <c r="EV186" s="177"/>
      <c r="EW186" s="178"/>
      <c r="EX186" s="177"/>
      <c r="EY186" s="178"/>
      <c r="EZ186" s="177"/>
      <c r="FA186" s="178"/>
      <c r="FB186" s="189">
        <f t="shared" si="185"/>
        <v>0</v>
      </c>
      <c r="FC186" s="170">
        <f t="shared" si="186"/>
        <v>0</v>
      </c>
      <c r="FD186" s="169">
        <f t="shared" si="187"/>
        <v>0</v>
      </c>
      <c r="FE186" s="170">
        <f t="shared" si="188"/>
        <v>0</v>
      </c>
      <c r="FF186" s="1"/>
      <c r="FG186" s="1"/>
      <c r="FH186" s="177"/>
      <c r="FI186" s="178"/>
      <c r="FJ186" s="177"/>
      <c r="FK186" s="178"/>
      <c r="FL186" s="177"/>
      <c r="FM186" s="178"/>
      <c r="FN186" s="177"/>
      <c r="FO186" s="178"/>
      <c r="FP186" s="177"/>
      <c r="FQ186" s="178"/>
      <c r="FR186" s="177"/>
      <c r="FS186" s="178"/>
      <c r="FT186" s="177"/>
      <c r="FU186" s="178"/>
      <c r="FV186" s="177"/>
      <c r="FW186" s="178"/>
      <c r="FX186" s="189">
        <f t="shared" si="189"/>
        <v>0</v>
      </c>
      <c r="FY186" s="170">
        <f t="shared" si="190"/>
        <v>0</v>
      </c>
      <c r="FZ186" s="169">
        <f t="shared" si="191"/>
        <v>0</v>
      </c>
      <c r="GA186" s="170">
        <f t="shared" si="192"/>
        <v>0</v>
      </c>
      <c r="GB186" s="1"/>
      <c r="GC186" s="1"/>
      <c r="GD186" s="177"/>
      <c r="GE186" s="178"/>
      <c r="GF186" s="177"/>
      <c r="GG186" s="178"/>
      <c r="GH186" s="177"/>
      <c r="GI186" s="178"/>
      <c r="GJ186" s="177"/>
      <c r="GK186" s="178"/>
      <c r="GL186" s="177"/>
      <c r="GM186" s="178"/>
      <c r="GN186" s="177"/>
      <c r="GO186" s="178"/>
      <c r="GP186" s="177"/>
      <c r="GQ186" s="178"/>
      <c r="GR186" s="177"/>
      <c r="GS186" s="178"/>
      <c r="GT186" s="189">
        <f t="shared" ref="GT186:GT206" si="207">IF($U186="Ne",0,IF(IF(GD186="",0,((30/GE$4*(GE$4-GD186))/30))+IF(GF186="",0,((30/GG$4*(GG$4-GF186))/30))+IF(GH186="",0,((30/GI$4*(GI$4-GH186))/30))+IF(GJ186="",0,((30/GK$4*(GK$4-GJ186))/30))+IF(GL186="",0,((30/GM$4*(GM$4-GL186))/30))+IF(GN186="",0,((30/GO$4*(GO$4-GN186))/30))+IF(GP186="",0,((30/GQ$4*(GQ$4-GP186))/30))+IF(GR186="",0,((30/GS$4*(GS$4-GR186))/30))&gt;($E186-$AV186-$BR186-$CN186-$DJ186-$EF186-$FB186-$FX186),$E186-$AV186-$BR186-$CN186-$DJ186-$EF186-$FB186-$FX186,IF(GD186="",0,((30/GE$4*(GE$4-GD186))/30))+IF(GF186="",0,((30/GG$4*(GG$4-GF186))/30))+IF(GH186="",0,((30/GI$4*(GI$4-GH186))/30))+IF(GJ186="",0,((30/GK$4*(GK$4-GJ186))/30))+IF(GL186="",0,((30/GM$4*(GM$4-GL186))/30))+IF(GN186="",0,((30/GO$4*(GO$4-GN186))/30))+IF(GP186="",0,((30/GQ$4*(GQ$4-GP186))/30))+IF(GR186="",0,((30/GS$4*(GS$4-GR186))/30))))</f>
        <v>0</v>
      </c>
      <c r="GU186" s="170">
        <f t="shared" ref="GU186:GU206" si="208">FLOOR(GT186*$I186,1)</f>
        <v>0</v>
      </c>
      <c r="GV186" s="169">
        <f t="shared" ref="GV186:GV206" si="209">IF($U186="Ne",0,IF(OR($L186=0,$L186=""),0,IF(IF(GE186="Ano",IF(GD186="",0,((30/GE$4*(GE$4-GD186))/30)),0)+IF(GG186="Ano",IF(GF186="",0,((30/GG$4*(GG$4-GF186))/30)),0)+IF(GI186="Ano",IF(GH186="",0,((30/GI$4*(GI$4-GH186))/30)),0)+IF(GK186="Ano",IF(GJ186="",0,((30/GK$4*(GK$4-GJ186))/30)),0)+IF(GM186="Ano",IF(GL186="",0,((30/GM$4*(GM$4-GL186))/30)),0)+IF(GO186="Ano",IF(GN186="",0,((30/GO$4*(GO$4-GN186))/30)),0)+IF(GQ186="Ano",IF(GP186="",0,((30/GQ$4*(GQ$4-GP186))/30)),0)+IF(GS186="Ano",IF(GR186="",0,((30/GS$4*(GS$4-GR186))/30)),0)&gt;($L186-$AX186-$BT186-$CP186-$DL186-$EH186-$FD186-$FZ186),$L186-$AX186-$BT186-$CP186-$DL186-$EH186-$FD186-$FZ186,IF(GE186="Ano",IF(GD186="",0,((30/GE$4*(GE$4-GD186))/30)),0)+IF(GG186="Ano",IF(GF186="",0,((30/GG$4*(GG$4-GF186))/30)),0)+IF(GI186="Ano",IF(GH186="",0,((30/GI$4*(GI$4-GH186))/30)),0)+IF(GK186="Ano",IF(GJ186="",0,((30/GK$4*(GK$4-GJ186))/30)),0)+IF(GM186="Ano",IF(GL186="",0,((30/GM$4*(GM$4-GL186))/30)),0)+IF(GO186="Ano",IF(GN186="",0,((30/GO$4*(GO$4-GN186))/30)),0)+IF(GQ186="Ano",IF(GP186="",0,((30/GQ$4*(GQ$4-GP186))/30)),0)+IF(GS186="Ano",IF(GR186="",0,((30/GS$4*(GS$4-GR186))/30)),0))))</f>
        <v>0</v>
      </c>
      <c r="GW186" s="170">
        <f t="shared" ref="GW186:GW206" si="210">FLOOR(GV186*$M186,1)</f>
        <v>0</v>
      </c>
      <c r="GX186" s="1"/>
      <c r="GY186" s="1"/>
      <c r="GZ186" s="177"/>
      <c r="HA186" s="178"/>
      <c r="HB186" s="177"/>
      <c r="HC186" s="178"/>
      <c r="HD186" s="177"/>
      <c r="HE186" s="178"/>
      <c r="HF186" s="177"/>
      <c r="HG186" s="178"/>
      <c r="HH186" s="177"/>
      <c r="HI186" s="178"/>
      <c r="HJ186" s="177"/>
      <c r="HK186" s="178"/>
      <c r="HL186" s="177"/>
      <c r="HM186" s="178"/>
      <c r="HN186" s="177"/>
      <c r="HO186" s="178"/>
      <c r="HP186" s="189">
        <f t="shared" ref="HP186:HP206" si="211">IF($U186="Ne",0,IF(IF(GZ186="",0,((30/HA$4*(HA$4-GZ186))/30))+IF(HB186="",0,((30/HC$4*(HC$4-HB186))/30))+IF(HD186="",0,((30/HE$4*(HE$4-HD186))/30))+IF(HF186="",0,((30/HG$4*(HG$4-HF186))/30))+IF(HH186="",0,((30/HI$4*(HI$4-HH186))/30))+IF(HJ186="",0,((30/HK$4*(HK$4-HJ186))/30))+IF(HL186="",0,((30/HM$4*(HM$4-HL186))/30))+IF(HN186="",0,((30/HO$4*(HO$4-HN186))/30))&gt;($E186-$AV186-$BR186-$CN186-$DJ186-$EF186-$FB186-$FX186-$GT186),$E186-$AV186-$BR186-$CN186-$DJ186-$EF186-$FB186-$FX186-$GT186,IF(GZ186="",0,((30/HA$4*(HA$4-GZ186))/30))+IF(HB186="",0,((30/HC$4*(HC$4-HB186))/30))+IF(HD186="",0,((30/HE$4*(HE$4-HD186))/30))+IF(HF186="",0,((30/HG$4*(HG$4-HF186))/30))+IF(HH186="",0,((30/HI$4*(HI$4-HH186))/30))+IF(HJ186="",0,((30/HK$4*(HK$4-HJ186))/30))+IF(HL186="",0,((30/HM$4*(HM$4-HL186))/30))+IF(HN186="",0,((30/HO$4*(HO$4-HN186))/30))))</f>
        <v>0</v>
      </c>
      <c r="HQ186" s="170">
        <f t="shared" ref="HQ186:HQ206" si="212">FLOOR(HP186*$I186,1)</f>
        <v>0</v>
      </c>
      <c r="HR186" s="169">
        <f t="shared" ref="HR186:HR206" si="213">IF($U186="Ne",0,IF(OR($L186=0,$L186=""),0,IF(IF(HA186="Ano",IF(GZ186="",0,((30/HA$4*(HA$4-GZ186))/30)),0)+IF(HC186="Ano",IF(HB186="",0,((30/HC$4*(HC$4-HB186))/30)),0)+IF(HE186="Ano",IF(HD186="",0,((30/HE$4*(HE$4-HD186))/30)),0)+IF(HG186="Ano",IF(HF186="",0,((30/HG$4*(HG$4-HF186))/30)),0)+IF(HI186="Ano",IF(HH186="",0,((30/HI$4*(HI$4-HH186))/30)),0)+IF(HK186="Ano",IF(HJ186="",0,((30/HK$4*(HK$4-HJ186))/30)),0)+IF(HM186="Ano",IF(HL186="",0,((30/HM$4*(HM$4-HL186))/30)),0)+IF(HO186="Ano",IF(HN186="",0,((30/HO$4*(HO$4-HN186))/30)),0)&gt;($L186-$AX186-$BT186-$CP186-$DL186-$EH186-$FD186-$FZ186-$GV186),$L186-$AX186-$BT186-$CP186-$DL186-$EH186-$FD186-$FZ186-$GV186,IF(HA186="Ano",IF(GZ186="",0,((30/HA$4*(HA$4-GZ186))/30)),0)+IF(HC186="Ano",IF(HB186="",0,((30/HC$4*(HC$4-HB186))/30)),0)+IF(HE186="Ano",IF(HD186="",0,((30/HE$4*(HE$4-HD186))/30)),0)+IF(HG186="Ano",IF(HF186="",0,((30/HG$4*(HG$4-HF186))/30)),0)+IF(HI186="Ano",IF(HH186="",0,((30/HI$4*(HI$4-HH186))/30)),0)+IF(HK186="Ano",IF(HJ186="",0,((30/HK$4*(HK$4-HJ186))/30)),0)+IF(HM186="Ano",IF(HL186="",0,((30/HM$4*(HM$4-HL186))/30)),0)+IF(HO186="Ano",IF(HN186="",0,((30/HO$4*(HO$4-HN186))/30)),0))))</f>
        <v>0</v>
      </c>
      <c r="HS186" s="170">
        <f t="shared" ref="HS186:HS206" si="214">FLOOR(HR186*$M186,1)</f>
        <v>0</v>
      </c>
      <c r="HT186" s="1"/>
      <c r="HU186" s="1"/>
      <c r="HV186" s="173">
        <f t="shared" si="193"/>
        <v>0</v>
      </c>
      <c r="HW186" s="174">
        <f t="shared" si="194"/>
        <v>0</v>
      </c>
      <c r="HX186" s="169">
        <f t="shared" si="195"/>
        <v>0</v>
      </c>
      <c r="HY186" s="170">
        <f t="shared" si="196"/>
        <v>0</v>
      </c>
      <c r="HZ186" s="175">
        <f t="shared" si="197"/>
        <v>0</v>
      </c>
      <c r="IA186" s="174">
        <f t="shared" si="198"/>
        <v>0</v>
      </c>
      <c r="IB186" s="169">
        <f t="shared" si="199"/>
        <v>0</v>
      </c>
      <c r="IC186" s="170">
        <f t="shared" si="200"/>
        <v>0</v>
      </c>
      <c r="ID186" s="453">
        <f t="shared" si="201"/>
        <v>0</v>
      </c>
      <c r="IE186" s="439">
        <f t="shared" si="202"/>
        <v>0</v>
      </c>
      <c r="IF186" s="455" t="s">
        <v>343</v>
      </c>
      <c r="IG186" s="439" t="s">
        <v>343</v>
      </c>
      <c r="IH186" s="1"/>
    </row>
    <row r="187" spans="2:242" s="26" customFormat="1" ht="16.5" customHeight="1" x14ac:dyDescent="0.2">
      <c r="B187" s="153" t="s">
        <v>374</v>
      </c>
      <c r="C187" s="806"/>
      <c r="D187" s="807"/>
      <c r="E187" s="322"/>
      <c r="F187" s="116"/>
      <c r="G187" s="116"/>
      <c r="H187" s="116"/>
      <c r="I187" s="148">
        <f>INT(IF(E187&gt;0,data!$J$12,0))</f>
        <v>0</v>
      </c>
      <c r="J187" s="148">
        <f t="shared" si="166"/>
        <v>0</v>
      </c>
      <c r="K187" s="323"/>
      <c r="L187" s="322"/>
      <c r="M187" s="148">
        <f>INT(IF(E187&gt;0,(IF(K187="ano",data!$J$6,0)),0))</f>
        <v>0</v>
      </c>
      <c r="N187" s="155">
        <f t="shared" si="167"/>
        <v>0</v>
      </c>
      <c r="O187" s="158">
        <f t="shared" si="168"/>
        <v>0</v>
      </c>
      <c r="Q187" s="152" t="str">
        <f t="shared" si="169"/>
        <v/>
      </c>
      <c r="R187" s="640" t="s">
        <v>343</v>
      </c>
      <c r="T187" s="26">
        <f t="shared" si="170"/>
        <v>0</v>
      </c>
      <c r="U187" s="179" t="s">
        <v>300</v>
      </c>
      <c r="V187" s="10"/>
      <c r="W187" s="10"/>
      <c r="X187" s="167"/>
      <c r="Y187" s="180"/>
      <c r="Z187" s="167"/>
      <c r="AA187" s="180"/>
      <c r="AB187" s="167"/>
      <c r="AC187" s="180"/>
      <c r="AD187" s="167"/>
      <c r="AE187" s="180"/>
      <c r="AF187" s="167"/>
      <c r="AG187" s="180"/>
      <c r="AH187" s="167"/>
      <c r="AI187" s="180"/>
      <c r="AJ187" s="167"/>
      <c r="AK187" s="180"/>
      <c r="AL187" s="167"/>
      <c r="AM187" s="180"/>
      <c r="AN187" s="167"/>
      <c r="AO187" s="180"/>
      <c r="AP187" s="167"/>
      <c r="AQ187" s="180"/>
      <c r="AR187" s="167"/>
      <c r="AS187" s="180"/>
      <c r="AT187" s="167"/>
      <c r="AU187" s="180"/>
      <c r="AV187" s="189">
        <f t="shared" si="164"/>
        <v>0</v>
      </c>
      <c r="AW187" s="170">
        <f t="shared" si="171"/>
        <v>0</v>
      </c>
      <c r="AX187" s="169">
        <f t="shared" si="165"/>
        <v>0</v>
      </c>
      <c r="AY187" s="170">
        <f t="shared" si="172"/>
        <v>0</v>
      </c>
      <c r="AZ187" s="1"/>
      <c r="BA187" s="1"/>
      <c r="BB187" s="167"/>
      <c r="BC187" s="180"/>
      <c r="BD187" s="167"/>
      <c r="BE187" s="180"/>
      <c r="BF187" s="167"/>
      <c r="BG187" s="180"/>
      <c r="BH187" s="167"/>
      <c r="BI187" s="180"/>
      <c r="BJ187" s="167"/>
      <c r="BK187" s="180"/>
      <c r="BL187" s="167"/>
      <c r="BM187" s="180"/>
      <c r="BN187" s="167"/>
      <c r="BO187" s="180"/>
      <c r="BP187" s="167"/>
      <c r="BQ187" s="180"/>
      <c r="BR187" s="189">
        <f t="shared" si="173"/>
        <v>0</v>
      </c>
      <c r="BS187" s="170">
        <f t="shared" si="174"/>
        <v>0</v>
      </c>
      <c r="BT187" s="169">
        <f t="shared" si="175"/>
        <v>0</v>
      </c>
      <c r="BU187" s="170">
        <f t="shared" si="176"/>
        <v>0</v>
      </c>
      <c r="BV187" s="1"/>
      <c r="BW187" s="1"/>
      <c r="BX187" s="167"/>
      <c r="BY187" s="180"/>
      <c r="BZ187" s="167"/>
      <c r="CA187" s="180"/>
      <c r="CB187" s="167"/>
      <c r="CC187" s="180"/>
      <c r="CD187" s="167"/>
      <c r="CE187" s="180"/>
      <c r="CF187" s="167"/>
      <c r="CG187" s="180"/>
      <c r="CH187" s="167"/>
      <c r="CI187" s="180"/>
      <c r="CJ187" s="167"/>
      <c r="CK187" s="180"/>
      <c r="CL187" s="167"/>
      <c r="CM187" s="180"/>
      <c r="CN187" s="189">
        <f t="shared" si="177"/>
        <v>0</v>
      </c>
      <c r="CO187" s="170">
        <f t="shared" si="178"/>
        <v>0</v>
      </c>
      <c r="CP187" s="169">
        <f t="shared" si="179"/>
        <v>0</v>
      </c>
      <c r="CQ187" s="170">
        <f t="shared" si="180"/>
        <v>0</v>
      </c>
      <c r="CR187" s="1"/>
      <c r="CS187" s="1"/>
      <c r="CT187" s="167"/>
      <c r="CU187" s="180"/>
      <c r="CV187" s="167"/>
      <c r="CW187" s="180"/>
      <c r="CX187" s="167"/>
      <c r="CY187" s="180"/>
      <c r="CZ187" s="167"/>
      <c r="DA187" s="180"/>
      <c r="DB187" s="167"/>
      <c r="DC187" s="180"/>
      <c r="DD187" s="167"/>
      <c r="DE187" s="180"/>
      <c r="DF187" s="167"/>
      <c r="DG187" s="180"/>
      <c r="DH187" s="167"/>
      <c r="DI187" s="180"/>
      <c r="DJ187" s="189">
        <f t="shared" si="203"/>
        <v>0</v>
      </c>
      <c r="DK187" s="170">
        <f t="shared" si="204"/>
        <v>0</v>
      </c>
      <c r="DL187" s="169">
        <f t="shared" si="205"/>
        <v>0</v>
      </c>
      <c r="DM187" s="170">
        <f t="shared" si="206"/>
        <v>0</v>
      </c>
      <c r="DN187" s="1"/>
      <c r="DO187" s="1"/>
      <c r="DP187" s="167"/>
      <c r="DQ187" s="180"/>
      <c r="DR187" s="167"/>
      <c r="DS187" s="180"/>
      <c r="DT187" s="167"/>
      <c r="DU187" s="180"/>
      <c r="DV187" s="167"/>
      <c r="DW187" s="180"/>
      <c r="DX187" s="167"/>
      <c r="DY187" s="180"/>
      <c r="DZ187" s="167"/>
      <c r="EA187" s="180"/>
      <c r="EB187" s="167"/>
      <c r="EC187" s="180"/>
      <c r="ED187" s="167"/>
      <c r="EE187" s="180"/>
      <c r="EF187" s="189">
        <f t="shared" si="181"/>
        <v>0</v>
      </c>
      <c r="EG187" s="170">
        <f t="shared" si="182"/>
        <v>0</v>
      </c>
      <c r="EH187" s="169">
        <f t="shared" si="183"/>
        <v>0</v>
      </c>
      <c r="EI187" s="170">
        <f t="shared" si="184"/>
        <v>0</v>
      </c>
      <c r="EJ187" s="1"/>
      <c r="EK187" s="1"/>
      <c r="EL187" s="167"/>
      <c r="EM187" s="180"/>
      <c r="EN187" s="167"/>
      <c r="EO187" s="180"/>
      <c r="EP187" s="167"/>
      <c r="EQ187" s="180"/>
      <c r="ER187" s="167"/>
      <c r="ES187" s="180"/>
      <c r="ET187" s="167"/>
      <c r="EU187" s="180"/>
      <c r="EV187" s="167"/>
      <c r="EW187" s="180"/>
      <c r="EX187" s="167"/>
      <c r="EY187" s="180"/>
      <c r="EZ187" s="167"/>
      <c r="FA187" s="180"/>
      <c r="FB187" s="189">
        <f t="shared" si="185"/>
        <v>0</v>
      </c>
      <c r="FC187" s="170">
        <f t="shared" si="186"/>
        <v>0</v>
      </c>
      <c r="FD187" s="169">
        <f t="shared" si="187"/>
        <v>0</v>
      </c>
      <c r="FE187" s="170">
        <f t="shared" si="188"/>
        <v>0</v>
      </c>
      <c r="FF187" s="1"/>
      <c r="FG187" s="1"/>
      <c r="FH187" s="167"/>
      <c r="FI187" s="180"/>
      <c r="FJ187" s="167"/>
      <c r="FK187" s="180"/>
      <c r="FL187" s="167"/>
      <c r="FM187" s="180"/>
      <c r="FN187" s="167"/>
      <c r="FO187" s="180"/>
      <c r="FP187" s="167"/>
      <c r="FQ187" s="180"/>
      <c r="FR187" s="167"/>
      <c r="FS187" s="180"/>
      <c r="FT187" s="167"/>
      <c r="FU187" s="180"/>
      <c r="FV187" s="167"/>
      <c r="FW187" s="180"/>
      <c r="FX187" s="189">
        <f t="shared" si="189"/>
        <v>0</v>
      </c>
      <c r="FY187" s="170">
        <f t="shared" si="190"/>
        <v>0</v>
      </c>
      <c r="FZ187" s="169">
        <f t="shared" si="191"/>
        <v>0</v>
      </c>
      <c r="GA187" s="170">
        <f t="shared" si="192"/>
        <v>0</v>
      </c>
      <c r="GB187" s="1"/>
      <c r="GC187" s="1"/>
      <c r="GD187" s="167"/>
      <c r="GE187" s="180"/>
      <c r="GF187" s="167"/>
      <c r="GG187" s="180"/>
      <c r="GH187" s="167"/>
      <c r="GI187" s="180"/>
      <c r="GJ187" s="167"/>
      <c r="GK187" s="180"/>
      <c r="GL187" s="167"/>
      <c r="GM187" s="180"/>
      <c r="GN187" s="167"/>
      <c r="GO187" s="180"/>
      <c r="GP187" s="167"/>
      <c r="GQ187" s="180"/>
      <c r="GR187" s="167"/>
      <c r="GS187" s="180"/>
      <c r="GT187" s="189">
        <f t="shared" si="207"/>
        <v>0</v>
      </c>
      <c r="GU187" s="170">
        <f t="shared" si="208"/>
        <v>0</v>
      </c>
      <c r="GV187" s="169">
        <f t="shared" si="209"/>
        <v>0</v>
      </c>
      <c r="GW187" s="170">
        <f t="shared" si="210"/>
        <v>0</v>
      </c>
      <c r="GX187" s="1"/>
      <c r="GY187" s="1"/>
      <c r="GZ187" s="167"/>
      <c r="HA187" s="180"/>
      <c r="HB187" s="167"/>
      <c r="HC187" s="180"/>
      <c r="HD187" s="167"/>
      <c r="HE187" s="180"/>
      <c r="HF187" s="167"/>
      <c r="HG187" s="180"/>
      <c r="HH187" s="167"/>
      <c r="HI187" s="180"/>
      <c r="HJ187" s="167"/>
      <c r="HK187" s="180"/>
      <c r="HL187" s="167"/>
      <c r="HM187" s="180"/>
      <c r="HN187" s="167"/>
      <c r="HO187" s="180"/>
      <c r="HP187" s="189">
        <f t="shared" si="211"/>
        <v>0</v>
      </c>
      <c r="HQ187" s="170">
        <f t="shared" si="212"/>
        <v>0</v>
      </c>
      <c r="HR187" s="169">
        <f t="shared" si="213"/>
        <v>0</v>
      </c>
      <c r="HS187" s="170">
        <f t="shared" si="214"/>
        <v>0</v>
      </c>
      <c r="HT187" s="1"/>
      <c r="HU187" s="1"/>
      <c r="HV187" s="173">
        <f t="shared" si="193"/>
        <v>0</v>
      </c>
      <c r="HW187" s="174">
        <f t="shared" si="194"/>
        <v>0</v>
      </c>
      <c r="HX187" s="169">
        <f t="shared" si="195"/>
        <v>0</v>
      </c>
      <c r="HY187" s="170">
        <f t="shared" si="196"/>
        <v>0</v>
      </c>
      <c r="HZ187" s="175">
        <f t="shared" si="197"/>
        <v>0</v>
      </c>
      <c r="IA187" s="174">
        <f t="shared" si="198"/>
        <v>0</v>
      </c>
      <c r="IB187" s="169">
        <f t="shared" si="199"/>
        <v>0</v>
      </c>
      <c r="IC187" s="170">
        <f t="shared" si="200"/>
        <v>0</v>
      </c>
      <c r="ID187" s="453">
        <f t="shared" si="201"/>
        <v>0</v>
      </c>
      <c r="IE187" s="439">
        <f t="shared" si="202"/>
        <v>0</v>
      </c>
      <c r="IF187" s="455" t="s">
        <v>343</v>
      </c>
      <c r="IG187" s="439" t="s">
        <v>343</v>
      </c>
      <c r="IH187" s="1"/>
    </row>
    <row r="188" spans="2:242" s="26" customFormat="1" ht="16.5" hidden="1" customHeight="1" x14ac:dyDescent="0.2">
      <c r="B188" s="153"/>
      <c r="C188" s="838"/>
      <c r="D188" s="839"/>
      <c r="E188" s="553"/>
      <c r="F188" s="553"/>
      <c r="G188" s="553"/>
      <c r="H188" s="553"/>
      <c r="I188" s="148">
        <f>INT(IF(E188&gt;0,data!$J$12,0))</f>
        <v>0</v>
      </c>
      <c r="J188" s="148">
        <f t="shared" si="166"/>
        <v>0</v>
      </c>
      <c r="K188" s="554"/>
      <c r="L188" s="553"/>
      <c r="M188" s="148">
        <f>INT(IF(E188&gt;0,(IF(K188="ano",data!$J$6,0)),0))</f>
        <v>0</v>
      </c>
      <c r="N188" s="155">
        <f t="shared" si="167"/>
        <v>0</v>
      </c>
      <c r="O188" s="158">
        <f t="shared" si="168"/>
        <v>0</v>
      </c>
      <c r="Q188" s="152" t="str">
        <f t="shared" si="169"/>
        <v/>
      </c>
      <c r="R188" s="640" t="s">
        <v>343</v>
      </c>
      <c r="T188" s="26">
        <f t="shared" si="170"/>
        <v>0</v>
      </c>
      <c r="U188" s="176" t="s">
        <v>300</v>
      </c>
      <c r="V188" s="10"/>
      <c r="W188" s="10"/>
      <c r="X188" s="177"/>
      <c r="Y188" s="178"/>
      <c r="Z188" s="177"/>
      <c r="AA188" s="178"/>
      <c r="AB188" s="177"/>
      <c r="AC188" s="178"/>
      <c r="AD188" s="177"/>
      <c r="AE188" s="178"/>
      <c r="AF188" s="177"/>
      <c r="AG188" s="178"/>
      <c r="AH188" s="177"/>
      <c r="AI188" s="178"/>
      <c r="AJ188" s="177"/>
      <c r="AK188" s="178"/>
      <c r="AL188" s="177"/>
      <c r="AM188" s="178"/>
      <c r="AN188" s="177"/>
      <c r="AO188" s="178"/>
      <c r="AP188" s="177"/>
      <c r="AQ188" s="178"/>
      <c r="AR188" s="177"/>
      <c r="AS188" s="178"/>
      <c r="AT188" s="177"/>
      <c r="AU188" s="178"/>
      <c r="AV188" s="189">
        <f t="shared" si="164"/>
        <v>0</v>
      </c>
      <c r="AW188" s="170">
        <f t="shared" si="171"/>
        <v>0</v>
      </c>
      <c r="AX188" s="169">
        <f t="shared" si="165"/>
        <v>0</v>
      </c>
      <c r="AY188" s="170">
        <f t="shared" si="172"/>
        <v>0</v>
      </c>
      <c r="AZ188" s="1"/>
      <c r="BA188" s="1"/>
      <c r="BB188" s="177"/>
      <c r="BC188" s="178"/>
      <c r="BD188" s="177"/>
      <c r="BE188" s="178"/>
      <c r="BF188" s="177"/>
      <c r="BG188" s="178"/>
      <c r="BH188" s="177"/>
      <c r="BI188" s="178"/>
      <c r="BJ188" s="177"/>
      <c r="BK188" s="178"/>
      <c r="BL188" s="177"/>
      <c r="BM188" s="178"/>
      <c r="BN188" s="177"/>
      <c r="BO188" s="178"/>
      <c r="BP188" s="177"/>
      <c r="BQ188" s="178"/>
      <c r="BR188" s="189">
        <f t="shared" si="173"/>
        <v>0</v>
      </c>
      <c r="BS188" s="170">
        <f t="shared" si="174"/>
        <v>0</v>
      </c>
      <c r="BT188" s="169">
        <f t="shared" si="175"/>
        <v>0</v>
      </c>
      <c r="BU188" s="170">
        <f t="shared" si="176"/>
        <v>0</v>
      </c>
      <c r="BV188" s="1"/>
      <c r="BW188" s="1"/>
      <c r="BX188" s="177"/>
      <c r="BY188" s="178"/>
      <c r="BZ188" s="177"/>
      <c r="CA188" s="178"/>
      <c r="CB188" s="177"/>
      <c r="CC188" s="178"/>
      <c r="CD188" s="177"/>
      <c r="CE188" s="178"/>
      <c r="CF188" s="177"/>
      <c r="CG188" s="178"/>
      <c r="CH188" s="177"/>
      <c r="CI188" s="178"/>
      <c r="CJ188" s="177"/>
      <c r="CK188" s="178"/>
      <c r="CL188" s="177"/>
      <c r="CM188" s="178"/>
      <c r="CN188" s="189">
        <f t="shared" si="177"/>
        <v>0</v>
      </c>
      <c r="CO188" s="170">
        <f t="shared" si="178"/>
        <v>0</v>
      </c>
      <c r="CP188" s="169">
        <f t="shared" si="179"/>
        <v>0</v>
      </c>
      <c r="CQ188" s="170">
        <f t="shared" si="180"/>
        <v>0</v>
      </c>
      <c r="CR188" s="1"/>
      <c r="CS188" s="1"/>
      <c r="CT188" s="177"/>
      <c r="CU188" s="178"/>
      <c r="CV188" s="177"/>
      <c r="CW188" s="178"/>
      <c r="CX188" s="177"/>
      <c r="CY188" s="178"/>
      <c r="CZ188" s="177"/>
      <c r="DA188" s="178"/>
      <c r="DB188" s="177"/>
      <c r="DC188" s="178"/>
      <c r="DD188" s="177"/>
      <c r="DE188" s="178"/>
      <c r="DF188" s="177"/>
      <c r="DG188" s="178"/>
      <c r="DH188" s="177"/>
      <c r="DI188" s="178"/>
      <c r="DJ188" s="189">
        <f t="shared" si="203"/>
        <v>0</v>
      </c>
      <c r="DK188" s="170">
        <f t="shared" si="204"/>
        <v>0</v>
      </c>
      <c r="DL188" s="169">
        <f t="shared" si="205"/>
        <v>0</v>
      </c>
      <c r="DM188" s="170">
        <f t="shared" si="206"/>
        <v>0</v>
      </c>
      <c r="DN188" s="1"/>
      <c r="DO188" s="1"/>
      <c r="DP188" s="177"/>
      <c r="DQ188" s="178"/>
      <c r="DR188" s="177"/>
      <c r="DS188" s="178"/>
      <c r="DT188" s="177"/>
      <c r="DU188" s="178"/>
      <c r="DV188" s="177"/>
      <c r="DW188" s="178"/>
      <c r="DX188" s="177"/>
      <c r="DY188" s="178"/>
      <c r="DZ188" s="177"/>
      <c r="EA188" s="178"/>
      <c r="EB188" s="177"/>
      <c r="EC188" s="178"/>
      <c r="ED188" s="177"/>
      <c r="EE188" s="178"/>
      <c r="EF188" s="189">
        <f t="shared" si="181"/>
        <v>0</v>
      </c>
      <c r="EG188" s="170">
        <f t="shared" si="182"/>
        <v>0</v>
      </c>
      <c r="EH188" s="169">
        <f t="shared" si="183"/>
        <v>0</v>
      </c>
      <c r="EI188" s="170">
        <f t="shared" si="184"/>
        <v>0</v>
      </c>
      <c r="EJ188" s="1"/>
      <c r="EK188" s="1"/>
      <c r="EL188" s="177"/>
      <c r="EM188" s="178"/>
      <c r="EN188" s="177"/>
      <c r="EO188" s="178"/>
      <c r="EP188" s="177"/>
      <c r="EQ188" s="178"/>
      <c r="ER188" s="177"/>
      <c r="ES188" s="178"/>
      <c r="ET188" s="177"/>
      <c r="EU188" s="178"/>
      <c r="EV188" s="177"/>
      <c r="EW188" s="178"/>
      <c r="EX188" s="177"/>
      <c r="EY188" s="178"/>
      <c r="EZ188" s="177"/>
      <c r="FA188" s="178"/>
      <c r="FB188" s="189">
        <f t="shared" si="185"/>
        <v>0</v>
      </c>
      <c r="FC188" s="170">
        <f t="shared" si="186"/>
        <v>0</v>
      </c>
      <c r="FD188" s="169">
        <f t="shared" si="187"/>
        <v>0</v>
      </c>
      <c r="FE188" s="170">
        <f t="shared" si="188"/>
        <v>0</v>
      </c>
      <c r="FF188" s="1"/>
      <c r="FG188" s="1"/>
      <c r="FH188" s="177"/>
      <c r="FI188" s="178"/>
      <c r="FJ188" s="177"/>
      <c r="FK188" s="178"/>
      <c r="FL188" s="177"/>
      <c r="FM188" s="178"/>
      <c r="FN188" s="177"/>
      <c r="FO188" s="178"/>
      <c r="FP188" s="177"/>
      <c r="FQ188" s="178"/>
      <c r="FR188" s="177"/>
      <c r="FS188" s="178"/>
      <c r="FT188" s="177"/>
      <c r="FU188" s="178"/>
      <c r="FV188" s="177"/>
      <c r="FW188" s="178"/>
      <c r="FX188" s="189">
        <f t="shared" si="189"/>
        <v>0</v>
      </c>
      <c r="FY188" s="170">
        <f t="shared" si="190"/>
        <v>0</v>
      </c>
      <c r="FZ188" s="169">
        <f t="shared" si="191"/>
        <v>0</v>
      </c>
      <c r="GA188" s="170">
        <f t="shared" si="192"/>
        <v>0</v>
      </c>
      <c r="GB188" s="1"/>
      <c r="GC188" s="1"/>
      <c r="GD188" s="177"/>
      <c r="GE188" s="178"/>
      <c r="GF188" s="177"/>
      <c r="GG188" s="178"/>
      <c r="GH188" s="177"/>
      <c r="GI188" s="178"/>
      <c r="GJ188" s="177"/>
      <c r="GK188" s="178"/>
      <c r="GL188" s="177"/>
      <c r="GM188" s="178"/>
      <c r="GN188" s="177"/>
      <c r="GO188" s="178"/>
      <c r="GP188" s="177"/>
      <c r="GQ188" s="178"/>
      <c r="GR188" s="177"/>
      <c r="GS188" s="178"/>
      <c r="GT188" s="189">
        <f t="shared" si="207"/>
        <v>0</v>
      </c>
      <c r="GU188" s="170">
        <f t="shared" si="208"/>
        <v>0</v>
      </c>
      <c r="GV188" s="169">
        <f t="shared" si="209"/>
        <v>0</v>
      </c>
      <c r="GW188" s="170">
        <f t="shared" si="210"/>
        <v>0</v>
      </c>
      <c r="GX188" s="1"/>
      <c r="GY188" s="1"/>
      <c r="GZ188" s="177"/>
      <c r="HA188" s="178"/>
      <c r="HB188" s="177"/>
      <c r="HC188" s="178"/>
      <c r="HD188" s="177"/>
      <c r="HE188" s="178"/>
      <c r="HF188" s="177"/>
      <c r="HG188" s="178"/>
      <c r="HH188" s="177"/>
      <c r="HI188" s="178"/>
      <c r="HJ188" s="177"/>
      <c r="HK188" s="178"/>
      <c r="HL188" s="177"/>
      <c r="HM188" s="178"/>
      <c r="HN188" s="177"/>
      <c r="HO188" s="178"/>
      <c r="HP188" s="189">
        <f t="shared" si="211"/>
        <v>0</v>
      </c>
      <c r="HQ188" s="170">
        <f t="shared" si="212"/>
        <v>0</v>
      </c>
      <c r="HR188" s="169">
        <f t="shared" si="213"/>
        <v>0</v>
      </c>
      <c r="HS188" s="170">
        <f t="shared" si="214"/>
        <v>0</v>
      </c>
      <c r="HT188" s="1"/>
      <c r="HU188" s="1"/>
      <c r="HV188" s="173">
        <f t="shared" si="193"/>
        <v>0</v>
      </c>
      <c r="HW188" s="174">
        <f t="shared" si="194"/>
        <v>0</v>
      </c>
      <c r="HX188" s="169">
        <f t="shared" si="195"/>
        <v>0</v>
      </c>
      <c r="HY188" s="170">
        <f t="shared" si="196"/>
        <v>0</v>
      </c>
      <c r="HZ188" s="175">
        <f t="shared" si="197"/>
        <v>0</v>
      </c>
      <c r="IA188" s="174">
        <f t="shared" si="198"/>
        <v>0</v>
      </c>
      <c r="IB188" s="169">
        <f t="shared" si="199"/>
        <v>0</v>
      </c>
      <c r="IC188" s="170">
        <f t="shared" si="200"/>
        <v>0</v>
      </c>
      <c r="ID188" s="453">
        <f t="shared" si="201"/>
        <v>0</v>
      </c>
      <c r="IE188" s="439">
        <f t="shared" si="202"/>
        <v>0</v>
      </c>
      <c r="IF188" s="455" t="s">
        <v>343</v>
      </c>
      <c r="IG188" s="439" t="s">
        <v>343</v>
      </c>
      <c r="IH188" s="1"/>
    </row>
    <row r="189" spans="2:242" s="26" customFormat="1" ht="16.5" customHeight="1" x14ac:dyDescent="0.2">
      <c r="B189" s="153" t="s">
        <v>375</v>
      </c>
      <c r="C189" s="806"/>
      <c r="D189" s="807"/>
      <c r="E189" s="322"/>
      <c r="F189" s="116"/>
      <c r="G189" s="116"/>
      <c r="H189" s="116"/>
      <c r="I189" s="148">
        <f>INT(IF(E189&gt;0,data!$J$12,0))</f>
        <v>0</v>
      </c>
      <c r="J189" s="148">
        <f t="shared" si="166"/>
        <v>0</v>
      </c>
      <c r="K189" s="323"/>
      <c r="L189" s="322"/>
      <c r="M189" s="148">
        <f>INT(IF(E189&gt;0,(IF(K189="ano",data!$J$6,0)),0))</f>
        <v>0</v>
      </c>
      <c r="N189" s="155">
        <f t="shared" si="167"/>
        <v>0</v>
      </c>
      <c r="O189" s="158">
        <f t="shared" si="168"/>
        <v>0</v>
      </c>
      <c r="Q189" s="152" t="str">
        <f t="shared" si="169"/>
        <v/>
      </c>
      <c r="R189" s="640" t="s">
        <v>343</v>
      </c>
      <c r="T189" s="26">
        <f t="shared" si="170"/>
        <v>0</v>
      </c>
      <c r="U189" s="179" t="s">
        <v>300</v>
      </c>
      <c r="V189" s="10"/>
      <c r="W189" s="10"/>
      <c r="X189" s="167"/>
      <c r="Y189" s="180"/>
      <c r="Z189" s="167"/>
      <c r="AA189" s="180"/>
      <c r="AB189" s="167"/>
      <c r="AC189" s="180"/>
      <c r="AD189" s="167"/>
      <c r="AE189" s="180"/>
      <c r="AF189" s="167"/>
      <c r="AG189" s="180"/>
      <c r="AH189" s="167"/>
      <c r="AI189" s="180"/>
      <c r="AJ189" s="167"/>
      <c r="AK189" s="180"/>
      <c r="AL189" s="167"/>
      <c r="AM189" s="180"/>
      <c r="AN189" s="167"/>
      <c r="AO189" s="180"/>
      <c r="AP189" s="167"/>
      <c r="AQ189" s="180"/>
      <c r="AR189" s="167"/>
      <c r="AS189" s="180"/>
      <c r="AT189" s="167"/>
      <c r="AU189" s="180"/>
      <c r="AV189" s="189">
        <f t="shared" si="164"/>
        <v>0</v>
      </c>
      <c r="AW189" s="170">
        <f t="shared" si="171"/>
        <v>0</v>
      </c>
      <c r="AX189" s="169">
        <f t="shared" si="165"/>
        <v>0</v>
      </c>
      <c r="AY189" s="170">
        <f t="shared" si="172"/>
        <v>0</v>
      </c>
      <c r="AZ189" s="1"/>
      <c r="BA189" s="1"/>
      <c r="BB189" s="167"/>
      <c r="BC189" s="180"/>
      <c r="BD189" s="167"/>
      <c r="BE189" s="180"/>
      <c r="BF189" s="167"/>
      <c r="BG189" s="180"/>
      <c r="BH189" s="167"/>
      <c r="BI189" s="180"/>
      <c r="BJ189" s="167"/>
      <c r="BK189" s="180"/>
      <c r="BL189" s="167"/>
      <c r="BM189" s="180"/>
      <c r="BN189" s="167"/>
      <c r="BO189" s="180"/>
      <c r="BP189" s="167"/>
      <c r="BQ189" s="180"/>
      <c r="BR189" s="189">
        <f t="shared" si="173"/>
        <v>0</v>
      </c>
      <c r="BS189" s="170">
        <f t="shared" si="174"/>
        <v>0</v>
      </c>
      <c r="BT189" s="169">
        <f t="shared" si="175"/>
        <v>0</v>
      </c>
      <c r="BU189" s="170">
        <f t="shared" si="176"/>
        <v>0</v>
      </c>
      <c r="BV189" s="1"/>
      <c r="BW189" s="1"/>
      <c r="BX189" s="167"/>
      <c r="BY189" s="180"/>
      <c r="BZ189" s="167"/>
      <c r="CA189" s="180"/>
      <c r="CB189" s="167"/>
      <c r="CC189" s="180"/>
      <c r="CD189" s="167"/>
      <c r="CE189" s="180"/>
      <c r="CF189" s="167"/>
      <c r="CG189" s="180"/>
      <c r="CH189" s="167"/>
      <c r="CI189" s="180"/>
      <c r="CJ189" s="167"/>
      <c r="CK189" s="180"/>
      <c r="CL189" s="167"/>
      <c r="CM189" s="180"/>
      <c r="CN189" s="189">
        <f t="shared" si="177"/>
        <v>0</v>
      </c>
      <c r="CO189" s="170">
        <f t="shared" si="178"/>
        <v>0</v>
      </c>
      <c r="CP189" s="169">
        <f t="shared" si="179"/>
        <v>0</v>
      </c>
      <c r="CQ189" s="170">
        <f t="shared" si="180"/>
        <v>0</v>
      </c>
      <c r="CR189" s="1"/>
      <c r="CS189" s="1"/>
      <c r="CT189" s="167"/>
      <c r="CU189" s="180"/>
      <c r="CV189" s="167"/>
      <c r="CW189" s="180"/>
      <c r="CX189" s="167"/>
      <c r="CY189" s="180"/>
      <c r="CZ189" s="167"/>
      <c r="DA189" s="180"/>
      <c r="DB189" s="167"/>
      <c r="DC189" s="180"/>
      <c r="DD189" s="167"/>
      <c r="DE189" s="180"/>
      <c r="DF189" s="167"/>
      <c r="DG189" s="180"/>
      <c r="DH189" s="167"/>
      <c r="DI189" s="180"/>
      <c r="DJ189" s="189">
        <f t="shared" si="203"/>
        <v>0</v>
      </c>
      <c r="DK189" s="170">
        <f t="shared" si="204"/>
        <v>0</v>
      </c>
      <c r="DL189" s="169">
        <f t="shared" si="205"/>
        <v>0</v>
      </c>
      <c r="DM189" s="170">
        <f t="shared" si="206"/>
        <v>0</v>
      </c>
      <c r="DN189" s="1"/>
      <c r="DO189" s="1"/>
      <c r="DP189" s="167"/>
      <c r="DQ189" s="180"/>
      <c r="DR189" s="167"/>
      <c r="DS189" s="180"/>
      <c r="DT189" s="167"/>
      <c r="DU189" s="180"/>
      <c r="DV189" s="167"/>
      <c r="DW189" s="180"/>
      <c r="DX189" s="167"/>
      <c r="DY189" s="180"/>
      <c r="DZ189" s="167"/>
      <c r="EA189" s="180"/>
      <c r="EB189" s="167"/>
      <c r="EC189" s="180"/>
      <c r="ED189" s="167"/>
      <c r="EE189" s="180"/>
      <c r="EF189" s="189">
        <f t="shared" si="181"/>
        <v>0</v>
      </c>
      <c r="EG189" s="170">
        <f t="shared" si="182"/>
        <v>0</v>
      </c>
      <c r="EH189" s="169">
        <f t="shared" si="183"/>
        <v>0</v>
      </c>
      <c r="EI189" s="170">
        <f t="shared" si="184"/>
        <v>0</v>
      </c>
      <c r="EJ189" s="1"/>
      <c r="EK189" s="1"/>
      <c r="EL189" s="167"/>
      <c r="EM189" s="180"/>
      <c r="EN189" s="167"/>
      <c r="EO189" s="180"/>
      <c r="EP189" s="167"/>
      <c r="EQ189" s="180"/>
      <c r="ER189" s="167"/>
      <c r="ES189" s="180"/>
      <c r="ET189" s="167"/>
      <c r="EU189" s="180"/>
      <c r="EV189" s="167"/>
      <c r="EW189" s="180"/>
      <c r="EX189" s="167"/>
      <c r="EY189" s="180"/>
      <c r="EZ189" s="167"/>
      <c r="FA189" s="180"/>
      <c r="FB189" s="189">
        <f t="shared" si="185"/>
        <v>0</v>
      </c>
      <c r="FC189" s="170">
        <f t="shared" si="186"/>
        <v>0</v>
      </c>
      <c r="FD189" s="169">
        <f t="shared" si="187"/>
        <v>0</v>
      </c>
      <c r="FE189" s="170">
        <f t="shared" si="188"/>
        <v>0</v>
      </c>
      <c r="FF189" s="1"/>
      <c r="FG189" s="1"/>
      <c r="FH189" s="167"/>
      <c r="FI189" s="180"/>
      <c r="FJ189" s="167"/>
      <c r="FK189" s="180"/>
      <c r="FL189" s="167"/>
      <c r="FM189" s="180"/>
      <c r="FN189" s="167"/>
      <c r="FO189" s="180"/>
      <c r="FP189" s="167"/>
      <c r="FQ189" s="180"/>
      <c r="FR189" s="167"/>
      <c r="FS189" s="180"/>
      <c r="FT189" s="167"/>
      <c r="FU189" s="180"/>
      <c r="FV189" s="167"/>
      <c r="FW189" s="180"/>
      <c r="FX189" s="189">
        <f t="shared" si="189"/>
        <v>0</v>
      </c>
      <c r="FY189" s="170">
        <f t="shared" si="190"/>
        <v>0</v>
      </c>
      <c r="FZ189" s="169">
        <f t="shared" si="191"/>
        <v>0</v>
      </c>
      <c r="GA189" s="170">
        <f t="shared" si="192"/>
        <v>0</v>
      </c>
      <c r="GB189" s="1"/>
      <c r="GC189" s="1"/>
      <c r="GD189" s="167"/>
      <c r="GE189" s="180"/>
      <c r="GF189" s="167"/>
      <c r="GG189" s="180"/>
      <c r="GH189" s="167"/>
      <c r="GI189" s="180"/>
      <c r="GJ189" s="167"/>
      <c r="GK189" s="180"/>
      <c r="GL189" s="167"/>
      <c r="GM189" s="180"/>
      <c r="GN189" s="167"/>
      <c r="GO189" s="180"/>
      <c r="GP189" s="167"/>
      <c r="GQ189" s="180"/>
      <c r="GR189" s="167"/>
      <c r="GS189" s="180"/>
      <c r="GT189" s="189">
        <f t="shared" si="207"/>
        <v>0</v>
      </c>
      <c r="GU189" s="170">
        <f t="shared" si="208"/>
        <v>0</v>
      </c>
      <c r="GV189" s="169">
        <f t="shared" si="209"/>
        <v>0</v>
      </c>
      <c r="GW189" s="170">
        <f t="shared" si="210"/>
        <v>0</v>
      </c>
      <c r="GX189" s="1"/>
      <c r="GY189" s="1"/>
      <c r="GZ189" s="167"/>
      <c r="HA189" s="180"/>
      <c r="HB189" s="167"/>
      <c r="HC189" s="180"/>
      <c r="HD189" s="167"/>
      <c r="HE189" s="180"/>
      <c r="HF189" s="167"/>
      <c r="HG189" s="180"/>
      <c r="HH189" s="167"/>
      <c r="HI189" s="180"/>
      <c r="HJ189" s="167"/>
      <c r="HK189" s="180"/>
      <c r="HL189" s="167"/>
      <c r="HM189" s="180"/>
      <c r="HN189" s="167"/>
      <c r="HO189" s="180"/>
      <c r="HP189" s="189">
        <f t="shared" si="211"/>
        <v>0</v>
      </c>
      <c r="HQ189" s="170">
        <f t="shared" si="212"/>
        <v>0</v>
      </c>
      <c r="HR189" s="169">
        <f t="shared" si="213"/>
        <v>0</v>
      </c>
      <c r="HS189" s="170">
        <f t="shared" si="214"/>
        <v>0</v>
      </c>
      <c r="HT189" s="1"/>
      <c r="HU189" s="1"/>
      <c r="HV189" s="173">
        <f t="shared" si="193"/>
        <v>0</v>
      </c>
      <c r="HW189" s="174">
        <f t="shared" si="194"/>
        <v>0</v>
      </c>
      <c r="HX189" s="169">
        <f t="shared" si="195"/>
        <v>0</v>
      </c>
      <c r="HY189" s="170">
        <f t="shared" si="196"/>
        <v>0</v>
      </c>
      <c r="HZ189" s="175">
        <f t="shared" si="197"/>
        <v>0</v>
      </c>
      <c r="IA189" s="174">
        <f t="shared" si="198"/>
        <v>0</v>
      </c>
      <c r="IB189" s="169">
        <f t="shared" si="199"/>
        <v>0</v>
      </c>
      <c r="IC189" s="170">
        <f t="shared" si="200"/>
        <v>0</v>
      </c>
      <c r="ID189" s="453">
        <f t="shared" si="201"/>
        <v>0</v>
      </c>
      <c r="IE189" s="439">
        <f t="shared" si="202"/>
        <v>0</v>
      </c>
      <c r="IF189" s="455" t="s">
        <v>343</v>
      </c>
      <c r="IG189" s="439" t="s">
        <v>343</v>
      </c>
      <c r="IH189" s="1"/>
    </row>
    <row r="190" spans="2:242" s="26" customFormat="1" ht="16.5" hidden="1" customHeight="1" x14ac:dyDescent="0.2">
      <c r="B190" s="153"/>
      <c r="C190" s="838"/>
      <c r="D190" s="839"/>
      <c r="E190" s="553"/>
      <c r="F190" s="553"/>
      <c r="G190" s="553"/>
      <c r="H190" s="553"/>
      <c r="I190" s="148">
        <f>INT(IF(E190&gt;0,data!$J$12,0))</f>
        <v>0</v>
      </c>
      <c r="J190" s="148">
        <f t="shared" si="166"/>
        <v>0</v>
      </c>
      <c r="K190" s="554"/>
      <c r="L190" s="553"/>
      <c r="M190" s="148">
        <f>INT(IF(E190&gt;0,(IF(K190="ano",data!$J$6,0)),0))</f>
        <v>0</v>
      </c>
      <c r="N190" s="155">
        <f t="shared" si="167"/>
        <v>0</v>
      </c>
      <c r="O190" s="158">
        <f t="shared" si="168"/>
        <v>0</v>
      </c>
      <c r="Q190" s="152" t="str">
        <f t="shared" si="169"/>
        <v/>
      </c>
      <c r="R190" s="640" t="s">
        <v>343</v>
      </c>
      <c r="T190" s="26">
        <f t="shared" si="170"/>
        <v>0</v>
      </c>
      <c r="U190" s="176" t="s">
        <v>300</v>
      </c>
      <c r="V190" s="10"/>
      <c r="W190" s="10"/>
      <c r="X190" s="177"/>
      <c r="Y190" s="178"/>
      <c r="Z190" s="177"/>
      <c r="AA190" s="178"/>
      <c r="AB190" s="177"/>
      <c r="AC190" s="178"/>
      <c r="AD190" s="177"/>
      <c r="AE190" s="178"/>
      <c r="AF190" s="177"/>
      <c r="AG190" s="178"/>
      <c r="AH190" s="177"/>
      <c r="AI190" s="178"/>
      <c r="AJ190" s="177"/>
      <c r="AK190" s="178"/>
      <c r="AL190" s="177"/>
      <c r="AM190" s="178"/>
      <c r="AN190" s="177"/>
      <c r="AO190" s="178"/>
      <c r="AP190" s="177"/>
      <c r="AQ190" s="178"/>
      <c r="AR190" s="177"/>
      <c r="AS190" s="178"/>
      <c r="AT190" s="177"/>
      <c r="AU190" s="178"/>
      <c r="AV190" s="189">
        <f t="shared" si="164"/>
        <v>0</v>
      </c>
      <c r="AW190" s="170">
        <f t="shared" si="171"/>
        <v>0</v>
      </c>
      <c r="AX190" s="169">
        <f t="shared" si="165"/>
        <v>0</v>
      </c>
      <c r="AY190" s="170">
        <f t="shared" si="172"/>
        <v>0</v>
      </c>
      <c r="AZ190" s="1"/>
      <c r="BA190" s="1"/>
      <c r="BB190" s="177"/>
      <c r="BC190" s="178"/>
      <c r="BD190" s="177"/>
      <c r="BE190" s="178"/>
      <c r="BF190" s="177"/>
      <c r="BG190" s="178"/>
      <c r="BH190" s="177"/>
      <c r="BI190" s="178"/>
      <c r="BJ190" s="177"/>
      <c r="BK190" s="178"/>
      <c r="BL190" s="177"/>
      <c r="BM190" s="178"/>
      <c r="BN190" s="177"/>
      <c r="BO190" s="178"/>
      <c r="BP190" s="177"/>
      <c r="BQ190" s="178"/>
      <c r="BR190" s="189">
        <f t="shared" si="173"/>
        <v>0</v>
      </c>
      <c r="BS190" s="170">
        <f t="shared" si="174"/>
        <v>0</v>
      </c>
      <c r="BT190" s="169">
        <f t="shared" si="175"/>
        <v>0</v>
      </c>
      <c r="BU190" s="170">
        <f t="shared" si="176"/>
        <v>0</v>
      </c>
      <c r="BV190" s="1"/>
      <c r="BW190" s="1"/>
      <c r="BX190" s="177"/>
      <c r="BY190" s="178"/>
      <c r="BZ190" s="177"/>
      <c r="CA190" s="178"/>
      <c r="CB190" s="177"/>
      <c r="CC190" s="178"/>
      <c r="CD190" s="177"/>
      <c r="CE190" s="178"/>
      <c r="CF190" s="177"/>
      <c r="CG190" s="178"/>
      <c r="CH190" s="177"/>
      <c r="CI190" s="178"/>
      <c r="CJ190" s="177"/>
      <c r="CK190" s="178"/>
      <c r="CL190" s="177"/>
      <c r="CM190" s="178"/>
      <c r="CN190" s="189">
        <f t="shared" si="177"/>
        <v>0</v>
      </c>
      <c r="CO190" s="170">
        <f t="shared" si="178"/>
        <v>0</v>
      </c>
      <c r="CP190" s="169">
        <f t="shared" si="179"/>
        <v>0</v>
      </c>
      <c r="CQ190" s="170">
        <f t="shared" si="180"/>
        <v>0</v>
      </c>
      <c r="CR190" s="1"/>
      <c r="CS190" s="1"/>
      <c r="CT190" s="177"/>
      <c r="CU190" s="178"/>
      <c r="CV190" s="177"/>
      <c r="CW190" s="178"/>
      <c r="CX190" s="177"/>
      <c r="CY190" s="178"/>
      <c r="CZ190" s="177"/>
      <c r="DA190" s="178"/>
      <c r="DB190" s="177"/>
      <c r="DC190" s="178"/>
      <c r="DD190" s="177"/>
      <c r="DE190" s="178"/>
      <c r="DF190" s="177"/>
      <c r="DG190" s="178"/>
      <c r="DH190" s="177"/>
      <c r="DI190" s="178"/>
      <c r="DJ190" s="189">
        <f t="shared" si="203"/>
        <v>0</v>
      </c>
      <c r="DK190" s="170">
        <f t="shared" si="204"/>
        <v>0</v>
      </c>
      <c r="DL190" s="169">
        <f t="shared" si="205"/>
        <v>0</v>
      </c>
      <c r="DM190" s="170">
        <f t="shared" si="206"/>
        <v>0</v>
      </c>
      <c r="DN190" s="1"/>
      <c r="DO190" s="1"/>
      <c r="DP190" s="177"/>
      <c r="DQ190" s="178"/>
      <c r="DR190" s="177"/>
      <c r="DS190" s="178"/>
      <c r="DT190" s="177"/>
      <c r="DU190" s="178"/>
      <c r="DV190" s="177"/>
      <c r="DW190" s="178"/>
      <c r="DX190" s="177"/>
      <c r="DY190" s="178"/>
      <c r="DZ190" s="177"/>
      <c r="EA190" s="178"/>
      <c r="EB190" s="177"/>
      <c r="EC190" s="178"/>
      <c r="ED190" s="177"/>
      <c r="EE190" s="178"/>
      <c r="EF190" s="189">
        <f t="shared" si="181"/>
        <v>0</v>
      </c>
      <c r="EG190" s="170">
        <f t="shared" si="182"/>
        <v>0</v>
      </c>
      <c r="EH190" s="169">
        <f t="shared" si="183"/>
        <v>0</v>
      </c>
      <c r="EI190" s="170">
        <f t="shared" si="184"/>
        <v>0</v>
      </c>
      <c r="EJ190" s="1"/>
      <c r="EK190" s="1"/>
      <c r="EL190" s="177"/>
      <c r="EM190" s="178"/>
      <c r="EN190" s="177"/>
      <c r="EO190" s="178"/>
      <c r="EP190" s="177"/>
      <c r="EQ190" s="178"/>
      <c r="ER190" s="177"/>
      <c r="ES190" s="178"/>
      <c r="ET190" s="177"/>
      <c r="EU190" s="178"/>
      <c r="EV190" s="177"/>
      <c r="EW190" s="178"/>
      <c r="EX190" s="177"/>
      <c r="EY190" s="178"/>
      <c r="EZ190" s="177"/>
      <c r="FA190" s="178"/>
      <c r="FB190" s="189">
        <f t="shared" si="185"/>
        <v>0</v>
      </c>
      <c r="FC190" s="170">
        <f t="shared" si="186"/>
        <v>0</v>
      </c>
      <c r="FD190" s="169">
        <f t="shared" si="187"/>
        <v>0</v>
      </c>
      <c r="FE190" s="170">
        <f t="shared" si="188"/>
        <v>0</v>
      </c>
      <c r="FF190" s="1"/>
      <c r="FG190" s="1"/>
      <c r="FH190" s="177"/>
      <c r="FI190" s="178"/>
      <c r="FJ190" s="177"/>
      <c r="FK190" s="178"/>
      <c r="FL190" s="177"/>
      <c r="FM190" s="178"/>
      <c r="FN190" s="177"/>
      <c r="FO190" s="178"/>
      <c r="FP190" s="177"/>
      <c r="FQ190" s="178"/>
      <c r="FR190" s="177"/>
      <c r="FS190" s="178"/>
      <c r="FT190" s="177"/>
      <c r="FU190" s="178"/>
      <c r="FV190" s="177"/>
      <c r="FW190" s="178"/>
      <c r="FX190" s="189">
        <f t="shared" si="189"/>
        <v>0</v>
      </c>
      <c r="FY190" s="170">
        <f t="shared" si="190"/>
        <v>0</v>
      </c>
      <c r="FZ190" s="169">
        <f t="shared" si="191"/>
        <v>0</v>
      </c>
      <c r="GA190" s="170">
        <f t="shared" si="192"/>
        <v>0</v>
      </c>
      <c r="GB190" s="1"/>
      <c r="GC190" s="1"/>
      <c r="GD190" s="177"/>
      <c r="GE190" s="178"/>
      <c r="GF190" s="177"/>
      <c r="GG190" s="178"/>
      <c r="GH190" s="177"/>
      <c r="GI190" s="178"/>
      <c r="GJ190" s="177"/>
      <c r="GK190" s="178"/>
      <c r="GL190" s="177"/>
      <c r="GM190" s="178"/>
      <c r="GN190" s="177"/>
      <c r="GO190" s="178"/>
      <c r="GP190" s="177"/>
      <c r="GQ190" s="178"/>
      <c r="GR190" s="177"/>
      <c r="GS190" s="178"/>
      <c r="GT190" s="189">
        <f t="shared" si="207"/>
        <v>0</v>
      </c>
      <c r="GU190" s="170">
        <f t="shared" si="208"/>
        <v>0</v>
      </c>
      <c r="GV190" s="169">
        <f t="shared" si="209"/>
        <v>0</v>
      </c>
      <c r="GW190" s="170">
        <f t="shared" si="210"/>
        <v>0</v>
      </c>
      <c r="GX190" s="1"/>
      <c r="GY190" s="1"/>
      <c r="GZ190" s="177"/>
      <c r="HA190" s="178"/>
      <c r="HB190" s="177"/>
      <c r="HC190" s="178"/>
      <c r="HD190" s="177"/>
      <c r="HE190" s="178"/>
      <c r="HF190" s="177"/>
      <c r="HG190" s="178"/>
      <c r="HH190" s="177"/>
      <c r="HI190" s="178"/>
      <c r="HJ190" s="177"/>
      <c r="HK190" s="178"/>
      <c r="HL190" s="177"/>
      <c r="HM190" s="178"/>
      <c r="HN190" s="177"/>
      <c r="HO190" s="178"/>
      <c r="HP190" s="189">
        <f t="shared" si="211"/>
        <v>0</v>
      </c>
      <c r="HQ190" s="170">
        <f t="shared" si="212"/>
        <v>0</v>
      </c>
      <c r="HR190" s="169">
        <f t="shared" si="213"/>
        <v>0</v>
      </c>
      <c r="HS190" s="170">
        <f t="shared" si="214"/>
        <v>0</v>
      </c>
      <c r="HT190" s="1"/>
      <c r="HU190" s="1"/>
      <c r="HV190" s="173">
        <f t="shared" si="193"/>
        <v>0</v>
      </c>
      <c r="HW190" s="174">
        <f t="shared" si="194"/>
        <v>0</v>
      </c>
      <c r="HX190" s="169">
        <f t="shared" si="195"/>
        <v>0</v>
      </c>
      <c r="HY190" s="170">
        <f t="shared" si="196"/>
        <v>0</v>
      </c>
      <c r="HZ190" s="175">
        <f t="shared" si="197"/>
        <v>0</v>
      </c>
      <c r="IA190" s="174">
        <f t="shared" si="198"/>
        <v>0</v>
      </c>
      <c r="IB190" s="169">
        <f t="shared" si="199"/>
        <v>0</v>
      </c>
      <c r="IC190" s="170">
        <f t="shared" si="200"/>
        <v>0</v>
      </c>
      <c r="ID190" s="453">
        <f t="shared" si="201"/>
        <v>0</v>
      </c>
      <c r="IE190" s="439">
        <f t="shared" si="202"/>
        <v>0</v>
      </c>
      <c r="IF190" s="455" t="s">
        <v>343</v>
      </c>
      <c r="IG190" s="439" t="s">
        <v>343</v>
      </c>
      <c r="IH190" s="1"/>
    </row>
    <row r="191" spans="2:242" s="26" customFormat="1" ht="16.5" customHeight="1" x14ac:dyDescent="0.2">
      <c r="B191" s="153" t="s">
        <v>376</v>
      </c>
      <c r="C191" s="806"/>
      <c r="D191" s="807"/>
      <c r="E191" s="322"/>
      <c r="F191" s="116"/>
      <c r="G191" s="116"/>
      <c r="H191" s="116"/>
      <c r="I191" s="148">
        <f>INT(IF(E191&gt;0,data!$J$12,0))</f>
        <v>0</v>
      </c>
      <c r="J191" s="148">
        <f t="shared" si="166"/>
        <v>0</v>
      </c>
      <c r="K191" s="323"/>
      <c r="L191" s="322"/>
      <c r="M191" s="148">
        <f>INT(IF(E191&gt;0,(IF(K191="ano",data!$J$6,0)),0))</f>
        <v>0</v>
      </c>
      <c r="N191" s="155">
        <f t="shared" si="167"/>
        <v>0</v>
      </c>
      <c r="O191" s="158">
        <f t="shared" si="168"/>
        <v>0</v>
      </c>
      <c r="Q191" s="152" t="str">
        <f t="shared" si="169"/>
        <v/>
      </c>
      <c r="R191" s="640" t="s">
        <v>343</v>
      </c>
      <c r="T191" s="26">
        <f t="shared" si="170"/>
        <v>0</v>
      </c>
      <c r="U191" s="179" t="s">
        <v>300</v>
      </c>
      <c r="V191" s="10"/>
      <c r="W191" s="10"/>
      <c r="X191" s="167"/>
      <c r="Y191" s="180"/>
      <c r="Z191" s="167"/>
      <c r="AA191" s="180"/>
      <c r="AB191" s="167"/>
      <c r="AC191" s="180"/>
      <c r="AD191" s="167"/>
      <c r="AE191" s="180"/>
      <c r="AF191" s="167"/>
      <c r="AG191" s="180"/>
      <c r="AH191" s="167"/>
      <c r="AI191" s="180"/>
      <c r="AJ191" s="167"/>
      <c r="AK191" s="180"/>
      <c r="AL191" s="167"/>
      <c r="AM191" s="180"/>
      <c r="AN191" s="167"/>
      <c r="AO191" s="180"/>
      <c r="AP191" s="167"/>
      <c r="AQ191" s="180"/>
      <c r="AR191" s="167"/>
      <c r="AS191" s="180"/>
      <c r="AT191" s="167"/>
      <c r="AU191" s="180"/>
      <c r="AV191" s="189">
        <f t="shared" si="164"/>
        <v>0</v>
      </c>
      <c r="AW191" s="170">
        <f t="shared" si="171"/>
        <v>0</v>
      </c>
      <c r="AX191" s="169">
        <f t="shared" si="165"/>
        <v>0</v>
      </c>
      <c r="AY191" s="170">
        <f t="shared" si="172"/>
        <v>0</v>
      </c>
      <c r="AZ191" s="1"/>
      <c r="BA191" s="1"/>
      <c r="BB191" s="167"/>
      <c r="BC191" s="180"/>
      <c r="BD191" s="167"/>
      <c r="BE191" s="180"/>
      <c r="BF191" s="167"/>
      <c r="BG191" s="180"/>
      <c r="BH191" s="167"/>
      <c r="BI191" s="180"/>
      <c r="BJ191" s="167"/>
      <c r="BK191" s="180"/>
      <c r="BL191" s="167"/>
      <c r="BM191" s="180"/>
      <c r="BN191" s="167"/>
      <c r="BO191" s="180"/>
      <c r="BP191" s="167"/>
      <c r="BQ191" s="180"/>
      <c r="BR191" s="189">
        <f t="shared" si="173"/>
        <v>0</v>
      </c>
      <c r="BS191" s="170">
        <f t="shared" si="174"/>
        <v>0</v>
      </c>
      <c r="BT191" s="169">
        <f t="shared" si="175"/>
        <v>0</v>
      </c>
      <c r="BU191" s="170">
        <f t="shared" si="176"/>
        <v>0</v>
      </c>
      <c r="BV191" s="1"/>
      <c r="BW191" s="1"/>
      <c r="BX191" s="167"/>
      <c r="BY191" s="180"/>
      <c r="BZ191" s="167"/>
      <c r="CA191" s="180"/>
      <c r="CB191" s="167"/>
      <c r="CC191" s="180"/>
      <c r="CD191" s="167"/>
      <c r="CE191" s="180"/>
      <c r="CF191" s="167"/>
      <c r="CG191" s="180"/>
      <c r="CH191" s="167"/>
      <c r="CI191" s="180"/>
      <c r="CJ191" s="167"/>
      <c r="CK191" s="180"/>
      <c r="CL191" s="167"/>
      <c r="CM191" s="180"/>
      <c r="CN191" s="189">
        <f t="shared" si="177"/>
        <v>0</v>
      </c>
      <c r="CO191" s="170">
        <f t="shared" si="178"/>
        <v>0</v>
      </c>
      <c r="CP191" s="169">
        <f t="shared" si="179"/>
        <v>0</v>
      </c>
      <c r="CQ191" s="170">
        <f t="shared" si="180"/>
        <v>0</v>
      </c>
      <c r="CR191" s="1"/>
      <c r="CS191" s="1"/>
      <c r="CT191" s="167"/>
      <c r="CU191" s="180"/>
      <c r="CV191" s="167"/>
      <c r="CW191" s="180"/>
      <c r="CX191" s="167"/>
      <c r="CY191" s="180"/>
      <c r="CZ191" s="167"/>
      <c r="DA191" s="180"/>
      <c r="DB191" s="167"/>
      <c r="DC191" s="180"/>
      <c r="DD191" s="167"/>
      <c r="DE191" s="180"/>
      <c r="DF191" s="167"/>
      <c r="DG191" s="180"/>
      <c r="DH191" s="167"/>
      <c r="DI191" s="180"/>
      <c r="DJ191" s="189">
        <f t="shared" si="203"/>
        <v>0</v>
      </c>
      <c r="DK191" s="170">
        <f t="shared" si="204"/>
        <v>0</v>
      </c>
      <c r="DL191" s="169">
        <f t="shared" si="205"/>
        <v>0</v>
      </c>
      <c r="DM191" s="170">
        <f t="shared" si="206"/>
        <v>0</v>
      </c>
      <c r="DN191" s="1"/>
      <c r="DO191" s="1"/>
      <c r="DP191" s="167"/>
      <c r="DQ191" s="180"/>
      <c r="DR191" s="167"/>
      <c r="DS191" s="180"/>
      <c r="DT191" s="167"/>
      <c r="DU191" s="180"/>
      <c r="DV191" s="167"/>
      <c r="DW191" s="180"/>
      <c r="DX191" s="167"/>
      <c r="DY191" s="180"/>
      <c r="DZ191" s="167"/>
      <c r="EA191" s="180"/>
      <c r="EB191" s="167"/>
      <c r="EC191" s="180"/>
      <c r="ED191" s="167"/>
      <c r="EE191" s="180"/>
      <c r="EF191" s="189">
        <f t="shared" si="181"/>
        <v>0</v>
      </c>
      <c r="EG191" s="170">
        <f t="shared" si="182"/>
        <v>0</v>
      </c>
      <c r="EH191" s="169">
        <f t="shared" si="183"/>
        <v>0</v>
      </c>
      <c r="EI191" s="170">
        <f t="shared" si="184"/>
        <v>0</v>
      </c>
      <c r="EJ191" s="1"/>
      <c r="EK191" s="1"/>
      <c r="EL191" s="167"/>
      <c r="EM191" s="180"/>
      <c r="EN191" s="167"/>
      <c r="EO191" s="180"/>
      <c r="EP191" s="167"/>
      <c r="EQ191" s="180"/>
      <c r="ER191" s="167"/>
      <c r="ES191" s="180"/>
      <c r="ET191" s="167"/>
      <c r="EU191" s="180"/>
      <c r="EV191" s="167"/>
      <c r="EW191" s="180"/>
      <c r="EX191" s="167"/>
      <c r="EY191" s="180"/>
      <c r="EZ191" s="167"/>
      <c r="FA191" s="180"/>
      <c r="FB191" s="189">
        <f t="shared" si="185"/>
        <v>0</v>
      </c>
      <c r="FC191" s="170">
        <f t="shared" si="186"/>
        <v>0</v>
      </c>
      <c r="FD191" s="169">
        <f t="shared" si="187"/>
        <v>0</v>
      </c>
      <c r="FE191" s="170">
        <f t="shared" si="188"/>
        <v>0</v>
      </c>
      <c r="FF191" s="1"/>
      <c r="FG191" s="1"/>
      <c r="FH191" s="167"/>
      <c r="FI191" s="180"/>
      <c r="FJ191" s="167"/>
      <c r="FK191" s="180"/>
      <c r="FL191" s="167"/>
      <c r="FM191" s="180"/>
      <c r="FN191" s="167"/>
      <c r="FO191" s="180"/>
      <c r="FP191" s="167"/>
      <c r="FQ191" s="180"/>
      <c r="FR191" s="167"/>
      <c r="FS191" s="180"/>
      <c r="FT191" s="167"/>
      <c r="FU191" s="180"/>
      <c r="FV191" s="167"/>
      <c r="FW191" s="180"/>
      <c r="FX191" s="189">
        <f t="shared" si="189"/>
        <v>0</v>
      </c>
      <c r="FY191" s="170">
        <f t="shared" si="190"/>
        <v>0</v>
      </c>
      <c r="FZ191" s="169">
        <f t="shared" si="191"/>
        <v>0</v>
      </c>
      <c r="GA191" s="170">
        <f t="shared" si="192"/>
        <v>0</v>
      </c>
      <c r="GB191" s="1"/>
      <c r="GC191" s="1"/>
      <c r="GD191" s="167"/>
      <c r="GE191" s="180"/>
      <c r="GF191" s="167"/>
      <c r="GG191" s="180"/>
      <c r="GH191" s="167"/>
      <c r="GI191" s="180"/>
      <c r="GJ191" s="167"/>
      <c r="GK191" s="180"/>
      <c r="GL191" s="167"/>
      <c r="GM191" s="180"/>
      <c r="GN191" s="167"/>
      <c r="GO191" s="180"/>
      <c r="GP191" s="167"/>
      <c r="GQ191" s="180"/>
      <c r="GR191" s="167"/>
      <c r="GS191" s="180"/>
      <c r="GT191" s="189">
        <f t="shared" si="207"/>
        <v>0</v>
      </c>
      <c r="GU191" s="170">
        <f t="shared" si="208"/>
        <v>0</v>
      </c>
      <c r="GV191" s="169">
        <f t="shared" si="209"/>
        <v>0</v>
      </c>
      <c r="GW191" s="170">
        <f t="shared" si="210"/>
        <v>0</v>
      </c>
      <c r="GX191" s="1"/>
      <c r="GY191" s="1"/>
      <c r="GZ191" s="167"/>
      <c r="HA191" s="180"/>
      <c r="HB191" s="167"/>
      <c r="HC191" s="180"/>
      <c r="HD191" s="167"/>
      <c r="HE191" s="180"/>
      <c r="HF191" s="167"/>
      <c r="HG191" s="180"/>
      <c r="HH191" s="167"/>
      <c r="HI191" s="180"/>
      <c r="HJ191" s="167"/>
      <c r="HK191" s="180"/>
      <c r="HL191" s="167"/>
      <c r="HM191" s="180"/>
      <c r="HN191" s="167"/>
      <c r="HO191" s="180"/>
      <c r="HP191" s="189">
        <f t="shared" si="211"/>
        <v>0</v>
      </c>
      <c r="HQ191" s="170">
        <f t="shared" si="212"/>
        <v>0</v>
      </c>
      <c r="HR191" s="169">
        <f t="shared" si="213"/>
        <v>0</v>
      </c>
      <c r="HS191" s="170">
        <f t="shared" si="214"/>
        <v>0</v>
      </c>
      <c r="HT191" s="1"/>
      <c r="HU191" s="1"/>
      <c r="HV191" s="173">
        <f t="shared" si="193"/>
        <v>0</v>
      </c>
      <c r="HW191" s="174">
        <f t="shared" si="194"/>
        <v>0</v>
      </c>
      <c r="HX191" s="169">
        <f t="shared" si="195"/>
        <v>0</v>
      </c>
      <c r="HY191" s="170">
        <f t="shared" si="196"/>
        <v>0</v>
      </c>
      <c r="HZ191" s="175">
        <f t="shared" si="197"/>
        <v>0</v>
      </c>
      <c r="IA191" s="174">
        <f t="shared" si="198"/>
        <v>0</v>
      </c>
      <c r="IB191" s="169">
        <f t="shared" si="199"/>
        <v>0</v>
      </c>
      <c r="IC191" s="170">
        <f t="shared" si="200"/>
        <v>0</v>
      </c>
      <c r="ID191" s="453">
        <f t="shared" si="201"/>
        <v>0</v>
      </c>
      <c r="IE191" s="439">
        <f t="shared" si="202"/>
        <v>0</v>
      </c>
      <c r="IF191" s="455" t="s">
        <v>343</v>
      </c>
      <c r="IG191" s="439" t="s">
        <v>343</v>
      </c>
      <c r="IH191" s="1"/>
    </row>
    <row r="192" spans="2:242" s="26" customFormat="1" ht="16.5" hidden="1" customHeight="1" x14ac:dyDescent="0.2">
      <c r="B192" s="153"/>
      <c r="C192" s="838"/>
      <c r="D192" s="839"/>
      <c r="E192" s="553"/>
      <c r="F192" s="553"/>
      <c r="G192" s="553"/>
      <c r="H192" s="553"/>
      <c r="I192" s="148">
        <f>INT(IF(E192&gt;0,data!$J$12,0))</f>
        <v>0</v>
      </c>
      <c r="J192" s="148">
        <f t="shared" si="166"/>
        <v>0</v>
      </c>
      <c r="K192" s="554"/>
      <c r="L192" s="553"/>
      <c r="M192" s="148">
        <f>INT(IF(E192&gt;0,(IF(K192="ano",data!$J$6,0)),0))</f>
        <v>0</v>
      </c>
      <c r="N192" s="155">
        <f t="shared" si="167"/>
        <v>0</v>
      </c>
      <c r="O192" s="158">
        <f t="shared" si="168"/>
        <v>0</v>
      </c>
      <c r="Q192" s="152" t="str">
        <f t="shared" si="169"/>
        <v/>
      </c>
      <c r="R192" s="640" t="s">
        <v>343</v>
      </c>
      <c r="T192" s="26">
        <f t="shared" si="170"/>
        <v>0</v>
      </c>
      <c r="U192" s="176" t="s">
        <v>300</v>
      </c>
      <c r="V192" s="10"/>
      <c r="W192" s="10"/>
      <c r="X192" s="177"/>
      <c r="Y192" s="178"/>
      <c r="Z192" s="177"/>
      <c r="AA192" s="178"/>
      <c r="AB192" s="177"/>
      <c r="AC192" s="178"/>
      <c r="AD192" s="177"/>
      <c r="AE192" s="178"/>
      <c r="AF192" s="177"/>
      <c r="AG192" s="178"/>
      <c r="AH192" s="177"/>
      <c r="AI192" s="178"/>
      <c r="AJ192" s="177"/>
      <c r="AK192" s="178"/>
      <c r="AL192" s="177"/>
      <c r="AM192" s="178"/>
      <c r="AN192" s="177"/>
      <c r="AO192" s="178"/>
      <c r="AP192" s="177"/>
      <c r="AQ192" s="178"/>
      <c r="AR192" s="177"/>
      <c r="AS192" s="178"/>
      <c r="AT192" s="177"/>
      <c r="AU192" s="178"/>
      <c r="AV192" s="189">
        <f t="shared" si="164"/>
        <v>0</v>
      </c>
      <c r="AW192" s="170">
        <f t="shared" si="171"/>
        <v>0</v>
      </c>
      <c r="AX192" s="169">
        <f t="shared" si="165"/>
        <v>0</v>
      </c>
      <c r="AY192" s="170">
        <f t="shared" si="172"/>
        <v>0</v>
      </c>
      <c r="AZ192" s="1"/>
      <c r="BA192" s="1"/>
      <c r="BB192" s="177"/>
      <c r="BC192" s="178"/>
      <c r="BD192" s="177"/>
      <c r="BE192" s="178"/>
      <c r="BF192" s="177"/>
      <c r="BG192" s="178"/>
      <c r="BH192" s="177"/>
      <c r="BI192" s="178"/>
      <c r="BJ192" s="177"/>
      <c r="BK192" s="178"/>
      <c r="BL192" s="177"/>
      <c r="BM192" s="178"/>
      <c r="BN192" s="177"/>
      <c r="BO192" s="178"/>
      <c r="BP192" s="177"/>
      <c r="BQ192" s="178"/>
      <c r="BR192" s="189">
        <f t="shared" si="173"/>
        <v>0</v>
      </c>
      <c r="BS192" s="170">
        <f t="shared" si="174"/>
        <v>0</v>
      </c>
      <c r="BT192" s="169">
        <f t="shared" si="175"/>
        <v>0</v>
      </c>
      <c r="BU192" s="170">
        <f t="shared" si="176"/>
        <v>0</v>
      </c>
      <c r="BV192" s="1"/>
      <c r="BW192" s="1"/>
      <c r="BX192" s="177"/>
      <c r="BY192" s="178"/>
      <c r="BZ192" s="177"/>
      <c r="CA192" s="178"/>
      <c r="CB192" s="177"/>
      <c r="CC192" s="178"/>
      <c r="CD192" s="177"/>
      <c r="CE192" s="178"/>
      <c r="CF192" s="177"/>
      <c r="CG192" s="178"/>
      <c r="CH192" s="177"/>
      <c r="CI192" s="178"/>
      <c r="CJ192" s="177"/>
      <c r="CK192" s="178"/>
      <c r="CL192" s="177"/>
      <c r="CM192" s="178"/>
      <c r="CN192" s="189">
        <f t="shared" si="177"/>
        <v>0</v>
      </c>
      <c r="CO192" s="170">
        <f t="shared" si="178"/>
        <v>0</v>
      </c>
      <c r="CP192" s="169">
        <f t="shared" si="179"/>
        <v>0</v>
      </c>
      <c r="CQ192" s="170">
        <f t="shared" si="180"/>
        <v>0</v>
      </c>
      <c r="CR192" s="1"/>
      <c r="CS192" s="1"/>
      <c r="CT192" s="177"/>
      <c r="CU192" s="178"/>
      <c r="CV192" s="177"/>
      <c r="CW192" s="178"/>
      <c r="CX192" s="177"/>
      <c r="CY192" s="178"/>
      <c r="CZ192" s="177"/>
      <c r="DA192" s="178"/>
      <c r="DB192" s="177"/>
      <c r="DC192" s="178"/>
      <c r="DD192" s="177"/>
      <c r="DE192" s="178"/>
      <c r="DF192" s="177"/>
      <c r="DG192" s="178"/>
      <c r="DH192" s="177"/>
      <c r="DI192" s="178"/>
      <c r="DJ192" s="189">
        <f t="shared" si="203"/>
        <v>0</v>
      </c>
      <c r="DK192" s="170">
        <f t="shared" si="204"/>
        <v>0</v>
      </c>
      <c r="DL192" s="169">
        <f t="shared" si="205"/>
        <v>0</v>
      </c>
      <c r="DM192" s="170">
        <f t="shared" si="206"/>
        <v>0</v>
      </c>
      <c r="DN192" s="1"/>
      <c r="DO192" s="1"/>
      <c r="DP192" s="177"/>
      <c r="DQ192" s="178"/>
      <c r="DR192" s="177"/>
      <c r="DS192" s="178"/>
      <c r="DT192" s="177"/>
      <c r="DU192" s="178"/>
      <c r="DV192" s="177"/>
      <c r="DW192" s="178"/>
      <c r="DX192" s="177"/>
      <c r="DY192" s="178"/>
      <c r="DZ192" s="177"/>
      <c r="EA192" s="178"/>
      <c r="EB192" s="177"/>
      <c r="EC192" s="178"/>
      <c r="ED192" s="177"/>
      <c r="EE192" s="178"/>
      <c r="EF192" s="189">
        <f t="shared" si="181"/>
        <v>0</v>
      </c>
      <c r="EG192" s="170">
        <f t="shared" si="182"/>
        <v>0</v>
      </c>
      <c r="EH192" s="169">
        <f t="shared" si="183"/>
        <v>0</v>
      </c>
      <c r="EI192" s="170">
        <f t="shared" si="184"/>
        <v>0</v>
      </c>
      <c r="EJ192" s="1"/>
      <c r="EK192" s="1"/>
      <c r="EL192" s="177"/>
      <c r="EM192" s="178"/>
      <c r="EN192" s="177"/>
      <c r="EO192" s="178"/>
      <c r="EP192" s="177"/>
      <c r="EQ192" s="178"/>
      <c r="ER192" s="177"/>
      <c r="ES192" s="178"/>
      <c r="ET192" s="177"/>
      <c r="EU192" s="178"/>
      <c r="EV192" s="177"/>
      <c r="EW192" s="178"/>
      <c r="EX192" s="177"/>
      <c r="EY192" s="178"/>
      <c r="EZ192" s="177"/>
      <c r="FA192" s="178"/>
      <c r="FB192" s="189">
        <f t="shared" si="185"/>
        <v>0</v>
      </c>
      <c r="FC192" s="170">
        <f t="shared" si="186"/>
        <v>0</v>
      </c>
      <c r="FD192" s="169">
        <f t="shared" si="187"/>
        <v>0</v>
      </c>
      <c r="FE192" s="170">
        <f t="shared" si="188"/>
        <v>0</v>
      </c>
      <c r="FF192" s="1"/>
      <c r="FG192" s="1"/>
      <c r="FH192" s="177"/>
      <c r="FI192" s="178"/>
      <c r="FJ192" s="177"/>
      <c r="FK192" s="178"/>
      <c r="FL192" s="177"/>
      <c r="FM192" s="178"/>
      <c r="FN192" s="177"/>
      <c r="FO192" s="178"/>
      <c r="FP192" s="177"/>
      <c r="FQ192" s="178"/>
      <c r="FR192" s="177"/>
      <c r="FS192" s="178"/>
      <c r="FT192" s="177"/>
      <c r="FU192" s="178"/>
      <c r="FV192" s="177"/>
      <c r="FW192" s="178"/>
      <c r="FX192" s="189">
        <f t="shared" si="189"/>
        <v>0</v>
      </c>
      <c r="FY192" s="170">
        <f t="shared" si="190"/>
        <v>0</v>
      </c>
      <c r="FZ192" s="169">
        <f t="shared" si="191"/>
        <v>0</v>
      </c>
      <c r="GA192" s="170">
        <f t="shared" si="192"/>
        <v>0</v>
      </c>
      <c r="GB192" s="1"/>
      <c r="GC192" s="1"/>
      <c r="GD192" s="177"/>
      <c r="GE192" s="178"/>
      <c r="GF192" s="177"/>
      <c r="GG192" s="178"/>
      <c r="GH192" s="177"/>
      <c r="GI192" s="178"/>
      <c r="GJ192" s="177"/>
      <c r="GK192" s="178"/>
      <c r="GL192" s="177"/>
      <c r="GM192" s="178"/>
      <c r="GN192" s="177"/>
      <c r="GO192" s="178"/>
      <c r="GP192" s="177"/>
      <c r="GQ192" s="178"/>
      <c r="GR192" s="177"/>
      <c r="GS192" s="178"/>
      <c r="GT192" s="189">
        <f t="shared" si="207"/>
        <v>0</v>
      </c>
      <c r="GU192" s="170">
        <f t="shared" si="208"/>
        <v>0</v>
      </c>
      <c r="GV192" s="169">
        <f t="shared" si="209"/>
        <v>0</v>
      </c>
      <c r="GW192" s="170">
        <f t="shared" si="210"/>
        <v>0</v>
      </c>
      <c r="GX192" s="1"/>
      <c r="GY192" s="1"/>
      <c r="GZ192" s="177"/>
      <c r="HA192" s="178"/>
      <c r="HB192" s="177"/>
      <c r="HC192" s="178"/>
      <c r="HD192" s="177"/>
      <c r="HE192" s="178"/>
      <c r="HF192" s="177"/>
      <c r="HG192" s="178"/>
      <c r="HH192" s="177"/>
      <c r="HI192" s="178"/>
      <c r="HJ192" s="177"/>
      <c r="HK192" s="178"/>
      <c r="HL192" s="177"/>
      <c r="HM192" s="178"/>
      <c r="HN192" s="177"/>
      <c r="HO192" s="178"/>
      <c r="HP192" s="189">
        <f t="shared" si="211"/>
        <v>0</v>
      </c>
      <c r="HQ192" s="170">
        <f t="shared" si="212"/>
        <v>0</v>
      </c>
      <c r="HR192" s="169">
        <f t="shared" si="213"/>
        <v>0</v>
      </c>
      <c r="HS192" s="170">
        <f t="shared" si="214"/>
        <v>0</v>
      </c>
      <c r="HT192" s="1"/>
      <c r="HU192" s="1"/>
      <c r="HV192" s="173">
        <f t="shared" si="193"/>
        <v>0</v>
      </c>
      <c r="HW192" s="174">
        <f t="shared" si="194"/>
        <v>0</v>
      </c>
      <c r="HX192" s="169">
        <f t="shared" si="195"/>
        <v>0</v>
      </c>
      <c r="HY192" s="170">
        <f t="shared" si="196"/>
        <v>0</v>
      </c>
      <c r="HZ192" s="175">
        <f t="shared" si="197"/>
        <v>0</v>
      </c>
      <c r="IA192" s="174">
        <f t="shared" si="198"/>
        <v>0</v>
      </c>
      <c r="IB192" s="169">
        <f t="shared" si="199"/>
        <v>0</v>
      </c>
      <c r="IC192" s="170">
        <f t="shared" si="200"/>
        <v>0</v>
      </c>
      <c r="ID192" s="453">
        <f t="shared" si="201"/>
        <v>0</v>
      </c>
      <c r="IE192" s="439">
        <f t="shared" si="202"/>
        <v>0</v>
      </c>
      <c r="IF192" s="455" t="s">
        <v>343</v>
      </c>
      <c r="IG192" s="439" t="s">
        <v>343</v>
      </c>
      <c r="IH192" s="1"/>
    </row>
    <row r="193" spans="2:242" s="26" customFormat="1" ht="16.5" customHeight="1" x14ac:dyDescent="0.2">
      <c r="B193" s="153" t="s">
        <v>377</v>
      </c>
      <c r="C193" s="806"/>
      <c r="D193" s="807"/>
      <c r="E193" s="322"/>
      <c r="F193" s="116"/>
      <c r="G193" s="116"/>
      <c r="H193" s="116"/>
      <c r="I193" s="148">
        <f>INT(IF(E193&gt;0,data!$J$12,0))</f>
        <v>0</v>
      </c>
      <c r="J193" s="148">
        <f t="shared" si="166"/>
        <v>0</v>
      </c>
      <c r="K193" s="323"/>
      <c r="L193" s="322"/>
      <c r="M193" s="148">
        <f>INT(IF(E193&gt;0,(IF(K193="ano",data!$J$6,0)),0))</f>
        <v>0</v>
      </c>
      <c r="N193" s="155">
        <f t="shared" si="167"/>
        <v>0</v>
      </c>
      <c r="O193" s="158">
        <f t="shared" si="168"/>
        <v>0</v>
      </c>
      <c r="Q193" s="152" t="str">
        <f t="shared" si="169"/>
        <v/>
      </c>
      <c r="R193" s="640" t="s">
        <v>343</v>
      </c>
      <c r="T193" s="26">
        <f t="shared" si="170"/>
        <v>0</v>
      </c>
      <c r="U193" s="179" t="s">
        <v>300</v>
      </c>
      <c r="V193" s="10"/>
      <c r="W193" s="10"/>
      <c r="X193" s="167"/>
      <c r="Y193" s="180"/>
      <c r="Z193" s="167"/>
      <c r="AA193" s="180"/>
      <c r="AB193" s="167"/>
      <c r="AC193" s="180"/>
      <c r="AD193" s="167"/>
      <c r="AE193" s="180"/>
      <c r="AF193" s="167"/>
      <c r="AG193" s="180"/>
      <c r="AH193" s="167"/>
      <c r="AI193" s="180"/>
      <c r="AJ193" s="167"/>
      <c r="AK193" s="180"/>
      <c r="AL193" s="167"/>
      <c r="AM193" s="180"/>
      <c r="AN193" s="167"/>
      <c r="AO193" s="180"/>
      <c r="AP193" s="167"/>
      <c r="AQ193" s="180"/>
      <c r="AR193" s="167"/>
      <c r="AS193" s="180"/>
      <c r="AT193" s="167"/>
      <c r="AU193" s="180"/>
      <c r="AV193" s="189">
        <f t="shared" si="164"/>
        <v>0</v>
      </c>
      <c r="AW193" s="170">
        <f t="shared" si="171"/>
        <v>0</v>
      </c>
      <c r="AX193" s="169">
        <f t="shared" si="165"/>
        <v>0</v>
      </c>
      <c r="AY193" s="170">
        <f t="shared" si="172"/>
        <v>0</v>
      </c>
      <c r="AZ193" s="1"/>
      <c r="BA193" s="1"/>
      <c r="BB193" s="167"/>
      <c r="BC193" s="180"/>
      <c r="BD193" s="167"/>
      <c r="BE193" s="180"/>
      <c r="BF193" s="167"/>
      <c r="BG193" s="180"/>
      <c r="BH193" s="167"/>
      <c r="BI193" s="180"/>
      <c r="BJ193" s="167"/>
      <c r="BK193" s="180"/>
      <c r="BL193" s="167"/>
      <c r="BM193" s="180"/>
      <c r="BN193" s="167"/>
      <c r="BO193" s="180"/>
      <c r="BP193" s="167"/>
      <c r="BQ193" s="180"/>
      <c r="BR193" s="189">
        <f t="shared" si="173"/>
        <v>0</v>
      </c>
      <c r="BS193" s="170">
        <f t="shared" si="174"/>
        <v>0</v>
      </c>
      <c r="BT193" s="169">
        <f t="shared" si="175"/>
        <v>0</v>
      </c>
      <c r="BU193" s="170">
        <f t="shared" si="176"/>
        <v>0</v>
      </c>
      <c r="BV193" s="1"/>
      <c r="BW193" s="1"/>
      <c r="BX193" s="167"/>
      <c r="BY193" s="180"/>
      <c r="BZ193" s="167"/>
      <c r="CA193" s="180"/>
      <c r="CB193" s="167"/>
      <c r="CC193" s="180"/>
      <c r="CD193" s="167"/>
      <c r="CE193" s="180"/>
      <c r="CF193" s="167"/>
      <c r="CG193" s="180"/>
      <c r="CH193" s="167"/>
      <c r="CI193" s="180"/>
      <c r="CJ193" s="167"/>
      <c r="CK193" s="180"/>
      <c r="CL193" s="167"/>
      <c r="CM193" s="180"/>
      <c r="CN193" s="189">
        <f t="shared" si="177"/>
        <v>0</v>
      </c>
      <c r="CO193" s="170">
        <f t="shared" si="178"/>
        <v>0</v>
      </c>
      <c r="CP193" s="169">
        <f t="shared" si="179"/>
        <v>0</v>
      </c>
      <c r="CQ193" s="170">
        <f t="shared" si="180"/>
        <v>0</v>
      </c>
      <c r="CR193" s="1"/>
      <c r="CS193" s="1"/>
      <c r="CT193" s="167"/>
      <c r="CU193" s="180"/>
      <c r="CV193" s="167"/>
      <c r="CW193" s="180"/>
      <c r="CX193" s="167"/>
      <c r="CY193" s="180"/>
      <c r="CZ193" s="167"/>
      <c r="DA193" s="180"/>
      <c r="DB193" s="167"/>
      <c r="DC193" s="180"/>
      <c r="DD193" s="167"/>
      <c r="DE193" s="180"/>
      <c r="DF193" s="167"/>
      <c r="DG193" s="180"/>
      <c r="DH193" s="167"/>
      <c r="DI193" s="180"/>
      <c r="DJ193" s="189">
        <f t="shared" si="203"/>
        <v>0</v>
      </c>
      <c r="DK193" s="170">
        <f t="shared" si="204"/>
        <v>0</v>
      </c>
      <c r="DL193" s="169">
        <f t="shared" si="205"/>
        <v>0</v>
      </c>
      <c r="DM193" s="170">
        <f t="shared" si="206"/>
        <v>0</v>
      </c>
      <c r="DN193" s="1"/>
      <c r="DO193" s="1"/>
      <c r="DP193" s="167"/>
      <c r="DQ193" s="180"/>
      <c r="DR193" s="167"/>
      <c r="DS193" s="180"/>
      <c r="DT193" s="167"/>
      <c r="DU193" s="180"/>
      <c r="DV193" s="167"/>
      <c r="DW193" s="180"/>
      <c r="DX193" s="167"/>
      <c r="DY193" s="180"/>
      <c r="DZ193" s="167"/>
      <c r="EA193" s="180"/>
      <c r="EB193" s="167"/>
      <c r="EC193" s="180"/>
      <c r="ED193" s="167"/>
      <c r="EE193" s="180"/>
      <c r="EF193" s="189">
        <f t="shared" si="181"/>
        <v>0</v>
      </c>
      <c r="EG193" s="170">
        <f t="shared" si="182"/>
        <v>0</v>
      </c>
      <c r="EH193" s="169">
        <f t="shared" si="183"/>
        <v>0</v>
      </c>
      <c r="EI193" s="170">
        <f t="shared" si="184"/>
        <v>0</v>
      </c>
      <c r="EJ193" s="1"/>
      <c r="EK193" s="1"/>
      <c r="EL193" s="167"/>
      <c r="EM193" s="180"/>
      <c r="EN193" s="167"/>
      <c r="EO193" s="180"/>
      <c r="EP193" s="167"/>
      <c r="EQ193" s="180"/>
      <c r="ER193" s="167"/>
      <c r="ES193" s="180"/>
      <c r="ET193" s="167"/>
      <c r="EU193" s="180"/>
      <c r="EV193" s="167"/>
      <c r="EW193" s="180"/>
      <c r="EX193" s="167"/>
      <c r="EY193" s="180"/>
      <c r="EZ193" s="167"/>
      <c r="FA193" s="180"/>
      <c r="FB193" s="189">
        <f t="shared" si="185"/>
        <v>0</v>
      </c>
      <c r="FC193" s="170">
        <f t="shared" si="186"/>
        <v>0</v>
      </c>
      <c r="FD193" s="169">
        <f t="shared" si="187"/>
        <v>0</v>
      </c>
      <c r="FE193" s="170">
        <f t="shared" si="188"/>
        <v>0</v>
      </c>
      <c r="FF193" s="1"/>
      <c r="FG193" s="1"/>
      <c r="FH193" s="167"/>
      <c r="FI193" s="180"/>
      <c r="FJ193" s="167"/>
      <c r="FK193" s="180"/>
      <c r="FL193" s="167"/>
      <c r="FM193" s="180"/>
      <c r="FN193" s="167"/>
      <c r="FO193" s="180"/>
      <c r="FP193" s="167"/>
      <c r="FQ193" s="180"/>
      <c r="FR193" s="167"/>
      <c r="FS193" s="180"/>
      <c r="FT193" s="167"/>
      <c r="FU193" s="180"/>
      <c r="FV193" s="167"/>
      <c r="FW193" s="180"/>
      <c r="FX193" s="189">
        <f t="shared" si="189"/>
        <v>0</v>
      </c>
      <c r="FY193" s="170">
        <f t="shared" si="190"/>
        <v>0</v>
      </c>
      <c r="FZ193" s="169">
        <f t="shared" si="191"/>
        <v>0</v>
      </c>
      <c r="GA193" s="170">
        <f t="shared" si="192"/>
        <v>0</v>
      </c>
      <c r="GB193" s="1"/>
      <c r="GC193" s="1"/>
      <c r="GD193" s="167"/>
      <c r="GE193" s="180"/>
      <c r="GF193" s="167"/>
      <c r="GG193" s="180"/>
      <c r="GH193" s="167"/>
      <c r="GI193" s="180"/>
      <c r="GJ193" s="167"/>
      <c r="GK193" s="180"/>
      <c r="GL193" s="167"/>
      <c r="GM193" s="180"/>
      <c r="GN193" s="167"/>
      <c r="GO193" s="180"/>
      <c r="GP193" s="167"/>
      <c r="GQ193" s="180"/>
      <c r="GR193" s="167"/>
      <c r="GS193" s="180"/>
      <c r="GT193" s="189">
        <f t="shared" si="207"/>
        <v>0</v>
      </c>
      <c r="GU193" s="170">
        <f t="shared" si="208"/>
        <v>0</v>
      </c>
      <c r="GV193" s="169">
        <f t="shared" si="209"/>
        <v>0</v>
      </c>
      <c r="GW193" s="170">
        <f t="shared" si="210"/>
        <v>0</v>
      </c>
      <c r="GX193" s="1"/>
      <c r="GY193" s="1"/>
      <c r="GZ193" s="167"/>
      <c r="HA193" s="180"/>
      <c r="HB193" s="167"/>
      <c r="HC193" s="180"/>
      <c r="HD193" s="167"/>
      <c r="HE193" s="180"/>
      <c r="HF193" s="167"/>
      <c r="HG193" s="180"/>
      <c r="HH193" s="167"/>
      <c r="HI193" s="180"/>
      <c r="HJ193" s="167"/>
      <c r="HK193" s="180"/>
      <c r="HL193" s="167"/>
      <c r="HM193" s="180"/>
      <c r="HN193" s="167"/>
      <c r="HO193" s="180"/>
      <c r="HP193" s="189">
        <f t="shared" si="211"/>
        <v>0</v>
      </c>
      <c r="HQ193" s="170">
        <f t="shared" si="212"/>
        <v>0</v>
      </c>
      <c r="HR193" s="169">
        <f t="shared" si="213"/>
        <v>0</v>
      </c>
      <c r="HS193" s="170">
        <f t="shared" si="214"/>
        <v>0</v>
      </c>
      <c r="HT193" s="1"/>
      <c r="HU193" s="1"/>
      <c r="HV193" s="173">
        <f t="shared" si="193"/>
        <v>0</v>
      </c>
      <c r="HW193" s="174">
        <f t="shared" si="194"/>
        <v>0</v>
      </c>
      <c r="HX193" s="169">
        <f t="shared" si="195"/>
        <v>0</v>
      </c>
      <c r="HY193" s="170">
        <f t="shared" si="196"/>
        <v>0</v>
      </c>
      <c r="HZ193" s="175">
        <f t="shared" si="197"/>
        <v>0</v>
      </c>
      <c r="IA193" s="174">
        <f t="shared" si="198"/>
        <v>0</v>
      </c>
      <c r="IB193" s="169">
        <f t="shared" si="199"/>
        <v>0</v>
      </c>
      <c r="IC193" s="170">
        <f t="shared" si="200"/>
        <v>0</v>
      </c>
      <c r="ID193" s="453">
        <f t="shared" si="201"/>
        <v>0</v>
      </c>
      <c r="IE193" s="439">
        <f t="shared" si="202"/>
        <v>0</v>
      </c>
      <c r="IF193" s="455" t="s">
        <v>343</v>
      </c>
      <c r="IG193" s="439" t="s">
        <v>343</v>
      </c>
      <c r="IH193" s="1"/>
    </row>
    <row r="194" spans="2:242" s="26" customFormat="1" ht="16.5" hidden="1" customHeight="1" x14ac:dyDescent="0.2">
      <c r="B194" s="153"/>
      <c r="C194" s="838"/>
      <c r="D194" s="839"/>
      <c r="E194" s="553"/>
      <c r="F194" s="553"/>
      <c r="G194" s="553"/>
      <c r="H194" s="553"/>
      <c r="I194" s="148">
        <f>INT(IF(E194&gt;0,data!$J$12,0))</f>
        <v>0</v>
      </c>
      <c r="J194" s="148">
        <f t="shared" si="166"/>
        <v>0</v>
      </c>
      <c r="K194" s="554"/>
      <c r="L194" s="553"/>
      <c r="M194" s="148">
        <f>INT(IF(E194&gt;0,(IF(K194="ano",data!$J$6,0)),0))</f>
        <v>0</v>
      </c>
      <c r="N194" s="155">
        <f t="shared" si="167"/>
        <v>0</v>
      </c>
      <c r="O194" s="158">
        <f t="shared" si="168"/>
        <v>0</v>
      </c>
      <c r="Q194" s="152" t="str">
        <f t="shared" si="169"/>
        <v/>
      </c>
      <c r="R194" s="640" t="s">
        <v>343</v>
      </c>
      <c r="T194" s="26">
        <f t="shared" si="170"/>
        <v>0</v>
      </c>
      <c r="U194" s="176" t="s">
        <v>300</v>
      </c>
      <c r="V194" s="10"/>
      <c r="W194" s="10"/>
      <c r="X194" s="177"/>
      <c r="Y194" s="178"/>
      <c r="Z194" s="177"/>
      <c r="AA194" s="178"/>
      <c r="AB194" s="177"/>
      <c r="AC194" s="178"/>
      <c r="AD194" s="177"/>
      <c r="AE194" s="178"/>
      <c r="AF194" s="177"/>
      <c r="AG194" s="178"/>
      <c r="AH194" s="177"/>
      <c r="AI194" s="178"/>
      <c r="AJ194" s="177"/>
      <c r="AK194" s="178"/>
      <c r="AL194" s="177"/>
      <c r="AM194" s="178"/>
      <c r="AN194" s="177"/>
      <c r="AO194" s="178"/>
      <c r="AP194" s="177"/>
      <c r="AQ194" s="178"/>
      <c r="AR194" s="177"/>
      <c r="AS194" s="178"/>
      <c r="AT194" s="177"/>
      <c r="AU194" s="178"/>
      <c r="AV194" s="189">
        <f t="shared" si="164"/>
        <v>0</v>
      </c>
      <c r="AW194" s="170">
        <f t="shared" si="171"/>
        <v>0</v>
      </c>
      <c r="AX194" s="169">
        <f t="shared" si="165"/>
        <v>0</v>
      </c>
      <c r="AY194" s="170">
        <f t="shared" si="172"/>
        <v>0</v>
      </c>
      <c r="AZ194" s="1"/>
      <c r="BA194" s="1"/>
      <c r="BB194" s="177"/>
      <c r="BC194" s="178"/>
      <c r="BD194" s="177"/>
      <c r="BE194" s="178"/>
      <c r="BF194" s="177"/>
      <c r="BG194" s="178"/>
      <c r="BH194" s="177"/>
      <c r="BI194" s="178"/>
      <c r="BJ194" s="177"/>
      <c r="BK194" s="178"/>
      <c r="BL194" s="177"/>
      <c r="BM194" s="178"/>
      <c r="BN194" s="177"/>
      <c r="BO194" s="178"/>
      <c r="BP194" s="177"/>
      <c r="BQ194" s="178"/>
      <c r="BR194" s="189">
        <f t="shared" si="173"/>
        <v>0</v>
      </c>
      <c r="BS194" s="170">
        <f t="shared" si="174"/>
        <v>0</v>
      </c>
      <c r="BT194" s="169">
        <f t="shared" si="175"/>
        <v>0</v>
      </c>
      <c r="BU194" s="170">
        <f t="shared" si="176"/>
        <v>0</v>
      </c>
      <c r="BV194" s="1"/>
      <c r="BW194" s="1"/>
      <c r="BX194" s="177"/>
      <c r="BY194" s="178"/>
      <c r="BZ194" s="177"/>
      <c r="CA194" s="178"/>
      <c r="CB194" s="177"/>
      <c r="CC194" s="178"/>
      <c r="CD194" s="177"/>
      <c r="CE194" s="178"/>
      <c r="CF194" s="177"/>
      <c r="CG194" s="178"/>
      <c r="CH194" s="177"/>
      <c r="CI194" s="178"/>
      <c r="CJ194" s="177"/>
      <c r="CK194" s="178"/>
      <c r="CL194" s="177"/>
      <c r="CM194" s="178"/>
      <c r="CN194" s="189">
        <f t="shared" si="177"/>
        <v>0</v>
      </c>
      <c r="CO194" s="170">
        <f t="shared" si="178"/>
        <v>0</v>
      </c>
      <c r="CP194" s="169">
        <f t="shared" si="179"/>
        <v>0</v>
      </c>
      <c r="CQ194" s="170">
        <f t="shared" si="180"/>
        <v>0</v>
      </c>
      <c r="CR194" s="1"/>
      <c r="CS194" s="1"/>
      <c r="CT194" s="177"/>
      <c r="CU194" s="178"/>
      <c r="CV194" s="177"/>
      <c r="CW194" s="178"/>
      <c r="CX194" s="177"/>
      <c r="CY194" s="178"/>
      <c r="CZ194" s="177"/>
      <c r="DA194" s="178"/>
      <c r="DB194" s="177"/>
      <c r="DC194" s="178"/>
      <c r="DD194" s="177"/>
      <c r="DE194" s="178"/>
      <c r="DF194" s="177"/>
      <c r="DG194" s="178"/>
      <c r="DH194" s="177"/>
      <c r="DI194" s="178"/>
      <c r="DJ194" s="189">
        <f t="shared" si="203"/>
        <v>0</v>
      </c>
      <c r="DK194" s="170">
        <f t="shared" si="204"/>
        <v>0</v>
      </c>
      <c r="DL194" s="169">
        <f t="shared" si="205"/>
        <v>0</v>
      </c>
      <c r="DM194" s="170">
        <f t="shared" si="206"/>
        <v>0</v>
      </c>
      <c r="DN194" s="1"/>
      <c r="DO194" s="1"/>
      <c r="DP194" s="177"/>
      <c r="DQ194" s="178"/>
      <c r="DR194" s="177"/>
      <c r="DS194" s="178"/>
      <c r="DT194" s="177"/>
      <c r="DU194" s="178"/>
      <c r="DV194" s="177"/>
      <c r="DW194" s="178"/>
      <c r="DX194" s="177"/>
      <c r="DY194" s="178"/>
      <c r="DZ194" s="177"/>
      <c r="EA194" s="178"/>
      <c r="EB194" s="177"/>
      <c r="EC194" s="178"/>
      <c r="ED194" s="177"/>
      <c r="EE194" s="178"/>
      <c r="EF194" s="189">
        <f t="shared" si="181"/>
        <v>0</v>
      </c>
      <c r="EG194" s="170">
        <f t="shared" si="182"/>
        <v>0</v>
      </c>
      <c r="EH194" s="169">
        <f t="shared" si="183"/>
        <v>0</v>
      </c>
      <c r="EI194" s="170">
        <f t="shared" si="184"/>
        <v>0</v>
      </c>
      <c r="EJ194" s="1"/>
      <c r="EK194" s="1"/>
      <c r="EL194" s="177"/>
      <c r="EM194" s="178"/>
      <c r="EN194" s="177"/>
      <c r="EO194" s="178"/>
      <c r="EP194" s="177"/>
      <c r="EQ194" s="178"/>
      <c r="ER194" s="177"/>
      <c r="ES194" s="178"/>
      <c r="ET194" s="177"/>
      <c r="EU194" s="178"/>
      <c r="EV194" s="177"/>
      <c r="EW194" s="178"/>
      <c r="EX194" s="177"/>
      <c r="EY194" s="178"/>
      <c r="EZ194" s="177"/>
      <c r="FA194" s="178"/>
      <c r="FB194" s="189">
        <f t="shared" si="185"/>
        <v>0</v>
      </c>
      <c r="FC194" s="170">
        <f t="shared" si="186"/>
        <v>0</v>
      </c>
      <c r="FD194" s="169">
        <f t="shared" si="187"/>
        <v>0</v>
      </c>
      <c r="FE194" s="170">
        <f t="shared" si="188"/>
        <v>0</v>
      </c>
      <c r="FF194" s="1"/>
      <c r="FG194" s="1"/>
      <c r="FH194" s="177"/>
      <c r="FI194" s="178"/>
      <c r="FJ194" s="177"/>
      <c r="FK194" s="178"/>
      <c r="FL194" s="177"/>
      <c r="FM194" s="178"/>
      <c r="FN194" s="177"/>
      <c r="FO194" s="178"/>
      <c r="FP194" s="177"/>
      <c r="FQ194" s="178"/>
      <c r="FR194" s="177"/>
      <c r="FS194" s="178"/>
      <c r="FT194" s="177"/>
      <c r="FU194" s="178"/>
      <c r="FV194" s="177"/>
      <c r="FW194" s="178"/>
      <c r="FX194" s="189">
        <f t="shared" si="189"/>
        <v>0</v>
      </c>
      <c r="FY194" s="170">
        <f t="shared" si="190"/>
        <v>0</v>
      </c>
      <c r="FZ194" s="169">
        <f t="shared" si="191"/>
        <v>0</v>
      </c>
      <c r="GA194" s="170">
        <f t="shared" si="192"/>
        <v>0</v>
      </c>
      <c r="GB194" s="1"/>
      <c r="GC194" s="1"/>
      <c r="GD194" s="177"/>
      <c r="GE194" s="178"/>
      <c r="GF194" s="177"/>
      <c r="GG194" s="178"/>
      <c r="GH194" s="177"/>
      <c r="GI194" s="178"/>
      <c r="GJ194" s="177"/>
      <c r="GK194" s="178"/>
      <c r="GL194" s="177"/>
      <c r="GM194" s="178"/>
      <c r="GN194" s="177"/>
      <c r="GO194" s="178"/>
      <c r="GP194" s="177"/>
      <c r="GQ194" s="178"/>
      <c r="GR194" s="177"/>
      <c r="GS194" s="178"/>
      <c r="GT194" s="189">
        <f t="shared" si="207"/>
        <v>0</v>
      </c>
      <c r="GU194" s="170">
        <f t="shared" si="208"/>
        <v>0</v>
      </c>
      <c r="GV194" s="169">
        <f t="shared" si="209"/>
        <v>0</v>
      </c>
      <c r="GW194" s="170">
        <f t="shared" si="210"/>
        <v>0</v>
      </c>
      <c r="GX194" s="1"/>
      <c r="GY194" s="1"/>
      <c r="GZ194" s="177"/>
      <c r="HA194" s="178"/>
      <c r="HB194" s="177"/>
      <c r="HC194" s="178"/>
      <c r="HD194" s="177"/>
      <c r="HE194" s="178"/>
      <c r="HF194" s="177"/>
      <c r="HG194" s="178"/>
      <c r="HH194" s="177"/>
      <c r="HI194" s="178"/>
      <c r="HJ194" s="177"/>
      <c r="HK194" s="178"/>
      <c r="HL194" s="177"/>
      <c r="HM194" s="178"/>
      <c r="HN194" s="177"/>
      <c r="HO194" s="178"/>
      <c r="HP194" s="189">
        <f t="shared" si="211"/>
        <v>0</v>
      </c>
      <c r="HQ194" s="170">
        <f t="shared" si="212"/>
        <v>0</v>
      </c>
      <c r="HR194" s="169">
        <f t="shared" si="213"/>
        <v>0</v>
      </c>
      <c r="HS194" s="170">
        <f t="shared" si="214"/>
        <v>0</v>
      </c>
      <c r="HT194" s="1"/>
      <c r="HU194" s="1"/>
      <c r="HV194" s="173">
        <f t="shared" si="193"/>
        <v>0</v>
      </c>
      <c r="HW194" s="174">
        <f t="shared" si="194"/>
        <v>0</v>
      </c>
      <c r="HX194" s="169">
        <f t="shared" si="195"/>
        <v>0</v>
      </c>
      <c r="HY194" s="170">
        <f t="shared" si="196"/>
        <v>0</v>
      </c>
      <c r="HZ194" s="175">
        <f t="shared" si="197"/>
        <v>0</v>
      </c>
      <c r="IA194" s="174">
        <f t="shared" si="198"/>
        <v>0</v>
      </c>
      <c r="IB194" s="169">
        <f t="shared" si="199"/>
        <v>0</v>
      </c>
      <c r="IC194" s="170">
        <f t="shared" si="200"/>
        <v>0</v>
      </c>
      <c r="ID194" s="453">
        <f t="shared" si="201"/>
        <v>0</v>
      </c>
      <c r="IE194" s="439">
        <f t="shared" si="202"/>
        <v>0</v>
      </c>
      <c r="IF194" s="455" t="s">
        <v>343</v>
      </c>
      <c r="IG194" s="439" t="s">
        <v>343</v>
      </c>
      <c r="IH194" s="1"/>
    </row>
    <row r="195" spans="2:242" s="26" customFormat="1" ht="16.5" customHeight="1" x14ac:dyDescent="0.2">
      <c r="B195" s="153" t="s">
        <v>378</v>
      </c>
      <c r="C195" s="806"/>
      <c r="D195" s="807"/>
      <c r="E195" s="322"/>
      <c r="F195" s="116"/>
      <c r="G195" s="116"/>
      <c r="H195" s="116"/>
      <c r="I195" s="148">
        <f>INT(IF(E195&gt;0,data!$J$12,0))</f>
        <v>0</v>
      </c>
      <c r="J195" s="148">
        <f t="shared" si="166"/>
        <v>0</v>
      </c>
      <c r="K195" s="323"/>
      <c r="L195" s="322"/>
      <c r="M195" s="148">
        <f>INT(IF(E195&gt;0,(IF(K195="ano",data!$J$6,0)),0))</f>
        <v>0</v>
      </c>
      <c r="N195" s="155">
        <f t="shared" si="167"/>
        <v>0</v>
      </c>
      <c r="O195" s="158">
        <f t="shared" si="168"/>
        <v>0</v>
      </c>
      <c r="Q195" s="152" t="str">
        <f t="shared" si="169"/>
        <v/>
      </c>
      <c r="R195" s="640" t="s">
        <v>343</v>
      </c>
      <c r="T195" s="26">
        <f t="shared" si="170"/>
        <v>0</v>
      </c>
      <c r="U195" s="179" t="s">
        <v>300</v>
      </c>
      <c r="V195" s="10"/>
      <c r="W195" s="10"/>
      <c r="X195" s="167"/>
      <c r="Y195" s="180"/>
      <c r="Z195" s="167"/>
      <c r="AA195" s="180"/>
      <c r="AB195" s="167"/>
      <c r="AC195" s="180"/>
      <c r="AD195" s="167"/>
      <c r="AE195" s="180"/>
      <c r="AF195" s="167"/>
      <c r="AG195" s="180"/>
      <c r="AH195" s="167"/>
      <c r="AI195" s="180"/>
      <c r="AJ195" s="167"/>
      <c r="AK195" s="180"/>
      <c r="AL195" s="167"/>
      <c r="AM195" s="180"/>
      <c r="AN195" s="167"/>
      <c r="AO195" s="180"/>
      <c r="AP195" s="167"/>
      <c r="AQ195" s="180"/>
      <c r="AR195" s="167"/>
      <c r="AS195" s="180"/>
      <c r="AT195" s="167"/>
      <c r="AU195" s="180"/>
      <c r="AV195" s="189">
        <f t="shared" si="164"/>
        <v>0</v>
      </c>
      <c r="AW195" s="170">
        <f t="shared" si="171"/>
        <v>0</v>
      </c>
      <c r="AX195" s="169">
        <f t="shared" si="165"/>
        <v>0</v>
      </c>
      <c r="AY195" s="170">
        <f t="shared" si="172"/>
        <v>0</v>
      </c>
      <c r="AZ195" s="1"/>
      <c r="BA195" s="1"/>
      <c r="BB195" s="167"/>
      <c r="BC195" s="180"/>
      <c r="BD195" s="167"/>
      <c r="BE195" s="180"/>
      <c r="BF195" s="167"/>
      <c r="BG195" s="180"/>
      <c r="BH195" s="167"/>
      <c r="BI195" s="180"/>
      <c r="BJ195" s="167"/>
      <c r="BK195" s="180"/>
      <c r="BL195" s="167"/>
      <c r="BM195" s="180"/>
      <c r="BN195" s="167"/>
      <c r="BO195" s="180"/>
      <c r="BP195" s="167"/>
      <c r="BQ195" s="180"/>
      <c r="BR195" s="189">
        <f t="shared" si="173"/>
        <v>0</v>
      </c>
      <c r="BS195" s="170">
        <f t="shared" si="174"/>
        <v>0</v>
      </c>
      <c r="BT195" s="169">
        <f t="shared" si="175"/>
        <v>0</v>
      </c>
      <c r="BU195" s="170">
        <f t="shared" si="176"/>
        <v>0</v>
      </c>
      <c r="BV195" s="1"/>
      <c r="BW195" s="1"/>
      <c r="BX195" s="167"/>
      <c r="BY195" s="180"/>
      <c r="BZ195" s="167"/>
      <c r="CA195" s="180"/>
      <c r="CB195" s="167"/>
      <c r="CC195" s="180"/>
      <c r="CD195" s="167"/>
      <c r="CE195" s="180"/>
      <c r="CF195" s="167"/>
      <c r="CG195" s="180"/>
      <c r="CH195" s="167"/>
      <c r="CI195" s="180"/>
      <c r="CJ195" s="167"/>
      <c r="CK195" s="180"/>
      <c r="CL195" s="167"/>
      <c r="CM195" s="180"/>
      <c r="CN195" s="189">
        <f t="shared" si="177"/>
        <v>0</v>
      </c>
      <c r="CO195" s="170">
        <f t="shared" si="178"/>
        <v>0</v>
      </c>
      <c r="CP195" s="169">
        <f t="shared" si="179"/>
        <v>0</v>
      </c>
      <c r="CQ195" s="170">
        <f t="shared" si="180"/>
        <v>0</v>
      </c>
      <c r="CR195" s="1"/>
      <c r="CS195" s="1"/>
      <c r="CT195" s="167"/>
      <c r="CU195" s="180"/>
      <c r="CV195" s="167"/>
      <c r="CW195" s="180"/>
      <c r="CX195" s="167"/>
      <c r="CY195" s="180"/>
      <c r="CZ195" s="167"/>
      <c r="DA195" s="180"/>
      <c r="DB195" s="167"/>
      <c r="DC195" s="180"/>
      <c r="DD195" s="167"/>
      <c r="DE195" s="180"/>
      <c r="DF195" s="167"/>
      <c r="DG195" s="180"/>
      <c r="DH195" s="167"/>
      <c r="DI195" s="180"/>
      <c r="DJ195" s="189">
        <f t="shared" si="203"/>
        <v>0</v>
      </c>
      <c r="DK195" s="170">
        <f t="shared" si="204"/>
        <v>0</v>
      </c>
      <c r="DL195" s="169">
        <f t="shared" si="205"/>
        <v>0</v>
      </c>
      <c r="DM195" s="170">
        <f t="shared" si="206"/>
        <v>0</v>
      </c>
      <c r="DN195" s="1"/>
      <c r="DO195" s="1"/>
      <c r="DP195" s="167"/>
      <c r="DQ195" s="180"/>
      <c r="DR195" s="167"/>
      <c r="DS195" s="180"/>
      <c r="DT195" s="167"/>
      <c r="DU195" s="180"/>
      <c r="DV195" s="167"/>
      <c r="DW195" s="180"/>
      <c r="DX195" s="167"/>
      <c r="DY195" s="180"/>
      <c r="DZ195" s="167"/>
      <c r="EA195" s="180"/>
      <c r="EB195" s="167"/>
      <c r="EC195" s="180"/>
      <c r="ED195" s="167"/>
      <c r="EE195" s="180"/>
      <c r="EF195" s="189">
        <f t="shared" si="181"/>
        <v>0</v>
      </c>
      <c r="EG195" s="170">
        <f t="shared" si="182"/>
        <v>0</v>
      </c>
      <c r="EH195" s="169">
        <f t="shared" si="183"/>
        <v>0</v>
      </c>
      <c r="EI195" s="170">
        <f t="shared" si="184"/>
        <v>0</v>
      </c>
      <c r="EJ195" s="1"/>
      <c r="EK195" s="1"/>
      <c r="EL195" s="167"/>
      <c r="EM195" s="180"/>
      <c r="EN195" s="167"/>
      <c r="EO195" s="180"/>
      <c r="EP195" s="167"/>
      <c r="EQ195" s="180"/>
      <c r="ER195" s="167"/>
      <c r="ES195" s="180"/>
      <c r="ET195" s="167"/>
      <c r="EU195" s="180"/>
      <c r="EV195" s="167"/>
      <c r="EW195" s="180"/>
      <c r="EX195" s="167"/>
      <c r="EY195" s="180"/>
      <c r="EZ195" s="167"/>
      <c r="FA195" s="180"/>
      <c r="FB195" s="189">
        <f t="shared" si="185"/>
        <v>0</v>
      </c>
      <c r="FC195" s="170">
        <f t="shared" si="186"/>
        <v>0</v>
      </c>
      <c r="FD195" s="169">
        <f t="shared" si="187"/>
        <v>0</v>
      </c>
      <c r="FE195" s="170">
        <f t="shared" si="188"/>
        <v>0</v>
      </c>
      <c r="FF195" s="1"/>
      <c r="FG195" s="1"/>
      <c r="FH195" s="167"/>
      <c r="FI195" s="180"/>
      <c r="FJ195" s="167"/>
      <c r="FK195" s="180"/>
      <c r="FL195" s="167"/>
      <c r="FM195" s="180"/>
      <c r="FN195" s="167"/>
      <c r="FO195" s="180"/>
      <c r="FP195" s="167"/>
      <c r="FQ195" s="180"/>
      <c r="FR195" s="167"/>
      <c r="FS195" s="180"/>
      <c r="FT195" s="167"/>
      <c r="FU195" s="180"/>
      <c r="FV195" s="167"/>
      <c r="FW195" s="180"/>
      <c r="FX195" s="189">
        <f t="shared" si="189"/>
        <v>0</v>
      </c>
      <c r="FY195" s="170">
        <f t="shared" si="190"/>
        <v>0</v>
      </c>
      <c r="FZ195" s="169">
        <f t="shared" si="191"/>
        <v>0</v>
      </c>
      <c r="GA195" s="170">
        <f t="shared" si="192"/>
        <v>0</v>
      </c>
      <c r="GB195" s="1"/>
      <c r="GC195" s="1"/>
      <c r="GD195" s="167"/>
      <c r="GE195" s="180"/>
      <c r="GF195" s="167"/>
      <c r="GG195" s="180"/>
      <c r="GH195" s="167"/>
      <c r="GI195" s="180"/>
      <c r="GJ195" s="167"/>
      <c r="GK195" s="180"/>
      <c r="GL195" s="167"/>
      <c r="GM195" s="180"/>
      <c r="GN195" s="167"/>
      <c r="GO195" s="180"/>
      <c r="GP195" s="167"/>
      <c r="GQ195" s="180"/>
      <c r="GR195" s="167"/>
      <c r="GS195" s="180"/>
      <c r="GT195" s="189">
        <f t="shared" si="207"/>
        <v>0</v>
      </c>
      <c r="GU195" s="170">
        <f t="shared" si="208"/>
        <v>0</v>
      </c>
      <c r="GV195" s="169">
        <f t="shared" si="209"/>
        <v>0</v>
      </c>
      <c r="GW195" s="170">
        <f t="shared" si="210"/>
        <v>0</v>
      </c>
      <c r="GX195" s="1"/>
      <c r="GY195" s="1"/>
      <c r="GZ195" s="167"/>
      <c r="HA195" s="180"/>
      <c r="HB195" s="167"/>
      <c r="HC195" s="180"/>
      <c r="HD195" s="167"/>
      <c r="HE195" s="180"/>
      <c r="HF195" s="167"/>
      <c r="HG195" s="180"/>
      <c r="HH195" s="167"/>
      <c r="HI195" s="180"/>
      <c r="HJ195" s="167"/>
      <c r="HK195" s="180"/>
      <c r="HL195" s="167"/>
      <c r="HM195" s="180"/>
      <c r="HN195" s="167"/>
      <c r="HO195" s="180"/>
      <c r="HP195" s="189">
        <f t="shared" si="211"/>
        <v>0</v>
      </c>
      <c r="HQ195" s="170">
        <f t="shared" si="212"/>
        <v>0</v>
      </c>
      <c r="HR195" s="169">
        <f t="shared" si="213"/>
        <v>0</v>
      </c>
      <c r="HS195" s="170">
        <f t="shared" si="214"/>
        <v>0</v>
      </c>
      <c r="HT195" s="1"/>
      <c r="HU195" s="1"/>
      <c r="HV195" s="173">
        <f t="shared" si="193"/>
        <v>0</v>
      </c>
      <c r="HW195" s="174">
        <f t="shared" si="194"/>
        <v>0</v>
      </c>
      <c r="HX195" s="169">
        <f t="shared" si="195"/>
        <v>0</v>
      </c>
      <c r="HY195" s="170">
        <f t="shared" si="196"/>
        <v>0</v>
      </c>
      <c r="HZ195" s="175">
        <f t="shared" si="197"/>
        <v>0</v>
      </c>
      <c r="IA195" s="174">
        <f t="shared" si="198"/>
        <v>0</v>
      </c>
      <c r="IB195" s="169">
        <f t="shared" si="199"/>
        <v>0</v>
      </c>
      <c r="IC195" s="170">
        <f t="shared" si="200"/>
        <v>0</v>
      </c>
      <c r="ID195" s="453">
        <f t="shared" si="201"/>
        <v>0</v>
      </c>
      <c r="IE195" s="439">
        <f t="shared" si="202"/>
        <v>0</v>
      </c>
      <c r="IF195" s="455" t="s">
        <v>343</v>
      </c>
      <c r="IG195" s="439" t="s">
        <v>343</v>
      </c>
      <c r="IH195" s="1"/>
    </row>
    <row r="196" spans="2:242" s="26" customFormat="1" ht="16.5" hidden="1" customHeight="1" x14ac:dyDescent="0.2">
      <c r="B196" s="153"/>
      <c r="C196" s="838"/>
      <c r="D196" s="839"/>
      <c r="E196" s="553"/>
      <c r="F196" s="553"/>
      <c r="G196" s="553"/>
      <c r="H196" s="553"/>
      <c r="I196" s="148">
        <f>INT(IF(E196&gt;0,data!$J$12,0))</f>
        <v>0</v>
      </c>
      <c r="J196" s="148">
        <f t="shared" si="166"/>
        <v>0</v>
      </c>
      <c r="K196" s="554"/>
      <c r="L196" s="553"/>
      <c r="M196" s="148">
        <f>INT(IF(E196&gt;0,(IF(K196="ano",data!$J$6,0)),0))</f>
        <v>0</v>
      </c>
      <c r="N196" s="155">
        <f t="shared" si="167"/>
        <v>0</v>
      </c>
      <c r="O196" s="158">
        <f t="shared" si="168"/>
        <v>0</v>
      </c>
      <c r="Q196" s="152" t="str">
        <f t="shared" si="169"/>
        <v/>
      </c>
      <c r="R196" s="640" t="s">
        <v>343</v>
      </c>
      <c r="T196" s="26">
        <f t="shared" si="170"/>
        <v>0</v>
      </c>
      <c r="U196" s="176" t="s">
        <v>300</v>
      </c>
      <c r="V196" s="10"/>
      <c r="W196" s="10"/>
      <c r="X196" s="177"/>
      <c r="Y196" s="178"/>
      <c r="Z196" s="177"/>
      <c r="AA196" s="178"/>
      <c r="AB196" s="177"/>
      <c r="AC196" s="178"/>
      <c r="AD196" s="177"/>
      <c r="AE196" s="178"/>
      <c r="AF196" s="177"/>
      <c r="AG196" s="178"/>
      <c r="AH196" s="177"/>
      <c r="AI196" s="178"/>
      <c r="AJ196" s="177"/>
      <c r="AK196" s="178"/>
      <c r="AL196" s="177"/>
      <c r="AM196" s="178"/>
      <c r="AN196" s="177"/>
      <c r="AO196" s="178"/>
      <c r="AP196" s="177"/>
      <c r="AQ196" s="178"/>
      <c r="AR196" s="177"/>
      <c r="AS196" s="178"/>
      <c r="AT196" s="177"/>
      <c r="AU196" s="178"/>
      <c r="AV196" s="189">
        <f t="shared" si="164"/>
        <v>0</v>
      </c>
      <c r="AW196" s="170">
        <f t="shared" si="171"/>
        <v>0</v>
      </c>
      <c r="AX196" s="169">
        <f t="shared" si="165"/>
        <v>0</v>
      </c>
      <c r="AY196" s="170">
        <f t="shared" si="172"/>
        <v>0</v>
      </c>
      <c r="AZ196" s="1"/>
      <c r="BA196" s="1"/>
      <c r="BB196" s="177"/>
      <c r="BC196" s="178"/>
      <c r="BD196" s="177"/>
      <c r="BE196" s="178"/>
      <c r="BF196" s="177"/>
      <c r="BG196" s="178"/>
      <c r="BH196" s="177"/>
      <c r="BI196" s="178"/>
      <c r="BJ196" s="177"/>
      <c r="BK196" s="178"/>
      <c r="BL196" s="177"/>
      <c r="BM196" s="178"/>
      <c r="BN196" s="177"/>
      <c r="BO196" s="178"/>
      <c r="BP196" s="177"/>
      <c r="BQ196" s="178"/>
      <c r="BR196" s="189">
        <f t="shared" si="173"/>
        <v>0</v>
      </c>
      <c r="BS196" s="170">
        <f t="shared" si="174"/>
        <v>0</v>
      </c>
      <c r="BT196" s="169">
        <f t="shared" si="175"/>
        <v>0</v>
      </c>
      <c r="BU196" s="170">
        <f t="shared" si="176"/>
        <v>0</v>
      </c>
      <c r="BV196" s="1"/>
      <c r="BW196" s="1"/>
      <c r="BX196" s="177"/>
      <c r="BY196" s="178"/>
      <c r="BZ196" s="177"/>
      <c r="CA196" s="178"/>
      <c r="CB196" s="177"/>
      <c r="CC196" s="178"/>
      <c r="CD196" s="177"/>
      <c r="CE196" s="178"/>
      <c r="CF196" s="177"/>
      <c r="CG196" s="178"/>
      <c r="CH196" s="177"/>
      <c r="CI196" s="178"/>
      <c r="CJ196" s="177"/>
      <c r="CK196" s="178"/>
      <c r="CL196" s="177"/>
      <c r="CM196" s="178"/>
      <c r="CN196" s="189">
        <f t="shared" si="177"/>
        <v>0</v>
      </c>
      <c r="CO196" s="170">
        <f t="shared" si="178"/>
        <v>0</v>
      </c>
      <c r="CP196" s="169">
        <f t="shared" si="179"/>
        <v>0</v>
      </c>
      <c r="CQ196" s="170">
        <f t="shared" si="180"/>
        <v>0</v>
      </c>
      <c r="CR196" s="1"/>
      <c r="CS196" s="1"/>
      <c r="CT196" s="177"/>
      <c r="CU196" s="178"/>
      <c r="CV196" s="177"/>
      <c r="CW196" s="178"/>
      <c r="CX196" s="177"/>
      <c r="CY196" s="178"/>
      <c r="CZ196" s="177"/>
      <c r="DA196" s="178"/>
      <c r="DB196" s="177"/>
      <c r="DC196" s="178"/>
      <c r="DD196" s="177"/>
      <c r="DE196" s="178"/>
      <c r="DF196" s="177"/>
      <c r="DG196" s="178"/>
      <c r="DH196" s="177"/>
      <c r="DI196" s="178"/>
      <c r="DJ196" s="189">
        <f t="shared" si="203"/>
        <v>0</v>
      </c>
      <c r="DK196" s="170">
        <f t="shared" si="204"/>
        <v>0</v>
      </c>
      <c r="DL196" s="169">
        <f t="shared" si="205"/>
        <v>0</v>
      </c>
      <c r="DM196" s="170">
        <f t="shared" si="206"/>
        <v>0</v>
      </c>
      <c r="DN196" s="1"/>
      <c r="DO196" s="1"/>
      <c r="DP196" s="177"/>
      <c r="DQ196" s="178"/>
      <c r="DR196" s="177"/>
      <c r="DS196" s="178"/>
      <c r="DT196" s="177"/>
      <c r="DU196" s="178"/>
      <c r="DV196" s="177"/>
      <c r="DW196" s="178"/>
      <c r="DX196" s="177"/>
      <c r="DY196" s="178"/>
      <c r="DZ196" s="177"/>
      <c r="EA196" s="178"/>
      <c r="EB196" s="177"/>
      <c r="EC196" s="178"/>
      <c r="ED196" s="177"/>
      <c r="EE196" s="178"/>
      <c r="EF196" s="189">
        <f t="shared" si="181"/>
        <v>0</v>
      </c>
      <c r="EG196" s="170">
        <f t="shared" si="182"/>
        <v>0</v>
      </c>
      <c r="EH196" s="169">
        <f t="shared" si="183"/>
        <v>0</v>
      </c>
      <c r="EI196" s="170">
        <f t="shared" si="184"/>
        <v>0</v>
      </c>
      <c r="EJ196" s="1"/>
      <c r="EK196" s="1"/>
      <c r="EL196" s="177"/>
      <c r="EM196" s="178"/>
      <c r="EN196" s="177"/>
      <c r="EO196" s="178"/>
      <c r="EP196" s="177"/>
      <c r="EQ196" s="178"/>
      <c r="ER196" s="177"/>
      <c r="ES196" s="178"/>
      <c r="ET196" s="177"/>
      <c r="EU196" s="178"/>
      <c r="EV196" s="177"/>
      <c r="EW196" s="178"/>
      <c r="EX196" s="177"/>
      <c r="EY196" s="178"/>
      <c r="EZ196" s="177"/>
      <c r="FA196" s="178"/>
      <c r="FB196" s="189">
        <f t="shared" si="185"/>
        <v>0</v>
      </c>
      <c r="FC196" s="170">
        <f t="shared" si="186"/>
        <v>0</v>
      </c>
      <c r="FD196" s="169">
        <f t="shared" si="187"/>
        <v>0</v>
      </c>
      <c r="FE196" s="170">
        <f t="shared" si="188"/>
        <v>0</v>
      </c>
      <c r="FF196" s="1"/>
      <c r="FG196" s="1"/>
      <c r="FH196" s="177"/>
      <c r="FI196" s="178"/>
      <c r="FJ196" s="177"/>
      <c r="FK196" s="178"/>
      <c r="FL196" s="177"/>
      <c r="FM196" s="178"/>
      <c r="FN196" s="177"/>
      <c r="FO196" s="178"/>
      <c r="FP196" s="177"/>
      <c r="FQ196" s="178"/>
      <c r="FR196" s="177"/>
      <c r="FS196" s="178"/>
      <c r="FT196" s="177"/>
      <c r="FU196" s="178"/>
      <c r="FV196" s="177"/>
      <c r="FW196" s="178"/>
      <c r="FX196" s="189">
        <f t="shared" si="189"/>
        <v>0</v>
      </c>
      <c r="FY196" s="170">
        <f t="shared" si="190"/>
        <v>0</v>
      </c>
      <c r="FZ196" s="169">
        <f t="shared" si="191"/>
        <v>0</v>
      </c>
      <c r="GA196" s="170">
        <f t="shared" si="192"/>
        <v>0</v>
      </c>
      <c r="GB196" s="1"/>
      <c r="GC196" s="1"/>
      <c r="GD196" s="177"/>
      <c r="GE196" s="178"/>
      <c r="GF196" s="177"/>
      <c r="GG196" s="178"/>
      <c r="GH196" s="177"/>
      <c r="GI196" s="178"/>
      <c r="GJ196" s="177"/>
      <c r="GK196" s="178"/>
      <c r="GL196" s="177"/>
      <c r="GM196" s="178"/>
      <c r="GN196" s="177"/>
      <c r="GO196" s="178"/>
      <c r="GP196" s="177"/>
      <c r="GQ196" s="178"/>
      <c r="GR196" s="177"/>
      <c r="GS196" s="178"/>
      <c r="GT196" s="189">
        <f t="shared" si="207"/>
        <v>0</v>
      </c>
      <c r="GU196" s="170">
        <f t="shared" si="208"/>
        <v>0</v>
      </c>
      <c r="GV196" s="169">
        <f t="shared" si="209"/>
        <v>0</v>
      </c>
      <c r="GW196" s="170">
        <f t="shared" si="210"/>
        <v>0</v>
      </c>
      <c r="GX196" s="1"/>
      <c r="GY196" s="1"/>
      <c r="GZ196" s="177"/>
      <c r="HA196" s="178"/>
      <c r="HB196" s="177"/>
      <c r="HC196" s="178"/>
      <c r="HD196" s="177"/>
      <c r="HE196" s="178"/>
      <c r="HF196" s="177"/>
      <c r="HG196" s="178"/>
      <c r="HH196" s="177"/>
      <c r="HI196" s="178"/>
      <c r="HJ196" s="177"/>
      <c r="HK196" s="178"/>
      <c r="HL196" s="177"/>
      <c r="HM196" s="178"/>
      <c r="HN196" s="177"/>
      <c r="HO196" s="178"/>
      <c r="HP196" s="189">
        <f t="shared" si="211"/>
        <v>0</v>
      </c>
      <c r="HQ196" s="170">
        <f t="shared" si="212"/>
        <v>0</v>
      </c>
      <c r="HR196" s="169">
        <f t="shared" si="213"/>
        <v>0</v>
      </c>
      <c r="HS196" s="170">
        <f t="shared" si="214"/>
        <v>0</v>
      </c>
      <c r="HT196" s="1"/>
      <c r="HU196" s="1"/>
      <c r="HV196" s="173">
        <f t="shared" si="193"/>
        <v>0</v>
      </c>
      <c r="HW196" s="174">
        <f t="shared" si="194"/>
        <v>0</v>
      </c>
      <c r="HX196" s="169">
        <f t="shared" si="195"/>
        <v>0</v>
      </c>
      <c r="HY196" s="170">
        <f t="shared" si="196"/>
        <v>0</v>
      </c>
      <c r="HZ196" s="175">
        <f t="shared" si="197"/>
        <v>0</v>
      </c>
      <c r="IA196" s="174">
        <f t="shared" si="198"/>
        <v>0</v>
      </c>
      <c r="IB196" s="169">
        <f t="shared" si="199"/>
        <v>0</v>
      </c>
      <c r="IC196" s="170">
        <f t="shared" si="200"/>
        <v>0</v>
      </c>
      <c r="ID196" s="453">
        <f t="shared" si="201"/>
        <v>0</v>
      </c>
      <c r="IE196" s="439">
        <f t="shared" si="202"/>
        <v>0</v>
      </c>
      <c r="IF196" s="455" t="s">
        <v>343</v>
      </c>
      <c r="IG196" s="439" t="s">
        <v>343</v>
      </c>
      <c r="IH196" s="1"/>
    </row>
    <row r="197" spans="2:242" s="26" customFormat="1" ht="16.5" customHeight="1" x14ac:dyDescent="0.2">
      <c r="B197" s="153" t="s">
        <v>379</v>
      </c>
      <c r="C197" s="806"/>
      <c r="D197" s="807"/>
      <c r="E197" s="322"/>
      <c r="F197" s="116"/>
      <c r="G197" s="116"/>
      <c r="H197" s="116"/>
      <c r="I197" s="148">
        <f>INT(IF(E197&gt;0,data!$J$12,0))</f>
        <v>0</v>
      </c>
      <c r="J197" s="148">
        <f t="shared" si="166"/>
        <v>0</v>
      </c>
      <c r="K197" s="323"/>
      <c r="L197" s="322"/>
      <c r="M197" s="148">
        <f>INT(IF(E197&gt;0,(IF(K197="ano",data!$J$6,0)),0))</f>
        <v>0</v>
      </c>
      <c r="N197" s="155">
        <f t="shared" si="167"/>
        <v>0</v>
      </c>
      <c r="O197" s="158">
        <f t="shared" si="168"/>
        <v>0</v>
      </c>
      <c r="Q197" s="152" t="str">
        <f t="shared" si="169"/>
        <v/>
      </c>
      <c r="R197" s="640" t="s">
        <v>343</v>
      </c>
      <c r="T197" s="26">
        <f t="shared" si="170"/>
        <v>0</v>
      </c>
      <c r="U197" s="179" t="s">
        <v>300</v>
      </c>
      <c r="V197" s="10"/>
      <c r="W197" s="10"/>
      <c r="X197" s="167"/>
      <c r="Y197" s="180"/>
      <c r="Z197" s="167"/>
      <c r="AA197" s="180"/>
      <c r="AB197" s="167"/>
      <c r="AC197" s="180"/>
      <c r="AD197" s="167"/>
      <c r="AE197" s="180"/>
      <c r="AF197" s="167"/>
      <c r="AG197" s="180"/>
      <c r="AH197" s="167"/>
      <c r="AI197" s="180"/>
      <c r="AJ197" s="167"/>
      <c r="AK197" s="180"/>
      <c r="AL197" s="167"/>
      <c r="AM197" s="180"/>
      <c r="AN197" s="167"/>
      <c r="AO197" s="180"/>
      <c r="AP197" s="167"/>
      <c r="AQ197" s="180"/>
      <c r="AR197" s="167"/>
      <c r="AS197" s="180"/>
      <c r="AT197" s="167"/>
      <c r="AU197" s="180"/>
      <c r="AV197" s="189">
        <f t="shared" si="164"/>
        <v>0</v>
      </c>
      <c r="AW197" s="170">
        <f t="shared" si="171"/>
        <v>0</v>
      </c>
      <c r="AX197" s="169">
        <f t="shared" si="165"/>
        <v>0</v>
      </c>
      <c r="AY197" s="170">
        <f t="shared" si="172"/>
        <v>0</v>
      </c>
      <c r="AZ197" s="1"/>
      <c r="BA197" s="1"/>
      <c r="BB197" s="167"/>
      <c r="BC197" s="180"/>
      <c r="BD197" s="167"/>
      <c r="BE197" s="180"/>
      <c r="BF197" s="167"/>
      <c r="BG197" s="180"/>
      <c r="BH197" s="167"/>
      <c r="BI197" s="180"/>
      <c r="BJ197" s="167"/>
      <c r="BK197" s="180"/>
      <c r="BL197" s="167"/>
      <c r="BM197" s="180"/>
      <c r="BN197" s="167"/>
      <c r="BO197" s="180"/>
      <c r="BP197" s="167"/>
      <c r="BQ197" s="180"/>
      <c r="BR197" s="189">
        <f t="shared" si="173"/>
        <v>0</v>
      </c>
      <c r="BS197" s="170">
        <f t="shared" si="174"/>
        <v>0</v>
      </c>
      <c r="BT197" s="169">
        <f t="shared" si="175"/>
        <v>0</v>
      </c>
      <c r="BU197" s="170">
        <f t="shared" si="176"/>
        <v>0</v>
      </c>
      <c r="BV197" s="1"/>
      <c r="BW197" s="1"/>
      <c r="BX197" s="167"/>
      <c r="BY197" s="180"/>
      <c r="BZ197" s="167"/>
      <c r="CA197" s="180"/>
      <c r="CB197" s="167"/>
      <c r="CC197" s="180"/>
      <c r="CD197" s="167"/>
      <c r="CE197" s="180"/>
      <c r="CF197" s="167"/>
      <c r="CG197" s="180"/>
      <c r="CH197" s="167"/>
      <c r="CI197" s="180"/>
      <c r="CJ197" s="167"/>
      <c r="CK197" s="180"/>
      <c r="CL197" s="167"/>
      <c r="CM197" s="180"/>
      <c r="CN197" s="189">
        <f t="shared" si="177"/>
        <v>0</v>
      </c>
      <c r="CO197" s="170">
        <f t="shared" si="178"/>
        <v>0</v>
      </c>
      <c r="CP197" s="169">
        <f t="shared" si="179"/>
        <v>0</v>
      </c>
      <c r="CQ197" s="170">
        <f t="shared" si="180"/>
        <v>0</v>
      </c>
      <c r="CR197" s="1"/>
      <c r="CS197" s="1"/>
      <c r="CT197" s="167"/>
      <c r="CU197" s="180"/>
      <c r="CV197" s="167"/>
      <c r="CW197" s="180"/>
      <c r="CX197" s="167"/>
      <c r="CY197" s="180"/>
      <c r="CZ197" s="167"/>
      <c r="DA197" s="180"/>
      <c r="DB197" s="167"/>
      <c r="DC197" s="180"/>
      <c r="DD197" s="167"/>
      <c r="DE197" s="180"/>
      <c r="DF197" s="167"/>
      <c r="DG197" s="180"/>
      <c r="DH197" s="167"/>
      <c r="DI197" s="180"/>
      <c r="DJ197" s="189">
        <f t="shared" si="203"/>
        <v>0</v>
      </c>
      <c r="DK197" s="170">
        <f t="shared" si="204"/>
        <v>0</v>
      </c>
      <c r="DL197" s="169">
        <f t="shared" si="205"/>
        <v>0</v>
      </c>
      <c r="DM197" s="170">
        <f t="shared" si="206"/>
        <v>0</v>
      </c>
      <c r="DN197" s="1"/>
      <c r="DO197" s="1"/>
      <c r="DP197" s="167"/>
      <c r="DQ197" s="180"/>
      <c r="DR197" s="167"/>
      <c r="DS197" s="180"/>
      <c r="DT197" s="167"/>
      <c r="DU197" s="180"/>
      <c r="DV197" s="167"/>
      <c r="DW197" s="180"/>
      <c r="DX197" s="167"/>
      <c r="DY197" s="180"/>
      <c r="DZ197" s="167"/>
      <c r="EA197" s="180"/>
      <c r="EB197" s="167"/>
      <c r="EC197" s="180"/>
      <c r="ED197" s="167"/>
      <c r="EE197" s="180"/>
      <c r="EF197" s="189">
        <f t="shared" si="181"/>
        <v>0</v>
      </c>
      <c r="EG197" s="170">
        <f t="shared" si="182"/>
        <v>0</v>
      </c>
      <c r="EH197" s="169">
        <f t="shared" si="183"/>
        <v>0</v>
      </c>
      <c r="EI197" s="170">
        <f t="shared" si="184"/>
        <v>0</v>
      </c>
      <c r="EJ197" s="1"/>
      <c r="EK197" s="1"/>
      <c r="EL197" s="167"/>
      <c r="EM197" s="180"/>
      <c r="EN197" s="167"/>
      <c r="EO197" s="180"/>
      <c r="EP197" s="167"/>
      <c r="EQ197" s="180"/>
      <c r="ER197" s="167"/>
      <c r="ES197" s="180"/>
      <c r="ET197" s="167"/>
      <c r="EU197" s="180"/>
      <c r="EV197" s="167"/>
      <c r="EW197" s="180"/>
      <c r="EX197" s="167"/>
      <c r="EY197" s="180"/>
      <c r="EZ197" s="167"/>
      <c r="FA197" s="180"/>
      <c r="FB197" s="189">
        <f t="shared" si="185"/>
        <v>0</v>
      </c>
      <c r="FC197" s="170">
        <f t="shared" si="186"/>
        <v>0</v>
      </c>
      <c r="FD197" s="169">
        <f t="shared" si="187"/>
        <v>0</v>
      </c>
      <c r="FE197" s="170">
        <f t="shared" si="188"/>
        <v>0</v>
      </c>
      <c r="FF197" s="1"/>
      <c r="FG197" s="1"/>
      <c r="FH197" s="167"/>
      <c r="FI197" s="180"/>
      <c r="FJ197" s="167"/>
      <c r="FK197" s="180"/>
      <c r="FL197" s="167"/>
      <c r="FM197" s="180"/>
      <c r="FN197" s="167"/>
      <c r="FO197" s="180"/>
      <c r="FP197" s="167"/>
      <c r="FQ197" s="180"/>
      <c r="FR197" s="167"/>
      <c r="FS197" s="180"/>
      <c r="FT197" s="167"/>
      <c r="FU197" s="180"/>
      <c r="FV197" s="167"/>
      <c r="FW197" s="180"/>
      <c r="FX197" s="189">
        <f t="shared" si="189"/>
        <v>0</v>
      </c>
      <c r="FY197" s="170">
        <f t="shared" si="190"/>
        <v>0</v>
      </c>
      <c r="FZ197" s="169">
        <f t="shared" si="191"/>
        <v>0</v>
      </c>
      <c r="GA197" s="170">
        <f t="shared" si="192"/>
        <v>0</v>
      </c>
      <c r="GB197" s="1"/>
      <c r="GC197" s="1"/>
      <c r="GD197" s="167"/>
      <c r="GE197" s="180"/>
      <c r="GF197" s="167"/>
      <c r="GG197" s="180"/>
      <c r="GH197" s="167"/>
      <c r="GI197" s="180"/>
      <c r="GJ197" s="167"/>
      <c r="GK197" s="180"/>
      <c r="GL197" s="167"/>
      <c r="GM197" s="180"/>
      <c r="GN197" s="167"/>
      <c r="GO197" s="180"/>
      <c r="GP197" s="167"/>
      <c r="GQ197" s="180"/>
      <c r="GR197" s="167"/>
      <c r="GS197" s="180"/>
      <c r="GT197" s="189">
        <f t="shared" si="207"/>
        <v>0</v>
      </c>
      <c r="GU197" s="170">
        <f t="shared" si="208"/>
        <v>0</v>
      </c>
      <c r="GV197" s="169">
        <f t="shared" si="209"/>
        <v>0</v>
      </c>
      <c r="GW197" s="170">
        <f t="shared" si="210"/>
        <v>0</v>
      </c>
      <c r="GX197" s="1"/>
      <c r="GY197" s="1"/>
      <c r="GZ197" s="167"/>
      <c r="HA197" s="180"/>
      <c r="HB197" s="167"/>
      <c r="HC197" s="180"/>
      <c r="HD197" s="167"/>
      <c r="HE197" s="180"/>
      <c r="HF197" s="167"/>
      <c r="HG197" s="180"/>
      <c r="HH197" s="167"/>
      <c r="HI197" s="180"/>
      <c r="HJ197" s="167"/>
      <c r="HK197" s="180"/>
      <c r="HL197" s="167"/>
      <c r="HM197" s="180"/>
      <c r="HN197" s="167"/>
      <c r="HO197" s="180"/>
      <c r="HP197" s="189">
        <f t="shared" si="211"/>
        <v>0</v>
      </c>
      <c r="HQ197" s="170">
        <f t="shared" si="212"/>
        <v>0</v>
      </c>
      <c r="HR197" s="169">
        <f t="shared" si="213"/>
        <v>0</v>
      </c>
      <c r="HS197" s="170">
        <f t="shared" si="214"/>
        <v>0</v>
      </c>
      <c r="HT197" s="1"/>
      <c r="HU197" s="1"/>
      <c r="HV197" s="173">
        <f t="shared" si="193"/>
        <v>0</v>
      </c>
      <c r="HW197" s="174">
        <f t="shared" si="194"/>
        <v>0</v>
      </c>
      <c r="HX197" s="169">
        <f t="shared" si="195"/>
        <v>0</v>
      </c>
      <c r="HY197" s="170">
        <f t="shared" si="196"/>
        <v>0</v>
      </c>
      <c r="HZ197" s="175">
        <f t="shared" si="197"/>
        <v>0</v>
      </c>
      <c r="IA197" s="174">
        <f t="shared" si="198"/>
        <v>0</v>
      </c>
      <c r="IB197" s="169">
        <f t="shared" si="199"/>
        <v>0</v>
      </c>
      <c r="IC197" s="170">
        <f t="shared" si="200"/>
        <v>0</v>
      </c>
      <c r="ID197" s="453">
        <f t="shared" si="201"/>
        <v>0</v>
      </c>
      <c r="IE197" s="439">
        <f t="shared" si="202"/>
        <v>0</v>
      </c>
      <c r="IF197" s="455" t="s">
        <v>343</v>
      </c>
      <c r="IG197" s="439" t="s">
        <v>343</v>
      </c>
      <c r="IH197" s="1"/>
    </row>
    <row r="198" spans="2:242" s="26" customFormat="1" ht="16.5" hidden="1" customHeight="1" x14ac:dyDescent="0.2">
      <c r="B198" s="153"/>
      <c r="C198" s="838"/>
      <c r="D198" s="839"/>
      <c r="E198" s="553"/>
      <c r="F198" s="553"/>
      <c r="G198" s="553"/>
      <c r="H198" s="553"/>
      <c r="I198" s="148">
        <f>INT(IF(E198&gt;0,data!$J$12,0))</f>
        <v>0</v>
      </c>
      <c r="J198" s="148">
        <f t="shared" si="166"/>
        <v>0</v>
      </c>
      <c r="K198" s="554"/>
      <c r="L198" s="553"/>
      <c r="M198" s="148">
        <f>INT(IF(E198&gt;0,(IF(K198="ano",data!$J$6,0)),0))</f>
        <v>0</v>
      </c>
      <c r="N198" s="155">
        <f t="shared" si="167"/>
        <v>0</v>
      </c>
      <c r="O198" s="158">
        <f t="shared" si="168"/>
        <v>0</v>
      </c>
      <c r="Q198" s="152" t="str">
        <f t="shared" si="169"/>
        <v/>
      </c>
      <c r="R198" s="640" t="s">
        <v>343</v>
      </c>
      <c r="T198" s="26">
        <f t="shared" si="170"/>
        <v>0</v>
      </c>
      <c r="U198" s="176" t="s">
        <v>300</v>
      </c>
      <c r="V198" s="10"/>
      <c r="W198" s="10"/>
      <c r="X198" s="177"/>
      <c r="Y198" s="178"/>
      <c r="Z198" s="177"/>
      <c r="AA198" s="178"/>
      <c r="AB198" s="177"/>
      <c r="AC198" s="178"/>
      <c r="AD198" s="177"/>
      <c r="AE198" s="178"/>
      <c r="AF198" s="177"/>
      <c r="AG198" s="178"/>
      <c r="AH198" s="177"/>
      <c r="AI198" s="178"/>
      <c r="AJ198" s="177"/>
      <c r="AK198" s="178"/>
      <c r="AL198" s="177"/>
      <c r="AM198" s="178"/>
      <c r="AN198" s="177"/>
      <c r="AO198" s="178"/>
      <c r="AP198" s="177"/>
      <c r="AQ198" s="178"/>
      <c r="AR198" s="177"/>
      <c r="AS198" s="178"/>
      <c r="AT198" s="177"/>
      <c r="AU198" s="178"/>
      <c r="AV198" s="189">
        <f t="shared" si="164"/>
        <v>0</v>
      </c>
      <c r="AW198" s="170">
        <f t="shared" si="171"/>
        <v>0</v>
      </c>
      <c r="AX198" s="169">
        <f t="shared" si="165"/>
        <v>0</v>
      </c>
      <c r="AY198" s="170">
        <f t="shared" si="172"/>
        <v>0</v>
      </c>
      <c r="AZ198" s="1"/>
      <c r="BA198" s="1"/>
      <c r="BB198" s="177"/>
      <c r="BC198" s="178"/>
      <c r="BD198" s="177"/>
      <c r="BE198" s="178"/>
      <c r="BF198" s="177"/>
      <c r="BG198" s="178"/>
      <c r="BH198" s="177"/>
      <c r="BI198" s="178"/>
      <c r="BJ198" s="177"/>
      <c r="BK198" s="178"/>
      <c r="BL198" s="177"/>
      <c r="BM198" s="178"/>
      <c r="BN198" s="177"/>
      <c r="BO198" s="178"/>
      <c r="BP198" s="177"/>
      <c r="BQ198" s="178"/>
      <c r="BR198" s="189">
        <f t="shared" si="173"/>
        <v>0</v>
      </c>
      <c r="BS198" s="170">
        <f t="shared" si="174"/>
        <v>0</v>
      </c>
      <c r="BT198" s="169">
        <f t="shared" si="175"/>
        <v>0</v>
      </c>
      <c r="BU198" s="170">
        <f t="shared" si="176"/>
        <v>0</v>
      </c>
      <c r="BV198" s="1"/>
      <c r="BW198" s="1"/>
      <c r="BX198" s="177"/>
      <c r="BY198" s="178"/>
      <c r="BZ198" s="177"/>
      <c r="CA198" s="178"/>
      <c r="CB198" s="177"/>
      <c r="CC198" s="178"/>
      <c r="CD198" s="177"/>
      <c r="CE198" s="178"/>
      <c r="CF198" s="177"/>
      <c r="CG198" s="178"/>
      <c r="CH198" s="177"/>
      <c r="CI198" s="178"/>
      <c r="CJ198" s="177"/>
      <c r="CK198" s="178"/>
      <c r="CL198" s="177"/>
      <c r="CM198" s="178"/>
      <c r="CN198" s="189">
        <f t="shared" si="177"/>
        <v>0</v>
      </c>
      <c r="CO198" s="170">
        <f t="shared" si="178"/>
        <v>0</v>
      </c>
      <c r="CP198" s="169">
        <f t="shared" si="179"/>
        <v>0</v>
      </c>
      <c r="CQ198" s="170">
        <f t="shared" si="180"/>
        <v>0</v>
      </c>
      <c r="CR198" s="1"/>
      <c r="CS198" s="1"/>
      <c r="CT198" s="177"/>
      <c r="CU198" s="178"/>
      <c r="CV198" s="177"/>
      <c r="CW198" s="178"/>
      <c r="CX198" s="177"/>
      <c r="CY198" s="178"/>
      <c r="CZ198" s="177"/>
      <c r="DA198" s="178"/>
      <c r="DB198" s="177"/>
      <c r="DC198" s="178"/>
      <c r="DD198" s="177"/>
      <c r="DE198" s="178"/>
      <c r="DF198" s="177"/>
      <c r="DG198" s="178"/>
      <c r="DH198" s="177"/>
      <c r="DI198" s="178"/>
      <c r="DJ198" s="189">
        <f t="shared" si="203"/>
        <v>0</v>
      </c>
      <c r="DK198" s="170">
        <f t="shared" si="204"/>
        <v>0</v>
      </c>
      <c r="DL198" s="169">
        <f t="shared" si="205"/>
        <v>0</v>
      </c>
      <c r="DM198" s="170">
        <f t="shared" si="206"/>
        <v>0</v>
      </c>
      <c r="DN198" s="1"/>
      <c r="DO198" s="1"/>
      <c r="DP198" s="177"/>
      <c r="DQ198" s="178"/>
      <c r="DR198" s="177"/>
      <c r="DS198" s="178"/>
      <c r="DT198" s="177"/>
      <c r="DU198" s="178"/>
      <c r="DV198" s="177"/>
      <c r="DW198" s="178"/>
      <c r="DX198" s="177"/>
      <c r="DY198" s="178"/>
      <c r="DZ198" s="177"/>
      <c r="EA198" s="178"/>
      <c r="EB198" s="177"/>
      <c r="EC198" s="178"/>
      <c r="ED198" s="177"/>
      <c r="EE198" s="178"/>
      <c r="EF198" s="189">
        <f t="shared" si="181"/>
        <v>0</v>
      </c>
      <c r="EG198" s="170">
        <f t="shared" si="182"/>
        <v>0</v>
      </c>
      <c r="EH198" s="169">
        <f t="shared" si="183"/>
        <v>0</v>
      </c>
      <c r="EI198" s="170">
        <f t="shared" si="184"/>
        <v>0</v>
      </c>
      <c r="EJ198" s="1"/>
      <c r="EK198" s="1"/>
      <c r="EL198" s="177"/>
      <c r="EM198" s="178"/>
      <c r="EN198" s="177"/>
      <c r="EO198" s="178"/>
      <c r="EP198" s="177"/>
      <c r="EQ198" s="178"/>
      <c r="ER198" s="177"/>
      <c r="ES198" s="178"/>
      <c r="ET198" s="177"/>
      <c r="EU198" s="178"/>
      <c r="EV198" s="177"/>
      <c r="EW198" s="178"/>
      <c r="EX198" s="177"/>
      <c r="EY198" s="178"/>
      <c r="EZ198" s="177"/>
      <c r="FA198" s="178"/>
      <c r="FB198" s="189">
        <f t="shared" si="185"/>
        <v>0</v>
      </c>
      <c r="FC198" s="170">
        <f t="shared" si="186"/>
        <v>0</v>
      </c>
      <c r="FD198" s="169">
        <f t="shared" si="187"/>
        <v>0</v>
      </c>
      <c r="FE198" s="170">
        <f t="shared" si="188"/>
        <v>0</v>
      </c>
      <c r="FF198" s="1"/>
      <c r="FG198" s="1"/>
      <c r="FH198" s="177"/>
      <c r="FI198" s="178"/>
      <c r="FJ198" s="177"/>
      <c r="FK198" s="178"/>
      <c r="FL198" s="177"/>
      <c r="FM198" s="178"/>
      <c r="FN198" s="177"/>
      <c r="FO198" s="178"/>
      <c r="FP198" s="177"/>
      <c r="FQ198" s="178"/>
      <c r="FR198" s="177"/>
      <c r="FS198" s="178"/>
      <c r="FT198" s="177"/>
      <c r="FU198" s="178"/>
      <c r="FV198" s="177"/>
      <c r="FW198" s="178"/>
      <c r="FX198" s="189">
        <f t="shared" si="189"/>
        <v>0</v>
      </c>
      <c r="FY198" s="170">
        <f t="shared" si="190"/>
        <v>0</v>
      </c>
      <c r="FZ198" s="169">
        <f t="shared" si="191"/>
        <v>0</v>
      </c>
      <c r="GA198" s="170">
        <f t="shared" si="192"/>
        <v>0</v>
      </c>
      <c r="GB198" s="1"/>
      <c r="GC198" s="1"/>
      <c r="GD198" s="177"/>
      <c r="GE198" s="178"/>
      <c r="GF198" s="177"/>
      <c r="GG198" s="178"/>
      <c r="GH198" s="177"/>
      <c r="GI198" s="178"/>
      <c r="GJ198" s="177"/>
      <c r="GK198" s="178"/>
      <c r="GL198" s="177"/>
      <c r="GM198" s="178"/>
      <c r="GN198" s="177"/>
      <c r="GO198" s="178"/>
      <c r="GP198" s="177"/>
      <c r="GQ198" s="178"/>
      <c r="GR198" s="177"/>
      <c r="GS198" s="178"/>
      <c r="GT198" s="189">
        <f t="shared" si="207"/>
        <v>0</v>
      </c>
      <c r="GU198" s="170">
        <f t="shared" si="208"/>
        <v>0</v>
      </c>
      <c r="GV198" s="169">
        <f t="shared" si="209"/>
        <v>0</v>
      </c>
      <c r="GW198" s="170">
        <f t="shared" si="210"/>
        <v>0</v>
      </c>
      <c r="GX198" s="1"/>
      <c r="GY198" s="1"/>
      <c r="GZ198" s="177"/>
      <c r="HA198" s="178"/>
      <c r="HB198" s="177"/>
      <c r="HC198" s="178"/>
      <c r="HD198" s="177"/>
      <c r="HE198" s="178"/>
      <c r="HF198" s="177"/>
      <c r="HG198" s="178"/>
      <c r="HH198" s="177"/>
      <c r="HI198" s="178"/>
      <c r="HJ198" s="177"/>
      <c r="HK198" s="178"/>
      <c r="HL198" s="177"/>
      <c r="HM198" s="178"/>
      <c r="HN198" s="177"/>
      <c r="HO198" s="178"/>
      <c r="HP198" s="189">
        <f t="shared" si="211"/>
        <v>0</v>
      </c>
      <c r="HQ198" s="170">
        <f t="shared" si="212"/>
        <v>0</v>
      </c>
      <c r="HR198" s="169">
        <f t="shared" si="213"/>
        <v>0</v>
      </c>
      <c r="HS198" s="170">
        <f t="shared" si="214"/>
        <v>0</v>
      </c>
      <c r="HT198" s="1"/>
      <c r="HU198" s="1"/>
      <c r="HV198" s="173">
        <f t="shared" si="193"/>
        <v>0</v>
      </c>
      <c r="HW198" s="174">
        <f t="shared" si="194"/>
        <v>0</v>
      </c>
      <c r="HX198" s="169">
        <f t="shared" si="195"/>
        <v>0</v>
      </c>
      <c r="HY198" s="170">
        <f t="shared" si="196"/>
        <v>0</v>
      </c>
      <c r="HZ198" s="175">
        <f t="shared" si="197"/>
        <v>0</v>
      </c>
      <c r="IA198" s="174">
        <f t="shared" si="198"/>
        <v>0</v>
      </c>
      <c r="IB198" s="169">
        <f t="shared" si="199"/>
        <v>0</v>
      </c>
      <c r="IC198" s="170">
        <f t="shared" si="200"/>
        <v>0</v>
      </c>
      <c r="ID198" s="453">
        <f t="shared" si="201"/>
        <v>0</v>
      </c>
      <c r="IE198" s="439">
        <f t="shared" si="202"/>
        <v>0</v>
      </c>
      <c r="IF198" s="455" t="s">
        <v>343</v>
      </c>
      <c r="IG198" s="439" t="s">
        <v>343</v>
      </c>
      <c r="IH198" s="1"/>
    </row>
    <row r="199" spans="2:242" s="26" customFormat="1" ht="16.5" customHeight="1" x14ac:dyDescent="0.2">
      <c r="B199" s="153" t="s">
        <v>380</v>
      </c>
      <c r="C199" s="806"/>
      <c r="D199" s="807"/>
      <c r="E199" s="322"/>
      <c r="F199" s="116"/>
      <c r="G199" s="116"/>
      <c r="H199" s="116"/>
      <c r="I199" s="148">
        <f>INT(IF(E199&gt;0,data!$J$12,0))</f>
        <v>0</v>
      </c>
      <c r="J199" s="148">
        <f t="shared" si="166"/>
        <v>0</v>
      </c>
      <c r="K199" s="323"/>
      <c r="L199" s="322"/>
      <c r="M199" s="148">
        <f>INT(IF(E199&gt;0,(IF(K199="ano",data!$J$6,0)),0))</f>
        <v>0</v>
      </c>
      <c r="N199" s="155">
        <f t="shared" si="167"/>
        <v>0</v>
      </c>
      <c r="O199" s="158">
        <f t="shared" si="168"/>
        <v>0</v>
      </c>
      <c r="Q199" s="152" t="str">
        <f t="shared" si="169"/>
        <v/>
      </c>
      <c r="R199" s="640" t="s">
        <v>343</v>
      </c>
      <c r="T199" s="26">
        <f t="shared" si="170"/>
        <v>0</v>
      </c>
      <c r="U199" s="179" t="s">
        <v>300</v>
      </c>
      <c r="V199" s="10"/>
      <c r="W199" s="10"/>
      <c r="X199" s="167"/>
      <c r="Y199" s="180"/>
      <c r="Z199" s="167"/>
      <c r="AA199" s="180"/>
      <c r="AB199" s="167"/>
      <c r="AC199" s="180"/>
      <c r="AD199" s="167"/>
      <c r="AE199" s="180"/>
      <c r="AF199" s="167"/>
      <c r="AG199" s="180"/>
      <c r="AH199" s="167"/>
      <c r="AI199" s="180"/>
      <c r="AJ199" s="167"/>
      <c r="AK199" s="180"/>
      <c r="AL199" s="167"/>
      <c r="AM199" s="180"/>
      <c r="AN199" s="167"/>
      <c r="AO199" s="180"/>
      <c r="AP199" s="167"/>
      <c r="AQ199" s="180"/>
      <c r="AR199" s="167"/>
      <c r="AS199" s="180"/>
      <c r="AT199" s="167"/>
      <c r="AU199" s="180"/>
      <c r="AV199" s="189">
        <f t="shared" si="164"/>
        <v>0</v>
      </c>
      <c r="AW199" s="170">
        <f t="shared" si="171"/>
        <v>0</v>
      </c>
      <c r="AX199" s="169">
        <f t="shared" si="165"/>
        <v>0</v>
      </c>
      <c r="AY199" s="170">
        <f t="shared" si="172"/>
        <v>0</v>
      </c>
      <c r="AZ199" s="1"/>
      <c r="BA199" s="1"/>
      <c r="BB199" s="167"/>
      <c r="BC199" s="180"/>
      <c r="BD199" s="167"/>
      <c r="BE199" s="180"/>
      <c r="BF199" s="167"/>
      <c r="BG199" s="180"/>
      <c r="BH199" s="167"/>
      <c r="BI199" s="180"/>
      <c r="BJ199" s="167"/>
      <c r="BK199" s="180"/>
      <c r="BL199" s="167"/>
      <c r="BM199" s="180"/>
      <c r="BN199" s="167"/>
      <c r="BO199" s="180"/>
      <c r="BP199" s="167"/>
      <c r="BQ199" s="180"/>
      <c r="BR199" s="189">
        <f t="shared" si="173"/>
        <v>0</v>
      </c>
      <c r="BS199" s="170">
        <f t="shared" si="174"/>
        <v>0</v>
      </c>
      <c r="BT199" s="169">
        <f t="shared" si="175"/>
        <v>0</v>
      </c>
      <c r="BU199" s="170">
        <f t="shared" si="176"/>
        <v>0</v>
      </c>
      <c r="BV199" s="1"/>
      <c r="BW199" s="1"/>
      <c r="BX199" s="167"/>
      <c r="BY199" s="180"/>
      <c r="BZ199" s="167"/>
      <c r="CA199" s="180"/>
      <c r="CB199" s="167"/>
      <c r="CC199" s="180"/>
      <c r="CD199" s="167"/>
      <c r="CE199" s="180"/>
      <c r="CF199" s="167"/>
      <c r="CG199" s="180"/>
      <c r="CH199" s="167"/>
      <c r="CI199" s="180"/>
      <c r="CJ199" s="167"/>
      <c r="CK199" s="180"/>
      <c r="CL199" s="167"/>
      <c r="CM199" s="180"/>
      <c r="CN199" s="189">
        <f t="shared" si="177"/>
        <v>0</v>
      </c>
      <c r="CO199" s="170">
        <f t="shared" si="178"/>
        <v>0</v>
      </c>
      <c r="CP199" s="169">
        <f t="shared" si="179"/>
        <v>0</v>
      </c>
      <c r="CQ199" s="170">
        <f t="shared" si="180"/>
        <v>0</v>
      </c>
      <c r="CR199" s="1"/>
      <c r="CS199" s="1"/>
      <c r="CT199" s="167"/>
      <c r="CU199" s="180"/>
      <c r="CV199" s="167"/>
      <c r="CW199" s="180"/>
      <c r="CX199" s="167"/>
      <c r="CY199" s="180"/>
      <c r="CZ199" s="167"/>
      <c r="DA199" s="180"/>
      <c r="DB199" s="167"/>
      <c r="DC199" s="180"/>
      <c r="DD199" s="167"/>
      <c r="DE199" s="180"/>
      <c r="DF199" s="167"/>
      <c r="DG199" s="180"/>
      <c r="DH199" s="167"/>
      <c r="DI199" s="180"/>
      <c r="DJ199" s="189">
        <f t="shared" si="203"/>
        <v>0</v>
      </c>
      <c r="DK199" s="170">
        <f t="shared" si="204"/>
        <v>0</v>
      </c>
      <c r="DL199" s="169">
        <f t="shared" si="205"/>
        <v>0</v>
      </c>
      <c r="DM199" s="170">
        <f t="shared" si="206"/>
        <v>0</v>
      </c>
      <c r="DN199" s="1"/>
      <c r="DO199" s="1"/>
      <c r="DP199" s="167"/>
      <c r="DQ199" s="180"/>
      <c r="DR199" s="167"/>
      <c r="DS199" s="180"/>
      <c r="DT199" s="167"/>
      <c r="DU199" s="180"/>
      <c r="DV199" s="167"/>
      <c r="DW199" s="180"/>
      <c r="DX199" s="167"/>
      <c r="DY199" s="180"/>
      <c r="DZ199" s="167"/>
      <c r="EA199" s="180"/>
      <c r="EB199" s="167"/>
      <c r="EC199" s="180"/>
      <c r="ED199" s="167"/>
      <c r="EE199" s="180"/>
      <c r="EF199" s="189">
        <f t="shared" si="181"/>
        <v>0</v>
      </c>
      <c r="EG199" s="170">
        <f t="shared" si="182"/>
        <v>0</v>
      </c>
      <c r="EH199" s="169">
        <f t="shared" si="183"/>
        <v>0</v>
      </c>
      <c r="EI199" s="170">
        <f t="shared" si="184"/>
        <v>0</v>
      </c>
      <c r="EJ199" s="1"/>
      <c r="EK199" s="1"/>
      <c r="EL199" s="167"/>
      <c r="EM199" s="180"/>
      <c r="EN199" s="167"/>
      <c r="EO199" s="180"/>
      <c r="EP199" s="167"/>
      <c r="EQ199" s="180"/>
      <c r="ER199" s="167"/>
      <c r="ES199" s="180"/>
      <c r="ET199" s="167"/>
      <c r="EU199" s="180"/>
      <c r="EV199" s="167"/>
      <c r="EW199" s="180"/>
      <c r="EX199" s="167"/>
      <c r="EY199" s="180"/>
      <c r="EZ199" s="167"/>
      <c r="FA199" s="180"/>
      <c r="FB199" s="189">
        <f t="shared" si="185"/>
        <v>0</v>
      </c>
      <c r="FC199" s="170">
        <f t="shared" si="186"/>
        <v>0</v>
      </c>
      <c r="FD199" s="169">
        <f t="shared" si="187"/>
        <v>0</v>
      </c>
      <c r="FE199" s="170">
        <f t="shared" si="188"/>
        <v>0</v>
      </c>
      <c r="FF199" s="1"/>
      <c r="FG199" s="1"/>
      <c r="FH199" s="167"/>
      <c r="FI199" s="180"/>
      <c r="FJ199" s="167"/>
      <c r="FK199" s="180"/>
      <c r="FL199" s="167"/>
      <c r="FM199" s="180"/>
      <c r="FN199" s="167"/>
      <c r="FO199" s="180"/>
      <c r="FP199" s="167"/>
      <c r="FQ199" s="180"/>
      <c r="FR199" s="167"/>
      <c r="FS199" s="180"/>
      <c r="FT199" s="167"/>
      <c r="FU199" s="180"/>
      <c r="FV199" s="167"/>
      <c r="FW199" s="180"/>
      <c r="FX199" s="189">
        <f t="shared" si="189"/>
        <v>0</v>
      </c>
      <c r="FY199" s="170">
        <f t="shared" si="190"/>
        <v>0</v>
      </c>
      <c r="FZ199" s="169">
        <f t="shared" si="191"/>
        <v>0</v>
      </c>
      <c r="GA199" s="170">
        <f t="shared" si="192"/>
        <v>0</v>
      </c>
      <c r="GB199" s="1"/>
      <c r="GC199" s="1"/>
      <c r="GD199" s="167"/>
      <c r="GE199" s="180"/>
      <c r="GF199" s="167"/>
      <c r="GG199" s="180"/>
      <c r="GH199" s="167"/>
      <c r="GI199" s="180"/>
      <c r="GJ199" s="167"/>
      <c r="GK199" s="180"/>
      <c r="GL199" s="167"/>
      <c r="GM199" s="180"/>
      <c r="GN199" s="167"/>
      <c r="GO199" s="180"/>
      <c r="GP199" s="167"/>
      <c r="GQ199" s="180"/>
      <c r="GR199" s="167"/>
      <c r="GS199" s="180"/>
      <c r="GT199" s="189">
        <f t="shared" si="207"/>
        <v>0</v>
      </c>
      <c r="GU199" s="170">
        <f t="shared" si="208"/>
        <v>0</v>
      </c>
      <c r="GV199" s="169">
        <f t="shared" si="209"/>
        <v>0</v>
      </c>
      <c r="GW199" s="170">
        <f t="shared" si="210"/>
        <v>0</v>
      </c>
      <c r="GX199" s="1"/>
      <c r="GY199" s="1"/>
      <c r="GZ199" s="167"/>
      <c r="HA199" s="180"/>
      <c r="HB199" s="167"/>
      <c r="HC199" s="180"/>
      <c r="HD199" s="167"/>
      <c r="HE199" s="180"/>
      <c r="HF199" s="167"/>
      <c r="HG199" s="180"/>
      <c r="HH199" s="167"/>
      <c r="HI199" s="180"/>
      <c r="HJ199" s="167"/>
      <c r="HK199" s="180"/>
      <c r="HL199" s="167"/>
      <c r="HM199" s="180"/>
      <c r="HN199" s="167"/>
      <c r="HO199" s="180"/>
      <c r="HP199" s="189">
        <f t="shared" si="211"/>
        <v>0</v>
      </c>
      <c r="HQ199" s="170">
        <f t="shared" si="212"/>
        <v>0</v>
      </c>
      <c r="HR199" s="169">
        <f t="shared" si="213"/>
        <v>0</v>
      </c>
      <c r="HS199" s="170">
        <f t="shared" si="214"/>
        <v>0</v>
      </c>
      <c r="HT199" s="1"/>
      <c r="HU199" s="1"/>
      <c r="HV199" s="173">
        <f t="shared" si="193"/>
        <v>0</v>
      </c>
      <c r="HW199" s="174">
        <f t="shared" si="194"/>
        <v>0</v>
      </c>
      <c r="HX199" s="169">
        <f t="shared" si="195"/>
        <v>0</v>
      </c>
      <c r="HY199" s="170">
        <f t="shared" si="196"/>
        <v>0</v>
      </c>
      <c r="HZ199" s="175">
        <f t="shared" si="197"/>
        <v>0</v>
      </c>
      <c r="IA199" s="174">
        <f t="shared" si="198"/>
        <v>0</v>
      </c>
      <c r="IB199" s="169">
        <f t="shared" si="199"/>
        <v>0</v>
      </c>
      <c r="IC199" s="170">
        <f t="shared" si="200"/>
        <v>0</v>
      </c>
      <c r="ID199" s="453">
        <f t="shared" si="201"/>
        <v>0</v>
      </c>
      <c r="IE199" s="439">
        <f t="shared" si="202"/>
        <v>0</v>
      </c>
      <c r="IF199" s="455" t="s">
        <v>343</v>
      </c>
      <c r="IG199" s="439" t="s">
        <v>343</v>
      </c>
      <c r="IH199" s="1"/>
    </row>
    <row r="200" spans="2:242" s="26" customFormat="1" ht="16.5" hidden="1" customHeight="1" x14ac:dyDescent="0.2">
      <c r="B200" s="153"/>
      <c r="C200" s="838"/>
      <c r="D200" s="839"/>
      <c r="E200" s="553"/>
      <c r="F200" s="553"/>
      <c r="G200" s="553"/>
      <c r="H200" s="553"/>
      <c r="I200" s="148">
        <f>INT(IF(E200&gt;0,data!$J$12,0))</f>
        <v>0</v>
      </c>
      <c r="J200" s="148">
        <f t="shared" si="166"/>
        <v>0</v>
      </c>
      <c r="K200" s="554"/>
      <c r="L200" s="553"/>
      <c r="M200" s="148">
        <f>INT(IF(E200&gt;0,(IF(K200="ano",data!$J$6,0)),0))</f>
        <v>0</v>
      </c>
      <c r="N200" s="155">
        <f t="shared" si="167"/>
        <v>0</v>
      </c>
      <c r="O200" s="158">
        <f t="shared" si="168"/>
        <v>0</v>
      </c>
      <c r="Q200" s="152" t="str">
        <f t="shared" si="169"/>
        <v/>
      </c>
      <c r="R200" s="640" t="s">
        <v>343</v>
      </c>
      <c r="T200" s="26">
        <f t="shared" si="170"/>
        <v>0</v>
      </c>
      <c r="U200" s="176" t="s">
        <v>300</v>
      </c>
      <c r="V200" s="10"/>
      <c r="W200" s="10"/>
      <c r="X200" s="177"/>
      <c r="Y200" s="178"/>
      <c r="Z200" s="177"/>
      <c r="AA200" s="178"/>
      <c r="AB200" s="177"/>
      <c r="AC200" s="178"/>
      <c r="AD200" s="177"/>
      <c r="AE200" s="178"/>
      <c r="AF200" s="177"/>
      <c r="AG200" s="178"/>
      <c r="AH200" s="177"/>
      <c r="AI200" s="178"/>
      <c r="AJ200" s="177"/>
      <c r="AK200" s="178"/>
      <c r="AL200" s="177"/>
      <c r="AM200" s="178"/>
      <c r="AN200" s="177"/>
      <c r="AO200" s="178"/>
      <c r="AP200" s="177"/>
      <c r="AQ200" s="178"/>
      <c r="AR200" s="177"/>
      <c r="AS200" s="178"/>
      <c r="AT200" s="177"/>
      <c r="AU200" s="178"/>
      <c r="AV200" s="189">
        <f t="shared" ref="AV200:AV205" si="215">IF($U200="Ne",0,IF(IF(X200="",0,((30/Y$4*(Y$4-X200))/30))+IF(Z200="",0,((30/AA$4*(AA$4-Z200))/30))+IF(AB200="",0,((30/AC$4*(AC$4-AB200))/30))+IF(AD200="",0,((30/AE$4*(AE$4-AD200))/30))+IF(AF200="",0,((30/AG$4*(AG$4-AF200))/30))+IF(AH200="",0,((30/AI$4*(AI$4-AH200))/30))+IF(AJ200="",0,((30/AK$4*(AK$4-AJ200))/30))+IF(AL200="",0,((30/AM$4*(AM$4-AL200))/30))+IF(AN200="",0,((30/AO$4*(AO$4-AN200))/30))+IF(AP200="",0,((30/AQ$4*(AQ$4-AP200))/30))+IF(AR200="",0,((30/AS$4*(AS$4-AR200))/30))+IF(AT200="",0,((30/AU$4*(AU$4-AT200))/30))&gt;($E200),$E200,IF(X200="",0,((30/Y$4*(Y$4-X200))/30))+IF(Z200="",0,((30/AA$4*(AA$4-Z200))/30))+IF(AB200="",0,((30/AC$4*(AC$4-AB200))/30))+IF(AD200="",0,((30/AE$4*(AE$4-AD200))/30))+IF(AF200="",0,((30/AG$4*(AG$4-AF200))/30))+IF(AH200="",0,((30/AI$4*(AI$4-AH200))/30))+IF(AJ200="",0,((30/AK$4*(AK$4-AJ200))/30))+IF(AL200="",0,((30/AM$4*(AM$4-AL200))/30))+IF(AN200="",0,((30/AO$4*(AO$4-AN200))/30))+IF(AP200="",0,((30/AQ$4*(AQ$4-AP200))/30))+IF(AR200="",0,((30/AS$4*(AS$4-AR200))/30))+IF(AT200="",0,((30/AU$4*(AU$4-AT200))/30))))</f>
        <v>0</v>
      </c>
      <c r="AW200" s="170">
        <f t="shared" si="171"/>
        <v>0</v>
      </c>
      <c r="AX200" s="169">
        <f t="shared" ref="AX200:AX205" si="216">IF($U200="Ne",0,IF(OR($L200=0,$L200=""),0,IF(IF(Y200="Ano",IF(X200="",0,((30/Y$4*(Y$4-X200))/30)),0)+IF(AA200="Ano",IF(Z200="",0,((30/AA$4*(AA$4-Z200))/30)),0)+IF(AC200="Ano",IF(AB200="",0,((30/AC$4*(AC$4-AB200))/30)),0)+IF(AE200="Ano",IF(AD200="",0,((30/AE$4*(AE$4-AD200))/30)),0)+IF(AG200="Ano",IF(AF200="",0,((30/AG$4*(AG$4-AF200))/30)),0)+IF(AI200="Ano",IF(AH200="",0,((30/AI$4*(AI$4-AH200))/30)),0)+IF(AK200="Ano",IF(AJ200="",0,((30/AK$4*(AK$4-AJ200))/30)),0)+IF(AM200="Ano",IF(AL200="",0,((30/AM$4*(AM$4-AL200))/30)),0)+IF(AO200="Ano",IF(AN200="",0,((30/AO$4*(AO$4-AN200))/30)),0)+IF(AQ200="Ano",IF(AP200="",0,((30/AQ$4*(AQ$4-AP200))/30)),0)+IF(AS200="Ano",IF(AR200="",0,((30/AS$4*(AS$4-AR200))/30)),0)+IF(AU200="Ano",IF(AT200="",0,((30/AU$4*(AU$4-AT200))/30)),0)&gt;($L200),$L200,IF(Y200="Ano",IF(X200="",0,((30/Y$4*(Y$4-X200))/30)),0)+IF(AA200="Ano",IF(Z200="",0,((30/AA$4*(AA$4-Z200))/30)),0)+IF(AC200="Ano",IF(AB200="",0,((30/AC$4*(AC$4-AB200))/30)),0)+IF(AE200="Ano",IF(AD200="",0,((30/AE$4*(AE$4-AD200))/30)),0)+IF(AG200="Ano",IF(AF200="",0,((30/AG$4*(AG$4-AF200))/30)),0)+IF(AI200="Ano",IF(AH200="",0,((30/AI$4*(AI$4-AH200))/30)),0)+IF(AK200="Ano",IF(AJ200="",0,((30/AK$4*(AK$4-AJ200))/30)),0)+IF(AM200="Ano",IF(AL200="",0,((30/AM$4*(AM$4-AL200))/30)),0)+IF(AO200="Ano",IF(AN200="",0,((30/AO$4*(AO$4-AN200))/30)),0)+IF(AQ200="Ano",IF(AP200="",0,((30/AQ$4*(AQ$4-AP200))/30)),0)+IF(AS200="Ano",IF(AR200="",0,((30/AS$4*(AS$4-AR200))/30)),0)+IF(AU200="Ano",IF(AT200="",0,((30/AU$4*(AU$4-AT200))/30)),0))))</f>
        <v>0</v>
      </c>
      <c r="AY200" s="170">
        <f t="shared" si="172"/>
        <v>0</v>
      </c>
      <c r="AZ200" s="1"/>
      <c r="BA200" s="1"/>
      <c r="BB200" s="177"/>
      <c r="BC200" s="178"/>
      <c r="BD200" s="177"/>
      <c r="BE200" s="178"/>
      <c r="BF200" s="177"/>
      <c r="BG200" s="178"/>
      <c r="BH200" s="177"/>
      <c r="BI200" s="178"/>
      <c r="BJ200" s="177"/>
      <c r="BK200" s="178"/>
      <c r="BL200" s="177"/>
      <c r="BM200" s="178"/>
      <c r="BN200" s="177"/>
      <c r="BO200" s="178"/>
      <c r="BP200" s="177"/>
      <c r="BQ200" s="178"/>
      <c r="BR200" s="189">
        <f t="shared" si="173"/>
        <v>0</v>
      </c>
      <c r="BS200" s="170">
        <f t="shared" si="174"/>
        <v>0</v>
      </c>
      <c r="BT200" s="169">
        <f t="shared" si="175"/>
        <v>0</v>
      </c>
      <c r="BU200" s="170">
        <f t="shared" si="176"/>
        <v>0</v>
      </c>
      <c r="BV200" s="1"/>
      <c r="BW200" s="1"/>
      <c r="BX200" s="177"/>
      <c r="BY200" s="178"/>
      <c r="BZ200" s="177"/>
      <c r="CA200" s="178"/>
      <c r="CB200" s="177"/>
      <c r="CC200" s="178"/>
      <c r="CD200" s="177"/>
      <c r="CE200" s="178"/>
      <c r="CF200" s="177"/>
      <c r="CG200" s="178"/>
      <c r="CH200" s="177"/>
      <c r="CI200" s="178"/>
      <c r="CJ200" s="177"/>
      <c r="CK200" s="178"/>
      <c r="CL200" s="177"/>
      <c r="CM200" s="178"/>
      <c r="CN200" s="189">
        <f t="shared" si="177"/>
        <v>0</v>
      </c>
      <c r="CO200" s="170">
        <f t="shared" si="178"/>
        <v>0</v>
      </c>
      <c r="CP200" s="169">
        <f t="shared" si="179"/>
        <v>0</v>
      </c>
      <c r="CQ200" s="170">
        <f t="shared" si="180"/>
        <v>0</v>
      </c>
      <c r="CR200" s="1"/>
      <c r="CS200" s="1"/>
      <c r="CT200" s="177"/>
      <c r="CU200" s="178"/>
      <c r="CV200" s="177"/>
      <c r="CW200" s="178"/>
      <c r="CX200" s="177"/>
      <c r="CY200" s="178"/>
      <c r="CZ200" s="177"/>
      <c r="DA200" s="178"/>
      <c r="DB200" s="177"/>
      <c r="DC200" s="178"/>
      <c r="DD200" s="177"/>
      <c r="DE200" s="178"/>
      <c r="DF200" s="177"/>
      <c r="DG200" s="178"/>
      <c r="DH200" s="177"/>
      <c r="DI200" s="178"/>
      <c r="DJ200" s="189">
        <f t="shared" si="203"/>
        <v>0</v>
      </c>
      <c r="DK200" s="170">
        <f t="shared" si="204"/>
        <v>0</v>
      </c>
      <c r="DL200" s="169">
        <f t="shared" si="205"/>
        <v>0</v>
      </c>
      <c r="DM200" s="170">
        <f t="shared" si="206"/>
        <v>0</v>
      </c>
      <c r="DN200" s="1"/>
      <c r="DO200" s="1"/>
      <c r="DP200" s="177"/>
      <c r="DQ200" s="178"/>
      <c r="DR200" s="177"/>
      <c r="DS200" s="178"/>
      <c r="DT200" s="177"/>
      <c r="DU200" s="178"/>
      <c r="DV200" s="177"/>
      <c r="DW200" s="178"/>
      <c r="DX200" s="177"/>
      <c r="DY200" s="178"/>
      <c r="DZ200" s="177"/>
      <c r="EA200" s="178"/>
      <c r="EB200" s="177"/>
      <c r="EC200" s="178"/>
      <c r="ED200" s="177"/>
      <c r="EE200" s="178"/>
      <c r="EF200" s="189">
        <f t="shared" si="181"/>
        <v>0</v>
      </c>
      <c r="EG200" s="170">
        <f t="shared" si="182"/>
        <v>0</v>
      </c>
      <c r="EH200" s="169">
        <f t="shared" si="183"/>
        <v>0</v>
      </c>
      <c r="EI200" s="170">
        <f t="shared" si="184"/>
        <v>0</v>
      </c>
      <c r="EJ200" s="1"/>
      <c r="EK200" s="1"/>
      <c r="EL200" s="177"/>
      <c r="EM200" s="178"/>
      <c r="EN200" s="177"/>
      <c r="EO200" s="178"/>
      <c r="EP200" s="177"/>
      <c r="EQ200" s="178"/>
      <c r="ER200" s="177"/>
      <c r="ES200" s="178"/>
      <c r="ET200" s="177"/>
      <c r="EU200" s="178"/>
      <c r="EV200" s="177"/>
      <c r="EW200" s="178"/>
      <c r="EX200" s="177"/>
      <c r="EY200" s="178"/>
      <c r="EZ200" s="177"/>
      <c r="FA200" s="178"/>
      <c r="FB200" s="189">
        <f t="shared" si="185"/>
        <v>0</v>
      </c>
      <c r="FC200" s="170">
        <f t="shared" si="186"/>
        <v>0</v>
      </c>
      <c r="FD200" s="169">
        <f t="shared" si="187"/>
        <v>0</v>
      </c>
      <c r="FE200" s="170">
        <f t="shared" si="188"/>
        <v>0</v>
      </c>
      <c r="FF200" s="1"/>
      <c r="FG200" s="1"/>
      <c r="FH200" s="177"/>
      <c r="FI200" s="178"/>
      <c r="FJ200" s="177"/>
      <c r="FK200" s="178"/>
      <c r="FL200" s="177"/>
      <c r="FM200" s="178"/>
      <c r="FN200" s="177"/>
      <c r="FO200" s="178"/>
      <c r="FP200" s="177"/>
      <c r="FQ200" s="178"/>
      <c r="FR200" s="177"/>
      <c r="FS200" s="178"/>
      <c r="FT200" s="177"/>
      <c r="FU200" s="178"/>
      <c r="FV200" s="177"/>
      <c r="FW200" s="178"/>
      <c r="FX200" s="189">
        <f t="shared" si="189"/>
        <v>0</v>
      </c>
      <c r="FY200" s="170">
        <f t="shared" si="190"/>
        <v>0</v>
      </c>
      <c r="FZ200" s="169">
        <f t="shared" si="191"/>
        <v>0</v>
      </c>
      <c r="GA200" s="170">
        <f t="shared" si="192"/>
        <v>0</v>
      </c>
      <c r="GB200" s="1"/>
      <c r="GC200" s="1"/>
      <c r="GD200" s="177"/>
      <c r="GE200" s="178"/>
      <c r="GF200" s="177"/>
      <c r="GG200" s="178"/>
      <c r="GH200" s="177"/>
      <c r="GI200" s="178"/>
      <c r="GJ200" s="177"/>
      <c r="GK200" s="178"/>
      <c r="GL200" s="177"/>
      <c r="GM200" s="178"/>
      <c r="GN200" s="177"/>
      <c r="GO200" s="178"/>
      <c r="GP200" s="177"/>
      <c r="GQ200" s="178"/>
      <c r="GR200" s="177"/>
      <c r="GS200" s="178"/>
      <c r="GT200" s="189">
        <f t="shared" si="207"/>
        <v>0</v>
      </c>
      <c r="GU200" s="170">
        <f t="shared" si="208"/>
        <v>0</v>
      </c>
      <c r="GV200" s="169">
        <f t="shared" si="209"/>
        <v>0</v>
      </c>
      <c r="GW200" s="170">
        <f t="shared" si="210"/>
        <v>0</v>
      </c>
      <c r="GX200" s="1"/>
      <c r="GY200" s="1"/>
      <c r="GZ200" s="177"/>
      <c r="HA200" s="178"/>
      <c r="HB200" s="177"/>
      <c r="HC200" s="178"/>
      <c r="HD200" s="177"/>
      <c r="HE200" s="178"/>
      <c r="HF200" s="177"/>
      <c r="HG200" s="178"/>
      <c r="HH200" s="177"/>
      <c r="HI200" s="178"/>
      <c r="HJ200" s="177"/>
      <c r="HK200" s="178"/>
      <c r="HL200" s="177"/>
      <c r="HM200" s="178"/>
      <c r="HN200" s="177"/>
      <c r="HO200" s="178"/>
      <c r="HP200" s="189">
        <f t="shared" si="211"/>
        <v>0</v>
      </c>
      <c r="HQ200" s="170">
        <f t="shared" si="212"/>
        <v>0</v>
      </c>
      <c r="HR200" s="169">
        <f t="shared" si="213"/>
        <v>0</v>
      </c>
      <c r="HS200" s="170">
        <f t="shared" si="214"/>
        <v>0</v>
      </c>
      <c r="HT200" s="1"/>
      <c r="HU200" s="1"/>
      <c r="HV200" s="173">
        <f t="shared" si="193"/>
        <v>0</v>
      </c>
      <c r="HW200" s="174">
        <f t="shared" si="194"/>
        <v>0</v>
      </c>
      <c r="HX200" s="169">
        <f t="shared" si="195"/>
        <v>0</v>
      </c>
      <c r="HY200" s="170">
        <f t="shared" si="196"/>
        <v>0</v>
      </c>
      <c r="HZ200" s="175">
        <f t="shared" si="197"/>
        <v>0</v>
      </c>
      <c r="IA200" s="174">
        <f t="shared" si="198"/>
        <v>0</v>
      </c>
      <c r="IB200" s="169">
        <f t="shared" si="199"/>
        <v>0</v>
      </c>
      <c r="IC200" s="170">
        <f t="shared" si="200"/>
        <v>0</v>
      </c>
      <c r="ID200" s="453">
        <f t="shared" si="201"/>
        <v>0</v>
      </c>
      <c r="IE200" s="439">
        <f t="shared" si="202"/>
        <v>0</v>
      </c>
      <c r="IF200" s="455" t="s">
        <v>343</v>
      </c>
      <c r="IG200" s="439" t="s">
        <v>343</v>
      </c>
      <c r="IH200" s="1"/>
    </row>
    <row r="201" spans="2:242" s="26" customFormat="1" ht="16.5" customHeight="1" x14ac:dyDescent="0.2">
      <c r="B201" s="153" t="s">
        <v>381</v>
      </c>
      <c r="C201" s="806"/>
      <c r="D201" s="807"/>
      <c r="E201" s="322"/>
      <c r="F201" s="116"/>
      <c r="G201" s="116"/>
      <c r="H201" s="116"/>
      <c r="I201" s="148">
        <f>INT(IF(E201&gt;0,data!$J$12,0))</f>
        <v>0</v>
      </c>
      <c r="J201" s="148">
        <f t="shared" si="166"/>
        <v>0</v>
      </c>
      <c r="K201" s="323"/>
      <c r="L201" s="322"/>
      <c r="M201" s="148">
        <f>INT(IF(E201&gt;0,(IF(K201="ano",data!$J$6,0)),0))</f>
        <v>0</v>
      </c>
      <c r="N201" s="155">
        <f t="shared" si="167"/>
        <v>0</v>
      </c>
      <c r="O201" s="158">
        <f t="shared" si="168"/>
        <v>0</v>
      </c>
      <c r="Q201" s="152" t="str">
        <f t="shared" si="169"/>
        <v/>
      </c>
      <c r="R201" s="640" t="s">
        <v>343</v>
      </c>
      <c r="T201" s="26">
        <f t="shared" si="170"/>
        <v>0</v>
      </c>
      <c r="U201" s="179" t="s">
        <v>300</v>
      </c>
      <c r="V201" s="10"/>
      <c r="W201" s="10"/>
      <c r="X201" s="167"/>
      <c r="Y201" s="180"/>
      <c r="Z201" s="167"/>
      <c r="AA201" s="180"/>
      <c r="AB201" s="167"/>
      <c r="AC201" s="180"/>
      <c r="AD201" s="167"/>
      <c r="AE201" s="180"/>
      <c r="AF201" s="167"/>
      <c r="AG201" s="180"/>
      <c r="AH201" s="167"/>
      <c r="AI201" s="180"/>
      <c r="AJ201" s="167"/>
      <c r="AK201" s="180"/>
      <c r="AL201" s="167"/>
      <c r="AM201" s="180"/>
      <c r="AN201" s="167"/>
      <c r="AO201" s="180"/>
      <c r="AP201" s="167"/>
      <c r="AQ201" s="180"/>
      <c r="AR201" s="167"/>
      <c r="AS201" s="180"/>
      <c r="AT201" s="167"/>
      <c r="AU201" s="180"/>
      <c r="AV201" s="189">
        <f t="shared" si="215"/>
        <v>0</v>
      </c>
      <c r="AW201" s="170">
        <f t="shared" si="171"/>
        <v>0</v>
      </c>
      <c r="AX201" s="169">
        <f t="shared" si="216"/>
        <v>0</v>
      </c>
      <c r="AY201" s="170">
        <f t="shared" si="172"/>
        <v>0</v>
      </c>
      <c r="AZ201" s="1"/>
      <c r="BA201" s="1"/>
      <c r="BB201" s="167"/>
      <c r="BC201" s="180"/>
      <c r="BD201" s="167"/>
      <c r="BE201" s="180"/>
      <c r="BF201" s="167"/>
      <c r="BG201" s="180"/>
      <c r="BH201" s="167"/>
      <c r="BI201" s="180"/>
      <c r="BJ201" s="167"/>
      <c r="BK201" s="180"/>
      <c r="BL201" s="167"/>
      <c r="BM201" s="180"/>
      <c r="BN201" s="167"/>
      <c r="BO201" s="180"/>
      <c r="BP201" s="167"/>
      <c r="BQ201" s="180"/>
      <c r="BR201" s="189">
        <f t="shared" si="173"/>
        <v>0</v>
      </c>
      <c r="BS201" s="170">
        <f t="shared" si="174"/>
        <v>0</v>
      </c>
      <c r="BT201" s="169">
        <f t="shared" si="175"/>
        <v>0</v>
      </c>
      <c r="BU201" s="170">
        <f t="shared" si="176"/>
        <v>0</v>
      </c>
      <c r="BV201" s="1"/>
      <c r="BW201" s="1"/>
      <c r="BX201" s="167"/>
      <c r="BY201" s="180"/>
      <c r="BZ201" s="167"/>
      <c r="CA201" s="180"/>
      <c r="CB201" s="167"/>
      <c r="CC201" s="180"/>
      <c r="CD201" s="167"/>
      <c r="CE201" s="180"/>
      <c r="CF201" s="167"/>
      <c r="CG201" s="180"/>
      <c r="CH201" s="167"/>
      <c r="CI201" s="180"/>
      <c r="CJ201" s="167"/>
      <c r="CK201" s="180"/>
      <c r="CL201" s="167"/>
      <c r="CM201" s="180"/>
      <c r="CN201" s="189">
        <f t="shared" si="177"/>
        <v>0</v>
      </c>
      <c r="CO201" s="170">
        <f t="shared" si="178"/>
        <v>0</v>
      </c>
      <c r="CP201" s="169">
        <f t="shared" si="179"/>
        <v>0</v>
      </c>
      <c r="CQ201" s="170">
        <f t="shared" si="180"/>
        <v>0</v>
      </c>
      <c r="CR201" s="1"/>
      <c r="CS201" s="1"/>
      <c r="CT201" s="167"/>
      <c r="CU201" s="180"/>
      <c r="CV201" s="167"/>
      <c r="CW201" s="180"/>
      <c r="CX201" s="167"/>
      <c r="CY201" s="180"/>
      <c r="CZ201" s="167"/>
      <c r="DA201" s="180"/>
      <c r="DB201" s="167"/>
      <c r="DC201" s="180"/>
      <c r="DD201" s="167"/>
      <c r="DE201" s="180"/>
      <c r="DF201" s="167"/>
      <c r="DG201" s="180"/>
      <c r="DH201" s="167"/>
      <c r="DI201" s="180"/>
      <c r="DJ201" s="189">
        <f t="shared" si="203"/>
        <v>0</v>
      </c>
      <c r="DK201" s="170">
        <f t="shared" si="204"/>
        <v>0</v>
      </c>
      <c r="DL201" s="169">
        <f t="shared" si="205"/>
        <v>0</v>
      </c>
      <c r="DM201" s="170">
        <f t="shared" si="206"/>
        <v>0</v>
      </c>
      <c r="DN201" s="1"/>
      <c r="DO201" s="1"/>
      <c r="DP201" s="167"/>
      <c r="DQ201" s="180"/>
      <c r="DR201" s="167"/>
      <c r="DS201" s="180"/>
      <c r="DT201" s="167"/>
      <c r="DU201" s="180"/>
      <c r="DV201" s="167"/>
      <c r="DW201" s="180"/>
      <c r="DX201" s="167"/>
      <c r="DY201" s="180"/>
      <c r="DZ201" s="167"/>
      <c r="EA201" s="180"/>
      <c r="EB201" s="167"/>
      <c r="EC201" s="180"/>
      <c r="ED201" s="167"/>
      <c r="EE201" s="180"/>
      <c r="EF201" s="189">
        <f t="shared" si="181"/>
        <v>0</v>
      </c>
      <c r="EG201" s="170">
        <f t="shared" si="182"/>
        <v>0</v>
      </c>
      <c r="EH201" s="169">
        <f t="shared" si="183"/>
        <v>0</v>
      </c>
      <c r="EI201" s="170">
        <f t="shared" si="184"/>
        <v>0</v>
      </c>
      <c r="EJ201" s="1"/>
      <c r="EK201" s="1"/>
      <c r="EL201" s="167"/>
      <c r="EM201" s="180"/>
      <c r="EN201" s="167"/>
      <c r="EO201" s="180"/>
      <c r="EP201" s="167"/>
      <c r="EQ201" s="180"/>
      <c r="ER201" s="167"/>
      <c r="ES201" s="180"/>
      <c r="ET201" s="167"/>
      <c r="EU201" s="180"/>
      <c r="EV201" s="167"/>
      <c r="EW201" s="180"/>
      <c r="EX201" s="167"/>
      <c r="EY201" s="180"/>
      <c r="EZ201" s="167"/>
      <c r="FA201" s="180"/>
      <c r="FB201" s="189">
        <f t="shared" si="185"/>
        <v>0</v>
      </c>
      <c r="FC201" s="170">
        <f t="shared" si="186"/>
        <v>0</v>
      </c>
      <c r="FD201" s="169">
        <f t="shared" si="187"/>
        <v>0</v>
      </c>
      <c r="FE201" s="170">
        <f t="shared" si="188"/>
        <v>0</v>
      </c>
      <c r="FF201" s="1"/>
      <c r="FG201" s="1"/>
      <c r="FH201" s="167"/>
      <c r="FI201" s="180"/>
      <c r="FJ201" s="167"/>
      <c r="FK201" s="180"/>
      <c r="FL201" s="167"/>
      <c r="FM201" s="180"/>
      <c r="FN201" s="167"/>
      <c r="FO201" s="180"/>
      <c r="FP201" s="167"/>
      <c r="FQ201" s="180"/>
      <c r="FR201" s="167"/>
      <c r="FS201" s="180"/>
      <c r="FT201" s="167"/>
      <c r="FU201" s="180"/>
      <c r="FV201" s="167"/>
      <c r="FW201" s="180"/>
      <c r="FX201" s="189">
        <f t="shared" si="189"/>
        <v>0</v>
      </c>
      <c r="FY201" s="170">
        <f t="shared" si="190"/>
        <v>0</v>
      </c>
      <c r="FZ201" s="169">
        <f t="shared" si="191"/>
        <v>0</v>
      </c>
      <c r="GA201" s="170">
        <f t="shared" si="192"/>
        <v>0</v>
      </c>
      <c r="GB201" s="1"/>
      <c r="GC201" s="1"/>
      <c r="GD201" s="167"/>
      <c r="GE201" s="180"/>
      <c r="GF201" s="167"/>
      <c r="GG201" s="180"/>
      <c r="GH201" s="167"/>
      <c r="GI201" s="180"/>
      <c r="GJ201" s="167"/>
      <c r="GK201" s="180"/>
      <c r="GL201" s="167"/>
      <c r="GM201" s="180"/>
      <c r="GN201" s="167"/>
      <c r="GO201" s="180"/>
      <c r="GP201" s="167"/>
      <c r="GQ201" s="180"/>
      <c r="GR201" s="167"/>
      <c r="GS201" s="180"/>
      <c r="GT201" s="189">
        <f t="shared" si="207"/>
        <v>0</v>
      </c>
      <c r="GU201" s="170">
        <f t="shared" si="208"/>
        <v>0</v>
      </c>
      <c r="GV201" s="169">
        <f t="shared" si="209"/>
        <v>0</v>
      </c>
      <c r="GW201" s="170">
        <f t="shared" si="210"/>
        <v>0</v>
      </c>
      <c r="GX201" s="1"/>
      <c r="GY201" s="1"/>
      <c r="GZ201" s="167"/>
      <c r="HA201" s="180"/>
      <c r="HB201" s="167"/>
      <c r="HC201" s="180"/>
      <c r="HD201" s="167"/>
      <c r="HE201" s="180"/>
      <c r="HF201" s="167"/>
      <c r="HG201" s="180"/>
      <c r="HH201" s="167"/>
      <c r="HI201" s="180"/>
      <c r="HJ201" s="167"/>
      <c r="HK201" s="180"/>
      <c r="HL201" s="167"/>
      <c r="HM201" s="180"/>
      <c r="HN201" s="167"/>
      <c r="HO201" s="180"/>
      <c r="HP201" s="189">
        <f t="shared" si="211"/>
        <v>0</v>
      </c>
      <c r="HQ201" s="170">
        <f t="shared" si="212"/>
        <v>0</v>
      </c>
      <c r="HR201" s="169">
        <f t="shared" si="213"/>
        <v>0</v>
      </c>
      <c r="HS201" s="170">
        <f t="shared" si="214"/>
        <v>0</v>
      </c>
      <c r="HT201" s="1"/>
      <c r="HU201" s="1"/>
      <c r="HV201" s="173">
        <f t="shared" si="193"/>
        <v>0</v>
      </c>
      <c r="HW201" s="174">
        <f t="shared" si="194"/>
        <v>0</v>
      </c>
      <c r="HX201" s="169">
        <f t="shared" si="195"/>
        <v>0</v>
      </c>
      <c r="HY201" s="170">
        <f t="shared" si="196"/>
        <v>0</v>
      </c>
      <c r="HZ201" s="175">
        <f t="shared" si="197"/>
        <v>0</v>
      </c>
      <c r="IA201" s="174">
        <f t="shared" si="198"/>
        <v>0</v>
      </c>
      <c r="IB201" s="169">
        <f t="shared" si="199"/>
        <v>0</v>
      </c>
      <c r="IC201" s="170">
        <f t="shared" si="200"/>
        <v>0</v>
      </c>
      <c r="ID201" s="453">
        <f t="shared" si="201"/>
        <v>0</v>
      </c>
      <c r="IE201" s="439">
        <f t="shared" si="202"/>
        <v>0</v>
      </c>
      <c r="IF201" s="455" t="s">
        <v>343</v>
      </c>
      <c r="IG201" s="439" t="s">
        <v>343</v>
      </c>
      <c r="IH201" s="1"/>
    </row>
    <row r="202" spans="2:242" s="26" customFormat="1" ht="16.5" hidden="1" customHeight="1" x14ac:dyDescent="0.2">
      <c r="B202" s="153"/>
      <c r="C202" s="838"/>
      <c r="D202" s="839"/>
      <c r="E202" s="553"/>
      <c r="F202" s="553"/>
      <c r="G202" s="553"/>
      <c r="H202" s="553"/>
      <c r="I202" s="148">
        <f>INT(IF(E202&gt;0,data!$J$12,0))</f>
        <v>0</v>
      </c>
      <c r="J202" s="148">
        <f t="shared" si="166"/>
        <v>0</v>
      </c>
      <c r="K202" s="554"/>
      <c r="L202" s="553"/>
      <c r="M202" s="148">
        <f>INT(IF(E202&gt;0,(IF(K202="ano",data!$J$6,0)),0))</f>
        <v>0</v>
      </c>
      <c r="N202" s="155">
        <f t="shared" si="167"/>
        <v>0</v>
      </c>
      <c r="O202" s="158">
        <f t="shared" si="168"/>
        <v>0</v>
      </c>
      <c r="Q202" s="152" t="str">
        <f t="shared" si="169"/>
        <v/>
      </c>
      <c r="R202" s="640" t="s">
        <v>343</v>
      </c>
      <c r="T202" s="26">
        <f t="shared" si="170"/>
        <v>0</v>
      </c>
      <c r="U202" s="176" t="s">
        <v>300</v>
      </c>
      <c r="V202" s="10"/>
      <c r="W202" s="10"/>
      <c r="X202" s="177"/>
      <c r="Y202" s="178"/>
      <c r="Z202" s="177"/>
      <c r="AA202" s="178"/>
      <c r="AB202" s="177"/>
      <c r="AC202" s="178"/>
      <c r="AD202" s="177"/>
      <c r="AE202" s="178"/>
      <c r="AF202" s="177"/>
      <c r="AG202" s="178"/>
      <c r="AH202" s="177"/>
      <c r="AI202" s="178"/>
      <c r="AJ202" s="177"/>
      <c r="AK202" s="178"/>
      <c r="AL202" s="177"/>
      <c r="AM202" s="178"/>
      <c r="AN202" s="177"/>
      <c r="AO202" s="178"/>
      <c r="AP202" s="177"/>
      <c r="AQ202" s="178"/>
      <c r="AR202" s="177"/>
      <c r="AS202" s="178"/>
      <c r="AT202" s="177"/>
      <c r="AU202" s="178"/>
      <c r="AV202" s="189">
        <f t="shared" si="215"/>
        <v>0</v>
      </c>
      <c r="AW202" s="170">
        <f t="shared" si="171"/>
        <v>0</v>
      </c>
      <c r="AX202" s="169">
        <f t="shared" si="216"/>
        <v>0</v>
      </c>
      <c r="AY202" s="170">
        <f t="shared" si="172"/>
        <v>0</v>
      </c>
      <c r="AZ202" s="1"/>
      <c r="BA202" s="1"/>
      <c r="BB202" s="177"/>
      <c r="BC202" s="178"/>
      <c r="BD202" s="177"/>
      <c r="BE202" s="178"/>
      <c r="BF202" s="177"/>
      <c r="BG202" s="178"/>
      <c r="BH202" s="177"/>
      <c r="BI202" s="178"/>
      <c r="BJ202" s="177"/>
      <c r="BK202" s="178"/>
      <c r="BL202" s="177"/>
      <c r="BM202" s="178"/>
      <c r="BN202" s="177"/>
      <c r="BO202" s="178"/>
      <c r="BP202" s="177"/>
      <c r="BQ202" s="178"/>
      <c r="BR202" s="189">
        <f t="shared" si="173"/>
        <v>0</v>
      </c>
      <c r="BS202" s="170">
        <f t="shared" si="174"/>
        <v>0</v>
      </c>
      <c r="BT202" s="169">
        <f t="shared" si="175"/>
        <v>0</v>
      </c>
      <c r="BU202" s="170">
        <f t="shared" si="176"/>
        <v>0</v>
      </c>
      <c r="BV202" s="1"/>
      <c r="BW202" s="1"/>
      <c r="BX202" s="177"/>
      <c r="BY202" s="178"/>
      <c r="BZ202" s="177"/>
      <c r="CA202" s="178"/>
      <c r="CB202" s="177"/>
      <c r="CC202" s="178"/>
      <c r="CD202" s="177"/>
      <c r="CE202" s="178"/>
      <c r="CF202" s="177"/>
      <c r="CG202" s="178"/>
      <c r="CH202" s="177"/>
      <c r="CI202" s="178"/>
      <c r="CJ202" s="177"/>
      <c r="CK202" s="178"/>
      <c r="CL202" s="177"/>
      <c r="CM202" s="178"/>
      <c r="CN202" s="189">
        <f t="shared" si="177"/>
        <v>0</v>
      </c>
      <c r="CO202" s="170">
        <f t="shared" si="178"/>
        <v>0</v>
      </c>
      <c r="CP202" s="169">
        <f t="shared" si="179"/>
        <v>0</v>
      </c>
      <c r="CQ202" s="170">
        <f t="shared" si="180"/>
        <v>0</v>
      </c>
      <c r="CR202" s="1"/>
      <c r="CS202" s="1"/>
      <c r="CT202" s="177"/>
      <c r="CU202" s="178"/>
      <c r="CV202" s="177"/>
      <c r="CW202" s="178"/>
      <c r="CX202" s="177"/>
      <c r="CY202" s="178"/>
      <c r="CZ202" s="177"/>
      <c r="DA202" s="178"/>
      <c r="DB202" s="177"/>
      <c r="DC202" s="178"/>
      <c r="DD202" s="177"/>
      <c r="DE202" s="178"/>
      <c r="DF202" s="177"/>
      <c r="DG202" s="178"/>
      <c r="DH202" s="177"/>
      <c r="DI202" s="178"/>
      <c r="DJ202" s="189">
        <f t="shared" si="203"/>
        <v>0</v>
      </c>
      <c r="DK202" s="170">
        <f t="shared" si="204"/>
        <v>0</v>
      </c>
      <c r="DL202" s="169">
        <f t="shared" si="205"/>
        <v>0</v>
      </c>
      <c r="DM202" s="170">
        <f t="shared" si="206"/>
        <v>0</v>
      </c>
      <c r="DN202" s="1"/>
      <c r="DO202" s="1"/>
      <c r="DP202" s="177"/>
      <c r="DQ202" s="178"/>
      <c r="DR202" s="177"/>
      <c r="DS202" s="178"/>
      <c r="DT202" s="177"/>
      <c r="DU202" s="178"/>
      <c r="DV202" s="177"/>
      <c r="DW202" s="178"/>
      <c r="DX202" s="177"/>
      <c r="DY202" s="178"/>
      <c r="DZ202" s="177"/>
      <c r="EA202" s="178"/>
      <c r="EB202" s="177"/>
      <c r="EC202" s="178"/>
      <c r="ED202" s="177"/>
      <c r="EE202" s="178"/>
      <c r="EF202" s="189">
        <f t="shared" si="181"/>
        <v>0</v>
      </c>
      <c r="EG202" s="170">
        <f t="shared" si="182"/>
        <v>0</v>
      </c>
      <c r="EH202" s="169">
        <f t="shared" si="183"/>
        <v>0</v>
      </c>
      <c r="EI202" s="170">
        <f t="shared" si="184"/>
        <v>0</v>
      </c>
      <c r="EJ202" s="1"/>
      <c r="EK202" s="1"/>
      <c r="EL202" s="177"/>
      <c r="EM202" s="178"/>
      <c r="EN202" s="177"/>
      <c r="EO202" s="178"/>
      <c r="EP202" s="177"/>
      <c r="EQ202" s="178"/>
      <c r="ER202" s="177"/>
      <c r="ES202" s="178"/>
      <c r="ET202" s="177"/>
      <c r="EU202" s="178"/>
      <c r="EV202" s="177"/>
      <c r="EW202" s="178"/>
      <c r="EX202" s="177"/>
      <c r="EY202" s="178"/>
      <c r="EZ202" s="177"/>
      <c r="FA202" s="178"/>
      <c r="FB202" s="189">
        <f t="shared" si="185"/>
        <v>0</v>
      </c>
      <c r="FC202" s="170">
        <f t="shared" si="186"/>
        <v>0</v>
      </c>
      <c r="FD202" s="169">
        <f t="shared" si="187"/>
        <v>0</v>
      </c>
      <c r="FE202" s="170">
        <f t="shared" si="188"/>
        <v>0</v>
      </c>
      <c r="FF202" s="1"/>
      <c r="FG202" s="1"/>
      <c r="FH202" s="177"/>
      <c r="FI202" s="178"/>
      <c r="FJ202" s="177"/>
      <c r="FK202" s="178"/>
      <c r="FL202" s="177"/>
      <c r="FM202" s="178"/>
      <c r="FN202" s="177"/>
      <c r="FO202" s="178"/>
      <c r="FP202" s="177"/>
      <c r="FQ202" s="178"/>
      <c r="FR202" s="177"/>
      <c r="FS202" s="178"/>
      <c r="FT202" s="177"/>
      <c r="FU202" s="178"/>
      <c r="FV202" s="177"/>
      <c r="FW202" s="178"/>
      <c r="FX202" s="189">
        <f t="shared" si="189"/>
        <v>0</v>
      </c>
      <c r="FY202" s="170">
        <f t="shared" si="190"/>
        <v>0</v>
      </c>
      <c r="FZ202" s="169">
        <f t="shared" si="191"/>
        <v>0</v>
      </c>
      <c r="GA202" s="170">
        <f t="shared" si="192"/>
        <v>0</v>
      </c>
      <c r="GB202" s="1"/>
      <c r="GC202" s="1"/>
      <c r="GD202" s="177"/>
      <c r="GE202" s="178"/>
      <c r="GF202" s="177"/>
      <c r="GG202" s="178"/>
      <c r="GH202" s="177"/>
      <c r="GI202" s="178"/>
      <c r="GJ202" s="177"/>
      <c r="GK202" s="178"/>
      <c r="GL202" s="177"/>
      <c r="GM202" s="178"/>
      <c r="GN202" s="177"/>
      <c r="GO202" s="178"/>
      <c r="GP202" s="177"/>
      <c r="GQ202" s="178"/>
      <c r="GR202" s="177"/>
      <c r="GS202" s="178"/>
      <c r="GT202" s="189">
        <f t="shared" si="207"/>
        <v>0</v>
      </c>
      <c r="GU202" s="170">
        <f t="shared" si="208"/>
        <v>0</v>
      </c>
      <c r="GV202" s="169">
        <f t="shared" si="209"/>
        <v>0</v>
      </c>
      <c r="GW202" s="170">
        <f t="shared" si="210"/>
        <v>0</v>
      </c>
      <c r="GX202" s="1"/>
      <c r="GY202" s="1"/>
      <c r="GZ202" s="177"/>
      <c r="HA202" s="178"/>
      <c r="HB202" s="177"/>
      <c r="HC202" s="178"/>
      <c r="HD202" s="177"/>
      <c r="HE202" s="178"/>
      <c r="HF202" s="177"/>
      <c r="HG202" s="178"/>
      <c r="HH202" s="177"/>
      <c r="HI202" s="178"/>
      <c r="HJ202" s="177"/>
      <c r="HK202" s="178"/>
      <c r="HL202" s="177"/>
      <c r="HM202" s="178"/>
      <c r="HN202" s="177"/>
      <c r="HO202" s="178"/>
      <c r="HP202" s="189">
        <f t="shared" si="211"/>
        <v>0</v>
      </c>
      <c r="HQ202" s="170">
        <f t="shared" si="212"/>
        <v>0</v>
      </c>
      <c r="HR202" s="169">
        <f t="shared" si="213"/>
        <v>0</v>
      </c>
      <c r="HS202" s="170">
        <f t="shared" si="214"/>
        <v>0</v>
      </c>
      <c r="HT202" s="1"/>
      <c r="HU202" s="1"/>
      <c r="HV202" s="173">
        <f t="shared" si="193"/>
        <v>0</v>
      </c>
      <c r="HW202" s="174">
        <f t="shared" si="194"/>
        <v>0</v>
      </c>
      <c r="HX202" s="169">
        <f t="shared" si="195"/>
        <v>0</v>
      </c>
      <c r="HY202" s="170">
        <f t="shared" si="196"/>
        <v>0</v>
      </c>
      <c r="HZ202" s="175">
        <f t="shared" si="197"/>
        <v>0</v>
      </c>
      <c r="IA202" s="174">
        <f t="shared" si="198"/>
        <v>0</v>
      </c>
      <c r="IB202" s="169">
        <f t="shared" si="199"/>
        <v>0</v>
      </c>
      <c r="IC202" s="170">
        <f t="shared" si="200"/>
        <v>0</v>
      </c>
      <c r="ID202" s="453">
        <f t="shared" si="201"/>
        <v>0</v>
      </c>
      <c r="IE202" s="439">
        <f t="shared" si="202"/>
        <v>0</v>
      </c>
      <c r="IF202" s="455" t="s">
        <v>343</v>
      </c>
      <c r="IG202" s="439" t="s">
        <v>343</v>
      </c>
      <c r="IH202" s="1"/>
    </row>
    <row r="203" spans="2:242" s="26" customFormat="1" ht="15.75" customHeight="1" x14ac:dyDescent="0.2">
      <c r="B203" s="153" t="s">
        <v>382</v>
      </c>
      <c r="C203" s="806"/>
      <c r="D203" s="807"/>
      <c r="E203" s="322"/>
      <c r="F203" s="123"/>
      <c r="G203" s="123"/>
      <c r="H203" s="123"/>
      <c r="I203" s="148">
        <f>INT(IF(E203&gt;0,data!$J$12,0))</f>
        <v>0</v>
      </c>
      <c r="J203" s="148">
        <f t="shared" si="166"/>
        <v>0</v>
      </c>
      <c r="K203" s="323"/>
      <c r="L203" s="322"/>
      <c r="M203" s="148">
        <f>INT(IF(E203&gt;0,(IF(K203="ano",data!$J$6,0)),0))</f>
        <v>0</v>
      </c>
      <c r="N203" s="155">
        <f t="shared" si="167"/>
        <v>0</v>
      </c>
      <c r="O203" s="158">
        <f t="shared" si="168"/>
        <v>0</v>
      </c>
      <c r="Q203" s="152" t="str">
        <f t="shared" si="169"/>
        <v/>
      </c>
      <c r="R203" s="640" t="s">
        <v>343</v>
      </c>
      <c r="T203" s="26">
        <f t="shared" si="170"/>
        <v>0</v>
      </c>
      <c r="U203" s="179" t="s">
        <v>300</v>
      </c>
      <c r="V203" s="10"/>
      <c r="W203" s="10"/>
      <c r="X203" s="167"/>
      <c r="Y203" s="180"/>
      <c r="Z203" s="167"/>
      <c r="AA203" s="180"/>
      <c r="AB203" s="167"/>
      <c r="AC203" s="180"/>
      <c r="AD203" s="167"/>
      <c r="AE203" s="180"/>
      <c r="AF203" s="167"/>
      <c r="AG203" s="180"/>
      <c r="AH203" s="167"/>
      <c r="AI203" s="180"/>
      <c r="AJ203" s="167"/>
      <c r="AK203" s="180"/>
      <c r="AL203" s="167"/>
      <c r="AM203" s="180"/>
      <c r="AN203" s="167"/>
      <c r="AO203" s="180"/>
      <c r="AP203" s="167"/>
      <c r="AQ203" s="180"/>
      <c r="AR203" s="167"/>
      <c r="AS203" s="180"/>
      <c r="AT203" s="167"/>
      <c r="AU203" s="180"/>
      <c r="AV203" s="189">
        <f t="shared" si="215"/>
        <v>0</v>
      </c>
      <c r="AW203" s="170">
        <f t="shared" si="171"/>
        <v>0</v>
      </c>
      <c r="AX203" s="169">
        <f t="shared" si="216"/>
        <v>0</v>
      </c>
      <c r="AY203" s="170">
        <f t="shared" si="172"/>
        <v>0</v>
      </c>
      <c r="AZ203" s="1"/>
      <c r="BA203" s="1"/>
      <c r="BB203" s="167"/>
      <c r="BC203" s="180"/>
      <c r="BD203" s="167"/>
      <c r="BE203" s="180"/>
      <c r="BF203" s="167"/>
      <c r="BG203" s="180"/>
      <c r="BH203" s="167"/>
      <c r="BI203" s="180"/>
      <c r="BJ203" s="167"/>
      <c r="BK203" s="180"/>
      <c r="BL203" s="167"/>
      <c r="BM203" s="180"/>
      <c r="BN203" s="167"/>
      <c r="BO203" s="180"/>
      <c r="BP203" s="167"/>
      <c r="BQ203" s="180"/>
      <c r="BR203" s="189">
        <f t="shared" si="173"/>
        <v>0</v>
      </c>
      <c r="BS203" s="170">
        <f t="shared" si="174"/>
        <v>0</v>
      </c>
      <c r="BT203" s="169">
        <f t="shared" si="175"/>
        <v>0</v>
      </c>
      <c r="BU203" s="170">
        <f t="shared" si="176"/>
        <v>0</v>
      </c>
      <c r="BV203" s="1"/>
      <c r="BW203" s="1"/>
      <c r="BX203" s="167"/>
      <c r="BY203" s="180"/>
      <c r="BZ203" s="167"/>
      <c r="CA203" s="180"/>
      <c r="CB203" s="167"/>
      <c r="CC203" s="180"/>
      <c r="CD203" s="167"/>
      <c r="CE203" s="180"/>
      <c r="CF203" s="167"/>
      <c r="CG203" s="180"/>
      <c r="CH203" s="167"/>
      <c r="CI203" s="180"/>
      <c r="CJ203" s="167"/>
      <c r="CK203" s="180"/>
      <c r="CL203" s="167"/>
      <c r="CM203" s="180"/>
      <c r="CN203" s="189">
        <f t="shared" si="177"/>
        <v>0</v>
      </c>
      <c r="CO203" s="170">
        <f t="shared" si="178"/>
        <v>0</v>
      </c>
      <c r="CP203" s="169">
        <f t="shared" si="179"/>
        <v>0</v>
      </c>
      <c r="CQ203" s="170">
        <f t="shared" si="180"/>
        <v>0</v>
      </c>
      <c r="CR203" s="1"/>
      <c r="CS203" s="1"/>
      <c r="CT203" s="167"/>
      <c r="CU203" s="180"/>
      <c r="CV203" s="167"/>
      <c r="CW203" s="180"/>
      <c r="CX203" s="167"/>
      <c r="CY203" s="180"/>
      <c r="CZ203" s="167"/>
      <c r="DA203" s="180"/>
      <c r="DB203" s="167"/>
      <c r="DC203" s="180"/>
      <c r="DD203" s="167"/>
      <c r="DE203" s="180"/>
      <c r="DF203" s="167"/>
      <c r="DG203" s="180"/>
      <c r="DH203" s="167"/>
      <c r="DI203" s="180"/>
      <c r="DJ203" s="189">
        <f t="shared" si="203"/>
        <v>0</v>
      </c>
      <c r="DK203" s="170">
        <f t="shared" si="204"/>
        <v>0</v>
      </c>
      <c r="DL203" s="169">
        <f t="shared" si="205"/>
        <v>0</v>
      </c>
      <c r="DM203" s="170">
        <f t="shared" si="206"/>
        <v>0</v>
      </c>
      <c r="DN203" s="1"/>
      <c r="DO203" s="1"/>
      <c r="DP203" s="167"/>
      <c r="DQ203" s="180"/>
      <c r="DR203" s="167"/>
      <c r="DS203" s="180"/>
      <c r="DT203" s="167"/>
      <c r="DU203" s="180"/>
      <c r="DV203" s="167"/>
      <c r="DW203" s="180"/>
      <c r="DX203" s="167"/>
      <c r="DY203" s="180"/>
      <c r="DZ203" s="167"/>
      <c r="EA203" s="180"/>
      <c r="EB203" s="167"/>
      <c r="EC203" s="180"/>
      <c r="ED203" s="167"/>
      <c r="EE203" s="180"/>
      <c r="EF203" s="189">
        <f t="shared" si="181"/>
        <v>0</v>
      </c>
      <c r="EG203" s="170">
        <f t="shared" si="182"/>
        <v>0</v>
      </c>
      <c r="EH203" s="169">
        <f t="shared" si="183"/>
        <v>0</v>
      </c>
      <c r="EI203" s="170">
        <f t="shared" si="184"/>
        <v>0</v>
      </c>
      <c r="EJ203" s="1"/>
      <c r="EK203" s="1"/>
      <c r="EL203" s="167"/>
      <c r="EM203" s="180"/>
      <c r="EN203" s="167"/>
      <c r="EO203" s="180"/>
      <c r="EP203" s="167"/>
      <c r="EQ203" s="180"/>
      <c r="ER203" s="167"/>
      <c r="ES203" s="180"/>
      <c r="ET203" s="167"/>
      <c r="EU203" s="180"/>
      <c r="EV203" s="167"/>
      <c r="EW203" s="180"/>
      <c r="EX203" s="167"/>
      <c r="EY203" s="180"/>
      <c r="EZ203" s="167"/>
      <c r="FA203" s="180"/>
      <c r="FB203" s="189">
        <f t="shared" si="185"/>
        <v>0</v>
      </c>
      <c r="FC203" s="170">
        <f t="shared" si="186"/>
        <v>0</v>
      </c>
      <c r="FD203" s="169">
        <f t="shared" si="187"/>
        <v>0</v>
      </c>
      <c r="FE203" s="170">
        <f t="shared" si="188"/>
        <v>0</v>
      </c>
      <c r="FF203" s="1"/>
      <c r="FG203" s="1"/>
      <c r="FH203" s="167"/>
      <c r="FI203" s="180"/>
      <c r="FJ203" s="167"/>
      <c r="FK203" s="180"/>
      <c r="FL203" s="167"/>
      <c r="FM203" s="180"/>
      <c r="FN203" s="167"/>
      <c r="FO203" s="180"/>
      <c r="FP203" s="167"/>
      <c r="FQ203" s="180"/>
      <c r="FR203" s="167"/>
      <c r="FS203" s="180"/>
      <c r="FT203" s="167"/>
      <c r="FU203" s="180"/>
      <c r="FV203" s="167"/>
      <c r="FW203" s="180"/>
      <c r="FX203" s="189">
        <f t="shared" si="189"/>
        <v>0</v>
      </c>
      <c r="FY203" s="170">
        <f t="shared" si="190"/>
        <v>0</v>
      </c>
      <c r="FZ203" s="169">
        <f t="shared" si="191"/>
        <v>0</v>
      </c>
      <c r="GA203" s="170">
        <f t="shared" si="192"/>
        <v>0</v>
      </c>
      <c r="GB203" s="1"/>
      <c r="GC203" s="1"/>
      <c r="GD203" s="167"/>
      <c r="GE203" s="180"/>
      <c r="GF203" s="167"/>
      <c r="GG203" s="180"/>
      <c r="GH203" s="167"/>
      <c r="GI203" s="180"/>
      <c r="GJ203" s="167"/>
      <c r="GK203" s="180"/>
      <c r="GL203" s="167"/>
      <c r="GM203" s="180"/>
      <c r="GN203" s="167"/>
      <c r="GO203" s="180"/>
      <c r="GP203" s="167"/>
      <c r="GQ203" s="180"/>
      <c r="GR203" s="167"/>
      <c r="GS203" s="180"/>
      <c r="GT203" s="189">
        <f t="shared" si="207"/>
        <v>0</v>
      </c>
      <c r="GU203" s="170">
        <f t="shared" si="208"/>
        <v>0</v>
      </c>
      <c r="GV203" s="169">
        <f t="shared" si="209"/>
        <v>0</v>
      </c>
      <c r="GW203" s="170">
        <f t="shared" si="210"/>
        <v>0</v>
      </c>
      <c r="GX203" s="1"/>
      <c r="GY203" s="1"/>
      <c r="GZ203" s="167"/>
      <c r="HA203" s="180"/>
      <c r="HB203" s="167"/>
      <c r="HC203" s="180"/>
      <c r="HD203" s="167"/>
      <c r="HE203" s="180"/>
      <c r="HF203" s="167"/>
      <c r="HG203" s="180"/>
      <c r="HH203" s="167"/>
      <c r="HI203" s="180"/>
      <c r="HJ203" s="167"/>
      <c r="HK203" s="180"/>
      <c r="HL203" s="167"/>
      <c r="HM203" s="180"/>
      <c r="HN203" s="167"/>
      <c r="HO203" s="180"/>
      <c r="HP203" s="189">
        <f t="shared" si="211"/>
        <v>0</v>
      </c>
      <c r="HQ203" s="170">
        <f t="shared" si="212"/>
        <v>0</v>
      </c>
      <c r="HR203" s="169">
        <f t="shared" si="213"/>
        <v>0</v>
      </c>
      <c r="HS203" s="170">
        <f t="shared" si="214"/>
        <v>0</v>
      </c>
      <c r="HT203" s="1"/>
      <c r="HU203" s="1"/>
      <c r="HV203" s="173">
        <f t="shared" si="193"/>
        <v>0</v>
      </c>
      <c r="HW203" s="174">
        <f t="shared" si="194"/>
        <v>0</v>
      </c>
      <c r="HX203" s="169">
        <f t="shared" si="195"/>
        <v>0</v>
      </c>
      <c r="HY203" s="170">
        <f t="shared" si="196"/>
        <v>0</v>
      </c>
      <c r="HZ203" s="175">
        <f t="shared" si="197"/>
        <v>0</v>
      </c>
      <c r="IA203" s="174">
        <f t="shared" si="198"/>
        <v>0</v>
      </c>
      <c r="IB203" s="169">
        <f t="shared" si="199"/>
        <v>0</v>
      </c>
      <c r="IC203" s="170">
        <f t="shared" si="200"/>
        <v>0</v>
      </c>
      <c r="ID203" s="453">
        <f t="shared" si="201"/>
        <v>0</v>
      </c>
      <c r="IE203" s="439">
        <f t="shared" si="202"/>
        <v>0</v>
      </c>
      <c r="IF203" s="455" t="s">
        <v>343</v>
      </c>
      <c r="IG203" s="439" t="s">
        <v>343</v>
      </c>
      <c r="IH203" s="1"/>
    </row>
    <row r="204" spans="2:242" s="26" customFormat="1" ht="16.5" hidden="1" customHeight="1" x14ac:dyDescent="0.2">
      <c r="B204" s="153"/>
      <c r="C204" s="838"/>
      <c r="D204" s="839"/>
      <c r="E204" s="553"/>
      <c r="F204" s="553"/>
      <c r="G204" s="553"/>
      <c r="H204" s="553"/>
      <c r="I204" s="148">
        <f>INT(IF(E204&gt;0,data!$J$12,0))</f>
        <v>0</v>
      </c>
      <c r="J204" s="148">
        <f t="shared" si="166"/>
        <v>0</v>
      </c>
      <c r="K204" s="554"/>
      <c r="L204" s="553"/>
      <c r="M204" s="148">
        <f>INT(IF(E204&gt;0,(IF(K204="ano",data!$J$6,0)),0))</f>
        <v>0</v>
      </c>
      <c r="N204" s="155">
        <f t="shared" si="167"/>
        <v>0</v>
      </c>
      <c r="O204" s="158">
        <f t="shared" si="168"/>
        <v>0</v>
      </c>
      <c r="Q204" s="152" t="str">
        <f t="shared" si="169"/>
        <v/>
      </c>
      <c r="R204" s="640" t="s">
        <v>343</v>
      </c>
      <c r="T204" s="26">
        <f t="shared" si="170"/>
        <v>0</v>
      </c>
      <c r="U204" s="176" t="s">
        <v>300</v>
      </c>
      <c r="V204" s="10"/>
      <c r="W204" s="10"/>
      <c r="X204" s="177"/>
      <c r="Y204" s="178"/>
      <c r="Z204" s="177"/>
      <c r="AA204" s="178"/>
      <c r="AB204" s="177"/>
      <c r="AC204" s="178"/>
      <c r="AD204" s="177"/>
      <c r="AE204" s="178"/>
      <c r="AF204" s="177"/>
      <c r="AG204" s="178"/>
      <c r="AH204" s="177"/>
      <c r="AI204" s="178"/>
      <c r="AJ204" s="177"/>
      <c r="AK204" s="178"/>
      <c r="AL204" s="177"/>
      <c r="AM204" s="178"/>
      <c r="AN204" s="177"/>
      <c r="AO204" s="178"/>
      <c r="AP204" s="177"/>
      <c r="AQ204" s="178"/>
      <c r="AR204" s="177"/>
      <c r="AS204" s="178"/>
      <c r="AT204" s="177"/>
      <c r="AU204" s="178"/>
      <c r="AV204" s="189">
        <f t="shared" si="215"/>
        <v>0</v>
      </c>
      <c r="AW204" s="170">
        <f t="shared" si="171"/>
        <v>0</v>
      </c>
      <c r="AX204" s="169">
        <f t="shared" si="216"/>
        <v>0</v>
      </c>
      <c r="AY204" s="170">
        <f t="shared" si="172"/>
        <v>0</v>
      </c>
      <c r="AZ204" s="1"/>
      <c r="BA204" s="1"/>
      <c r="BB204" s="177"/>
      <c r="BC204" s="178"/>
      <c r="BD204" s="177"/>
      <c r="BE204" s="178"/>
      <c r="BF204" s="177"/>
      <c r="BG204" s="178"/>
      <c r="BH204" s="177"/>
      <c r="BI204" s="178"/>
      <c r="BJ204" s="177"/>
      <c r="BK204" s="178"/>
      <c r="BL204" s="177"/>
      <c r="BM204" s="178"/>
      <c r="BN204" s="177"/>
      <c r="BO204" s="178"/>
      <c r="BP204" s="177"/>
      <c r="BQ204" s="178"/>
      <c r="BR204" s="189">
        <f t="shared" si="173"/>
        <v>0</v>
      </c>
      <c r="BS204" s="170">
        <f t="shared" si="174"/>
        <v>0</v>
      </c>
      <c r="BT204" s="169">
        <f t="shared" si="175"/>
        <v>0</v>
      </c>
      <c r="BU204" s="170">
        <f t="shared" si="176"/>
        <v>0</v>
      </c>
      <c r="BV204" s="1"/>
      <c r="BW204" s="1"/>
      <c r="BX204" s="177"/>
      <c r="BY204" s="178"/>
      <c r="BZ204" s="177"/>
      <c r="CA204" s="178"/>
      <c r="CB204" s="177"/>
      <c r="CC204" s="178"/>
      <c r="CD204" s="177"/>
      <c r="CE204" s="178"/>
      <c r="CF204" s="177"/>
      <c r="CG204" s="178"/>
      <c r="CH204" s="177"/>
      <c r="CI204" s="178"/>
      <c r="CJ204" s="177"/>
      <c r="CK204" s="178"/>
      <c r="CL204" s="177"/>
      <c r="CM204" s="178"/>
      <c r="CN204" s="189">
        <f t="shared" si="177"/>
        <v>0</v>
      </c>
      <c r="CO204" s="170">
        <f t="shared" si="178"/>
        <v>0</v>
      </c>
      <c r="CP204" s="169">
        <f t="shared" si="179"/>
        <v>0</v>
      </c>
      <c r="CQ204" s="170">
        <f t="shared" si="180"/>
        <v>0</v>
      </c>
      <c r="CR204" s="1"/>
      <c r="CS204" s="1"/>
      <c r="CT204" s="177"/>
      <c r="CU204" s="178"/>
      <c r="CV204" s="177"/>
      <c r="CW204" s="178"/>
      <c r="CX204" s="177"/>
      <c r="CY204" s="178"/>
      <c r="CZ204" s="177"/>
      <c r="DA204" s="178"/>
      <c r="DB204" s="177"/>
      <c r="DC204" s="178"/>
      <c r="DD204" s="177"/>
      <c r="DE204" s="178"/>
      <c r="DF204" s="177"/>
      <c r="DG204" s="178"/>
      <c r="DH204" s="177"/>
      <c r="DI204" s="178"/>
      <c r="DJ204" s="189">
        <f t="shared" si="203"/>
        <v>0</v>
      </c>
      <c r="DK204" s="170">
        <f t="shared" si="204"/>
        <v>0</v>
      </c>
      <c r="DL204" s="169">
        <f t="shared" si="205"/>
        <v>0</v>
      </c>
      <c r="DM204" s="170">
        <f t="shared" si="206"/>
        <v>0</v>
      </c>
      <c r="DN204" s="1"/>
      <c r="DO204" s="1"/>
      <c r="DP204" s="177"/>
      <c r="DQ204" s="178"/>
      <c r="DR204" s="177"/>
      <c r="DS204" s="178"/>
      <c r="DT204" s="177"/>
      <c r="DU204" s="178"/>
      <c r="DV204" s="177"/>
      <c r="DW204" s="178"/>
      <c r="DX204" s="177"/>
      <c r="DY204" s="178"/>
      <c r="DZ204" s="177"/>
      <c r="EA204" s="178"/>
      <c r="EB204" s="177"/>
      <c r="EC204" s="178"/>
      <c r="ED204" s="177"/>
      <c r="EE204" s="178"/>
      <c r="EF204" s="189">
        <f t="shared" si="181"/>
        <v>0</v>
      </c>
      <c r="EG204" s="170">
        <f t="shared" si="182"/>
        <v>0</v>
      </c>
      <c r="EH204" s="169">
        <f t="shared" si="183"/>
        <v>0</v>
      </c>
      <c r="EI204" s="170">
        <f t="shared" si="184"/>
        <v>0</v>
      </c>
      <c r="EJ204" s="1"/>
      <c r="EK204" s="1"/>
      <c r="EL204" s="177"/>
      <c r="EM204" s="178"/>
      <c r="EN204" s="177"/>
      <c r="EO204" s="178"/>
      <c r="EP204" s="177"/>
      <c r="EQ204" s="178"/>
      <c r="ER204" s="177"/>
      <c r="ES204" s="178"/>
      <c r="ET204" s="177"/>
      <c r="EU204" s="178"/>
      <c r="EV204" s="177"/>
      <c r="EW204" s="178"/>
      <c r="EX204" s="177"/>
      <c r="EY204" s="178"/>
      <c r="EZ204" s="177"/>
      <c r="FA204" s="178"/>
      <c r="FB204" s="189">
        <f t="shared" si="185"/>
        <v>0</v>
      </c>
      <c r="FC204" s="170">
        <f t="shared" si="186"/>
        <v>0</v>
      </c>
      <c r="FD204" s="169">
        <f t="shared" si="187"/>
        <v>0</v>
      </c>
      <c r="FE204" s="170">
        <f t="shared" si="188"/>
        <v>0</v>
      </c>
      <c r="FF204" s="1"/>
      <c r="FG204" s="1"/>
      <c r="FH204" s="177"/>
      <c r="FI204" s="178"/>
      <c r="FJ204" s="177"/>
      <c r="FK204" s="178"/>
      <c r="FL204" s="177"/>
      <c r="FM204" s="178"/>
      <c r="FN204" s="177"/>
      <c r="FO204" s="178"/>
      <c r="FP204" s="177"/>
      <c r="FQ204" s="178"/>
      <c r="FR204" s="177"/>
      <c r="FS204" s="178"/>
      <c r="FT204" s="177"/>
      <c r="FU204" s="178"/>
      <c r="FV204" s="177"/>
      <c r="FW204" s="178"/>
      <c r="FX204" s="189">
        <f t="shared" si="189"/>
        <v>0</v>
      </c>
      <c r="FY204" s="170">
        <f t="shared" si="190"/>
        <v>0</v>
      </c>
      <c r="FZ204" s="169">
        <f t="shared" si="191"/>
        <v>0</v>
      </c>
      <c r="GA204" s="170">
        <f t="shared" si="192"/>
        <v>0</v>
      </c>
      <c r="GB204" s="1"/>
      <c r="GC204" s="1"/>
      <c r="GD204" s="177"/>
      <c r="GE204" s="178"/>
      <c r="GF204" s="177"/>
      <c r="GG204" s="178"/>
      <c r="GH204" s="177"/>
      <c r="GI204" s="178"/>
      <c r="GJ204" s="177"/>
      <c r="GK204" s="178"/>
      <c r="GL204" s="177"/>
      <c r="GM204" s="178"/>
      <c r="GN204" s="177"/>
      <c r="GO204" s="178"/>
      <c r="GP204" s="177"/>
      <c r="GQ204" s="178"/>
      <c r="GR204" s="177"/>
      <c r="GS204" s="178"/>
      <c r="GT204" s="189">
        <f t="shared" si="207"/>
        <v>0</v>
      </c>
      <c r="GU204" s="170">
        <f t="shared" si="208"/>
        <v>0</v>
      </c>
      <c r="GV204" s="169">
        <f t="shared" si="209"/>
        <v>0</v>
      </c>
      <c r="GW204" s="170">
        <f t="shared" si="210"/>
        <v>0</v>
      </c>
      <c r="GX204" s="1"/>
      <c r="GY204" s="1"/>
      <c r="GZ204" s="177"/>
      <c r="HA204" s="178"/>
      <c r="HB204" s="177"/>
      <c r="HC204" s="178"/>
      <c r="HD204" s="177"/>
      <c r="HE204" s="178"/>
      <c r="HF204" s="177"/>
      <c r="HG204" s="178"/>
      <c r="HH204" s="177"/>
      <c r="HI204" s="178"/>
      <c r="HJ204" s="177"/>
      <c r="HK204" s="178"/>
      <c r="HL204" s="177"/>
      <c r="HM204" s="178"/>
      <c r="HN204" s="177"/>
      <c r="HO204" s="178"/>
      <c r="HP204" s="189">
        <f t="shared" si="211"/>
        <v>0</v>
      </c>
      <c r="HQ204" s="170">
        <f t="shared" si="212"/>
        <v>0</v>
      </c>
      <c r="HR204" s="169">
        <f t="shared" si="213"/>
        <v>0</v>
      </c>
      <c r="HS204" s="170">
        <f t="shared" si="214"/>
        <v>0</v>
      </c>
      <c r="HT204" s="1"/>
      <c r="HU204" s="1"/>
      <c r="HV204" s="173">
        <f t="shared" si="193"/>
        <v>0</v>
      </c>
      <c r="HW204" s="174">
        <f t="shared" si="194"/>
        <v>0</v>
      </c>
      <c r="HX204" s="169">
        <f t="shared" si="195"/>
        <v>0</v>
      </c>
      <c r="HY204" s="170">
        <f t="shared" si="196"/>
        <v>0</v>
      </c>
      <c r="HZ204" s="175">
        <f t="shared" si="197"/>
        <v>0</v>
      </c>
      <c r="IA204" s="174">
        <f t="shared" si="198"/>
        <v>0</v>
      </c>
      <c r="IB204" s="169">
        <f t="shared" si="199"/>
        <v>0</v>
      </c>
      <c r="IC204" s="170">
        <f t="shared" si="200"/>
        <v>0</v>
      </c>
      <c r="ID204" s="453">
        <f t="shared" si="201"/>
        <v>0</v>
      </c>
      <c r="IE204" s="439">
        <f t="shared" si="202"/>
        <v>0</v>
      </c>
      <c r="IF204" s="455" t="s">
        <v>343</v>
      </c>
      <c r="IG204" s="439" t="s">
        <v>343</v>
      </c>
      <c r="IH204" s="1"/>
    </row>
    <row r="205" spans="2:242" s="26" customFormat="1" ht="15.75" customHeight="1" thickBot="1" x14ac:dyDescent="0.25">
      <c r="B205" s="153" t="s">
        <v>383</v>
      </c>
      <c r="C205" s="806"/>
      <c r="D205" s="807"/>
      <c r="E205" s="322"/>
      <c r="F205" s="123"/>
      <c r="G205" s="123"/>
      <c r="H205" s="123"/>
      <c r="I205" s="148">
        <f>INT(IF(E205&gt;0,data!$J$12,0))</f>
        <v>0</v>
      </c>
      <c r="J205" s="148">
        <f t="shared" si="166"/>
        <v>0</v>
      </c>
      <c r="K205" s="323"/>
      <c r="L205" s="322"/>
      <c r="M205" s="148">
        <f>INT(IF(E205&gt;0,(IF(K205="ano",data!$J$6,0)),0))</f>
        <v>0</v>
      </c>
      <c r="N205" s="155">
        <f t="shared" si="167"/>
        <v>0</v>
      </c>
      <c r="O205" s="158">
        <f t="shared" si="168"/>
        <v>0</v>
      </c>
      <c r="Q205" s="152" t="str">
        <f t="shared" si="169"/>
        <v/>
      </c>
      <c r="R205" s="640" t="s">
        <v>343</v>
      </c>
      <c r="T205" s="26">
        <f t="shared" si="170"/>
        <v>0</v>
      </c>
      <c r="U205" s="181" t="s">
        <v>300</v>
      </c>
      <c r="V205" s="10"/>
      <c r="W205" s="10"/>
      <c r="X205" s="167"/>
      <c r="Y205" s="180"/>
      <c r="Z205" s="167"/>
      <c r="AA205" s="180"/>
      <c r="AB205" s="167"/>
      <c r="AC205" s="180"/>
      <c r="AD205" s="167"/>
      <c r="AE205" s="180"/>
      <c r="AF205" s="167"/>
      <c r="AG205" s="180"/>
      <c r="AH205" s="167"/>
      <c r="AI205" s="180"/>
      <c r="AJ205" s="167"/>
      <c r="AK205" s="180"/>
      <c r="AL205" s="167"/>
      <c r="AM205" s="180"/>
      <c r="AN205" s="167"/>
      <c r="AO205" s="180"/>
      <c r="AP205" s="167"/>
      <c r="AQ205" s="180"/>
      <c r="AR205" s="167"/>
      <c r="AS205" s="180"/>
      <c r="AT205" s="167"/>
      <c r="AU205" s="180"/>
      <c r="AV205" s="189">
        <f t="shared" si="215"/>
        <v>0</v>
      </c>
      <c r="AW205" s="170">
        <f t="shared" si="171"/>
        <v>0</v>
      </c>
      <c r="AX205" s="169">
        <f t="shared" si="216"/>
        <v>0</v>
      </c>
      <c r="AY205" s="170">
        <f t="shared" si="172"/>
        <v>0</v>
      </c>
      <c r="AZ205" s="1"/>
      <c r="BA205" s="1"/>
      <c r="BB205" s="167"/>
      <c r="BC205" s="180"/>
      <c r="BD205" s="167"/>
      <c r="BE205" s="180"/>
      <c r="BF205" s="167"/>
      <c r="BG205" s="180"/>
      <c r="BH205" s="167"/>
      <c r="BI205" s="180"/>
      <c r="BJ205" s="167"/>
      <c r="BK205" s="180"/>
      <c r="BL205" s="167"/>
      <c r="BM205" s="180"/>
      <c r="BN205" s="167"/>
      <c r="BO205" s="180"/>
      <c r="BP205" s="167"/>
      <c r="BQ205" s="180"/>
      <c r="BR205" s="189">
        <f t="shared" si="173"/>
        <v>0</v>
      </c>
      <c r="BS205" s="170">
        <f t="shared" si="174"/>
        <v>0</v>
      </c>
      <c r="BT205" s="169">
        <f t="shared" si="175"/>
        <v>0</v>
      </c>
      <c r="BU205" s="170">
        <f t="shared" si="176"/>
        <v>0</v>
      </c>
      <c r="BV205" s="1"/>
      <c r="BW205" s="1"/>
      <c r="BX205" s="167"/>
      <c r="BY205" s="180"/>
      <c r="BZ205" s="167"/>
      <c r="CA205" s="180"/>
      <c r="CB205" s="167"/>
      <c r="CC205" s="180"/>
      <c r="CD205" s="167"/>
      <c r="CE205" s="180"/>
      <c r="CF205" s="167"/>
      <c r="CG205" s="180"/>
      <c r="CH205" s="167"/>
      <c r="CI205" s="180"/>
      <c r="CJ205" s="167"/>
      <c r="CK205" s="180"/>
      <c r="CL205" s="167"/>
      <c r="CM205" s="180"/>
      <c r="CN205" s="189">
        <f t="shared" si="177"/>
        <v>0</v>
      </c>
      <c r="CO205" s="170">
        <f t="shared" si="178"/>
        <v>0</v>
      </c>
      <c r="CP205" s="169">
        <f t="shared" si="179"/>
        <v>0</v>
      </c>
      <c r="CQ205" s="170">
        <f t="shared" si="180"/>
        <v>0</v>
      </c>
      <c r="CR205" s="1"/>
      <c r="CS205" s="1"/>
      <c r="CT205" s="167"/>
      <c r="CU205" s="180"/>
      <c r="CV205" s="167"/>
      <c r="CW205" s="180"/>
      <c r="CX205" s="167"/>
      <c r="CY205" s="180"/>
      <c r="CZ205" s="167"/>
      <c r="DA205" s="180"/>
      <c r="DB205" s="167"/>
      <c r="DC205" s="180"/>
      <c r="DD205" s="167"/>
      <c r="DE205" s="180"/>
      <c r="DF205" s="167"/>
      <c r="DG205" s="180"/>
      <c r="DH205" s="167"/>
      <c r="DI205" s="180"/>
      <c r="DJ205" s="189">
        <f t="shared" si="203"/>
        <v>0</v>
      </c>
      <c r="DK205" s="170">
        <f t="shared" si="204"/>
        <v>0</v>
      </c>
      <c r="DL205" s="169">
        <f t="shared" si="205"/>
        <v>0</v>
      </c>
      <c r="DM205" s="170">
        <f t="shared" si="206"/>
        <v>0</v>
      </c>
      <c r="DN205" s="1"/>
      <c r="DO205" s="1"/>
      <c r="DP205" s="167"/>
      <c r="DQ205" s="180"/>
      <c r="DR205" s="167"/>
      <c r="DS205" s="180"/>
      <c r="DT205" s="167"/>
      <c r="DU205" s="180"/>
      <c r="DV205" s="167"/>
      <c r="DW205" s="180"/>
      <c r="DX205" s="167"/>
      <c r="DY205" s="180"/>
      <c r="DZ205" s="167"/>
      <c r="EA205" s="180"/>
      <c r="EB205" s="167"/>
      <c r="EC205" s="180"/>
      <c r="ED205" s="167"/>
      <c r="EE205" s="180"/>
      <c r="EF205" s="189">
        <f t="shared" si="181"/>
        <v>0</v>
      </c>
      <c r="EG205" s="170">
        <f t="shared" si="182"/>
        <v>0</v>
      </c>
      <c r="EH205" s="169">
        <f t="shared" si="183"/>
        <v>0</v>
      </c>
      <c r="EI205" s="170">
        <f t="shared" si="184"/>
        <v>0</v>
      </c>
      <c r="EJ205" s="1"/>
      <c r="EK205" s="1"/>
      <c r="EL205" s="167"/>
      <c r="EM205" s="180"/>
      <c r="EN205" s="167"/>
      <c r="EO205" s="180"/>
      <c r="EP205" s="167"/>
      <c r="EQ205" s="180"/>
      <c r="ER205" s="167"/>
      <c r="ES205" s="180"/>
      <c r="ET205" s="167"/>
      <c r="EU205" s="180"/>
      <c r="EV205" s="167"/>
      <c r="EW205" s="180"/>
      <c r="EX205" s="167"/>
      <c r="EY205" s="180"/>
      <c r="EZ205" s="167"/>
      <c r="FA205" s="180"/>
      <c r="FB205" s="189">
        <f t="shared" si="185"/>
        <v>0</v>
      </c>
      <c r="FC205" s="170">
        <f t="shared" si="186"/>
        <v>0</v>
      </c>
      <c r="FD205" s="169">
        <f t="shared" si="187"/>
        <v>0</v>
      </c>
      <c r="FE205" s="170">
        <f t="shared" si="188"/>
        <v>0</v>
      </c>
      <c r="FF205" s="1"/>
      <c r="FG205" s="1"/>
      <c r="FH205" s="167"/>
      <c r="FI205" s="180"/>
      <c r="FJ205" s="167"/>
      <c r="FK205" s="180"/>
      <c r="FL205" s="167"/>
      <c r="FM205" s="180"/>
      <c r="FN205" s="167"/>
      <c r="FO205" s="180"/>
      <c r="FP205" s="167"/>
      <c r="FQ205" s="180"/>
      <c r="FR205" s="167"/>
      <c r="FS205" s="180"/>
      <c r="FT205" s="167"/>
      <c r="FU205" s="180"/>
      <c r="FV205" s="167"/>
      <c r="FW205" s="180"/>
      <c r="FX205" s="189">
        <f t="shared" si="189"/>
        <v>0</v>
      </c>
      <c r="FY205" s="170">
        <f t="shared" si="190"/>
        <v>0</v>
      </c>
      <c r="FZ205" s="169">
        <f t="shared" si="191"/>
        <v>0</v>
      </c>
      <c r="GA205" s="170">
        <f t="shared" si="192"/>
        <v>0</v>
      </c>
      <c r="GB205" s="1"/>
      <c r="GC205" s="1"/>
      <c r="GD205" s="167"/>
      <c r="GE205" s="180"/>
      <c r="GF205" s="167"/>
      <c r="GG205" s="180"/>
      <c r="GH205" s="167"/>
      <c r="GI205" s="180"/>
      <c r="GJ205" s="167"/>
      <c r="GK205" s="180"/>
      <c r="GL205" s="167"/>
      <c r="GM205" s="180"/>
      <c r="GN205" s="167"/>
      <c r="GO205" s="180"/>
      <c r="GP205" s="167"/>
      <c r="GQ205" s="180"/>
      <c r="GR205" s="167"/>
      <c r="GS205" s="180"/>
      <c r="GT205" s="189">
        <f t="shared" si="207"/>
        <v>0</v>
      </c>
      <c r="GU205" s="170">
        <f t="shared" si="208"/>
        <v>0</v>
      </c>
      <c r="GV205" s="169">
        <f t="shared" si="209"/>
        <v>0</v>
      </c>
      <c r="GW205" s="170">
        <f t="shared" si="210"/>
        <v>0</v>
      </c>
      <c r="GX205" s="1"/>
      <c r="GY205" s="1"/>
      <c r="GZ205" s="167"/>
      <c r="HA205" s="180"/>
      <c r="HB205" s="167"/>
      <c r="HC205" s="180"/>
      <c r="HD205" s="167"/>
      <c r="HE205" s="180"/>
      <c r="HF205" s="167"/>
      <c r="HG205" s="180"/>
      <c r="HH205" s="167"/>
      <c r="HI205" s="180"/>
      <c r="HJ205" s="167"/>
      <c r="HK205" s="180"/>
      <c r="HL205" s="167"/>
      <c r="HM205" s="180"/>
      <c r="HN205" s="167"/>
      <c r="HO205" s="180"/>
      <c r="HP205" s="189">
        <f t="shared" si="211"/>
        <v>0</v>
      </c>
      <c r="HQ205" s="170">
        <f t="shared" si="212"/>
        <v>0</v>
      </c>
      <c r="HR205" s="169">
        <f t="shared" si="213"/>
        <v>0</v>
      </c>
      <c r="HS205" s="170">
        <f t="shared" si="214"/>
        <v>0</v>
      </c>
      <c r="HT205" s="1"/>
      <c r="HU205" s="1"/>
      <c r="HV205" s="173">
        <f t="shared" si="193"/>
        <v>0</v>
      </c>
      <c r="HW205" s="174">
        <f t="shared" si="194"/>
        <v>0</v>
      </c>
      <c r="HX205" s="169">
        <f t="shared" si="195"/>
        <v>0</v>
      </c>
      <c r="HY205" s="170">
        <f t="shared" si="196"/>
        <v>0</v>
      </c>
      <c r="HZ205" s="175">
        <f t="shared" si="197"/>
        <v>0</v>
      </c>
      <c r="IA205" s="174">
        <f t="shared" si="198"/>
        <v>0</v>
      </c>
      <c r="IB205" s="169">
        <f t="shared" si="199"/>
        <v>0</v>
      </c>
      <c r="IC205" s="170">
        <f t="shared" si="200"/>
        <v>0</v>
      </c>
      <c r="ID205" s="453">
        <f t="shared" si="201"/>
        <v>0</v>
      </c>
      <c r="IE205" s="439">
        <f t="shared" si="202"/>
        <v>0</v>
      </c>
      <c r="IF205" s="455" t="s">
        <v>343</v>
      </c>
      <c r="IG205" s="439" t="s">
        <v>343</v>
      </c>
      <c r="IH205" s="1"/>
    </row>
    <row r="206" spans="2:242" s="26" customFormat="1" ht="16.5" hidden="1" customHeight="1" thickBot="1" x14ac:dyDescent="0.25">
      <c r="B206" s="153"/>
      <c r="C206" s="804"/>
      <c r="D206" s="805"/>
      <c r="E206" s="548"/>
      <c r="F206" s="548"/>
      <c r="G206" s="548"/>
      <c r="H206" s="548"/>
      <c r="I206" s="456">
        <f>INT(IF(E206&gt;0,data!$J$12,0))</f>
        <v>0</v>
      </c>
      <c r="J206" s="456">
        <f t="shared" si="166"/>
        <v>0</v>
      </c>
      <c r="K206" s="549"/>
      <c r="L206" s="548"/>
      <c r="M206" s="456">
        <f>INT(IF(E206&gt;0,(IF(K206="ano",data!$J$6,0)),0))</f>
        <v>0</v>
      </c>
      <c r="N206" s="458">
        <f t="shared" si="167"/>
        <v>0</v>
      </c>
      <c r="O206" s="457">
        <f t="shared" si="168"/>
        <v>0</v>
      </c>
      <c r="Q206" s="152" t="str">
        <f t="shared" si="169"/>
        <v/>
      </c>
      <c r="R206" s="640" t="s">
        <v>343</v>
      </c>
      <c r="T206" s="26">
        <f t="shared" ref="T206" si="217">IF(O206&gt;0,IF(ISTEXT(C206)=TRUE,0,1),0)</f>
        <v>0</v>
      </c>
      <c r="U206" s="550" t="s">
        <v>300</v>
      </c>
      <c r="V206" s="10"/>
      <c r="W206" s="10"/>
      <c r="X206" s="551"/>
      <c r="Y206" s="552"/>
      <c r="Z206" s="551"/>
      <c r="AA206" s="552"/>
      <c r="AB206" s="551"/>
      <c r="AC206" s="552"/>
      <c r="AD206" s="551"/>
      <c r="AE206" s="552"/>
      <c r="AF206" s="551"/>
      <c r="AG206" s="552"/>
      <c r="AH206" s="551"/>
      <c r="AI206" s="552"/>
      <c r="AJ206" s="551"/>
      <c r="AK206" s="552"/>
      <c r="AL206" s="551"/>
      <c r="AM206" s="552"/>
      <c r="AN206" s="551"/>
      <c r="AO206" s="552"/>
      <c r="AP206" s="551"/>
      <c r="AQ206" s="552"/>
      <c r="AR206" s="551"/>
      <c r="AS206" s="552"/>
      <c r="AT206" s="551"/>
      <c r="AU206" s="552"/>
      <c r="AV206" s="189">
        <f t="shared" ref="AV206" si="218">IF($U206="Ne",0,IF(IF(X206="",0,((30/Y$4*(Y$4-X206))/30))+IF(Z206="",0,((30/AA$4*(AA$4-Z206))/30))+IF(AB206="",0,((30/AC$4*(AC$4-AB206))/30))+IF(AL206="",0,((30/AM$4*(AM$4-AL206))/30))+IF(AN206="",0,((30/AO$4*(AO$4-AN206))/30))+IF(AP206="",0,((30/AQ$4*(AQ$4-AP206))/30))+IF(AR206="",0,((30/AS$4*(AS$4-AR206))/30))+IF(AT206="",0,((30/AU$4*(AU$4-AT206))/30))&gt;($E206),$E206,IF(X206="",0,((30/Y$4*(Y$4-X206))/30))+IF(Z206="",0,((30/AA$4*(AA$4-Z206))/30))+IF(AB206="",0,((30/AC$4*(AC$4-AB206))/30))+IF(AL206="",0,((30/AM$4*(AM$4-AL206))/30))+IF(AN206="",0,((30/AO$4*(AO$4-AN206))/30))+IF(AP206="",0,((30/AQ$4*(AQ$4-AP206))/30))+IF(AR206="",0,((30/AS$4*(AS$4-AR206))/30))+IF(AT206="",0,((30/AU$4*(AU$4-AT206))/30))))</f>
        <v>0</v>
      </c>
      <c r="AW206" s="170">
        <f t="shared" si="171"/>
        <v>0</v>
      </c>
      <c r="AX206" s="169">
        <f t="shared" ref="AX206" si="219">IF($U206="Ne",0,IF(OR($L206=0,$L206=""),0,IF(IF(Y206="Ano",IF(X206="",0,((30/Y$4*(Y$4-X206))/30)),0)+IF(AA206="Ano",IF(Z206="",0,((30/AA$4*(AA$4-Z206))/30)),0)+IF(AC206="Ano",IF(AB206="",0,((30/AC$4*(AC$4-AB206))/30)),0)+IF(AM206="Ano",IF(AL206="",0,((30/AM$4*(AM$4-AL206))/30)),0)+IF(AO206="Ano",IF(AN206="",0,((30/AO$4*(AO$4-AN206))/30)),0)+IF(AQ206="Ano",IF(AP206="",0,((30/AQ$4*(AQ$4-AP206))/30)),0)+IF(AS206="Ano",IF(AR206="",0,((30/AS$4*(AS$4-AR206))/30)),0)+IF(AU206="Ano",IF(AT206="",0,((30/AU$4*(AU$4-AT206))/30)),0)&gt;($L206),$L206,IF(Y206="Ano",IF(X206="",0,((30/Y$4*(Y$4-X206))/30)),0)+IF(AA206="Ano",IF(Z206="",0,((30/AA$4*(AA$4-Z206))/30)),0)+IF(AC206="Ano",IF(AB206="",0,((30/AC$4*(AC$4-AB206))/30)),0)+IF(AM206="Ano",IF(AL206="",0,((30/AM$4*(AM$4-AL206))/30)),0)+IF(AO206="Ano",IF(AN206="",0,((30/AO$4*(AO$4-AN206))/30)),0)+IF(AQ206="Ano",IF(AP206="",0,((30/AQ$4*(AQ$4-AP206))/30)),0)+IF(AS206="Ano",IF(AR206="",0,((30/AS$4*(AS$4-AR206))/30)),0)+IF(AU206="Ano",IF(AT206="",0,((30/AU$4*(AU$4-AT206))/30)),0))))</f>
        <v>0</v>
      </c>
      <c r="AY206" s="170">
        <f t="shared" si="172"/>
        <v>0</v>
      </c>
      <c r="AZ206" s="1"/>
      <c r="BA206" s="1"/>
      <c r="BB206" s="551"/>
      <c r="BC206" s="552"/>
      <c r="BD206" s="551"/>
      <c r="BE206" s="552"/>
      <c r="BF206" s="551"/>
      <c r="BG206" s="552"/>
      <c r="BH206" s="551"/>
      <c r="BI206" s="552"/>
      <c r="BJ206" s="551"/>
      <c r="BK206" s="552"/>
      <c r="BL206" s="551"/>
      <c r="BM206" s="552"/>
      <c r="BN206" s="551"/>
      <c r="BO206" s="552"/>
      <c r="BP206" s="551"/>
      <c r="BQ206" s="552"/>
      <c r="BR206" s="189">
        <f t="shared" si="173"/>
        <v>0</v>
      </c>
      <c r="BS206" s="170">
        <f t="shared" si="174"/>
        <v>0</v>
      </c>
      <c r="BT206" s="169">
        <f t="shared" si="175"/>
        <v>0</v>
      </c>
      <c r="BU206" s="170">
        <f t="shared" si="176"/>
        <v>0</v>
      </c>
      <c r="BV206" s="1"/>
      <c r="BW206" s="1"/>
      <c r="BX206" s="551"/>
      <c r="BY206" s="552"/>
      <c r="BZ206" s="551"/>
      <c r="CA206" s="552"/>
      <c r="CB206" s="551"/>
      <c r="CC206" s="552"/>
      <c r="CD206" s="551"/>
      <c r="CE206" s="552"/>
      <c r="CF206" s="551"/>
      <c r="CG206" s="552"/>
      <c r="CH206" s="551"/>
      <c r="CI206" s="552"/>
      <c r="CJ206" s="551"/>
      <c r="CK206" s="552"/>
      <c r="CL206" s="551"/>
      <c r="CM206" s="552"/>
      <c r="CN206" s="189">
        <f t="shared" si="177"/>
        <v>0</v>
      </c>
      <c r="CO206" s="170">
        <f t="shared" si="178"/>
        <v>0</v>
      </c>
      <c r="CP206" s="169">
        <f t="shared" si="179"/>
        <v>0</v>
      </c>
      <c r="CQ206" s="170">
        <f t="shared" si="180"/>
        <v>0</v>
      </c>
      <c r="CR206" s="1"/>
      <c r="CS206" s="1"/>
      <c r="CT206" s="551"/>
      <c r="CU206" s="552"/>
      <c r="CV206" s="551"/>
      <c r="CW206" s="552"/>
      <c r="CX206" s="551"/>
      <c r="CY206" s="552"/>
      <c r="CZ206" s="551"/>
      <c r="DA206" s="552"/>
      <c r="DB206" s="551"/>
      <c r="DC206" s="552"/>
      <c r="DD206" s="551"/>
      <c r="DE206" s="552"/>
      <c r="DF206" s="551"/>
      <c r="DG206" s="552"/>
      <c r="DH206" s="551"/>
      <c r="DI206" s="552"/>
      <c r="DJ206" s="189">
        <f t="shared" si="203"/>
        <v>0</v>
      </c>
      <c r="DK206" s="170">
        <f t="shared" si="204"/>
        <v>0</v>
      </c>
      <c r="DL206" s="169">
        <f t="shared" si="205"/>
        <v>0</v>
      </c>
      <c r="DM206" s="170">
        <f t="shared" si="206"/>
        <v>0</v>
      </c>
      <c r="DN206" s="1"/>
      <c r="DO206" s="1"/>
      <c r="DP206" s="551"/>
      <c r="DQ206" s="552"/>
      <c r="DR206" s="551"/>
      <c r="DS206" s="552"/>
      <c r="DT206" s="551"/>
      <c r="DU206" s="552"/>
      <c r="DV206" s="551"/>
      <c r="DW206" s="552"/>
      <c r="DX206" s="551"/>
      <c r="DY206" s="552"/>
      <c r="DZ206" s="551"/>
      <c r="EA206" s="552"/>
      <c r="EB206" s="551"/>
      <c r="EC206" s="552"/>
      <c r="ED206" s="551"/>
      <c r="EE206" s="552"/>
      <c r="EF206" s="189">
        <f t="shared" si="181"/>
        <v>0</v>
      </c>
      <c r="EG206" s="170">
        <f t="shared" si="182"/>
        <v>0</v>
      </c>
      <c r="EH206" s="169">
        <f t="shared" si="183"/>
        <v>0</v>
      </c>
      <c r="EI206" s="170">
        <f t="shared" si="184"/>
        <v>0</v>
      </c>
      <c r="EJ206" s="1"/>
      <c r="EK206" s="1"/>
      <c r="EL206" s="551"/>
      <c r="EM206" s="552"/>
      <c r="EN206" s="551"/>
      <c r="EO206" s="552"/>
      <c r="EP206" s="551"/>
      <c r="EQ206" s="552"/>
      <c r="ER206" s="551"/>
      <c r="ES206" s="552"/>
      <c r="ET206" s="551"/>
      <c r="EU206" s="552"/>
      <c r="EV206" s="551"/>
      <c r="EW206" s="552"/>
      <c r="EX206" s="551"/>
      <c r="EY206" s="552"/>
      <c r="EZ206" s="551"/>
      <c r="FA206" s="552"/>
      <c r="FB206" s="189">
        <f t="shared" si="185"/>
        <v>0</v>
      </c>
      <c r="FC206" s="170">
        <f t="shared" si="186"/>
        <v>0</v>
      </c>
      <c r="FD206" s="169">
        <f t="shared" si="187"/>
        <v>0</v>
      </c>
      <c r="FE206" s="170">
        <f t="shared" si="188"/>
        <v>0</v>
      </c>
      <c r="FF206" s="1"/>
      <c r="FG206" s="1"/>
      <c r="FH206" s="551"/>
      <c r="FI206" s="552"/>
      <c r="FJ206" s="551"/>
      <c r="FK206" s="552"/>
      <c r="FL206" s="551"/>
      <c r="FM206" s="552"/>
      <c r="FN206" s="551"/>
      <c r="FO206" s="552"/>
      <c r="FP206" s="551"/>
      <c r="FQ206" s="552"/>
      <c r="FR206" s="551"/>
      <c r="FS206" s="552"/>
      <c r="FT206" s="551"/>
      <c r="FU206" s="552"/>
      <c r="FV206" s="551"/>
      <c r="FW206" s="552"/>
      <c r="FX206" s="189">
        <f t="shared" si="189"/>
        <v>0</v>
      </c>
      <c r="FY206" s="170">
        <f t="shared" si="190"/>
        <v>0</v>
      </c>
      <c r="FZ206" s="169">
        <f t="shared" si="191"/>
        <v>0</v>
      </c>
      <c r="GA206" s="170">
        <f t="shared" si="192"/>
        <v>0</v>
      </c>
      <c r="GB206" s="1"/>
      <c r="GC206" s="1"/>
      <c r="GD206" s="551"/>
      <c r="GE206" s="552"/>
      <c r="GF206" s="551"/>
      <c r="GG206" s="552"/>
      <c r="GH206" s="551"/>
      <c r="GI206" s="552"/>
      <c r="GJ206" s="551"/>
      <c r="GK206" s="552"/>
      <c r="GL206" s="551"/>
      <c r="GM206" s="552"/>
      <c r="GN206" s="551"/>
      <c r="GO206" s="552"/>
      <c r="GP206" s="551"/>
      <c r="GQ206" s="552"/>
      <c r="GR206" s="551"/>
      <c r="GS206" s="552"/>
      <c r="GT206" s="189">
        <f t="shared" si="207"/>
        <v>0</v>
      </c>
      <c r="GU206" s="170">
        <f t="shared" si="208"/>
        <v>0</v>
      </c>
      <c r="GV206" s="169">
        <f t="shared" si="209"/>
        <v>0</v>
      </c>
      <c r="GW206" s="170">
        <f t="shared" si="210"/>
        <v>0</v>
      </c>
      <c r="GX206" s="1"/>
      <c r="GY206" s="1"/>
      <c r="GZ206" s="551"/>
      <c r="HA206" s="552"/>
      <c r="HB206" s="551"/>
      <c r="HC206" s="552"/>
      <c r="HD206" s="551"/>
      <c r="HE206" s="552"/>
      <c r="HF206" s="551"/>
      <c r="HG206" s="552"/>
      <c r="HH206" s="551"/>
      <c r="HI206" s="552"/>
      <c r="HJ206" s="551"/>
      <c r="HK206" s="552"/>
      <c r="HL206" s="551"/>
      <c r="HM206" s="552"/>
      <c r="HN206" s="551"/>
      <c r="HO206" s="552"/>
      <c r="HP206" s="189">
        <f t="shared" si="211"/>
        <v>0</v>
      </c>
      <c r="HQ206" s="170">
        <f t="shared" si="212"/>
        <v>0</v>
      </c>
      <c r="HR206" s="169">
        <f t="shared" si="213"/>
        <v>0</v>
      </c>
      <c r="HS206" s="170">
        <f t="shared" si="214"/>
        <v>0</v>
      </c>
      <c r="HT206" s="1"/>
      <c r="HU206" s="1"/>
      <c r="HV206" s="173">
        <f t="shared" si="193"/>
        <v>0</v>
      </c>
      <c r="HW206" s="174">
        <f t="shared" si="194"/>
        <v>0</v>
      </c>
      <c r="HX206" s="169">
        <f t="shared" si="195"/>
        <v>0</v>
      </c>
      <c r="HY206" s="170">
        <f t="shared" si="196"/>
        <v>0</v>
      </c>
      <c r="HZ206" s="175">
        <f t="shared" si="197"/>
        <v>0</v>
      </c>
      <c r="IA206" s="174">
        <f t="shared" si="198"/>
        <v>0</v>
      </c>
      <c r="IB206" s="169">
        <f t="shared" si="199"/>
        <v>0</v>
      </c>
      <c r="IC206" s="170">
        <f t="shared" si="200"/>
        <v>0</v>
      </c>
      <c r="ID206" s="453">
        <f t="shared" si="201"/>
        <v>0</v>
      </c>
      <c r="IE206" s="439">
        <f t="shared" si="202"/>
        <v>0</v>
      </c>
      <c r="IF206" s="455" t="s">
        <v>343</v>
      </c>
      <c r="IG206" s="439" t="s">
        <v>343</v>
      </c>
      <c r="IH206" s="1"/>
    </row>
    <row r="207" spans="2:242" s="26" customFormat="1" ht="24.95" customHeight="1" thickBot="1" x14ac:dyDescent="0.25">
      <c r="B207" s="69"/>
      <c r="C207" s="163" t="s">
        <v>60</v>
      </c>
      <c r="D207" s="163"/>
      <c r="E207" s="238">
        <f>SUM(E7:E206)</f>
        <v>0</v>
      </c>
      <c r="F207" s="238"/>
      <c r="G207" s="238"/>
      <c r="H207" s="238"/>
      <c r="I207" s="238">
        <f>Q207</f>
        <v>0</v>
      </c>
      <c r="J207" s="239">
        <f>SUM(J7:J206)</f>
        <v>0</v>
      </c>
      <c r="K207" s="238"/>
      <c r="L207" s="238"/>
      <c r="M207" s="238"/>
      <c r="N207" s="239">
        <f>SUM(N7:N206)</f>
        <v>0</v>
      </c>
      <c r="O207" s="240">
        <f>SUM(O7:O206)</f>
        <v>0</v>
      </c>
      <c r="P207" s="25"/>
      <c r="Q207" s="237">
        <f>SUM(Q7:Q206)</f>
        <v>0</v>
      </c>
      <c r="R207" s="642">
        <f>IF(O207&gt;0,1,0)</f>
        <v>0</v>
      </c>
      <c r="U207" s="10"/>
      <c r="V207" s="10"/>
      <c r="W207" s="10"/>
      <c r="X207" s="184" t="s">
        <v>60</v>
      </c>
      <c r="Y207" s="190"/>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94">
        <f>SUM(AV7:AV206)</f>
        <v>0</v>
      </c>
      <c r="AW207" s="195">
        <f>SUM(AW7:AW206)</f>
        <v>0</v>
      </c>
      <c r="AX207" s="194">
        <f>SUM(AX7:AX206)</f>
        <v>0</v>
      </c>
      <c r="AY207" s="195">
        <f>SUM(AY7:AY206)</f>
        <v>0</v>
      </c>
      <c r="AZ207" s="1"/>
      <c r="BA207" s="1"/>
      <c r="BB207" s="184" t="s">
        <v>60</v>
      </c>
      <c r="BC207" s="190"/>
      <c r="BD207" s="185"/>
      <c r="BE207" s="185"/>
      <c r="BF207" s="185"/>
      <c r="BG207" s="185"/>
      <c r="BH207" s="185"/>
      <c r="BI207" s="185"/>
      <c r="BJ207" s="185"/>
      <c r="BK207" s="185"/>
      <c r="BL207" s="185"/>
      <c r="BM207" s="185"/>
      <c r="BN207" s="185"/>
      <c r="BO207" s="185"/>
      <c r="BP207" s="185"/>
      <c r="BQ207" s="185"/>
      <c r="BR207" s="194">
        <f>SUM(BR7:BR206)</f>
        <v>0</v>
      </c>
      <c r="BS207" s="195">
        <f>SUM(BS7:BS206)</f>
        <v>0</v>
      </c>
      <c r="BT207" s="194">
        <f>SUM(BT7:BT206)</f>
        <v>0</v>
      </c>
      <c r="BU207" s="195">
        <f>SUM(BU7:BU206)</f>
        <v>0</v>
      </c>
      <c r="BV207" s="1"/>
      <c r="BW207" s="1"/>
      <c r="BX207" s="184" t="s">
        <v>60</v>
      </c>
      <c r="BY207" s="190"/>
      <c r="BZ207" s="185"/>
      <c r="CA207" s="185"/>
      <c r="CB207" s="185"/>
      <c r="CC207" s="185"/>
      <c r="CD207" s="185"/>
      <c r="CE207" s="185"/>
      <c r="CF207" s="185"/>
      <c r="CG207" s="185"/>
      <c r="CH207" s="185"/>
      <c r="CI207" s="185"/>
      <c r="CJ207" s="185"/>
      <c r="CK207" s="185"/>
      <c r="CL207" s="185"/>
      <c r="CM207" s="185"/>
      <c r="CN207" s="194">
        <f>SUM(CN7:CN206)</f>
        <v>0</v>
      </c>
      <c r="CO207" s="195">
        <f>SUM(CO7:CO206)</f>
        <v>0</v>
      </c>
      <c r="CP207" s="194">
        <f>SUM(CP7:CP206)</f>
        <v>0</v>
      </c>
      <c r="CQ207" s="195">
        <f>SUM(CQ7:CQ206)</f>
        <v>0</v>
      </c>
      <c r="CR207" s="1"/>
      <c r="CS207" s="1"/>
      <c r="CT207" s="184" t="s">
        <v>60</v>
      </c>
      <c r="CU207" s="190"/>
      <c r="CV207" s="185"/>
      <c r="CW207" s="185"/>
      <c r="CX207" s="185"/>
      <c r="CY207" s="185"/>
      <c r="CZ207" s="185"/>
      <c r="DA207" s="185"/>
      <c r="DB207" s="185"/>
      <c r="DC207" s="185"/>
      <c r="DD207" s="185"/>
      <c r="DE207" s="185"/>
      <c r="DF207" s="185"/>
      <c r="DG207" s="185"/>
      <c r="DH207" s="185"/>
      <c r="DI207" s="185"/>
      <c r="DJ207" s="194">
        <f>SUM(DJ7:DJ206)</f>
        <v>0</v>
      </c>
      <c r="DK207" s="195">
        <f>SUM(DK7:DK206)</f>
        <v>0</v>
      </c>
      <c r="DL207" s="194">
        <f>SUM(DL7:DL206)</f>
        <v>0</v>
      </c>
      <c r="DM207" s="195">
        <f>SUM(DM7:DM206)</f>
        <v>0</v>
      </c>
      <c r="DN207" s="1"/>
      <c r="DO207" s="1"/>
      <c r="DP207" s="184" t="s">
        <v>60</v>
      </c>
      <c r="DQ207" s="190"/>
      <c r="DR207" s="185"/>
      <c r="DS207" s="185"/>
      <c r="DT207" s="185"/>
      <c r="DU207" s="185"/>
      <c r="DV207" s="185"/>
      <c r="DW207" s="185"/>
      <c r="DX207" s="185"/>
      <c r="DY207" s="185"/>
      <c r="DZ207" s="185"/>
      <c r="EA207" s="185"/>
      <c r="EB207" s="185"/>
      <c r="EC207" s="185"/>
      <c r="ED207" s="185"/>
      <c r="EE207" s="185"/>
      <c r="EF207" s="194">
        <f>SUM(EF7:EF206)</f>
        <v>0</v>
      </c>
      <c r="EG207" s="195">
        <f>SUM(EG7:EG206)</f>
        <v>0</v>
      </c>
      <c r="EH207" s="194">
        <f>SUM(EH7:EH206)</f>
        <v>0</v>
      </c>
      <c r="EI207" s="195">
        <f>SUM(EI7:EI206)</f>
        <v>0</v>
      </c>
      <c r="EJ207" s="1"/>
      <c r="EK207" s="1"/>
      <c r="EL207" s="184" t="s">
        <v>60</v>
      </c>
      <c r="EM207" s="190"/>
      <c r="EN207" s="185"/>
      <c r="EO207" s="185"/>
      <c r="EP207" s="185"/>
      <c r="EQ207" s="185"/>
      <c r="ER207" s="185"/>
      <c r="ES207" s="185"/>
      <c r="ET207" s="185"/>
      <c r="EU207" s="185"/>
      <c r="EV207" s="185"/>
      <c r="EW207" s="185"/>
      <c r="EX207" s="185"/>
      <c r="EY207" s="185"/>
      <c r="EZ207" s="185"/>
      <c r="FA207" s="185"/>
      <c r="FB207" s="194">
        <f>SUM(FB7:FB206)</f>
        <v>0</v>
      </c>
      <c r="FC207" s="195">
        <f>SUM(FC7:FC206)</f>
        <v>0</v>
      </c>
      <c r="FD207" s="194">
        <f>SUM(FD7:FD206)</f>
        <v>0</v>
      </c>
      <c r="FE207" s="195">
        <f>SUM(FE7:FE206)</f>
        <v>0</v>
      </c>
      <c r="FF207" s="1"/>
      <c r="FG207" s="1"/>
      <c r="FH207" s="184" t="s">
        <v>60</v>
      </c>
      <c r="FI207" s="190"/>
      <c r="FJ207" s="185"/>
      <c r="FK207" s="185"/>
      <c r="FL207" s="185"/>
      <c r="FM207" s="185"/>
      <c r="FN207" s="185"/>
      <c r="FO207" s="185"/>
      <c r="FP207" s="185"/>
      <c r="FQ207" s="185"/>
      <c r="FR207" s="185"/>
      <c r="FS207" s="185"/>
      <c r="FT207" s="185"/>
      <c r="FU207" s="185"/>
      <c r="FV207" s="185"/>
      <c r="FW207" s="185"/>
      <c r="FX207" s="194">
        <f>SUM(FX7:FX206)</f>
        <v>0</v>
      </c>
      <c r="FY207" s="195">
        <f>SUM(FY7:FY206)</f>
        <v>0</v>
      </c>
      <c r="FZ207" s="194">
        <f>SUM(FZ7:FZ206)</f>
        <v>0</v>
      </c>
      <c r="GA207" s="195">
        <f>SUM(GA7:GA206)</f>
        <v>0</v>
      </c>
      <c r="GB207" s="1"/>
      <c r="GC207" s="1"/>
      <c r="GD207" s="184" t="s">
        <v>60</v>
      </c>
      <c r="GE207" s="190"/>
      <c r="GF207" s="185"/>
      <c r="GG207" s="185"/>
      <c r="GH207" s="185"/>
      <c r="GI207" s="185"/>
      <c r="GJ207" s="185"/>
      <c r="GK207" s="185"/>
      <c r="GL207" s="185"/>
      <c r="GM207" s="185"/>
      <c r="GN207" s="185"/>
      <c r="GO207" s="185"/>
      <c r="GP207" s="185"/>
      <c r="GQ207" s="185"/>
      <c r="GR207" s="185"/>
      <c r="GS207" s="185"/>
      <c r="GT207" s="194">
        <f>SUM(GT7:GT206)</f>
        <v>0</v>
      </c>
      <c r="GU207" s="195">
        <f>SUM(GU7:GU206)</f>
        <v>0</v>
      </c>
      <c r="GV207" s="194">
        <f>SUM(GV7:GV206)</f>
        <v>0</v>
      </c>
      <c r="GW207" s="195">
        <f>SUM(GW7:GW206)</f>
        <v>0</v>
      </c>
      <c r="GX207" s="1"/>
      <c r="GY207" s="1"/>
      <c r="GZ207" s="184" t="s">
        <v>60</v>
      </c>
      <c r="HA207" s="190"/>
      <c r="HB207" s="185"/>
      <c r="HC207" s="185"/>
      <c r="HD207" s="185"/>
      <c r="HE207" s="185"/>
      <c r="HF207" s="185"/>
      <c r="HG207" s="185"/>
      <c r="HH207" s="185"/>
      <c r="HI207" s="185"/>
      <c r="HJ207" s="185"/>
      <c r="HK207" s="185"/>
      <c r="HL207" s="185"/>
      <c r="HM207" s="185"/>
      <c r="HN207" s="185"/>
      <c r="HO207" s="185"/>
      <c r="HP207" s="194">
        <f>SUM(HP7:HP206)</f>
        <v>0</v>
      </c>
      <c r="HQ207" s="195">
        <f>SUM(HQ7:HQ206)</f>
        <v>0</v>
      </c>
      <c r="HR207" s="194">
        <f>SUM(HR7:HR206)</f>
        <v>0</v>
      </c>
      <c r="HS207" s="195">
        <f>SUM(HS7:HS206)</f>
        <v>0</v>
      </c>
      <c r="HT207" s="1"/>
      <c r="HU207" s="223" t="s">
        <v>60</v>
      </c>
      <c r="HV207" s="224">
        <f t="shared" ref="HV207:IE207" si="220">SUM(HV7:HV206)</f>
        <v>0</v>
      </c>
      <c r="HW207" s="225">
        <f t="shared" si="220"/>
        <v>0</v>
      </c>
      <c r="HX207" s="224">
        <f t="shared" si="220"/>
        <v>0</v>
      </c>
      <c r="HY207" s="225">
        <f t="shared" si="220"/>
        <v>0</v>
      </c>
      <c r="HZ207" s="224">
        <f t="shared" si="220"/>
        <v>0</v>
      </c>
      <c r="IA207" s="225">
        <f t="shared" si="220"/>
        <v>0</v>
      </c>
      <c r="IB207" s="224">
        <f t="shared" si="220"/>
        <v>0</v>
      </c>
      <c r="IC207" s="226">
        <f t="shared" si="220"/>
        <v>0</v>
      </c>
      <c r="ID207" s="448">
        <f t="shared" si="220"/>
        <v>0</v>
      </c>
      <c r="IE207" s="449">
        <f t="shared" si="220"/>
        <v>0</v>
      </c>
      <c r="IF207" s="448">
        <f>IF(R207=0,0,IF((ID207/Q207)&gt;=50%,1,0))</f>
        <v>0</v>
      </c>
      <c r="IG207" s="449">
        <f>R207-IF207</f>
        <v>0</v>
      </c>
      <c r="IH207" s="1"/>
    </row>
    <row r="208" spans="2:242" ht="9.75" customHeight="1" thickBot="1" x14ac:dyDescent="0.25"/>
    <row r="209" spans="48:235" ht="30" customHeight="1" thickBot="1" x14ac:dyDescent="0.25">
      <c r="AV209" s="859" t="s">
        <v>491</v>
      </c>
      <c r="AW209" s="860"/>
      <c r="AX209" s="861"/>
      <c r="AY209" s="195">
        <f>AW207+AY207</f>
        <v>0</v>
      </c>
      <c r="BR209" s="859" t="s">
        <v>491</v>
      </c>
      <c r="BS209" s="860"/>
      <c r="BT209" s="861"/>
      <c r="BU209" s="195">
        <f>BS207+BU207</f>
        <v>0</v>
      </c>
      <c r="CN209" s="859" t="s">
        <v>491</v>
      </c>
      <c r="CO209" s="860"/>
      <c r="CP209" s="861"/>
      <c r="CQ209" s="195">
        <f>CO207+CQ207</f>
        <v>0</v>
      </c>
      <c r="DJ209" s="859" t="s">
        <v>491</v>
      </c>
      <c r="DK209" s="860"/>
      <c r="DL209" s="861"/>
      <c r="DM209" s="195">
        <f>DK207+DM207</f>
        <v>0</v>
      </c>
      <c r="EF209" s="859" t="s">
        <v>491</v>
      </c>
      <c r="EG209" s="860"/>
      <c r="EH209" s="861"/>
      <c r="EI209" s="195">
        <f>EG207+EI207</f>
        <v>0</v>
      </c>
      <c r="FB209" s="859" t="s">
        <v>491</v>
      </c>
      <c r="FC209" s="860"/>
      <c r="FD209" s="861"/>
      <c r="FE209" s="195">
        <f>FC207+FE207</f>
        <v>0</v>
      </c>
      <c r="FX209" s="859" t="s">
        <v>491</v>
      </c>
      <c r="FY209" s="860"/>
      <c r="FZ209" s="861"/>
      <c r="GA209" s="195">
        <f>FY207+GA207</f>
        <v>0</v>
      </c>
      <c r="GT209" s="859" t="s">
        <v>491</v>
      </c>
      <c r="GU209" s="860"/>
      <c r="GV209" s="861"/>
      <c r="GW209" s="195">
        <f>GU207+GW207</f>
        <v>0</v>
      </c>
      <c r="HP209" s="859" t="s">
        <v>491</v>
      </c>
      <c r="HQ209" s="860"/>
      <c r="HR209" s="861"/>
      <c r="HS209" s="195">
        <f>HQ207+HS207</f>
        <v>0</v>
      </c>
      <c r="HU209" s="862" t="s">
        <v>494</v>
      </c>
      <c r="HV209" s="863"/>
      <c r="HW209" s="863"/>
      <c r="HX209" s="863"/>
      <c r="HY209" s="863"/>
      <c r="HZ209" s="864">
        <f>HW207+IA207</f>
        <v>0</v>
      </c>
      <c r="IA209" s="865"/>
    </row>
    <row r="210" spans="48:235" ht="16.5" customHeight="1" x14ac:dyDescent="0.2"/>
    <row r="212" spans="48:235" ht="16.5" customHeight="1" x14ac:dyDescent="0.2"/>
  </sheetData>
  <sheetProtection algorithmName="SHA-512" hashValue="YKadcZ9a3qmUBq5NeLK2KFDni4KzBJVAC9zELXRgJDFgnoSIHWqa0p2pOmQoKivqADwrISZqSB07bybfv2LM5A==" saltValue="9gs7Gxsq11mf04SRPn0DBw==" spinCount="100000" sheet="1" objects="1" scenarios="1"/>
  <mergeCells count="472">
    <mergeCell ref="BR209:BT209"/>
    <mergeCell ref="AV209:AX209"/>
    <mergeCell ref="HU209:HY209"/>
    <mergeCell ref="HZ209:IA209"/>
    <mergeCell ref="HP209:HR209"/>
    <mergeCell ref="GT209:GV209"/>
    <mergeCell ref="FX209:FZ209"/>
    <mergeCell ref="FB209:FD209"/>
    <mergeCell ref="EF209:EH209"/>
    <mergeCell ref="DJ209:DL209"/>
    <mergeCell ref="CN209:CP209"/>
    <mergeCell ref="C198:D198"/>
    <mergeCell ref="C199:D199"/>
    <mergeCell ref="C200:D200"/>
    <mergeCell ref="C201:D201"/>
    <mergeCell ref="C202:D202"/>
    <mergeCell ref="C203:D203"/>
    <mergeCell ref="C205:D205"/>
    <mergeCell ref="C189:D189"/>
    <mergeCell ref="C190:D190"/>
    <mergeCell ref="C191:D191"/>
    <mergeCell ref="C192:D192"/>
    <mergeCell ref="C193:D193"/>
    <mergeCell ref="C194:D194"/>
    <mergeCell ref="C195:D195"/>
    <mergeCell ref="C196:D196"/>
    <mergeCell ref="C197:D197"/>
    <mergeCell ref="C204:D204"/>
    <mergeCell ref="C180:D180"/>
    <mergeCell ref="C181:D181"/>
    <mergeCell ref="C182:D182"/>
    <mergeCell ref="C183:D183"/>
    <mergeCell ref="C184:D184"/>
    <mergeCell ref="C185:D185"/>
    <mergeCell ref="C186:D186"/>
    <mergeCell ref="C187:D187"/>
    <mergeCell ref="C188:D188"/>
    <mergeCell ref="C171:D171"/>
    <mergeCell ref="C172:D172"/>
    <mergeCell ref="C173:D173"/>
    <mergeCell ref="C174:D174"/>
    <mergeCell ref="C175:D175"/>
    <mergeCell ref="C176:D176"/>
    <mergeCell ref="C177:D177"/>
    <mergeCell ref="C178:D178"/>
    <mergeCell ref="C179:D179"/>
    <mergeCell ref="C162:D162"/>
    <mergeCell ref="C163:D163"/>
    <mergeCell ref="C164:D164"/>
    <mergeCell ref="C165:D165"/>
    <mergeCell ref="C166:D166"/>
    <mergeCell ref="C167:D167"/>
    <mergeCell ref="C168:D168"/>
    <mergeCell ref="C169:D169"/>
    <mergeCell ref="C170:D170"/>
    <mergeCell ref="C153:D153"/>
    <mergeCell ref="C154:D154"/>
    <mergeCell ref="C155:D155"/>
    <mergeCell ref="C156:D156"/>
    <mergeCell ref="C157:D157"/>
    <mergeCell ref="C158:D158"/>
    <mergeCell ref="C159:D159"/>
    <mergeCell ref="C160:D160"/>
    <mergeCell ref="C161:D161"/>
    <mergeCell ref="C144:D144"/>
    <mergeCell ref="C145:D145"/>
    <mergeCell ref="C146:D146"/>
    <mergeCell ref="C147:D147"/>
    <mergeCell ref="C148:D148"/>
    <mergeCell ref="C149:D149"/>
    <mergeCell ref="C150:D150"/>
    <mergeCell ref="C151:D151"/>
    <mergeCell ref="C152:D152"/>
    <mergeCell ref="C135:D135"/>
    <mergeCell ref="C136:D136"/>
    <mergeCell ref="C137:D137"/>
    <mergeCell ref="C138:D138"/>
    <mergeCell ref="C139:D139"/>
    <mergeCell ref="C140:D140"/>
    <mergeCell ref="C141:D141"/>
    <mergeCell ref="C142:D142"/>
    <mergeCell ref="C143:D143"/>
    <mergeCell ref="ID4:IE4"/>
    <mergeCell ref="IF4:IG4"/>
    <mergeCell ref="ID5:IE5"/>
    <mergeCell ref="IF5:IG5"/>
    <mergeCell ref="HV2:IG3"/>
    <mergeCell ref="C112:D112"/>
    <mergeCell ref="C114:D114"/>
    <mergeCell ref="C116:D116"/>
    <mergeCell ref="C118:D118"/>
    <mergeCell ref="AW4:AW6"/>
    <mergeCell ref="AX4:AX6"/>
    <mergeCell ref="AY4:AY6"/>
    <mergeCell ref="HU2:HU3"/>
    <mergeCell ref="BL5:BL6"/>
    <mergeCell ref="BM5:BM6"/>
    <mergeCell ref="EL3:EM3"/>
    <mergeCell ref="EN3:EO3"/>
    <mergeCell ref="EP3:EQ3"/>
    <mergeCell ref="ER3:ES3"/>
    <mergeCell ref="ET3:EU3"/>
    <mergeCell ref="HV4:HY4"/>
    <mergeCell ref="HZ4:IC4"/>
    <mergeCell ref="HV5:HV6"/>
    <mergeCell ref="HW5:HW6"/>
    <mergeCell ref="C120:D120"/>
    <mergeCell ref="C122:D122"/>
    <mergeCell ref="C123:D123"/>
    <mergeCell ref="C124:D124"/>
    <mergeCell ref="C125:D125"/>
    <mergeCell ref="C126:D126"/>
    <mergeCell ref="C127:D127"/>
    <mergeCell ref="C128:D128"/>
    <mergeCell ref="C129:D129"/>
    <mergeCell ref="C121:D121"/>
    <mergeCell ref="C130:D130"/>
    <mergeCell ref="C131:D131"/>
    <mergeCell ref="C132:D132"/>
    <mergeCell ref="C133:D133"/>
    <mergeCell ref="C134:D134"/>
    <mergeCell ref="AS5:AS6"/>
    <mergeCell ref="AT5:AT6"/>
    <mergeCell ref="AU5:AU6"/>
    <mergeCell ref="AV4:AV6"/>
    <mergeCell ref="X5:X6"/>
    <mergeCell ref="Y5:Y6"/>
    <mergeCell ref="Z5:Z6"/>
    <mergeCell ref="AA5:AA6"/>
    <mergeCell ref="AB5:AB6"/>
    <mergeCell ref="AC5:AC6"/>
    <mergeCell ref="AL5:AL6"/>
    <mergeCell ref="AM5:AM6"/>
    <mergeCell ref="AN5:AN6"/>
    <mergeCell ref="AO5:AO6"/>
    <mergeCell ref="AP5:AP6"/>
    <mergeCell ref="AQ5:AQ6"/>
    <mergeCell ref="AR5:AR6"/>
    <mergeCell ref="C75:D75"/>
    <mergeCell ref="C77:D77"/>
    <mergeCell ref="HX5:HX6"/>
    <mergeCell ref="HY5:HY6"/>
    <mergeCell ref="HZ5:HZ6"/>
    <mergeCell ref="IA5:IA6"/>
    <mergeCell ref="IB5:IB6"/>
    <mergeCell ref="IC5:IC6"/>
    <mergeCell ref="BN5:BN6"/>
    <mergeCell ref="BO5:BO6"/>
    <mergeCell ref="BP5:BP6"/>
    <mergeCell ref="BQ5:BQ6"/>
    <mergeCell ref="DC5:DC6"/>
    <mergeCell ref="DD5:DD6"/>
    <mergeCell ref="DE5:DE6"/>
    <mergeCell ref="DF5:DF6"/>
    <mergeCell ref="DG5:DG6"/>
    <mergeCell ref="DH5:DH6"/>
    <mergeCell ref="DI5:DI6"/>
    <mergeCell ref="EL5:EL6"/>
    <mergeCell ref="EM5:EM6"/>
    <mergeCell ref="EN5:EN6"/>
    <mergeCell ref="EO5:EO6"/>
    <mergeCell ref="EP5:EP6"/>
    <mergeCell ref="EQ5:EQ6"/>
    <mergeCell ref="ER5:ER6"/>
    <mergeCell ref="AB3:AC3"/>
    <mergeCell ref="Z3:AA3"/>
    <mergeCell ref="X3:Y3"/>
    <mergeCell ref="AV3:AW3"/>
    <mergeCell ref="AX3:AY3"/>
    <mergeCell ref="AT3:AU3"/>
    <mergeCell ref="AR3:AS3"/>
    <mergeCell ref="AP3:AQ3"/>
    <mergeCell ref="AN3:AO3"/>
    <mergeCell ref="AL3:AM3"/>
    <mergeCell ref="AD3:AE3"/>
    <mergeCell ref="BJ3:BK3"/>
    <mergeCell ref="BL3:BM3"/>
    <mergeCell ref="BN3:BO3"/>
    <mergeCell ref="BP3:BQ3"/>
    <mergeCell ref="BR3:BS3"/>
    <mergeCell ref="BT3:BU3"/>
    <mergeCell ref="BR4:BR6"/>
    <mergeCell ref="BS4:BS6"/>
    <mergeCell ref="BT4:BT6"/>
    <mergeCell ref="BU4:BU6"/>
    <mergeCell ref="BJ5:BJ6"/>
    <mergeCell ref="BK5:BK6"/>
    <mergeCell ref="C81:D81"/>
    <mergeCell ref="C83:D83"/>
    <mergeCell ref="C103:D103"/>
    <mergeCell ref="C105:D105"/>
    <mergeCell ref="C91:D91"/>
    <mergeCell ref="C93:D93"/>
    <mergeCell ref="C95:D95"/>
    <mergeCell ref="C97:D97"/>
    <mergeCell ref="C99:D99"/>
    <mergeCell ref="C101:D101"/>
    <mergeCell ref="C89:D89"/>
    <mergeCell ref="C31:D31"/>
    <mergeCell ref="C33:D33"/>
    <mergeCell ref="C35:D35"/>
    <mergeCell ref="C37:D37"/>
    <mergeCell ref="C39:D39"/>
    <mergeCell ref="C85:D85"/>
    <mergeCell ref="C87:D87"/>
    <mergeCell ref="C65:D65"/>
    <mergeCell ref="C43:D43"/>
    <mergeCell ref="C45:D45"/>
    <mergeCell ref="C47:D47"/>
    <mergeCell ref="C49:D49"/>
    <mergeCell ref="C51:D51"/>
    <mergeCell ref="C53:D53"/>
    <mergeCell ref="C55:D55"/>
    <mergeCell ref="C57:D57"/>
    <mergeCell ref="C59:D59"/>
    <mergeCell ref="C61:D61"/>
    <mergeCell ref="C63:D63"/>
    <mergeCell ref="C67:D67"/>
    <mergeCell ref="C69:D69"/>
    <mergeCell ref="C71:D71"/>
    <mergeCell ref="C73:D73"/>
    <mergeCell ref="C79:D79"/>
    <mergeCell ref="B1:E1"/>
    <mergeCell ref="O2:O6"/>
    <mergeCell ref="C3:C4"/>
    <mergeCell ref="E3:J3"/>
    <mergeCell ref="K3:N3"/>
    <mergeCell ref="C111:D111"/>
    <mergeCell ref="C113:D113"/>
    <mergeCell ref="C115:D115"/>
    <mergeCell ref="C107:D107"/>
    <mergeCell ref="C109:D109"/>
    <mergeCell ref="C17:D17"/>
    <mergeCell ref="E4:E5"/>
    <mergeCell ref="I4:I5"/>
    <mergeCell ref="J4:J5"/>
    <mergeCell ref="K4:K5"/>
    <mergeCell ref="L4:L5"/>
    <mergeCell ref="M4:M5"/>
    <mergeCell ref="N4:N5"/>
    <mergeCell ref="C7:D7"/>
    <mergeCell ref="C9:D9"/>
    <mergeCell ref="C11:D11"/>
    <mergeCell ref="C13:D13"/>
    <mergeCell ref="C15:D15"/>
    <mergeCell ref="C41:D41"/>
    <mergeCell ref="C206:D206"/>
    <mergeCell ref="C117:D117"/>
    <mergeCell ref="C119:D119"/>
    <mergeCell ref="BB3:BC3"/>
    <mergeCell ref="BD3:BE3"/>
    <mergeCell ref="BF3:BG3"/>
    <mergeCell ref="BH3:BI3"/>
    <mergeCell ref="BB5:BB6"/>
    <mergeCell ref="BC5:BC6"/>
    <mergeCell ref="BD5:BD6"/>
    <mergeCell ref="BE5:BE6"/>
    <mergeCell ref="BF5:BF6"/>
    <mergeCell ref="BG5:BG6"/>
    <mergeCell ref="BH5:BH6"/>
    <mergeCell ref="BI5:BI6"/>
    <mergeCell ref="R3:R5"/>
    <mergeCell ref="Q3:Q5"/>
    <mergeCell ref="C19:D19"/>
    <mergeCell ref="C21:D21"/>
    <mergeCell ref="C23:D23"/>
    <mergeCell ref="C25:D25"/>
    <mergeCell ref="C27:D27"/>
    <mergeCell ref="U2:U5"/>
    <mergeCell ref="C29:D29"/>
    <mergeCell ref="BZ3:CA3"/>
    <mergeCell ref="CB3:CC3"/>
    <mergeCell ref="CD3:CE3"/>
    <mergeCell ref="CF3:CG3"/>
    <mergeCell ref="BX5:BX6"/>
    <mergeCell ref="BY5:BY6"/>
    <mergeCell ref="BZ5:BZ6"/>
    <mergeCell ref="CA5:CA6"/>
    <mergeCell ref="CB5:CB6"/>
    <mergeCell ref="CC5:CC6"/>
    <mergeCell ref="CD5:CD6"/>
    <mergeCell ref="CE5:CE6"/>
    <mergeCell ref="CF5:CF6"/>
    <mergeCell ref="CG5:CG6"/>
    <mergeCell ref="BX3:BY3"/>
    <mergeCell ref="CH3:CI3"/>
    <mergeCell ref="CJ3:CK3"/>
    <mergeCell ref="CL3:CM3"/>
    <mergeCell ref="CN3:CO3"/>
    <mergeCell ref="CP3:CQ3"/>
    <mergeCell ref="CN4:CN6"/>
    <mergeCell ref="CO4:CO6"/>
    <mergeCell ref="CP4:CP6"/>
    <mergeCell ref="CQ4:CQ6"/>
    <mergeCell ref="CH5:CH6"/>
    <mergeCell ref="CI5:CI6"/>
    <mergeCell ref="CJ5:CJ6"/>
    <mergeCell ref="CK5:CK6"/>
    <mergeCell ref="CL5:CL6"/>
    <mergeCell ref="CM5:CM6"/>
    <mergeCell ref="CT3:CU3"/>
    <mergeCell ref="CV3:CW3"/>
    <mergeCell ref="CX3:CY3"/>
    <mergeCell ref="CZ3:DA3"/>
    <mergeCell ref="DB3:DC3"/>
    <mergeCell ref="DD3:DE3"/>
    <mergeCell ref="DF3:DG3"/>
    <mergeCell ref="DH3:DI3"/>
    <mergeCell ref="CT5:CT6"/>
    <mergeCell ref="CU5:CU6"/>
    <mergeCell ref="CV5:CV6"/>
    <mergeCell ref="CW5:CW6"/>
    <mergeCell ref="CX5:CX6"/>
    <mergeCell ref="CY5:CY6"/>
    <mergeCell ref="CZ5:CZ6"/>
    <mergeCell ref="DA5:DA6"/>
    <mergeCell ref="DB5:DB6"/>
    <mergeCell ref="DV3:DW3"/>
    <mergeCell ref="DX3:DY3"/>
    <mergeCell ref="DZ3:EA3"/>
    <mergeCell ref="EB3:EC3"/>
    <mergeCell ref="ED3:EE3"/>
    <mergeCell ref="EF3:EG3"/>
    <mergeCell ref="DL3:DM3"/>
    <mergeCell ref="DJ4:DJ6"/>
    <mergeCell ref="DK4:DK6"/>
    <mergeCell ref="DL4:DL6"/>
    <mergeCell ref="DM4:DM6"/>
    <mergeCell ref="DJ3:DK3"/>
    <mergeCell ref="EH3:EI3"/>
    <mergeCell ref="EF4:EF6"/>
    <mergeCell ref="EG4:EG6"/>
    <mergeCell ref="EH4:EH6"/>
    <mergeCell ref="EI4:EI6"/>
    <mergeCell ref="DP5:DP6"/>
    <mergeCell ref="DQ5:DQ6"/>
    <mergeCell ref="DR5:DR6"/>
    <mergeCell ref="DS5:DS6"/>
    <mergeCell ref="DT5:DT6"/>
    <mergeCell ref="DU5:DU6"/>
    <mergeCell ref="DV5:DV6"/>
    <mergeCell ref="DW5:DW6"/>
    <mergeCell ref="DX5:DX6"/>
    <mergeCell ref="DY5:DY6"/>
    <mergeCell ref="DZ5:DZ6"/>
    <mergeCell ref="EA5:EA6"/>
    <mergeCell ref="EB5:EB6"/>
    <mergeCell ref="EC5:EC6"/>
    <mergeCell ref="ED5:ED6"/>
    <mergeCell ref="EE5:EE6"/>
    <mergeCell ref="DP3:DQ3"/>
    <mergeCell ref="DR3:DS3"/>
    <mergeCell ref="DT3:DU3"/>
    <mergeCell ref="ES5:ES6"/>
    <mergeCell ref="ET5:ET6"/>
    <mergeCell ref="EU5:EU6"/>
    <mergeCell ref="EV5:EV6"/>
    <mergeCell ref="EW5:EW6"/>
    <mergeCell ref="EX5:EX6"/>
    <mergeCell ref="EY5:EY6"/>
    <mergeCell ref="EZ5:EZ6"/>
    <mergeCell ref="FA5:FA6"/>
    <mergeCell ref="FH3:FI3"/>
    <mergeCell ref="FJ3:FK3"/>
    <mergeCell ref="FH5:FH6"/>
    <mergeCell ref="FI5:FI6"/>
    <mergeCell ref="FJ5:FJ6"/>
    <mergeCell ref="FK5:FK6"/>
    <mergeCell ref="EV3:EW3"/>
    <mergeCell ref="EX3:EY3"/>
    <mergeCell ref="EZ3:FA3"/>
    <mergeCell ref="FB3:FC3"/>
    <mergeCell ref="FD3:FE3"/>
    <mergeCell ref="FB4:FB6"/>
    <mergeCell ref="FC4:FC6"/>
    <mergeCell ref="FD4:FD6"/>
    <mergeCell ref="FE4:FE6"/>
    <mergeCell ref="FL3:FM3"/>
    <mergeCell ref="FN3:FO3"/>
    <mergeCell ref="FP3:FQ3"/>
    <mergeCell ref="FR3:FS3"/>
    <mergeCell ref="FT3:FU3"/>
    <mergeCell ref="FV3:FW3"/>
    <mergeCell ref="FX3:FY3"/>
    <mergeCell ref="FZ3:GA3"/>
    <mergeCell ref="FX4:FX6"/>
    <mergeCell ref="FY4:FY6"/>
    <mergeCell ref="FZ4:FZ6"/>
    <mergeCell ref="GA4:GA6"/>
    <mergeCell ref="FL5:FL6"/>
    <mergeCell ref="FM5:FM6"/>
    <mergeCell ref="FN5:FN6"/>
    <mergeCell ref="FO5:FO6"/>
    <mergeCell ref="FP5:FP6"/>
    <mergeCell ref="FQ5:FQ6"/>
    <mergeCell ref="FR5:FR6"/>
    <mergeCell ref="FS5:FS6"/>
    <mergeCell ref="FT5:FT6"/>
    <mergeCell ref="FU5:FU6"/>
    <mergeCell ref="FV5:FV6"/>
    <mergeCell ref="FW5:FW6"/>
    <mergeCell ref="GM5:GM6"/>
    <mergeCell ref="GN5:GN6"/>
    <mergeCell ref="GO5:GO6"/>
    <mergeCell ref="GP5:GP6"/>
    <mergeCell ref="GQ5:GQ6"/>
    <mergeCell ref="GR5:GR6"/>
    <mergeCell ref="GS5:GS6"/>
    <mergeCell ref="GD3:GE3"/>
    <mergeCell ref="GF3:GG3"/>
    <mergeCell ref="GH3:GI3"/>
    <mergeCell ref="GJ3:GK3"/>
    <mergeCell ref="GL3:GM3"/>
    <mergeCell ref="GN3:GO3"/>
    <mergeCell ref="GP3:GQ3"/>
    <mergeCell ref="GR3:GS3"/>
    <mergeCell ref="GD5:GD6"/>
    <mergeCell ref="GE5:GE6"/>
    <mergeCell ref="GF5:GF6"/>
    <mergeCell ref="GG5:GG6"/>
    <mergeCell ref="GH5:GH6"/>
    <mergeCell ref="GI5:GI6"/>
    <mergeCell ref="GJ5:GJ6"/>
    <mergeCell ref="GK5:GK6"/>
    <mergeCell ref="GL5:GL6"/>
    <mergeCell ref="HF3:HG3"/>
    <mergeCell ref="HH3:HI3"/>
    <mergeCell ref="HJ3:HK3"/>
    <mergeCell ref="HL3:HM3"/>
    <mergeCell ref="HN3:HO3"/>
    <mergeCell ref="HP3:HQ3"/>
    <mergeCell ref="GV3:GW3"/>
    <mergeCell ref="GT4:GT6"/>
    <mergeCell ref="GU4:GU6"/>
    <mergeCell ref="GV4:GV6"/>
    <mergeCell ref="GW4:GW6"/>
    <mergeCell ref="GT3:GU3"/>
    <mergeCell ref="HR3:HS3"/>
    <mergeCell ref="HP4:HP6"/>
    <mergeCell ref="HQ4:HQ6"/>
    <mergeCell ref="HR4:HR6"/>
    <mergeCell ref="HS4:HS6"/>
    <mergeCell ref="GZ5:GZ6"/>
    <mergeCell ref="HA5:HA6"/>
    <mergeCell ref="HB5:HB6"/>
    <mergeCell ref="HC5:HC6"/>
    <mergeCell ref="HD5:HD6"/>
    <mergeCell ref="HE5:HE6"/>
    <mergeCell ref="HF5:HF6"/>
    <mergeCell ref="HG5:HG6"/>
    <mergeCell ref="HH5:HH6"/>
    <mergeCell ref="HI5:HI6"/>
    <mergeCell ref="HJ5:HJ6"/>
    <mergeCell ref="HK5:HK6"/>
    <mergeCell ref="HL5:HL6"/>
    <mergeCell ref="HM5:HM6"/>
    <mergeCell ref="HN5:HN6"/>
    <mergeCell ref="HO5:HO6"/>
    <mergeCell ref="GZ3:HA3"/>
    <mergeCell ref="HB3:HC3"/>
    <mergeCell ref="HD3:HE3"/>
    <mergeCell ref="AD5:AD6"/>
    <mergeCell ref="AE5:AE6"/>
    <mergeCell ref="AF3:AG3"/>
    <mergeCell ref="AF5:AF6"/>
    <mergeCell ref="AG5:AG6"/>
    <mergeCell ref="AH3:AI3"/>
    <mergeCell ref="AH5:AH6"/>
    <mergeCell ref="AI5:AI6"/>
    <mergeCell ref="AJ3:AK3"/>
    <mergeCell ref="AJ5:AJ6"/>
    <mergeCell ref="AK5:AK6"/>
  </mergeCells>
  <conditionalFormatting sqref="O248:P248">
    <cfRule type="cellIs" dxfId="945" priority="1071" operator="greaterThan">
      <formula>0</formula>
    </cfRule>
  </conditionalFormatting>
  <conditionalFormatting sqref="P247">
    <cfRule type="expression" dxfId="944" priority="1072">
      <formula>$P$248&gt;0</formula>
    </cfRule>
  </conditionalFormatting>
  <conditionalFormatting sqref="O247">
    <cfRule type="expression" dxfId="943" priority="1073">
      <formula>$O$248&gt;0</formula>
    </cfRule>
  </conditionalFormatting>
  <conditionalFormatting sqref="R9:R10">
    <cfRule type="expression" dxfId="942" priority="1074">
      <formula>#REF!="Ano"</formula>
    </cfRule>
  </conditionalFormatting>
  <conditionalFormatting sqref="R9:R10">
    <cfRule type="cellIs" dxfId="941" priority="1068" operator="between">
      <formula>1</formula>
      <formula>11</formula>
    </cfRule>
  </conditionalFormatting>
  <conditionalFormatting sqref="P99:P100 S99:S100">
    <cfRule type="expression" dxfId="940" priority="1075" stopIfTrue="1">
      <formula>$S$99&gt;#REF!</formula>
    </cfRule>
    <cfRule type="expression" dxfId="939" priority="1076" stopIfTrue="1">
      <formula>$S$99&lt;#REF!</formula>
    </cfRule>
    <cfRule type="expression" dxfId="938" priority="1077">
      <formula>$S$99&gt;#REF!</formula>
    </cfRule>
  </conditionalFormatting>
  <conditionalFormatting sqref="O231:S231">
    <cfRule type="expression" dxfId="937" priority="1078" stopIfTrue="1">
      <formula>$S$231&gt;#REF!</formula>
    </cfRule>
    <cfRule type="expression" dxfId="936" priority="1079" stopIfTrue="1">
      <formula>$S$231&lt;#REF!</formula>
    </cfRule>
    <cfRule type="expression" dxfId="935" priority="1080">
      <formula>$S$231&gt;#REF!</formula>
    </cfRule>
  </conditionalFormatting>
  <conditionalFormatting sqref="L7">
    <cfRule type="expression" dxfId="934" priority="1012">
      <formula>$L7&gt;$E7</formula>
    </cfRule>
  </conditionalFormatting>
  <conditionalFormatting sqref="L9:L104">
    <cfRule type="expression" dxfId="933" priority="1011">
      <formula>$L9&gt;$E9</formula>
    </cfRule>
  </conditionalFormatting>
  <conditionalFormatting sqref="L105">
    <cfRule type="expression" dxfId="932" priority="1005">
      <formula>$L105&gt;$E105</formula>
    </cfRule>
  </conditionalFormatting>
  <conditionalFormatting sqref="L106">
    <cfRule type="expression" dxfId="931" priority="1003">
      <formula>$L106&gt;$E106</formula>
    </cfRule>
  </conditionalFormatting>
  <conditionalFormatting sqref="L107">
    <cfRule type="expression" dxfId="930" priority="1001">
      <formula>$L107&gt;$E107</formula>
    </cfRule>
  </conditionalFormatting>
  <conditionalFormatting sqref="L108">
    <cfRule type="expression" dxfId="929" priority="999">
      <formula>$L108&gt;$E108</formula>
    </cfRule>
  </conditionalFormatting>
  <conditionalFormatting sqref="L109">
    <cfRule type="expression" dxfId="928" priority="997">
      <formula>$L109&gt;$E109</formula>
    </cfRule>
  </conditionalFormatting>
  <conditionalFormatting sqref="L110">
    <cfRule type="expression" dxfId="927" priority="995">
      <formula>$L110&gt;$E110</formula>
    </cfRule>
  </conditionalFormatting>
  <conditionalFormatting sqref="L111:L206">
    <cfRule type="expression" dxfId="926" priority="993">
      <formula>$L111&gt;$E111</formula>
    </cfRule>
  </conditionalFormatting>
  <conditionalFormatting sqref="AV7:AV206">
    <cfRule type="cellIs" dxfId="925" priority="964" operator="greaterThan">
      <formula>$E7</formula>
    </cfRule>
  </conditionalFormatting>
  <conditionalFormatting sqref="X7:AC125 X198:AC206 X133:AC133 X141:AC141 X178:AC180 X153:AC153 AL153:AU153 AL178:AU180 AL141:AU141 AL133:AU133 AL198:AU206 AL7:AU125">
    <cfRule type="expression" dxfId="924" priority="963">
      <formula>$U7="Ne"</formula>
    </cfRule>
  </conditionalFormatting>
  <conditionalFormatting sqref="AW7:AW206">
    <cfRule type="cellIs" dxfId="923" priority="960" operator="greaterThan">
      <formula>$J7</formula>
    </cfRule>
  </conditionalFormatting>
  <conditionalFormatting sqref="AY7:AY206">
    <cfRule type="cellIs" dxfId="922" priority="959" operator="greaterThan">
      <formula>$N7</formula>
    </cfRule>
  </conditionalFormatting>
  <conditionalFormatting sqref="IA7:IC206">
    <cfRule type="cellIs" dxfId="921" priority="951" operator="greaterThan">
      <formula>$J7</formula>
    </cfRule>
  </conditionalFormatting>
  <conditionalFormatting sqref="HW7:HY206">
    <cfRule type="cellIs" dxfId="920" priority="953" operator="greaterThan">
      <formula>$J7</formula>
    </cfRule>
  </conditionalFormatting>
  <conditionalFormatting sqref="HZ7:HZ206">
    <cfRule type="cellIs" dxfId="919" priority="952" operator="greaterThan">
      <formula>$E7</formula>
    </cfRule>
  </conditionalFormatting>
  <conditionalFormatting sqref="HV7:HV206">
    <cfRule type="cellIs" dxfId="918" priority="907" operator="greaterThan">
      <formula>$J7</formula>
    </cfRule>
  </conditionalFormatting>
  <conditionalFormatting sqref="AX7:AX206">
    <cfRule type="cellIs" dxfId="917" priority="906" operator="greaterThan">
      <formula>$E7</formula>
    </cfRule>
  </conditionalFormatting>
  <conditionalFormatting sqref="BR7:BR206">
    <cfRule type="cellIs" dxfId="916" priority="905" operator="greaterThan">
      <formula>$E7</formula>
    </cfRule>
  </conditionalFormatting>
  <conditionalFormatting sqref="BB7:BQ125 BB198:BQ206 BB133:BQ133 BB141:BQ141 BB178:BQ180 BB153:BQ153">
    <cfRule type="expression" dxfId="915" priority="904">
      <formula>$U7="Ne"</formula>
    </cfRule>
  </conditionalFormatting>
  <conditionalFormatting sqref="BS7:BS206">
    <cfRule type="cellIs" dxfId="914" priority="903" operator="greaterThan">
      <formula>$J7</formula>
    </cfRule>
  </conditionalFormatting>
  <conditionalFormatting sqref="BU7:BU206">
    <cfRule type="cellIs" dxfId="913" priority="902" operator="greaterThan">
      <formula>$N7</formula>
    </cfRule>
  </conditionalFormatting>
  <conditionalFormatting sqref="BT7:BT206">
    <cfRule type="cellIs" dxfId="912" priority="901" operator="greaterThan">
      <formula>$E7</formula>
    </cfRule>
  </conditionalFormatting>
  <conditionalFormatting sqref="CN7:CN206">
    <cfRule type="cellIs" dxfId="911" priority="900" operator="greaterThan">
      <formula>$E7</formula>
    </cfRule>
  </conditionalFormatting>
  <conditionalFormatting sqref="BX7:CM125 BX198:CM206 BX133:CM133 BX141:CM141 BX178:CM180 BX153:CM153">
    <cfRule type="expression" dxfId="910" priority="899">
      <formula>$U7="Ne"</formula>
    </cfRule>
  </conditionalFormatting>
  <conditionalFormatting sqref="CO7:CO206">
    <cfRule type="cellIs" dxfId="909" priority="898" operator="greaterThan">
      <formula>$J7</formula>
    </cfRule>
  </conditionalFormatting>
  <conditionalFormatting sqref="CQ7:CQ206">
    <cfRule type="cellIs" dxfId="908" priority="897" operator="greaterThan">
      <formula>$N7</formula>
    </cfRule>
  </conditionalFormatting>
  <conditionalFormatting sqref="CP7:CP206">
    <cfRule type="cellIs" dxfId="907" priority="896" operator="greaterThan">
      <formula>$E7</formula>
    </cfRule>
  </conditionalFormatting>
  <conditionalFormatting sqref="DJ7:DJ206">
    <cfRule type="cellIs" dxfId="906" priority="895" operator="greaterThan">
      <formula>$E7</formula>
    </cfRule>
  </conditionalFormatting>
  <conditionalFormatting sqref="CT7:DI125 CT198:DI206 CT133:DI133 CT141:DI141 CT178:DI180 CT153:DI153">
    <cfRule type="expression" dxfId="905" priority="894">
      <formula>$U7="Ne"</formula>
    </cfRule>
  </conditionalFormatting>
  <conditionalFormatting sqref="DK7:DK206">
    <cfRule type="cellIs" dxfId="904" priority="893" operator="greaterThan">
      <formula>$J7</formula>
    </cfRule>
  </conditionalFormatting>
  <conditionalFormatting sqref="DM7:DM206">
    <cfRule type="cellIs" dxfId="903" priority="892" operator="greaterThan">
      <formula>$N7</formula>
    </cfRule>
  </conditionalFormatting>
  <conditionalFormatting sqref="DL7:DL206">
    <cfRule type="cellIs" dxfId="902" priority="891" operator="greaterThan">
      <formula>$E7</formula>
    </cfRule>
  </conditionalFormatting>
  <conditionalFormatting sqref="EF7:EF206">
    <cfRule type="cellIs" dxfId="901" priority="890" operator="greaterThan">
      <formula>$E7</formula>
    </cfRule>
  </conditionalFormatting>
  <conditionalFormatting sqref="DP7:EE125 DP198:EE206 DP133:EE133 DP141:EE141 DP178:EE180 DP153:EE153">
    <cfRule type="expression" dxfId="900" priority="889">
      <formula>$U7="Ne"</formula>
    </cfRule>
  </conditionalFormatting>
  <conditionalFormatting sqref="EG7:EG206">
    <cfRule type="cellIs" dxfId="899" priority="888" operator="greaterThan">
      <formula>$J7</formula>
    </cfRule>
  </conditionalFormatting>
  <conditionalFormatting sqref="EI7:EI206">
    <cfRule type="cellIs" dxfId="898" priority="887" operator="greaterThan">
      <formula>$N7</formula>
    </cfRule>
  </conditionalFormatting>
  <conditionalFormatting sqref="EH7:EH206">
    <cfRule type="cellIs" dxfId="897" priority="886" operator="greaterThan">
      <formula>$E7</formula>
    </cfRule>
  </conditionalFormatting>
  <conditionalFormatting sqref="FB7:FB206">
    <cfRule type="cellIs" dxfId="896" priority="885" operator="greaterThan">
      <formula>$E7</formula>
    </cfRule>
  </conditionalFormatting>
  <conditionalFormatting sqref="EL7:FA125 EL198:FA206 EL133:FA133 EL141:FA141 EL178:FA180 EL153:FA153">
    <cfRule type="expression" dxfId="895" priority="884">
      <formula>$U7="Ne"</formula>
    </cfRule>
  </conditionalFormatting>
  <conditionalFormatting sqref="FC7:FC206">
    <cfRule type="cellIs" dxfId="894" priority="883" operator="greaterThan">
      <formula>$J7</formula>
    </cfRule>
  </conditionalFormatting>
  <conditionalFormatting sqref="FE7:FE206">
    <cfRule type="cellIs" dxfId="893" priority="882" operator="greaterThan">
      <formula>$N7</formula>
    </cfRule>
  </conditionalFormatting>
  <conditionalFormatting sqref="FD7:FD206">
    <cfRule type="cellIs" dxfId="892" priority="881" operator="greaterThan">
      <formula>$E7</formula>
    </cfRule>
  </conditionalFormatting>
  <conditionalFormatting sqref="FX7:FX206">
    <cfRule type="cellIs" dxfId="891" priority="880" operator="greaterThan">
      <formula>$E7</formula>
    </cfRule>
  </conditionalFormatting>
  <conditionalFormatting sqref="FH7:FW125 FH198:FW206 FH133:FW133 FH141:FW141 FH178:FW180 FH153:FW153">
    <cfRule type="expression" dxfId="890" priority="879">
      <formula>$U7="Ne"</formula>
    </cfRule>
  </conditionalFormatting>
  <conditionalFormatting sqref="FY7:FY206">
    <cfRule type="cellIs" dxfId="889" priority="878" operator="greaterThan">
      <formula>$J7</formula>
    </cfRule>
  </conditionalFormatting>
  <conditionalFormatting sqref="GA7:GA206">
    <cfRule type="cellIs" dxfId="888" priority="877" operator="greaterThan">
      <formula>$N7</formula>
    </cfRule>
  </conditionalFormatting>
  <conditionalFormatting sqref="FZ7:FZ206">
    <cfRule type="cellIs" dxfId="887" priority="876" operator="greaterThan">
      <formula>$E7</formula>
    </cfRule>
  </conditionalFormatting>
  <conditionalFormatting sqref="GT7:GT206">
    <cfRule type="cellIs" dxfId="886" priority="875" operator="greaterThan">
      <formula>$E7</formula>
    </cfRule>
  </conditionalFormatting>
  <conditionalFormatting sqref="GD7:GS125 GD198:GS206 GD133:GS133 GD141:GS141 GD178:GS180 GD153:GS153">
    <cfRule type="expression" dxfId="885" priority="874">
      <formula>$U7="Ne"</formula>
    </cfRule>
  </conditionalFormatting>
  <conditionalFormatting sqref="GU7:GU206">
    <cfRule type="cellIs" dxfId="884" priority="873" operator="greaterThan">
      <formula>$J7</formula>
    </cfRule>
  </conditionalFormatting>
  <conditionalFormatting sqref="GW7:GW206">
    <cfRule type="cellIs" dxfId="883" priority="872" operator="greaterThan">
      <formula>$N7</formula>
    </cfRule>
  </conditionalFormatting>
  <conditionalFormatting sqref="GV7:GV206">
    <cfRule type="cellIs" dxfId="882" priority="871" operator="greaterThan">
      <formula>$E7</formula>
    </cfRule>
  </conditionalFormatting>
  <conditionalFormatting sqref="HP7:HP206">
    <cfRule type="cellIs" dxfId="881" priority="870" operator="greaterThan">
      <formula>$E7</formula>
    </cfRule>
  </conditionalFormatting>
  <conditionalFormatting sqref="GZ7:HO125 GZ198:HO206 GZ133:HO133 GZ141:HO141 GZ178:HO180 GZ153:HO153">
    <cfRule type="expression" dxfId="880" priority="869">
      <formula>$U7="Ne"</formula>
    </cfRule>
  </conditionalFormatting>
  <conditionalFormatting sqref="HQ7:HQ206">
    <cfRule type="cellIs" dxfId="879" priority="868" operator="greaterThan">
      <formula>$J7</formula>
    </cfRule>
  </conditionalFormatting>
  <conditionalFormatting sqref="HS7:HS206">
    <cfRule type="cellIs" dxfId="878" priority="867" operator="greaterThan">
      <formula>$N7</formula>
    </cfRule>
  </conditionalFormatting>
  <conditionalFormatting sqref="HR7:HR206">
    <cfRule type="cellIs" dxfId="877" priority="866" operator="greaterThan">
      <formula>$E7</formula>
    </cfRule>
  </conditionalFormatting>
  <conditionalFormatting sqref="R11:R206">
    <cfRule type="expression" dxfId="876" priority="865">
      <formula>#REF!="Ano"</formula>
    </cfRule>
  </conditionalFormatting>
  <conditionalFormatting sqref="R11:R206">
    <cfRule type="cellIs" dxfId="875" priority="864" operator="between">
      <formula>1</formula>
      <formula>11</formula>
    </cfRule>
  </conditionalFormatting>
  <conditionalFormatting sqref="X181:AC181 X192:AC197 AL192:AU197 AL181:AU181">
    <cfRule type="expression" dxfId="874" priority="860">
      <formula>$U181="Ne"</formula>
    </cfRule>
  </conditionalFormatting>
  <conditionalFormatting sqref="BB181:BQ181 BB192:BQ197">
    <cfRule type="expression" dxfId="873" priority="851">
      <formula>$U181="Ne"</formula>
    </cfRule>
  </conditionalFormatting>
  <conditionalFormatting sqref="BX181:CM181 BX192:CM197">
    <cfRule type="expression" dxfId="872" priority="846">
      <formula>$U181="Ne"</formula>
    </cfRule>
  </conditionalFormatting>
  <conditionalFormatting sqref="CT181:DI181 CT192:DI197">
    <cfRule type="expression" dxfId="871" priority="841">
      <formula>$U181="Ne"</formula>
    </cfRule>
  </conditionalFormatting>
  <conditionalFormatting sqref="DP181:EE181 DP192:EE197">
    <cfRule type="expression" dxfId="870" priority="836">
      <formula>$U181="Ne"</formula>
    </cfRule>
  </conditionalFormatting>
  <conditionalFormatting sqref="EL181:FA181 EL192:FA197">
    <cfRule type="expression" dxfId="869" priority="831">
      <formula>$U181="Ne"</formula>
    </cfRule>
  </conditionalFormatting>
  <conditionalFormatting sqref="FH181:FW181 FH192:FW197">
    <cfRule type="expression" dxfId="868" priority="826">
      <formula>$U181="Ne"</formula>
    </cfRule>
  </conditionalFormatting>
  <conditionalFormatting sqref="GD181:GS181 GD192:GS197">
    <cfRule type="expression" dxfId="867" priority="821">
      <formula>$U181="Ne"</formula>
    </cfRule>
  </conditionalFormatting>
  <conditionalFormatting sqref="GZ181:HO181 GZ192:HO197">
    <cfRule type="expression" dxfId="866" priority="816">
      <formula>$U181="Ne"</formula>
    </cfRule>
  </conditionalFormatting>
  <conditionalFormatting sqref="X126:AC132 AL126:AU132">
    <cfRule type="expression" dxfId="865" priority="807">
      <formula>$U126="Ne"</formula>
    </cfRule>
  </conditionalFormatting>
  <conditionalFormatting sqref="BB126:BQ132">
    <cfRule type="expression" dxfId="864" priority="798">
      <formula>$U126="Ne"</formula>
    </cfRule>
  </conditionalFormatting>
  <conditionalFormatting sqref="BX126:CM132">
    <cfRule type="expression" dxfId="863" priority="793">
      <formula>$U126="Ne"</formula>
    </cfRule>
  </conditionalFormatting>
  <conditionalFormatting sqref="CT126:DI132">
    <cfRule type="expression" dxfId="862" priority="788">
      <formula>$U126="Ne"</formula>
    </cfRule>
  </conditionalFormatting>
  <conditionalFormatting sqref="DP126:EE132">
    <cfRule type="expression" dxfId="861" priority="783">
      <formula>$U126="Ne"</formula>
    </cfRule>
  </conditionalFormatting>
  <conditionalFormatting sqref="EL126:FA132">
    <cfRule type="expression" dxfId="860" priority="778">
      <formula>$U126="Ne"</formula>
    </cfRule>
  </conditionalFormatting>
  <conditionalFormatting sqref="FH126:FW132">
    <cfRule type="expression" dxfId="859" priority="773">
      <formula>$U126="Ne"</formula>
    </cfRule>
  </conditionalFormatting>
  <conditionalFormatting sqref="GD126:GS132">
    <cfRule type="expression" dxfId="858" priority="768">
      <formula>$U126="Ne"</formula>
    </cfRule>
  </conditionalFormatting>
  <conditionalFormatting sqref="GZ126:HO132">
    <cfRule type="expression" dxfId="857" priority="763">
      <formula>$U126="Ne"</formula>
    </cfRule>
  </conditionalFormatting>
  <conditionalFormatting sqref="X134:AC140 AL134:AU140">
    <cfRule type="expression" dxfId="856" priority="754">
      <formula>$U134="Ne"</formula>
    </cfRule>
  </conditionalFormatting>
  <conditionalFormatting sqref="BB134:BQ140">
    <cfRule type="expression" dxfId="855" priority="745">
      <formula>$U134="Ne"</formula>
    </cfRule>
  </conditionalFormatting>
  <conditionalFormatting sqref="BX134:CM140">
    <cfRule type="expression" dxfId="854" priority="740">
      <formula>$U134="Ne"</formula>
    </cfRule>
  </conditionalFormatting>
  <conditionalFormatting sqref="CT134:DI140">
    <cfRule type="expression" dxfId="853" priority="735">
      <formula>$U134="Ne"</formula>
    </cfRule>
  </conditionalFormatting>
  <conditionalFormatting sqref="DP134:EE140">
    <cfRule type="expression" dxfId="852" priority="730">
      <formula>$U134="Ne"</formula>
    </cfRule>
  </conditionalFormatting>
  <conditionalFormatting sqref="EL134:FA140">
    <cfRule type="expression" dxfId="851" priority="725">
      <formula>$U134="Ne"</formula>
    </cfRule>
  </conditionalFormatting>
  <conditionalFormatting sqref="FH134:FW140">
    <cfRule type="expression" dxfId="850" priority="720">
      <formula>$U134="Ne"</formula>
    </cfRule>
  </conditionalFormatting>
  <conditionalFormatting sqref="GD134:GS140">
    <cfRule type="expression" dxfId="849" priority="715">
      <formula>$U134="Ne"</formula>
    </cfRule>
  </conditionalFormatting>
  <conditionalFormatting sqref="GZ134:HO140">
    <cfRule type="expression" dxfId="848" priority="710">
      <formula>$U134="Ne"</formula>
    </cfRule>
  </conditionalFormatting>
  <conditionalFormatting sqref="X189:AC189 AL189:AU189">
    <cfRule type="expression" dxfId="847" priority="701">
      <formula>$U189="Ne"</formula>
    </cfRule>
  </conditionalFormatting>
  <conditionalFormatting sqref="BB189:BQ189">
    <cfRule type="expression" dxfId="846" priority="692">
      <formula>$U189="Ne"</formula>
    </cfRule>
  </conditionalFormatting>
  <conditionalFormatting sqref="BX189:CM189">
    <cfRule type="expression" dxfId="845" priority="687">
      <formula>$U189="Ne"</formula>
    </cfRule>
  </conditionalFormatting>
  <conditionalFormatting sqref="CT189:DI189">
    <cfRule type="expression" dxfId="844" priority="682">
      <formula>$U189="Ne"</formula>
    </cfRule>
  </conditionalFormatting>
  <conditionalFormatting sqref="DP189:EE189">
    <cfRule type="expression" dxfId="843" priority="677">
      <formula>$U189="Ne"</formula>
    </cfRule>
  </conditionalFormatting>
  <conditionalFormatting sqref="EL189:FA189">
    <cfRule type="expression" dxfId="842" priority="672">
      <formula>$U189="Ne"</formula>
    </cfRule>
  </conditionalFormatting>
  <conditionalFormatting sqref="FH189:FW189">
    <cfRule type="expression" dxfId="841" priority="667">
      <formula>$U189="Ne"</formula>
    </cfRule>
  </conditionalFormatting>
  <conditionalFormatting sqref="GD189:GS189">
    <cfRule type="expression" dxfId="840" priority="662">
      <formula>$U189="Ne"</formula>
    </cfRule>
  </conditionalFormatting>
  <conditionalFormatting sqref="GZ189:HO189">
    <cfRule type="expression" dxfId="839" priority="657">
      <formula>$U189="Ne"</formula>
    </cfRule>
  </conditionalFormatting>
  <conditionalFormatting sqref="X182:AC188 AL182:AU188">
    <cfRule type="expression" dxfId="838" priority="648">
      <formula>$U182="Ne"</formula>
    </cfRule>
  </conditionalFormatting>
  <conditionalFormatting sqref="BB182:BQ188">
    <cfRule type="expression" dxfId="837" priority="639">
      <formula>$U182="Ne"</formula>
    </cfRule>
  </conditionalFormatting>
  <conditionalFormatting sqref="BX182:CM188">
    <cfRule type="expression" dxfId="836" priority="634">
      <formula>$U182="Ne"</formula>
    </cfRule>
  </conditionalFormatting>
  <conditionalFormatting sqref="CT182:DI188">
    <cfRule type="expression" dxfId="835" priority="629">
      <formula>$U182="Ne"</formula>
    </cfRule>
  </conditionalFormatting>
  <conditionalFormatting sqref="DP182:EE188">
    <cfRule type="expression" dxfId="834" priority="624">
      <formula>$U182="Ne"</formula>
    </cfRule>
  </conditionalFormatting>
  <conditionalFormatting sqref="EL182:FA188">
    <cfRule type="expression" dxfId="833" priority="619">
      <formula>$U182="Ne"</formula>
    </cfRule>
  </conditionalFormatting>
  <conditionalFormatting sqref="FH182:FW188">
    <cfRule type="expression" dxfId="832" priority="614">
      <formula>$U182="Ne"</formula>
    </cfRule>
  </conditionalFormatting>
  <conditionalFormatting sqref="GD182:GS188">
    <cfRule type="expression" dxfId="831" priority="609">
      <formula>$U182="Ne"</formula>
    </cfRule>
  </conditionalFormatting>
  <conditionalFormatting sqref="GZ182:HO188">
    <cfRule type="expression" dxfId="830" priority="604">
      <formula>$U182="Ne"</formula>
    </cfRule>
  </conditionalFormatting>
  <conditionalFormatting sqref="X190:AC191 AL190:AU191">
    <cfRule type="expression" dxfId="829" priority="595">
      <formula>$U190="Ne"</formula>
    </cfRule>
  </conditionalFormatting>
  <conditionalFormatting sqref="BB190:BQ191">
    <cfRule type="expression" dxfId="828" priority="586">
      <formula>$U190="Ne"</formula>
    </cfRule>
  </conditionalFormatting>
  <conditionalFormatting sqref="BX190:CM191">
    <cfRule type="expression" dxfId="827" priority="581">
      <formula>$U190="Ne"</formula>
    </cfRule>
  </conditionalFormatting>
  <conditionalFormatting sqref="CT190:DI191">
    <cfRule type="expression" dxfId="826" priority="576">
      <formula>$U190="Ne"</formula>
    </cfRule>
  </conditionalFormatting>
  <conditionalFormatting sqref="DP190:EE191">
    <cfRule type="expression" dxfId="825" priority="571">
      <formula>$U190="Ne"</formula>
    </cfRule>
  </conditionalFormatting>
  <conditionalFormatting sqref="EL190:FA191">
    <cfRule type="expression" dxfId="824" priority="566">
      <formula>$U190="Ne"</formula>
    </cfRule>
  </conditionalFormatting>
  <conditionalFormatting sqref="FH190:FW191">
    <cfRule type="expression" dxfId="823" priority="561">
      <formula>$U190="Ne"</formula>
    </cfRule>
  </conditionalFormatting>
  <conditionalFormatting sqref="GD190:GS191">
    <cfRule type="expression" dxfId="822" priority="556">
      <formula>$U190="Ne"</formula>
    </cfRule>
  </conditionalFormatting>
  <conditionalFormatting sqref="GZ190:HO191">
    <cfRule type="expression" dxfId="821" priority="551">
      <formula>$U190="Ne"</formula>
    </cfRule>
  </conditionalFormatting>
  <conditionalFormatting sqref="X175:AC175 AL175:AU175">
    <cfRule type="expression" dxfId="820" priority="542">
      <formula>$U175="Ne"</formula>
    </cfRule>
  </conditionalFormatting>
  <conditionalFormatting sqref="BB175:BQ175">
    <cfRule type="expression" dxfId="819" priority="533">
      <formula>$U175="Ne"</formula>
    </cfRule>
  </conditionalFormatting>
  <conditionalFormatting sqref="BX175:CM175">
    <cfRule type="expression" dxfId="818" priority="528">
      <formula>$U175="Ne"</formula>
    </cfRule>
  </conditionalFormatting>
  <conditionalFormatting sqref="CT175:DI175">
    <cfRule type="expression" dxfId="817" priority="523">
      <formula>$U175="Ne"</formula>
    </cfRule>
  </conditionalFormatting>
  <conditionalFormatting sqref="DP175:EE175">
    <cfRule type="expression" dxfId="816" priority="518">
      <formula>$U175="Ne"</formula>
    </cfRule>
  </conditionalFormatting>
  <conditionalFormatting sqref="EL175:FA175">
    <cfRule type="expression" dxfId="815" priority="513">
      <formula>$U175="Ne"</formula>
    </cfRule>
  </conditionalFormatting>
  <conditionalFormatting sqref="FH175:FW175">
    <cfRule type="expression" dxfId="814" priority="508">
      <formula>$U175="Ne"</formula>
    </cfRule>
  </conditionalFormatting>
  <conditionalFormatting sqref="GD175:GS175">
    <cfRule type="expression" dxfId="813" priority="503">
      <formula>$U175="Ne"</formula>
    </cfRule>
  </conditionalFormatting>
  <conditionalFormatting sqref="GZ175:HO175">
    <cfRule type="expression" dxfId="812" priority="498">
      <formula>$U175="Ne"</formula>
    </cfRule>
  </conditionalFormatting>
  <conditionalFormatting sqref="X165:AC174 AL165:AU174">
    <cfRule type="expression" dxfId="811" priority="489">
      <formula>$U165="Ne"</formula>
    </cfRule>
  </conditionalFormatting>
  <conditionalFormatting sqref="BB165:BQ174">
    <cfRule type="expression" dxfId="810" priority="480">
      <formula>$U165="Ne"</formula>
    </cfRule>
  </conditionalFormatting>
  <conditionalFormatting sqref="BX165:CM174">
    <cfRule type="expression" dxfId="809" priority="475">
      <formula>$U165="Ne"</formula>
    </cfRule>
  </conditionalFormatting>
  <conditionalFormatting sqref="CT165:DI174">
    <cfRule type="expression" dxfId="808" priority="470">
      <formula>$U165="Ne"</formula>
    </cfRule>
  </conditionalFormatting>
  <conditionalFormatting sqref="DP165:EE174">
    <cfRule type="expression" dxfId="807" priority="465">
      <formula>$U165="Ne"</formula>
    </cfRule>
  </conditionalFormatting>
  <conditionalFormatting sqref="EL165:FA174">
    <cfRule type="expression" dxfId="806" priority="460">
      <formula>$U165="Ne"</formula>
    </cfRule>
  </conditionalFormatting>
  <conditionalFormatting sqref="FH165:FW174">
    <cfRule type="expression" dxfId="805" priority="455">
      <formula>$U165="Ne"</formula>
    </cfRule>
  </conditionalFormatting>
  <conditionalFormatting sqref="GD165:GS174">
    <cfRule type="expression" dxfId="804" priority="450">
      <formula>$U165="Ne"</formula>
    </cfRule>
  </conditionalFormatting>
  <conditionalFormatting sqref="GZ165:HO174">
    <cfRule type="expression" dxfId="803" priority="445">
      <formula>$U165="Ne"</formula>
    </cfRule>
  </conditionalFormatting>
  <conditionalFormatting sqref="X176:AC177 AL176:AU177">
    <cfRule type="expression" dxfId="802" priority="436">
      <formula>$U176="Ne"</formula>
    </cfRule>
  </conditionalFormatting>
  <conditionalFormatting sqref="BB176:BQ177">
    <cfRule type="expression" dxfId="801" priority="427">
      <formula>$U176="Ne"</formula>
    </cfRule>
  </conditionalFormatting>
  <conditionalFormatting sqref="BX176:CM177">
    <cfRule type="expression" dxfId="800" priority="422">
      <formula>$U176="Ne"</formula>
    </cfRule>
  </conditionalFormatting>
  <conditionalFormatting sqref="CT176:DI177">
    <cfRule type="expression" dxfId="799" priority="417">
      <formula>$U176="Ne"</formula>
    </cfRule>
  </conditionalFormatting>
  <conditionalFormatting sqref="DP176:EE177">
    <cfRule type="expression" dxfId="798" priority="412">
      <formula>$U176="Ne"</formula>
    </cfRule>
  </conditionalFormatting>
  <conditionalFormatting sqref="EL176:FA177">
    <cfRule type="expression" dxfId="797" priority="407">
      <formula>$U176="Ne"</formula>
    </cfRule>
  </conditionalFormatting>
  <conditionalFormatting sqref="FH176:FW177">
    <cfRule type="expression" dxfId="796" priority="402">
      <formula>$U176="Ne"</formula>
    </cfRule>
  </conditionalFormatting>
  <conditionalFormatting sqref="GD176:GS177">
    <cfRule type="expression" dxfId="795" priority="397">
      <formula>$U176="Ne"</formula>
    </cfRule>
  </conditionalFormatting>
  <conditionalFormatting sqref="GZ176:HO177">
    <cfRule type="expression" dxfId="794" priority="392">
      <formula>$U176="Ne"</formula>
    </cfRule>
  </conditionalFormatting>
  <conditionalFormatting sqref="X149:AC149 AL149:AU149">
    <cfRule type="expression" dxfId="793" priority="383">
      <formula>$U149="Ne"</formula>
    </cfRule>
  </conditionalFormatting>
  <conditionalFormatting sqref="BB149:BQ149">
    <cfRule type="expression" dxfId="792" priority="374">
      <formula>$U149="Ne"</formula>
    </cfRule>
  </conditionalFormatting>
  <conditionalFormatting sqref="BX149:CM149">
    <cfRule type="expression" dxfId="791" priority="369">
      <formula>$U149="Ne"</formula>
    </cfRule>
  </conditionalFormatting>
  <conditionalFormatting sqref="CT149:DI149">
    <cfRule type="expression" dxfId="790" priority="364">
      <formula>$U149="Ne"</formula>
    </cfRule>
  </conditionalFormatting>
  <conditionalFormatting sqref="DP149:EE149">
    <cfRule type="expression" dxfId="789" priority="359">
      <formula>$U149="Ne"</formula>
    </cfRule>
  </conditionalFormatting>
  <conditionalFormatting sqref="EL149:FA149">
    <cfRule type="expression" dxfId="788" priority="354">
      <formula>$U149="Ne"</formula>
    </cfRule>
  </conditionalFormatting>
  <conditionalFormatting sqref="FH149:FW149">
    <cfRule type="expression" dxfId="787" priority="349">
      <formula>$U149="Ne"</formula>
    </cfRule>
  </conditionalFormatting>
  <conditionalFormatting sqref="GD149:GS149">
    <cfRule type="expression" dxfId="786" priority="344">
      <formula>$U149="Ne"</formula>
    </cfRule>
  </conditionalFormatting>
  <conditionalFormatting sqref="GZ149:HO149">
    <cfRule type="expression" dxfId="785" priority="339">
      <formula>$U149="Ne"</formula>
    </cfRule>
  </conditionalFormatting>
  <conditionalFormatting sqref="X142:AC148 AL142:AU148">
    <cfRule type="expression" dxfId="784" priority="330">
      <formula>$U142="Ne"</formula>
    </cfRule>
  </conditionalFormatting>
  <conditionalFormatting sqref="BB142:BQ148">
    <cfRule type="expression" dxfId="783" priority="321">
      <formula>$U142="Ne"</formula>
    </cfRule>
  </conditionalFormatting>
  <conditionalFormatting sqref="BX142:CM148">
    <cfRule type="expression" dxfId="782" priority="316">
      <formula>$U142="Ne"</formula>
    </cfRule>
  </conditionalFormatting>
  <conditionalFormatting sqref="CT142:DI148">
    <cfRule type="expression" dxfId="781" priority="311">
      <formula>$U142="Ne"</formula>
    </cfRule>
  </conditionalFormatting>
  <conditionalFormatting sqref="DP142:EE148">
    <cfRule type="expression" dxfId="780" priority="306">
      <formula>$U142="Ne"</formula>
    </cfRule>
  </conditionalFormatting>
  <conditionalFormatting sqref="EL142:FA148">
    <cfRule type="expression" dxfId="779" priority="301">
      <formula>$U142="Ne"</formula>
    </cfRule>
  </conditionalFormatting>
  <conditionalFormatting sqref="FH142:FW148">
    <cfRule type="expression" dxfId="778" priority="296">
      <formula>$U142="Ne"</formula>
    </cfRule>
  </conditionalFormatting>
  <conditionalFormatting sqref="GD142:GS148">
    <cfRule type="expression" dxfId="777" priority="291">
      <formula>$U142="Ne"</formula>
    </cfRule>
  </conditionalFormatting>
  <conditionalFormatting sqref="GZ142:HO148">
    <cfRule type="expression" dxfId="776" priority="286">
      <formula>$U142="Ne"</formula>
    </cfRule>
  </conditionalFormatting>
  <conditionalFormatting sqref="X150:AC152 AL150:AU152">
    <cfRule type="expression" dxfId="775" priority="277">
      <formula>$U150="Ne"</formula>
    </cfRule>
  </conditionalFormatting>
  <conditionalFormatting sqref="BB150:BQ152">
    <cfRule type="expression" dxfId="774" priority="268">
      <formula>$U150="Ne"</formula>
    </cfRule>
  </conditionalFormatting>
  <conditionalFormatting sqref="BX150:CM152">
    <cfRule type="expression" dxfId="773" priority="263">
      <formula>$U150="Ne"</formula>
    </cfRule>
  </conditionalFormatting>
  <conditionalFormatting sqref="CT150:DI152">
    <cfRule type="expression" dxfId="772" priority="258">
      <formula>$U150="Ne"</formula>
    </cfRule>
  </conditionalFormatting>
  <conditionalFormatting sqref="DP150:EE152">
    <cfRule type="expression" dxfId="771" priority="253">
      <formula>$U150="Ne"</formula>
    </cfRule>
  </conditionalFormatting>
  <conditionalFormatting sqref="EL150:FA152">
    <cfRule type="expression" dxfId="770" priority="248">
      <formula>$U150="Ne"</formula>
    </cfRule>
  </conditionalFormatting>
  <conditionalFormatting sqref="FH150:FW152">
    <cfRule type="expression" dxfId="769" priority="243">
      <formula>$U150="Ne"</formula>
    </cfRule>
  </conditionalFormatting>
  <conditionalFormatting sqref="GD150:GS152">
    <cfRule type="expression" dxfId="768" priority="238">
      <formula>$U150="Ne"</formula>
    </cfRule>
  </conditionalFormatting>
  <conditionalFormatting sqref="GZ150:HO152">
    <cfRule type="expression" dxfId="767" priority="233">
      <formula>$U150="Ne"</formula>
    </cfRule>
  </conditionalFormatting>
  <conditionalFormatting sqref="X161:AC161 AL161:AU161">
    <cfRule type="expression" dxfId="766" priority="224">
      <formula>$U161="Ne"</formula>
    </cfRule>
  </conditionalFormatting>
  <conditionalFormatting sqref="BB161:BQ161">
    <cfRule type="expression" dxfId="765" priority="215">
      <formula>$U161="Ne"</formula>
    </cfRule>
  </conditionalFormatting>
  <conditionalFormatting sqref="BX161:CM161">
    <cfRule type="expression" dxfId="764" priority="210">
      <formula>$U161="Ne"</formula>
    </cfRule>
  </conditionalFormatting>
  <conditionalFormatting sqref="CT161:DI161">
    <cfRule type="expression" dxfId="763" priority="205">
      <formula>$U161="Ne"</formula>
    </cfRule>
  </conditionalFormatting>
  <conditionalFormatting sqref="DP161:EE161">
    <cfRule type="expression" dxfId="762" priority="200">
      <formula>$U161="Ne"</formula>
    </cfRule>
  </conditionalFormatting>
  <conditionalFormatting sqref="EL161:FA161">
    <cfRule type="expression" dxfId="761" priority="195">
      <formula>$U161="Ne"</formula>
    </cfRule>
  </conditionalFormatting>
  <conditionalFormatting sqref="FH161:FW161">
    <cfRule type="expression" dxfId="760" priority="190">
      <formula>$U161="Ne"</formula>
    </cfRule>
  </conditionalFormatting>
  <conditionalFormatting sqref="GD161:GS161">
    <cfRule type="expression" dxfId="759" priority="185">
      <formula>$U161="Ne"</formula>
    </cfRule>
  </conditionalFormatting>
  <conditionalFormatting sqref="GZ161:HO161">
    <cfRule type="expression" dxfId="758" priority="180">
      <formula>$U161="Ne"</formula>
    </cfRule>
  </conditionalFormatting>
  <conditionalFormatting sqref="X154:AC160 AL154:AU160">
    <cfRule type="expression" dxfId="757" priority="171">
      <formula>$U154="Ne"</formula>
    </cfRule>
  </conditionalFormatting>
  <conditionalFormatting sqref="BB154:BQ160">
    <cfRule type="expression" dxfId="756" priority="162">
      <formula>$U154="Ne"</formula>
    </cfRule>
  </conditionalFormatting>
  <conditionalFormatting sqref="BX154:CM160">
    <cfRule type="expression" dxfId="755" priority="157">
      <formula>$U154="Ne"</formula>
    </cfRule>
  </conditionalFormatting>
  <conditionalFormatting sqref="CT154:DI160">
    <cfRule type="expression" dxfId="754" priority="152">
      <formula>$U154="Ne"</formula>
    </cfRule>
  </conditionalFormatting>
  <conditionalFormatting sqref="DP154:EE160">
    <cfRule type="expression" dxfId="753" priority="147">
      <formula>$U154="Ne"</formula>
    </cfRule>
  </conditionalFormatting>
  <conditionalFormatting sqref="EL154:FA160">
    <cfRule type="expression" dxfId="752" priority="142">
      <formula>$U154="Ne"</formula>
    </cfRule>
  </conditionalFormatting>
  <conditionalFormatting sqref="FH154:FW160">
    <cfRule type="expression" dxfId="751" priority="137">
      <formula>$U154="Ne"</formula>
    </cfRule>
  </conditionalFormatting>
  <conditionalFormatting sqref="GD154:GS160">
    <cfRule type="expression" dxfId="750" priority="132">
      <formula>$U154="Ne"</formula>
    </cfRule>
  </conditionalFormatting>
  <conditionalFormatting sqref="GZ154:HO160">
    <cfRule type="expression" dxfId="749" priority="127">
      <formula>$U154="Ne"</formula>
    </cfRule>
  </conditionalFormatting>
  <conditionalFormatting sqref="X162:AC164 AL162:AU164">
    <cfRule type="expression" dxfId="748" priority="118">
      <formula>$U162="Ne"</formula>
    </cfRule>
  </conditionalFormatting>
  <conditionalFormatting sqref="BB162:BQ164">
    <cfRule type="expression" dxfId="747" priority="109">
      <formula>$U162="Ne"</formula>
    </cfRule>
  </conditionalFormatting>
  <conditionalFormatting sqref="BX162:CM164">
    <cfRule type="expression" dxfId="746" priority="104">
      <formula>$U162="Ne"</formula>
    </cfRule>
  </conditionalFormatting>
  <conditionalFormatting sqref="CT162:DI164">
    <cfRule type="expression" dxfId="745" priority="99">
      <formula>$U162="Ne"</formula>
    </cfRule>
  </conditionalFormatting>
  <conditionalFormatting sqref="DP162:EE164">
    <cfRule type="expression" dxfId="744" priority="94">
      <formula>$U162="Ne"</formula>
    </cfRule>
  </conditionalFormatting>
  <conditionalFormatting sqref="EL162:FA164">
    <cfRule type="expression" dxfId="743" priority="89">
      <formula>$U162="Ne"</formula>
    </cfRule>
  </conditionalFormatting>
  <conditionalFormatting sqref="FH162:FW164">
    <cfRule type="expression" dxfId="742" priority="84">
      <formula>$U162="Ne"</formula>
    </cfRule>
  </conditionalFormatting>
  <conditionalFormatting sqref="GD162:GS164">
    <cfRule type="expression" dxfId="741" priority="79">
      <formula>$U162="Ne"</formula>
    </cfRule>
  </conditionalFormatting>
  <conditionalFormatting sqref="GZ162:HO164">
    <cfRule type="expression" dxfId="740" priority="74">
      <formula>$U162="Ne"</formula>
    </cfRule>
  </conditionalFormatting>
  <conditionalFormatting sqref="C7:D205">
    <cfRule type="expression" dxfId="739" priority="68">
      <formula>$T7=1</formula>
    </cfRule>
  </conditionalFormatting>
  <conditionalFormatting sqref="ID7:ID205">
    <cfRule type="cellIs" dxfId="738" priority="67" operator="greaterThan">
      <formula>0</formula>
    </cfRule>
  </conditionalFormatting>
  <conditionalFormatting sqref="IF207">
    <cfRule type="cellIs" dxfId="737" priority="65" operator="greaterThan">
      <formula>0</formula>
    </cfRule>
  </conditionalFormatting>
  <conditionalFormatting sqref="AD7:AE125 AD198:AE206 AD133:AE133 AD141:AE141 AD178:AE180 AD153:AE153">
    <cfRule type="expression" dxfId="736" priority="64">
      <formula>$U7="Ne"</formula>
    </cfRule>
  </conditionalFormatting>
  <conditionalFormatting sqref="AD181:AE181 AD192:AE197">
    <cfRule type="expression" dxfId="735" priority="63">
      <formula>$U181="Ne"</formula>
    </cfRule>
  </conditionalFormatting>
  <conditionalFormatting sqref="AD126:AE132">
    <cfRule type="expression" dxfId="734" priority="62">
      <formula>$U126="Ne"</formula>
    </cfRule>
  </conditionalFormatting>
  <conditionalFormatting sqref="AD134:AE140">
    <cfRule type="expression" dxfId="733" priority="61">
      <formula>$U134="Ne"</formula>
    </cfRule>
  </conditionalFormatting>
  <conditionalFormatting sqref="AD189:AE189">
    <cfRule type="expression" dxfId="732" priority="60">
      <formula>$U189="Ne"</formula>
    </cfRule>
  </conditionalFormatting>
  <conditionalFormatting sqref="AD182:AE188">
    <cfRule type="expression" dxfId="731" priority="59">
      <formula>$U182="Ne"</formula>
    </cfRule>
  </conditionalFormatting>
  <conditionalFormatting sqref="AD190:AE191">
    <cfRule type="expression" dxfId="730" priority="58">
      <formula>$U190="Ne"</formula>
    </cfRule>
  </conditionalFormatting>
  <conditionalFormatting sqref="AD175:AE175">
    <cfRule type="expression" dxfId="729" priority="57">
      <formula>$U175="Ne"</formula>
    </cfRule>
  </conditionalFormatting>
  <conditionalFormatting sqref="AD165:AE174">
    <cfRule type="expression" dxfId="728" priority="56">
      <formula>$U165="Ne"</formula>
    </cfRule>
  </conditionalFormatting>
  <conditionalFormatting sqref="AD176:AE177">
    <cfRule type="expression" dxfId="727" priority="55">
      <formula>$U176="Ne"</formula>
    </cfRule>
  </conditionalFormatting>
  <conditionalFormatting sqref="AD149:AE149">
    <cfRule type="expression" dxfId="726" priority="54">
      <formula>$U149="Ne"</formula>
    </cfRule>
  </conditionalFormatting>
  <conditionalFormatting sqref="AD142:AE148">
    <cfRule type="expression" dxfId="725" priority="53">
      <formula>$U142="Ne"</formula>
    </cfRule>
  </conditionalFormatting>
  <conditionalFormatting sqref="AD150:AE152">
    <cfRule type="expression" dxfId="724" priority="52">
      <formula>$U150="Ne"</formula>
    </cfRule>
  </conditionalFormatting>
  <conditionalFormatting sqref="AD161:AE161">
    <cfRule type="expression" dxfId="723" priority="51">
      <formula>$U161="Ne"</formula>
    </cfRule>
  </conditionalFormatting>
  <conditionalFormatting sqref="AD154:AE160">
    <cfRule type="expression" dxfId="722" priority="50">
      <formula>$U154="Ne"</formula>
    </cfRule>
  </conditionalFormatting>
  <conditionalFormatting sqref="AD162:AE164">
    <cfRule type="expression" dxfId="721" priority="49">
      <formula>$U162="Ne"</formula>
    </cfRule>
  </conditionalFormatting>
  <conditionalFormatting sqref="AF7:AG125 AF198:AG206 AF133:AG133 AF141:AG141 AF178:AG180 AF153:AG153">
    <cfRule type="expression" dxfId="720" priority="48">
      <formula>$U7="Ne"</formula>
    </cfRule>
  </conditionalFormatting>
  <conditionalFormatting sqref="AF181:AG181 AF192:AG197">
    <cfRule type="expression" dxfId="719" priority="47">
      <formula>$U181="Ne"</formula>
    </cfRule>
  </conditionalFormatting>
  <conditionalFormatting sqref="AF126:AG132">
    <cfRule type="expression" dxfId="718" priority="46">
      <formula>$U126="Ne"</formula>
    </cfRule>
  </conditionalFormatting>
  <conditionalFormatting sqref="AF134:AG140">
    <cfRule type="expression" dxfId="717" priority="45">
      <formula>$U134="Ne"</formula>
    </cfRule>
  </conditionalFormatting>
  <conditionalFormatting sqref="AF189:AG189">
    <cfRule type="expression" dxfId="716" priority="44">
      <formula>$U189="Ne"</formula>
    </cfRule>
  </conditionalFormatting>
  <conditionalFormatting sqref="AF182:AG188">
    <cfRule type="expression" dxfId="715" priority="43">
      <formula>$U182="Ne"</formula>
    </cfRule>
  </conditionalFormatting>
  <conditionalFormatting sqref="AF190:AG191">
    <cfRule type="expression" dxfId="714" priority="42">
      <formula>$U190="Ne"</formula>
    </cfRule>
  </conditionalFormatting>
  <conditionalFormatting sqref="AF175:AG175">
    <cfRule type="expression" dxfId="713" priority="41">
      <formula>$U175="Ne"</formula>
    </cfRule>
  </conditionalFormatting>
  <conditionalFormatting sqref="AF165:AG174">
    <cfRule type="expression" dxfId="712" priority="40">
      <formula>$U165="Ne"</formula>
    </cfRule>
  </conditionalFormatting>
  <conditionalFormatting sqref="AF176:AG177">
    <cfRule type="expression" dxfId="711" priority="39">
      <formula>$U176="Ne"</formula>
    </cfRule>
  </conditionalFormatting>
  <conditionalFormatting sqref="AF149:AG149">
    <cfRule type="expression" dxfId="710" priority="38">
      <formula>$U149="Ne"</formula>
    </cfRule>
  </conditionalFormatting>
  <conditionalFormatting sqref="AF142:AG148">
    <cfRule type="expression" dxfId="709" priority="37">
      <formula>$U142="Ne"</formula>
    </cfRule>
  </conditionalFormatting>
  <conditionalFormatting sqref="AF150:AG152">
    <cfRule type="expression" dxfId="708" priority="36">
      <formula>$U150="Ne"</formula>
    </cfRule>
  </conditionalFormatting>
  <conditionalFormatting sqref="AF161:AG161">
    <cfRule type="expression" dxfId="707" priority="35">
      <formula>$U161="Ne"</formula>
    </cfRule>
  </conditionalFormatting>
  <conditionalFormatting sqref="AF154:AG160">
    <cfRule type="expression" dxfId="706" priority="34">
      <formula>$U154="Ne"</formula>
    </cfRule>
  </conditionalFormatting>
  <conditionalFormatting sqref="AF162:AG164">
    <cfRule type="expression" dxfId="705" priority="33">
      <formula>$U162="Ne"</formula>
    </cfRule>
  </conditionalFormatting>
  <conditionalFormatting sqref="AH7:AI125 AH198:AI206 AH133:AI133 AH141:AI141 AH178:AI180 AH153:AI153">
    <cfRule type="expression" dxfId="704" priority="32">
      <formula>$U7="Ne"</formula>
    </cfRule>
  </conditionalFormatting>
  <conditionalFormatting sqref="AH181:AI181 AH192:AI197">
    <cfRule type="expression" dxfId="703" priority="31">
      <formula>$U181="Ne"</formula>
    </cfRule>
  </conditionalFormatting>
  <conditionalFormatting sqref="AH126:AI132">
    <cfRule type="expression" dxfId="702" priority="30">
      <formula>$U126="Ne"</formula>
    </cfRule>
  </conditionalFormatting>
  <conditionalFormatting sqref="AH134:AI140">
    <cfRule type="expression" dxfId="701" priority="29">
      <formula>$U134="Ne"</formula>
    </cfRule>
  </conditionalFormatting>
  <conditionalFormatting sqref="AH189:AI189">
    <cfRule type="expression" dxfId="700" priority="28">
      <formula>$U189="Ne"</formula>
    </cfRule>
  </conditionalFormatting>
  <conditionalFormatting sqref="AH182:AI188">
    <cfRule type="expression" dxfId="699" priority="27">
      <formula>$U182="Ne"</formula>
    </cfRule>
  </conditionalFormatting>
  <conditionalFormatting sqref="AH190:AI191">
    <cfRule type="expression" dxfId="698" priority="26">
      <formula>$U190="Ne"</formula>
    </cfRule>
  </conditionalFormatting>
  <conditionalFormatting sqref="AH175:AI175">
    <cfRule type="expression" dxfId="697" priority="25">
      <formula>$U175="Ne"</formula>
    </cfRule>
  </conditionalFormatting>
  <conditionalFormatting sqref="AH165:AI174">
    <cfRule type="expression" dxfId="696" priority="24">
      <formula>$U165="Ne"</formula>
    </cfRule>
  </conditionalFormatting>
  <conditionalFormatting sqref="AH176:AI177">
    <cfRule type="expression" dxfId="695" priority="23">
      <formula>$U176="Ne"</formula>
    </cfRule>
  </conditionalFormatting>
  <conditionalFormatting sqref="AH149:AI149">
    <cfRule type="expression" dxfId="694" priority="22">
      <formula>$U149="Ne"</formula>
    </cfRule>
  </conditionalFormatting>
  <conditionalFormatting sqref="AH142:AI148">
    <cfRule type="expression" dxfId="693" priority="21">
      <formula>$U142="Ne"</formula>
    </cfRule>
  </conditionalFormatting>
  <conditionalFormatting sqref="AH150:AI152">
    <cfRule type="expression" dxfId="692" priority="20">
      <formula>$U150="Ne"</formula>
    </cfRule>
  </conditionalFormatting>
  <conditionalFormatting sqref="AH161:AI161">
    <cfRule type="expression" dxfId="691" priority="19">
      <formula>$U161="Ne"</formula>
    </cfRule>
  </conditionalFormatting>
  <conditionalFormatting sqref="AH154:AI160">
    <cfRule type="expression" dxfId="690" priority="18">
      <formula>$U154="Ne"</formula>
    </cfRule>
  </conditionalFormatting>
  <conditionalFormatting sqref="AH162:AI164">
    <cfRule type="expression" dxfId="689" priority="17">
      <formula>$U162="Ne"</formula>
    </cfRule>
  </conditionalFormatting>
  <conditionalFormatting sqref="AJ7:AK125 AJ198:AK206 AJ133:AK133 AJ141:AK141 AJ178:AK180 AJ153:AK153">
    <cfRule type="expression" dxfId="688" priority="16">
      <formula>$U7="Ne"</formula>
    </cfRule>
  </conditionalFormatting>
  <conditionalFormatting sqref="AJ181:AK181 AJ192:AK197">
    <cfRule type="expression" dxfId="687" priority="15">
      <formula>$U181="Ne"</formula>
    </cfRule>
  </conditionalFormatting>
  <conditionalFormatting sqref="AJ126:AK132">
    <cfRule type="expression" dxfId="686" priority="14">
      <formula>$U126="Ne"</formula>
    </cfRule>
  </conditionalFormatting>
  <conditionalFormatting sqref="AJ134:AK140">
    <cfRule type="expression" dxfId="685" priority="13">
      <formula>$U134="Ne"</formula>
    </cfRule>
  </conditionalFormatting>
  <conditionalFormatting sqref="AJ189:AK189">
    <cfRule type="expression" dxfId="684" priority="12">
      <formula>$U189="Ne"</formula>
    </cfRule>
  </conditionalFormatting>
  <conditionalFormatting sqref="AJ182:AK188">
    <cfRule type="expression" dxfId="683" priority="11">
      <formula>$U182="Ne"</formula>
    </cfRule>
  </conditionalFormatting>
  <conditionalFormatting sqref="AJ190:AK191">
    <cfRule type="expression" dxfId="682" priority="10">
      <formula>$U190="Ne"</formula>
    </cfRule>
  </conditionalFormatting>
  <conditionalFormatting sqref="AJ175:AK175">
    <cfRule type="expression" dxfId="681" priority="9">
      <formula>$U175="Ne"</formula>
    </cfRule>
  </conditionalFormatting>
  <conditionalFormatting sqref="AJ165:AK174">
    <cfRule type="expression" dxfId="680" priority="8">
      <formula>$U165="Ne"</formula>
    </cfRule>
  </conditionalFormatting>
  <conditionalFormatting sqref="AJ176:AK177">
    <cfRule type="expression" dxfId="679" priority="7">
      <formula>$U176="Ne"</formula>
    </cfRule>
  </conditionalFormatting>
  <conditionalFormatting sqref="AJ149:AK149">
    <cfRule type="expression" dxfId="678" priority="6">
      <formula>$U149="Ne"</formula>
    </cfRule>
  </conditionalFormatting>
  <conditionalFormatting sqref="AJ142:AK148">
    <cfRule type="expression" dxfId="677" priority="5">
      <formula>$U142="Ne"</formula>
    </cfRule>
  </conditionalFormatting>
  <conditionalFormatting sqref="AJ150:AK152">
    <cfRule type="expression" dxfId="676" priority="4">
      <formula>$U150="Ne"</formula>
    </cfRule>
  </conditionalFormatting>
  <conditionalFormatting sqref="AJ161:AK161">
    <cfRule type="expression" dxfId="675" priority="3">
      <formula>$U161="Ne"</formula>
    </cfRule>
  </conditionalFormatting>
  <conditionalFormatting sqref="AJ154:AK160">
    <cfRule type="expression" dxfId="674" priority="2">
      <formula>$U154="Ne"</formula>
    </cfRule>
  </conditionalFormatting>
  <conditionalFormatting sqref="AJ162:AK164">
    <cfRule type="expression" dxfId="673" priority="1">
      <formula>$U162="Ne"</formula>
    </cfRule>
  </conditionalFormatting>
  <dataValidations count="5">
    <dataValidation type="whole" allowBlank="1" showInputMessage="1" showErrorMessage="1" error="číslo od 0 do 24" sqref="L7:L206">
      <formula1>0</formula1>
      <formula2>24</formula2>
    </dataValidation>
    <dataValidation type="whole" allowBlank="1" showInputMessage="1" showErrorMessage="1" error="vyplňte hodnotu 6 - 24" sqref="E7:H206">
      <formula1>6</formula1>
      <formula2>24</formula2>
    </dataValidation>
    <dataValidation type="list" allowBlank="1" showInputMessage="1" showErrorMessage="1" error="vyberte ze seznamu" sqref="K7:K206">
      <formula1>rodina</formula1>
    </dataValidation>
    <dataValidation type="list" allowBlank="1" showInputMessage="1" showErrorMessage="1" sqref="V7:V105 HM7:HM206 HK7:HK206 HI7:HI206 HG7:HG206 HE7:HE206 HC7:HC206 HA7:HA206 GS7:GS206 GQ7:GQ206 GO7:GO206 GM7:GM206 GK7:GK206 GI7:GI206 GG7:GG206 FI7:FI206 FW7:FW206 FU7:FU206 FS7:FS206 FQ7:FQ206 FO7:FO206 FM7:FM206 EO7:EO206 EM7:EM206 FA7:FA206 EY7:EY206 EW7:EW206 EU7:EU206 ES7:ES206 DU7:DU206 DS7:DS206 DQ7:DQ206 EE7:EE206 EC7:EC206 EA7:EA206 DY7:DY206 DA7:DA206 CY7:CY206 CW7:CW206 CU7:CU206 DI7:DI206 DG7:DG206 DE7:DE206 CG7:CG206 CE7:CE206 CC7:CC206 CA7:CA206 BY7:BY206 CM7:CM206 CK7:CK206 BM7:BM206 BK7:BK206 BI7:BI206 BG7:BG206 BE7:BE206 BC7:BC206 BQ7:BQ206 AS7:AS206 AQ7:AQ206 AO7:AO206 AM7:AM206 U7:U206 AA7:AA206 Y7:Y206 FK7:FK206 HO7:HO206 EQ7:EQ206 DW7:DW206 DC7:DC206 CI7:CI206 BO7:BO206 AU7:AU206 GE7:GE206 AC7:AC206 AE7:AE206 AG7:AG206 AI7:AI206 AK7:AK206">
      <formula1>"Ano,Ne"</formula1>
    </dataValidation>
    <dataValidation type="whole" allowBlank="1" showInputMessage="1" showErrorMessage="1" errorTitle="Překročen fond pracovní doby" sqref="HN7:HN206 HL7:HL206 HJ7:HJ206 HH7:HH206 HF7:HF206 HD7:HD206 HB7:HB206 GZ7:GZ206 GR7:GR206 GP7:GP206 GN7:GN206 GL7:GL206 GJ7:GJ206 GH7:GH206 GF7:GF206 GD7:GD206 FV7:FV206 FT7:FT206 FR7:FR206 FP7:FP206 FN7:FN206 FL7:FL206 FJ7:FJ206 FH7:FH206 EZ7:EZ206 EX7:EX206 EV7:EV206 ET7:ET206 ER7:ER206 EP7:EP206 EN7:EN206 EL7:EL206 ED7:ED206 EB7:EB206 DZ7:DZ206 DX7:DX206 DV7:DV206 DT7:DT206 DR7:DR206 DP7:DP206 DH7:DH206 DF7:DF206 DD7:DD206 DB7:DB206 CZ7:CZ206 CX7:CX206 CV7:CV206 CT7:CT206 CL7:CL206 CJ7:CJ206 CH7:CH206 CF7:CF206 CD7:CD206 CB7:CB206 BZ7:BZ206 BX7:BX206 BP7:BP206 BN7:BN206 BL7:BL206 BJ7:BJ206 BH7:BH206 BF7:BF206 BD7:BD206 BB7:BB206 AT7:AT206 AR7:AR206 AP7:AP206 AN7:AN206 AL7:AL206 AB7:AB206 Z7:Z206 X7:X206 AD7:AD206 AF7:AF206 AH7:AH206 AJ7:AJ206">
      <formula1>0</formula1>
      <formula2>Y$4</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Q6:R6"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255"/>
  <sheetViews>
    <sheetView zoomScale="90" zoomScaleNormal="90" workbookViewId="0">
      <pane xSplit="4" ySplit="6" topLeftCell="E7" activePane="bottomRight" state="frozen"/>
      <selection pane="topRight" activeCell="E1" sqref="E1"/>
      <selection pane="bottomLeft" activeCell="A7" sqref="A7"/>
      <selection pane="bottomRight" activeCell="I13" sqref="I13"/>
    </sheetView>
  </sheetViews>
  <sheetFormatPr defaultRowHeight="12.75" outlineLevelCol="1" x14ac:dyDescent="0.2"/>
  <cols>
    <col min="1" max="1" width="2.42578125" style="1" customWidth="1"/>
    <col min="2" max="2" width="4.28515625" style="6" customWidth="1"/>
    <col min="3" max="3" width="40.7109375" style="12" customWidth="1"/>
    <col min="4" max="4" width="2.7109375" style="12" customWidth="1"/>
    <col min="5" max="5" width="16.7109375" style="8" customWidth="1"/>
    <col min="6" max="6" width="10.5703125" style="8" customWidth="1"/>
    <col min="7" max="7" width="3.7109375" style="8" hidden="1" customWidth="1"/>
    <col min="8" max="8" width="4.140625" style="8" hidden="1" customWidth="1"/>
    <col min="9" max="9" width="13.5703125" style="8" customWidth="1"/>
    <col min="10" max="10" width="15.140625" style="8" customWidth="1"/>
    <col min="11" max="11" width="13" style="8" customWidth="1"/>
    <col min="12" max="13" width="14.7109375" style="8" customWidth="1"/>
    <col min="14" max="14" width="14.42578125" style="8" customWidth="1"/>
    <col min="15" max="15" width="15.7109375" style="11" customWidth="1"/>
    <col min="16" max="16" width="2.85546875" style="3" customWidth="1"/>
    <col min="17" max="17" width="15.28515625" style="8" customWidth="1"/>
    <col min="18" max="18" width="15.7109375" style="8" customWidth="1"/>
    <col min="19" max="19" width="3.42578125" style="1" customWidth="1"/>
    <col min="20" max="20" width="4.85546875" style="1" hidden="1" customWidth="1"/>
    <col min="21" max="21" width="12.140625" style="10" customWidth="1"/>
    <col min="22" max="22" width="2.140625" style="10" customWidth="1"/>
    <col min="23" max="23" width="9.42578125" style="10" customWidth="1"/>
    <col min="24" max="47" width="6.28515625" style="10" customWidth="1" outlineLevel="1"/>
    <col min="48" max="48" width="9.28515625" style="10" customWidth="1" outlineLevel="1"/>
    <col min="49" max="49" width="17.140625" style="10" customWidth="1" outlineLevel="1"/>
    <col min="50" max="50" width="9.28515625" style="10" customWidth="1" outlineLevel="1"/>
    <col min="51" max="51" width="17.140625" style="10" customWidth="1" outlineLevel="1"/>
    <col min="52" max="52" width="3.140625" style="1" customWidth="1"/>
    <col min="53" max="53" width="9.42578125" style="1" customWidth="1"/>
    <col min="54" max="69" width="6.28515625" style="10" customWidth="1" outlineLevel="1"/>
    <col min="70" max="70" width="9.28515625" style="10" customWidth="1" outlineLevel="1"/>
    <col min="71" max="71" width="17.140625" style="10" customWidth="1" outlineLevel="1"/>
    <col min="72" max="72" width="9.28515625" style="10" customWidth="1" outlineLevel="1"/>
    <col min="73" max="73" width="17.140625" style="10" customWidth="1" outlineLevel="1"/>
    <col min="74" max="74" width="3.140625" style="1" customWidth="1"/>
    <col min="75" max="75" width="9.42578125" style="1" customWidth="1"/>
    <col min="76" max="91" width="6.28515625" style="10" customWidth="1" outlineLevel="1"/>
    <col min="92" max="92" width="9.28515625" style="10" customWidth="1" outlineLevel="1"/>
    <col min="93" max="93" width="17.140625" style="10" customWidth="1" outlineLevel="1"/>
    <col min="94" max="94" width="9.28515625" style="10" customWidth="1" outlineLevel="1"/>
    <col min="95" max="95" width="17.140625" style="10" customWidth="1" outlineLevel="1"/>
    <col min="96" max="96" width="3.140625" style="1" customWidth="1"/>
    <col min="97" max="97" width="9.42578125" style="1" customWidth="1"/>
    <col min="98" max="113" width="6.28515625" style="10" customWidth="1" outlineLevel="1"/>
    <col min="114" max="114" width="9.28515625" style="10" customWidth="1" outlineLevel="1"/>
    <col min="115" max="115" width="17.140625" style="10" customWidth="1" outlineLevel="1"/>
    <col min="116" max="116" width="9.28515625" style="10" customWidth="1" outlineLevel="1"/>
    <col min="117" max="117" width="17.140625" style="10" customWidth="1" outlineLevel="1"/>
    <col min="118" max="118" width="3.7109375" style="1" customWidth="1"/>
    <col min="119" max="119" width="9.42578125" style="1" customWidth="1"/>
    <col min="120" max="135" width="6.28515625" style="10" customWidth="1" outlineLevel="1"/>
    <col min="136" max="136" width="9.28515625" style="10" customWidth="1" outlineLevel="1"/>
    <col min="137" max="137" width="17.140625" style="10" customWidth="1" outlineLevel="1"/>
    <col min="138" max="138" width="9.28515625" style="10" customWidth="1" outlineLevel="1"/>
    <col min="139" max="139" width="17.140625" style="10" customWidth="1" outlineLevel="1"/>
    <col min="140" max="140" width="4.140625" style="1" customWidth="1"/>
    <col min="141" max="141" width="9.42578125" style="1" customWidth="1"/>
    <col min="142" max="157" width="6.28515625" style="10" customWidth="1" outlineLevel="1"/>
    <col min="158" max="158" width="9.28515625" style="10" customWidth="1" outlineLevel="1"/>
    <col min="159" max="159" width="17.140625" style="10" customWidth="1" outlineLevel="1"/>
    <col min="160" max="160" width="9.28515625" style="10" customWidth="1" outlineLevel="1"/>
    <col min="161" max="161" width="17.140625" style="10" customWidth="1" outlineLevel="1"/>
    <col min="162" max="162" width="3.5703125" style="1" customWidth="1"/>
    <col min="163" max="163" width="9.42578125" style="1" customWidth="1"/>
    <col min="164" max="179" width="6.28515625" style="10" customWidth="1" outlineLevel="1"/>
    <col min="180" max="180" width="9.28515625" style="10" customWidth="1" outlineLevel="1"/>
    <col min="181" max="181" width="17.140625" style="10" customWidth="1" outlineLevel="1"/>
    <col min="182" max="182" width="9.28515625" style="10" customWidth="1" outlineLevel="1"/>
    <col min="183" max="183" width="17.140625" style="10" customWidth="1" outlineLevel="1"/>
    <col min="184" max="184" width="4.28515625" style="1" customWidth="1"/>
    <col min="185" max="185" width="9.42578125" style="1" customWidth="1"/>
    <col min="186" max="201" width="6.28515625" style="10" customWidth="1" outlineLevel="1"/>
    <col min="202" max="202" width="9.28515625" style="10" customWidth="1" outlineLevel="1"/>
    <col min="203" max="203" width="17.140625" style="10" customWidth="1" outlineLevel="1"/>
    <col min="204" max="204" width="9.28515625" style="10" customWidth="1" outlineLevel="1"/>
    <col min="205" max="205" width="17.140625" style="10" customWidth="1" outlineLevel="1"/>
    <col min="206" max="206" width="3.5703125" style="1" customWidth="1"/>
    <col min="207" max="207" width="9.42578125" style="1" customWidth="1"/>
    <col min="208" max="223" width="6.28515625" style="10" customWidth="1" outlineLevel="1"/>
    <col min="224" max="224" width="9.28515625" style="10" customWidth="1" outlineLevel="1"/>
    <col min="225" max="225" width="17.140625" style="10" customWidth="1" outlineLevel="1"/>
    <col min="226" max="226" width="9.28515625" style="10" customWidth="1" outlineLevel="1"/>
    <col min="227" max="227" width="17.140625" style="10" customWidth="1" outlineLevel="1"/>
    <col min="228" max="228" width="3.7109375" style="1" customWidth="1"/>
    <col min="229" max="229" width="14.28515625" style="1" customWidth="1"/>
    <col min="230" max="230" width="11.7109375" style="1" customWidth="1" outlineLevel="1"/>
    <col min="231" max="231" width="17.5703125" style="1" customWidth="1" outlineLevel="1"/>
    <col min="232" max="232" width="11.7109375" style="1" customWidth="1" outlineLevel="1"/>
    <col min="233" max="233" width="17.5703125" style="1" customWidth="1" outlineLevel="1"/>
    <col min="234" max="234" width="11.7109375" style="1" customWidth="1" outlineLevel="1"/>
    <col min="235" max="235" width="17.5703125" style="1" customWidth="1" outlineLevel="1"/>
    <col min="236" max="236" width="11.7109375" style="1" customWidth="1" outlineLevel="1"/>
    <col min="237" max="237" width="17.5703125" style="1" customWidth="1" outlineLevel="1"/>
    <col min="238" max="241" width="12.7109375" style="1" customWidth="1" outlineLevel="1"/>
    <col min="242" max="242" width="4.85546875" style="1" customWidth="1"/>
    <col min="243" max="16384" width="9.140625" style="1"/>
  </cols>
  <sheetData>
    <row r="1" spans="1:241" ht="15.75" thickBot="1" x14ac:dyDescent="0.25">
      <c r="B1" s="815" t="s">
        <v>441</v>
      </c>
      <c r="C1" s="815"/>
      <c r="D1" s="815"/>
      <c r="E1" s="815"/>
      <c r="F1" s="30"/>
      <c r="G1" s="30"/>
      <c r="H1" s="30"/>
      <c r="I1" s="9"/>
      <c r="J1" s="10"/>
      <c r="K1" s="10"/>
      <c r="L1" s="10"/>
      <c r="M1" s="10"/>
    </row>
    <row r="2" spans="1:241" ht="24.95" customHeight="1" thickBot="1" x14ac:dyDescent="0.25">
      <c r="B2" s="71"/>
      <c r="C2" s="74"/>
      <c r="D2" s="74"/>
      <c r="E2" s="75"/>
      <c r="F2" s="76"/>
      <c r="G2" s="76"/>
      <c r="H2" s="76"/>
      <c r="I2" s="76"/>
      <c r="J2" s="76"/>
      <c r="K2" s="75"/>
      <c r="L2" s="76"/>
      <c r="M2" s="76"/>
      <c r="N2" s="76"/>
      <c r="O2" s="891" t="s">
        <v>115</v>
      </c>
      <c r="Q2" s="396" t="s">
        <v>14</v>
      </c>
      <c r="R2" s="397" t="s">
        <v>15</v>
      </c>
      <c r="U2" s="872" t="s">
        <v>274</v>
      </c>
      <c r="W2" s="196" t="s">
        <v>275</v>
      </c>
      <c r="X2" s="207" t="s">
        <v>506</v>
      </c>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17"/>
      <c r="BA2" s="197" t="s">
        <v>276</v>
      </c>
      <c r="BB2" s="207" t="s">
        <v>506</v>
      </c>
      <c r="BC2" s="208"/>
      <c r="BD2" s="208"/>
      <c r="BE2" s="208"/>
      <c r="BF2" s="208"/>
      <c r="BG2" s="208"/>
      <c r="BH2" s="208"/>
      <c r="BI2" s="208"/>
      <c r="BJ2" s="208"/>
      <c r="BK2" s="208"/>
      <c r="BL2" s="208"/>
      <c r="BM2" s="208"/>
      <c r="BN2" s="208"/>
      <c r="BO2" s="208"/>
      <c r="BP2" s="208"/>
      <c r="BQ2" s="208"/>
      <c r="BR2" s="208"/>
      <c r="BS2" s="208"/>
      <c r="BT2" s="208"/>
      <c r="BU2" s="217"/>
      <c r="BW2" s="197" t="s">
        <v>277</v>
      </c>
      <c r="BX2" s="207" t="s">
        <v>506</v>
      </c>
      <c r="BY2" s="208"/>
      <c r="BZ2" s="208"/>
      <c r="CA2" s="208"/>
      <c r="CB2" s="208"/>
      <c r="CC2" s="208"/>
      <c r="CD2" s="208"/>
      <c r="CE2" s="208"/>
      <c r="CF2" s="208"/>
      <c r="CG2" s="208"/>
      <c r="CH2" s="208"/>
      <c r="CI2" s="208"/>
      <c r="CJ2" s="208"/>
      <c r="CK2" s="208"/>
      <c r="CL2" s="208"/>
      <c r="CM2" s="208"/>
      <c r="CN2" s="208"/>
      <c r="CO2" s="208"/>
      <c r="CP2" s="208"/>
      <c r="CQ2" s="217"/>
      <c r="CS2" s="197" t="s">
        <v>278</v>
      </c>
      <c r="CT2" s="207" t="s">
        <v>506</v>
      </c>
      <c r="CU2" s="208"/>
      <c r="CV2" s="208"/>
      <c r="CW2" s="208"/>
      <c r="CX2" s="208"/>
      <c r="CY2" s="208"/>
      <c r="CZ2" s="208"/>
      <c r="DA2" s="208"/>
      <c r="DB2" s="208"/>
      <c r="DC2" s="208"/>
      <c r="DD2" s="208"/>
      <c r="DE2" s="208"/>
      <c r="DF2" s="208"/>
      <c r="DG2" s="208"/>
      <c r="DH2" s="208"/>
      <c r="DI2" s="208"/>
      <c r="DJ2" s="208"/>
      <c r="DK2" s="208"/>
      <c r="DL2" s="208"/>
      <c r="DM2" s="217"/>
      <c r="DO2" s="197" t="s">
        <v>279</v>
      </c>
      <c r="DP2" s="207" t="s">
        <v>506</v>
      </c>
      <c r="DQ2" s="208"/>
      <c r="DR2" s="208"/>
      <c r="DS2" s="208"/>
      <c r="DT2" s="208"/>
      <c r="DU2" s="208"/>
      <c r="DV2" s="208"/>
      <c r="DW2" s="208"/>
      <c r="DX2" s="208"/>
      <c r="DY2" s="208"/>
      <c r="DZ2" s="208"/>
      <c r="EA2" s="208"/>
      <c r="EB2" s="208"/>
      <c r="EC2" s="208"/>
      <c r="ED2" s="208"/>
      <c r="EE2" s="208"/>
      <c r="EF2" s="208"/>
      <c r="EG2" s="208"/>
      <c r="EH2" s="208"/>
      <c r="EI2" s="217"/>
      <c r="EK2" s="197" t="s">
        <v>280</v>
      </c>
      <c r="EL2" s="207" t="s">
        <v>506</v>
      </c>
      <c r="EM2" s="208"/>
      <c r="EN2" s="208"/>
      <c r="EO2" s="208"/>
      <c r="EP2" s="208"/>
      <c r="EQ2" s="208"/>
      <c r="ER2" s="208"/>
      <c r="ES2" s="208"/>
      <c r="ET2" s="208"/>
      <c r="EU2" s="208"/>
      <c r="EV2" s="208"/>
      <c r="EW2" s="208"/>
      <c r="EX2" s="208"/>
      <c r="EY2" s="208"/>
      <c r="EZ2" s="208"/>
      <c r="FA2" s="208"/>
      <c r="FB2" s="208"/>
      <c r="FC2" s="208"/>
      <c r="FD2" s="208"/>
      <c r="FE2" s="217"/>
      <c r="FG2" s="197" t="s">
        <v>281</v>
      </c>
      <c r="FH2" s="207" t="s">
        <v>506</v>
      </c>
      <c r="FI2" s="208"/>
      <c r="FJ2" s="208"/>
      <c r="FK2" s="208"/>
      <c r="FL2" s="208"/>
      <c r="FM2" s="208"/>
      <c r="FN2" s="208"/>
      <c r="FO2" s="208"/>
      <c r="FP2" s="208"/>
      <c r="FQ2" s="208"/>
      <c r="FR2" s="208"/>
      <c r="FS2" s="208"/>
      <c r="FT2" s="208"/>
      <c r="FU2" s="208"/>
      <c r="FV2" s="208"/>
      <c r="FW2" s="208"/>
      <c r="FX2" s="208"/>
      <c r="FY2" s="208"/>
      <c r="FZ2" s="208"/>
      <c r="GA2" s="217"/>
      <c r="GC2" s="197" t="s">
        <v>282</v>
      </c>
      <c r="GD2" s="207" t="s">
        <v>506</v>
      </c>
      <c r="GE2" s="208"/>
      <c r="GF2" s="208"/>
      <c r="GG2" s="208"/>
      <c r="GH2" s="208"/>
      <c r="GI2" s="208"/>
      <c r="GJ2" s="208"/>
      <c r="GK2" s="208"/>
      <c r="GL2" s="208"/>
      <c r="GM2" s="208"/>
      <c r="GN2" s="208"/>
      <c r="GO2" s="208"/>
      <c r="GP2" s="208"/>
      <c r="GQ2" s="208"/>
      <c r="GR2" s="208"/>
      <c r="GS2" s="208"/>
      <c r="GT2" s="208"/>
      <c r="GU2" s="208"/>
      <c r="GV2" s="208"/>
      <c r="GW2" s="217"/>
      <c r="GY2" s="197" t="s">
        <v>283</v>
      </c>
      <c r="GZ2" s="207" t="s">
        <v>506</v>
      </c>
      <c r="HA2" s="208"/>
      <c r="HB2" s="208"/>
      <c r="HC2" s="208"/>
      <c r="HD2" s="208"/>
      <c r="HE2" s="208"/>
      <c r="HF2" s="208"/>
      <c r="HG2" s="208"/>
      <c r="HH2" s="208"/>
      <c r="HI2" s="208"/>
      <c r="HJ2" s="208"/>
      <c r="HK2" s="208"/>
      <c r="HL2" s="208"/>
      <c r="HM2" s="208"/>
      <c r="HN2" s="208"/>
      <c r="HO2" s="208"/>
      <c r="HP2" s="208"/>
      <c r="HQ2" s="208"/>
      <c r="HR2" s="208"/>
      <c r="HS2" s="217"/>
      <c r="HU2" s="903" t="s">
        <v>284</v>
      </c>
      <c r="HV2" s="925" t="s">
        <v>285</v>
      </c>
      <c r="HW2" s="926"/>
      <c r="HX2" s="926"/>
      <c r="HY2" s="926"/>
      <c r="HZ2" s="926"/>
      <c r="IA2" s="926"/>
      <c r="IB2" s="926"/>
      <c r="IC2" s="926"/>
      <c r="ID2" s="926"/>
      <c r="IE2" s="926"/>
      <c r="IF2" s="926"/>
      <c r="IG2" s="927"/>
    </row>
    <row r="3" spans="1:241" ht="24" customHeight="1" thickBot="1" x14ac:dyDescent="0.25">
      <c r="B3" s="71"/>
      <c r="C3" s="894" t="s">
        <v>9</v>
      </c>
      <c r="D3" s="77"/>
      <c r="E3" s="896" t="s">
        <v>113</v>
      </c>
      <c r="F3" s="897"/>
      <c r="G3" s="897"/>
      <c r="H3" s="897"/>
      <c r="I3" s="897"/>
      <c r="J3" s="898"/>
      <c r="K3" s="896" t="s">
        <v>114</v>
      </c>
      <c r="L3" s="897"/>
      <c r="M3" s="897"/>
      <c r="N3" s="898"/>
      <c r="O3" s="892"/>
      <c r="Q3" s="886" t="s">
        <v>2</v>
      </c>
      <c r="R3" s="889" t="s">
        <v>0</v>
      </c>
      <c r="U3" s="873"/>
      <c r="X3" s="866" t="s">
        <v>286</v>
      </c>
      <c r="Y3" s="867"/>
      <c r="Z3" s="866" t="s">
        <v>287</v>
      </c>
      <c r="AA3" s="867"/>
      <c r="AB3" s="866" t="s">
        <v>288</v>
      </c>
      <c r="AC3" s="867"/>
      <c r="AD3" s="866" t="s">
        <v>289</v>
      </c>
      <c r="AE3" s="867"/>
      <c r="AF3" s="866" t="s">
        <v>290</v>
      </c>
      <c r="AG3" s="867"/>
      <c r="AH3" s="866" t="s">
        <v>291</v>
      </c>
      <c r="AI3" s="867"/>
      <c r="AJ3" s="866" t="s">
        <v>292</v>
      </c>
      <c r="AK3" s="867"/>
      <c r="AL3" s="866" t="s">
        <v>293</v>
      </c>
      <c r="AM3" s="867"/>
      <c r="AN3" s="866" t="s">
        <v>458</v>
      </c>
      <c r="AO3" s="867"/>
      <c r="AP3" s="866" t="s">
        <v>459</v>
      </c>
      <c r="AQ3" s="867"/>
      <c r="AR3" s="866" t="s">
        <v>460</v>
      </c>
      <c r="AS3" s="867"/>
      <c r="AT3" s="866" t="s">
        <v>461</v>
      </c>
      <c r="AU3" s="867"/>
      <c r="AV3" s="874" t="s">
        <v>294</v>
      </c>
      <c r="AW3" s="875"/>
      <c r="AX3" s="874" t="s">
        <v>315</v>
      </c>
      <c r="AY3" s="875"/>
      <c r="BB3" s="866" t="s">
        <v>286</v>
      </c>
      <c r="BC3" s="867"/>
      <c r="BD3" s="866" t="s">
        <v>287</v>
      </c>
      <c r="BE3" s="867"/>
      <c r="BF3" s="866" t="s">
        <v>288</v>
      </c>
      <c r="BG3" s="867"/>
      <c r="BH3" s="866" t="s">
        <v>289</v>
      </c>
      <c r="BI3" s="867"/>
      <c r="BJ3" s="866" t="s">
        <v>290</v>
      </c>
      <c r="BK3" s="867"/>
      <c r="BL3" s="866" t="s">
        <v>291</v>
      </c>
      <c r="BM3" s="867"/>
      <c r="BN3" s="866" t="s">
        <v>292</v>
      </c>
      <c r="BO3" s="867"/>
      <c r="BP3" s="866" t="s">
        <v>293</v>
      </c>
      <c r="BQ3" s="867"/>
      <c r="BR3" s="874" t="s">
        <v>294</v>
      </c>
      <c r="BS3" s="875"/>
      <c r="BT3" s="874" t="s">
        <v>315</v>
      </c>
      <c r="BU3" s="875"/>
      <c r="BX3" s="866" t="s">
        <v>286</v>
      </c>
      <c r="BY3" s="867"/>
      <c r="BZ3" s="866" t="s">
        <v>287</v>
      </c>
      <c r="CA3" s="867"/>
      <c r="CB3" s="866" t="s">
        <v>288</v>
      </c>
      <c r="CC3" s="867"/>
      <c r="CD3" s="866" t="s">
        <v>289</v>
      </c>
      <c r="CE3" s="867"/>
      <c r="CF3" s="866" t="s">
        <v>290</v>
      </c>
      <c r="CG3" s="867"/>
      <c r="CH3" s="866" t="s">
        <v>291</v>
      </c>
      <c r="CI3" s="867"/>
      <c r="CJ3" s="866" t="s">
        <v>292</v>
      </c>
      <c r="CK3" s="867"/>
      <c r="CL3" s="866" t="s">
        <v>293</v>
      </c>
      <c r="CM3" s="867"/>
      <c r="CN3" s="874" t="s">
        <v>294</v>
      </c>
      <c r="CO3" s="875"/>
      <c r="CP3" s="874" t="s">
        <v>315</v>
      </c>
      <c r="CQ3" s="875"/>
      <c r="CT3" s="866" t="s">
        <v>286</v>
      </c>
      <c r="CU3" s="867"/>
      <c r="CV3" s="866" t="s">
        <v>287</v>
      </c>
      <c r="CW3" s="867"/>
      <c r="CX3" s="866" t="s">
        <v>288</v>
      </c>
      <c r="CY3" s="867"/>
      <c r="CZ3" s="866" t="s">
        <v>289</v>
      </c>
      <c r="DA3" s="867"/>
      <c r="DB3" s="866" t="s">
        <v>290</v>
      </c>
      <c r="DC3" s="867"/>
      <c r="DD3" s="866" t="s">
        <v>291</v>
      </c>
      <c r="DE3" s="867"/>
      <c r="DF3" s="866" t="s">
        <v>292</v>
      </c>
      <c r="DG3" s="867"/>
      <c r="DH3" s="866" t="s">
        <v>293</v>
      </c>
      <c r="DI3" s="867"/>
      <c r="DJ3" s="874" t="s">
        <v>294</v>
      </c>
      <c r="DK3" s="875"/>
      <c r="DL3" s="874" t="s">
        <v>315</v>
      </c>
      <c r="DM3" s="875"/>
      <c r="DP3" s="866" t="s">
        <v>286</v>
      </c>
      <c r="DQ3" s="867"/>
      <c r="DR3" s="866" t="s">
        <v>287</v>
      </c>
      <c r="DS3" s="867"/>
      <c r="DT3" s="866" t="s">
        <v>288</v>
      </c>
      <c r="DU3" s="867"/>
      <c r="DV3" s="866" t="s">
        <v>289</v>
      </c>
      <c r="DW3" s="867"/>
      <c r="DX3" s="866" t="s">
        <v>290</v>
      </c>
      <c r="DY3" s="867"/>
      <c r="DZ3" s="866" t="s">
        <v>291</v>
      </c>
      <c r="EA3" s="867"/>
      <c r="EB3" s="866" t="s">
        <v>292</v>
      </c>
      <c r="EC3" s="867"/>
      <c r="ED3" s="866" t="s">
        <v>293</v>
      </c>
      <c r="EE3" s="867"/>
      <c r="EF3" s="874" t="s">
        <v>294</v>
      </c>
      <c r="EG3" s="875"/>
      <c r="EH3" s="874" t="s">
        <v>315</v>
      </c>
      <c r="EI3" s="875"/>
      <c r="EL3" s="866" t="s">
        <v>286</v>
      </c>
      <c r="EM3" s="867"/>
      <c r="EN3" s="866" t="s">
        <v>287</v>
      </c>
      <c r="EO3" s="867"/>
      <c r="EP3" s="866" t="s">
        <v>288</v>
      </c>
      <c r="EQ3" s="867"/>
      <c r="ER3" s="866" t="s">
        <v>289</v>
      </c>
      <c r="ES3" s="867"/>
      <c r="ET3" s="866" t="s">
        <v>290</v>
      </c>
      <c r="EU3" s="867"/>
      <c r="EV3" s="866" t="s">
        <v>291</v>
      </c>
      <c r="EW3" s="867"/>
      <c r="EX3" s="866" t="s">
        <v>292</v>
      </c>
      <c r="EY3" s="867"/>
      <c r="EZ3" s="866" t="s">
        <v>293</v>
      </c>
      <c r="FA3" s="867"/>
      <c r="FB3" s="874" t="s">
        <v>294</v>
      </c>
      <c r="FC3" s="875"/>
      <c r="FD3" s="874" t="s">
        <v>315</v>
      </c>
      <c r="FE3" s="875"/>
      <c r="FH3" s="866" t="s">
        <v>286</v>
      </c>
      <c r="FI3" s="867"/>
      <c r="FJ3" s="866" t="s">
        <v>287</v>
      </c>
      <c r="FK3" s="867"/>
      <c r="FL3" s="866" t="s">
        <v>288</v>
      </c>
      <c r="FM3" s="867"/>
      <c r="FN3" s="866" t="s">
        <v>289</v>
      </c>
      <c r="FO3" s="867"/>
      <c r="FP3" s="866" t="s">
        <v>290</v>
      </c>
      <c r="FQ3" s="867"/>
      <c r="FR3" s="866" t="s">
        <v>291</v>
      </c>
      <c r="FS3" s="867"/>
      <c r="FT3" s="866" t="s">
        <v>292</v>
      </c>
      <c r="FU3" s="867"/>
      <c r="FV3" s="866" t="s">
        <v>293</v>
      </c>
      <c r="FW3" s="867"/>
      <c r="FX3" s="874" t="s">
        <v>294</v>
      </c>
      <c r="FY3" s="875"/>
      <c r="FZ3" s="874" t="s">
        <v>315</v>
      </c>
      <c r="GA3" s="875"/>
      <c r="GD3" s="866" t="s">
        <v>286</v>
      </c>
      <c r="GE3" s="867"/>
      <c r="GF3" s="866" t="s">
        <v>287</v>
      </c>
      <c r="GG3" s="867"/>
      <c r="GH3" s="866" t="s">
        <v>288</v>
      </c>
      <c r="GI3" s="867"/>
      <c r="GJ3" s="866" t="s">
        <v>289</v>
      </c>
      <c r="GK3" s="867"/>
      <c r="GL3" s="866" t="s">
        <v>290</v>
      </c>
      <c r="GM3" s="867"/>
      <c r="GN3" s="866" t="s">
        <v>291</v>
      </c>
      <c r="GO3" s="867"/>
      <c r="GP3" s="866" t="s">
        <v>292</v>
      </c>
      <c r="GQ3" s="867"/>
      <c r="GR3" s="866" t="s">
        <v>293</v>
      </c>
      <c r="GS3" s="867"/>
      <c r="GT3" s="874" t="s">
        <v>294</v>
      </c>
      <c r="GU3" s="875"/>
      <c r="GV3" s="874" t="s">
        <v>315</v>
      </c>
      <c r="GW3" s="875"/>
      <c r="GZ3" s="866" t="s">
        <v>286</v>
      </c>
      <c r="HA3" s="867"/>
      <c r="HB3" s="866" t="s">
        <v>287</v>
      </c>
      <c r="HC3" s="867"/>
      <c r="HD3" s="866" t="s">
        <v>288</v>
      </c>
      <c r="HE3" s="867"/>
      <c r="HF3" s="866" t="s">
        <v>289</v>
      </c>
      <c r="HG3" s="867"/>
      <c r="HH3" s="866" t="s">
        <v>290</v>
      </c>
      <c r="HI3" s="867"/>
      <c r="HJ3" s="866" t="s">
        <v>291</v>
      </c>
      <c r="HK3" s="867"/>
      <c r="HL3" s="866" t="s">
        <v>292</v>
      </c>
      <c r="HM3" s="867"/>
      <c r="HN3" s="866" t="s">
        <v>293</v>
      </c>
      <c r="HO3" s="867"/>
      <c r="HP3" s="874" t="s">
        <v>294</v>
      </c>
      <c r="HQ3" s="875"/>
      <c r="HR3" s="874" t="s">
        <v>315</v>
      </c>
      <c r="HS3" s="875"/>
      <c r="HU3" s="904"/>
      <c r="HV3" s="928"/>
      <c r="HW3" s="929"/>
      <c r="HX3" s="929"/>
      <c r="HY3" s="929"/>
      <c r="HZ3" s="929"/>
      <c r="IA3" s="929"/>
      <c r="IB3" s="929"/>
      <c r="IC3" s="929"/>
      <c r="ID3" s="930"/>
      <c r="IE3" s="930"/>
      <c r="IF3" s="930"/>
      <c r="IG3" s="931"/>
    </row>
    <row r="4" spans="1:241" ht="27" customHeight="1" thickBot="1" x14ac:dyDescent="0.25">
      <c r="B4" s="71"/>
      <c r="C4" s="895"/>
      <c r="D4" s="77"/>
      <c r="E4" s="901" t="s">
        <v>107</v>
      </c>
      <c r="F4" s="899" t="s">
        <v>128</v>
      </c>
      <c r="G4" s="78"/>
      <c r="H4" s="78"/>
      <c r="I4" s="899" t="s">
        <v>106</v>
      </c>
      <c r="J4" s="899" t="s">
        <v>105</v>
      </c>
      <c r="K4" s="901" t="s">
        <v>68</v>
      </c>
      <c r="L4" s="899" t="s">
        <v>108</v>
      </c>
      <c r="M4" s="899" t="s">
        <v>104</v>
      </c>
      <c r="N4" s="900" t="s">
        <v>67</v>
      </c>
      <c r="O4" s="892"/>
      <c r="Q4" s="887"/>
      <c r="R4" s="890"/>
      <c r="U4" s="873"/>
      <c r="X4" s="206" t="s">
        <v>306</v>
      </c>
      <c r="Y4" s="180">
        <v>160</v>
      </c>
      <c r="Z4" s="206" t="s">
        <v>306</v>
      </c>
      <c r="AA4" s="180">
        <v>160</v>
      </c>
      <c r="AB4" s="206" t="s">
        <v>306</v>
      </c>
      <c r="AC4" s="180">
        <v>160</v>
      </c>
      <c r="AD4" s="206" t="s">
        <v>306</v>
      </c>
      <c r="AE4" s="180">
        <v>160</v>
      </c>
      <c r="AF4" s="206" t="s">
        <v>306</v>
      </c>
      <c r="AG4" s="180">
        <v>160</v>
      </c>
      <c r="AH4" s="206" t="s">
        <v>306</v>
      </c>
      <c r="AI4" s="180">
        <v>160</v>
      </c>
      <c r="AJ4" s="206" t="s">
        <v>306</v>
      </c>
      <c r="AK4" s="180">
        <v>160</v>
      </c>
      <c r="AL4" s="206" t="s">
        <v>306</v>
      </c>
      <c r="AM4" s="180">
        <v>160</v>
      </c>
      <c r="AN4" s="206" t="s">
        <v>306</v>
      </c>
      <c r="AO4" s="180">
        <v>160</v>
      </c>
      <c r="AP4" s="206" t="s">
        <v>306</v>
      </c>
      <c r="AQ4" s="180">
        <v>160</v>
      </c>
      <c r="AR4" s="206" t="s">
        <v>306</v>
      </c>
      <c r="AS4" s="180">
        <v>160</v>
      </c>
      <c r="AT4" s="206" t="s">
        <v>306</v>
      </c>
      <c r="AU4" s="198">
        <v>160</v>
      </c>
      <c r="AV4" s="876" t="s">
        <v>310</v>
      </c>
      <c r="AW4" s="878" t="s">
        <v>302</v>
      </c>
      <c r="AX4" s="876" t="s">
        <v>301</v>
      </c>
      <c r="AY4" s="878" t="s">
        <v>302</v>
      </c>
      <c r="BB4" s="206" t="s">
        <v>306</v>
      </c>
      <c r="BC4" s="180">
        <v>160</v>
      </c>
      <c r="BD4" s="206" t="s">
        <v>306</v>
      </c>
      <c r="BE4" s="180">
        <v>160</v>
      </c>
      <c r="BF4" s="206" t="s">
        <v>306</v>
      </c>
      <c r="BG4" s="180">
        <v>160</v>
      </c>
      <c r="BH4" s="206" t="s">
        <v>306</v>
      </c>
      <c r="BI4" s="180">
        <v>160</v>
      </c>
      <c r="BJ4" s="206" t="s">
        <v>306</v>
      </c>
      <c r="BK4" s="180">
        <v>160</v>
      </c>
      <c r="BL4" s="206" t="s">
        <v>306</v>
      </c>
      <c r="BM4" s="180">
        <v>160</v>
      </c>
      <c r="BN4" s="206" t="s">
        <v>306</v>
      </c>
      <c r="BO4" s="180">
        <v>160</v>
      </c>
      <c r="BP4" s="206" t="s">
        <v>306</v>
      </c>
      <c r="BQ4" s="180">
        <v>160</v>
      </c>
      <c r="BR4" s="876" t="s">
        <v>310</v>
      </c>
      <c r="BS4" s="878" t="s">
        <v>302</v>
      </c>
      <c r="BT4" s="876" t="s">
        <v>301</v>
      </c>
      <c r="BU4" s="878" t="s">
        <v>302</v>
      </c>
      <c r="BX4" s="206" t="s">
        <v>306</v>
      </c>
      <c r="BY4" s="180">
        <v>160</v>
      </c>
      <c r="BZ4" s="206" t="s">
        <v>306</v>
      </c>
      <c r="CA4" s="180">
        <v>160</v>
      </c>
      <c r="CB4" s="206" t="s">
        <v>306</v>
      </c>
      <c r="CC4" s="180">
        <v>160</v>
      </c>
      <c r="CD4" s="206" t="s">
        <v>306</v>
      </c>
      <c r="CE4" s="180">
        <v>160</v>
      </c>
      <c r="CF4" s="206" t="s">
        <v>306</v>
      </c>
      <c r="CG4" s="180">
        <v>160</v>
      </c>
      <c r="CH4" s="206" t="s">
        <v>306</v>
      </c>
      <c r="CI4" s="180">
        <v>160</v>
      </c>
      <c r="CJ4" s="206" t="s">
        <v>306</v>
      </c>
      <c r="CK4" s="180">
        <v>160</v>
      </c>
      <c r="CL4" s="206" t="s">
        <v>306</v>
      </c>
      <c r="CM4" s="180">
        <v>160</v>
      </c>
      <c r="CN4" s="876" t="s">
        <v>310</v>
      </c>
      <c r="CO4" s="878" t="s">
        <v>302</v>
      </c>
      <c r="CP4" s="876" t="s">
        <v>301</v>
      </c>
      <c r="CQ4" s="878" t="s">
        <v>302</v>
      </c>
      <c r="CT4" s="206" t="s">
        <v>306</v>
      </c>
      <c r="CU4" s="180">
        <v>160</v>
      </c>
      <c r="CV4" s="206" t="s">
        <v>306</v>
      </c>
      <c r="CW4" s="180">
        <v>160</v>
      </c>
      <c r="CX4" s="206" t="s">
        <v>306</v>
      </c>
      <c r="CY4" s="180">
        <v>160</v>
      </c>
      <c r="CZ4" s="206" t="s">
        <v>306</v>
      </c>
      <c r="DA4" s="180">
        <v>160</v>
      </c>
      <c r="DB4" s="206" t="s">
        <v>306</v>
      </c>
      <c r="DC4" s="180">
        <v>160</v>
      </c>
      <c r="DD4" s="206" t="s">
        <v>306</v>
      </c>
      <c r="DE4" s="180">
        <v>160</v>
      </c>
      <c r="DF4" s="206" t="s">
        <v>306</v>
      </c>
      <c r="DG4" s="180">
        <v>160</v>
      </c>
      <c r="DH4" s="206" t="s">
        <v>306</v>
      </c>
      <c r="DI4" s="180">
        <v>160</v>
      </c>
      <c r="DJ4" s="876" t="s">
        <v>310</v>
      </c>
      <c r="DK4" s="878" t="s">
        <v>302</v>
      </c>
      <c r="DL4" s="876" t="s">
        <v>301</v>
      </c>
      <c r="DM4" s="878" t="s">
        <v>302</v>
      </c>
      <c r="DP4" s="206" t="s">
        <v>306</v>
      </c>
      <c r="DQ4" s="180">
        <v>160</v>
      </c>
      <c r="DR4" s="206" t="s">
        <v>306</v>
      </c>
      <c r="DS4" s="180">
        <v>160</v>
      </c>
      <c r="DT4" s="206" t="s">
        <v>306</v>
      </c>
      <c r="DU4" s="180">
        <v>160</v>
      </c>
      <c r="DV4" s="206" t="s">
        <v>306</v>
      </c>
      <c r="DW4" s="180">
        <v>160</v>
      </c>
      <c r="DX4" s="206" t="s">
        <v>306</v>
      </c>
      <c r="DY4" s="180">
        <v>160</v>
      </c>
      <c r="DZ4" s="206" t="s">
        <v>306</v>
      </c>
      <c r="EA4" s="180">
        <v>160</v>
      </c>
      <c r="EB4" s="206" t="s">
        <v>306</v>
      </c>
      <c r="EC4" s="180">
        <v>160</v>
      </c>
      <c r="ED4" s="206" t="s">
        <v>306</v>
      </c>
      <c r="EE4" s="180">
        <v>160</v>
      </c>
      <c r="EF4" s="876" t="s">
        <v>310</v>
      </c>
      <c r="EG4" s="878" t="s">
        <v>302</v>
      </c>
      <c r="EH4" s="876" t="s">
        <v>301</v>
      </c>
      <c r="EI4" s="878" t="s">
        <v>302</v>
      </c>
      <c r="EL4" s="206" t="s">
        <v>306</v>
      </c>
      <c r="EM4" s="180">
        <v>160</v>
      </c>
      <c r="EN4" s="206" t="s">
        <v>306</v>
      </c>
      <c r="EO4" s="180">
        <v>160</v>
      </c>
      <c r="EP4" s="206" t="s">
        <v>306</v>
      </c>
      <c r="EQ4" s="180">
        <v>160</v>
      </c>
      <c r="ER4" s="206" t="s">
        <v>306</v>
      </c>
      <c r="ES4" s="180">
        <v>160</v>
      </c>
      <c r="ET4" s="206" t="s">
        <v>306</v>
      </c>
      <c r="EU4" s="180">
        <v>160</v>
      </c>
      <c r="EV4" s="206" t="s">
        <v>306</v>
      </c>
      <c r="EW4" s="180">
        <v>160</v>
      </c>
      <c r="EX4" s="206" t="s">
        <v>306</v>
      </c>
      <c r="EY4" s="180">
        <v>160</v>
      </c>
      <c r="EZ4" s="206" t="s">
        <v>306</v>
      </c>
      <c r="FA4" s="180">
        <v>160</v>
      </c>
      <c r="FB4" s="876" t="s">
        <v>310</v>
      </c>
      <c r="FC4" s="878" t="s">
        <v>302</v>
      </c>
      <c r="FD4" s="876" t="s">
        <v>301</v>
      </c>
      <c r="FE4" s="878" t="s">
        <v>302</v>
      </c>
      <c r="FH4" s="206" t="s">
        <v>306</v>
      </c>
      <c r="FI4" s="180">
        <v>160</v>
      </c>
      <c r="FJ4" s="206" t="s">
        <v>306</v>
      </c>
      <c r="FK4" s="180">
        <v>160</v>
      </c>
      <c r="FL4" s="206" t="s">
        <v>306</v>
      </c>
      <c r="FM4" s="180">
        <v>160</v>
      </c>
      <c r="FN4" s="206" t="s">
        <v>306</v>
      </c>
      <c r="FO4" s="180">
        <v>160</v>
      </c>
      <c r="FP4" s="206" t="s">
        <v>306</v>
      </c>
      <c r="FQ4" s="180">
        <v>160</v>
      </c>
      <c r="FR4" s="206" t="s">
        <v>306</v>
      </c>
      <c r="FS4" s="180">
        <v>160</v>
      </c>
      <c r="FT4" s="206" t="s">
        <v>306</v>
      </c>
      <c r="FU4" s="180">
        <v>160</v>
      </c>
      <c r="FV4" s="206" t="s">
        <v>306</v>
      </c>
      <c r="FW4" s="180">
        <v>160</v>
      </c>
      <c r="FX4" s="876" t="s">
        <v>310</v>
      </c>
      <c r="FY4" s="878" t="s">
        <v>302</v>
      </c>
      <c r="FZ4" s="876" t="s">
        <v>301</v>
      </c>
      <c r="GA4" s="878" t="s">
        <v>302</v>
      </c>
      <c r="GD4" s="206" t="s">
        <v>306</v>
      </c>
      <c r="GE4" s="180">
        <v>160</v>
      </c>
      <c r="GF4" s="206" t="s">
        <v>306</v>
      </c>
      <c r="GG4" s="180">
        <v>160</v>
      </c>
      <c r="GH4" s="206" t="s">
        <v>306</v>
      </c>
      <c r="GI4" s="180">
        <v>160</v>
      </c>
      <c r="GJ4" s="206" t="s">
        <v>306</v>
      </c>
      <c r="GK4" s="180">
        <v>160</v>
      </c>
      <c r="GL4" s="206" t="s">
        <v>306</v>
      </c>
      <c r="GM4" s="180">
        <v>160</v>
      </c>
      <c r="GN4" s="206" t="s">
        <v>306</v>
      </c>
      <c r="GO4" s="180">
        <v>160</v>
      </c>
      <c r="GP4" s="206" t="s">
        <v>306</v>
      </c>
      <c r="GQ4" s="180">
        <v>160</v>
      </c>
      <c r="GR4" s="206" t="s">
        <v>306</v>
      </c>
      <c r="GS4" s="180">
        <v>160</v>
      </c>
      <c r="GT4" s="876" t="s">
        <v>310</v>
      </c>
      <c r="GU4" s="878" t="s">
        <v>302</v>
      </c>
      <c r="GV4" s="876" t="s">
        <v>301</v>
      </c>
      <c r="GW4" s="878" t="s">
        <v>302</v>
      </c>
      <c r="GZ4" s="206" t="s">
        <v>306</v>
      </c>
      <c r="HA4" s="180">
        <v>160</v>
      </c>
      <c r="HB4" s="206" t="s">
        <v>306</v>
      </c>
      <c r="HC4" s="180">
        <v>160</v>
      </c>
      <c r="HD4" s="206" t="s">
        <v>306</v>
      </c>
      <c r="HE4" s="180">
        <v>160</v>
      </c>
      <c r="HF4" s="206" t="s">
        <v>306</v>
      </c>
      <c r="HG4" s="180">
        <v>160</v>
      </c>
      <c r="HH4" s="206" t="s">
        <v>306</v>
      </c>
      <c r="HI4" s="180">
        <v>160</v>
      </c>
      <c r="HJ4" s="206" t="s">
        <v>306</v>
      </c>
      <c r="HK4" s="180">
        <v>160</v>
      </c>
      <c r="HL4" s="206" t="s">
        <v>306</v>
      </c>
      <c r="HM4" s="180">
        <v>160</v>
      </c>
      <c r="HN4" s="206" t="s">
        <v>306</v>
      </c>
      <c r="HO4" s="180">
        <v>160</v>
      </c>
      <c r="HP4" s="876" t="s">
        <v>310</v>
      </c>
      <c r="HQ4" s="878" t="s">
        <v>302</v>
      </c>
      <c r="HR4" s="876" t="s">
        <v>301</v>
      </c>
      <c r="HS4" s="878" t="s">
        <v>302</v>
      </c>
      <c r="HV4" s="905" t="s">
        <v>294</v>
      </c>
      <c r="HW4" s="906"/>
      <c r="HX4" s="907"/>
      <c r="HY4" s="908"/>
      <c r="HZ4" s="905" t="s">
        <v>295</v>
      </c>
      <c r="IA4" s="906"/>
      <c r="IB4" s="907"/>
      <c r="IC4" s="907"/>
      <c r="ID4" s="921" t="s">
        <v>337</v>
      </c>
      <c r="IE4" s="922"/>
      <c r="IF4" s="921" t="s">
        <v>338</v>
      </c>
      <c r="IG4" s="922"/>
    </row>
    <row r="5" spans="1:241" s="4" customFormat="1" ht="33" customHeight="1" x14ac:dyDescent="0.25">
      <c r="B5" s="71"/>
      <c r="C5" s="70"/>
      <c r="D5" s="70"/>
      <c r="E5" s="901"/>
      <c r="F5" s="899"/>
      <c r="G5" s="78"/>
      <c r="H5" s="78"/>
      <c r="I5" s="902"/>
      <c r="J5" s="902"/>
      <c r="K5" s="901"/>
      <c r="L5" s="899"/>
      <c r="M5" s="902"/>
      <c r="N5" s="900"/>
      <c r="O5" s="892"/>
      <c r="Q5" s="888"/>
      <c r="R5" s="890"/>
      <c r="U5" s="873"/>
      <c r="V5" s="10"/>
      <c r="W5" s="10"/>
      <c r="X5" s="868" t="s">
        <v>305</v>
      </c>
      <c r="Y5" s="870" t="s">
        <v>304</v>
      </c>
      <c r="Z5" s="868" t="s">
        <v>305</v>
      </c>
      <c r="AA5" s="870" t="s">
        <v>304</v>
      </c>
      <c r="AB5" s="868" t="s">
        <v>305</v>
      </c>
      <c r="AC5" s="870" t="s">
        <v>304</v>
      </c>
      <c r="AD5" s="868" t="s">
        <v>305</v>
      </c>
      <c r="AE5" s="870" t="s">
        <v>304</v>
      </c>
      <c r="AF5" s="868" t="s">
        <v>305</v>
      </c>
      <c r="AG5" s="870" t="s">
        <v>304</v>
      </c>
      <c r="AH5" s="868" t="s">
        <v>305</v>
      </c>
      <c r="AI5" s="870" t="s">
        <v>304</v>
      </c>
      <c r="AJ5" s="868" t="s">
        <v>305</v>
      </c>
      <c r="AK5" s="870" t="s">
        <v>304</v>
      </c>
      <c r="AL5" s="868" t="s">
        <v>305</v>
      </c>
      <c r="AM5" s="870" t="s">
        <v>304</v>
      </c>
      <c r="AN5" s="868" t="s">
        <v>305</v>
      </c>
      <c r="AO5" s="870" t="s">
        <v>304</v>
      </c>
      <c r="AP5" s="868" t="s">
        <v>305</v>
      </c>
      <c r="AQ5" s="870" t="s">
        <v>304</v>
      </c>
      <c r="AR5" s="868" t="s">
        <v>305</v>
      </c>
      <c r="AS5" s="870" t="s">
        <v>304</v>
      </c>
      <c r="AT5" s="868" t="s">
        <v>305</v>
      </c>
      <c r="AU5" s="919" t="s">
        <v>304</v>
      </c>
      <c r="AV5" s="876"/>
      <c r="AW5" s="878"/>
      <c r="AX5" s="876"/>
      <c r="AY5" s="878"/>
      <c r="BB5" s="868" t="s">
        <v>305</v>
      </c>
      <c r="BC5" s="870" t="s">
        <v>304</v>
      </c>
      <c r="BD5" s="868" t="s">
        <v>305</v>
      </c>
      <c r="BE5" s="870" t="s">
        <v>304</v>
      </c>
      <c r="BF5" s="868" t="s">
        <v>305</v>
      </c>
      <c r="BG5" s="870" t="s">
        <v>304</v>
      </c>
      <c r="BH5" s="868" t="s">
        <v>305</v>
      </c>
      <c r="BI5" s="870" t="s">
        <v>304</v>
      </c>
      <c r="BJ5" s="868" t="s">
        <v>305</v>
      </c>
      <c r="BK5" s="870" t="s">
        <v>304</v>
      </c>
      <c r="BL5" s="868" t="s">
        <v>305</v>
      </c>
      <c r="BM5" s="870" t="s">
        <v>304</v>
      </c>
      <c r="BN5" s="868" t="s">
        <v>305</v>
      </c>
      <c r="BO5" s="870" t="s">
        <v>304</v>
      </c>
      <c r="BP5" s="868" t="s">
        <v>305</v>
      </c>
      <c r="BQ5" s="870" t="s">
        <v>304</v>
      </c>
      <c r="BR5" s="876"/>
      <c r="BS5" s="878"/>
      <c r="BT5" s="876"/>
      <c r="BU5" s="878"/>
      <c r="BX5" s="868" t="s">
        <v>305</v>
      </c>
      <c r="BY5" s="870" t="s">
        <v>304</v>
      </c>
      <c r="BZ5" s="868" t="s">
        <v>305</v>
      </c>
      <c r="CA5" s="870" t="s">
        <v>304</v>
      </c>
      <c r="CB5" s="868" t="s">
        <v>305</v>
      </c>
      <c r="CC5" s="870" t="s">
        <v>304</v>
      </c>
      <c r="CD5" s="868" t="s">
        <v>305</v>
      </c>
      <c r="CE5" s="870" t="s">
        <v>304</v>
      </c>
      <c r="CF5" s="868" t="s">
        <v>305</v>
      </c>
      <c r="CG5" s="870" t="s">
        <v>304</v>
      </c>
      <c r="CH5" s="868" t="s">
        <v>305</v>
      </c>
      <c r="CI5" s="870" t="s">
        <v>304</v>
      </c>
      <c r="CJ5" s="868" t="s">
        <v>305</v>
      </c>
      <c r="CK5" s="870" t="s">
        <v>304</v>
      </c>
      <c r="CL5" s="868" t="s">
        <v>305</v>
      </c>
      <c r="CM5" s="870" t="s">
        <v>304</v>
      </c>
      <c r="CN5" s="876"/>
      <c r="CO5" s="878"/>
      <c r="CP5" s="876"/>
      <c r="CQ5" s="878"/>
      <c r="CT5" s="868" t="s">
        <v>305</v>
      </c>
      <c r="CU5" s="870" t="s">
        <v>304</v>
      </c>
      <c r="CV5" s="868" t="s">
        <v>305</v>
      </c>
      <c r="CW5" s="870" t="s">
        <v>304</v>
      </c>
      <c r="CX5" s="868" t="s">
        <v>305</v>
      </c>
      <c r="CY5" s="870" t="s">
        <v>304</v>
      </c>
      <c r="CZ5" s="868" t="s">
        <v>305</v>
      </c>
      <c r="DA5" s="870" t="s">
        <v>304</v>
      </c>
      <c r="DB5" s="868" t="s">
        <v>305</v>
      </c>
      <c r="DC5" s="870" t="s">
        <v>304</v>
      </c>
      <c r="DD5" s="868" t="s">
        <v>305</v>
      </c>
      <c r="DE5" s="870" t="s">
        <v>304</v>
      </c>
      <c r="DF5" s="868" t="s">
        <v>305</v>
      </c>
      <c r="DG5" s="870" t="s">
        <v>304</v>
      </c>
      <c r="DH5" s="868" t="s">
        <v>305</v>
      </c>
      <c r="DI5" s="870" t="s">
        <v>304</v>
      </c>
      <c r="DJ5" s="876"/>
      <c r="DK5" s="878"/>
      <c r="DL5" s="876"/>
      <c r="DM5" s="878"/>
      <c r="DP5" s="868" t="s">
        <v>305</v>
      </c>
      <c r="DQ5" s="870" t="s">
        <v>304</v>
      </c>
      <c r="DR5" s="868" t="s">
        <v>305</v>
      </c>
      <c r="DS5" s="870" t="s">
        <v>304</v>
      </c>
      <c r="DT5" s="868" t="s">
        <v>305</v>
      </c>
      <c r="DU5" s="870" t="s">
        <v>304</v>
      </c>
      <c r="DV5" s="868" t="s">
        <v>305</v>
      </c>
      <c r="DW5" s="870" t="s">
        <v>304</v>
      </c>
      <c r="DX5" s="868" t="s">
        <v>305</v>
      </c>
      <c r="DY5" s="870" t="s">
        <v>304</v>
      </c>
      <c r="DZ5" s="868" t="s">
        <v>305</v>
      </c>
      <c r="EA5" s="870" t="s">
        <v>304</v>
      </c>
      <c r="EB5" s="868" t="s">
        <v>305</v>
      </c>
      <c r="EC5" s="870" t="s">
        <v>304</v>
      </c>
      <c r="ED5" s="868" t="s">
        <v>305</v>
      </c>
      <c r="EE5" s="870" t="s">
        <v>304</v>
      </c>
      <c r="EF5" s="876"/>
      <c r="EG5" s="878"/>
      <c r="EH5" s="876"/>
      <c r="EI5" s="878"/>
      <c r="EL5" s="868" t="s">
        <v>305</v>
      </c>
      <c r="EM5" s="870" t="s">
        <v>304</v>
      </c>
      <c r="EN5" s="868" t="s">
        <v>305</v>
      </c>
      <c r="EO5" s="870" t="s">
        <v>304</v>
      </c>
      <c r="EP5" s="868" t="s">
        <v>305</v>
      </c>
      <c r="EQ5" s="870" t="s">
        <v>304</v>
      </c>
      <c r="ER5" s="868" t="s">
        <v>305</v>
      </c>
      <c r="ES5" s="870" t="s">
        <v>304</v>
      </c>
      <c r="ET5" s="868" t="s">
        <v>305</v>
      </c>
      <c r="EU5" s="870" t="s">
        <v>304</v>
      </c>
      <c r="EV5" s="868" t="s">
        <v>305</v>
      </c>
      <c r="EW5" s="870" t="s">
        <v>304</v>
      </c>
      <c r="EX5" s="868" t="s">
        <v>305</v>
      </c>
      <c r="EY5" s="870" t="s">
        <v>304</v>
      </c>
      <c r="EZ5" s="868" t="s">
        <v>305</v>
      </c>
      <c r="FA5" s="870" t="s">
        <v>304</v>
      </c>
      <c r="FB5" s="876"/>
      <c r="FC5" s="878"/>
      <c r="FD5" s="876"/>
      <c r="FE5" s="878"/>
      <c r="FH5" s="868" t="s">
        <v>305</v>
      </c>
      <c r="FI5" s="870" t="s">
        <v>304</v>
      </c>
      <c r="FJ5" s="868" t="s">
        <v>305</v>
      </c>
      <c r="FK5" s="870" t="s">
        <v>304</v>
      </c>
      <c r="FL5" s="868" t="s">
        <v>305</v>
      </c>
      <c r="FM5" s="870" t="s">
        <v>304</v>
      </c>
      <c r="FN5" s="868" t="s">
        <v>305</v>
      </c>
      <c r="FO5" s="870" t="s">
        <v>304</v>
      </c>
      <c r="FP5" s="868" t="s">
        <v>305</v>
      </c>
      <c r="FQ5" s="870" t="s">
        <v>304</v>
      </c>
      <c r="FR5" s="868" t="s">
        <v>305</v>
      </c>
      <c r="FS5" s="870" t="s">
        <v>304</v>
      </c>
      <c r="FT5" s="868" t="s">
        <v>305</v>
      </c>
      <c r="FU5" s="870" t="s">
        <v>304</v>
      </c>
      <c r="FV5" s="868" t="s">
        <v>305</v>
      </c>
      <c r="FW5" s="870" t="s">
        <v>304</v>
      </c>
      <c r="FX5" s="876"/>
      <c r="FY5" s="878"/>
      <c r="FZ5" s="876"/>
      <c r="GA5" s="878"/>
      <c r="GD5" s="868" t="s">
        <v>305</v>
      </c>
      <c r="GE5" s="870" t="s">
        <v>304</v>
      </c>
      <c r="GF5" s="868" t="s">
        <v>305</v>
      </c>
      <c r="GG5" s="870" t="s">
        <v>304</v>
      </c>
      <c r="GH5" s="868" t="s">
        <v>305</v>
      </c>
      <c r="GI5" s="870" t="s">
        <v>304</v>
      </c>
      <c r="GJ5" s="868" t="s">
        <v>305</v>
      </c>
      <c r="GK5" s="870" t="s">
        <v>304</v>
      </c>
      <c r="GL5" s="868" t="s">
        <v>305</v>
      </c>
      <c r="GM5" s="870" t="s">
        <v>304</v>
      </c>
      <c r="GN5" s="868" t="s">
        <v>305</v>
      </c>
      <c r="GO5" s="870" t="s">
        <v>304</v>
      </c>
      <c r="GP5" s="868" t="s">
        <v>305</v>
      </c>
      <c r="GQ5" s="870" t="s">
        <v>304</v>
      </c>
      <c r="GR5" s="868" t="s">
        <v>305</v>
      </c>
      <c r="GS5" s="870" t="s">
        <v>304</v>
      </c>
      <c r="GT5" s="876"/>
      <c r="GU5" s="878"/>
      <c r="GV5" s="876"/>
      <c r="GW5" s="878"/>
      <c r="GZ5" s="868" t="s">
        <v>305</v>
      </c>
      <c r="HA5" s="870" t="s">
        <v>304</v>
      </c>
      <c r="HB5" s="868" t="s">
        <v>305</v>
      </c>
      <c r="HC5" s="870" t="s">
        <v>304</v>
      </c>
      <c r="HD5" s="868" t="s">
        <v>305</v>
      </c>
      <c r="HE5" s="870" t="s">
        <v>304</v>
      </c>
      <c r="HF5" s="868" t="s">
        <v>305</v>
      </c>
      <c r="HG5" s="870" t="s">
        <v>304</v>
      </c>
      <c r="HH5" s="868" t="s">
        <v>305</v>
      </c>
      <c r="HI5" s="870" t="s">
        <v>304</v>
      </c>
      <c r="HJ5" s="868" t="s">
        <v>305</v>
      </c>
      <c r="HK5" s="870" t="s">
        <v>304</v>
      </c>
      <c r="HL5" s="868" t="s">
        <v>305</v>
      </c>
      <c r="HM5" s="870" t="s">
        <v>304</v>
      </c>
      <c r="HN5" s="868" t="s">
        <v>305</v>
      </c>
      <c r="HO5" s="870" t="s">
        <v>304</v>
      </c>
      <c r="HP5" s="876"/>
      <c r="HQ5" s="878"/>
      <c r="HR5" s="876"/>
      <c r="HS5" s="878"/>
      <c r="HV5" s="909" t="s">
        <v>296</v>
      </c>
      <c r="HW5" s="911" t="s">
        <v>297</v>
      </c>
      <c r="HX5" s="913" t="s">
        <v>298</v>
      </c>
      <c r="HY5" s="914" t="s">
        <v>299</v>
      </c>
      <c r="HZ5" s="915" t="s">
        <v>296</v>
      </c>
      <c r="IA5" s="911" t="s">
        <v>297</v>
      </c>
      <c r="IB5" s="913" t="s">
        <v>298</v>
      </c>
      <c r="IC5" s="917" t="s">
        <v>299</v>
      </c>
      <c r="ID5" s="923" t="s">
        <v>324</v>
      </c>
      <c r="IE5" s="924"/>
      <c r="IF5" s="923" t="s">
        <v>325</v>
      </c>
      <c r="IG5" s="924"/>
    </row>
    <row r="6" spans="1:241" s="4" customFormat="1" ht="33" customHeight="1" thickBot="1" x14ac:dyDescent="0.3">
      <c r="B6" s="72"/>
      <c r="C6" s="92" t="s">
        <v>135</v>
      </c>
      <c r="D6" s="92"/>
      <c r="E6" s="87" t="s">
        <v>313</v>
      </c>
      <c r="F6" s="93" t="s">
        <v>127</v>
      </c>
      <c r="G6" s="87"/>
      <c r="H6" s="87"/>
      <c r="I6" s="86" t="s">
        <v>262</v>
      </c>
      <c r="J6" s="79" t="s">
        <v>263</v>
      </c>
      <c r="K6" s="87" t="s">
        <v>384</v>
      </c>
      <c r="L6" s="88" t="s">
        <v>112</v>
      </c>
      <c r="M6" s="79" t="s">
        <v>262</v>
      </c>
      <c r="N6" s="79" t="s">
        <v>62</v>
      </c>
      <c r="O6" s="893"/>
      <c r="Q6" s="402" t="s">
        <v>324</v>
      </c>
      <c r="R6" s="403" t="s">
        <v>325</v>
      </c>
      <c r="U6" s="469" t="s">
        <v>384</v>
      </c>
      <c r="V6" s="10"/>
      <c r="W6" s="10"/>
      <c r="X6" s="869"/>
      <c r="Y6" s="871"/>
      <c r="Z6" s="869"/>
      <c r="AA6" s="871"/>
      <c r="AB6" s="869"/>
      <c r="AC6" s="871"/>
      <c r="AD6" s="869"/>
      <c r="AE6" s="871"/>
      <c r="AF6" s="869"/>
      <c r="AG6" s="871"/>
      <c r="AH6" s="869"/>
      <c r="AI6" s="871"/>
      <c r="AJ6" s="869"/>
      <c r="AK6" s="871"/>
      <c r="AL6" s="869"/>
      <c r="AM6" s="871"/>
      <c r="AN6" s="869"/>
      <c r="AO6" s="871"/>
      <c r="AP6" s="869"/>
      <c r="AQ6" s="871"/>
      <c r="AR6" s="869"/>
      <c r="AS6" s="871"/>
      <c r="AT6" s="869"/>
      <c r="AU6" s="920"/>
      <c r="AV6" s="877"/>
      <c r="AW6" s="879"/>
      <c r="AX6" s="877"/>
      <c r="AY6" s="879"/>
      <c r="BB6" s="869"/>
      <c r="BC6" s="871"/>
      <c r="BD6" s="869"/>
      <c r="BE6" s="871"/>
      <c r="BF6" s="869"/>
      <c r="BG6" s="871"/>
      <c r="BH6" s="869"/>
      <c r="BI6" s="871"/>
      <c r="BJ6" s="869"/>
      <c r="BK6" s="871"/>
      <c r="BL6" s="869"/>
      <c r="BM6" s="871"/>
      <c r="BN6" s="869"/>
      <c r="BO6" s="871"/>
      <c r="BP6" s="869"/>
      <c r="BQ6" s="871"/>
      <c r="BR6" s="877"/>
      <c r="BS6" s="879"/>
      <c r="BT6" s="877"/>
      <c r="BU6" s="879"/>
      <c r="BX6" s="869"/>
      <c r="BY6" s="871"/>
      <c r="BZ6" s="869"/>
      <c r="CA6" s="871"/>
      <c r="CB6" s="869"/>
      <c r="CC6" s="871"/>
      <c r="CD6" s="869"/>
      <c r="CE6" s="871"/>
      <c r="CF6" s="869"/>
      <c r="CG6" s="871"/>
      <c r="CH6" s="869"/>
      <c r="CI6" s="871"/>
      <c r="CJ6" s="869"/>
      <c r="CK6" s="871"/>
      <c r="CL6" s="869"/>
      <c r="CM6" s="871"/>
      <c r="CN6" s="877"/>
      <c r="CO6" s="879"/>
      <c r="CP6" s="877"/>
      <c r="CQ6" s="879"/>
      <c r="CT6" s="869"/>
      <c r="CU6" s="871"/>
      <c r="CV6" s="869"/>
      <c r="CW6" s="871"/>
      <c r="CX6" s="869"/>
      <c r="CY6" s="871"/>
      <c r="CZ6" s="869"/>
      <c r="DA6" s="871"/>
      <c r="DB6" s="869"/>
      <c r="DC6" s="871"/>
      <c r="DD6" s="869"/>
      <c r="DE6" s="871"/>
      <c r="DF6" s="869"/>
      <c r="DG6" s="871"/>
      <c r="DH6" s="869"/>
      <c r="DI6" s="871"/>
      <c r="DJ6" s="877"/>
      <c r="DK6" s="879"/>
      <c r="DL6" s="877"/>
      <c r="DM6" s="879"/>
      <c r="DP6" s="869"/>
      <c r="DQ6" s="871"/>
      <c r="DR6" s="869"/>
      <c r="DS6" s="871"/>
      <c r="DT6" s="869"/>
      <c r="DU6" s="871"/>
      <c r="DV6" s="869"/>
      <c r="DW6" s="871"/>
      <c r="DX6" s="869"/>
      <c r="DY6" s="871"/>
      <c r="DZ6" s="869"/>
      <c r="EA6" s="871"/>
      <c r="EB6" s="869"/>
      <c r="EC6" s="871"/>
      <c r="ED6" s="869"/>
      <c r="EE6" s="871"/>
      <c r="EF6" s="877"/>
      <c r="EG6" s="879"/>
      <c r="EH6" s="877"/>
      <c r="EI6" s="879"/>
      <c r="EL6" s="869"/>
      <c r="EM6" s="871"/>
      <c r="EN6" s="869"/>
      <c r="EO6" s="871"/>
      <c r="EP6" s="869"/>
      <c r="EQ6" s="871"/>
      <c r="ER6" s="869"/>
      <c r="ES6" s="871"/>
      <c r="ET6" s="869"/>
      <c r="EU6" s="871"/>
      <c r="EV6" s="869"/>
      <c r="EW6" s="871"/>
      <c r="EX6" s="869"/>
      <c r="EY6" s="871"/>
      <c r="EZ6" s="869"/>
      <c r="FA6" s="871"/>
      <c r="FB6" s="877"/>
      <c r="FC6" s="879"/>
      <c r="FD6" s="877"/>
      <c r="FE6" s="879"/>
      <c r="FH6" s="869"/>
      <c r="FI6" s="871"/>
      <c r="FJ6" s="869"/>
      <c r="FK6" s="871"/>
      <c r="FL6" s="869"/>
      <c r="FM6" s="871"/>
      <c r="FN6" s="869"/>
      <c r="FO6" s="871"/>
      <c r="FP6" s="869"/>
      <c r="FQ6" s="871"/>
      <c r="FR6" s="869"/>
      <c r="FS6" s="871"/>
      <c r="FT6" s="869"/>
      <c r="FU6" s="871"/>
      <c r="FV6" s="869"/>
      <c r="FW6" s="871"/>
      <c r="FX6" s="877"/>
      <c r="FY6" s="879"/>
      <c r="FZ6" s="877"/>
      <c r="GA6" s="879"/>
      <c r="GD6" s="869"/>
      <c r="GE6" s="871"/>
      <c r="GF6" s="869"/>
      <c r="GG6" s="871"/>
      <c r="GH6" s="869"/>
      <c r="GI6" s="871"/>
      <c r="GJ6" s="869"/>
      <c r="GK6" s="871"/>
      <c r="GL6" s="869"/>
      <c r="GM6" s="871"/>
      <c r="GN6" s="869"/>
      <c r="GO6" s="871"/>
      <c r="GP6" s="869"/>
      <c r="GQ6" s="871"/>
      <c r="GR6" s="869"/>
      <c r="GS6" s="871"/>
      <c r="GT6" s="877"/>
      <c r="GU6" s="879"/>
      <c r="GV6" s="877"/>
      <c r="GW6" s="879"/>
      <c r="GZ6" s="869"/>
      <c r="HA6" s="871"/>
      <c r="HB6" s="869"/>
      <c r="HC6" s="871"/>
      <c r="HD6" s="869"/>
      <c r="HE6" s="871"/>
      <c r="HF6" s="869"/>
      <c r="HG6" s="871"/>
      <c r="HH6" s="869"/>
      <c r="HI6" s="871"/>
      <c r="HJ6" s="869"/>
      <c r="HK6" s="871"/>
      <c r="HL6" s="869"/>
      <c r="HM6" s="871"/>
      <c r="HN6" s="869"/>
      <c r="HO6" s="871"/>
      <c r="HP6" s="877"/>
      <c r="HQ6" s="879"/>
      <c r="HR6" s="877"/>
      <c r="HS6" s="879"/>
      <c r="HV6" s="910"/>
      <c r="HW6" s="912"/>
      <c r="HX6" s="877"/>
      <c r="HY6" s="879"/>
      <c r="HZ6" s="916"/>
      <c r="IA6" s="912"/>
      <c r="IB6" s="877"/>
      <c r="IC6" s="918"/>
      <c r="ID6" s="440" t="s">
        <v>340</v>
      </c>
      <c r="IE6" s="441" t="s">
        <v>341</v>
      </c>
      <c r="IF6" s="440" t="s">
        <v>340</v>
      </c>
      <c r="IG6" s="441" t="s">
        <v>341</v>
      </c>
    </row>
    <row r="7" spans="1:241" s="4" customFormat="1" ht="16.5" customHeight="1" x14ac:dyDescent="0.25">
      <c r="B7" s="73" t="s">
        <v>4</v>
      </c>
      <c r="C7" s="884"/>
      <c r="D7" s="885"/>
      <c r="E7" s="318"/>
      <c r="F7" s="311"/>
      <c r="G7" s="14"/>
      <c r="H7" s="14"/>
      <c r="I7" s="80">
        <f>INT(ROUND(F7,2)*(IF(E7&gt;0,data!$J$4,0)))</f>
        <v>0</v>
      </c>
      <c r="J7" s="80">
        <f>IF(E7&gt;0,I7*E7,0)</f>
        <v>0</v>
      </c>
      <c r="K7" s="317"/>
      <c r="L7" s="318"/>
      <c r="M7" s="80">
        <f>INT(ROUND(F7,2)*(IF(E7&gt;0,(IF(K7="ano",data!$J$6,0)),0)))</f>
        <v>0</v>
      </c>
      <c r="N7" s="82">
        <f>IF(L7&gt;E7,M7*E7,M7*L7)</f>
        <v>0</v>
      </c>
      <c r="O7" s="81">
        <f>J7+N7</f>
        <v>0</v>
      </c>
      <c r="Q7" s="85" t="str">
        <f>IF(O7&gt;0,1,"")</f>
        <v/>
      </c>
      <c r="R7" s="639" t="s">
        <v>343</v>
      </c>
      <c r="T7" s="4">
        <f>IF(O7&gt;0,IF(ISTEXT(C7)=TRUE,0,1),0)</f>
        <v>0</v>
      </c>
      <c r="U7" s="168" t="s">
        <v>300</v>
      </c>
      <c r="V7" s="10"/>
      <c r="W7" s="10"/>
      <c r="X7" s="171"/>
      <c r="Y7" s="172"/>
      <c r="Z7" s="171"/>
      <c r="AA7" s="172"/>
      <c r="AB7" s="171"/>
      <c r="AC7" s="172"/>
      <c r="AD7" s="171"/>
      <c r="AE7" s="172"/>
      <c r="AF7" s="171"/>
      <c r="AG7" s="172"/>
      <c r="AH7" s="171"/>
      <c r="AI7" s="172"/>
      <c r="AJ7" s="171"/>
      <c r="AK7" s="172"/>
      <c r="AL7" s="171"/>
      <c r="AM7" s="172"/>
      <c r="AN7" s="171"/>
      <c r="AO7" s="172"/>
      <c r="AP7" s="171"/>
      <c r="AQ7" s="172"/>
      <c r="AR7" s="171"/>
      <c r="AS7" s="172"/>
      <c r="AT7" s="171"/>
      <c r="AU7" s="227"/>
      <c r="AV7" s="199">
        <f>IF($U7="Ne",0,IF(IF(X7="",0,((30/(Y$4*$F7)*(Y$4*$F7-X7))/30))+IF(Z7="",0,((30/(AA$4*$F7)*(AA$4*$F7-Z7))/30))+IF(AB7="",0,((30/(AC$4*$F7)*(AC$4*$F7-AB7))/30))+IF(AD7="",0,((30/(AE$4*$F7)*(AE$4*$F7-AD7))/30))+IF(AF7="",0,((30/(AG$4*$F7)*(AG$4*$F7-AF7))/30))+IF(AH7="",0,((30/(AI$4*$F7)*(AI$4*$F7-AH7))/30))+IF(AJ7="",0,((30/(AK$4*$F7)*(AK$4*$F7-AJ7))/30))+IF(AL7="",0,((30/(AM$4*$F7)*(AM$4*$F7-AL7))/30))+IF(AN7="",0,((30/(AO$4*$F7)*(AO$4*$F7-AN7))/30))+IF(AP7="",0,((30/(AQ$4*$F7)*(AQ$4*$F7-AP7))/30))+IF(AR7="",0,((30/(AS$4*$F7)*(AS$4*$F7-AR7))/30))+IF(AT7="",0,((30/(AU$4*$F7)*(AU$4*$F7-AT7))/30))&gt;($E7),$E7,IF(X7="",0,((30/(Y$4*$F7)*(Y$4*$F7-X7))/30))+IF(Z7="",0,((30/(AA$4*$F7)*(AA$4*$F7-Z7))/30))+IF(AB7="",0,((30/(AC$4*$F7)*(AC$4*$F7-AB7))/30))+IF(AD7="",0,((30/(AE$4*$F7)*(AE$4*$F7-AD7))/30))+IF(AF7="",0,((30/(AG$4*$F7)*(AG$4*$F7-AF7))/30))+IF(AH7="",0,((30/(AI$4*$F7)*(AI$4*$F7-AH7))/30))+IF(AJ7="",0,((30/(AK$4*$F7)*(AK$4*$F7-AJ7))/30))+IF(AL7="",0,((30/(AM$4*$F7)*(AM$4*$F7-AL7))/30))+IF(AN7="",0,((30/(AO$4*$F7)*(AO$4*$F7-AN7))/30))+IF(AP7="",0,((30/(AQ$4*$F7)*(AQ$4*$F7-AP7))/30))+IF(AR7="",0,((30/(AS$4*$F7)*(AS$4*$F7-AR7))/30))+IF(AT7="",0,((30/(AU$4*$F7)*(AU$4*$F7-AT7))/30))))</f>
        <v>0</v>
      </c>
      <c r="AW7" s="200">
        <f>FLOOR(AV7*$I7,1)</f>
        <v>0</v>
      </c>
      <c r="AX7" s="199">
        <f>IF($U7="Ne",0,IF(OR($L7=0,$L7=""),0,IF(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gt;($L7),$L7,IF(Y7="Ano",IF(X7="",0,((30/(Y$4*$F7)*(Y$4*$F7-X7))/30)),0)+IF(AA7="Ano",IF(Z7="",0,((30/(AA$4*$F7)*(AA$4*$F7-Z7))/30)),0)+IF(AC7="Ano",IF(AB7="",0,((30/(AC$4*$F7)*(AC$4*$F7-AB7))/30)),0)+IF(AE7="Ano",IF(AD7="",0,((30/(AE$4*$F7)*(AE$4*$F7-AD7))/30)),0)+IF(AG7="Ano",IF(AF7="",0,((30/(AG$4*$F7)*(AG$4*$F7-AF7))/30)),0)+IF(AI7="Ano",IF(AH7="",0,((30/(AI$4*$F7)*(AI$4*$F7-AH7))/30)),0)+IF(AK7="Ano",IF(AJ7="",0,((30/(AK$4*$F7)*(AK$4*$F7-AJ7))/30)),0)+IF(AM7="Ano",IF(AL7="",0,((30/(AM$4*$F7)*(AM$4*$F7-AL7))/30)),0)+IF(AO7="Ano",IF(AN7="",0,((30/(AO$4*$F7)*(AO$4*$F7-AN7))/30)),0)+IF(AQ7="Ano",IF(AP7="",0,((30/(AQ$4*$F7)*(AQ$4*$F7-AP7))/30)),0)+IF(AS7="Ano",IF(AR7="",0,((30/(AS$4*$F7)*(AS$4*$F7-AR7))/30)),0)+IF(AU7="Ano",IF(AT7="",0,((30/(AU$4*$F7)*(AU$4*$F7-AT7))/30)),0))))</f>
        <v>0</v>
      </c>
      <c r="AY7" s="200">
        <f>FLOOR(AX7*$M7,1)</f>
        <v>0</v>
      </c>
      <c r="BB7" s="171"/>
      <c r="BC7" s="172"/>
      <c r="BD7" s="171"/>
      <c r="BE7" s="172"/>
      <c r="BF7" s="171"/>
      <c r="BG7" s="172"/>
      <c r="BH7" s="171"/>
      <c r="BI7" s="172"/>
      <c r="BJ7" s="171"/>
      <c r="BK7" s="172"/>
      <c r="BL7" s="171"/>
      <c r="BM7" s="172"/>
      <c r="BN7" s="171"/>
      <c r="BO7" s="172"/>
      <c r="BP7" s="171"/>
      <c r="BQ7" s="227"/>
      <c r="BR7" s="199">
        <f>IF($U7="Ne",0,IF(IF(BB7="",0,((30/(BC$4*$F7)*(BC$4*$F7-BB7))/30))+IF(BD7="",0,((30/(BE$4*$F7)*(BE$4*$F7-BD7))/30))+IF(BF7="",0,((30/(BG$4*$F7)*(BG$4*$F7-BF7))/30))+IF(BH7="",0,((30/(BI$4*$F7)*(BI$4*$F7-BH7))/30))+IF(BJ7="",0,((30/(BK$4*$F7)*(BK$4*$F7-BJ7))/30))+IF(BL7="",0,((30/(BM$4*$F7)*(BM$4*$F7-BL7))/30))+IF(BN7="",0,((30/(BO$4*$F7)*(BO$4*$F7-BN7))/30))+IF(BP7="",0,((30/(BQ$4*$F7)*(BQ$4*$F7-BP7))/30))&gt;($E7-$AV7),$E7-$AV7,IF(BB7="",0,((30/(BC$4*$F7)*(BC$4*$F7-BB7))/30))+IF(BD7="",0,((30/(BE$4*$F7)*(BE$4*$F7-BD7))/30))+IF(BF7="",0,((30/(BG$4*$F7)*(BG$4*$F7-BF7))/30))+IF(BH7="",0,((30/(BI$4*$F7)*(BI$4*$F7-BH7))/30))+IF(BJ7="",0,((30/(BK$4*$F7)*(BK$4*$F7-BJ7))/30))+IF(BL7="",0,((30/(BM$4*$F7)*(BM$4*$F7-BL7))/30))+IF(BN7="",0,((30/(BO$4*$F7)*(BO$4*$F7-BN7))/30))+IF(BP7="",0,((30/(BQ$4*$F7)*(BQ$4*$F7-BP7))/30))))</f>
        <v>0</v>
      </c>
      <c r="BS7" s="216">
        <f>FLOOR(BR7*$I7,1)</f>
        <v>0</v>
      </c>
      <c r="BT7" s="199">
        <f>IF($U7="Ne",0,IF(OR($L7=0,$L7=""),0,IF(IF(BC7="Ano",IF(BB7="",0,((30/(BC$4*$F7)*(BC$4*$F7-BB7))/30)),0)+IF(BE7="Ano",IF(BD7="",0,((30/(BE$4*$F7)*(BE$4*$F7-BD7))/30)),0)+IF(BG7="Ano",IF(BF7="",0,((30/(BG$4*$F7)*(BG$4*$F7-BF7))/30)),0)+IF(BI7="Ano",IF(BH7="",0,((30/(BI$4*$F7)*(BI$4*$F7-BH7))/30)),0)+IF(BK7="Ano",IF(BJ7="",0,((30/(BK$4*$F7)*(BK$4*$F7-BJ7))/30)),0)+IF(BM7="Ano",IF(BL7="",0,((30/(BM$4*$F7)*(BM$4*$F7-BL7))/30)),0)+IF(BO7="Ano",IF(BN7="",0,((30/(BO$4*$F7)*(BO$4*$F7-BN7))/30)),0)+IF(BQ7="Ano",IF(BP7="",0,((30/(BQ$4*$F7)*(BQ$4*$F7-BP7))/30)),0)&gt;($L7-$AX7),$L7-$AX7,IF(BC7="Ano",IF(BB7="",0,((30/(BC$4*$F7)*(BC$4*$F7-BB7))/30)),0)+IF(BE7="Ano",IF(BD7="",0,((30/(BE$4*$F7)*(BE$4*$F7-BD7))/30)),0)+IF(BG7="Ano",IF(BF7="",0,((30/(BG$4*$F7)*(BG$4*$F7-BF7))/30)),0)+IF(BI7="Ano",IF(BH7="",0,((30/(BI$4*$F7)*(BI$4*$F7-BH7))/30)),0)+IF(BK7="Ano",IF(BJ7="",0,((30/(BK$4*$F7)*(BK$4*$F7-BJ7))/30)),0)+IF(BM7="Ano",IF(BL7="",0,((30/(BM$4*$F7)*(BM$4*$F7-BL7))/30)),0)+IF(BO7="Ano",IF(BN7="",0,((30/(BO$4*$F7)*(BO$4*$F7-BN7))/30)),0)+IF(BQ7="Ano",IF(BP7="",0,((30/(BQ$4*$F7)*(BQ$4*$F7-BP7))/30)),0))))</f>
        <v>0</v>
      </c>
      <c r="BU7" s="200">
        <f>FLOOR(BT7*$M7,1)</f>
        <v>0</v>
      </c>
      <c r="BX7" s="171"/>
      <c r="BY7" s="172"/>
      <c r="BZ7" s="171"/>
      <c r="CA7" s="172"/>
      <c r="CB7" s="171"/>
      <c r="CC7" s="172"/>
      <c r="CD7" s="171"/>
      <c r="CE7" s="172"/>
      <c r="CF7" s="171"/>
      <c r="CG7" s="172"/>
      <c r="CH7" s="171"/>
      <c r="CI7" s="172"/>
      <c r="CJ7" s="171"/>
      <c r="CK7" s="172"/>
      <c r="CL7" s="171"/>
      <c r="CM7" s="227"/>
      <c r="CN7" s="199">
        <f>IF($U7="Ne",0,IF(IF(BX7="",0,((30/(BY$4*$F7)*(BY$4*$F7-BX7))/30))+IF(BZ7="",0,((30/(CA$4*$F7)*(CA$4*$F7-BZ7))/30))+IF(CB7="",0,((30/(CC$4*$F7)*(CC$4*$F7-CB7))/30))+IF(CD7="",0,((30/(CE$4*$F7)*(CE$4*$F7-CD7))/30))+IF(CF7="",0,((30/(CG$4*$F7)*(CG$4*$F7-CF7))/30))+IF(CH7="",0,((30/(CI$4*$F7)*(CI$4*$F7-CH7))/30))+IF(CJ7="",0,((30/(CK$4*$F7)*(CK$4*$F7-CJ7))/30))+IF(CL7="",0,((30/(CM$4*$F7)*(CM$4*$F7-CL7))/30))&gt;($E7-$AV7-$BR7),$E7-$AV7-$BR7,IF(BX7="",0,((30/(BY$4*$F7)*(BY$4*$F7-BX7))/30))+IF(BZ7="",0,((30/(CA$4*$F7)*(CA$4*$F7-BZ7))/30))+IF(CB7="",0,((30/(CC$4*$F7)*(CC$4*$F7-CB7))/30))+IF(CD7="",0,((30/(CE$4*$F7)*(CE$4*$F7-CD7))/30))+IF(CF7="",0,((30/(CG$4*$F7)*(CG$4*$F7-CF7))/30))+IF(CH7="",0,((30/(CI$4*$F7)*(CI$4*$F7-CH7))/30))+IF(CJ7="",0,((30/(CK$4*$F7)*(CK$4*$F7-CJ7))/30))+IF(CL7="",0,((30/(CM$4*$F7)*(CM$4*$F7-CL7))/30))))</f>
        <v>0</v>
      </c>
      <c r="CO7" s="216">
        <f>FLOOR(CN7*$I7,1)</f>
        <v>0</v>
      </c>
      <c r="CP7" s="199">
        <f>IF($U7="Ne",0,IF(OR($L7=0,$L7=""),0,IF(IF(BY7="Ano",IF(BX7="",0,((30/(BY$4*$F7)*(BY$4*$F7-BX7))/30)),0)+IF(CA7="Ano",IF(BZ7="",0,((30/(CA$4*$F7)*(CA$4*$F7-BZ7))/30)),0)+IF(CC7="Ano",IF(CB7="",0,((30/(CC$4*$F7)*(CC$4*$F7-CB7))/30)),0)+IF(CE7="Ano",IF(CD7="",0,((30/(CE$4*$F7)*(CE$4*$F7-CD7))/30)),0)+IF(CG7="Ano",IF(CF7="",0,((30/(CG$4*$F7)*(CG$4*$F7-CF7))/30)),0)+IF(CI7="Ano",IF(CH7="",0,((30/(CI$4*$F7)*(CI$4*$F7-CH7))/30)),0)+IF(CK7="Ano",IF(CJ7="",0,((30/(CK$4*$F7)*(CK$4*$F7-CJ7))/30)),0)+IF(CM7="Ano",IF(CL7="",0,((30/(CM$4*$F7)*(CM$4*$F7-CL7))/30)),0)&gt;($L7-$AX7-$BT7),$L7-$AX7-$BT7,IF(BY7="Ano",IF(BX7="",0,((30/(BY$4*$F7)*(BY$4*$F7-BX7))/30)),0)+IF(CA7="Ano",IF(BZ7="",0,((30/(CA$4*$F7)*(CA$4*$F7-BZ7))/30)),0)+IF(CC7="Ano",IF(CB7="",0,((30/(CC$4*$F7)*(CC$4*$F7-CB7))/30)),0)+IF(CE7="Ano",IF(CD7="",0,((30/(CE$4*$F7)*(CE$4*$F7-CD7))/30)),0)+IF(CG7="Ano",IF(CF7="",0,((30/(CG$4*$F7)*(CG$4*$F7-CF7))/30)),0)+IF(CI7="Ano",IF(CH7="",0,((30/(CI$4*$F7)*(CI$4*$F7-CH7))/30)),0)+IF(CK7="Ano",IF(CJ7="",0,((30/(CK$4*$F7)*(CK$4*$F7-CJ7))/30)),0)+IF(CM7="Ano",IF(CL7="",0,((30/(CM$4*$F7)*(CM$4*$F7-CL7))/30)),0))))</f>
        <v>0</v>
      </c>
      <c r="CQ7" s="200">
        <f>FLOOR(CP7*$M7,1)</f>
        <v>0</v>
      </c>
      <c r="CT7" s="171"/>
      <c r="CU7" s="172"/>
      <c r="CV7" s="171"/>
      <c r="CW7" s="172"/>
      <c r="CX7" s="171"/>
      <c r="CY7" s="172"/>
      <c r="CZ7" s="171"/>
      <c r="DA7" s="172"/>
      <c r="DB7" s="171"/>
      <c r="DC7" s="172"/>
      <c r="DD7" s="171"/>
      <c r="DE7" s="172"/>
      <c r="DF7" s="171"/>
      <c r="DG7" s="172"/>
      <c r="DH7" s="171"/>
      <c r="DI7" s="227"/>
      <c r="DJ7" s="199">
        <f>IF($U7="Ne",0,IF(IF(CT7="",0,((30/(CU$4*$F7)*(CU$4*$F7-CT7))/30))+IF(CV7="",0,((30/(CW$4*$F7)*(CW$4*$F7-CV7))/30))+IF(CX7="",0,((30/(CY$4*$F7)*(CY$4*$F7-CX7))/30))+IF(CZ7="",0,((30/(DA$4*$F7)*(DA$4*$F7-CZ7))/30))+IF(DB7="",0,((30/(DC$4*$F7)*(DC$4*$F7-DB7))/30))+IF(DD7="",0,((30/(DE$4*$F7)*(DE$4*$F7-DD7))/30))+IF(DF7="",0,((30/(DG$4*$F7)*(DG$4*$F7-DF7))/30))+IF(DH7="",0,((30/(DI$4*$F7)*(DI$4*$F7-DH7))/30))&gt;($E7-$AV7-$BR7-$CN7),$E7-$AV7-$BR7-$CN7,IF(CT7="",0,((30/(CU$4*$F7)*(CU$4*$F7-CT7))/30))+IF(CV7="",0,((30/(CW$4*$F7)*(CW$4*$F7-CV7))/30))+IF(CX7="",0,((30/(CY$4*$F7)*(CY$4*$F7-CX7))/30))+IF(CZ7="",0,((30/(DA$4*$F7)*(DA$4*$F7-CZ7))/30))+IF(DB7="",0,((30/(DC$4*$F7)*(DC$4*$F7-DB7))/30))+IF(DD7="",0,((30/(DE$4*$F7)*(DE$4*$F7-DD7))/30))+IF(DF7="",0,((30/(DG$4*$F7)*(DG$4*$F7-DF7))/30))+IF(DH7="",0,((30/(DI$4*$F7)*(DI$4*$F7-DH7))/30))))</f>
        <v>0</v>
      </c>
      <c r="DK7" s="216">
        <f>FLOOR(DJ7*$I7,1)</f>
        <v>0</v>
      </c>
      <c r="DL7" s="199">
        <f>IF($U7="Ne",0,IF(OR($L7=0,$L7=""),0,IF(IF(CU7="Ano",IF(CT7="",0,((30/(CU$4*$F7)*(CU$4*$F7-CT7))/30)),0)+IF(CW7="Ano",IF(CV7="",0,((30/(CW$4*$F7)*(CW$4*$F7-CV7))/30)),0)+IF(CY7="Ano",IF(CX7="",0,((30/(CY$4*$F7)*(CY$4*$F7-CX7))/30)),0)+IF(DA7="Ano",IF(CZ7="",0,((30/(DA$4*$F7)*(DA$4*$F7-CZ7))/30)),0)+IF(DC7="Ano",IF(DB7="",0,((30/(DC$4*$F7)*(DC$4*$F7-DB7))/30)),0)+IF(DE7="Ano",IF(DD7="",0,((30/(DE$4*$F7)*(DE$4*$F7-DD7))/30)),0)+IF(DG7="Ano",IF(DF7="",0,((30/(DG$4*$F7)*(DG$4*$F7-DF7))/30)),0)+IF(DI7="Ano",IF(DH7="",0,((30/(DI$4*$F7)*(DI$4*$F7-DH7))/30)),0)&gt;($L7-$AX7-$BT7-$CP7),$L7-$AX7-$BT7-$CP7,IF(CU7="Ano",IF(CT7="",0,((30/(CU$4*$F7)*(CU$4*$F7-CT7))/30)),0)+IF(CW7="Ano",IF(CV7="",0,((30/(CW$4*$F7)*(CW$4*$F7-CV7))/30)),0)+IF(CY7="Ano",IF(CX7="",0,((30/(CY$4*$F7)*(CY$4*$F7-CX7))/30)),0)+IF(DA7="Ano",IF(CZ7="",0,((30/(DA$4*$F7)*(DA$4*$F7-CZ7))/30)),0)+IF(DC7="Ano",IF(DB7="",0,((30/(DC$4*$F7)*(DC$4*$F7-DB7))/30)),0)+IF(DE7="Ano",IF(DD7="",0,((30/(DE$4*$F7)*(DE$4*$F7-DD7))/30)),0)+IF(DG7="Ano",IF(DF7="",0,((30/(DG$4*$F7)*(DG$4*$F7-DF7))/30)),0)+IF(DI7="Ano",IF(DH7="",0,((30/(DI$4*$F7)*(DI$4*$F7-DH7))/30)),0))))</f>
        <v>0</v>
      </c>
      <c r="DM7" s="200">
        <f>FLOOR(DL7*$M7,1)</f>
        <v>0</v>
      </c>
      <c r="DP7" s="171"/>
      <c r="DQ7" s="172"/>
      <c r="DR7" s="171"/>
      <c r="DS7" s="172"/>
      <c r="DT7" s="171"/>
      <c r="DU7" s="172"/>
      <c r="DV7" s="171"/>
      <c r="DW7" s="172"/>
      <c r="DX7" s="171"/>
      <c r="DY7" s="172"/>
      <c r="DZ7" s="171"/>
      <c r="EA7" s="172"/>
      <c r="EB7" s="171"/>
      <c r="EC7" s="172"/>
      <c r="ED7" s="171"/>
      <c r="EE7" s="227"/>
      <c r="EF7" s="199">
        <f>IF($U7="Ne",0,IF(IF(DP7="",0,((30/(DQ$4*$F7)*(DQ$4*$F7-DP7))/30))+IF(DR7="",0,((30/(DS$4*$F7)*(DS$4*$F7-DR7))/30))+IF(DT7="",0,((30/(DU$4*$F7)*(DU$4*$F7-DT7))/30))+IF(DV7="",0,((30/(DW$4*$F7)*(DW$4*$F7-DV7))/30))+IF(DX7="",0,((30/(DY$4*$F7)*(DY$4*$F7-DX7))/30))+IF(DZ7="",0,((30/(EA$4*$F7)*(EA$4*$F7-DZ7))/30))+IF(EB7="",0,((30/(EC$4*$F7)*(EC$4*$F7-EB7))/30))+IF(ED7="",0,((30/(EE$4*$F7)*(EE$4*$F7-ED7))/30))&gt;($E7-$AV7-$BR7-$CN7-$DJ7),$E7-$AV7-$BR7-$CN7-$DJ7,IF(DP7="",0,((30/(DQ$4*$F7)*(DQ$4*$F7-DP7))/30))+IF(DR7="",0,((30/(DS$4*$F7)*(DS$4*$F7-DR7))/30))+IF(DT7="",0,((30/(DU$4*$F7)*(DU$4*$F7-DT7))/30))+IF(DV7="",0,((30/(DW$4*$F7)*(DW$4*$F7-DV7))/30))+IF(DX7="",0,((30/(DY$4*$F7)*(DY$4*$F7-DX7))/30))+IF(DZ7="",0,((30/(EA$4*$F7)*(EA$4*$F7-DZ7))/30))+IF(EB7="",0,((30/(EC$4*$F7)*(EC$4*$F7-EB7))/30))+IF(ED7="",0,((30/(EE$4*$F7)*(EE$4*$F7-ED7))/30))))</f>
        <v>0</v>
      </c>
      <c r="EG7" s="216">
        <f>FLOOR(EF7*$I7,1)</f>
        <v>0</v>
      </c>
      <c r="EH7" s="199">
        <f>IF($U7="Ne",0,IF(OR($L7=0,$L7=""),0,IF(IF(DQ7="Ano",IF(DP7="",0,((30/(DQ$4*$F7)*(DQ$4*$F7-DP7))/30)),0)+IF(DS7="Ano",IF(DR7="",0,((30/(DS$4*$F7)*(DS$4*$F7-DR7))/30)),0)+IF(DU7="Ano",IF(DT7="",0,((30/(DU$4*$F7)*(DU$4*$F7-DT7))/30)),0)+IF(DW7="Ano",IF(DV7="",0,((30/(DW$4*$F7)*(DW$4*$F7-DV7))/30)),0)+IF(DY7="Ano",IF(DX7="",0,((30/(DY$4*$F7)*(DY$4*$F7-DX7))/30)),0)+IF(EA7="Ano",IF(DZ7="",0,((30/(EA$4*$F7)*(EA$4*$F7-DZ7))/30)),0)+IF(EC7="Ano",IF(EB7="",0,((30/(EC$4*$F7)*(EC$4*$F7-EB7))/30)),0)+IF(EE7="Ano",IF(ED7="",0,((30/(EE$4*$F7)*(EE$4*$F7-ED7))/30)),0)&gt;($L7-$AX7-$BT7-$CP7-$DL7),$L7-$AX7-$BT7-$CP7-$DL7,IF(DQ7="Ano",IF(DP7="",0,((30/(DQ$4*$F7)*(DQ$4*$F7-DP7))/30)),0)+IF(DS7="Ano",IF(DR7="",0,((30/(DS$4*$F7)*(DS$4*$F7-DR7))/30)),0)+IF(DU7="Ano",IF(DT7="",0,((30/(DU$4*$F7)*(DU$4*$F7-DT7))/30)),0)+IF(DW7="Ano",IF(DV7="",0,((30/(DW$4*$F7)*(DW$4*$F7-DV7))/30)),0)+IF(DY7="Ano",IF(DX7="",0,((30/(DY$4*$F7)*(DY$4*$F7-DX7))/30)),0)+IF(EA7="Ano",IF(DZ7="",0,((30/(EA$4*$F7)*(EA$4*$F7-DZ7))/30)),0)+IF(EC7="Ano",IF(EB7="",0,((30/(EC$4*$F7)*(EC$4*$F7-EB7))/30)),0)+IF(EE7="Ano",IF(ED7="",0,((30/(EE$4*$F7)*(EE$4*$F7-ED7))/30)),0))))</f>
        <v>0</v>
      </c>
      <c r="EI7" s="200">
        <f>FLOOR(EH7*$M7,1)</f>
        <v>0</v>
      </c>
      <c r="EL7" s="171"/>
      <c r="EM7" s="172"/>
      <c r="EN7" s="171"/>
      <c r="EO7" s="172"/>
      <c r="EP7" s="171"/>
      <c r="EQ7" s="172"/>
      <c r="ER7" s="171"/>
      <c r="ES7" s="172"/>
      <c r="ET7" s="171"/>
      <c r="EU7" s="172"/>
      <c r="EV7" s="171"/>
      <c r="EW7" s="172"/>
      <c r="EX7" s="171"/>
      <c r="EY7" s="172"/>
      <c r="EZ7" s="171"/>
      <c r="FA7" s="227"/>
      <c r="FB7" s="199">
        <f>IF($U7="Ne",0,IF(IF(EL7="",0,((30/(EM$4*$F7)*(EM$4*$F7-EL7))/30))+IF(EN7="",0,((30/(EO$4*$F7)*(EO$4*$F7-EN7))/30))+IF(EP7="",0,((30/(EQ$4*$F7)*(EQ$4*$F7-EP7))/30))+IF(ER7="",0,((30/(ES$4*$F7)*(ES$4*$F7-ER7))/30))+IF(ET7="",0,((30/(EU$4*$F7)*(EU$4*$F7-ET7))/30))+IF(EV7="",0,((30/(EW$4*$F7)*(EW$4*$F7-EV7))/30))+IF(EX7="",0,((30/(EY$4*$F7)*(EY$4*$F7-EX7))/30))+IF(EZ7="",0,((30/(FA$4*$F7)*(FA$4*$F7-EZ7))/30))&gt;($E7-$AV7-$BR7-$CN7-$DJ7-$EF7),$E7-$AV7-$BR7-$CN7-$DJ7-$EF7,IF(EL7="",0,((30/(EM$4*$F7)*(EM$4*$F7-EL7))/30))+IF(EN7="",0,((30/(EO$4*$F7)*(EO$4*$F7-EN7))/30))+IF(EP7="",0,((30/(EQ$4*$F7)*(EQ$4*$F7-EP7))/30))+IF(ER7="",0,((30/(ES$4*$F7)*(ES$4*$F7-ER7))/30))+IF(ET7="",0,((30/(EU$4*$F7)*(EU$4*$F7-ET7))/30))+IF(EV7="",0,((30/(EW$4*$F7)*(EW$4*$F7-EV7))/30))+IF(EX7="",0,((30/(EY$4*$F7)*(EY$4*$F7-EX7))/30))+IF(EZ7="",0,((30/(FA$4*$F7)*(FA$4*$F7-EZ7))/30))))</f>
        <v>0</v>
      </c>
      <c r="FC7" s="216">
        <f>FLOOR(FB7*$I7,1)</f>
        <v>0</v>
      </c>
      <c r="FD7" s="199">
        <f>IF($U7="Ne",0,IF(OR($L7=0,$L7=""),0,IF(IF(EM7="Ano",IF(EL7="",0,((30/(EM$4*$F7)*(EM$4*$F7-EL7))/30)),0)+IF(EO7="Ano",IF(EN7="",0,((30/(EO$4*$F7)*(EO$4*$F7-EN7))/30)),0)+IF(EQ7="Ano",IF(EP7="",0,((30/(EQ$4*$F7)*(EQ$4*$F7-EP7))/30)),0)+IF(ES7="Ano",IF(ER7="",0,((30/(ES$4*$F7)*(ES$4*$F7-ER7))/30)),0)+IF(EU7="Ano",IF(ET7="",0,((30/(EU$4*$F7)*(EU$4*$F7-ET7))/30)),0)+IF(EW7="Ano",IF(EV7="",0,((30/(EW$4*$F7)*(EW$4*$F7-EV7))/30)),0)+IF(EY7="Ano",IF(EX7="",0,((30/(EY$4*$F7)*(EY$4*$F7-EX7))/30)),0)+IF(FA7="Ano",IF(EZ7="",0,((30/(FA$4*$F7)*(FA$4*$F7-EZ7))/30)),0)&gt;($L7-$AX7-$BT7-$CP7-$DL7-$EH7),$L7-$AX7-$BT7-$CP7-$DL7-$EH7,IF(EM7="Ano",IF(EL7="",0,((30/(EM$4*$F7)*(EM$4*$F7-EL7))/30)),0)+IF(EO7="Ano",IF(EN7="",0,((30/(EO$4*$F7)*(EO$4*$F7-EN7))/30)),0)+IF(EQ7="Ano",IF(EP7="",0,((30/(EQ$4*$F7)*(EQ$4*$F7-EP7))/30)),0)+IF(ES7="Ano",IF(ER7="",0,((30/(ES$4*$F7)*(ES$4*$F7-ER7))/30)),0)+IF(EU7="Ano",IF(ET7="",0,((30/(EU$4*$F7)*(EU$4*$F7-ET7))/30)),0)+IF(EW7="Ano",IF(EV7="",0,((30/(EW$4*$F7)*(EW$4*$F7-EV7))/30)),0)+IF(EY7="Ano",IF(EX7="",0,((30/(EY$4*$F7)*(EY$4*$F7-EX7))/30)),0)+IF(FA7="Ano",IF(EZ7="",0,((30/(FA$4*$F7)*(FA$4*$F7-EZ7))/30)),0))))</f>
        <v>0</v>
      </c>
      <c r="FE7" s="200">
        <f>FLOOR(FD7*$M7,1)</f>
        <v>0</v>
      </c>
      <c r="FH7" s="171"/>
      <c r="FI7" s="172"/>
      <c r="FJ7" s="171"/>
      <c r="FK7" s="172"/>
      <c r="FL7" s="171"/>
      <c r="FM7" s="172"/>
      <c r="FN7" s="171"/>
      <c r="FO7" s="172"/>
      <c r="FP7" s="171"/>
      <c r="FQ7" s="172"/>
      <c r="FR7" s="171"/>
      <c r="FS7" s="172"/>
      <c r="FT7" s="171"/>
      <c r="FU7" s="172"/>
      <c r="FV7" s="171"/>
      <c r="FW7" s="227"/>
      <c r="FX7" s="199">
        <f>IF($U7="Ne",0,IF(IF(FH7="",0,((30/(FI$4*$F7)*(FI$4*$F7-FH7))/30))+IF(FJ7="",0,((30/(FK$4*$F7)*(FK$4*$F7-FJ7))/30))+IF(FL7="",0,((30/(FM$4*$F7)*(FM$4*$F7-FL7))/30))+IF(FN7="",0,((30/(FO$4*$F7)*(FO$4*$F7-FN7))/30))+IF(FP7="",0,((30/(FQ$4*$F7)*(FQ$4*$F7-FP7))/30))+IF(FR7="",0,((30/(FS$4*$F7)*(FS$4*$F7-FR7))/30))+IF(FT7="",0,((30/(FU$4*$F7)*(FU$4*$F7-FT7))/30))+IF(FV7="",0,((30/(FW$4*$F7)*(FW$4*$F7-FV7))/30))&gt;($E7-$AV7-$BR7-$CN7-$DJ7-$EF7-$FB7),$E7-$AV7-$BR7-$CN7-$DJ7-$EF7-$FB7,IF(FH7="",0,((30/(FI$4*$F7)*(FI$4*$F7-FH7))/30))+IF(FJ7="",0,((30/(FK$4*$F7)*(FK$4*$F7-FJ7))/30))+IF(FL7="",0,((30/(FM$4*$F7)*(FM$4*$F7-FL7))/30))+IF(FN7="",0,((30/(FO$4*$F7)*(FO$4*$F7-FN7))/30))+IF(FP7="",0,((30/(FQ$4*$F7)*(FQ$4*$F7-FP7))/30))+IF(FR7="",0,((30/(FS$4*$F7)*(FS$4*$F7-FR7))/30))+IF(FT7="",0,((30/(FU$4*$F7)*(FU$4*$F7-FT7))/30))+IF(FV7="",0,((30/(FW$4*$F7)*(FW$4*$F7-FV7))/30))))</f>
        <v>0</v>
      </c>
      <c r="FY7" s="216">
        <f>FLOOR(FX7*$I7,1)</f>
        <v>0</v>
      </c>
      <c r="FZ7" s="199">
        <f>IF($U7="Ne",0,IF(OR($L7=0,$L7=""),0,IF(IF(FI7="Ano",IF(FH7="",0,((30/(FI$4*$F7)*(FI$4*$F7-FH7))/30)),0)+IF(FK7="Ano",IF(FJ7="",0,((30/(FK$4*$F7)*(FK$4*$F7-FJ7))/30)),0)+IF(FM7="Ano",IF(FL7="",0,((30/(FM$4*$F7)*(FM$4*$F7-FL7))/30)),0)+IF(FO7="Ano",IF(FN7="",0,((30/(FO$4*$F7)*(FO$4*$F7-FN7))/30)),0)+IF(FQ7="Ano",IF(FP7="",0,((30/(FQ$4*$F7)*(FQ$4*$F7-FP7))/30)),0)+IF(FS7="Ano",IF(FR7="",0,((30/(FS$4*$F7)*(FS$4*$F7-FR7))/30)),0)+IF(FU7="Ano",IF(FT7="",0,((30/(FU$4*$F7)*(FU$4*$F7-FT7))/30)),0)+IF(FW7="Ano",IF(FV7="",0,((30/(FW$4*$F7)*(FW$4*$F7-FV7))/30)),0)&gt;($L7-$AX7-$BT7-$CP7-$DL7-$EH7-$FD7),$L7-$AX7-$BT7-$CP7-$DL7-$EH7-$FD7,IF(FI7="Ano",IF(FH7="",0,((30/(FI$4*$F7)*(FI$4*$F7-FH7))/30)),0)+IF(FK7="Ano",IF(FJ7="",0,((30/(FK$4*$F7)*(FK$4*$F7-FJ7))/30)),0)+IF(FM7="Ano",IF(FL7="",0,((30/(FM$4*$F7)*(FM$4*$F7-FL7))/30)),0)+IF(FO7="Ano",IF(FN7="",0,((30/(FO$4*$F7)*(FO$4*$F7-FN7))/30)),0)+IF(FQ7="Ano",IF(FP7="",0,((30/(FQ$4*$F7)*(FQ$4*$F7-FP7))/30)),0)+IF(FS7="Ano",IF(FR7="",0,((30/(FS$4*$F7)*(FS$4*$F7-FR7))/30)),0)+IF(FU7="Ano",IF(FT7="",0,((30/(FU$4*$F7)*(FU$4*$F7-FT7))/30)),0)+IF(FW7="Ano",IF(FV7="",0,((30/(FW$4*$F7)*(FW$4*$F7-FV7))/30)),0))))</f>
        <v>0</v>
      </c>
      <c r="GA7" s="200">
        <f>FLOOR(FZ7*$M7,1)</f>
        <v>0</v>
      </c>
      <c r="GD7" s="171"/>
      <c r="GE7" s="172"/>
      <c r="GF7" s="171"/>
      <c r="GG7" s="172"/>
      <c r="GH7" s="171"/>
      <c r="GI7" s="172"/>
      <c r="GJ7" s="171"/>
      <c r="GK7" s="172"/>
      <c r="GL7" s="171"/>
      <c r="GM7" s="172"/>
      <c r="GN7" s="171"/>
      <c r="GO7" s="172"/>
      <c r="GP7" s="171"/>
      <c r="GQ7" s="172"/>
      <c r="GR7" s="171"/>
      <c r="GS7" s="227"/>
      <c r="GT7" s="199">
        <f>IF($U7="Ne",0,IF(IF(GD7="",0,((30/(GE$4*$F7)*(GE$4*$F7-GD7))/30))+IF(GF7="",0,((30/(GG$4*$F7)*(GG$4*$F7-GF7))/30))+IF(GH7="",0,((30/(GI$4*$F7)*(GI$4*$F7-GH7))/30))+IF(GJ7="",0,((30/(GK$4*$F7)*(GK$4*$F7-GJ7))/30))+IF(GL7="",0,((30/(GM$4*$F7)*(GM$4*$F7-GL7))/30))+IF(GN7="",0,((30/(GO$4*$F7)*(GO$4*$F7-GN7))/30))+IF(GP7="",0,((30/(GQ$4*$F7)*(GQ$4*$F7-GP7))/30))+IF(GR7="",0,((30/(GS$4*$F7)*(GS$4*$F7-GR7))/30))&gt;($E7-$AV7-$BR7-$CN7-$DJ7-$EF7-$FB7-$FX7),$E7-$AV7-$BR7-$CN7-$DJ7-$EF7-$FB7-$FX7,IF(GD7="",0,((30/(GE$4*$F7)*(GE$4*$F7-GD7))/30))+IF(GF7="",0,((30/(GG$4*$F7)*(GG$4*$F7-GF7))/30))+IF(GH7="",0,((30/(GI$4*$F7)*(GI$4*$F7-GH7))/30))+IF(GJ7="",0,((30/(GK$4*$F7)*(GK$4*$F7-GJ7))/30))+IF(GL7="",0,((30/(GM$4*$F7)*(GM$4*$F7-GL7))/30))+IF(GN7="",0,((30/(GO$4*$F7)*(GO$4*$F7-GN7))/30))+IF(GP7="",0,((30/(GQ$4*$F7)*(GQ$4*$F7-GP7))/30))+IF(GR7="",0,((30/(GS$4*$F7)*(GS$4*$F7-GR7))/30))))</f>
        <v>0</v>
      </c>
      <c r="GU7" s="216">
        <f>FLOOR(GT7*$I7,1)</f>
        <v>0</v>
      </c>
      <c r="GV7" s="199">
        <f>IF($U7="Ne",0,IF(OR($L7=0,$L7=""),0,IF(IF(GE7="Ano",IF(GD7="",0,((30/(GE$4*$F7)*(GE$4*$F7-GD7))/30)),0)+IF(GG7="Ano",IF(GF7="",0,((30/(GG$4*$F7)*(GG$4*$F7-GF7))/30)),0)+IF(GI7="Ano",IF(GH7="",0,((30/(GI$4*$F7)*(GI$4*$F7-GH7))/30)),0)+IF(GK7="Ano",IF(GJ7="",0,((30/(GK$4*$F7)*(GK$4*$F7-GJ7))/30)),0)+IF(GM7="Ano",IF(GL7="",0,((30/(GM$4*$F7)*(GM$4*$F7-GL7))/30)),0)+IF(GO7="Ano",IF(GN7="",0,((30/(GO$4*$F7)*(GO$4*$F7-GN7))/30)),0)+IF(GQ7="Ano",IF(GP7="",0,((30/(GQ$4*$F7)*(GQ$4*$F7-GP7))/30)),0)+IF(GS7="Ano",IF(GR7="",0,((30/(GS$4*$F7)*(GS$4*$F7-GR7))/30)),0)&gt;($L7-$AX7-$BT7-$CP7-$DL7-$EH7-$FD7-$FZ7),$L7-$AX7-$BT7-$CP7-$DL7-$EH7-$FD7-$FZ7,IF(GE7="Ano",IF(GD7="",0,((30/(GE$4*$F7)*(GE$4*$F7-GD7))/30)),0)+IF(GG7="Ano",IF(GF7="",0,((30/(GG$4*$F7)*(GG$4*$F7-GF7))/30)),0)+IF(GI7="Ano",IF(GH7="",0,((30/(GI$4*$F7)*(GI$4*$F7-GH7))/30)),0)+IF(GK7="Ano",IF(GJ7="",0,((30/(GK$4*$F7)*(GK$4*$F7-GJ7))/30)),0)+IF(GM7="Ano",IF(GL7="",0,((30/(GM$4*$F7)*(GM$4*$F7-GL7))/30)),0)+IF(GO7="Ano",IF(GN7="",0,((30/(GO$4*$F7)*(GO$4*$F7-GN7))/30)),0)+IF(GQ7="Ano",IF(GP7="",0,((30/(GQ$4*$F7)*(GQ$4*$F7-GP7))/30)),0)+IF(GS7="Ano",IF(GR7="",0,((30/(GS$4*$F7)*(GS$4*$F7-GR7))/30)),0))))</f>
        <v>0</v>
      </c>
      <c r="GW7" s="200">
        <f>FLOOR(GV7*$M7,1)</f>
        <v>0</v>
      </c>
      <c r="GZ7" s="171"/>
      <c r="HA7" s="172"/>
      <c r="HB7" s="171"/>
      <c r="HC7" s="172"/>
      <c r="HD7" s="171"/>
      <c r="HE7" s="172"/>
      <c r="HF7" s="171"/>
      <c r="HG7" s="172"/>
      <c r="HH7" s="171"/>
      <c r="HI7" s="172"/>
      <c r="HJ7" s="171"/>
      <c r="HK7" s="172"/>
      <c r="HL7" s="171"/>
      <c r="HM7" s="172"/>
      <c r="HN7" s="171"/>
      <c r="HO7" s="227"/>
      <c r="HP7" s="199">
        <f>IF($U7="Ne",0,IF(IF(GZ7="",0,((30/(HA$4*$F7)*(HA$4*$F7-GZ7))/30))+IF(HB7="",0,((30/(HC$4*$F7)*(HC$4*$F7-HB7))/30))+IF(HD7="",0,((30/(HE$4*$F7)*(HE$4*$F7-HD7))/30))+IF(HF7="",0,((30/(HG$4*$F7)*(HG$4*$F7-HF7))/30))+IF(HH7="",0,((30/(HI$4*$F7)*(HI$4*$F7-HH7))/30))+IF(HJ7="",0,((30/(HK$4*$F7)*(HK$4*$F7-HJ7))/30))+IF(HL7="",0,((30/(HM$4*$F7)*(HM$4*$F7-HL7))/30))+IF(HN7="",0,((30/(HO$4*$F7)*(HO$4*$F7-HN7))/30))&gt;($E7-$AV7-$BR7-$CN7-$DJ7-$EF7-$FB7-$FX7-$GT7),$E7-$AV7-$BR7-$CN7-$DJ7-$EF7-$FB7-$FX7-$GT7,IF(GZ7="",0,((30/(HA$4*$F7)*(HA$4*$F7-GZ7))/30))+IF(HB7="",0,((30/(HC$4*$F7)*(HC$4*$F7-HB7))/30))+IF(HD7="",0,((30/(HE$4*$F7)*(HE$4*$F7-HD7))/30))+IF(HF7="",0,((30/(HG$4*$F7)*(HG$4*$F7-HF7))/30))+IF(HH7="",0,((30/(HI$4*$F7)*(HI$4*$F7-HH7))/30))+IF(HJ7="",0,((30/(HK$4*$F7)*(HK$4*$F7-HJ7))/30))+IF(HL7="",0,((30/(HM$4*$F7)*(HM$4*$F7-HL7))/30))+IF(HN7="",0,((30/(HO$4*$F7)*(HO$4*$F7-HN7))/30))))</f>
        <v>0</v>
      </c>
      <c r="HQ7" s="216">
        <f>FLOOR(HP7*$I7,1)</f>
        <v>0</v>
      </c>
      <c r="HR7" s="199">
        <f>IF($U7="Ne",0,IF(OR($L7=0,$L7=""),0,IF(IF(HA7="Ano",IF(GZ7="",0,((30/(HA$4*$F7)*(HA$4*$F7-GZ7))/30)),0)+IF(HC7="Ano",IF(HB7="",0,((30/(HC$4*$F7)*(HC$4*$F7-HB7))/30)),0)+IF(HE7="Ano",IF(HD7="",0,((30/(HE$4*$F7)*(HE$4*$F7-HD7))/30)),0)+IF(HG7="Ano",IF(HF7="",0,((30/(HG$4*$F7)*(HG$4*$F7-HF7))/30)),0)+IF(HI7="Ano",IF(HH7="",0,((30/(HI$4*$F7)*(HI$4*$F7-HH7))/30)),0)+IF(HK7="Ano",IF(HJ7="",0,((30/(HK$4*$F7)*(HK$4*$F7-HJ7))/30)),0)+IF(HM7="Ano",IF(HL7="",0,((30/(HM$4*$F7)*(HM$4*$F7-HL7))/30)),0)+IF(HO7="Ano",IF(HN7="",0,((30/(HO$4*$F7)*(HO$4*$F7-HN7))/30)),0)&gt;($L7-$AX7-$BT7-$CP7-$DL7-$EH7-$FD7-$FZ7-$GV7),$L7-$AX7-$BT7-$CP7-$DL7-$EH7-$FD7-$FZ7-$GV7,IF(HA7="Ano",IF(GZ7="",0,((30/(HA$4*$F7)*(HA$4*$F7-GZ7))/30)),0)+IF(HC7="Ano",IF(HB7="",0,((30/(HC$4*$F7)*(HC$4*$F7-HB7))/30)),0)+IF(HE7="Ano",IF(HD7="",0,((30/(HE$4*$F7)*(HE$4*$F7-HD7))/30)),0)+IF(HG7="Ano",IF(HF7="",0,((30/(HG$4*$F7)*(HG$4*$F7-HF7))/30)),0)+IF(HI7="Ano",IF(HH7="",0,((30/(HI$4*$F7)*(HI$4*$F7-HH7))/30)),0)+IF(HK7="Ano",IF(HJ7="",0,((30/(HK$4*$F7)*(HK$4*$F7-HJ7))/30)),0)+IF(HM7="Ano",IF(HL7="",0,((30/(HM$4*$F7)*(HM$4*$F7-HL7))/30)),0)+IF(HO7="Ano",IF(HN7="",0,((30/(HO$4*$F7)*(HO$4*$F7-HN7))/30)),0))))</f>
        <v>0</v>
      </c>
      <c r="HS7" s="200">
        <f>FLOOR(HR7*$M7,1)</f>
        <v>0</v>
      </c>
      <c r="HV7" s="201">
        <f>AV7+BR7+CN7+DJ7+EF7+FB7+FX7+GT7+HP7</f>
        <v>0</v>
      </c>
      <c r="HW7" s="202">
        <f>AW7+BS7+CO7+DK7+EG7+FC7+FY7+GU7+HQ7</f>
        <v>0</v>
      </c>
      <c r="HX7" s="169">
        <f t="shared" ref="HX7:HX70" si="0">E7-HV7</f>
        <v>0</v>
      </c>
      <c r="HY7" s="170">
        <f t="shared" ref="HY7:HY70" si="1">J7-HW7</f>
        <v>0</v>
      </c>
      <c r="HZ7" s="203">
        <f>AX7+BT7+CP7+DL7+EH7+FD7+FZ7+GV7+HR7</f>
        <v>0</v>
      </c>
      <c r="IA7" s="202">
        <f>AY7+BU7+CQ7+DM7+EI7+FE7+GA7+GW7+HS7</f>
        <v>0</v>
      </c>
      <c r="IB7" s="169">
        <f t="shared" ref="IB7:IB70" si="2">L7-HZ7</f>
        <v>0</v>
      </c>
      <c r="IC7" s="444">
        <f t="shared" ref="IC7:IC70" si="3">N7-IA7</f>
        <v>0</v>
      </c>
      <c r="ID7" s="445">
        <f>IF(Q7=1,IF(E7=HV7,1,0),0)</f>
        <v>0</v>
      </c>
      <c r="IE7" s="446">
        <f>IF(Q7=1,Q7-ID7,0)</f>
        <v>0</v>
      </c>
      <c r="IF7" s="447" t="s">
        <v>343</v>
      </c>
      <c r="IG7" s="446" t="s">
        <v>343</v>
      </c>
    </row>
    <row r="8" spans="1:241" s="23" customFormat="1" ht="15.75" hidden="1" customHeight="1" x14ac:dyDescent="0.25">
      <c r="A8" s="4"/>
      <c r="B8" s="73"/>
      <c r="C8" s="562"/>
      <c r="D8" s="563"/>
      <c r="E8" s="24"/>
      <c r="F8" s="564"/>
      <c r="G8" s="24"/>
      <c r="H8" s="24"/>
      <c r="I8" s="80">
        <f>INT(ROUND(F8,2)*(IF(E8&gt;0,data!$J$4,0)))</f>
        <v>0</v>
      </c>
      <c r="J8" s="80"/>
      <c r="K8" s="24"/>
      <c r="L8" s="131"/>
      <c r="M8" s="80">
        <f>INT(ROUND(F8,2)*(IF(E8&gt;0,(IF(K8="ano",data!$J$6,0)),0)))</f>
        <v>0</v>
      </c>
      <c r="N8" s="82"/>
      <c r="O8" s="83"/>
      <c r="P8" s="4"/>
      <c r="Q8" s="85"/>
      <c r="R8" s="639"/>
      <c r="S8" s="4"/>
      <c r="U8" s="176" t="s">
        <v>300</v>
      </c>
      <c r="V8" s="10"/>
      <c r="W8" s="10"/>
      <c r="X8" s="177"/>
      <c r="Y8" s="178"/>
      <c r="Z8" s="177"/>
      <c r="AA8" s="178"/>
      <c r="AB8" s="177"/>
      <c r="AC8" s="178"/>
      <c r="AD8" s="177"/>
      <c r="AE8" s="178"/>
      <c r="AF8" s="177"/>
      <c r="AG8" s="178"/>
      <c r="AH8" s="177"/>
      <c r="AI8" s="178"/>
      <c r="AJ8" s="177"/>
      <c r="AK8" s="178"/>
      <c r="AL8" s="177"/>
      <c r="AM8" s="178"/>
      <c r="AN8" s="177"/>
      <c r="AO8" s="178"/>
      <c r="AP8" s="177"/>
      <c r="AQ8" s="178"/>
      <c r="AR8" s="177"/>
      <c r="AS8" s="178"/>
      <c r="AT8" s="177"/>
      <c r="AU8" s="205"/>
      <c r="AV8" s="199">
        <f t="shared" ref="AV8:AV71" si="4">IF($U8="Ne",0,IF(IF(X8="",0,((30/(Y$4*$F8)*(Y$4*$F8-X8))/30))+IF(Z8="",0,((30/(AA$4*$F8)*(AA$4*$F8-Z8))/30))+IF(AB8="",0,((30/(AC$4*$F8)*(AC$4*$F8-AB8))/30))+IF(AD8="",0,((30/(AE$4*$F8)*(AE$4*$F8-AD8))/30))+IF(AF8="",0,((30/(AG$4*$F8)*(AG$4*$F8-AF8))/30))+IF(AH8="",0,((30/(AI$4*$F8)*(AI$4*$F8-AH8))/30))+IF(AJ8="",0,((30/(AK$4*$F8)*(AK$4*$F8-AJ8))/30))+IF(AL8="",0,((30/(AM$4*$F8)*(AM$4*$F8-AL8))/30))+IF(AN8="",0,((30/(AO$4*$F8)*(AO$4*$F8-AN8))/30))+IF(AP8="",0,((30/(AQ$4*$F8)*(AQ$4*$F8-AP8))/30))+IF(AR8="",0,((30/(AS$4*$F8)*(AS$4*$F8-AR8))/30))+IF(AT8="",0,((30/(AU$4*$F8)*(AU$4*$F8-AT8))/30))&gt;($E8),$E8,IF(X8="",0,((30/(Y$4*$F8)*(Y$4*$F8-X8))/30))+IF(Z8="",0,((30/(AA$4*$F8)*(AA$4*$F8-Z8))/30))+IF(AB8="",0,((30/(AC$4*$F8)*(AC$4*$F8-AB8))/30))+IF(AD8="",0,((30/(AE$4*$F8)*(AE$4*$F8-AD8))/30))+IF(AF8="",0,((30/(AG$4*$F8)*(AG$4*$F8-AF8))/30))+IF(AH8="",0,((30/(AI$4*$F8)*(AI$4*$F8-AH8))/30))+IF(AJ8="",0,((30/(AK$4*$F8)*(AK$4*$F8-AJ8))/30))+IF(AL8="",0,((30/(AM$4*$F8)*(AM$4*$F8-AL8))/30))+IF(AN8="",0,((30/(AO$4*$F8)*(AO$4*$F8-AN8))/30))+IF(AP8="",0,((30/(AQ$4*$F8)*(AQ$4*$F8-AP8))/30))+IF(AR8="",0,((30/(AS$4*$F8)*(AS$4*$F8-AR8))/30))+IF(AT8="",0,((30/(AU$4*$F8)*(AU$4*$F8-AT8))/30))))</f>
        <v>0</v>
      </c>
      <c r="AW8" s="215">
        <f t="shared" ref="AW8:AW71" si="5">FLOOR(AV8*$I8,1)</f>
        <v>0</v>
      </c>
      <c r="AX8" s="199">
        <f t="shared" ref="AX8:AX71" si="6">IF($U8="Ne",0,IF(OR($L8=0,$L8=""),0,IF(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gt;($L8),$L8,IF(Y8="Ano",IF(X8="",0,((30/(Y$4*$F8)*(Y$4*$F8-X8))/30)),0)+IF(AA8="Ano",IF(Z8="",0,((30/(AA$4*$F8)*(AA$4*$F8-Z8))/30)),0)+IF(AC8="Ano",IF(AB8="",0,((30/(AC$4*$F8)*(AC$4*$F8-AB8))/30)),0)+IF(AE8="Ano",IF(AD8="",0,((30/(AE$4*$F8)*(AE$4*$F8-AD8))/30)),0)+IF(AG8="Ano",IF(AF8="",0,((30/(AG$4*$F8)*(AG$4*$F8-AF8))/30)),0)+IF(AI8="Ano",IF(AH8="",0,((30/(AI$4*$F8)*(AI$4*$F8-AH8))/30)),0)+IF(AK8="Ano",IF(AJ8="",0,((30/(AK$4*$F8)*(AK$4*$F8-AJ8))/30)),0)+IF(AM8="Ano",IF(AL8="",0,((30/(AM$4*$F8)*(AM$4*$F8-AL8))/30)),0)+IF(AO8="Ano",IF(AN8="",0,((30/(AO$4*$F8)*(AO$4*$F8-AN8))/30)),0)+IF(AQ8="Ano",IF(AP8="",0,((30/(AQ$4*$F8)*(AQ$4*$F8-AP8))/30)),0)+IF(AS8="Ano",IF(AR8="",0,((30/(AS$4*$F8)*(AS$4*$F8-AR8))/30)),0)+IF(AU8="Ano",IF(AT8="",0,((30/(AU$4*$F8)*(AU$4*$F8-AT8))/30)),0))))</f>
        <v>0</v>
      </c>
      <c r="AY8" s="215">
        <f t="shared" ref="AY8:AY71" si="7">FLOOR(AX8*$M8,1)</f>
        <v>0</v>
      </c>
      <c r="BB8" s="177"/>
      <c r="BC8" s="178"/>
      <c r="BD8" s="177"/>
      <c r="BE8" s="178"/>
      <c r="BF8" s="177"/>
      <c r="BG8" s="178"/>
      <c r="BH8" s="177"/>
      <c r="BI8" s="178"/>
      <c r="BJ8" s="177"/>
      <c r="BK8" s="178"/>
      <c r="BL8" s="177"/>
      <c r="BM8" s="178"/>
      <c r="BN8" s="177"/>
      <c r="BO8" s="178"/>
      <c r="BP8" s="177"/>
      <c r="BQ8" s="205"/>
      <c r="BR8" s="199">
        <f t="shared" ref="BR8:BR71" si="8">IF($U8="Ne",0,IF(IF(BB8="",0,((30/(BC$4*$F8)*(BC$4*$F8-BB8))/30))+IF(BD8="",0,((30/(BE$4*$F8)*(BE$4*$F8-BD8))/30))+IF(BF8="",0,((30/(BG$4*$F8)*(BG$4*$F8-BF8))/30))+IF(BH8="",0,((30/(BI$4*$F8)*(BI$4*$F8-BH8))/30))+IF(BJ8="",0,((30/(BK$4*$F8)*(BK$4*$F8-BJ8))/30))+IF(BL8="",0,((30/(BM$4*$F8)*(BM$4*$F8-BL8))/30))+IF(BN8="",0,((30/(BO$4*$F8)*(BO$4*$F8-BN8))/30))+IF(BP8="",0,((30/(BQ$4*$F8)*(BQ$4*$F8-BP8))/30))&gt;($E8-$AV8),$E8-$AV8,IF(BB8="",0,((30/(BC$4*$F8)*(BC$4*$F8-BB8))/30))+IF(BD8="",0,((30/(BE$4*$F8)*(BE$4*$F8-BD8))/30))+IF(BF8="",0,((30/(BG$4*$F8)*(BG$4*$F8-BF8))/30))+IF(BH8="",0,((30/(BI$4*$F8)*(BI$4*$F8-BH8))/30))+IF(BJ8="",0,((30/(BK$4*$F8)*(BK$4*$F8-BJ8))/30))+IF(BL8="",0,((30/(BM$4*$F8)*(BM$4*$F8-BL8))/30))+IF(BN8="",0,((30/(BO$4*$F8)*(BO$4*$F8-BN8))/30))+IF(BP8="",0,((30/(BQ$4*$F8)*(BQ$4*$F8-BP8))/30))))</f>
        <v>0</v>
      </c>
      <c r="BS8" s="216">
        <f t="shared" ref="BS8:BS71" si="9">FLOOR(BR8*$I8,1)</f>
        <v>0</v>
      </c>
      <c r="BT8" s="199">
        <f t="shared" ref="BT8:BT71" si="10">IF($U8="Ne",0,IF(OR($L8=0,$L8=""),0,IF(IF(BC8="Ano",IF(BB8="",0,((30/(BC$4*$F8)*(BC$4*$F8-BB8))/30)),0)+IF(BE8="Ano",IF(BD8="",0,((30/(BE$4*$F8)*(BE$4*$F8-BD8))/30)),0)+IF(BG8="Ano",IF(BF8="",0,((30/(BG$4*$F8)*(BG$4*$F8-BF8))/30)),0)+IF(BI8="Ano",IF(BH8="",0,((30/(BI$4*$F8)*(BI$4*$F8-BH8))/30)),0)+IF(BK8="Ano",IF(BJ8="",0,((30/(BK$4*$F8)*(BK$4*$F8-BJ8))/30)),0)+IF(BM8="Ano",IF(BL8="",0,((30/(BM$4*$F8)*(BM$4*$F8-BL8))/30)),0)+IF(BO8="Ano",IF(BN8="",0,((30/(BO$4*$F8)*(BO$4*$F8-BN8))/30)),0)+IF(BQ8="Ano",IF(BP8="",0,((30/(BQ$4*$F8)*(BQ$4*$F8-BP8))/30)),0)&gt;($L8-$AX8),$L8-$AX8,IF(BC8="Ano",IF(BB8="",0,((30/(BC$4*$F8)*(BC$4*$F8-BB8))/30)),0)+IF(BE8="Ano",IF(BD8="",0,((30/(BE$4*$F8)*(BE$4*$F8-BD8))/30)),0)+IF(BG8="Ano",IF(BF8="",0,((30/(BG$4*$F8)*(BG$4*$F8-BF8))/30)),0)+IF(BI8="Ano",IF(BH8="",0,((30/(BI$4*$F8)*(BI$4*$F8-BH8))/30)),0)+IF(BK8="Ano",IF(BJ8="",0,((30/(BK$4*$F8)*(BK$4*$F8-BJ8))/30)),0)+IF(BM8="Ano",IF(BL8="",0,((30/(BM$4*$F8)*(BM$4*$F8-BL8))/30)),0)+IF(BO8="Ano",IF(BN8="",0,((30/(BO$4*$F8)*(BO$4*$F8-BN8))/30)),0)+IF(BQ8="Ano",IF(BP8="",0,((30/(BQ$4*$F8)*(BQ$4*$F8-BP8))/30)),0))))</f>
        <v>0</v>
      </c>
      <c r="BU8" s="215">
        <f t="shared" ref="BU8:BU71" si="11">FLOOR(BT8*$M8,1)</f>
        <v>0</v>
      </c>
      <c r="BX8" s="177"/>
      <c r="BY8" s="178"/>
      <c r="BZ8" s="177"/>
      <c r="CA8" s="178"/>
      <c r="CB8" s="177"/>
      <c r="CC8" s="178"/>
      <c r="CD8" s="177"/>
      <c r="CE8" s="178"/>
      <c r="CF8" s="177"/>
      <c r="CG8" s="178"/>
      <c r="CH8" s="177"/>
      <c r="CI8" s="178"/>
      <c r="CJ8" s="177"/>
      <c r="CK8" s="178"/>
      <c r="CL8" s="177"/>
      <c r="CM8" s="205"/>
      <c r="CN8" s="199">
        <f t="shared" ref="CN8:CN71" si="12">IF($U8="Ne",0,IF(IF(BX8="",0,((30/(BY$4*$F8)*(BY$4*$F8-BX8))/30))+IF(BZ8="",0,((30/(CA$4*$F8)*(CA$4*$F8-BZ8))/30))+IF(CB8="",0,((30/(CC$4*$F8)*(CC$4*$F8-CB8))/30))+IF(CD8="",0,((30/(CE$4*$F8)*(CE$4*$F8-CD8))/30))+IF(CF8="",0,((30/(CG$4*$F8)*(CG$4*$F8-CF8))/30))+IF(CH8="",0,((30/(CI$4*$F8)*(CI$4*$F8-CH8))/30))+IF(CJ8="",0,((30/(CK$4*$F8)*(CK$4*$F8-CJ8))/30))+IF(CL8="",0,((30/(CM$4*$F8)*(CM$4*$F8-CL8))/30))&gt;($E8-$AV8-$BR8),$E8-$AV8-$BR8,IF(BX8="",0,((30/(BY$4*$F8)*(BY$4*$F8-BX8))/30))+IF(BZ8="",0,((30/(CA$4*$F8)*(CA$4*$F8-BZ8))/30))+IF(CB8="",0,((30/(CC$4*$F8)*(CC$4*$F8-CB8))/30))+IF(CD8="",0,((30/(CE$4*$F8)*(CE$4*$F8-CD8))/30))+IF(CF8="",0,((30/(CG$4*$F8)*(CG$4*$F8-CF8))/30))+IF(CH8="",0,((30/(CI$4*$F8)*(CI$4*$F8-CH8))/30))+IF(CJ8="",0,((30/(CK$4*$F8)*(CK$4*$F8-CJ8))/30))+IF(CL8="",0,((30/(CM$4*$F8)*(CM$4*$F8-CL8))/30))))</f>
        <v>0</v>
      </c>
      <c r="CO8" s="216">
        <f t="shared" ref="CO8:CO71" si="13">FLOOR(CN8*$I8,1)</f>
        <v>0</v>
      </c>
      <c r="CP8" s="199">
        <f t="shared" ref="CP8:CP71" si="14">IF($U8="Ne",0,IF(OR($L8=0,$L8=""),0,IF(IF(BY8="Ano",IF(BX8="",0,((30/(BY$4*$F8)*(BY$4*$F8-BX8))/30)),0)+IF(CA8="Ano",IF(BZ8="",0,((30/(CA$4*$F8)*(CA$4*$F8-BZ8))/30)),0)+IF(CC8="Ano",IF(CB8="",0,((30/(CC$4*$F8)*(CC$4*$F8-CB8))/30)),0)+IF(CE8="Ano",IF(CD8="",0,((30/(CE$4*$F8)*(CE$4*$F8-CD8))/30)),0)+IF(CG8="Ano",IF(CF8="",0,((30/(CG$4*$F8)*(CG$4*$F8-CF8))/30)),0)+IF(CI8="Ano",IF(CH8="",0,((30/(CI$4*$F8)*(CI$4*$F8-CH8))/30)),0)+IF(CK8="Ano",IF(CJ8="",0,((30/(CK$4*$F8)*(CK$4*$F8-CJ8))/30)),0)+IF(CM8="Ano",IF(CL8="",0,((30/(CM$4*$F8)*(CM$4*$F8-CL8))/30)),0)&gt;($L8-$AX8-$BT8),$L8-$AX8-$BT8,IF(BY8="Ano",IF(BX8="",0,((30/(BY$4*$F8)*(BY$4*$F8-BX8))/30)),0)+IF(CA8="Ano",IF(BZ8="",0,((30/(CA$4*$F8)*(CA$4*$F8-BZ8))/30)),0)+IF(CC8="Ano",IF(CB8="",0,((30/(CC$4*$F8)*(CC$4*$F8-CB8))/30)),0)+IF(CE8="Ano",IF(CD8="",0,((30/(CE$4*$F8)*(CE$4*$F8-CD8))/30)),0)+IF(CG8="Ano",IF(CF8="",0,((30/(CG$4*$F8)*(CG$4*$F8-CF8))/30)),0)+IF(CI8="Ano",IF(CH8="",0,((30/(CI$4*$F8)*(CI$4*$F8-CH8))/30)),0)+IF(CK8="Ano",IF(CJ8="",0,((30/(CK$4*$F8)*(CK$4*$F8-CJ8))/30)),0)+IF(CM8="Ano",IF(CL8="",0,((30/(CM$4*$F8)*(CM$4*$F8-CL8))/30)),0))))</f>
        <v>0</v>
      </c>
      <c r="CQ8" s="215">
        <f t="shared" ref="CQ8:CQ71" si="15">FLOOR(CP8*$M8,1)</f>
        <v>0</v>
      </c>
      <c r="CT8" s="177"/>
      <c r="CU8" s="178"/>
      <c r="CV8" s="177"/>
      <c r="CW8" s="178"/>
      <c r="CX8" s="177"/>
      <c r="CY8" s="178"/>
      <c r="CZ8" s="177"/>
      <c r="DA8" s="178"/>
      <c r="DB8" s="177"/>
      <c r="DC8" s="178"/>
      <c r="DD8" s="177"/>
      <c r="DE8" s="178"/>
      <c r="DF8" s="177"/>
      <c r="DG8" s="178"/>
      <c r="DH8" s="177"/>
      <c r="DI8" s="205"/>
      <c r="DJ8" s="199">
        <f t="shared" ref="DJ8:DJ71" si="16">IF($U8="Ne",0,IF(IF(CT8="",0,((30/(CU$4*$F8)*(CU$4*$F8-CT8))/30))+IF(CV8="",0,((30/(CW$4*$F8)*(CW$4*$F8-CV8))/30))+IF(CX8="",0,((30/(CY$4*$F8)*(CY$4*$F8-CX8))/30))+IF(CZ8="",0,((30/(DA$4*$F8)*(DA$4*$F8-CZ8))/30))+IF(DB8="",0,((30/(DC$4*$F8)*(DC$4*$F8-DB8))/30))+IF(DD8="",0,((30/(DE$4*$F8)*(DE$4*$F8-DD8))/30))+IF(DF8="",0,((30/(DG$4*$F8)*(DG$4*$F8-DF8))/30))+IF(DH8="",0,((30/(DI$4*$F8)*(DI$4*$F8-DH8))/30))&gt;($E8-$AV8-$BR8-$CN8),$E8-$AV8-$BR8-$CN8,IF(CT8="",0,((30/(CU$4*$F8)*(CU$4*$F8-CT8))/30))+IF(CV8="",0,((30/(CW$4*$F8)*(CW$4*$F8-CV8))/30))+IF(CX8="",0,((30/(CY$4*$F8)*(CY$4*$F8-CX8))/30))+IF(CZ8="",0,((30/(DA$4*$F8)*(DA$4*$F8-CZ8))/30))+IF(DB8="",0,((30/(DC$4*$F8)*(DC$4*$F8-DB8))/30))+IF(DD8="",0,((30/(DE$4*$F8)*(DE$4*$F8-DD8))/30))+IF(DF8="",0,((30/(DG$4*$F8)*(DG$4*$F8-DF8))/30))+IF(DH8="",0,((30/(DI$4*$F8)*(DI$4*$F8-DH8))/30))))</f>
        <v>0</v>
      </c>
      <c r="DK8" s="216">
        <f t="shared" ref="DK8:DK71" si="17">FLOOR(DJ8*$I8,1)</f>
        <v>0</v>
      </c>
      <c r="DL8" s="199">
        <f t="shared" ref="DL8:DL71" si="18">IF($U8="Ne",0,IF(OR($L8=0,$L8=""),0,IF(IF(CU8="Ano",IF(CT8="",0,((30/(CU$4*$F8)*(CU$4*$F8-CT8))/30)),0)+IF(CW8="Ano",IF(CV8="",0,((30/(CW$4*$F8)*(CW$4*$F8-CV8))/30)),0)+IF(CY8="Ano",IF(CX8="",0,((30/(CY$4*$F8)*(CY$4*$F8-CX8))/30)),0)+IF(DA8="Ano",IF(CZ8="",0,((30/(DA$4*$F8)*(DA$4*$F8-CZ8))/30)),0)+IF(DC8="Ano",IF(DB8="",0,((30/(DC$4*$F8)*(DC$4*$F8-DB8))/30)),0)+IF(DE8="Ano",IF(DD8="",0,((30/(DE$4*$F8)*(DE$4*$F8-DD8))/30)),0)+IF(DG8="Ano",IF(DF8="",0,((30/(DG$4*$F8)*(DG$4*$F8-DF8))/30)),0)+IF(DI8="Ano",IF(DH8="",0,((30/(DI$4*$F8)*(DI$4*$F8-DH8))/30)),0)&gt;($L8-$AX8-$BT8-$CP8),$L8-$AX8-$BT8-$CP8,IF(CU8="Ano",IF(CT8="",0,((30/(CU$4*$F8)*(CU$4*$F8-CT8))/30)),0)+IF(CW8="Ano",IF(CV8="",0,((30/(CW$4*$F8)*(CW$4*$F8-CV8))/30)),0)+IF(CY8="Ano",IF(CX8="",0,((30/(CY$4*$F8)*(CY$4*$F8-CX8))/30)),0)+IF(DA8="Ano",IF(CZ8="",0,((30/(DA$4*$F8)*(DA$4*$F8-CZ8))/30)),0)+IF(DC8="Ano",IF(DB8="",0,((30/(DC$4*$F8)*(DC$4*$F8-DB8))/30)),0)+IF(DE8="Ano",IF(DD8="",0,((30/(DE$4*$F8)*(DE$4*$F8-DD8))/30)),0)+IF(DG8="Ano",IF(DF8="",0,((30/(DG$4*$F8)*(DG$4*$F8-DF8))/30)),0)+IF(DI8="Ano",IF(DH8="",0,((30/(DI$4*$F8)*(DI$4*$F8-DH8))/30)),0))))</f>
        <v>0</v>
      </c>
      <c r="DM8" s="215">
        <f t="shared" ref="DM8:DM71" si="19">FLOOR(DL8*$M8,1)</f>
        <v>0</v>
      </c>
      <c r="DP8" s="177"/>
      <c r="DQ8" s="178"/>
      <c r="DR8" s="177"/>
      <c r="DS8" s="178"/>
      <c r="DT8" s="177"/>
      <c r="DU8" s="178"/>
      <c r="DV8" s="177"/>
      <c r="DW8" s="178"/>
      <c r="DX8" s="177"/>
      <c r="DY8" s="178"/>
      <c r="DZ8" s="177"/>
      <c r="EA8" s="178"/>
      <c r="EB8" s="177"/>
      <c r="EC8" s="178"/>
      <c r="ED8" s="177"/>
      <c r="EE8" s="205"/>
      <c r="EF8" s="199">
        <f t="shared" ref="EF8:EF71" si="20">IF($U8="Ne",0,IF(IF(DP8="",0,((30/(DQ$4*$F8)*(DQ$4*$F8-DP8))/30))+IF(DR8="",0,((30/(DS$4*$F8)*(DS$4*$F8-DR8))/30))+IF(DT8="",0,((30/(DU$4*$F8)*(DU$4*$F8-DT8))/30))+IF(DV8="",0,((30/(DW$4*$F8)*(DW$4*$F8-DV8))/30))+IF(DX8="",0,((30/(DY$4*$F8)*(DY$4*$F8-DX8))/30))+IF(DZ8="",0,((30/(EA$4*$F8)*(EA$4*$F8-DZ8))/30))+IF(EB8="",0,((30/(EC$4*$F8)*(EC$4*$F8-EB8))/30))+IF(ED8="",0,((30/(EE$4*$F8)*(EE$4*$F8-ED8))/30))&gt;($E8-$AV8-$BR8-$CN8-$DJ8),$E8-$AV8-$BR8-$CN8-$DJ8,IF(DP8="",0,((30/(DQ$4*$F8)*(DQ$4*$F8-DP8))/30))+IF(DR8="",0,((30/(DS$4*$F8)*(DS$4*$F8-DR8))/30))+IF(DT8="",0,((30/(DU$4*$F8)*(DU$4*$F8-DT8))/30))+IF(DV8="",0,((30/(DW$4*$F8)*(DW$4*$F8-DV8))/30))+IF(DX8="",0,((30/(DY$4*$F8)*(DY$4*$F8-DX8))/30))+IF(DZ8="",0,((30/(EA$4*$F8)*(EA$4*$F8-DZ8))/30))+IF(EB8="",0,((30/(EC$4*$F8)*(EC$4*$F8-EB8))/30))+IF(ED8="",0,((30/(EE$4*$F8)*(EE$4*$F8-ED8))/30))))</f>
        <v>0</v>
      </c>
      <c r="EG8" s="216">
        <f t="shared" ref="EG8:EG71" si="21">FLOOR(EF8*$I8,1)</f>
        <v>0</v>
      </c>
      <c r="EH8" s="199">
        <f t="shared" ref="EH8:EH71" si="22">IF($U8="Ne",0,IF(OR($L8=0,$L8=""),0,IF(IF(DQ8="Ano",IF(DP8="",0,((30/(DQ$4*$F8)*(DQ$4*$F8-DP8))/30)),0)+IF(DS8="Ano",IF(DR8="",0,((30/(DS$4*$F8)*(DS$4*$F8-DR8))/30)),0)+IF(DU8="Ano",IF(DT8="",0,((30/(DU$4*$F8)*(DU$4*$F8-DT8))/30)),0)+IF(DW8="Ano",IF(DV8="",0,((30/(DW$4*$F8)*(DW$4*$F8-DV8))/30)),0)+IF(DY8="Ano",IF(DX8="",0,((30/(DY$4*$F8)*(DY$4*$F8-DX8))/30)),0)+IF(EA8="Ano",IF(DZ8="",0,((30/(EA$4*$F8)*(EA$4*$F8-DZ8))/30)),0)+IF(EC8="Ano",IF(EB8="",0,((30/(EC$4*$F8)*(EC$4*$F8-EB8))/30)),0)+IF(EE8="Ano",IF(ED8="",0,((30/(EE$4*$F8)*(EE$4*$F8-ED8))/30)),0)&gt;($L8-$AX8-$BT8-$CP8-$DL8),$L8-$AX8-$BT8-$CP8-$DL8,IF(DQ8="Ano",IF(DP8="",0,((30/(DQ$4*$F8)*(DQ$4*$F8-DP8))/30)),0)+IF(DS8="Ano",IF(DR8="",0,((30/(DS$4*$F8)*(DS$4*$F8-DR8))/30)),0)+IF(DU8="Ano",IF(DT8="",0,((30/(DU$4*$F8)*(DU$4*$F8-DT8))/30)),0)+IF(DW8="Ano",IF(DV8="",0,((30/(DW$4*$F8)*(DW$4*$F8-DV8))/30)),0)+IF(DY8="Ano",IF(DX8="",0,((30/(DY$4*$F8)*(DY$4*$F8-DX8))/30)),0)+IF(EA8="Ano",IF(DZ8="",0,((30/(EA$4*$F8)*(EA$4*$F8-DZ8))/30)),0)+IF(EC8="Ano",IF(EB8="",0,((30/(EC$4*$F8)*(EC$4*$F8-EB8))/30)),0)+IF(EE8="Ano",IF(ED8="",0,((30/(EE$4*$F8)*(EE$4*$F8-ED8))/30)),0))))</f>
        <v>0</v>
      </c>
      <c r="EI8" s="215">
        <f t="shared" ref="EI8:EI71" si="23">FLOOR(EH8*$M8,1)</f>
        <v>0</v>
      </c>
      <c r="EL8" s="177"/>
      <c r="EM8" s="178"/>
      <c r="EN8" s="177"/>
      <c r="EO8" s="178"/>
      <c r="EP8" s="177"/>
      <c r="EQ8" s="178"/>
      <c r="ER8" s="177"/>
      <c r="ES8" s="178"/>
      <c r="ET8" s="177"/>
      <c r="EU8" s="178"/>
      <c r="EV8" s="177"/>
      <c r="EW8" s="178"/>
      <c r="EX8" s="177"/>
      <c r="EY8" s="178"/>
      <c r="EZ8" s="177"/>
      <c r="FA8" s="205"/>
      <c r="FB8" s="199">
        <f t="shared" ref="FB8:FB71" si="24">IF($U8="Ne",0,IF(IF(EL8="",0,((30/(EM$4*$F8)*(EM$4*$F8-EL8))/30))+IF(EN8="",0,((30/(EO$4*$F8)*(EO$4*$F8-EN8))/30))+IF(EP8="",0,((30/(EQ$4*$F8)*(EQ$4*$F8-EP8))/30))+IF(ER8="",0,((30/(ES$4*$F8)*(ES$4*$F8-ER8))/30))+IF(ET8="",0,((30/(EU$4*$F8)*(EU$4*$F8-ET8))/30))+IF(EV8="",0,((30/(EW$4*$F8)*(EW$4*$F8-EV8))/30))+IF(EX8="",0,((30/(EY$4*$F8)*(EY$4*$F8-EX8))/30))+IF(EZ8="",0,((30/(FA$4*$F8)*(FA$4*$F8-EZ8))/30))&gt;($E8-$AV8-$BR8-$CN8-$DJ8-$EF8),$E8-$AV8-$BR8-$CN8-$DJ8-$EF8,IF(EL8="",0,((30/(EM$4*$F8)*(EM$4*$F8-EL8))/30))+IF(EN8="",0,((30/(EO$4*$F8)*(EO$4*$F8-EN8))/30))+IF(EP8="",0,((30/(EQ$4*$F8)*(EQ$4*$F8-EP8))/30))+IF(ER8="",0,((30/(ES$4*$F8)*(ES$4*$F8-ER8))/30))+IF(ET8="",0,((30/(EU$4*$F8)*(EU$4*$F8-ET8))/30))+IF(EV8="",0,((30/(EW$4*$F8)*(EW$4*$F8-EV8))/30))+IF(EX8="",0,((30/(EY$4*$F8)*(EY$4*$F8-EX8))/30))+IF(EZ8="",0,((30/(FA$4*$F8)*(FA$4*$F8-EZ8))/30))))</f>
        <v>0</v>
      </c>
      <c r="FC8" s="216">
        <f t="shared" ref="FC8:FC71" si="25">FLOOR(FB8*$I8,1)</f>
        <v>0</v>
      </c>
      <c r="FD8" s="199">
        <f t="shared" ref="FD8:FD71" si="26">IF($U8="Ne",0,IF(OR($L8=0,$L8=""),0,IF(IF(EM8="Ano",IF(EL8="",0,((30/(EM$4*$F8)*(EM$4*$F8-EL8))/30)),0)+IF(EO8="Ano",IF(EN8="",0,((30/(EO$4*$F8)*(EO$4*$F8-EN8))/30)),0)+IF(EQ8="Ano",IF(EP8="",0,((30/(EQ$4*$F8)*(EQ$4*$F8-EP8))/30)),0)+IF(ES8="Ano",IF(ER8="",0,((30/(ES$4*$F8)*(ES$4*$F8-ER8))/30)),0)+IF(EU8="Ano",IF(ET8="",0,((30/(EU$4*$F8)*(EU$4*$F8-ET8))/30)),0)+IF(EW8="Ano",IF(EV8="",0,((30/(EW$4*$F8)*(EW$4*$F8-EV8))/30)),0)+IF(EY8="Ano",IF(EX8="",0,((30/(EY$4*$F8)*(EY$4*$F8-EX8))/30)),0)+IF(FA8="Ano",IF(EZ8="",0,((30/(FA$4*$F8)*(FA$4*$F8-EZ8))/30)),0)&gt;($L8-$AX8-$BT8-$CP8-$DL8-$EH8),$L8-$AX8-$BT8-$CP8-$DL8-$EH8,IF(EM8="Ano",IF(EL8="",0,((30/(EM$4*$F8)*(EM$4*$F8-EL8))/30)),0)+IF(EO8="Ano",IF(EN8="",0,((30/(EO$4*$F8)*(EO$4*$F8-EN8))/30)),0)+IF(EQ8="Ano",IF(EP8="",0,((30/(EQ$4*$F8)*(EQ$4*$F8-EP8))/30)),0)+IF(ES8="Ano",IF(ER8="",0,((30/(ES$4*$F8)*(ES$4*$F8-ER8))/30)),0)+IF(EU8="Ano",IF(ET8="",0,((30/(EU$4*$F8)*(EU$4*$F8-ET8))/30)),0)+IF(EW8="Ano",IF(EV8="",0,((30/(EW$4*$F8)*(EW$4*$F8-EV8))/30)),0)+IF(EY8="Ano",IF(EX8="",0,((30/(EY$4*$F8)*(EY$4*$F8-EX8))/30)),0)+IF(FA8="Ano",IF(EZ8="",0,((30/(FA$4*$F8)*(FA$4*$F8-EZ8))/30)),0))))</f>
        <v>0</v>
      </c>
      <c r="FE8" s="215">
        <f t="shared" ref="FE8:FE71" si="27">FLOOR(FD8*$M8,1)</f>
        <v>0</v>
      </c>
      <c r="FH8" s="177"/>
      <c r="FI8" s="178"/>
      <c r="FJ8" s="177"/>
      <c r="FK8" s="178"/>
      <c r="FL8" s="177"/>
      <c r="FM8" s="178"/>
      <c r="FN8" s="177"/>
      <c r="FO8" s="178"/>
      <c r="FP8" s="177"/>
      <c r="FQ8" s="178"/>
      <c r="FR8" s="177"/>
      <c r="FS8" s="178"/>
      <c r="FT8" s="177"/>
      <c r="FU8" s="178"/>
      <c r="FV8" s="177"/>
      <c r="FW8" s="205"/>
      <c r="FX8" s="199">
        <f t="shared" ref="FX8:FX71" si="28">IF($U8="Ne",0,IF(IF(FH8="",0,((30/(FI$4*$F8)*(FI$4*$F8-FH8))/30))+IF(FJ8="",0,((30/(FK$4*$F8)*(FK$4*$F8-FJ8))/30))+IF(FL8="",0,((30/(FM$4*$F8)*(FM$4*$F8-FL8))/30))+IF(FN8="",0,((30/(FO$4*$F8)*(FO$4*$F8-FN8))/30))+IF(FP8="",0,((30/(FQ$4*$F8)*(FQ$4*$F8-FP8))/30))+IF(FR8="",0,((30/(FS$4*$F8)*(FS$4*$F8-FR8))/30))+IF(FT8="",0,((30/(FU$4*$F8)*(FU$4*$F8-FT8))/30))+IF(FV8="",0,((30/(FW$4*$F8)*(FW$4*$F8-FV8))/30))&gt;($E8-$AV8-$BR8-$CN8-$DJ8-$EF8-$FB8),$E8-$AV8-$BR8-$CN8-$DJ8-$EF8-$FB8,IF(FH8="",0,((30/(FI$4*$F8)*(FI$4*$F8-FH8))/30))+IF(FJ8="",0,((30/(FK$4*$F8)*(FK$4*$F8-FJ8))/30))+IF(FL8="",0,((30/(FM$4*$F8)*(FM$4*$F8-FL8))/30))+IF(FN8="",0,((30/(FO$4*$F8)*(FO$4*$F8-FN8))/30))+IF(FP8="",0,((30/(FQ$4*$F8)*(FQ$4*$F8-FP8))/30))+IF(FR8="",0,((30/(FS$4*$F8)*(FS$4*$F8-FR8))/30))+IF(FT8="",0,((30/(FU$4*$F8)*(FU$4*$F8-FT8))/30))+IF(FV8="",0,((30/(FW$4*$F8)*(FW$4*$F8-FV8))/30))))</f>
        <v>0</v>
      </c>
      <c r="FY8" s="216">
        <f t="shared" ref="FY8:FY71" si="29">FLOOR(FX8*$I8,1)</f>
        <v>0</v>
      </c>
      <c r="FZ8" s="199">
        <f t="shared" ref="FZ8:FZ71" si="30">IF($U8="Ne",0,IF(OR($L8=0,$L8=""),0,IF(IF(FI8="Ano",IF(FH8="",0,((30/(FI$4*$F8)*(FI$4*$F8-FH8))/30)),0)+IF(FK8="Ano",IF(FJ8="",0,((30/(FK$4*$F8)*(FK$4*$F8-FJ8))/30)),0)+IF(FM8="Ano",IF(FL8="",0,((30/(FM$4*$F8)*(FM$4*$F8-FL8))/30)),0)+IF(FO8="Ano",IF(FN8="",0,((30/(FO$4*$F8)*(FO$4*$F8-FN8))/30)),0)+IF(FQ8="Ano",IF(FP8="",0,((30/(FQ$4*$F8)*(FQ$4*$F8-FP8))/30)),0)+IF(FS8="Ano",IF(FR8="",0,((30/(FS$4*$F8)*(FS$4*$F8-FR8))/30)),0)+IF(FU8="Ano",IF(FT8="",0,((30/(FU$4*$F8)*(FU$4*$F8-FT8))/30)),0)+IF(FW8="Ano",IF(FV8="",0,((30/(FW$4*$F8)*(FW$4*$F8-FV8))/30)),0)&gt;($L8-$AX8-$BT8-$CP8-$DL8-$EH8-$FD8),$L8-$AX8-$BT8-$CP8-$DL8-$EH8-$FD8,IF(FI8="Ano",IF(FH8="",0,((30/(FI$4*$F8)*(FI$4*$F8-FH8))/30)),0)+IF(FK8="Ano",IF(FJ8="",0,((30/(FK$4*$F8)*(FK$4*$F8-FJ8))/30)),0)+IF(FM8="Ano",IF(FL8="",0,((30/(FM$4*$F8)*(FM$4*$F8-FL8))/30)),0)+IF(FO8="Ano",IF(FN8="",0,((30/(FO$4*$F8)*(FO$4*$F8-FN8))/30)),0)+IF(FQ8="Ano",IF(FP8="",0,((30/(FQ$4*$F8)*(FQ$4*$F8-FP8))/30)),0)+IF(FS8="Ano",IF(FR8="",0,((30/(FS$4*$F8)*(FS$4*$F8-FR8))/30)),0)+IF(FU8="Ano",IF(FT8="",0,((30/(FU$4*$F8)*(FU$4*$F8-FT8))/30)),0)+IF(FW8="Ano",IF(FV8="",0,((30/(FW$4*$F8)*(FW$4*$F8-FV8))/30)),0))))</f>
        <v>0</v>
      </c>
      <c r="GA8" s="215">
        <f t="shared" ref="GA8:GA71" si="31">FLOOR(FZ8*$M8,1)</f>
        <v>0</v>
      </c>
      <c r="GD8" s="177"/>
      <c r="GE8" s="178"/>
      <c r="GF8" s="177"/>
      <c r="GG8" s="178"/>
      <c r="GH8" s="177"/>
      <c r="GI8" s="178"/>
      <c r="GJ8" s="177"/>
      <c r="GK8" s="178"/>
      <c r="GL8" s="177"/>
      <c r="GM8" s="178"/>
      <c r="GN8" s="177"/>
      <c r="GO8" s="178"/>
      <c r="GP8" s="177"/>
      <c r="GQ8" s="178"/>
      <c r="GR8" s="177"/>
      <c r="GS8" s="205"/>
      <c r="GT8" s="199">
        <f t="shared" ref="GT8:GT71" si="32">IF($U8="Ne",0,IF(IF(GD8="",0,((30/(GE$4*$F8)*(GE$4*$F8-GD8))/30))+IF(GF8="",0,((30/(GG$4*$F8)*(GG$4*$F8-GF8))/30))+IF(GH8="",0,((30/(GI$4*$F8)*(GI$4*$F8-GH8))/30))+IF(GJ8="",0,((30/(GK$4*$F8)*(GK$4*$F8-GJ8))/30))+IF(GL8="",0,((30/(GM$4*$F8)*(GM$4*$F8-GL8))/30))+IF(GN8="",0,((30/(GO$4*$F8)*(GO$4*$F8-GN8))/30))+IF(GP8="",0,((30/(GQ$4*$F8)*(GQ$4*$F8-GP8))/30))+IF(GR8="",0,((30/(GS$4*$F8)*(GS$4*$F8-GR8))/30))&gt;($E8-$AV8-$BR8-$CN8-$DJ8-$EF8-$FB8-$FX8),$E8-$AV8-$BR8-$CN8-$DJ8-$EF8-$FB8-$FX8,IF(GD8="",0,((30/(GE$4*$F8)*(GE$4*$F8-GD8))/30))+IF(GF8="",0,((30/(GG$4*$F8)*(GG$4*$F8-GF8))/30))+IF(GH8="",0,((30/(GI$4*$F8)*(GI$4*$F8-GH8))/30))+IF(GJ8="",0,((30/(GK$4*$F8)*(GK$4*$F8-GJ8))/30))+IF(GL8="",0,((30/(GM$4*$F8)*(GM$4*$F8-GL8))/30))+IF(GN8="",0,((30/(GO$4*$F8)*(GO$4*$F8-GN8))/30))+IF(GP8="",0,((30/(GQ$4*$F8)*(GQ$4*$F8-GP8))/30))+IF(GR8="",0,((30/(GS$4*$F8)*(GS$4*$F8-GR8))/30))))</f>
        <v>0</v>
      </c>
      <c r="GU8" s="216">
        <f t="shared" ref="GU8:GU71" si="33">FLOOR(GT8*$I8,1)</f>
        <v>0</v>
      </c>
      <c r="GV8" s="199">
        <f t="shared" ref="GV8:GV71" si="34">IF($U8="Ne",0,IF(OR($L8=0,$L8=""),0,IF(IF(GE8="Ano",IF(GD8="",0,((30/(GE$4*$F8)*(GE$4*$F8-GD8))/30)),0)+IF(GG8="Ano",IF(GF8="",0,((30/(GG$4*$F8)*(GG$4*$F8-GF8))/30)),0)+IF(GI8="Ano",IF(GH8="",0,((30/(GI$4*$F8)*(GI$4*$F8-GH8))/30)),0)+IF(GK8="Ano",IF(GJ8="",0,((30/(GK$4*$F8)*(GK$4*$F8-GJ8))/30)),0)+IF(GM8="Ano",IF(GL8="",0,((30/(GM$4*$F8)*(GM$4*$F8-GL8))/30)),0)+IF(GO8="Ano",IF(GN8="",0,((30/(GO$4*$F8)*(GO$4*$F8-GN8))/30)),0)+IF(GQ8="Ano",IF(GP8="",0,((30/(GQ$4*$F8)*(GQ$4*$F8-GP8))/30)),0)+IF(GS8="Ano",IF(GR8="",0,((30/(GS$4*$F8)*(GS$4*$F8-GR8))/30)),0)&gt;($L8-$AX8-$BT8-$CP8-$DL8-$EH8-$FD8-$FZ8),$L8-$AX8-$BT8-$CP8-$DL8-$EH8-$FD8-$FZ8,IF(GE8="Ano",IF(GD8="",0,((30/(GE$4*$F8)*(GE$4*$F8-GD8))/30)),0)+IF(GG8="Ano",IF(GF8="",0,((30/(GG$4*$F8)*(GG$4*$F8-GF8))/30)),0)+IF(GI8="Ano",IF(GH8="",0,((30/(GI$4*$F8)*(GI$4*$F8-GH8))/30)),0)+IF(GK8="Ano",IF(GJ8="",0,((30/(GK$4*$F8)*(GK$4*$F8-GJ8))/30)),0)+IF(GM8="Ano",IF(GL8="",0,((30/(GM$4*$F8)*(GM$4*$F8-GL8))/30)),0)+IF(GO8="Ano",IF(GN8="",0,((30/(GO$4*$F8)*(GO$4*$F8-GN8))/30)),0)+IF(GQ8="Ano",IF(GP8="",0,((30/(GQ$4*$F8)*(GQ$4*$F8-GP8))/30)),0)+IF(GS8="Ano",IF(GR8="",0,((30/(GS$4*$F8)*(GS$4*$F8-GR8))/30)),0))))</f>
        <v>0</v>
      </c>
      <c r="GW8" s="215">
        <f t="shared" ref="GW8:GW71" si="35">FLOOR(GV8*$M8,1)</f>
        <v>0</v>
      </c>
      <c r="GZ8" s="177"/>
      <c r="HA8" s="178"/>
      <c r="HB8" s="177"/>
      <c r="HC8" s="178"/>
      <c r="HD8" s="177"/>
      <c r="HE8" s="178"/>
      <c r="HF8" s="177"/>
      <c r="HG8" s="178"/>
      <c r="HH8" s="177"/>
      <c r="HI8" s="178"/>
      <c r="HJ8" s="177"/>
      <c r="HK8" s="178"/>
      <c r="HL8" s="177"/>
      <c r="HM8" s="178"/>
      <c r="HN8" s="177"/>
      <c r="HO8" s="205"/>
      <c r="HP8" s="199">
        <f t="shared" ref="HP8:HP71" si="36">IF($U8="Ne",0,IF(IF(GZ8="",0,((30/(HA$4*$F8)*(HA$4*$F8-GZ8))/30))+IF(HB8="",0,((30/(HC$4*$F8)*(HC$4*$F8-HB8))/30))+IF(HD8="",0,((30/(HE$4*$F8)*(HE$4*$F8-HD8))/30))+IF(HF8="",0,((30/(HG$4*$F8)*(HG$4*$F8-HF8))/30))+IF(HH8="",0,((30/(HI$4*$F8)*(HI$4*$F8-HH8))/30))+IF(HJ8="",0,((30/(HK$4*$F8)*(HK$4*$F8-HJ8))/30))+IF(HL8="",0,((30/(HM$4*$F8)*(HM$4*$F8-HL8))/30))+IF(HN8="",0,((30/(HO$4*$F8)*(HO$4*$F8-HN8))/30))&gt;($E8-$AV8-$BR8-$CN8-$DJ8-$EF8-$FB8-$FX8-$GT8),$E8-$AV8-$BR8-$CN8-$DJ8-$EF8-$FB8-$FX8-$GT8,IF(GZ8="",0,((30/(HA$4*$F8)*(HA$4*$F8-GZ8))/30))+IF(HB8="",0,((30/(HC$4*$F8)*(HC$4*$F8-HB8))/30))+IF(HD8="",0,((30/(HE$4*$F8)*(HE$4*$F8-HD8))/30))+IF(HF8="",0,((30/(HG$4*$F8)*(HG$4*$F8-HF8))/30))+IF(HH8="",0,((30/(HI$4*$F8)*(HI$4*$F8-HH8))/30))+IF(HJ8="",0,((30/(HK$4*$F8)*(HK$4*$F8-HJ8))/30))+IF(HL8="",0,((30/(HM$4*$F8)*(HM$4*$F8-HL8))/30))+IF(HN8="",0,((30/(HO$4*$F8)*(HO$4*$F8-HN8))/30))))</f>
        <v>0</v>
      </c>
      <c r="HQ8" s="216">
        <f t="shared" ref="HQ8:HQ71" si="37">FLOOR(HP8*$I8,1)</f>
        <v>0</v>
      </c>
      <c r="HR8" s="199">
        <f t="shared" ref="HR8:HR71" si="38">IF($U8="Ne",0,IF(OR($L8=0,$L8=""),0,IF(IF(HA8="Ano",IF(GZ8="",0,((30/(HA$4*$F8)*(HA$4*$F8-GZ8))/30)),0)+IF(HC8="Ano",IF(HB8="",0,((30/(HC$4*$F8)*(HC$4*$F8-HB8))/30)),0)+IF(HE8="Ano",IF(HD8="",0,((30/(HE$4*$F8)*(HE$4*$F8-HD8))/30)),0)+IF(HG8="Ano",IF(HF8="",0,((30/(HG$4*$F8)*(HG$4*$F8-HF8))/30)),0)+IF(HI8="Ano",IF(HH8="",0,((30/(HI$4*$F8)*(HI$4*$F8-HH8))/30)),0)+IF(HK8="Ano",IF(HJ8="",0,((30/(HK$4*$F8)*(HK$4*$F8-HJ8))/30)),0)+IF(HM8="Ano",IF(HL8="",0,((30/(HM$4*$F8)*(HM$4*$F8-HL8))/30)),0)+IF(HO8="Ano",IF(HN8="",0,((30/(HO$4*$F8)*(HO$4*$F8-HN8))/30)),0)&gt;($L8-$AX8-$BT8-$CP8-$DL8-$EH8-$FD8-$FZ8-$GV8),$L8-$AX8-$BT8-$CP8-$DL8-$EH8-$FD8-$FZ8-$GV8,IF(HA8="Ano",IF(GZ8="",0,((30/(HA$4*$F8)*(HA$4*$F8-GZ8))/30)),0)+IF(HC8="Ano",IF(HB8="",0,((30/(HC$4*$F8)*(HC$4*$F8-HB8))/30)),0)+IF(HE8="Ano",IF(HD8="",0,((30/(HE$4*$F8)*(HE$4*$F8-HD8))/30)),0)+IF(HG8="Ano",IF(HF8="",0,((30/(HG$4*$F8)*(HG$4*$F8-HF8))/30)),0)+IF(HI8="Ano",IF(HH8="",0,((30/(HI$4*$F8)*(HI$4*$F8-HH8))/30)),0)+IF(HK8="Ano",IF(HJ8="",0,((30/(HK$4*$F8)*(HK$4*$F8-HJ8))/30)),0)+IF(HM8="Ano",IF(HL8="",0,((30/(HM$4*$F8)*(HM$4*$F8-HL8))/30)),0)+IF(HO8="Ano",IF(HN8="",0,((30/(HO$4*$F8)*(HO$4*$F8-HN8))/30)),0))))</f>
        <v>0</v>
      </c>
      <c r="HS8" s="215">
        <f t="shared" ref="HS8:HS71" si="39">FLOOR(HR8*$M8,1)</f>
        <v>0</v>
      </c>
      <c r="HV8" s="201">
        <f t="shared" ref="HV8:HW71" si="40">AV8+BR8+CN8+DJ8+EF8+FB8+FX8+GT8+HP8</f>
        <v>0</v>
      </c>
      <c r="HW8" s="202">
        <f t="shared" si="40"/>
        <v>0</v>
      </c>
      <c r="HX8" s="169">
        <f t="shared" si="0"/>
        <v>0</v>
      </c>
      <c r="HY8" s="170">
        <f t="shared" si="1"/>
        <v>0</v>
      </c>
      <c r="HZ8" s="203">
        <f t="shared" ref="HZ8:IA71" si="41">AX8+BT8+CP8+DL8+EH8+FD8+FZ8+GV8+HR8</f>
        <v>0</v>
      </c>
      <c r="IA8" s="202">
        <f t="shared" si="41"/>
        <v>0</v>
      </c>
      <c r="IB8" s="169">
        <f t="shared" si="2"/>
        <v>0</v>
      </c>
      <c r="IC8" s="444">
        <f t="shared" si="3"/>
        <v>0</v>
      </c>
      <c r="ID8" s="437">
        <f t="shared" ref="ID8:ID71" si="42">IF(Q8=1,IF(E8=HV8,1,0),0)</f>
        <v>0</v>
      </c>
      <c r="IE8" s="439">
        <f t="shared" ref="IE8:IE71" si="43">IF(Q8=1,Q8-ID8,0)</f>
        <v>0</v>
      </c>
      <c r="IF8" s="438"/>
      <c r="IG8" s="439"/>
    </row>
    <row r="9" spans="1:241" s="4" customFormat="1" ht="16.5" customHeight="1" x14ac:dyDescent="0.25">
      <c r="B9" s="73" t="s">
        <v>5</v>
      </c>
      <c r="C9" s="880"/>
      <c r="D9" s="881"/>
      <c r="E9" s="318"/>
      <c r="F9" s="314"/>
      <c r="G9" s="14"/>
      <c r="H9" s="14"/>
      <c r="I9" s="80">
        <f>INT(ROUND(F9,2)*(IF(E9&gt;0,data!$J$4,0)))</f>
        <v>0</v>
      </c>
      <c r="J9" s="80">
        <f>IF(E9&gt;0,I9*E9,0)</f>
        <v>0</v>
      </c>
      <c r="K9" s="320"/>
      <c r="L9" s="318"/>
      <c r="M9" s="80">
        <f>INT(ROUND(F9,2)*(IF(E9&gt;0,(IF(K9="ano",data!$J$6,0)),0)))</f>
        <v>0</v>
      </c>
      <c r="N9" s="82">
        <f>IF(L9&gt;E9,M9*E9,M9*L9)</f>
        <v>0</v>
      </c>
      <c r="O9" s="84">
        <f t="shared" ref="O9:O105" si="44">J9+N9</f>
        <v>0</v>
      </c>
      <c r="Q9" s="85" t="str">
        <f t="shared" ref="Q9:Q105" si="45">IF(O9&gt;0,1,"")</f>
        <v/>
      </c>
      <c r="R9" s="639" t="s">
        <v>343</v>
      </c>
      <c r="T9" s="4">
        <f t="shared" ref="T9:T105" si="46">IF(O9&gt;0,IF(ISTEXT(C9)=TRUE,0,1),0)</f>
        <v>0</v>
      </c>
      <c r="U9" s="179" t="s">
        <v>300</v>
      </c>
      <c r="V9" s="10"/>
      <c r="W9" s="10"/>
      <c r="X9" s="167"/>
      <c r="Y9" s="180"/>
      <c r="Z9" s="167"/>
      <c r="AA9" s="180"/>
      <c r="AB9" s="167"/>
      <c r="AC9" s="180"/>
      <c r="AD9" s="167"/>
      <c r="AE9" s="180"/>
      <c r="AF9" s="167"/>
      <c r="AG9" s="180"/>
      <c r="AH9" s="167"/>
      <c r="AI9" s="180"/>
      <c r="AJ9" s="167"/>
      <c r="AK9" s="180"/>
      <c r="AL9" s="167"/>
      <c r="AM9" s="180"/>
      <c r="AN9" s="167"/>
      <c r="AO9" s="180"/>
      <c r="AP9" s="167"/>
      <c r="AQ9" s="180"/>
      <c r="AR9" s="167"/>
      <c r="AS9" s="180"/>
      <c r="AT9" s="167"/>
      <c r="AU9" s="198"/>
      <c r="AV9" s="199">
        <f t="shared" si="4"/>
        <v>0</v>
      </c>
      <c r="AW9" s="215">
        <f t="shared" si="5"/>
        <v>0</v>
      </c>
      <c r="AX9" s="199">
        <f t="shared" si="6"/>
        <v>0</v>
      </c>
      <c r="AY9" s="215">
        <f t="shared" si="7"/>
        <v>0</v>
      </c>
      <c r="BB9" s="167"/>
      <c r="BC9" s="180"/>
      <c r="BD9" s="167"/>
      <c r="BE9" s="180"/>
      <c r="BF9" s="167"/>
      <c r="BG9" s="180"/>
      <c r="BH9" s="167"/>
      <c r="BI9" s="180"/>
      <c r="BJ9" s="167"/>
      <c r="BK9" s="180"/>
      <c r="BL9" s="167"/>
      <c r="BM9" s="180"/>
      <c r="BN9" s="167"/>
      <c r="BO9" s="180"/>
      <c r="BP9" s="167"/>
      <c r="BQ9" s="198"/>
      <c r="BR9" s="199">
        <f t="shared" si="8"/>
        <v>0</v>
      </c>
      <c r="BS9" s="216">
        <f t="shared" si="9"/>
        <v>0</v>
      </c>
      <c r="BT9" s="199">
        <f t="shared" si="10"/>
        <v>0</v>
      </c>
      <c r="BU9" s="215">
        <f t="shared" si="11"/>
        <v>0</v>
      </c>
      <c r="BX9" s="167"/>
      <c r="BY9" s="180"/>
      <c r="BZ9" s="167"/>
      <c r="CA9" s="180"/>
      <c r="CB9" s="167"/>
      <c r="CC9" s="180"/>
      <c r="CD9" s="167"/>
      <c r="CE9" s="180"/>
      <c r="CF9" s="167"/>
      <c r="CG9" s="180"/>
      <c r="CH9" s="167"/>
      <c r="CI9" s="180"/>
      <c r="CJ9" s="167"/>
      <c r="CK9" s="180"/>
      <c r="CL9" s="167"/>
      <c r="CM9" s="198"/>
      <c r="CN9" s="199">
        <f t="shared" si="12"/>
        <v>0</v>
      </c>
      <c r="CO9" s="216">
        <f t="shared" si="13"/>
        <v>0</v>
      </c>
      <c r="CP9" s="199">
        <f t="shared" si="14"/>
        <v>0</v>
      </c>
      <c r="CQ9" s="215">
        <f t="shared" si="15"/>
        <v>0</v>
      </c>
      <c r="CT9" s="167"/>
      <c r="CU9" s="180"/>
      <c r="CV9" s="167"/>
      <c r="CW9" s="180"/>
      <c r="CX9" s="167"/>
      <c r="CY9" s="180"/>
      <c r="CZ9" s="167"/>
      <c r="DA9" s="180"/>
      <c r="DB9" s="167"/>
      <c r="DC9" s="180"/>
      <c r="DD9" s="167"/>
      <c r="DE9" s="180"/>
      <c r="DF9" s="167"/>
      <c r="DG9" s="180"/>
      <c r="DH9" s="167"/>
      <c r="DI9" s="198"/>
      <c r="DJ9" s="199">
        <f t="shared" si="16"/>
        <v>0</v>
      </c>
      <c r="DK9" s="216">
        <f t="shared" si="17"/>
        <v>0</v>
      </c>
      <c r="DL9" s="199">
        <f t="shared" si="18"/>
        <v>0</v>
      </c>
      <c r="DM9" s="215">
        <f t="shared" si="19"/>
        <v>0</v>
      </c>
      <c r="DP9" s="167"/>
      <c r="DQ9" s="180"/>
      <c r="DR9" s="167"/>
      <c r="DS9" s="180"/>
      <c r="DT9" s="167"/>
      <c r="DU9" s="180"/>
      <c r="DV9" s="167"/>
      <c r="DW9" s="180"/>
      <c r="DX9" s="167"/>
      <c r="DY9" s="180"/>
      <c r="DZ9" s="167"/>
      <c r="EA9" s="180"/>
      <c r="EB9" s="167"/>
      <c r="EC9" s="180"/>
      <c r="ED9" s="167"/>
      <c r="EE9" s="198"/>
      <c r="EF9" s="199">
        <f t="shared" si="20"/>
        <v>0</v>
      </c>
      <c r="EG9" s="216">
        <f t="shared" si="21"/>
        <v>0</v>
      </c>
      <c r="EH9" s="199">
        <f t="shared" si="22"/>
        <v>0</v>
      </c>
      <c r="EI9" s="215">
        <f t="shared" si="23"/>
        <v>0</v>
      </c>
      <c r="EL9" s="167"/>
      <c r="EM9" s="180"/>
      <c r="EN9" s="167"/>
      <c r="EO9" s="180"/>
      <c r="EP9" s="167"/>
      <c r="EQ9" s="180"/>
      <c r="ER9" s="167"/>
      <c r="ES9" s="180"/>
      <c r="ET9" s="167"/>
      <c r="EU9" s="180"/>
      <c r="EV9" s="167"/>
      <c r="EW9" s="180"/>
      <c r="EX9" s="167"/>
      <c r="EY9" s="180"/>
      <c r="EZ9" s="167"/>
      <c r="FA9" s="198"/>
      <c r="FB9" s="199">
        <f t="shared" si="24"/>
        <v>0</v>
      </c>
      <c r="FC9" s="216">
        <f t="shared" si="25"/>
        <v>0</v>
      </c>
      <c r="FD9" s="199">
        <f t="shared" si="26"/>
        <v>0</v>
      </c>
      <c r="FE9" s="215">
        <f t="shared" si="27"/>
        <v>0</v>
      </c>
      <c r="FH9" s="167"/>
      <c r="FI9" s="180"/>
      <c r="FJ9" s="167"/>
      <c r="FK9" s="180"/>
      <c r="FL9" s="167"/>
      <c r="FM9" s="180"/>
      <c r="FN9" s="167"/>
      <c r="FO9" s="180"/>
      <c r="FP9" s="167"/>
      <c r="FQ9" s="180"/>
      <c r="FR9" s="167"/>
      <c r="FS9" s="180"/>
      <c r="FT9" s="167"/>
      <c r="FU9" s="180"/>
      <c r="FV9" s="167"/>
      <c r="FW9" s="198"/>
      <c r="FX9" s="199">
        <f t="shared" si="28"/>
        <v>0</v>
      </c>
      <c r="FY9" s="216">
        <f t="shared" si="29"/>
        <v>0</v>
      </c>
      <c r="FZ9" s="199">
        <f t="shared" si="30"/>
        <v>0</v>
      </c>
      <c r="GA9" s="215">
        <f t="shared" si="31"/>
        <v>0</v>
      </c>
      <c r="GD9" s="167"/>
      <c r="GE9" s="180"/>
      <c r="GF9" s="167"/>
      <c r="GG9" s="180"/>
      <c r="GH9" s="167"/>
      <c r="GI9" s="180"/>
      <c r="GJ9" s="167"/>
      <c r="GK9" s="180"/>
      <c r="GL9" s="167"/>
      <c r="GM9" s="180"/>
      <c r="GN9" s="167"/>
      <c r="GO9" s="180"/>
      <c r="GP9" s="167"/>
      <c r="GQ9" s="180"/>
      <c r="GR9" s="167"/>
      <c r="GS9" s="198"/>
      <c r="GT9" s="199">
        <f t="shared" si="32"/>
        <v>0</v>
      </c>
      <c r="GU9" s="216">
        <f t="shared" si="33"/>
        <v>0</v>
      </c>
      <c r="GV9" s="199">
        <f t="shared" si="34"/>
        <v>0</v>
      </c>
      <c r="GW9" s="215">
        <f t="shared" si="35"/>
        <v>0</v>
      </c>
      <c r="GZ9" s="167"/>
      <c r="HA9" s="180"/>
      <c r="HB9" s="167"/>
      <c r="HC9" s="180"/>
      <c r="HD9" s="167"/>
      <c r="HE9" s="180"/>
      <c r="HF9" s="167"/>
      <c r="HG9" s="180"/>
      <c r="HH9" s="167"/>
      <c r="HI9" s="180"/>
      <c r="HJ9" s="167"/>
      <c r="HK9" s="180"/>
      <c r="HL9" s="167"/>
      <c r="HM9" s="180"/>
      <c r="HN9" s="167"/>
      <c r="HO9" s="198"/>
      <c r="HP9" s="199">
        <f t="shared" si="36"/>
        <v>0</v>
      </c>
      <c r="HQ9" s="216">
        <f t="shared" si="37"/>
        <v>0</v>
      </c>
      <c r="HR9" s="199">
        <f t="shared" si="38"/>
        <v>0</v>
      </c>
      <c r="HS9" s="215">
        <f t="shared" si="39"/>
        <v>0</v>
      </c>
      <c r="HV9" s="201">
        <f t="shared" si="40"/>
        <v>0</v>
      </c>
      <c r="HW9" s="202">
        <f t="shared" si="40"/>
        <v>0</v>
      </c>
      <c r="HX9" s="169">
        <f t="shared" si="0"/>
        <v>0</v>
      </c>
      <c r="HY9" s="170">
        <f t="shared" si="1"/>
        <v>0</v>
      </c>
      <c r="HZ9" s="203">
        <f t="shared" si="41"/>
        <v>0</v>
      </c>
      <c r="IA9" s="202">
        <f t="shared" si="41"/>
        <v>0</v>
      </c>
      <c r="IB9" s="169">
        <f t="shared" si="2"/>
        <v>0</v>
      </c>
      <c r="IC9" s="444">
        <f t="shared" si="3"/>
        <v>0</v>
      </c>
      <c r="ID9" s="437">
        <f t="shared" si="42"/>
        <v>0</v>
      </c>
      <c r="IE9" s="439">
        <f t="shared" si="43"/>
        <v>0</v>
      </c>
      <c r="IF9" s="438" t="s">
        <v>343</v>
      </c>
      <c r="IG9" s="439" t="s">
        <v>343</v>
      </c>
    </row>
    <row r="10" spans="1:241" s="23" customFormat="1" ht="16.5" hidden="1" customHeight="1" x14ac:dyDescent="0.25">
      <c r="A10" s="4"/>
      <c r="B10" s="73"/>
      <c r="C10" s="565"/>
      <c r="D10" s="563"/>
      <c r="E10" s="24"/>
      <c r="F10" s="564"/>
      <c r="G10" s="24"/>
      <c r="H10" s="24"/>
      <c r="I10" s="80">
        <f>INT(ROUND(F10,2)*(IF(E10&gt;0,data!$J$4,0)))</f>
        <v>0</v>
      </c>
      <c r="J10" s="80"/>
      <c r="K10" s="566"/>
      <c r="L10" s="131"/>
      <c r="M10" s="80">
        <f>INT(ROUND(F10,2)*(IF(E10&gt;0,(IF(K10="ano",data!$J$6,0)),0)))</f>
        <v>0</v>
      </c>
      <c r="N10" s="82"/>
      <c r="O10" s="84"/>
      <c r="P10" s="4"/>
      <c r="Q10" s="85"/>
      <c r="R10" s="639"/>
      <c r="S10" s="4"/>
      <c r="U10" s="176" t="s">
        <v>300</v>
      </c>
      <c r="V10" s="10"/>
      <c r="W10" s="10"/>
      <c r="X10" s="177"/>
      <c r="Y10" s="178"/>
      <c r="Z10" s="177"/>
      <c r="AA10" s="178"/>
      <c r="AB10" s="177"/>
      <c r="AC10" s="178"/>
      <c r="AD10" s="177"/>
      <c r="AE10" s="178"/>
      <c r="AF10" s="177"/>
      <c r="AG10" s="178"/>
      <c r="AH10" s="177"/>
      <c r="AI10" s="178"/>
      <c r="AJ10" s="177"/>
      <c r="AK10" s="178"/>
      <c r="AL10" s="177"/>
      <c r="AM10" s="178"/>
      <c r="AN10" s="177"/>
      <c r="AO10" s="178"/>
      <c r="AP10" s="177"/>
      <c r="AQ10" s="178"/>
      <c r="AR10" s="177"/>
      <c r="AS10" s="178"/>
      <c r="AT10" s="177"/>
      <c r="AU10" s="205"/>
      <c r="AV10" s="199">
        <f t="shared" si="4"/>
        <v>0</v>
      </c>
      <c r="AW10" s="215">
        <f t="shared" si="5"/>
        <v>0</v>
      </c>
      <c r="AX10" s="199">
        <f t="shared" si="6"/>
        <v>0</v>
      </c>
      <c r="AY10" s="215">
        <f t="shared" si="7"/>
        <v>0</v>
      </c>
      <c r="BB10" s="177"/>
      <c r="BC10" s="178"/>
      <c r="BD10" s="177"/>
      <c r="BE10" s="178"/>
      <c r="BF10" s="177"/>
      <c r="BG10" s="178"/>
      <c r="BH10" s="177"/>
      <c r="BI10" s="178"/>
      <c r="BJ10" s="177"/>
      <c r="BK10" s="178"/>
      <c r="BL10" s="177"/>
      <c r="BM10" s="178"/>
      <c r="BN10" s="177"/>
      <c r="BO10" s="178"/>
      <c r="BP10" s="177"/>
      <c r="BQ10" s="205"/>
      <c r="BR10" s="199">
        <f t="shared" si="8"/>
        <v>0</v>
      </c>
      <c r="BS10" s="216">
        <f t="shared" si="9"/>
        <v>0</v>
      </c>
      <c r="BT10" s="199">
        <f t="shared" si="10"/>
        <v>0</v>
      </c>
      <c r="BU10" s="215">
        <f t="shared" si="11"/>
        <v>0</v>
      </c>
      <c r="BX10" s="177"/>
      <c r="BY10" s="178"/>
      <c r="BZ10" s="177"/>
      <c r="CA10" s="178"/>
      <c r="CB10" s="177"/>
      <c r="CC10" s="178"/>
      <c r="CD10" s="177"/>
      <c r="CE10" s="178"/>
      <c r="CF10" s="177"/>
      <c r="CG10" s="178"/>
      <c r="CH10" s="177"/>
      <c r="CI10" s="178"/>
      <c r="CJ10" s="177"/>
      <c r="CK10" s="178"/>
      <c r="CL10" s="177"/>
      <c r="CM10" s="205"/>
      <c r="CN10" s="199">
        <f t="shared" si="12"/>
        <v>0</v>
      </c>
      <c r="CO10" s="216">
        <f t="shared" si="13"/>
        <v>0</v>
      </c>
      <c r="CP10" s="199">
        <f t="shared" si="14"/>
        <v>0</v>
      </c>
      <c r="CQ10" s="215">
        <f t="shared" si="15"/>
        <v>0</v>
      </c>
      <c r="CT10" s="177"/>
      <c r="CU10" s="178"/>
      <c r="CV10" s="177"/>
      <c r="CW10" s="178"/>
      <c r="CX10" s="177"/>
      <c r="CY10" s="178"/>
      <c r="CZ10" s="177"/>
      <c r="DA10" s="178"/>
      <c r="DB10" s="177"/>
      <c r="DC10" s="178"/>
      <c r="DD10" s="177"/>
      <c r="DE10" s="178"/>
      <c r="DF10" s="177"/>
      <c r="DG10" s="178"/>
      <c r="DH10" s="177"/>
      <c r="DI10" s="205"/>
      <c r="DJ10" s="199">
        <f t="shared" si="16"/>
        <v>0</v>
      </c>
      <c r="DK10" s="216">
        <f t="shared" si="17"/>
        <v>0</v>
      </c>
      <c r="DL10" s="199">
        <f t="shared" si="18"/>
        <v>0</v>
      </c>
      <c r="DM10" s="215">
        <f t="shared" si="19"/>
        <v>0</v>
      </c>
      <c r="DP10" s="177"/>
      <c r="DQ10" s="178"/>
      <c r="DR10" s="177"/>
      <c r="DS10" s="178"/>
      <c r="DT10" s="177"/>
      <c r="DU10" s="178"/>
      <c r="DV10" s="177"/>
      <c r="DW10" s="178"/>
      <c r="DX10" s="177"/>
      <c r="DY10" s="178"/>
      <c r="DZ10" s="177"/>
      <c r="EA10" s="178"/>
      <c r="EB10" s="177"/>
      <c r="EC10" s="178"/>
      <c r="ED10" s="177"/>
      <c r="EE10" s="205"/>
      <c r="EF10" s="199">
        <f t="shared" si="20"/>
        <v>0</v>
      </c>
      <c r="EG10" s="216">
        <f t="shared" si="21"/>
        <v>0</v>
      </c>
      <c r="EH10" s="199">
        <f t="shared" si="22"/>
        <v>0</v>
      </c>
      <c r="EI10" s="215">
        <f t="shared" si="23"/>
        <v>0</v>
      </c>
      <c r="EL10" s="177"/>
      <c r="EM10" s="178"/>
      <c r="EN10" s="177"/>
      <c r="EO10" s="178"/>
      <c r="EP10" s="177"/>
      <c r="EQ10" s="178"/>
      <c r="ER10" s="177"/>
      <c r="ES10" s="178"/>
      <c r="ET10" s="177"/>
      <c r="EU10" s="178"/>
      <c r="EV10" s="177"/>
      <c r="EW10" s="178"/>
      <c r="EX10" s="177"/>
      <c r="EY10" s="178"/>
      <c r="EZ10" s="177"/>
      <c r="FA10" s="205"/>
      <c r="FB10" s="199">
        <f t="shared" si="24"/>
        <v>0</v>
      </c>
      <c r="FC10" s="216">
        <f t="shared" si="25"/>
        <v>0</v>
      </c>
      <c r="FD10" s="199">
        <f t="shared" si="26"/>
        <v>0</v>
      </c>
      <c r="FE10" s="215">
        <f t="shared" si="27"/>
        <v>0</v>
      </c>
      <c r="FH10" s="177"/>
      <c r="FI10" s="178"/>
      <c r="FJ10" s="177"/>
      <c r="FK10" s="178"/>
      <c r="FL10" s="177"/>
      <c r="FM10" s="178"/>
      <c r="FN10" s="177"/>
      <c r="FO10" s="178"/>
      <c r="FP10" s="177"/>
      <c r="FQ10" s="178"/>
      <c r="FR10" s="177"/>
      <c r="FS10" s="178"/>
      <c r="FT10" s="177"/>
      <c r="FU10" s="178"/>
      <c r="FV10" s="177"/>
      <c r="FW10" s="205"/>
      <c r="FX10" s="199">
        <f t="shared" si="28"/>
        <v>0</v>
      </c>
      <c r="FY10" s="216">
        <f t="shared" si="29"/>
        <v>0</v>
      </c>
      <c r="FZ10" s="199">
        <f t="shared" si="30"/>
        <v>0</v>
      </c>
      <c r="GA10" s="215">
        <f t="shared" si="31"/>
        <v>0</v>
      </c>
      <c r="GD10" s="177"/>
      <c r="GE10" s="178"/>
      <c r="GF10" s="177"/>
      <c r="GG10" s="178"/>
      <c r="GH10" s="177"/>
      <c r="GI10" s="178"/>
      <c r="GJ10" s="177"/>
      <c r="GK10" s="178"/>
      <c r="GL10" s="177"/>
      <c r="GM10" s="178"/>
      <c r="GN10" s="177"/>
      <c r="GO10" s="178"/>
      <c r="GP10" s="177"/>
      <c r="GQ10" s="178"/>
      <c r="GR10" s="177"/>
      <c r="GS10" s="205"/>
      <c r="GT10" s="199">
        <f t="shared" si="32"/>
        <v>0</v>
      </c>
      <c r="GU10" s="216">
        <f t="shared" si="33"/>
        <v>0</v>
      </c>
      <c r="GV10" s="199">
        <f t="shared" si="34"/>
        <v>0</v>
      </c>
      <c r="GW10" s="215">
        <f t="shared" si="35"/>
        <v>0</v>
      </c>
      <c r="GZ10" s="177"/>
      <c r="HA10" s="178"/>
      <c r="HB10" s="177"/>
      <c r="HC10" s="178"/>
      <c r="HD10" s="177"/>
      <c r="HE10" s="178"/>
      <c r="HF10" s="177"/>
      <c r="HG10" s="178"/>
      <c r="HH10" s="177"/>
      <c r="HI10" s="178"/>
      <c r="HJ10" s="177"/>
      <c r="HK10" s="178"/>
      <c r="HL10" s="177"/>
      <c r="HM10" s="178"/>
      <c r="HN10" s="177"/>
      <c r="HO10" s="205"/>
      <c r="HP10" s="199">
        <f t="shared" si="36"/>
        <v>0</v>
      </c>
      <c r="HQ10" s="216">
        <f t="shared" si="37"/>
        <v>0</v>
      </c>
      <c r="HR10" s="199">
        <f t="shared" si="38"/>
        <v>0</v>
      </c>
      <c r="HS10" s="215">
        <f t="shared" si="39"/>
        <v>0</v>
      </c>
      <c r="HV10" s="201">
        <f t="shared" si="40"/>
        <v>0</v>
      </c>
      <c r="HW10" s="202">
        <f t="shared" si="40"/>
        <v>0</v>
      </c>
      <c r="HX10" s="169">
        <f t="shared" si="0"/>
        <v>0</v>
      </c>
      <c r="HY10" s="170">
        <f t="shared" si="1"/>
        <v>0</v>
      </c>
      <c r="HZ10" s="203">
        <f t="shared" si="41"/>
        <v>0</v>
      </c>
      <c r="IA10" s="202">
        <f t="shared" si="41"/>
        <v>0</v>
      </c>
      <c r="IB10" s="169">
        <f t="shared" si="2"/>
        <v>0</v>
      </c>
      <c r="IC10" s="444">
        <f t="shared" si="3"/>
        <v>0</v>
      </c>
      <c r="ID10" s="437">
        <f t="shared" si="42"/>
        <v>0</v>
      </c>
      <c r="IE10" s="439">
        <f t="shared" si="43"/>
        <v>0</v>
      </c>
      <c r="IF10" s="438"/>
      <c r="IG10" s="439"/>
    </row>
    <row r="11" spans="1:241" s="4" customFormat="1" ht="16.5" customHeight="1" x14ac:dyDescent="0.25">
      <c r="B11" s="73" t="s">
        <v>6</v>
      </c>
      <c r="C11" s="880"/>
      <c r="D11" s="881"/>
      <c r="E11" s="318"/>
      <c r="F11" s="314"/>
      <c r="G11" s="14"/>
      <c r="H11" s="14"/>
      <c r="I11" s="80">
        <f>INT(ROUND(F11,2)*(IF(E11&gt;0,data!$J$4,0)))</f>
        <v>0</v>
      </c>
      <c r="J11" s="80">
        <f>IF(E11&gt;0,I11*E11,0)</f>
        <v>0</v>
      </c>
      <c r="K11" s="320"/>
      <c r="L11" s="318"/>
      <c r="M11" s="80">
        <f>INT(ROUND(F11,2)*(IF(E11&gt;0,(IF(K11="ano",data!$J$6,0)),0)))</f>
        <v>0</v>
      </c>
      <c r="N11" s="82">
        <f>IF(L11&gt;E11,M11*E11,M11*L11)</f>
        <v>0</v>
      </c>
      <c r="O11" s="84">
        <f t="shared" si="44"/>
        <v>0</v>
      </c>
      <c r="Q11" s="85" t="str">
        <f t="shared" si="45"/>
        <v/>
      </c>
      <c r="R11" s="639" t="s">
        <v>343</v>
      </c>
      <c r="T11" s="4">
        <f t="shared" si="46"/>
        <v>0</v>
      </c>
      <c r="U11" s="179" t="s">
        <v>300</v>
      </c>
      <c r="V11" s="10"/>
      <c r="W11" s="10"/>
      <c r="X11" s="167"/>
      <c r="Y11" s="180"/>
      <c r="Z11" s="167"/>
      <c r="AA11" s="180"/>
      <c r="AB11" s="167"/>
      <c r="AC11" s="180"/>
      <c r="AD11" s="167"/>
      <c r="AE11" s="180"/>
      <c r="AF11" s="167"/>
      <c r="AG11" s="180"/>
      <c r="AH11" s="167"/>
      <c r="AI11" s="180"/>
      <c r="AJ11" s="167"/>
      <c r="AK11" s="180"/>
      <c r="AL11" s="167"/>
      <c r="AM11" s="180"/>
      <c r="AN11" s="167"/>
      <c r="AO11" s="180"/>
      <c r="AP11" s="167"/>
      <c r="AQ11" s="180"/>
      <c r="AR11" s="167"/>
      <c r="AS11" s="180"/>
      <c r="AT11" s="167"/>
      <c r="AU11" s="198"/>
      <c r="AV11" s="199">
        <f t="shared" si="4"/>
        <v>0</v>
      </c>
      <c r="AW11" s="215">
        <f t="shared" si="5"/>
        <v>0</v>
      </c>
      <c r="AX11" s="199">
        <f t="shared" si="6"/>
        <v>0</v>
      </c>
      <c r="AY11" s="215">
        <f t="shared" si="7"/>
        <v>0</v>
      </c>
      <c r="BB11" s="167"/>
      <c r="BC11" s="180"/>
      <c r="BD11" s="167"/>
      <c r="BE11" s="180"/>
      <c r="BF11" s="167"/>
      <c r="BG11" s="180"/>
      <c r="BH11" s="167"/>
      <c r="BI11" s="180"/>
      <c r="BJ11" s="167"/>
      <c r="BK11" s="180"/>
      <c r="BL11" s="167"/>
      <c r="BM11" s="180"/>
      <c r="BN11" s="167"/>
      <c r="BO11" s="180"/>
      <c r="BP11" s="167"/>
      <c r="BQ11" s="198"/>
      <c r="BR11" s="199">
        <f t="shared" si="8"/>
        <v>0</v>
      </c>
      <c r="BS11" s="216">
        <f t="shared" si="9"/>
        <v>0</v>
      </c>
      <c r="BT11" s="199">
        <f t="shared" si="10"/>
        <v>0</v>
      </c>
      <c r="BU11" s="215">
        <f t="shared" si="11"/>
        <v>0</v>
      </c>
      <c r="BX11" s="167"/>
      <c r="BY11" s="180"/>
      <c r="BZ11" s="167"/>
      <c r="CA11" s="180"/>
      <c r="CB11" s="167"/>
      <c r="CC11" s="180"/>
      <c r="CD11" s="167"/>
      <c r="CE11" s="180"/>
      <c r="CF11" s="167"/>
      <c r="CG11" s="180"/>
      <c r="CH11" s="167"/>
      <c r="CI11" s="180"/>
      <c r="CJ11" s="167"/>
      <c r="CK11" s="180"/>
      <c r="CL11" s="167"/>
      <c r="CM11" s="198"/>
      <c r="CN11" s="199">
        <f t="shared" si="12"/>
        <v>0</v>
      </c>
      <c r="CO11" s="216">
        <f t="shared" si="13"/>
        <v>0</v>
      </c>
      <c r="CP11" s="199">
        <f t="shared" si="14"/>
        <v>0</v>
      </c>
      <c r="CQ11" s="215">
        <f t="shared" si="15"/>
        <v>0</v>
      </c>
      <c r="CT11" s="167"/>
      <c r="CU11" s="180"/>
      <c r="CV11" s="167"/>
      <c r="CW11" s="180"/>
      <c r="CX11" s="167"/>
      <c r="CY11" s="180"/>
      <c r="CZ11" s="167"/>
      <c r="DA11" s="180"/>
      <c r="DB11" s="167"/>
      <c r="DC11" s="180"/>
      <c r="DD11" s="167"/>
      <c r="DE11" s="180"/>
      <c r="DF11" s="167"/>
      <c r="DG11" s="180"/>
      <c r="DH11" s="167"/>
      <c r="DI11" s="198"/>
      <c r="DJ11" s="199">
        <f t="shared" si="16"/>
        <v>0</v>
      </c>
      <c r="DK11" s="216">
        <f t="shared" si="17"/>
        <v>0</v>
      </c>
      <c r="DL11" s="199">
        <f t="shared" si="18"/>
        <v>0</v>
      </c>
      <c r="DM11" s="215">
        <f t="shared" si="19"/>
        <v>0</v>
      </c>
      <c r="DP11" s="167"/>
      <c r="DQ11" s="180"/>
      <c r="DR11" s="167"/>
      <c r="DS11" s="180"/>
      <c r="DT11" s="167"/>
      <c r="DU11" s="180"/>
      <c r="DV11" s="167"/>
      <c r="DW11" s="180"/>
      <c r="DX11" s="167"/>
      <c r="DY11" s="180"/>
      <c r="DZ11" s="167"/>
      <c r="EA11" s="180"/>
      <c r="EB11" s="167"/>
      <c r="EC11" s="180"/>
      <c r="ED11" s="167"/>
      <c r="EE11" s="198"/>
      <c r="EF11" s="199">
        <f t="shared" si="20"/>
        <v>0</v>
      </c>
      <c r="EG11" s="216">
        <f t="shared" si="21"/>
        <v>0</v>
      </c>
      <c r="EH11" s="199">
        <f t="shared" si="22"/>
        <v>0</v>
      </c>
      <c r="EI11" s="215">
        <f t="shared" si="23"/>
        <v>0</v>
      </c>
      <c r="EL11" s="167"/>
      <c r="EM11" s="180"/>
      <c r="EN11" s="167"/>
      <c r="EO11" s="180"/>
      <c r="EP11" s="167"/>
      <c r="EQ11" s="180"/>
      <c r="ER11" s="167"/>
      <c r="ES11" s="180"/>
      <c r="ET11" s="167"/>
      <c r="EU11" s="180"/>
      <c r="EV11" s="167"/>
      <c r="EW11" s="180"/>
      <c r="EX11" s="167"/>
      <c r="EY11" s="180"/>
      <c r="EZ11" s="167"/>
      <c r="FA11" s="198"/>
      <c r="FB11" s="199">
        <f t="shared" si="24"/>
        <v>0</v>
      </c>
      <c r="FC11" s="216">
        <f t="shared" si="25"/>
        <v>0</v>
      </c>
      <c r="FD11" s="199">
        <f t="shared" si="26"/>
        <v>0</v>
      </c>
      <c r="FE11" s="215">
        <f t="shared" si="27"/>
        <v>0</v>
      </c>
      <c r="FH11" s="167"/>
      <c r="FI11" s="180"/>
      <c r="FJ11" s="167"/>
      <c r="FK11" s="180"/>
      <c r="FL11" s="167"/>
      <c r="FM11" s="180"/>
      <c r="FN11" s="167"/>
      <c r="FO11" s="180"/>
      <c r="FP11" s="167"/>
      <c r="FQ11" s="180"/>
      <c r="FR11" s="167"/>
      <c r="FS11" s="180"/>
      <c r="FT11" s="167"/>
      <c r="FU11" s="180"/>
      <c r="FV11" s="167"/>
      <c r="FW11" s="198"/>
      <c r="FX11" s="199">
        <f t="shared" si="28"/>
        <v>0</v>
      </c>
      <c r="FY11" s="216">
        <f t="shared" si="29"/>
        <v>0</v>
      </c>
      <c r="FZ11" s="199">
        <f t="shared" si="30"/>
        <v>0</v>
      </c>
      <c r="GA11" s="215">
        <f t="shared" si="31"/>
        <v>0</v>
      </c>
      <c r="GD11" s="167"/>
      <c r="GE11" s="180"/>
      <c r="GF11" s="167"/>
      <c r="GG11" s="180"/>
      <c r="GH11" s="167"/>
      <c r="GI11" s="180"/>
      <c r="GJ11" s="167"/>
      <c r="GK11" s="180"/>
      <c r="GL11" s="167"/>
      <c r="GM11" s="180"/>
      <c r="GN11" s="167"/>
      <c r="GO11" s="180"/>
      <c r="GP11" s="167"/>
      <c r="GQ11" s="180"/>
      <c r="GR11" s="167"/>
      <c r="GS11" s="198"/>
      <c r="GT11" s="199">
        <f t="shared" si="32"/>
        <v>0</v>
      </c>
      <c r="GU11" s="216">
        <f t="shared" si="33"/>
        <v>0</v>
      </c>
      <c r="GV11" s="199">
        <f t="shared" si="34"/>
        <v>0</v>
      </c>
      <c r="GW11" s="215">
        <f t="shared" si="35"/>
        <v>0</v>
      </c>
      <c r="GZ11" s="167"/>
      <c r="HA11" s="180"/>
      <c r="HB11" s="167"/>
      <c r="HC11" s="180"/>
      <c r="HD11" s="167"/>
      <c r="HE11" s="180"/>
      <c r="HF11" s="167"/>
      <c r="HG11" s="180"/>
      <c r="HH11" s="167"/>
      <c r="HI11" s="180"/>
      <c r="HJ11" s="167"/>
      <c r="HK11" s="180"/>
      <c r="HL11" s="167"/>
      <c r="HM11" s="180"/>
      <c r="HN11" s="167"/>
      <c r="HO11" s="198"/>
      <c r="HP11" s="199">
        <f t="shared" si="36"/>
        <v>0</v>
      </c>
      <c r="HQ11" s="216">
        <f t="shared" si="37"/>
        <v>0</v>
      </c>
      <c r="HR11" s="199">
        <f t="shared" si="38"/>
        <v>0</v>
      </c>
      <c r="HS11" s="215">
        <f t="shared" si="39"/>
        <v>0</v>
      </c>
      <c r="HV11" s="201">
        <f t="shared" si="40"/>
        <v>0</v>
      </c>
      <c r="HW11" s="202">
        <f t="shared" si="40"/>
        <v>0</v>
      </c>
      <c r="HX11" s="169">
        <f t="shared" si="0"/>
        <v>0</v>
      </c>
      <c r="HY11" s="170">
        <f t="shared" si="1"/>
        <v>0</v>
      </c>
      <c r="HZ11" s="203">
        <f t="shared" si="41"/>
        <v>0</v>
      </c>
      <c r="IA11" s="202">
        <f t="shared" si="41"/>
        <v>0</v>
      </c>
      <c r="IB11" s="169">
        <f t="shared" si="2"/>
        <v>0</v>
      </c>
      <c r="IC11" s="444">
        <f t="shared" si="3"/>
        <v>0</v>
      </c>
      <c r="ID11" s="437">
        <f t="shared" si="42"/>
        <v>0</v>
      </c>
      <c r="IE11" s="439">
        <f t="shared" si="43"/>
        <v>0</v>
      </c>
      <c r="IF11" s="438" t="s">
        <v>343</v>
      </c>
      <c r="IG11" s="439" t="s">
        <v>343</v>
      </c>
    </row>
    <row r="12" spans="1:241" s="23" customFormat="1" ht="15" hidden="1" customHeight="1" x14ac:dyDescent="0.25">
      <c r="A12" s="4"/>
      <c r="B12" s="73"/>
      <c r="C12" s="565"/>
      <c r="D12" s="563"/>
      <c r="E12" s="24"/>
      <c r="F12" s="564"/>
      <c r="G12" s="24"/>
      <c r="H12" s="24"/>
      <c r="I12" s="80">
        <f>INT(ROUND(F12,2)*(IF(E12&gt;0,data!$J$4,0)))</f>
        <v>0</v>
      </c>
      <c r="J12" s="80"/>
      <c r="K12" s="566"/>
      <c r="L12" s="131"/>
      <c r="M12" s="80">
        <f>INT(ROUND(F12,2)*(IF(E12&gt;0,(IF(K12="ano",data!$J$6,0)),0)))</f>
        <v>0</v>
      </c>
      <c r="N12" s="82"/>
      <c r="O12" s="84"/>
      <c r="P12" s="4"/>
      <c r="Q12" s="85"/>
      <c r="R12" s="639" t="s">
        <v>343</v>
      </c>
      <c r="S12" s="4"/>
      <c r="U12" s="176" t="s">
        <v>300</v>
      </c>
      <c r="V12" s="10"/>
      <c r="W12" s="10"/>
      <c r="X12" s="177"/>
      <c r="Y12" s="178"/>
      <c r="Z12" s="177"/>
      <c r="AA12" s="178"/>
      <c r="AB12" s="177"/>
      <c r="AC12" s="178"/>
      <c r="AD12" s="177"/>
      <c r="AE12" s="178"/>
      <c r="AF12" s="177"/>
      <c r="AG12" s="178"/>
      <c r="AH12" s="177"/>
      <c r="AI12" s="178"/>
      <c r="AJ12" s="177"/>
      <c r="AK12" s="178"/>
      <c r="AL12" s="177"/>
      <c r="AM12" s="178"/>
      <c r="AN12" s="177"/>
      <c r="AO12" s="178"/>
      <c r="AP12" s="177"/>
      <c r="AQ12" s="178"/>
      <c r="AR12" s="177"/>
      <c r="AS12" s="178"/>
      <c r="AT12" s="177"/>
      <c r="AU12" s="205"/>
      <c r="AV12" s="199">
        <f t="shared" si="4"/>
        <v>0</v>
      </c>
      <c r="AW12" s="215">
        <f t="shared" si="5"/>
        <v>0</v>
      </c>
      <c r="AX12" s="199">
        <f t="shared" si="6"/>
        <v>0</v>
      </c>
      <c r="AY12" s="215">
        <f t="shared" si="7"/>
        <v>0</v>
      </c>
      <c r="BB12" s="177"/>
      <c r="BC12" s="178"/>
      <c r="BD12" s="177"/>
      <c r="BE12" s="178"/>
      <c r="BF12" s="177"/>
      <c r="BG12" s="178"/>
      <c r="BH12" s="177"/>
      <c r="BI12" s="178"/>
      <c r="BJ12" s="177"/>
      <c r="BK12" s="178"/>
      <c r="BL12" s="177"/>
      <c r="BM12" s="178"/>
      <c r="BN12" s="177"/>
      <c r="BO12" s="178"/>
      <c r="BP12" s="177"/>
      <c r="BQ12" s="205"/>
      <c r="BR12" s="199">
        <f t="shared" si="8"/>
        <v>0</v>
      </c>
      <c r="BS12" s="216">
        <f t="shared" si="9"/>
        <v>0</v>
      </c>
      <c r="BT12" s="199">
        <f t="shared" si="10"/>
        <v>0</v>
      </c>
      <c r="BU12" s="215">
        <f t="shared" si="11"/>
        <v>0</v>
      </c>
      <c r="BX12" s="177"/>
      <c r="BY12" s="178"/>
      <c r="BZ12" s="177"/>
      <c r="CA12" s="178"/>
      <c r="CB12" s="177"/>
      <c r="CC12" s="178"/>
      <c r="CD12" s="177"/>
      <c r="CE12" s="178"/>
      <c r="CF12" s="177"/>
      <c r="CG12" s="178"/>
      <c r="CH12" s="177"/>
      <c r="CI12" s="178"/>
      <c r="CJ12" s="177"/>
      <c r="CK12" s="178"/>
      <c r="CL12" s="177"/>
      <c r="CM12" s="205"/>
      <c r="CN12" s="199">
        <f t="shared" si="12"/>
        <v>0</v>
      </c>
      <c r="CO12" s="216">
        <f t="shared" si="13"/>
        <v>0</v>
      </c>
      <c r="CP12" s="199">
        <f t="shared" si="14"/>
        <v>0</v>
      </c>
      <c r="CQ12" s="215">
        <f t="shared" si="15"/>
        <v>0</v>
      </c>
      <c r="CT12" s="177"/>
      <c r="CU12" s="178"/>
      <c r="CV12" s="177"/>
      <c r="CW12" s="178"/>
      <c r="CX12" s="177"/>
      <c r="CY12" s="178"/>
      <c r="CZ12" s="177"/>
      <c r="DA12" s="178"/>
      <c r="DB12" s="177"/>
      <c r="DC12" s="178"/>
      <c r="DD12" s="177"/>
      <c r="DE12" s="178"/>
      <c r="DF12" s="177"/>
      <c r="DG12" s="178"/>
      <c r="DH12" s="177"/>
      <c r="DI12" s="205"/>
      <c r="DJ12" s="199">
        <f t="shared" si="16"/>
        <v>0</v>
      </c>
      <c r="DK12" s="216">
        <f t="shared" si="17"/>
        <v>0</v>
      </c>
      <c r="DL12" s="199">
        <f t="shared" si="18"/>
        <v>0</v>
      </c>
      <c r="DM12" s="215">
        <f t="shared" si="19"/>
        <v>0</v>
      </c>
      <c r="DP12" s="177"/>
      <c r="DQ12" s="178"/>
      <c r="DR12" s="177"/>
      <c r="DS12" s="178"/>
      <c r="DT12" s="177"/>
      <c r="DU12" s="178"/>
      <c r="DV12" s="177"/>
      <c r="DW12" s="178"/>
      <c r="DX12" s="177"/>
      <c r="DY12" s="178"/>
      <c r="DZ12" s="177"/>
      <c r="EA12" s="178"/>
      <c r="EB12" s="177"/>
      <c r="EC12" s="178"/>
      <c r="ED12" s="177"/>
      <c r="EE12" s="205"/>
      <c r="EF12" s="199">
        <f t="shared" si="20"/>
        <v>0</v>
      </c>
      <c r="EG12" s="216">
        <f t="shared" si="21"/>
        <v>0</v>
      </c>
      <c r="EH12" s="199">
        <f t="shared" si="22"/>
        <v>0</v>
      </c>
      <c r="EI12" s="215">
        <f t="shared" si="23"/>
        <v>0</v>
      </c>
      <c r="EL12" s="177"/>
      <c r="EM12" s="178"/>
      <c r="EN12" s="177"/>
      <c r="EO12" s="178"/>
      <c r="EP12" s="177"/>
      <c r="EQ12" s="178"/>
      <c r="ER12" s="177"/>
      <c r="ES12" s="178"/>
      <c r="ET12" s="177"/>
      <c r="EU12" s="178"/>
      <c r="EV12" s="177"/>
      <c r="EW12" s="178"/>
      <c r="EX12" s="177"/>
      <c r="EY12" s="178"/>
      <c r="EZ12" s="177"/>
      <c r="FA12" s="205"/>
      <c r="FB12" s="199">
        <f t="shared" si="24"/>
        <v>0</v>
      </c>
      <c r="FC12" s="216">
        <f t="shared" si="25"/>
        <v>0</v>
      </c>
      <c r="FD12" s="199">
        <f t="shared" si="26"/>
        <v>0</v>
      </c>
      <c r="FE12" s="215">
        <f t="shared" si="27"/>
        <v>0</v>
      </c>
      <c r="FH12" s="177"/>
      <c r="FI12" s="178"/>
      <c r="FJ12" s="177"/>
      <c r="FK12" s="178"/>
      <c r="FL12" s="177"/>
      <c r="FM12" s="178"/>
      <c r="FN12" s="177"/>
      <c r="FO12" s="178"/>
      <c r="FP12" s="177"/>
      <c r="FQ12" s="178"/>
      <c r="FR12" s="177"/>
      <c r="FS12" s="178"/>
      <c r="FT12" s="177"/>
      <c r="FU12" s="178"/>
      <c r="FV12" s="177"/>
      <c r="FW12" s="205"/>
      <c r="FX12" s="199">
        <f t="shared" si="28"/>
        <v>0</v>
      </c>
      <c r="FY12" s="216">
        <f t="shared" si="29"/>
        <v>0</v>
      </c>
      <c r="FZ12" s="199">
        <f t="shared" si="30"/>
        <v>0</v>
      </c>
      <c r="GA12" s="215">
        <f t="shared" si="31"/>
        <v>0</v>
      </c>
      <c r="GD12" s="177"/>
      <c r="GE12" s="178"/>
      <c r="GF12" s="177"/>
      <c r="GG12" s="178"/>
      <c r="GH12" s="177"/>
      <c r="GI12" s="178"/>
      <c r="GJ12" s="177"/>
      <c r="GK12" s="178"/>
      <c r="GL12" s="177"/>
      <c r="GM12" s="178"/>
      <c r="GN12" s="177"/>
      <c r="GO12" s="178"/>
      <c r="GP12" s="177"/>
      <c r="GQ12" s="178"/>
      <c r="GR12" s="177"/>
      <c r="GS12" s="205"/>
      <c r="GT12" s="199">
        <f t="shared" si="32"/>
        <v>0</v>
      </c>
      <c r="GU12" s="216">
        <f t="shared" si="33"/>
        <v>0</v>
      </c>
      <c r="GV12" s="199">
        <f t="shared" si="34"/>
        <v>0</v>
      </c>
      <c r="GW12" s="215">
        <f t="shared" si="35"/>
        <v>0</v>
      </c>
      <c r="GZ12" s="177"/>
      <c r="HA12" s="178"/>
      <c r="HB12" s="177"/>
      <c r="HC12" s="178"/>
      <c r="HD12" s="177"/>
      <c r="HE12" s="178"/>
      <c r="HF12" s="177"/>
      <c r="HG12" s="178"/>
      <c r="HH12" s="177"/>
      <c r="HI12" s="178"/>
      <c r="HJ12" s="177"/>
      <c r="HK12" s="178"/>
      <c r="HL12" s="177"/>
      <c r="HM12" s="178"/>
      <c r="HN12" s="177"/>
      <c r="HO12" s="205"/>
      <c r="HP12" s="199">
        <f t="shared" si="36"/>
        <v>0</v>
      </c>
      <c r="HQ12" s="216">
        <f t="shared" si="37"/>
        <v>0</v>
      </c>
      <c r="HR12" s="199">
        <f t="shared" si="38"/>
        <v>0</v>
      </c>
      <c r="HS12" s="215">
        <f t="shared" si="39"/>
        <v>0</v>
      </c>
      <c r="HV12" s="201">
        <f t="shared" si="40"/>
        <v>0</v>
      </c>
      <c r="HW12" s="202">
        <f t="shared" si="40"/>
        <v>0</v>
      </c>
      <c r="HX12" s="169">
        <f t="shared" si="0"/>
        <v>0</v>
      </c>
      <c r="HY12" s="170">
        <f t="shared" si="1"/>
        <v>0</v>
      </c>
      <c r="HZ12" s="203">
        <f t="shared" si="41"/>
        <v>0</v>
      </c>
      <c r="IA12" s="202">
        <f t="shared" si="41"/>
        <v>0</v>
      </c>
      <c r="IB12" s="169">
        <f t="shared" si="2"/>
        <v>0</v>
      </c>
      <c r="IC12" s="444">
        <f t="shared" si="3"/>
        <v>0</v>
      </c>
      <c r="ID12" s="437">
        <f t="shared" si="42"/>
        <v>0</v>
      </c>
      <c r="IE12" s="439">
        <f t="shared" si="43"/>
        <v>0</v>
      </c>
      <c r="IF12" s="438" t="s">
        <v>343</v>
      </c>
      <c r="IG12" s="439" t="s">
        <v>343</v>
      </c>
    </row>
    <row r="13" spans="1:241" s="4" customFormat="1" ht="16.5" customHeight="1" x14ac:dyDescent="0.25">
      <c r="B13" s="73" t="s">
        <v>7</v>
      </c>
      <c r="C13" s="880"/>
      <c r="D13" s="881"/>
      <c r="E13" s="318"/>
      <c r="F13" s="314"/>
      <c r="G13" s="14"/>
      <c r="H13" s="14"/>
      <c r="I13" s="80">
        <f>INT(ROUND(F13,2)*(IF(E13&gt;0,data!$J$4,0)))</f>
        <v>0</v>
      </c>
      <c r="J13" s="80">
        <f>IF(E13&gt;0,I13*E13,0)</f>
        <v>0</v>
      </c>
      <c r="K13" s="320"/>
      <c r="L13" s="318"/>
      <c r="M13" s="80">
        <f>INT(ROUND(F13,2)*(IF(E13&gt;0,(IF(K13="ano",data!$J$6,0)),0)))</f>
        <v>0</v>
      </c>
      <c r="N13" s="82">
        <f>IF(L13&gt;E13,M13*E13,M13*L13)</f>
        <v>0</v>
      </c>
      <c r="O13" s="84">
        <f t="shared" si="44"/>
        <v>0</v>
      </c>
      <c r="Q13" s="85" t="str">
        <f t="shared" si="45"/>
        <v/>
      </c>
      <c r="R13" s="639" t="s">
        <v>343</v>
      </c>
      <c r="T13" s="4">
        <f t="shared" si="46"/>
        <v>0</v>
      </c>
      <c r="U13" s="179" t="s">
        <v>300</v>
      </c>
      <c r="V13" s="10"/>
      <c r="W13" s="10"/>
      <c r="X13" s="167"/>
      <c r="Y13" s="180"/>
      <c r="Z13" s="167"/>
      <c r="AA13" s="180"/>
      <c r="AB13" s="167"/>
      <c r="AC13" s="180"/>
      <c r="AD13" s="167"/>
      <c r="AE13" s="180"/>
      <c r="AF13" s="167"/>
      <c r="AG13" s="180"/>
      <c r="AH13" s="167"/>
      <c r="AI13" s="180"/>
      <c r="AJ13" s="167"/>
      <c r="AK13" s="180"/>
      <c r="AL13" s="167"/>
      <c r="AM13" s="180"/>
      <c r="AN13" s="167"/>
      <c r="AO13" s="180"/>
      <c r="AP13" s="167"/>
      <c r="AQ13" s="180"/>
      <c r="AR13" s="167"/>
      <c r="AS13" s="180"/>
      <c r="AT13" s="167"/>
      <c r="AU13" s="198"/>
      <c r="AV13" s="199">
        <f t="shared" si="4"/>
        <v>0</v>
      </c>
      <c r="AW13" s="215">
        <f t="shared" si="5"/>
        <v>0</v>
      </c>
      <c r="AX13" s="199">
        <f t="shared" si="6"/>
        <v>0</v>
      </c>
      <c r="AY13" s="215">
        <f t="shared" si="7"/>
        <v>0</v>
      </c>
      <c r="BB13" s="167"/>
      <c r="BC13" s="180"/>
      <c r="BD13" s="167"/>
      <c r="BE13" s="180"/>
      <c r="BF13" s="167"/>
      <c r="BG13" s="180"/>
      <c r="BH13" s="167"/>
      <c r="BI13" s="180"/>
      <c r="BJ13" s="167"/>
      <c r="BK13" s="180"/>
      <c r="BL13" s="167"/>
      <c r="BM13" s="180"/>
      <c r="BN13" s="167"/>
      <c r="BO13" s="180"/>
      <c r="BP13" s="167"/>
      <c r="BQ13" s="198"/>
      <c r="BR13" s="199">
        <f t="shared" si="8"/>
        <v>0</v>
      </c>
      <c r="BS13" s="216">
        <f t="shared" si="9"/>
        <v>0</v>
      </c>
      <c r="BT13" s="199">
        <f t="shared" si="10"/>
        <v>0</v>
      </c>
      <c r="BU13" s="215">
        <f t="shared" si="11"/>
        <v>0</v>
      </c>
      <c r="BX13" s="167"/>
      <c r="BY13" s="180"/>
      <c r="BZ13" s="167"/>
      <c r="CA13" s="180"/>
      <c r="CB13" s="167"/>
      <c r="CC13" s="180"/>
      <c r="CD13" s="167"/>
      <c r="CE13" s="180"/>
      <c r="CF13" s="167"/>
      <c r="CG13" s="180"/>
      <c r="CH13" s="167"/>
      <c r="CI13" s="180"/>
      <c r="CJ13" s="167"/>
      <c r="CK13" s="180"/>
      <c r="CL13" s="167"/>
      <c r="CM13" s="198"/>
      <c r="CN13" s="199">
        <f t="shared" si="12"/>
        <v>0</v>
      </c>
      <c r="CO13" s="216">
        <f t="shared" si="13"/>
        <v>0</v>
      </c>
      <c r="CP13" s="199">
        <f t="shared" si="14"/>
        <v>0</v>
      </c>
      <c r="CQ13" s="215">
        <f t="shared" si="15"/>
        <v>0</v>
      </c>
      <c r="CT13" s="167"/>
      <c r="CU13" s="180"/>
      <c r="CV13" s="167"/>
      <c r="CW13" s="180"/>
      <c r="CX13" s="167"/>
      <c r="CY13" s="180"/>
      <c r="CZ13" s="167"/>
      <c r="DA13" s="180"/>
      <c r="DB13" s="167"/>
      <c r="DC13" s="180"/>
      <c r="DD13" s="167"/>
      <c r="DE13" s="180"/>
      <c r="DF13" s="167"/>
      <c r="DG13" s="180"/>
      <c r="DH13" s="167"/>
      <c r="DI13" s="198"/>
      <c r="DJ13" s="199">
        <f t="shared" si="16"/>
        <v>0</v>
      </c>
      <c r="DK13" s="216">
        <f t="shared" si="17"/>
        <v>0</v>
      </c>
      <c r="DL13" s="199">
        <f t="shared" si="18"/>
        <v>0</v>
      </c>
      <c r="DM13" s="215">
        <f t="shared" si="19"/>
        <v>0</v>
      </c>
      <c r="DP13" s="167"/>
      <c r="DQ13" s="180"/>
      <c r="DR13" s="167"/>
      <c r="DS13" s="180"/>
      <c r="DT13" s="167"/>
      <c r="DU13" s="180"/>
      <c r="DV13" s="167"/>
      <c r="DW13" s="180"/>
      <c r="DX13" s="167"/>
      <c r="DY13" s="180"/>
      <c r="DZ13" s="167"/>
      <c r="EA13" s="180"/>
      <c r="EB13" s="167"/>
      <c r="EC13" s="180"/>
      <c r="ED13" s="167"/>
      <c r="EE13" s="198"/>
      <c r="EF13" s="199">
        <f t="shared" si="20"/>
        <v>0</v>
      </c>
      <c r="EG13" s="216">
        <f t="shared" si="21"/>
        <v>0</v>
      </c>
      <c r="EH13" s="199">
        <f t="shared" si="22"/>
        <v>0</v>
      </c>
      <c r="EI13" s="215">
        <f t="shared" si="23"/>
        <v>0</v>
      </c>
      <c r="EL13" s="167"/>
      <c r="EM13" s="180"/>
      <c r="EN13" s="167"/>
      <c r="EO13" s="180"/>
      <c r="EP13" s="167"/>
      <c r="EQ13" s="180"/>
      <c r="ER13" s="167"/>
      <c r="ES13" s="180"/>
      <c r="ET13" s="167"/>
      <c r="EU13" s="180"/>
      <c r="EV13" s="167"/>
      <c r="EW13" s="180"/>
      <c r="EX13" s="167"/>
      <c r="EY13" s="180"/>
      <c r="EZ13" s="167"/>
      <c r="FA13" s="198"/>
      <c r="FB13" s="199">
        <f t="shared" si="24"/>
        <v>0</v>
      </c>
      <c r="FC13" s="216">
        <f t="shared" si="25"/>
        <v>0</v>
      </c>
      <c r="FD13" s="199">
        <f t="shared" si="26"/>
        <v>0</v>
      </c>
      <c r="FE13" s="215">
        <f t="shared" si="27"/>
        <v>0</v>
      </c>
      <c r="FH13" s="167"/>
      <c r="FI13" s="180"/>
      <c r="FJ13" s="167"/>
      <c r="FK13" s="180"/>
      <c r="FL13" s="167"/>
      <c r="FM13" s="180"/>
      <c r="FN13" s="167"/>
      <c r="FO13" s="180"/>
      <c r="FP13" s="167"/>
      <c r="FQ13" s="180"/>
      <c r="FR13" s="167"/>
      <c r="FS13" s="180"/>
      <c r="FT13" s="167"/>
      <c r="FU13" s="180"/>
      <c r="FV13" s="167"/>
      <c r="FW13" s="198"/>
      <c r="FX13" s="199">
        <f t="shared" si="28"/>
        <v>0</v>
      </c>
      <c r="FY13" s="216">
        <f t="shared" si="29"/>
        <v>0</v>
      </c>
      <c r="FZ13" s="199">
        <f t="shared" si="30"/>
        <v>0</v>
      </c>
      <c r="GA13" s="215">
        <f t="shared" si="31"/>
        <v>0</v>
      </c>
      <c r="GD13" s="167"/>
      <c r="GE13" s="180"/>
      <c r="GF13" s="167"/>
      <c r="GG13" s="180"/>
      <c r="GH13" s="167"/>
      <c r="GI13" s="180"/>
      <c r="GJ13" s="167"/>
      <c r="GK13" s="180"/>
      <c r="GL13" s="167"/>
      <c r="GM13" s="180"/>
      <c r="GN13" s="167"/>
      <c r="GO13" s="180"/>
      <c r="GP13" s="167"/>
      <c r="GQ13" s="180"/>
      <c r="GR13" s="167"/>
      <c r="GS13" s="198"/>
      <c r="GT13" s="199">
        <f t="shared" si="32"/>
        <v>0</v>
      </c>
      <c r="GU13" s="216">
        <f t="shared" si="33"/>
        <v>0</v>
      </c>
      <c r="GV13" s="199">
        <f t="shared" si="34"/>
        <v>0</v>
      </c>
      <c r="GW13" s="215">
        <f t="shared" si="35"/>
        <v>0</v>
      </c>
      <c r="GZ13" s="167"/>
      <c r="HA13" s="180"/>
      <c r="HB13" s="167"/>
      <c r="HC13" s="180"/>
      <c r="HD13" s="167"/>
      <c r="HE13" s="180"/>
      <c r="HF13" s="167"/>
      <c r="HG13" s="180"/>
      <c r="HH13" s="167"/>
      <c r="HI13" s="180"/>
      <c r="HJ13" s="167"/>
      <c r="HK13" s="180"/>
      <c r="HL13" s="167"/>
      <c r="HM13" s="180"/>
      <c r="HN13" s="167"/>
      <c r="HO13" s="198"/>
      <c r="HP13" s="199">
        <f t="shared" si="36"/>
        <v>0</v>
      </c>
      <c r="HQ13" s="216">
        <f t="shared" si="37"/>
        <v>0</v>
      </c>
      <c r="HR13" s="199">
        <f t="shared" si="38"/>
        <v>0</v>
      </c>
      <c r="HS13" s="215">
        <f t="shared" si="39"/>
        <v>0</v>
      </c>
      <c r="HV13" s="201">
        <f t="shared" si="40"/>
        <v>0</v>
      </c>
      <c r="HW13" s="202">
        <f t="shared" si="40"/>
        <v>0</v>
      </c>
      <c r="HX13" s="169">
        <f t="shared" si="0"/>
        <v>0</v>
      </c>
      <c r="HY13" s="170">
        <f t="shared" si="1"/>
        <v>0</v>
      </c>
      <c r="HZ13" s="203">
        <f t="shared" si="41"/>
        <v>0</v>
      </c>
      <c r="IA13" s="202">
        <f t="shared" si="41"/>
        <v>0</v>
      </c>
      <c r="IB13" s="169">
        <f t="shared" si="2"/>
        <v>0</v>
      </c>
      <c r="IC13" s="444">
        <f t="shared" si="3"/>
        <v>0</v>
      </c>
      <c r="ID13" s="437">
        <f t="shared" si="42"/>
        <v>0</v>
      </c>
      <c r="IE13" s="439">
        <f t="shared" si="43"/>
        <v>0</v>
      </c>
      <c r="IF13" s="438" t="s">
        <v>343</v>
      </c>
      <c r="IG13" s="439" t="s">
        <v>343</v>
      </c>
    </row>
    <row r="14" spans="1:241" s="23" customFormat="1" ht="16.5" hidden="1" customHeight="1" x14ac:dyDescent="0.25">
      <c r="A14" s="4"/>
      <c r="B14" s="73"/>
      <c r="C14" s="565"/>
      <c r="D14" s="563"/>
      <c r="E14" s="24"/>
      <c r="F14" s="564"/>
      <c r="G14" s="24"/>
      <c r="H14" s="24"/>
      <c r="I14" s="80">
        <f>INT(ROUND(F14,2)*(IF(E14&gt;0,data!$J$4,0)))</f>
        <v>0</v>
      </c>
      <c r="J14" s="80"/>
      <c r="K14" s="566"/>
      <c r="L14" s="131"/>
      <c r="M14" s="80">
        <f>INT(ROUND(F14,2)*(IF(E14&gt;0,(IF(K14="ano",data!$J$6,0)),0)))</f>
        <v>0</v>
      </c>
      <c r="N14" s="82"/>
      <c r="O14" s="84"/>
      <c r="P14" s="4"/>
      <c r="Q14" s="85"/>
      <c r="R14" s="639" t="s">
        <v>343</v>
      </c>
      <c r="S14" s="4"/>
      <c r="U14" s="176" t="s">
        <v>300</v>
      </c>
      <c r="V14" s="10"/>
      <c r="W14" s="10"/>
      <c r="X14" s="177"/>
      <c r="Y14" s="178"/>
      <c r="Z14" s="177"/>
      <c r="AA14" s="178"/>
      <c r="AB14" s="177"/>
      <c r="AC14" s="178"/>
      <c r="AD14" s="177"/>
      <c r="AE14" s="178"/>
      <c r="AF14" s="177"/>
      <c r="AG14" s="178"/>
      <c r="AH14" s="177"/>
      <c r="AI14" s="178"/>
      <c r="AJ14" s="177"/>
      <c r="AK14" s="178"/>
      <c r="AL14" s="177"/>
      <c r="AM14" s="178"/>
      <c r="AN14" s="177"/>
      <c r="AO14" s="178"/>
      <c r="AP14" s="177"/>
      <c r="AQ14" s="178"/>
      <c r="AR14" s="177"/>
      <c r="AS14" s="178"/>
      <c r="AT14" s="177"/>
      <c r="AU14" s="205"/>
      <c r="AV14" s="199">
        <f t="shared" si="4"/>
        <v>0</v>
      </c>
      <c r="AW14" s="215">
        <f t="shared" si="5"/>
        <v>0</v>
      </c>
      <c r="AX14" s="199">
        <f t="shared" si="6"/>
        <v>0</v>
      </c>
      <c r="AY14" s="215">
        <f t="shared" si="7"/>
        <v>0</v>
      </c>
      <c r="BB14" s="177"/>
      <c r="BC14" s="178"/>
      <c r="BD14" s="177"/>
      <c r="BE14" s="178"/>
      <c r="BF14" s="177"/>
      <c r="BG14" s="178"/>
      <c r="BH14" s="177"/>
      <c r="BI14" s="178"/>
      <c r="BJ14" s="177"/>
      <c r="BK14" s="178"/>
      <c r="BL14" s="177"/>
      <c r="BM14" s="178"/>
      <c r="BN14" s="177"/>
      <c r="BO14" s="178"/>
      <c r="BP14" s="177"/>
      <c r="BQ14" s="205"/>
      <c r="BR14" s="199">
        <f t="shared" si="8"/>
        <v>0</v>
      </c>
      <c r="BS14" s="216">
        <f t="shared" si="9"/>
        <v>0</v>
      </c>
      <c r="BT14" s="199">
        <f t="shared" si="10"/>
        <v>0</v>
      </c>
      <c r="BU14" s="215">
        <f t="shared" si="11"/>
        <v>0</v>
      </c>
      <c r="BX14" s="177"/>
      <c r="BY14" s="178"/>
      <c r="BZ14" s="177"/>
      <c r="CA14" s="178"/>
      <c r="CB14" s="177"/>
      <c r="CC14" s="178"/>
      <c r="CD14" s="177"/>
      <c r="CE14" s="178"/>
      <c r="CF14" s="177"/>
      <c r="CG14" s="178"/>
      <c r="CH14" s="177"/>
      <c r="CI14" s="178"/>
      <c r="CJ14" s="177"/>
      <c r="CK14" s="178"/>
      <c r="CL14" s="177"/>
      <c r="CM14" s="205"/>
      <c r="CN14" s="199">
        <f t="shared" si="12"/>
        <v>0</v>
      </c>
      <c r="CO14" s="216">
        <f t="shared" si="13"/>
        <v>0</v>
      </c>
      <c r="CP14" s="199">
        <f t="shared" si="14"/>
        <v>0</v>
      </c>
      <c r="CQ14" s="215">
        <f t="shared" si="15"/>
        <v>0</v>
      </c>
      <c r="CT14" s="177"/>
      <c r="CU14" s="178"/>
      <c r="CV14" s="177"/>
      <c r="CW14" s="178"/>
      <c r="CX14" s="177"/>
      <c r="CY14" s="178"/>
      <c r="CZ14" s="177"/>
      <c r="DA14" s="178"/>
      <c r="DB14" s="177"/>
      <c r="DC14" s="178"/>
      <c r="DD14" s="177"/>
      <c r="DE14" s="178"/>
      <c r="DF14" s="177"/>
      <c r="DG14" s="178"/>
      <c r="DH14" s="177"/>
      <c r="DI14" s="205"/>
      <c r="DJ14" s="199">
        <f t="shared" si="16"/>
        <v>0</v>
      </c>
      <c r="DK14" s="216">
        <f t="shared" si="17"/>
        <v>0</v>
      </c>
      <c r="DL14" s="199">
        <f t="shared" si="18"/>
        <v>0</v>
      </c>
      <c r="DM14" s="215">
        <f t="shared" si="19"/>
        <v>0</v>
      </c>
      <c r="DP14" s="177"/>
      <c r="DQ14" s="178"/>
      <c r="DR14" s="177"/>
      <c r="DS14" s="178"/>
      <c r="DT14" s="177"/>
      <c r="DU14" s="178"/>
      <c r="DV14" s="177"/>
      <c r="DW14" s="178"/>
      <c r="DX14" s="177"/>
      <c r="DY14" s="178"/>
      <c r="DZ14" s="177"/>
      <c r="EA14" s="178"/>
      <c r="EB14" s="177"/>
      <c r="EC14" s="178"/>
      <c r="ED14" s="177"/>
      <c r="EE14" s="205"/>
      <c r="EF14" s="199">
        <f t="shared" si="20"/>
        <v>0</v>
      </c>
      <c r="EG14" s="216">
        <f t="shared" si="21"/>
        <v>0</v>
      </c>
      <c r="EH14" s="199">
        <f t="shared" si="22"/>
        <v>0</v>
      </c>
      <c r="EI14" s="215">
        <f t="shared" si="23"/>
        <v>0</v>
      </c>
      <c r="EL14" s="177"/>
      <c r="EM14" s="178"/>
      <c r="EN14" s="177"/>
      <c r="EO14" s="178"/>
      <c r="EP14" s="177"/>
      <c r="EQ14" s="178"/>
      <c r="ER14" s="177"/>
      <c r="ES14" s="178"/>
      <c r="ET14" s="177"/>
      <c r="EU14" s="178"/>
      <c r="EV14" s="177"/>
      <c r="EW14" s="178"/>
      <c r="EX14" s="177"/>
      <c r="EY14" s="178"/>
      <c r="EZ14" s="177"/>
      <c r="FA14" s="205"/>
      <c r="FB14" s="199">
        <f t="shared" si="24"/>
        <v>0</v>
      </c>
      <c r="FC14" s="216">
        <f t="shared" si="25"/>
        <v>0</v>
      </c>
      <c r="FD14" s="199">
        <f t="shared" si="26"/>
        <v>0</v>
      </c>
      <c r="FE14" s="215">
        <f t="shared" si="27"/>
        <v>0</v>
      </c>
      <c r="FH14" s="177"/>
      <c r="FI14" s="178"/>
      <c r="FJ14" s="177"/>
      <c r="FK14" s="178"/>
      <c r="FL14" s="177"/>
      <c r="FM14" s="178"/>
      <c r="FN14" s="177"/>
      <c r="FO14" s="178"/>
      <c r="FP14" s="177"/>
      <c r="FQ14" s="178"/>
      <c r="FR14" s="177"/>
      <c r="FS14" s="178"/>
      <c r="FT14" s="177"/>
      <c r="FU14" s="178"/>
      <c r="FV14" s="177"/>
      <c r="FW14" s="205"/>
      <c r="FX14" s="199">
        <f t="shared" si="28"/>
        <v>0</v>
      </c>
      <c r="FY14" s="216">
        <f t="shared" si="29"/>
        <v>0</v>
      </c>
      <c r="FZ14" s="199">
        <f t="shared" si="30"/>
        <v>0</v>
      </c>
      <c r="GA14" s="215">
        <f t="shared" si="31"/>
        <v>0</v>
      </c>
      <c r="GD14" s="177"/>
      <c r="GE14" s="178"/>
      <c r="GF14" s="177"/>
      <c r="GG14" s="178"/>
      <c r="GH14" s="177"/>
      <c r="GI14" s="178"/>
      <c r="GJ14" s="177"/>
      <c r="GK14" s="178"/>
      <c r="GL14" s="177"/>
      <c r="GM14" s="178"/>
      <c r="GN14" s="177"/>
      <c r="GO14" s="178"/>
      <c r="GP14" s="177"/>
      <c r="GQ14" s="178"/>
      <c r="GR14" s="177"/>
      <c r="GS14" s="205"/>
      <c r="GT14" s="199">
        <f t="shared" si="32"/>
        <v>0</v>
      </c>
      <c r="GU14" s="216">
        <f t="shared" si="33"/>
        <v>0</v>
      </c>
      <c r="GV14" s="199">
        <f t="shared" si="34"/>
        <v>0</v>
      </c>
      <c r="GW14" s="215">
        <f t="shared" si="35"/>
        <v>0</v>
      </c>
      <c r="GZ14" s="177"/>
      <c r="HA14" s="178"/>
      <c r="HB14" s="177"/>
      <c r="HC14" s="178"/>
      <c r="HD14" s="177"/>
      <c r="HE14" s="178"/>
      <c r="HF14" s="177"/>
      <c r="HG14" s="178"/>
      <c r="HH14" s="177"/>
      <c r="HI14" s="178"/>
      <c r="HJ14" s="177"/>
      <c r="HK14" s="178"/>
      <c r="HL14" s="177"/>
      <c r="HM14" s="178"/>
      <c r="HN14" s="177"/>
      <c r="HO14" s="205"/>
      <c r="HP14" s="199">
        <f t="shared" si="36"/>
        <v>0</v>
      </c>
      <c r="HQ14" s="216">
        <f t="shared" si="37"/>
        <v>0</v>
      </c>
      <c r="HR14" s="199">
        <f t="shared" si="38"/>
        <v>0</v>
      </c>
      <c r="HS14" s="215">
        <f t="shared" si="39"/>
        <v>0</v>
      </c>
      <c r="HV14" s="201">
        <f t="shared" si="40"/>
        <v>0</v>
      </c>
      <c r="HW14" s="202">
        <f t="shared" si="40"/>
        <v>0</v>
      </c>
      <c r="HX14" s="169">
        <f t="shared" si="0"/>
        <v>0</v>
      </c>
      <c r="HY14" s="170">
        <f t="shared" si="1"/>
        <v>0</v>
      </c>
      <c r="HZ14" s="203">
        <f t="shared" si="41"/>
        <v>0</v>
      </c>
      <c r="IA14" s="202">
        <f t="shared" si="41"/>
        <v>0</v>
      </c>
      <c r="IB14" s="169">
        <f t="shared" si="2"/>
        <v>0</v>
      </c>
      <c r="IC14" s="444">
        <f t="shared" si="3"/>
        <v>0</v>
      </c>
      <c r="ID14" s="437">
        <f t="shared" si="42"/>
        <v>0</v>
      </c>
      <c r="IE14" s="439">
        <f t="shared" si="43"/>
        <v>0</v>
      </c>
      <c r="IF14" s="438" t="s">
        <v>343</v>
      </c>
      <c r="IG14" s="439" t="s">
        <v>343</v>
      </c>
    </row>
    <row r="15" spans="1:241" s="4" customFormat="1" ht="16.5" customHeight="1" x14ac:dyDescent="0.25">
      <c r="B15" s="73" t="s">
        <v>8</v>
      </c>
      <c r="C15" s="880"/>
      <c r="D15" s="881"/>
      <c r="E15" s="318"/>
      <c r="F15" s="314"/>
      <c r="G15" s="14"/>
      <c r="H15" s="14"/>
      <c r="I15" s="80">
        <f>INT(ROUND(F15,2)*(IF(E15&gt;0,data!$J$4,0)))</f>
        <v>0</v>
      </c>
      <c r="J15" s="80">
        <f>IF(E15&gt;0,I15*E15,0)</f>
        <v>0</v>
      </c>
      <c r="K15" s="320"/>
      <c r="L15" s="318"/>
      <c r="M15" s="80">
        <f>INT(ROUND(F15,2)*(IF(E15&gt;0,(IF(K15="ano",data!$J$6,0)),0)))</f>
        <v>0</v>
      </c>
      <c r="N15" s="82">
        <f>IF(L15&gt;E15,M15*E15,M15*L15)</f>
        <v>0</v>
      </c>
      <c r="O15" s="84">
        <f t="shared" si="44"/>
        <v>0</v>
      </c>
      <c r="Q15" s="85" t="str">
        <f t="shared" si="45"/>
        <v/>
      </c>
      <c r="R15" s="639" t="s">
        <v>343</v>
      </c>
      <c r="T15" s="4">
        <f t="shared" si="46"/>
        <v>0</v>
      </c>
      <c r="U15" s="179" t="s">
        <v>300</v>
      </c>
      <c r="V15" s="10"/>
      <c r="W15" s="10"/>
      <c r="X15" s="167"/>
      <c r="Y15" s="180"/>
      <c r="Z15" s="167"/>
      <c r="AA15" s="180"/>
      <c r="AB15" s="167"/>
      <c r="AC15" s="180"/>
      <c r="AD15" s="167"/>
      <c r="AE15" s="180"/>
      <c r="AF15" s="167"/>
      <c r="AG15" s="180"/>
      <c r="AH15" s="167"/>
      <c r="AI15" s="180"/>
      <c r="AJ15" s="167"/>
      <c r="AK15" s="180"/>
      <c r="AL15" s="167"/>
      <c r="AM15" s="180"/>
      <c r="AN15" s="167"/>
      <c r="AO15" s="180"/>
      <c r="AP15" s="167"/>
      <c r="AQ15" s="180"/>
      <c r="AR15" s="167"/>
      <c r="AS15" s="180"/>
      <c r="AT15" s="167"/>
      <c r="AU15" s="198"/>
      <c r="AV15" s="199">
        <f t="shared" si="4"/>
        <v>0</v>
      </c>
      <c r="AW15" s="215">
        <f t="shared" si="5"/>
        <v>0</v>
      </c>
      <c r="AX15" s="199">
        <f t="shared" si="6"/>
        <v>0</v>
      </c>
      <c r="AY15" s="215">
        <f t="shared" si="7"/>
        <v>0</v>
      </c>
      <c r="BB15" s="167"/>
      <c r="BC15" s="180"/>
      <c r="BD15" s="167"/>
      <c r="BE15" s="180"/>
      <c r="BF15" s="167"/>
      <c r="BG15" s="180"/>
      <c r="BH15" s="167"/>
      <c r="BI15" s="180"/>
      <c r="BJ15" s="167"/>
      <c r="BK15" s="180"/>
      <c r="BL15" s="167"/>
      <c r="BM15" s="180"/>
      <c r="BN15" s="167"/>
      <c r="BO15" s="180"/>
      <c r="BP15" s="167"/>
      <c r="BQ15" s="198"/>
      <c r="BR15" s="199">
        <f t="shared" si="8"/>
        <v>0</v>
      </c>
      <c r="BS15" s="216">
        <f t="shared" si="9"/>
        <v>0</v>
      </c>
      <c r="BT15" s="199">
        <f t="shared" si="10"/>
        <v>0</v>
      </c>
      <c r="BU15" s="215">
        <f t="shared" si="11"/>
        <v>0</v>
      </c>
      <c r="BX15" s="167"/>
      <c r="BY15" s="180"/>
      <c r="BZ15" s="167"/>
      <c r="CA15" s="180"/>
      <c r="CB15" s="167"/>
      <c r="CC15" s="180"/>
      <c r="CD15" s="167"/>
      <c r="CE15" s="180"/>
      <c r="CF15" s="167"/>
      <c r="CG15" s="180"/>
      <c r="CH15" s="167"/>
      <c r="CI15" s="180"/>
      <c r="CJ15" s="167"/>
      <c r="CK15" s="180"/>
      <c r="CL15" s="167"/>
      <c r="CM15" s="198"/>
      <c r="CN15" s="199">
        <f t="shared" si="12"/>
        <v>0</v>
      </c>
      <c r="CO15" s="216">
        <f t="shared" si="13"/>
        <v>0</v>
      </c>
      <c r="CP15" s="199">
        <f t="shared" si="14"/>
        <v>0</v>
      </c>
      <c r="CQ15" s="215">
        <f t="shared" si="15"/>
        <v>0</v>
      </c>
      <c r="CT15" s="167"/>
      <c r="CU15" s="180"/>
      <c r="CV15" s="167"/>
      <c r="CW15" s="180"/>
      <c r="CX15" s="167"/>
      <c r="CY15" s="180"/>
      <c r="CZ15" s="167"/>
      <c r="DA15" s="180"/>
      <c r="DB15" s="167"/>
      <c r="DC15" s="180"/>
      <c r="DD15" s="167"/>
      <c r="DE15" s="180"/>
      <c r="DF15" s="167"/>
      <c r="DG15" s="180"/>
      <c r="DH15" s="167"/>
      <c r="DI15" s="198"/>
      <c r="DJ15" s="199">
        <f t="shared" si="16"/>
        <v>0</v>
      </c>
      <c r="DK15" s="216">
        <f t="shared" si="17"/>
        <v>0</v>
      </c>
      <c r="DL15" s="199">
        <f t="shared" si="18"/>
        <v>0</v>
      </c>
      <c r="DM15" s="215">
        <f t="shared" si="19"/>
        <v>0</v>
      </c>
      <c r="DP15" s="167"/>
      <c r="DQ15" s="180"/>
      <c r="DR15" s="167"/>
      <c r="DS15" s="180"/>
      <c r="DT15" s="167"/>
      <c r="DU15" s="180"/>
      <c r="DV15" s="167"/>
      <c r="DW15" s="180"/>
      <c r="DX15" s="167"/>
      <c r="DY15" s="180"/>
      <c r="DZ15" s="167"/>
      <c r="EA15" s="180"/>
      <c r="EB15" s="167"/>
      <c r="EC15" s="180"/>
      <c r="ED15" s="167"/>
      <c r="EE15" s="198"/>
      <c r="EF15" s="199">
        <f t="shared" si="20"/>
        <v>0</v>
      </c>
      <c r="EG15" s="216">
        <f t="shared" si="21"/>
        <v>0</v>
      </c>
      <c r="EH15" s="199">
        <f t="shared" si="22"/>
        <v>0</v>
      </c>
      <c r="EI15" s="215">
        <f t="shared" si="23"/>
        <v>0</v>
      </c>
      <c r="EL15" s="167"/>
      <c r="EM15" s="180"/>
      <c r="EN15" s="167"/>
      <c r="EO15" s="180"/>
      <c r="EP15" s="167"/>
      <c r="EQ15" s="180"/>
      <c r="ER15" s="167"/>
      <c r="ES15" s="180"/>
      <c r="ET15" s="167"/>
      <c r="EU15" s="180"/>
      <c r="EV15" s="167"/>
      <c r="EW15" s="180"/>
      <c r="EX15" s="167"/>
      <c r="EY15" s="180"/>
      <c r="EZ15" s="167"/>
      <c r="FA15" s="198"/>
      <c r="FB15" s="199">
        <f t="shared" si="24"/>
        <v>0</v>
      </c>
      <c r="FC15" s="216">
        <f t="shared" si="25"/>
        <v>0</v>
      </c>
      <c r="FD15" s="199">
        <f t="shared" si="26"/>
        <v>0</v>
      </c>
      <c r="FE15" s="215">
        <f t="shared" si="27"/>
        <v>0</v>
      </c>
      <c r="FH15" s="167"/>
      <c r="FI15" s="180"/>
      <c r="FJ15" s="167"/>
      <c r="FK15" s="180"/>
      <c r="FL15" s="167"/>
      <c r="FM15" s="180"/>
      <c r="FN15" s="167"/>
      <c r="FO15" s="180"/>
      <c r="FP15" s="167"/>
      <c r="FQ15" s="180"/>
      <c r="FR15" s="167"/>
      <c r="FS15" s="180"/>
      <c r="FT15" s="167"/>
      <c r="FU15" s="180"/>
      <c r="FV15" s="167"/>
      <c r="FW15" s="198"/>
      <c r="FX15" s="199">
        <f t="shared" si="28"/>
        <v>0</v>
      </c>
      <c r="FY15" s="216">
        <f t="shared" si="29"/>
        <v>0</v>
      </c>
      <c r="FZ15" s="199">
        <f t="shared" si="30"/>
        <v>0</v>
      </c>
      <c r="GA15" s="215">
        <f t="shared" si="31"/>
        <v>0</v>
      </c>
      <c r="GD15" s="167"/>
      <c r="GE15" s="180"/>
      <c r="GF15" s="167"/>
      <c r="GG15" s="180"/>
      <c r="GH15" s="167"/>
      <c r="GI15" s="180"/>
      <c r="GJ15" s="167"/>
      <c r="GK15" s="180"/>
      <c r="GL15" s="167"/>
      <c r="GM15" s="180"/>
      <c r="GN15" s="167"/>
      <c r="GO15" s="180"/>
      <c r="GP15" s="167"/>
      <c r="GQ15" s="180"/>
      <c r="GR15" s="167"/>
      <c r="GS15" s="198"/>
      <c r="GT15" s="199">
        <f t="shared" si="32"/>
        <v>0</v>
      </c>
      <c r="GU15" s="216">
        <f t="shared" si="33"/>
        <v>0</v>
      </c>
      <c r="GV15" s="199">
        <f t="shared" si="34"/>
        <v>0</v>
      </c>
      <c r="GW15" s="215">
        <f t="shared" si="35"/>
        <v>0</v>
      </c>
      <c r="GZ15" s="167"/>
      <c r="HA15" s="180"/>
      <c r="HB15" s="167"/>
      <c r="HC15" s="180"/>
      <c r="HD15" s="167"/>
      <c r="HE15" s="180"/>
      <c r="HF15" s="167"/>
      <c r="HG15" s="180"/>
      <c r="HH15" s="167"/>
      <c r="HI15" s="180"/>
      <c r="HJ15" s="167"/>
      <c r="HK15" s="180"/>
      <c r="HL15" s="167"/>
      <c r="HM15" s="180"/>
      <c r="HN15" s="167"/>
      <c r="HO15" s="198"/>
      <c r="HP15" s="199">
        <f t="shared" si="36"/>
        <v>0</v>
      </c>
      <c r="HQ15" s="216">
        <f t="shared" si="37"/>
        <v>0</v>
      </c>
      <c r="HR15" s="199">
        <f t="shared" si="38"/>
        <v>0</v>
      </c>
      <c r="HS15" s="215">
        <f t="shared" si="39"/>
        <v>0</v>
      </c>
      <c r="HV15" s="201">
        <f t="shared" si="40"/>
        <v>0</v>
      </c>
      <c r="HW15" s="202">
        <f t="shared" si="40"/>
        <v>0</v>
      </c>
      <c r="HX15" s="169">
        <f t="shared" si="0"/>
        <v>0</v>
      </c>
      <c r="HY15" s="170">
        <f t="shared" si="1"/>
        <v>0</v>
      </c>
      <c r="HZ15" s="203">
        <f t="shared" si="41"/>
        <v>0</v>
      </c>
      <c r="IA15" s="202">
        <f t="shared" si="41"/>
        <v>0</v>
      </c>
      <c r="IB15" s="169">
        <f t="shared" si="2"/>
        <v>0</v>
      </c>
      <c r="IC15" s="444">
        <f t="shared" si="3"/>
        <v>0</v>
      </c>
      <c r="ID15" s="437">
        <f t="shared" si="42"/>
        <v>0</v>
      </c>
      <c r="IE15" s="439">
        <f t="shared" si="43"/>
        <v>0</v>
      </c>
      <c r="IF15" s="438" t="s">
        <v>343</v>
      </c>
      <c r="IG15" s="439" t="s">
        <v>343</v>
      </c>
    </row>
    <row r="16" spans="1:241" s="23" customFormat="1" ht="15.75" hidden="1" customHeight="1" x14ac:dyDescent="0.25">
      <c r="A16" s="4"/>
      <c r="B16" s="73"/>
      <c r="C16" s="565"/>
      <c r="D16" s="563"/>
      <c r="E16" s="24"/>
      <c r="F16" s="564"/>
      <c r="G16" s="24"/>
      <c r="H16" s="24"/>
      <c r="I16" s="80">
        <f>INT(ROUND(F16,2)*(IF(E16&gt;0,data!$J$4,0)))</f>
        <v>0</v>
      </c>
      <c r="J16" s="80"/>
      <c r="K16" s="566"/>
      <c r="L16" s="131"/>
      <c r="M16" s="80">
        <f>INT(ROUND(F16,2)*(IF(E16&gt;0,(IF(K16="ano",data!$J$6,0)),0)))</f>
        <v>0</v>
      </c>
      <c r="N16" s="82"/>
      <c r="O16" s="84"/>
      <c r="P16" s="4"/>
      <c r="Q16" s="85"/>
      <c r="R16" s="639" t="s">
        <v>343</v>
      </c>
      <c r="S16" s="4"/>
      <c r="U16" s="176" t="s">
        <v>300</v>
      </c>
      <c r="V16" s="10"/>
      <c r="W16" s="10"/>
      <c r="X16" s="177"/>
      <c r="Y16" s="178"/>
      <c r="Z16" s="177"/>
      <c r="AA16" s="178"/>
      <c r="AB16" s="177"/>
      <c r="AC16" s="178"/>
      <c r="AD16" s="177"/>
      <c r="AE16" s="178"/>
      <c r="AF16" s="177"/>
      <c r="AG16" s="178"/>
      <c r="AH16" s="177"/>
      <c r="AI16" s="178"/>
      <c r="AJ16" s="177"/>
      <c r="AK16" s="178"/>
      <c r="AL16" s="177"/>
      <c r="AM16" s="178"/>
      <c r="AN16" s="177"/>
      <c r="AO16" s="178"/>
      <c r="AP16" s="177"/>
      <c r="AQ16" s="178"/>
      <c r="AR16" s="177"/>
      <c r="AS16" s="178"/>
      <c r="AT16" s="177"/>
      <c r="AU16" s="205"/>
      <c r="AV16" s="199">
        <f t="shared" si="4"/>
        <v>0</v>
      </c>
      <c r="AW16" s="215">
        <f t="shared" si="5"/>
        <v>0</v>
      </c>
      <c r="AX16" s="199">
        <f t="shared" si="6"/>
        <v>0</v>
      </c>
      <c r="AY16" s="215">
        <f t="shared" si="7"/>
        <v>0</v>
      </c>
      <c r="BB16" s="177"/>
      <c r="BC16" s="178"/>
      <c r="BD16" s="177"/>
      <c r="BE16" s="178"/>
      <c r="BF16" s="177"/>
      <c r="BG16" s="178"/>
      <c r="BH16" s="177"/>
      <c r="BI16" s="178"/>
      <c r="BJ16" s="177"/>
      <c r="BK16" s="178"/>
      <c r="BL16" s="177"/>
      <c r="BM16" s="178"/>
      <c r="BN16" s="177"/>
      <c r="BO16" s="178"/>
      <c r="BP16" s="177"/>
      <c r="BQ16" s="205"/>
      <c r="BR16" s="199">
        <f t="shared" si="8"/>
        <v>0</v>
      </c>
      <c r="BS16" s="216">
        <f t="shared" si="9"/>
        <v>0</v>
      </c>
      <c r="BT16" s="199">
        <f t="shared" si="10"/>
        <v>0</v>
      </c>
      <c r="BU16" s="215">
        <f t="shared" si="11"/>
        <v>0</v>
      </c>
      <c r="BX16" s="177"/>
      <c r="BY16" s="178"/>
      <c r="BZ16" s="177"/>
      <c r="CA16" s="178"/>
      <c r="CB16" s="177"/>
      <c r="CC16" s="178"/>
      <c r="CD16" s="177"/>
      <c r="CE16" s="178"/>
      <c r="CF16" s="177"/>
      <c r="CG16" s="178"/>
      <c r="CH16" s="177"/>
      <c r="CI16" s="178"/>
      <c r="CJ16" s="177"/>
      <c r="CK16" s="178"/>
      <c r="CL16" s="177"/>
      <c r="CM16" s="205"/>
      <c r="CN16" s="199">
        <f t="shared" si="12"/>
        <v>0</v>
      </c>
      <c r="CO16" s="216">
        <f t="shared" si="13"/>
        <v>0</v>
      </c>
      <c r="CP16" s="199">
        <f t="shared" si="14"/>
        <v>0</v>
      </c>
      <c r="CQ16" s="215">
        <f t="shared" si="15"/>
        <v>0</v>
      </c>
      <c r="CT16" s="177"/>
      <c r="CU16" s="178"/>
      <c r="CV16" s="177"/>
      <c r="CW16" s="178"/>
      <c r="CX16" s="177"/>
      <c r="CY16" s="178"/>
      <c r="CZ16" s="177"/>
      <c r="DA16" s="178"/>
      <c r="DB16" s="177"/>
      <c r="DC16" s="178"/>
      <c r="DD16" s="177"/>
      <c r="DE16" s="178"/>
      <c r="DF16" s="177"/>
      <c r="DG16" s="178"/>
      <c r="DH16" s="177"/>
      <c r="DI16" s="205"/>
      <c r="DJ16" s="199">
        <f t="shared" si="16"/>
        <v>0</v>
      </c>
      <c r="DK16" s="216">
        <f t="shared" si="17"/>
        <v>0</v>
      </c>
      <c r="DL16" s="199">
        <f t="shared" si="18"/>
        <v>0</v>
      </c>
      <c r="DM16" s="215">
        <f t="shared" si="19"/>
        <v>0</v>
      </c>
      <c r="DP16" s="177"/>
      <c r="DQ16" s="178"/>
      <c r="DR16" s="177"/>
      <c r="DS16" s="178"/>
      <c r="DT16" s="177"/>
      <c r="DU16" s="178"/>
      <c r="DV16" s="177"/>
      <c r="DW16" s="178"/>
      <c r="DX16" s="177"/>
      <c r="DY16" s="178"/>
      <c r="DZ16" s="177"/>
      <c r="EA16" s="178"/>
      <c r="EB16" s="177"/>
      <c r="EC16" s="178"/>
      <c r="ED16" s="177"/>
      <c r="EE16" s="205"/>
      <c r="EF16" s="199">
        <f t="shared" si="20"/>
        <v>0</v>
      </c>
      <c r="EG16" s="216">
        <f t="shared" si="21"/>
        <v>0</v>
      </c>
      <c r="EH16" s="199">
        <f t="shared" si="22"/>
        <v>0</v>
      </c>
      <c r="EI16" s="215">
        <f t="shared" si="23"/>
        <v>0</v>
      </c>
      <c r="EL16" s="177"/>
      <c r="EM16" s="178"/>
      <c r="EN16" s="177"/>
      <c r="EO16" s="178"/>
      <c r="EP16" s="177"/>
      <c r="EQ16" s="178"/>
      <c r="ER16" s="177"/>
      <c r="ES16" s="178"/>
      <c r="ET16" s="177"/>
      <c r="EU16" s="178"/>
      <c r="EV16" s="177"/>
      <c r="EW16" s="178"/>
      <c r="EX16" s="177"/>
      <c r="EY16" s="178"/>
      <c r="EZ16" s="177"/>
      <c r="FA16" s="205"/>
      <c r="FB16" s="199">
        <f t="shared" si="24"/>
        <v>0</v>
      </c>
      <c r="FC16" s="216">
        <f t="shared" si="25"/>
        <v>0</v>
      </c>
      <c r="FD16" s="199">
        <f t="shared" si="26"/>
        <v>0</v>
      </c>
      <c r="FE16" s="215">
        <f t="shared" si="27"/>
        <v>0</v>
      </c>
      <c r="FH16" s="177"/>
      <c r="FI16" s="178"/>
      <c r="FJ16" s="177"/>
      <c r="FK16" s="178"/>
      <c r="FL16" s="177"/>
      <c r="FM16" s="178"/>
      <c r="FN16" s="177"/>
      <c r="FO16" s="178"/>
      <c r="FP16" s="177"/>
      <c r="FQ16" s="178"/>
      <c r="FR16" s="177"/>
      <c r="FS16" s="178"/>
      <c r="FT16" s="177"/>
      <c r="FU16" s="178"/>
      <c r="FV16" s="177"/>
      <c r="FW16" s="205"/>
      <c r="FX16" s="199">
        <f t="shared" si="28"/>
        <v>0</v>
      </c>
      <c r="FY16" s="216">
        <f t="shared" si="29"/>
        <v>0</v>
      </c>
      <c r="FZ16" s="199">
        <f t="shared" si="30"/>
        <v>0</v>
      </c>
      <c r="GA16" s="215">
        <f t="shared" si="31"/>
        <v>0</v>
      </c>
      <c r="GD16" s="177"/>
      <c r="GE16" s="178"/>
      <c r="GF16" s="177"/>
      <c r="GG16" s="178"/>
      <c r="GH16" s="177"/>
      <c r="GI16" s="178"/>
      <c r="GJ16" s="177"/>
      <c r="GK16" s="178"/>
      <c r="GL16" s="177"/>
      <c r="GM16" s="178"/>
      <c r="GN16" s="177"/>
      <c r="GO16" s="178"/>
      <c r="GP16" s="177"/>
      <c r="GQ16" s="178"/>
      <c r="GR16" s="177"/>
      <c r="GS16" s="205"/>
      <c r="GT16" s="199">
        <f t="shared" si="32"/>
        <v>0</v>
      </c>
      <c r="GU16" s="216">
        <f t="shared" si="33"/>
        <v>0</v>
      </c>
      <c r="GV16" s="199">
        <f t="shared" si="34"/>
        <v>0</v>
      </c>
      <c r="GW16" s="215">
        <f t="shared" si="35"/>
        <v>0</v>
      </c>
      <c r="GZ16" s="177"/>
      <c r="HA16" s="178"/>
      <c r="HB16" s="177"/>
      <c r="HC16" s="178"/>
      <c r="HD16" s="177"/>
      <c r="HE16" s="178"/>
      <c r="HF16" s="177"/>
      <c r="HG16" s="178"/>
      <c r="HH16" s="177"/>
      <c r="HI16" s="178"/>
      <c r="HJ16" s="177"/>
      <c r="HK16" s="178"/>
      <c r="HL16" s="177"/>
      <c r="HM16" s="178"/>
      <c r="HN16" s="177"/>
      <c r="HO16" s="205"/>
      <c r="HP16" s="199">
        <f t="shared" si="36"/>
        <v>0</v>
      </c>
      <c r="HQ16" s="216">
        <f t="shared" si="37"/>
        <v>0</v>
      </c>
      <c r="HR16" s="199">
        <f t="shared" si="38"/>
        <v>0</v>
      </c>
      <c r="HS16" s="215">
        <f t="shared" si="39"/>
        <v>0</v>
      </c>
      <c r="HV16" s="201">
        <f t="shared" si="40"/>
        <v>0</v>
      </c>
      <c r="HW16" s="202">
        <f t="shared" si="40"/>
        <v>0</v>
      </c>
      <c r="HX16" s="169">
        <f t="shared" si="0"/>
        <v>0</v>
      </c>
      <c r="HY16" s="170">
        <f t="shared" si="1"/>
        <v>0</v>
      </c>
      <c r="HZ16" s="203">
        <f t="shared" si="41"/>
        <v>0</v>
      </c>
      <c r="IA16" s="202">
        <f t="shared" si="41"/>
        <v>0</v>
      </c>
      <c r="IB16" s="169">
        <f t="shared" si="2"/>
        <v>0</v>
      </c>
      <c r="IC16" s="444">
        <f t="shared" si="3"/>
        <v>0</v>
      </c>
      <c r="ID16" s="437">
        <f t="shared" si="42"/>
        <v>0</v>
      </c>
      <c r="IE16" s="439">
        <f t="shared" si="43"/>
        <v>0</v>
      </c>
      <c r="IF16" s="438" t="s">
        <v>343</v>
      </c>
      <c r="IG16" s="439" t="s">
        <v>343</v>
      </c>
    </row>
    <row r="17" spans="1:241" s="4" customFormat="1" ht="16.5" customHeight="1" x14ac:dyDescent="0.25">
      <c r="B17" s="73" t="s">
        <v>12</v>
      </c>
      <c r="C17" s="880"/>
      <c r="D17" s="881"/>
      <c r="E17" s="318"/>
      <c r="F17" s="314"/>
      <c r="G17" s="14"/>
      <c r="H17" s="14"/>
      <c r="I17" s="80">
        <f>INT(ROUND(F17,2)*(IF(E17&gt;0,data!$J$4,0)))</f>
        <v>0</v>
      </c>
      <c r="J17" s="80">
        <f>IF(E17&gt;0,I17*E17,0)</f>
        <v>0</v>
      </c>
      <c r="K17" s="320"/>
      <c r="L17" s="318"/>
      <c r="M17" s="80">
        <f>INT(ROUND(F17,2)*(IF(E17&gt;0,(IF(K17="ano",data!$J$6,0)),0)))</f>
        <v>0</v>
      </c>
      <c r="N17" s="82">
        <f>IF(L17&gt;E17,M17*E17,M17*L17)</f>
        <v>0</v>
      </c>
      <c r="O17" s="84">
        <f t="shared" si="44"/>
        <v>0</v>
      </c>
      <c r="Q17" s="85" t="str">
        <f t="shared" si="45"/>
        <v/>
      </c>
      <c r="R17" s="639" t="s">
        <v>343</v>
      </c>
      <c r="T17" s="4">
        <f t="shared" si="46"/>
        <v>0</v>
      </c>
      <c r="U17" s="179" t="s">
        <v>300</v>
      </c>
      <c r="V17" s="10"/>
      <c r="W17" s="10"/>
      <c r="X17" s="167"/>
      <c r="Y17" s="180"/>
      <c r="Z17" s="167"/>
      <c r="AA17" s="180"/>
      <c r="AB17" s="167"/>
      <c r="AC17" s="180"/>
      <c r="AD17" s="167"/>
      <c r="AE17" s="180"/>
      <c r="AF17" s="167"/>
      <c r="AG17" s="180"/>
      <c r="AH17" s="167"/>
      <c r="AI17" s="180"/>
      <c r="AJ17" s="167"/>
      <c r="AK17" s="180"/>
      <c r="AL17" s="167"/>
      <c r="AM17" s="180"/>
      <c r="AN17" s="167"/>
      <c r="AO17" s="180"/>
      <c r="AP17" s="167"/>
      <c r="AQ17" s="180"/>
      <c r="AR17" s="167"/>
      <c r="AS17" s="180"/>
      <c r="AT17" s="167"/>
      <c r="AU17" s="198"/>
      <c r="AV17" s="199">
        <f t="shared" si="4"/>
        <v>0</v>
      </c>
      <c r="AW17" s="215">
        <f t="shared" si="5"/>
        <v>0</v>
      </c>
      <c r="AX17" s="199">
        <f t="shared" si="6"/>
        <v>0</v>
      </c>
      <c r="AY17" s="215">
        <f t="shared" si="7"/>
        <v>0</v>
      </c>
      <c r="BB17" s="167"/>
      <c r="BC17" s="180"/>
      <c r="BD17" s="167"/>
      <c r="BE17" s="180"/>
      <c r="BF17" s="167"/>
      <c r="BG17" s="180"/>
      <c r="BH17" s="167"/>
      <c r="BI17" s="180"/>
      <c r="BJ17" s="167"/>
      <c r="BK17" s="180"/>
      <c r="BL17" s="167"/>
      <c r="BM17" s="180"/>
      <c r="BN17" s="167"/>
      <c r="BO17" s="180"/>
      <c r="BP17" s="167"/>
      <c r="BQ17" s="198"/>
      <c r="BR17" s="199">
        <f t="shared" si="8"/>
        <v>0</v>
      </c>
      <c r="BS17" s="216">
        <f t="shared" si="9"/>
        <v>0</v>
      </c>
      <c r="BT17" s="199">
        <f t="shared" si="10"/>
        <v>0</v>
      </c>
      <c r="BU17" s="215">
        <f t="shared" si="11"/>
        <v>0</v>
      </c>
      <c r="BX17" s="167"/>
      <c r="BY17" s="180"/>
      <c r="BZ17" s="167"/>
      <c r="CA17" s="180"/>
      <c r="CB17" s="167"/>
      <c r="CC17" s="180"/>
      <c r="CD17" s="167"/>
      <c r="CE17" s="180"/>
      <c r="CF17" s="167"/>
      <c r="CG17" s="180"/>
      <c r="CH17" s="167"/>
      <c r="CI17" s="180"/>
      <c r="CJ17" s="167"/>
      <c r="CK17" s="180"/>
      <c r="CL17" s="167"/>
      <c r="CM17" s="198"/>
      <c r="CN17" s="199">
        <f t="shared" si="12"/>
        <v>0</v>
      </c>
      <c r="CO17" s="216">
        <f t="shared" si="13"/>
        <v>0</v>
      </c>
      <c r="CP17" s="199">
        <f t="shared" si="14"/>
        <v>0</v>
      </c>
      <c r="CQ17" s="215">
        <f t="shared" si="15"/>
        <v>0</v>
      </c>
      <c r="CT17" s="167"/>
      <c r="CU17" s="180"/>
      <c r="CV17" s="167"/>
      <c r="CW17" s="180"/>
      <c r="CX17" s="167"/>
      <c r="CY17" s="180"/>
      <c r="CZ17" s="167"/>
      <c r="DA17" s="180"/>
      <c r="DB17" s="167"/>
      <c r="DC17" s="180"/>
      <c r="DD17" s="167"/>
      <c r="DE17" s="180"/>
      <c r="DF17" s="167"/>
      <c r="DG17" s="180"/>
      <c r="DH17" s="167"/>
      <c r="DI17" s="198"/>
      <c r="DJ17" s="199">
        <f t="shared" si="16"/>
        <v>0</v>
      </c>
      <c r="DK17" s="216">
        <f t="shared" si="17"/>
        <v>0</v>
      </c>
      <c r="DL17" s="199">
        <f t="shared" si="18"/>
        <v>0</v>
      </c>
      <c r="DM17" s="215">
        <f t="shared" si="19"/>
        <v>0</v>
      </c>
      <c r="DP17" s="167"/>
      <c r="DQ17" s="180"/>
      <c r="DR17" s="167"/>
      <c r="DS17" s="180"/>
      <c r="DT17" s="167"/>
      <c r="DU17" s="180"/>
      <c r="DV17" s="167"/>
      <c r="DW17" s="180"/>
      <c r="DX17" s="167"/>
      <c r="DY17" s="180"/>
      <c r="DZ17" s="167"/>
      <c r="EA17" s="180"/>
      <c r="EB17" s="167"/>
      <c r="EC17" s="180"/>
      <c r="ED17" s="167"/>
      <c r="EE17" s="198"/>
      <c r="EF17" s="199">
        <f t="shared" si="20"/>
        <v>0</v>
      </c>
      <c r="EG17" s="216">
        <f t="shared" si="21"/>
        <v>0</v>
      </c>
      <c r="EH17" s="199">
        <f t="shared" si="22"/>
        <v>0</v>
      </c>
      <c r="EI17" s="215">
        <f t="shared" si="23"/>
        <v>0</v>
      </c>
      <c r="EL17" s="167"/>
      <c r="EM17" s="180"/>
      <c r="EN17" s="167"/>
      <c r="EO17" s="180"/>
      <c r="EP17" s="167"/>
      <c r="EQ17" s="180"/>
      <c r="ER17" s="167"/>
      <c r="ES17" s="180"/>
      <c r="ET17" s="167"/>
      <c r="EU17" s="180"/>
      <c r="EV17" s="167"/>
      <c r="EW17" s="180"/>
      <c r="EX17" s="167"/>
      <c r="EY17" s="180"/>
      <c r="EZ17" s="167"/>
      <c r="FA17" s="198"/>
      <c r="FB17" s="199">
        <f t="shared" si="24"/>
        <v>0</v>
      </c>
      <c r="FC17" s="216">
        <f t="shared" si="25"/>
        <v>0</v>
      </c>
      <c r="FD17" s="199">
        <f t="shared" si="26"/>
        <v>0</v>
      </c>
      <c r="FE17" s="215">
        <f t="shared" si="27"/>
        <v>0</v>
      </c>
      <c r="FH17" s="167"/>
      <c r="FI17" s="180"/>
      <c r="FJ17" s="167"/>
      <c r="FK17" s="180"/>
      <c r="FL17" s="167"/>
      <c r="FM17" s="180"/>
      <c r="FN17" s="167"/>
      <c r="FO17" s="180"/>
      <c r="FP17" s="167"/>
      <c r="FQ17" s="180"/>
      <c r="FR17" s="167"/>
      <c r="FS17" s="180"/>
      <c r="FT17" s="167"/>
      <c r="FU17" s="180"/>
      <c r="FV17" s="167"/>
      <c r="FW17" s="198"/>
      <c r="FX17" s="199">
        <f t="shared" si="28"/>
        <v>0</v>
      </c>
      <c r="FY17" s="216">
        <f t="shared" si="29"/>
        <v>0</v>
      </c>
      <c r="FZ17" s="199">
        <f t="shared" si="30"/>
        <v>0</v>
      </c>
      <c r="GA17" s="215">
        <f t="shared" si="31"/>
        <v>0</v>
      </c>
      <c r="GD17" s="167"/>
      <c r="GE17" s="180"/>
      <c r="GF17" s="167"/>
      <c r="GG17" s="180"/>
      <c r="GH17" s="167"/>
      <c r="GI17" s="180"/>
      <c r="GJ17" s="167"/>
      <c r="GK17" s="180"/>
      <c r="GL17" s="167"/>
      <c r="GM17" s="180"/>
      <c r="GN17" s="167"/>
      <c r="GO17" s="180"/>
      <c r="GP17" s="167"/>
      <c r="GQ17" s="180"/>
      <c r="GR17" s="167"/>
      <c r="GS17" s="198"/>
      <c r="GT17" s="199">
        <f t="shared" si="32"/>
        <v>0</v>
      </c>
      <c r="GU17" s="216">
        <f t="shared" si="33"/>
        <v>0</v>
      </c>
      <c r="GV17" s="199">
        <f t="shared" si="34"/>
        <v>0</v>
      </c>
      <c r="GW17" s="215">
        <f t="shared" si="35"/>
        <v>0</v>
      </c>
      <c r="GZ17" s="167"/>
      <c r="HA17" s="180"/>
      <c r="HB17" s="167"/>
      <c r="HC17" s="180"/>
      <c r="HD17" s="167"/>
      <c r="HE17" s="180"/>
      <c r="HF17" s="167"/>
      <c r="HG17" s="180"/>
      <c r="HH17" s="167"/>
      <c r="HI17" s="180"/>
      <c r="HJ17" s="167"/>
      <c r="HK17" s="180"/>
      <c r="HL17" s="167"/>
      <c r="HM17" s="180"/>
      <c r="HN17" s="167"/>
      <c r="HO17" s="198"/>
      <c r="HP17" s="199">
        <f t="shared" si="36"/>
        <v>0</v>
      </c>
      <c r="HQ17" s="216">
        <f t="shared" si="37"/>
        <v>0</v>
      </c>
      <c r="HR17" s="199">
        <f t="shared" si="38"/>
        <v>0</v>
      </c>
      <c r="HS17" s="215">
        <f t="shared" si="39"/>
        <v>0</v>
      </c>
      <c r="HV17" s="201">
        <f t="shared" si="40"/>
        <v>0</v>
      </c>
      <c r="HW17" s="202">
        <f t="shared" si="40"/>
        <v>0</v>
      </c>
      <c r="HX17" s="169">
        <f t="shared" si="0"/>
        <v>0</v>
      </c>
      <c r="HY17" s="170">
        <f t="shared" si="1"/>
        <v>0</v>
      </c>
      <c r="HZ17" s="203">
        <f t="shared" si="41"/>
        <v>0</v>
      </c>
      <c r="IA17" s="202">
        <f t="shared" si="41"/>
        <v>0</v>
      </c>
      <c r="IB17" s="169">
        <f t="shared" si="2"/>
        <v>0</v>
      </c>
      <c r="IC17" s="444">
        <f t="shared" si="3"/>
        <v>0</v>
      </c>
      <c r="ID17" s="437">
        <f t="shared" si="42"/>
        <v>0</v>
      </c>
      <c r="IE17" s="439">
        <f t="shared" si="43"/>
        <v>0</v>
      </c>
      <c r="IF17" s="438" t="s">
        <v>343</v>
      </c>
      <c r="IG17" s="439" t="s">
        <v>343</v>
      </c>
    </row>
    <row r="18" spans="1:241" s="23" customFormat="1" ht="16.5" hidden="1" customHeight="1" x14ac:dyDescent="0.25">
      <c r="A18" s="4"/>
      <c r="B18" s="73"/>
      <c r="C18" s="565"/>
      <c r="D18" s="563"/>
      <c r="E18" s="24"/>
      <c r="F18" s="564"/>
      <c r="G18" s="24"/>
      <c r="H18" s="24"/>
      <c r="I18" s="80">
        <f>INT(ROUND(F18,2)*(IF(E18&gt;0,data!$J$4,0)))</f>
        <v>0</v>
      </c>
      <c r="J18" s="80"/>
      <c r="K18" s="566"/>
      <c r="L18" s="131"/>
      <c r="M18" s="80">
        <f>INT(ROUND(F18,2)*(IF(E18&gt;0,(IF(K18="ano",data!$J$6,0)),0)))</f>
        <v>0</v>
      </c>
      <c r="N18" s="82"/>
      <c r="O18" s="84"/>
      <c r="P18" s="4"/>
      <c r="Q18" s="85"/>
      <c r="R18" s="639" t="s">
        <v>343</v>
      </c>
      <c r="S18" s="4"/>
      <c r="U18" s="176" t="s">
        <v>300</v>
      </c>
      <c r="V18" s="10"/>
      <c r="W18" s="10"/>
      <c r="X18" s="177"/>
      <c r="Y18" s="178"/>
      <c r="Z18" s="177"/>
      <c r="AA18" s="178"/>
      <c r="AB18" s="177"/>
      <c r="AC18" s="178"/>
      <c r="AD18" s="177"/>
      <c r="AE18" s="178"/>
      <c r="AF18" s="177"/>
      <c r="AG18" s="178"/>
      <c r="AH18" s="177"/>
      <c r="AI18" s="178"/>
      <c r="AJ18" s="177"/>
      <c r="AK18" s="178"/>
      <c r="AL18" s="177"/>
      <c r="AM18" s="178"/>
      <c r="AN18" s="177"/>
      <c r="AO18" s="178"/>
      <c r="AP18" s="177"/>
      <c r="AQ18" s="178"/>
      <c r="AR18" s="177"/>
      <c r="AS18" s="178"/>
      <c r="AT18" s="177"/>
      <c r="AU18" s="205"/>
      <c r="AV18" s="199">
        <f t="shared" si="4"/>
        <v>0</v>
      </c>
      <c r="AW18" s="215">
        <f t="shared" si="5"/>
        <v>0</v>
      </c>
      <c r="AX18" s="199">
        <f t="shared" si="6"/>
        <v>0</v>
      </c>
      <c r="AY18" s="215">
        <f t="shared" si="7"/>
        <v>0</v>
      </c>
      <c r="BB18" s="177"/>
      <c r="BC18" s="178"/>
      <c r="BD18" s="177"/>
      <c r="BE18" s="178"/>
      <c r="BF18" s="177"/>
      <c r="BG18" s="178"/>
      <c r="BH18" s="177"/>
      <c r="BI18" s="178"/>
      <c r="BJ18" s="177"/>
      <c r="BK18" s="178"/>
      <c r="BL18" s="177"/>
      <c r="BM18" s="178"/>
      <c r="BN18" s="177"/>
      <c r="BO18" s="178"/>
      <c r="BP18" s="177"/>
      <c r="BQ18" s="205"/>
      <c r="BR18" s="199">
        <f t="shared" si="8"/>
        <v>0</v>
      </c>
      <c r="BS18" s="216">
        <f t="shared" si="9"/>
        <v>0</v>
      </c>
      <c r="BT18" s="199">
        <f t="shared" si="10"/>
        <v>0</v>
      </c>
      <c r="BU18" s="215">
        <f t="shared" si="11"/>
        <v>0</v>
      </c>
      <c r="BX18" s="177"/>
      <c r="BY18" s="178"/>
      <c r="BZ18" s="177"/>
      <c r="CA18" s="178"/>
      <c r="CB18" s="177"/>
      <c r="CC18" s="178"/>
      <c r="CD18" s="177"/>
      <c r="CE18" s="178"/>
      <c r="CF18" s="177"/>
      <c r="CG18" s="178"/>
      <c r="CH18" s="177"/>
      <c r="CI18" s="178"/>
      <c r="CJ18" s="177"/>
      <c r="CK18" s="178"/>
      <c r="CL18" s="177"/>
      <c r="CM18" s="205"/>
      <c r="CN18" s="199">
        <f t="shared" si="12"/>
        <v>0</v>
      </c>
      <c r="CO18" s="216">
        <f t="shared" si="13"/>
        <v>0</v>
      </c>
      <c r="CP18" s="199">
        <f t="shared" si="14"/>
        <v>0</v>
      </c>
      <c r="CQ18" s="215">
        <f t="shared" si="15"/>
        <v>0</v>
      </c>
      <c r="CT18" s="177"/>
      <c r="CU18" s="178"/>
      <c r="CV18" s="177"/>
      <c r="CW18" s="178"/>
      <c r="CX18" s="177"/>
      <c r="CY18" s="178"/>
      <c r="CZ18" s="177"/>
      <c r="DA18" s="178"/>
      <c r="DB18" s="177"/>
      <c r="DC18" s="178"/>
      <c r="DD18" s="177"/>
      <c r="DE18" s="178"/>
      <c r="DF18" s="177"/>
      <c r="DG18" s="178"/>
      <c r="DH18" s="177"/>
      <c r="DI18" s="205"/>
      <c r="DJ18" s="199">
        <f t="shared" si="16"/>
        <v>0</v>
      </c>
      <c r="DK18" s="216">
        <f t="shared" si="17"/>
        <v>0</v>
      </c>
      <c r="DL18" s="199">
        <f t="shared" si="18"/>
        <v>0</v>
      </c>
      <c r="DM18" s="215">
        <f t="shared" si="19"/>
        <v>0</v>
      </c>
      <c r="DP18" s="177"/>
      <c r="DQ18" s="178"/>
      <c r="DR18" s="177"/>
      <c r="DS18" s="178"/>
      <c r="DT18" s="177"/>
      <c r="DU18" s="178"/>
      <c r="DV18" s="177"/>
      <c r="DW18" s="178"/>
      <c r="DX18" s="177"/>
      <c r="DY18" s="178"/>
      <c r="DZ18" s="177"/>
      <c r="EA18" s="178"/>
      <c r="EB18" s="177"/>
      <c r="EC18" s="178"/>
      <c r="ED18" s="177"/>
      <c r="EE18" s="205"/>
      <c r="EF18" s="199">
        <f t="shared" si="20"/>
        <v>0</v>
      </c>
      <c r="EG18" s="216">
        <f t="shared" si="21"/>
        <v>0</v>
      </c>
      <c r="EH18" s="199">
        <f t="shared" si="22"/>
        <v>0</v>
      </c>
      <c r="EI18" s="215">
        <f t="shared" si="23"/>
        <v>0</v>
      </c>
      <c r="EL18" s="177"/>
      <c r="EM18" s="178"/>
      <c r="EN18" s="177"/>
      <c r="EO18" s="178"/>
      <c r="EP18" s="177"/>
      <c r="EQ18" s="178"/>
      <c r="ER18" s="177"/>
      <c r="ES18" s="178"/>
      <c r="ET18" s="177"/>
      <c r="EU18" s="178"/>
      <c r="EV18" s="177"/>
      <c r="EW18" s="178"/>
      <c r="EX18" s="177"/>
      <c r="EY18" s="178"/>
      <c r="EZ18" s="177"/>
      <c r="FA18" s="205"/>
      <c r="FB18" s="199">
        <f t="shared" si="24"/>
        <v>0</v>
      </c>
      <c r="FC18" s="216">
        <f t="shared" si="25"/>
        <v>0</v>
      </c>
      <c r="FD18" s="199">
        <f t="shared" si="26"/>
        <v>0</v>
      </c>
      <c r="FE18" s="215">
        <f t="shared" si="27"/>
        <v>0</v>
      </c>
      <c r="FH18" s="177"/>
      <c r="FI18" s="178"/>
      <c r="FJ18" s="177"/>
      <c r="FK18" s="178"/>
      <c r="FL18" s="177"/>
      <c r="FM18" s="178"/>
      <c r="FN18" s="177"/>
      <c r="FO18" s="178"/>
      <c r="FP18" s="177"/>
      <c r="FQ18" s="178"/>
      <c r="FR18" s="177"/>
      <c r="FS18" s="178"/>
      <c r="FT18" s="177"/>
      <c r="FU18" s="178"/>
      <c r="FV18" s="177"/>
      <c r="FW18" s="205"/>
      <c r="FX18" s="199">
        <f t="shared" si="28"/>
        <v>0</v>
      </c>
      <c r="FY18" s="216">
        <f t="shared" si="29"/>
        <v>0</v>
      </c>
      <c r="FZ18" s="199">
        <f t="shared" si="30"/>
        <v>0</v>
      </c>
      <c r="GA18" s="215">
        <f t="shared" si="31"/>
        <v>0</v>
      </c>
      <c r="GD18" s="177"/>
      <c r="GE18" s="178"/>
      <c r="GF18" s="177"/>
      <c r="GG18" s="178"/>
      <c r="GH18" s="177"/>
      <c r="GI18" s="178"/>
      <c r="GJ18" s="177"/>
      <c r="GK18" s="178"/>
      <c r="GL18" s="177"/>
      <c r="GM18" s="178"/>
      <c r="GN18" s="177"/>
      <c r="GO18" s="178"/>
      <c r="GP18" s="177"/>
      <c r="GQ18" s="178"/>
      <c r="GR18" s="177"/>
      <c r="GS18" s="205"/>
      <c r="GT18" s="199">
        <f t="shared" si="32"/>
        <v>0</v>
      </c>
      <c r="GU18" s="216">
        <f t="shared" si="33"/>
        <v>0</v>
      </c>
      <c r="GV18" s="199">
        <f t="shared" si="34"/>
        <v>0</v>
      </c>
      <c r="GW18" s="215">
        <f t="shared" si="35"/>
        <v>0</v>
      </c>
      <c r="GZ18" s="177"/>
      <c r="HA18" s="178"/>
      <c r="HB18" s="177"/>
      <c r="HC18" s="178"/>
      <c r="HD18" s="177"/>
      <c r="HE18" s="178"/>
      <c r="HF18" s="177"/>
      <c r="HG18" s="178"/>
      <c r="HH18" s="177"/>
      <c r="HI18" s="178"/>
      <c r="HJ18" s="177"/>
      <c r="HK18" s="178"/>
      <c r="HL18" s="177"/>
      <c r="HM18" s="178"/>
      <c r="HN18" s="177"/>
      <c r="HO18" s="205"/>
      <c r="HP18" s="199">
        <f t="shared" si="36"/>
        <v>0</v>
      </c>
      <c r="HQ18" s="216">
        <f t="shared" si="37"/>
        <v>0</v>
      </c>
      <c r="HR18" s="199">
        <f t="shared" si="38"/>
        <v>0</v>
      </c>
      <c r="HS18" s="215">
        <f t="shared" si="39"/>
        <v>0</v>
      </c>
      <c r="HV18" s="201">
        <f t="shared" si="40"/>
        <v>0</v>
      </c>
      <c r="HW18" s="202">
        <f t="shared" si="40"/>
        <v>0</v>
      </c>
      <c r="HX18" s="169">
        <f t="shared" si="0"/>
        <v>0</v>
      </c>
      <c r="HY18" s="170">
        <f t="shared" si="1"/>
        <v>0</v>
      </c>
      <c r="HZ18" s="203">
        <f t="shared" si="41"/>
        <v>0</v>
      </c>
      <c r="IA18" s="202">
        <f t="shared" si="41"/>
        <v>0</v>
      </c>
      <c r="IB18" s="169">
        <f t="shared" si="2"/>
        <v>0</v>
      </c>
      <c r="IC18" s="444">
        <f t="shared" si="3"/>
        <v>0</v>
      </c>
      <c r="ID18" s="437">
        <f t="shared" si="42"/>
        <v>0</v>
      </c>
      <c r="IE18" s="439">
        <f t="shared" si="43"/>
        <v>0</v>
      </c>
      <c r="IF18" s="438" t="s">
        <v>343</v>
      </c>
      <c r="IG18" s="439" t="s">
        <v>343</v>
      </c>
    </row>
    <row r="19" spans="1:241" s="4" customFormat="1" ht="16.5" customHeight="1" x14ac:dyDescent="0.25">
      <c r="B19" s="73" t="s">
        <v>16</v>
      </c>
      <c r="C19" s="880"/>
      <c r="D19" s="881"/>
      <c r="E19" s="318"/>
      <c r="F19" s="314"/>
      <c r="G19" s="14"/>
      <c r="H19" s="14"/>
      <c r="I19" s="80">
        <f>INT(ROUND(F19,2)*(IF(E19&gt;0,data!$J$4,0)))</f>
        <v>0</v>
      </c>
      <c r="J19" s="80">
        <f>IF(E19&gt;0,I19*E19,0)</f>
        <v>0</v>
      </c>
      <c r="K19" s="320"/>
      <c r="L19" s="318"/>
      <c r="M19" s="80">
        <f>INT(ROUND(F19,2)*(IF(E19&gt;0,(IF(K19="ano",data!$J$6,0)),0)))</f>
        <v>0</v>
      </c>
      <c r="N19" s="82">
        <f>IF(L19&gt;E19,M19*E19,M19*L19)</f>
        <v>0</v>
      </c>
      <c r="O19" s="84">
        <f t="shared" si="44"/>
        <v>0</v>
      </c>
      <c r="Q19" s="85" t="str">
        <f t="shared" si="45"/>
        <v/>
      </c>
      <c r="R19" s="639" t="s">
        <v>343</v>
      </c>
      <c r="T19" s="4">
        <f t="shared" si="46"/>
        <v>0</v>
      </c>
      <c r="U19" s="179" t="s">
        <v>300</v>
      </c>
      <c r="V19" s="10"/>
      <c r="W19" s="10"/>
      <c r="X19" s="167"/>
      <c r="Y19" s="180"/>
      <c r="Z19" s="167"/>
      <c r="AA19" s="180"/>
      <c r="AB19" s="167"/>
      <c r="AC19" s="180"/>
      <c r="AD19" s="167"/>
      <c r="AE19" s="180"/>
      <c r="AF19" s="167"/>
      <c r="AG19" s="180"/>
      <c r="AH19" s="167"/>
      <c r="AI19" s="180"/>
      <c r="AJ19" s="167"/>
      <c r="AK19" s="180"/>
      <c r="AL19" s="167"/>
      <c r="AM19" s="180"/>
      <c r="AN19" s="167"/>
      <c r="AO19" s="180"/>
      <c r="AP19" s="167"/>
      <c r="AQ19" s="180"/>
      <c r="AR19" s="167"/>
      <c r="AS19" s="180"/>
      <c r="AT19" s="167"/>
      <c r="AU19" s="198"/>
      <c r="AV19" s="199">
        <f t="shared" si="4"/>
        <v>0</v>
      </c>
      <c r="AW19" s="215">
        <f t="shared" si="5"/>
        <v>0</v>
      </c>
      <c r="AX19" s="199">
        <f t="shared" si="6"/>
        <v>0</v>
      </c>
      <c r="AY19" s="215">
        <f t="shared" si="7"/>
        <v>0</v>
      </c>
      <c r="BB19" s="167"/>
      <c r="BC19" s="180"/>
      <c r="BD19" s="167"/>
      <c r="BE19" s="180"/>
      <c r="BF19" s="167"/>
      <c r="BG19" s="180"/>
      <c r="BH19" s="167"/>
      <c r="BI19" s="180"/>
      <c r="BJ19" s="167"/>
      <c r="BK19" s="180"/>
      <c r="BL19" s="167"/>
      <c r="BM19" s="180"/>
      <c r="BN19" s="167"/>
      <c r="BO19" s="180"/>
      <c r="BP19" s="167"/>
      <c r="BQ19" s="198"/>
      <c r="BR19" s="199">
        <f t="shared" si="8"/>
        <v>0</v>
      </c>
      <c r="BS19" s="216">
        <f t="shared" si="9"/>
        <v>0</v>
      </c>
      <c r="BT19" s="199">
        <f t="shared" si="10"/>
        <v>0</v>
      </c>
      <c r="BU19" s="215">
        <f t="shared" si="11"/>
        <v>0</v>
      </c>
      <c r="BX19" s="167"/>
      <c r="BY19" s="180"/>
      <c r="BZ19" s="167"/>
      <c r="CA19" s="180"/>
      <c r="CB19" s="167"/>
      <c r="CC19" s="180"/>
      <c r="CD19" s="167"/>
      <c r="CE19" s="180"/>
      <c r="CF19" s="167"/>
      <c r="CG19" s="180"/>
      <c r="CH19" s="167"/>
      <c r="CI19" s="180"/>
      <c r="CJ19" s="167"/>
      <c r="CK19" s="180"/>
      <c r="CL19" s="167"/>
      <c r="CM19" s="198"/>
      <c r="CN19" s="199">
        <f t="shared" si="12"/>
        <v>0</v>
      </c>
      <c r="CO19" s="216">
        <f t="shared" si="13"/>
        <v>0</v>
      </c>
      <c r="CP19" s="199">
        <f t="shared" si="14"/>
        <v>0</v>
      </c>
      <c r="CQ19" s="215">
        <f t="shared" si="15"/>
        <v>0</v>
      </c>
      <c r="CT19" s="167"/>
      <c r="CU19" s="180"/>
      <c r="CV19" s="167"/>
      <c r="CW19" s="180"/>
      <c r="CX19" s="167"/>
      <c r="CY19" s="180"/>
      <c r="CZ19" s="167"/>
      <c r="DA19" s="180"/>
      <c r="DB19" s="167"/>
      <c r="DC19" s="180"/>
      <c r="DD19" s="167"/>
      <c r="DE19" s="180"/>
      <c r="DF19" s="167"/>
      <c r="DG19" s="180"/>
      <c r="DH19" s="167"/>
      <c r="DI19" s="198"/>
      <c r="DJ19" s="199">
        <f t="shared" si="16"/>
        <v>0</v>
      </c>
      <c r="DK19" s="216">
        <f t="shared" si="17"/>
        <v>0</v>
      </c>
      <c r="DL19" s="199">
        <f t="shared" si="18"/>
        <v>0</v>
      </c>
      <c r="DM19" s="215">
        <f t="shared" si="19"/>
        <v>0</v>
      </c>
      <c r="DP19" s="167"/>
      <c r="DQ19" s="180"/>
      <c r="DR19" s="167"/>
      <c r="DS19" s="180"/>
      <c r="DT19" s="167"/>
      <c r="DU19" s="180"/>
      <c r="DV19" s="167"/>
      <c r="DW19" s="180"/>
      <c r="DX19" s="167"/>
      <c r="DY19" s="180"/>
      <c r="DZ19" s="167"/>
      <c r="EA19" s="180"/>
      <c r="EB19" s="167"/>
      <c r="EC19" s="180"/>
      <c r="ED19" s="167"/>
      <c r="EE19" s="198"/>
      <c r="EF19" s="199">
        <f t="shared" si="20"/>
        <v>0</v>
      </c>
      <c r="EG19" s="216">
        <f t="shared" si="21"/>
        <v>0</v>
      </c>
      <c r="EH19" s="199">
        <f t="shared" si="22"/>
        <v>0</v>
      </c>
      <c r="EI19" s="215">
        <f t="shared" si="23"/>
        <v>0</v>
      </c>
      <c r="EL19" s="167"/>
      <c r="EM19" s="180"/>
      <c r="EN19" s="167"/>
      <c r="EO19" s="180"/>
      <c r="EP19" s="167"/>
      <c r="EQ19" s="180"/>
      <c r="ER19" s="167"/>
      <c r="ES19" s="180"/>
      <c r="ET19" s="167"/>
      <c r="EU19" s="180"/>
      <c r="EV19" s="167"/>
      <c r="EW19" s="180"/>
      <c r="EX19" s="167"/>
      <c r="EY19" s="180"/>
      <c r="EZ19" s="167"/>
      <c r="FA19" s="198"/>
      <c r="FB19" s="199">
        <f t="shared" si="24"/>
        <v>0</v>
      </c>
      <c r="FC19" s="216">
        <f t="shared" si="25"/>
        <v>0</v>
      </c>
      <c r="FD19" s="199">
        <f t="shared" si="26"/>
        <v>0</v>
      </c>
      <c r="FE19" s="215">
        <f t="shared" si="27"/>
        <v>0</v>
      </c>
      <c r="FH19" s="167"/>
      <c r="FI19" s="180"/>
      <c r="FJ19" s="167"/>
      <c r="FK19" s="180"/>
      <c r="FL19" s="167"/>
      <c r="FM19" s="180"/>
      <c r="FN19" s="167"/>
      <c r="FO19" s="180"/>
      <c r="FP19" s="167"/>
      <c r="FQ19" s="180"/>
      <c r="FR19" s="167"/>
      <c r="FS19" s="180"/>
      <c r="FT19" s="167"/>
      <c r="FU19" s="180"/>
      <c r="FV19" s="167"/>
      <c r="FW19" s="198"/>
      <c r="FX19" s="199">
        <f t="shared" si="28"/>
        <v>0</v>
      </c>
      <c r="FY19" s="216">
        <f t="shared" si="29"/>
        <v>0</v>
      </c>
      <c r="FZ19" s="199">
        <f t="shared" si="30"/>
        <v>0</v>
      </c>
      <c r="GA19" s="215">
        <f t="shared" si="31"/>
        <v>0</v>
      </c>
      <c r="GD19" s="167"/>
      <c r="GE19" s="180"/>
      <c r="GF19" s="167"/>
      <c r="GG19" s="180"/>
      <c r="GH19" s="167"/>
      <c r="GI19" s="180"/>
      <c r="GJ19" s="167"/>
      <c r="GK19" s="180"/>
      <c r="GL19" s="167"/>
      <c r="GM19" s="180"/>
      <c r="GN19" s="167"/>
      <c r="GO19" s="180"/>
      <c r="GP19" s="167"/>
      <c r="GQ19" s="180"/>
      <c r="GR19" s="167"/>
      <c r="GS19" s="198"/>
      <c r="GT19" s="199">
        <f t="shared" si="32"/>
        <v>0</v>
      </c>
      <c r="GU19" s="216">
        <f t="shared" si="33"/>
        <v>0</v>
      </c>
      <c r="GV19" s="199">
        <f t="shared" si="34"/>
        <v>0</v>
      </c>
      <c r="GW19" s="215">
        <f t="shared" si="35"/>
        <v>0</v>
      </c>
      <c r="GZ19" s="167"/>
      <c r="HA19" s="180"/>
      <c r="HB19" s="167"/>
      <c r="HC19" s="180"/>
      <c r="HD19" s="167"/>
      <c r="HE19" s="180"/>
      <c r="HF19" s="167"/>
      <c r="HG19" s="180"/>
      <c r="HH19" s="167"/>
      <c r="HI19" s="180"/>
      <c r="HJ19" s="167"/>
      <c r="HK19" s="180"/>
      <c r="HL19" s="167"/>
      <c r="HM19" s="180"/>
      <c r="HN19" s="167"/>
      <c r="HO19" s="198"/>
      <c r="HP19" s="199">
        <f t="shared" si="36"/>
        <v>0</v>
      </c>
      <c r="HQ19" s="216">
        <f t="shared" si="37"/>
        <v>0</v>
      </c>
      <c r="HR19" s="199">
        <f t="shared" si="38"/>
        <v>0</v>
      </c>
      <c r="HS19" s="215">
        <f t="shared" si="39"/>
        <v>0</v>
      </c>
      <c r="HV19" s="201">
        <f t="shared" si="40"/>
        <v>0</v>
      </c>
      <c r="HW19" s="202">
        <f t="shared" si="40"/>
        <v>0</v>
      </c>
      <c r="HX19" s="169">
        <f t="shared" si="0"/>
        <v>0</v>
      </c>
      <c r="HY19" s="170">
        <f t="shared" si="1"/>
        <v>0</v>
      </c>
      <c r="HZ19" s="203">
        <f t="shared" si="41"/>
        <v>0</v>
      </c>
      <c r="IA19" s="202">
        <f t="shared" si="41"/>
        <v>0</v>
      </c>
      <c r="IB19" s="169">
        <f t="shared" si="2"/>
        <v>0</v>
      </c>
      <c r="IC19" s="444">
        <f t="shared" si="3"/>
        <v>0</v>
      </c>
      <c r="ID19" s="437">
        <f t="shared" si="42"/>
        <v>0</v>
      </c>
      <c r="IE19" s="439">
        <f t="shared" si="43"/>
        <v>0</v>
      </c>
      <c r="IF19" s="438" t="s">
        <v>343</v>
      </c>
      <c r="IG19" s="439" t="s">
        <v>343</v>
      </c>
    </row>
    <row r="20" spans="1:241" s="23" customFormat="1" ht="15.75" hidden="1" customHeight="1" x14ac:dyDescent="0.25">
      <c r="A20" s="4"/>
      <c r="B20" s="73"/>
      <c r="C20" s="565"/>
      <c r="D20" s="563"/>
      <c r="E20" s="24"/>
      <c r="F20" s="564"/>
      <c r="G20" s="24"/>
      <c r="H20" s="24"/>
      <c r="I20" s="80">
        <f>INT(ROUND(F20,2)*(IF(E20&gt;0,data!$J$4,0)))</f>
        <v>0</v>
      </c>
      <c r="J20" s="80"/>
      <c r="K20" s="566"/>
      <c r="L20" s="131"/>
      <c r="M20" s="80">
        <f>INT(ROUND(F20,2)*(IF(E20&gt;0,(IF(K20="ano",data!$J$6,0)),0)))</f>
        <v>0</v>
      </c>
      <c r="N20" s="82"/>
      <c r="O20" s="84"/>
      <c r="P20" s="4"/>
      <c r="Q20" s="85"/>
      <c r="R20" s="639" t="s">
        <v>343</v>
      </c>
      <c r="S20" s="4"/>
      <c r="U20" s="176" t="s">
        <v>300</v>
      </c>
      <c r="V20" s="10"/>
      <c r="W20" s="10"/>
      <c r="X20" s="177"/>
      <c r="Y20" s="178"/>
      <c r="Z20" s="177"/>
      <c r="AA20" s="178"/>
      <c r="AB20" s="177"/>
      <c r="AC20" s="178"/>
      <c r="AD20" s="177"/>
      <c r="AE20" s="178"/>
      <c r="AF20" s="177"/>
      <c r="AG20" s="178"/>
      <c r="AH20" s="177"/>
      <c r="AI20" s="178"/>
      <c r="AJ20" s="177"/>
      <c r="AK20" s="178"/>
      <c r="AL20" s="177"/>
      <c r="AM20" s="178"/>
      <c r="AN20" s="177"/>
      <c r="AO20" s="178"/>
      <c r="AP20" s="177"/>
      <c r="AQ20" s="178"/>
      <c r="AR20" s="177"/>
      <c r="AS20" s="178"/>
      <c r="AT20" s="177"/>
      <c r="AU20" s="205"/>
      <c r="AV20" s="199">
        <f t="shared" si="4"/>
        <v>0</v>
      </c>
      <c r="AW20" s="215">
        <f t="shared" si="5"/>
        <v>0</v>
      </c>
      <c r="AX20" s="199">
        <f t="shared" si="6"/>
        <v>0</v>
      </c>
      <c r="AY20" s="215">
        <f t="shared" si="7"/>
        <v>0</v>
      </c>
      <c r="BB20" s="177"/>
      <c r="BC20" s="178"/>
      <c r="BD20" s="177"/>
      <c r="BE20" s="178"/>
      <c r="BF20" s="177"/>
      <c r="BG20" s="178"/>
      <c r="BH20" s="177"/>
      <c r="BI20" s="178"/>
      <c r="BJ20" s="177"/>
      <c r="BK20" s="178"/>
      <c r="BL20" s="177"/>
      <c r="BM20" s="178"/>
      <c r="BN20" s="177"/>
      <c r="BO20" s="178"/>
      <c r="BP20" s="177"/>
      <c r="BQ20" s="205"/>
      <c r="BR20" s="199">
        <f t="shared" si="8"/>
        <v>0</v>
      </c>
      <c r="BS20" s="216">
        <f t="shared" si="9"/>
        <v>0</v>
      </c>
      <c r="BT20" s="199">
        <f t="shared" si="10"/>
        <v>0</v>
      </c>
      <c r="BU20" s="215">
        <f t="shared" si="11"/>
        <v>0</v>
      </c>
      <c r="BX20" s="177"/>
      <c r="BY20" s="178"/>
      <c r="BZ20" s="177"/>
      <c r="CA20" s="178"/>
      <c r="CB20" s="177"/>
      <c r="CC20" s="178"/>
      <c r="CD20" s="177"/>
      <c r="CE20" s="178"/>
      <c r="CF20" s="177"/>
      <c r="CG20" s="178"/>
      <c r="CH20" s="177"/>
      <c r="CI20" s="178"/>
      <c r="CJ20" s="177"/>
      <c r="CK20" s="178"/>
      <c r="CL20" s="177"/>
      <c r="CM20" s="205"/>
      <c r="CN20" s="199">
        <f t="shared" si="12"/>
        <v>0</v>
      </c>
      <c r="CO20" s="216">
        <f t="shared" si="13"/>
        <v>0</v>
      </c>
      <c r="CP20" s="199">
        <f t="shared" si="14"/>
        <v>0</v>
      </c>
      <c r="CQ20" s="215">
        <f t="shared" si="15"/>
        <v>0</v>
      </c>
      <c r="CT20" s="177"/>
      <c r="CU20" s="178"/>
      <c r="CV20" s="177"/>
      <c r="CW20" s="178"/>
      <c r="CX20" s="177"/>
      <c r="CY20" s="178"/>
      <c r="CZ20" s="177"/>
      <c r="DA20" s="178"/>
      <c r="DB20" s="177"/>
      <c r="DC20" s="178"/>
      <c r="DD20" s="177"/>
      <c r="DE20" s="178"/>
      <c r="DF20" s="177"/>
      <c r="DG20" s="178"/>
      <c r="DH20" s="177"/>
      <c r="DI20" s="205"/>
      <c r="DJ20" s="199">
        <f t="shared" si="16"/>
        <v>0</v>
      </c>
      <c r="DK20" s="216">
        <f t="shared" si="17"/>
        <v>0</v>
      </c>
      <c r="DL20" s="199">
        <f t="shared" si="18"/>
        <v>0</v>
      </c>
      <c r="DM20" s="215">
        <f t="shared" si="19"/>
        <v>0</v>
      </c>
      <c r="DP20" s="177"/>
      <c r="DQ20" s="178"/>
      <c r="DR20" s="177"/>
      <c r="DS20" s="178"/>
      <c r="DT20" s="177"/>
      <c r="DU20" s="178"/>
      <c r="DV20" s="177"/>
      <c r="DW20" s="178"/>
      <c r="DX20" s="177"/>
      <c r="DY20" s="178"/>
      <c r="DZ20" s="177"/>
      <c r="EA20" s="178"/>
      <c r="EB20" s="177"/>
      <c r="EC20" s="178"/>
      <c r="ED20" s="177"/>
      <c r="EE20" s="205"/>
      <c r="EF20" s="199">
        <f t="shared" si="20"/>
        <v>0</v>
      </c>
      <c r="EG20" s="216">
        <f t="shared" si="21"/>
        <v>0</v>
      </c>
      <c r="EH20" s="199">
        <f t="shared" si="22"/>
        <v>0</v>
      </c>
      <c r="EI20" s="215">
        <f t="shared" si="23"/>
        <v>0</v>
      </c>
      <c r="EL20" s="177"/>
      <c r="EM20" s="178"/>
      <c r="EN20" s="177"/>
      <c r="EO20" s="178"/>
      <c r="EP20" s="177"/>
      <c r="EQ20" s="178"/>
      <c r="ER20" s="177"/>
      <c r="ES20" s="178"/>
      <c r="ET20" s="177"/>
      <c r="EU20" s="178"/>
      <c r="EV20" s="177"/>
      <c r="EW20" s="178"/>
      <c r="EX20" s="177"/>
      <c r="EY20" s="178"/>
      <c r="EZ20" s="177"/>
      <c r="FA20" s="205"/>
      <c r="FB20" s="199">
        <f t="shared" si="24"/>
        <v>0</v>
      </c>
      <c r="FC20" s="216">
        <f t="shared" si="25"/>
        <v>0</v>
      </c>
      <c r="FD20" s="199">
        <f t="shared" si="26"/>
        <v>0</v>
      </c>
      <c r="FE20" s="215">
        <f t="shared" si="27"/>
        <v>0</v>
      </c>
      <c r="FH20" s="177"/>
      <c r="FI20" s="178"/>
      <c r="FJ20" s="177"/>
      <c r="FK20" s="178"/>
      <c r="FL20" s="177"/>
      <c r="FM20" s="178"/>
      <c r="FN20" s="177"/>
      <c r="FO20" s="178"/>
      <c r="FP20" s="177"/>
      <c r="FQ20" s="178"/>
      <c r="FR20" s="177"/>
      <c r="FS20" s="178"/>
      <c r="FT20" s="177"/>
      <c r="FU20" s="178"/>
      <c r="FV20" s="177"/>
      <c r="FW20" s="205"/>
      <c r="FX20" s="199">
        <f t="shared" si="28"/>
        <v>0</v>
      </c>
      <c r="FY20" s="216">
        <f t="shared" si="29"/>
        <v>0</v>
      </c>
      <c r="FZ20" s="199">
        <f t="shared" si="30"/>
        <v>0</v>
      </c>
      <c r="GA20" s="215">
        <f t="shared" si="31"/>
        <v>0</v>
      </c>
      <c r="GD20" s="177"/>
      <c r="GE20" s="178"/>
      <c r="GF20" s="177"/>
      <c r="GG20" s="178"/>
      <c r="GH20" s="177"/>
      <c r="GI20" s="178"/>
      <c r="GJ20" s="177"/>
      <c r="GK20" s="178"/>
      <c r="GL20" s="177"/>
      <c r="GM20" s="178"/>
      <c r="GN20" s="177"/>
      <c r="GO20" s="178"/>
      <c r="GP20" s="177"/>
      <c r="GQ20" s="178"/>
      <c r="GR20" s="177"/>
      <c r="GS20" s="205"/>
      <c r="GT20" s="199">
        <f t="shared" si="32"/>
        <v>0</v>
      </c>
      <c r="GU20" s="216">
        <f t="shared" si="33"/>
        <v>0</v>
      </c>
      <c r="GV20" s="199">
        <f t="shared" si="34"/>
        <v>0</v>
      </c>
      <c r="GW20" s="215">
        <f t="shared" si="35"/>
        <v>0</v>
      </c>
      <c r="GZ20" s="177"/>
      <c r="HA20" s="178"/>
      <c r="HB20" s="177"/>
      <c r="HC20" s="178"/>
      <c r="HD20" s="177"/>
      <c r="HE20" s="178"/>
      <c r="HF20" s="177"/>
      <c r="HG20" s="178"/>
      <c r="HH20" s="177"/>
      <c r="HI20" s="178"/>
      <c r="HJ20" s="177"/>
      <c r="HK20" s="178"/>
      <c r="HL20" s="177"/>
      <c r="HM20" s="178"/>
      <c r="HN20" s="177"/>
      <c r="HO20" s="205"/>
      <c r="HP20" s="199">
        <f t="shared" si="36"/>
        <v>0</v>
      </c>
      <c r="HQ20" s="216">
        <f t="shared" si="37"/>
        <v>0</v>
      </c>
      <c r="HR20" s="199">
        <f t="shared" si="38"/>
        <v>0</v>
      </c>
      <c r="HS20" s="215">
        <f t="shared" si="39"/>
        <v>0</v>
      </c>
      <c r="HV20" s="201">
        <f t="shared" si="40"/>
        <v>0</v>
      </c>
      <c r="HW20" s="202">
        <f t="shared" si="40"/>
        <v>0</v>
      </c>
      <c r="HX20" s="169">
        <f t="shared" si="0"/>
        <v>0</v>
      </c>
      <c r="HY20" s="170">
        <f t="shared" si="1"/>
        <v>0</v>
      </c>
      <c r="HZ20" s="203">
        <f t="shared" si="41"/>
        <v>0</v>
      </c>
      <c r="IA20" s="202">
        <f t="shared" si="41"/>
        <v>0</v>
      </c>
      <c r="IB20" s="169">
        <f t="shared" si="2"/>
        <v>0</v>
      </c>
      <c r="IC20" s="444">
        <f t="shared" si="3"/>
        <v>0</v>
      </c>
      <c r="ID20" s="437">
        <f t="shared" si="42"/>
        <v>0</v>
      </c>
      <c r="IE20" s="439">
        <f t="shared" si="43"/>
        <v>0</v>
      </c>
      <c r="IF20" s="438" t="s">
        <v>343</v>
      </c>
      <c r="IG20" s="439" t="s">
        <v>343</v>
      </c>
    </row>
    <row r="21" spans="1:241" s="4" customFormat="1" ht="16.5" customHeight="1" x14ac:dyDescent="0.25">
      <c r="B21" s="73" t="s">
        <v>17</v>
      </c>
      <c r="C21" s="880"/>
      <c r="D21" s="881"/>
      <c r="E21" s="318"/>
      <c r="F21" s="314"/>
      <c r="G21" s="14"/>
      <c r="H21" s="14"/>
      <c r="I21" s="80">
        <f>INT(ROUND(F21,2)*(IF(E21&gt;0,data!$J$4,0)))</f>
        <v>0</v>
      </c>
      <c r="J21" s="80">
        <f>IF(E21&gt;0,I21*E21,0)</f>
        <v>0</v>
      </c>
      <c r="K21" s="320"/>
      <c r="L21" s="318"/>
      <c r="M21" s="80">
        <f>INT(ROUND(F21,2)*(IF(E21&gt;0,(IF(K21="ano",data!$J$6,0)),0)))</f>
        <v>0</v>
      </c>
      <c r="N21" s="82">
        <f>IF(L21&gt;E21,M21*E21,M21*L21)</f>
        <v>0</v>
      </c>
      <c r="O21" s="84">
        <f t="shared" si="44"/>
        <v>0</v>
      </c>
      <c r="Q21" s="85" t="str">
        <f t="shared" si="45"/>
        <v/>
      </c>
      <c r="R21" s="639" t="s">
        <v>343</v>
      </c>
      <c r="T21" s="4">
        <f t="shared" si="46"/>
        <v>0</v>
      </c>
      <c r="U21" s="179" t="s">
        <v>300</v>
      </c>
      <c r="V21" s="10"/>
      <c r="W21" s="10"/>
      <c r="X21" s="167"/>
      <c r="Y21" s="180"/>
      <c r="Z21" s="167"/>
      <c r="AA21" s="180"/>
      <c r="AB21" s="167"/>
      <c r="AC21" s="180"/>
      <c r="AD21" s="167"/>
      <c r="AE21" s="180"/>
      <c r="AF21" s="167"/>
      <c r="AG21" s="180"/>
      <c r="AH21" s="167"/>
      <c r="AI21" s="180"/>
      <c r="AJ21" s="167"/>
      <c r="AK21" s="180"/>
      <c r="AL21" s="167"/>
      <c r="AM21" s="180"/>
      <c r="AN21" s="167"/>
      <c r="AO21" s="180"/>
      <c r="AP21" s="167"/>
      <c r="AQ21" s="180"/>
      <c r="AR21" s="167"/>
      <c r="AS21" s="180"/>
      <c r="AT21" s="167"/>
      <c r="AU21" s="198"/>
      <c r="AV21" s="199">
        <f t="shared" si="4"/>
        <v>0</v>
      </c>
      <c r="AW21" s="215">
        <f t="shared" si="5"/>
        <v>0</v>
      </c>
      <c r="AX21" s="199">
        <f t="shared" si="6"/>
        <v>0</v>
      </c>
      <c r="AY21" s="215">
        <f t="shared" si="7"/>
        <v>0</v>
      </c>
      <c r="BB21" s="167"/>
      <c r="BC21" s="180"/>
      <c r="BD21" s="167"/>
      <c r="BE21" s="180"/>
      <c r="BF21" s="167"/>
      <c r="BG21" s="180"/>
      <c r="BH21" s="167"/>
      <c r="BI21" s="180"/>
      <c r="BJ21" s="167"/>
      <c r="BK21" s="180"/>
      <c r="BL21" s="167"/>
      <c r="BM21" s="180"/>
      <c r="BN21" s="167"/>
      <c r="BO21" s="180"/>
      <c r="BP21" s="167"/>
      <c r="BQ21" s="198"/>
      <c r="BR21" s="199">
        <f t="shared" si="8"/>
        <v>0</v>
      </c>
      <c r="BS21" s="216">
        <f t="shared" si="9"/>
        <v>0</v>
      </c>
      <c r="BT21" s="199">
        <f t="shared" si="10"/>
        <v>0</v>
      </c>
      <c r="BU21" s="215">
        <f t="shared" si="11"/>
        <v>0</v>
      </c>
      <c r="BX21" s="167"/>
      <c r="BY21" s="180"/>
      <c r="BZ21" s="167"/>
      <c r="CA21" s="180"/>
      <c r="CB21" s="167"/>
      <c r="CC21" s="180"/>
      <c r="CD21" s="167"/>
      <c r="CE21" s="180"/>
      <c r="CF21" s="167"/>
      <c r="CG21" s="180"/>
      <c r="CH21" s="167"/>
      <c r="CI21" s="180"/>
      <c r="CJ21" s="167"/>
      <c r="CK21" s="180"/>
      <c r="CL21" s="167"/>
      <c r="CM21" s="198"/>
      <c r="CN21" s="199">
        <f t="shared" si="12"/>
        <v>0</v>
      </c>
      <c r="CO21" s="216">
        <f t="shared" si="13"/>
        <v>0</v>
      </c>
      <c r="CP21" s="199">
        <f t="shared" si="14"/>
        <v>0</v>
      </c>
      <c r="CQ21" s="215">
        <f t="shared" si="15"/>
        <v>0</v>
      </c>
      <c r="CT21" s="167"/>
      <c r="CU21" s="180"/>
      <c r="CV21" s="167"/>
      <c r="CW21" s="180"/>
      <c r="CX21" s="167"/>
      <c r="CY21" s="180"/>
      <c r="CZ21" s="167"/>
      <c r="DA21" s="180"/>
      <c r="DB21" s="167"/>
      <c r="DC21" s="180"/>
      <c r="DD21" s="167"/>
      <c r="DE21" s="180"/>
      <c r="DF21" s="167"/>
      <c r="DG21" s="180"/>
      <c r="DH21" s="167"/>
      <c r="DI21" s="198"/>
      <c r="DJ21" s="199">
        <f t="shared" si="16"/>
        <v>0</v>
      </c>
      <c r="DK21" s="216">
        <f t="shared" si="17"/>
        <v>0</v>
      </c>
      <c r="DL21" s="199">
        <f t="shared" si="18"/>
        <v>0</v>
      </c>
      <c r="DM21" s="215">
        <f t="shared" si="19"/>
        <v>0</v>
      </c>
      <c r="DP21" s="167"/>
      <c r="DQ21" s="180"/>
      <c r="DR21" s="167"/>
      <c r="DS21" s="180"/>
      <c r="DT21" s="167"/>
      <c r="DU21" s="180"/>
      <c r="DV21" s="167"/>
      <c r="DW21" s="180"/>
      <c r="DX21" s="167"/>
      <c r="DY21" s="180"/>
      <c r="DZ21" s="167"/>
      <c r="EA21" s="180"/>
      <c r="EB21" s="167"/>
      <c r="EC21" s="180"/>
      <c r="ED21" s="167"/>
      <c r="EE21" s="198"/>
      <c r="EF21" s="199">
        <f t="shared" si="20"/>
        <v>0</v>
      </c>
      <c r="EG21" s="216">
        <f t="shared" si="21"/>
        <v>0</v>
      </c>
      <c r="EH21" s="199">
        <f t="shared" si="22"/>
        <v>0</v>
      </c>
      <c r="EI21" s="215">
        <f t="shared" si="23"/>
        <v>0</v>
      </c>
      <c r="EL21" s="167"/>
      <c r="EM21" s="180"/>
      <c r="EN21" s="167"/>
      <c r="EO21" s="180"/>
      <c r="EP21" s="167"/>
      <c r="EQ21" s="180"/>
      <c r="ER21" s="167"/>
      <c r="ES21" s="180"/>
      <c r="ET21" s="167"/>
      <c r="EU21" s="180"/>
      <c r="EV21" s="167"/>
      <c r="EW21" s="180"/>
      <c r="EX21" s="167"/>
      <c r="EY21" s="180"/>
      <c r="EZ21" s="167"/>
      <c r="FA21" s="198"/>
      <c r="FB21" s="199">
        <f t="shared" si="24"/>
        <v>0</v>
      </c>
      <c r="FC21" s="216">
        <f t="shared" si="25"/>
        <v>0</v>
      </c>
      <c r="FD21" s="199">
        <f t="shared" si="26"/>
        <v>0</v>
      </c>
      <c r="FE21" s="215">
        <f t="shared" si="27"/>
        <v>0</v>
      </c>
      <c r="FH21" s="167"/>
      <c r="FI21" s="180"/>
      <c r="FJ21" s="167"/>
      <c r="FK21" s="180"/>
      <c r="FL21" s="167"/>
      <c r="FM21" s="180"/>
      <c r="FN21" s="167"/>
      <c r="FO21" s="180"/>
      <c r="FP21" s="167"/>
      <c r="FQ21" s="180"/>
      <c r="FR21" s="167"/>
      <c r="FS21" s="180"/>
      <c r="FT21" s="167"/>
      <c r="FU21" s="180"/>
      <c r="FV21" s="167"/>
      <c r="FW21" s="198"/>
      <c r="FX21" s="199">
        <f t="shared" si="28"/>
        <v>0</v>
      </c>
      <c r="FY21" s="216">
        <f t="shared" si="29"/>
        <v>0</v>
      </c>
      <c r="FZ21" s="199">
        <f t="shared" si="30"/>
        <v>0</v>
      </c>
      <c r="GA21" s="215">
        <f t="shared" si="31"/>
        <v>0</v>
      </c>
      <c r="GD21" s="167"/>
      <c r="GE21" s="180"/>
      <c r="GF21" s="167"/>
      <c r="GG21" s="180"/>
      <c r="GH21" s="167"/>
      <c r="GI21" s="180"/>
      <c r="GJ21" s="167"/>
      <c r="GK21" s="180"/>
      <c r="GL21" s="167"/>
      <c r="GM21" s="180"/>
      <c r="GN21" s="167"/>
      <c r="GO21" s="180"/>
      <c r="GP21" s="167"/>
      <c r="GQ21" s="180"/>
      <c r="GR21" s="167"/>
      <c r="GS21" s="198"/>
      <c r="GT21" s="199">
        <f t="shared" si="32"/>
        <v>0</v>
      </c>
      <c r="GU21" s="216">
        <f t="shared" si="33"/>
        <v>0</v>
      </c>
      <c r="GV21" s="199">
        <f t="shared" si="34"/>
        <v>0</v>
      </c>
      <c r="GW21" s="215">
        <f t="shared" si="35"/>
        <v>0</v>
      </c>
      <c r="GZ21" s="167"/>
      <c r="HA21" s="180"/>
      <c r="HB21" s="167"/>
      <c r="HC21" s="180"/>
      <c r="HD21" s="167"/>
      <c r="HE21" s="180"/>
      <c r="HF21" s="167"/>
      <c r="HG21" s="180"/>
      <c r="HH21" s="167"/>
      <c r="HI21" s="180"/>
      <c r="HJ21" s="167"/>
      <c r="HK21" s="180"/>
      <c r="HL21" s="167"/>
      <c r="HM21" s="180"/>
      <c r="HN21" s="167"/>
      <c r="HO21" s="198"/>
      <c r="HP21" s="199">
        <f t="shared" si="36"/>
        <v>0</v>
      </c>
      <c r="HQ21" s="216">
        <f t="shared" si="37"/>
        <v>0</v>
      </c>
      <c r="HR21" s="199">
        <f t="shared" si="38"/>
        <v>0</v>
      </c>
      <c r="HS21" s="215">
        <f t="shared" si="39"/>
        <v>0</v>
      </c>
      <c r="HV21" s="201">
        <f t="shared" si="40"/>
        <v>0</v>
      </c>
      <c r="HW21" s="202">
        <f t="shared" si="40"/>
        <v>0</v>
      </c>
      <c r="HX21" s="169">
        <f t="shared" si="0"/>
        <v>0</v>
      </c>
      <c r="HY21" s="170">
        <f t="shared" si="1"/>
        <v>0</v>
      </c>
      <c r="HZ21" s="203">
        <f t="shared" si="41"/>
        <v>0</v>
      </c>
      <c r="IA21" s="202">
        <f t="shared" si="41"/>
        <v>0</v>
      </c>
      <c r="IB21" s="169">
        <f t="shared" si="2"/>
        <v>0</v>
      </c>
      <c r="IC21" s="444">
        <f t="shared" si="3"/>
        <v>0</v>
      </c>
      <c r="ID21" s="437">
        <f t="shared" si="42"/>
        <v>0</v>
      </c>
      <c r="IE21" s="439">
        <f t="shared" si="43"/>
        <v>0</v>
      </c>
      <c r="IF21" s="438" t="s">
        <v>343</v>
      </c>
      <c r="IG21" s="439" t="s">
        <v>343</v>
      </c>
    </row>
    <row r="22" spans="1:241" s="23" customFormat="1" ht="16.5" hidden="1" customHeight="1" x14ac:dyDescent="0.25">
      <c r="A22" s="4"/>
      <c r="B22" s="73"/>
      <c r="C22" s="565"/>
      <c r="D22" s="563"/>
      <c r="E22" s="24"/>
      <c r="F22" s="564"/>
      <c r="G22" s="24"/>
      <c r="H22" s="24"/>
      <c r="I22" s="80">
        <f>INT(ROUND(F22,2)*(IF(E22&gt;0,data!$J$4,0)))</f>
        <v>0</v>
      </c>
      <c r="J22" s="80"/>
      <c r="K22" s="566"/>
      <c r="L22" s="131"/>
      <c r="M22" s="80">
        <f>INT(ROUND(F22,2)*(IF(E22&gt;0,(IF(K22="ano",data!$J$6,0)),0)))</f>
        <v>0</v>
      </c>
      <c r="N22" s="82"/>
      <c r="O22" s="84"/>
      <c r="P22" s="4"/>
      <c r="Q22" s="85"/>
      <c r="R22" s="639" t="s">
        <v>343</v>
      </c>
      <c r="S22" s="4"/>
      <c r="U22" s="176" t="s">
        <v>300</v>
      </c>
      <c r="V22" s="10"/>
      <c r="W22" s="10"/>
      <c r="X22" s="177"/>
      <c r="Y22" s="178"/>
      <c r="Z22" s="177"/>
      <c r="AA22" s="178"/>
      <c r="AB22" s="177"/>
      <c r="AC22" s="178"/>
      <c r="AD22" s="177"/>
      <c r="AE22" s="178"/>
      <c r="AF22" s="177"/>
      <c r="AG22" s="178"/>
      <c r="AH22" s="177"/>
      <c r="AI22" s="178"/>
      <c r="AJ22" s="177"/>
      <c r="AK22" s="178"/>
      <c r="AL22" s="177"/>
      <c r="AM22" s="178"/>
      <c r="AN22" s="177"/>
      <c r="AO22" s="178"/>
      <c r="AP22" s="177"/>
      <c r="AQ22" s="178"/>
      <c r="AR22" s="177"/>
      <c r="AS22" s="178"/>
      <c r="AT22" s="177"/>
      <c r="AU22" s="205"/>
      <c r="AV22" s="199">
        <f t="shared" si="4"/>
        <v>0</v>
      </c>
      <c r="AW22" s="215">
        <f t="shared" si="5"/>
        <v>0</v>
      </c>
      <c r="AX22" s="199">
        <f t="shared" si="6"/>
        <v>0</v>
      </c>
      <c r="AY22" s="215">
        <f t="shared" si="7"/>
        <v>0</v>
      </c>
      <c r="BB22" s="177"/>
      <c r="BC22" s="178"/>
      <c r="BD22" s="177"/>
      <c r="BE22" s="178"/>
      <c r="BF22" s="177"/>
      <c r="BG22" s="178"/>
      <c r="BH22" s="177"/>
      <c r="BI22" s="178"/>
      <c r="BJ22" s="177"/>
      <c r="BK22" s="178"/>
      <c r="BL22" s="177"/>
      <c r="BM22" s="178"/>
      <c r="BN22" s="177"/>
      <c r="BO22" s="178"/>
      <c r="BP22" s="177"/>
      <c r="BQ22" s="205"/>
      <c r="BR22" s="199">
        <f t="shared" si="8"/>
        <v>0</v>
      </c>
      <c r="BS22" s="216">
        <f t="shared" si="9"/>
        <v>0</v>
      </c>
      <c r="BT22" s="199">
        <f t="shared" si="10"/>
        <v>0</v>
      </c>
      <c r="BU22" s="215">
        <f t="shared" si="11"/>
        <v>0</v>
      </c>
      <c r="BX22" s="177"/>
      <c r="BY22" s="178"/>
      <c r="BZ22" s="177"/>
      <c r="CA22" s="178"/>
      <c r="CB22" s="177"/>
      <c r="CC22" s="178"/>
      <c r="CD22" s="177"/>
      <c r="CE22" s="178"/>
      <c r="CF22" s="177"/>
      <c r="CG22" s="178"/>
      <c r="CH22" s="177"/>
      <c r="CI22" s="178"/>
      <c r="CJ22" s="177"/>
      <c r="CK22" s="178"/>
      <c r="CL22" s="177"/>
      <c r="CM22" s="205"/>
      <c r="CN22" s="199">
        <f t="shared" si="12"/>
        <v>0</v>
      </c>
      <c r="CO22" s="216">
        <f t="shared" si="13"/>
        <v>0</v>
      </c>
      <c r="CP22" s="199">
        <f t="shared" si="14"/>
        <v>0</v>
      </c>
      <c r="CQ22" s="215">
        <f t="shared" si="15"/>
        <v>0</v>
      </c>
      <c r="CT22" s="177"/>
      <c r="CU22" s="178"/>
      <c r="CV22" s="177"/>
      <c r="CW22" s="178"/>
      <c r="CX22" s="177"/>
      <c r="CY22" s="178"/>
      <c r="CZ22" s="177"/>
      <c r="DA22" s="178"/>
      <c r="DB22" s="177"/>
      <c r="DC22" s="178"/>
      <c r="DD22" s="177"/>
      <c r="DE22" s="178"/>
      <c r="DF22" s="177"/>
      <c r="DG22" s="178"/>
      <c r="DH22" s="177"/>
      <c r="DI22" s="205"/>
      <c r="DJ22" s="199">
        <f t="shared" si="16"/>
        <v>0</v>
      </c>
      <c r="DK22" s="216">
        <f t="shared" si="17"/>
        <v>0</v>
      </c>
      <c r="DL22" s="199">
        <f t="shared" si="18"/>
        <v>0</v>
      </c>
      <c r="DM22" s="215">
        <f t="shared" si="19"/>
        <v>0</v>
      </c>
      <c r="DP22" s="177"/>
      <c r="DQ22" s="178"/>
      <c r="DR22" s="177"/>
      <c r="DS22" s="178"/>
      <c r="DT22" s="177"/>
      <c r="DU22" s="178"/>
      <c r="DV22" s="177"/>
      <c r="DW22" s="178"/>
      <c r="DX22" s="177"/>
      <c r="DY22" s="178"/>
      <c r="DZ22" s="177"/>
      <c r="EA22" s="178"/>
      <c r="EB22" s="177"/>
      <c r="EC22" s="178"/>
      <c r="ED22" s="177"/>
      <c r="EE22" s="205"/>
      <c r="EF22" s="199">
        <f t="shared" si="20"/>
        <v>0</v>
      </c>
      <c r="EG22" s="216">
        <f t="shared" si="21"/>
        <v>0</v>
      </c>
      <c r="EH22" s="199">
        <f t="shared" si="22"/>
        <v>0</v>
      </c>
      <c r="EI22" s="215">
        <f t="shared" si="23"/>
        <v>0</v>
      </c>
      <c r="EL22" s="177"/>
      <c r="EM22" s="178"/>
      <c r="EN22" s="177"/>
      <c r="EO22" s="178"/>
      <c r="EP22" s="177"/>
      <c r="EQ22" s="178"/>
      <c r="ER22" s="177"/>
      <c r="ES22" s="178"/>
      <c r="ET22" s="177"/>
      <c r="EU22" s="178"/>
      <c r="EV22" s="177"/>
      <c r="EW22" s="178"/>
      <c r="EX22" s="177"/>
      <c r="EY22" s="178"/>
      <c r="EZ22" s="177"/>
      <c r="FA22" s="205"/>
      <c r="FB22" s="199">
        <f t="shared" si="24"/>
        <v>0</v>
      </c>
      <c r="FC22" s="216">
        <f t="shared" si="25"/>
        <v>0</v>
      </c>
      <c r="FD22" s="199">
        <f t="shared" si="26"/>
        <v>0</v>
      </c>
      <c r="FE22" s="215">
        <f t="shared" si="27"/>
        <v>0</v>
      </c>
      <c r="FH22" s="177"/>
      <c r="FI22" s="178"/>
      <c r="FJ22" s="177"/>
      <c r="FK22" s="178"/>
      <c r="FL22" s="177"/>
      <c r="FM22" s="178"/>
      <c r="FN22" s="177"/>
      <c r="FO22" s="178"/>
      <c r="FP22" s="177"/>
      <c r="FQ22" s="178"/>
      <c r="FR22" s="177"/>
      <c r="FS22" s="178"/>
      <c r="FT22" s="177"/>
      <c r="FU22" s="178"/>
      <c r="FV22" s="177"/>
      <c r="FW22" s="205"/>
      <c r="FX22" s="199">
        <f t="shared" si="28"/>
        <v>0</v>
      </c>
      <c r="FY22" s="216">
        <f t="shared" si="29"/>
        <v>0</v>
      </c>
      <c r="FZ22" s="199">
        <f t="shared" si="30"/>
        <v>0</v>
      </c>
      <c r="GA22" s="215">
        <f t="shared" si="31"/>
        <v>0</v>
      </c>
      <c r="GD22" s="177"/>
      <c r="GE22" s="178"/>
      <c r="GF22" s="177"/>
      <c r="GG22" s="178"/>
      <c r="GH22" s="177"/>
      <c r="GI22" s="178"/>
      <c r="GJ22" s="177"/>
      <c r="GK22" s="178"/>
      <c r="GL22" s="177"/>
      <c r="GM22" s="178"/>
      <c r="GN22" s="177"/>
      <c r="GO22" s="178"/>
      <c r="GP22" s="177"/>
      <c r="GQ22" s="178"/>
      <c r="GR22" s="177"/>
      <c r="GS22" s="205"/>
      <c r="GT22" s="199">
        <f t="shared" si="32"/>
        <v>0</v>
      </c>
      <c r="GU22" s="216">
        <f t="shared" si="33"/>
        <v>0</v>
      </c>
      <c r="GV22" s="199">
        <f t="shared" si="34"/>
        <v>0</v>
      </c>
      <c r="GW22" s="215">
        <f t="shared" si="35"/>
        <v>0</v>
      </c>
      <c r="GZ22" s="177"/>
      <c r="HA22" s="178"/>
      <c r="HB22" s="177"/>
      <c r="HC22" s="178"/>
      <c r="HD22" s="177"/>
      <c r="HE22" s="178"/>
      <c r="HF22" s="177"/>
      <c r="HG22" s="178"/>
      <c r="HH22" s="177"/>
      <c r="HI22" s="178"/>
      <c r="HJ22" s="177"/>
      <c r="HK22" s="178"/>
      <c r="HL22" s="177"/>
      <c r="HM22" s="178"/>
      <c r="HN22" s="177"/>
      <c r="HO22" s="205"/>
      <c r="HP22" s="199">
        <f t="shared" si="36"/>
        <v>0</v>
      </c>
      <c r="HQ22" s="216">
        <f t="shared" si="37"/>
        <v>0</v>
      </c>
      <c r="HR22" s="199">
        <f t="shared" si="38"/>
        <v>0</v>
      </c>
      <c r="HS22" s="215">
        <f t="shared" si="39"/>
        <v>0</v>
      </c>
      <c r="HV22" s="201">
        <f t="shared" si="40"/>
        <v>0</v>
      </c>
      <c r="HW22" s="202">
        <f t="shared" si="40"/>
        <v>0</v>
      </c>
      <c r="HX22" s="169">
        <f t="shared" si="0"/>
        <v>0</v>
      </c>
      <c r="HY22" s="170">
        <f t="shared" si="1"/>
        <v>0</v>
      </c>
      <c r="HZ22" s="203">
        <f t="shared" si="41"/>
        <v>0</v>
      </c>
      <c r="IA22" s="202">
        <f t="shared" si="41"/>
        <v>0</v>
      </c>
      <c r="IB22" s="169">
        <f t="shared" si="2"/>
        <v>0</v>
      </c>
      <c r="IC22" s="444">
        <f t="shared" si="3"/>
        <v>0</v>
      </c>
      <c r="ID22" s="437">
        <f t="shared" si="42"/>
        <v>0</v>
      </c>
      <c r="IE22" s="439">
        <f t="shared" si="43"/>
        <v>0</v>
      </c>
      <c r="IF22" s="438" t="s">
        <v>343</v>
      </c>
      <c r="IG22" s="439" t="s">
        <v>343</v>
      </c>
    </row>
    <row r="23" spans="1:241" s="4" customFormat="1" ht="16.5" customHeight="1" x14ac:dyDescent="0.25">
      <c r="B23" s="73" t="s">
        <v>18</v>
      </c>
      <c r="C23" s="880"/>
      <c r="D23" s="881"/>
      <c r="E23" s="318"/>
      <c r="F23" s="314"/>
      <c r="G23" s="14"/>
      <c r="H23" s="14"/>
      <c r="I23" s="80">
        <f>INT(ROUND(F23,2)*(IF(E23&gt;0,data!$J$4,0)))</f>
        <v>0</v>
      </c>
      <c r="J23" s="80">
        <f>IF(E23&gt;0,I23*E23,0)</f>
        <v>0</v>
      </c>
      <c r="K23" s="320"/>
      <c r="L23" s="318"/>
      <c r="M23" s="80">
        <f>INT(ROUND(F23,2)*(IF(E23&gt;0,(IF(K23="ano",data!$J$6,0)),0)))</f>
        <v>0</v>
      </c>
      <c r="N23" s="82">
        <f>IF(L23&gt;E23,M23*E23,M23*L23)</f>
        <v>0</v>
      </c>
      <c r="O23" s="84">
        <f t="shared" si="44"/>
        <v>0</v>
      </c>
      <c r="Q23" s="85" t="str">
        <f t="shared" si="45"/>
        <v/>
      </c>
      <c r="R23" s="639" t="s">
        <v>343</v>
      </c>
      <c r="T23" s="4">
        <f t="shared" si="46"/>
        <v>0</v>
      </c>
      <c r="U23" s="179" t="s">
        <v>300</v>
      </c>
      <c r="V23" s="10"/>
      <c r="W23" s="10"/>
      <c r="X23" s="167"/>
      <c r="Y23" s="180"/>
      <c r="Z23" s="167"/>
      <c r="AA23" s="180"/>
      <c r="AB23" s="167"/>
      <c r="AC23" s="180"/>
      <c r="AD23" s="167"/>
      <c r="AE23" s="180"/>
      <c r="AF23" s="167"/>
      <c r="AG23" s="180"/>
      <c r="AH23" s="167"/>
      <c r="AI23" s="180"/>
      <c r="AJ23" s="167"/>
      <c r="AK23" s="180"/>
      <c r="AL23" s="167"/>
      <c r="AM23" s="180"/>
      <c r="AN23" s="167"/>
      <c r="AO23" s="180"/>
      <c r="AP23" s="167"/>
      <c r="AQ23" s="180"/>
      <c r="AR23" s="167"/>
      <c r="AS23" s="180"/>
      <c r="AT23" s="167"/>
      <c r="AU23" s="198"/>
      <c r="AV23" s="199">
        <f t="shared" si="4"/>
        <v>0</v>
      </c>
      <c r="AW23" s="215">
        <f t="shared" si="5"/>
        <v>0</v>
      </c>
      <c r="AX23" s="199">
        <f t="shared" si="6"/>
        <v>0</v>
      </c>
      <c r="AY23" s="215">
        <f t="shared" si="7"/>
        <v>0</v>
      </c>
      <c r="BB23" s="167"/>
      <c r="BC23" s="180"/>
      <c r="BD23" s="167"/>
      <c r="BE23" s="180"/>
      <c r="BF23" s="167"/>
      <c r="BG23" s="180"/>
      <c r="BH23" s="167"/>
      <c r="BI23" s="180"/>
      <c r="BJ23" s="167"/>
      <c r="BK23" s="180"/>
      <c r="BL23" s="167"/>
      <c r="BM23" s="180"/>
      <c r="BN23" s="167"/>
      <c r="BO23" s="180"/>
      <c r="BP23" s="167"/>
      <c r="BQ23" s="198"/>
      <c r="BR23" s="199">
        <f t="shared" si="8"/>
        <v>0</v>
      </c>
      <c r="BS23" s="216">
        <f t="shared" si="9"/>
        <v>0</v>
      </c>
      <c r="BT23" s="199">
        <f t="shared" si="10"/>
        <v>0</v>
      </c>
      <c r="BU23" s="215">
        <f t="shared" si="11"/>
        <v>0</v>
      </c>
      <c r="BX23" s="167"/>
      <c r="BY23" s="180"/>
      <c r="BZ23" s="167"/>
      <c r="CA23" s="180"/>
      <c r="CB23" s="167"/>
      <c r="CC23" s="180"/>
      <c r="CD23" s="167"/>
      <c r="CE23" s="180"/>
      <c r="CF23" s="167"/>
      <c r="CG23" s="180"/>
      <c r="CH23" s="167"/>
      <c r="CI23" s="180"/>
      <c r="CJ23" s="167"/>
      <c r="CK23" s="180"/>
      <c r="CL23" s="167"/>
      <c r="CM23" s="198"/>
      <c r="CN23" s="199">
        <f t="shared" si="12"/>
        <v>0</v>
      </c>
      <c r="CO23" s="216">
        <f t="shared" si="13"/>
        <v>0</v>
      </c>
      <c r="CP23" s="199">
        <f t="shared" si="14"/>
        <v>0</v>
      </c>
      <c r="CQ23" s="215">
        <f t="shared" si="15"/>
        <v>0</v>
      </c>
      <c r="CT23" s="167"/>
      <c r="CU23" s="180"/>
      <c r="CV23" s="167"/>
      <c r="CW23" s="180"/>
      <c r="CX23" s="167"/>
      <c r="CY23" s="180"/>
      <c r="CZ23" s="167"/>
      <c r="DA23" s="180"/>
      <c r="DB23" s="167"/>
      <c r="DC23" s="180"/>
      <c r="DD23" s="167"/>
      <c r="DE23" s="180"/>
      <c r="DF23" s="167"/>
      <c r="DG23" s="180"/>
      <c r="DH23" s="167"/>
      <c r="DI23" s="198"/>
      <c r="DJ23" s="199">
        <f t="shared" si="16"/>
        <v>0</v>
      </c>
      <c r="DK23" s="216">
        <f t="shared" si="17"/>
        <v>0</v>
      </c>
      <c r="DL23" s="199">
        <f t="shared" si="18"/>
        <v>0</v>
      </c>
      <c r="DM23" s="215">
        <f t="shared" si="19"/>
        <v>0</v>
      </c>
      <c r="DP23" s="167"/>
      <c r="DQ23" s="180"/>
      <c r="DR23" s="167"/>
      <c r="DS23" s="180"/>
      <c r="DT23" s="167"/>
      <c r="DU23" s="180"/>
      <c r="DV23" s="167"/>
      <c r="DW23" s="180"/>
      <c r="DX23" s="167"/>
      <c r="DY23" s="180"/>
      <c r="DZ23" s="167"/>
      <c r="EA23" s="180"/>
      <c r="EB23" s="167"/>
      <c r="EC23" s="180"/>
      <c r="ED23" s="167"/>
      <c r="EE23" s="198"/>
      <c r="EF23" s="199">
        <f t="shared" si="20"/>
        <v>0</v>
      </c>
      <c r="EG23" s="216">
        <f t="shared" si="21"/>
        <v>0</v>
      </c>
      <c r="EH23" s="199">
        <f t="shared" si="22"/>
        <v>0</v>
      </c>
      <c r="EI23" s="215">
        <f t="shared" si="23"/>
        <v>0</v>
      </c>
      <c r="EL23" s="167"/>
      <c r="EM23" s="180"/>
      <c r="EN23" s="167"/>
      <c r="EO23" s="180"/>
      <c r="EP23" s="167"/>
      <c r="EQ23" s="180"/>
      <c r="ER23" s="167"/>
      <c r="ES23" s="180"/>
      <c r="ET23" s="167"/>
      <c r="EU23" s="180"/>
      <c r="EV23" s="167"/>
      <c r="EW23" s="180"/>
      <c r="EX23" s="167"/>
      <c r="EY23" s="180"/>
      <c r="EZ23" s="167"/>
      <c r="FA23" s="198"/>
      <c r="FB23" s="199">
        <f t="shared" si="24"/>
        <v>0</v>
      </c>
      <c r="FC23" s="216">
        <f t="shared" si="25"/>
        <v>0</v>
      </c>
      <c r="FD23" s="199">
        <f t="shared" si="26"/>
        <v>0</v>
      </c>
      <c r="FE23" s="215">
        <f t="shared" si="27"/>
        <v>0</v>
      </c>
      <c r="FH23" s="167"/>
      <c r="FI23" s="180"/>
      <c r="FJ23" s="167"/>
      <c r="FK23" s="180"/>
      <c r="FL23" s="167"/>
      <c r="FM23" s="180"/>
      <c r="FN23" s="167"/>
      <c r="FO23" s="180"/>
      <c r="FP23" s="167"/>
      <c r="FQ23" s="180"/>
      <c r="FR23" s="167"/>
      <c r="FS23" s="180"/>
      <c r="FT23" s="167"/>
      <c r="FU23" s="180"/>
      <c r="FV23" s="167"/>
      <c r="FW23" s="198"/>
      <c r="FX23" s="199">
        <f t="shared" si="28"/>
        <v>0</v>
      </c>
      <c r="FY23" s="216">
        <f t="shared" si="29"/>
        <v>0</v>
      </c>
      <c r="FZ23" s="199">
        <f t="shared" si="30"/>
        <v>0</v>
      </c>
      <c r="GA23" s="215">
        <f t="shared" si="31"/>
        <v>0</v>
      </c>
      <c r="GD23" s="167"/>
      <c r="GE23" s="180"/>
      <c r="GF23" s="167"/>
      <c r="GG23" s="180"/>
      <c r="GH23" s="167"/>
      <c r="GI23" s="180"/>
      <c r="GJ23" s="167"/>
      <c r="GK23" s="180"/>
      <c r="GL23" s="167"/>
      <c r="GM23" s="180"/>
      <c r="GN23" s="167"/>
      <c r="GO23" s="180"/>
      <c r="GP23" s="167"/>
      <c r="GQ23" s="180"/>
      <c r="GR23" s="167"/>
      <c r="GS23" s="198"/>
      <c r="GT23" s="199">
        <f t="shared" si="32"/>
        <v>0</v>
      </c>
      <c r="GU23" s="216">
        <f t="shared" si="33"/>
        <v>0</v>
      </c>
      <c r="GV23" s="199">
        <f t="shared" si="34"/>
        <v>0</v>
      </c>
      <c r="GW23" s="215">
        <f t="shared" si="35"/>
        <v>0</v>
      </c>
      <c r="GZ23" s="167"/>
      <c r="HA23" s="180"/>
      <c r="HB23" s="167"/>
      <c r="HC23" s="180"/>
      <c r="HD23" s="167"/>
      <c r="HE23" s="180"/>
      <c r="HF23" s="167"/>
      <c r="HG23" s="180"/>
      <c r="HH23" s="167"/>
      <c r="HI23" s="180"/>
      <c r="HJ23" s="167"/>
      <c r="HK23" s="180"/>
      <c r="HL23" s="167"/>
      <c r="HM23" s="180"/>
      <c r="HN23" s="167"/>
      <c r="HO23" s="198"/>
      <c r="HP23" s="199">
        <f t="shared" si="36"/>
        <v>0</v>
      </c>
      <c r="HQ23" s="216">
        <f t="shared" si="37"/>
        <v>0</v>
      </c>
      <c r="HR23" s="199">
        <f t="shared" si="38"/>
        <v>0</v>
      </c>
      <c r="HS23" s="215">
        <f t="shared" si="39"/>
        <v>0</v>
      </c>
      <c r="HV23" s="201">
        <f t="shared" si="40"/>
        <v>0</v>
      </c>
      <c r="HW23" s="202">
        <f t="shared" si="40"/>
        <v>0</v>
      </c>
      <c r="HX23" s="169">
        <f t="shared" si="0"/>
        <v>0</v>
      </c>
      <c r="HY23" s="170">
        <f t="shared" si="1"/>
        <v>0</v>
      </c>
      <c r="HZ23" s="203">
        <f t="shared" si="41"/>
        <v>0</v>
      </c>
      <c r="IA23" s="202">
        <f t="shared" si="41"/>
        <v>0</v>
      </c>
      <c r="IB23" s="169">
        <f t="shared" si="2"/>
        <v>0</v>
      </c>
      <c r="IC23" s="444">
        <f t="shared" si="3"/>
        <v>0</v>
      </c>
      <c r="ID23" s="437">
        <f t="shared" si="42"/>
        <v>0</v>
      </c>
      <c r="IE23" s="439">
        <f t="shared" si="43"/>
        <v>0</v>
      </c>
      <c r="IF23" s="438" t="s">
        <v>343</v>
      </c>
      <c r="IG23" s="439" t="s">
        <v>343</v>
      </c>
    </row>
    <row r="24" spans="1:241" s="23" customFormat="1" ht="15.75" hidden="1" customHeight="1" x14ac:dyDescent="0.25">
      <c r="A24" s="4"/>
      <c r="B24" s="73"/>
      <c r="C24" s="565"/>
      <c r="D24" s="563"/>
      <c r="E24" s="24"/>
      <c r="F24" s="564"/>
      <c r="G24" s="24"/>
      <c r="H24" s="24"/>
      <c r="I24" s="80">
        <f>INT(ROUND(F24,2)*(IF(E24&gt;0,data!$J$4,0)))</f>
        <v>0</v>
      </c>
      <c r="J24" s="80"/>
      <c r="K24" s="566"/>
      <c r="L24" s="131"/>
      <c r="M24" s="80">
        <f>INT(ROUND(F24,2)*(IF(E24&gt;0,(IF(K24="ano",data!$J$6,0)),0)))</f>
        <v>0</v>
      </c>
      <c r="N24" s="82"/>
      <c r="O24" s="84"/>
      <c r="P24" s="4"/>
      <c r="Q24" s="85"/>
      <c r="R24" s="639" t="s">
        <v>343</v>
      </c>
      <c r="S24" s="4"/>
      <c r="U24" s="176" t="s">
        <v>300</v>
      </c>
      <c r="V24" s="10"/>
      <c r="W24" s="10"/>
      <c r="X24" s="177"/>
      <c r="Y24" s="178"/>
      <c r="Z24" s="177"/>
      <c r="AA24" s="178"/>
      <c r="AB24" s="177"/>
      <c r="AC24" s="178"/>
      <c r="AD24" s="177"/>
      <c r="AE24" s="178"/>
      <c r="AF24" s="177"/>
      <c r="AG24" s="178"/>
      <c r="AH24" s="177"/>
      <c r="AI24" s="178"/>
      <c r="AJ24" s="177"/>
      <c r="AK24" s="178"/>
      <c r="AL24" s="177"/>
      <c r="AM24" s="178"/>
      <c r="AN24" s="177"/>
      <c r="AO24" s="178"/>
      <c r="AP24" s="177"/>
      <c r="AQ24" s="178"/>
      <c r="AR24" s="177"/>
      <c r="AS24" s="178"/>
      <c r="AT24" s="177"/>
      <c r="AU24" s="205"/>
      <c r="AV24" s="199">
        <f t="shared" si="4"/>
        <v>0</v>
      </c>
      <c r="AW24" s="215">
        <f t="shared" si="5"/>
        <v>0</v>
      </c>
      <c r="AX24" s="199">
        <f t="shared" si="6"/>
        <v>0</v>
      </c>
      <c r="AY24" s="215">
        <f t="shared" si="7"/>
        <v>0</v>
      </c>
      <c r="BB24" s="177"/>
      <c r="BC24" s="178"/>
      <c r="BD24" s="177"/>
      <c r="BE24" s="178"/>
      <c r="BF24" s="177"/>
      <c r="BG24" s="178"/>
      <c r="BH24" s="177"/>
      <c r="BI24" s="178"/>
      <c r="BJ24" s="177"/>
      <c r="BK24" s="178"/>
      <c r="BL24" s="177"/>
      <c r="BM24" s="178"/>
      <c r="BN24" s="177"/>
      <c r="BO24" s="178"/>
      <c r="BP24" s="177"/>
      <c r="BQ24" s="205"/>
      <c r="BR24" s="199">
        <f t="shared" si="8"/>
        <v>0</v>
      </c>
      <c r="BS24" s="216">
        <f t="shared" si="9"/>
        <v>0</v>
      </c>
      <c r="BT24" s="199">
        <f t="shared" si="10"/>
        <v>0</v>
      </c>
      <c r="BU24" s="215">
        <f t="shared" si="11"/>
        <v>0</v>
      </c>
      <c r="BX24" s="177"/>
      <c r="BY24" s="178"/>
      <c r="BZ24" s="177"/>
      <c r="CA24" s="178"/>
      <c r="CB24" s="177"/>
      <c r="CC24" s="178"/>
      <c r="CD24" s="177"/>
      <c r="CE24" s="178"/>
      <c r="CF24" s="177"/>
      <c r="CG24" s="178"/>
      <c r="CH24" s="177"/>
      <c r="CI24" s="178"/>
      <c r="CJ24" s="177"/>
      <c r="CK24" s="178"/>
      <c r="CL24" s="177"/>
      <c r="CM24" s="205"/>
      <c r="CN24" s="199">
        <f t="shared" si="12"/>
        <v>0</v>
      </c>
      <c r="CO24" s="216">
        <f t="shared" si="13"/>
        <v>0</v>
      </c>
      <c r="CP24" s="199">
        <f t="shared" si="14"/>
        <v>0</v>
      </c>
      <c r="CQ24" s="215">
        <f t="shared" si="15"/>
        <v>0</v>
      </c>
      <c r="CT24" s="177"/>
      <c r="CU24" s="178"/>
      <c r="CV24" s="177"/>
      <c r="CW24" s="178"/>
      <c r="CX24" s="177"/>
      <c r="CY24" s="178"/>
      <c r="CZ24" s="177"/>
      <c r="DA24" s="178"/>
      <c r="DB24" s="177"/>
      <c r="DC24" s="178"/>
      <c r="DD24" s="177"/>
      <c r="DE24" s="178"/>
      <c r="DF24" s="177"/>
      <c r="DG24" s="178"/>
      <c r="DH24" s="177"/>
      <c r="DI24" s="205"/>
      <c r="DJ24" s="199">
        <f t="shared" si="16"/>
        <v>0</v>
      </c>
      <c r="DK24" s="216">
        <f t="shared" si="17"/>
        <v>0</v>
      </c>
      <c r="DL24" s="199">
        <f t="shared" si="18"/>
        <v>0</v>
      </c>
      <c r="DM24" s="215">
        <f t="shared" si="19"/>
        <v>0</v>
      </c>
      <c r="DP24" s="177"/>
      <c r="DQ24" s="178"/>
      <c r="DR24" s="177"/>
      <c r="DS24" s="178"/>
      <c r="DT24" s="177"/>
      <c r="DU24" s="178"/>
      <c r="DV24" s="177"/>
      <c r="DW24" s="178"/>
      <c r="DX24" s="177"/>
      <c r="DY24" s="178"/>
      <c r="DZ24" s="177"/>
      <c r="EA24" s="178"/>
      <c r="EB24" s="177"/>
      <c r="EC24" s="178"/>
      <c r="ED24" s="177"/>
      <c r="EE24" s="205"/>
      <c r="EF24" s="199">
        <f t="shared" si="20"/>
        <v>0</v>
      </c>
      <c r="EG24" s="216">
        <f t="shared" si="21"/>
        <v>0</v>
      </c>
      <c r="EH24" s="199">
        <f t="shared" si="22"/>
        <v>0</v>
      </c>
      <c r="EI24" s="215">
        <f t="shared" si="23"/>
        <v>0</v>
      </c>
      <c r="EL24" s="177"/>
      <c r="EM24" s="178"/>
      <c r="EN24" s="177"/>
      <c r="EO24" s="178"/>
      <c r="EP24" s="177"/>
      <c r="EQ24" s="178"/>
      <c r="ER24" s="177"/>
      <c r="ES24" s="178"/>
      <c r="ET24" s="177"/>
      <c r="EU24" s="178"/>
      <c r="EV24" s="177"/>
      <c r="EW24" s="178"/>
      <c r="EX24" s="177"/>
      <c r="EY24" s="178"/>
      <c r="EZ24" s="177"/>
      <c r="FA24" s="205"/>
      <c r="FB24" s="199">
        <f t="shared" si="24"/>
        <v>0</v>
      </c>
      <c r="FC24" s="216">
        <f t="shared" si="25"/>
        <v>0</v>
      </c>
      <c r="FD24" s="199">
        <f t="shared" si="26"/>
        <v>0</v>
      </c>
      <c r="FE24" s="215">
        <f t="shared" si="27"/>
        <v>0</v>
      </c>
      <c r="FH24" s="177"/>
      <c r="FI24" s="178"/>
      <c r="FJ24" s="177"/>
      <c r="FK24" s="178"/>
      <c r="FL24" s="177"/>
      <c r="FM24" s="178"/>
      <c r="FN24" s="177"/>
      <c r="FO24" s="178"/>
      <c r="FP24" s="177"/>
      <c r="FQ24" s="178"/>
      <c r="FR24" s="177"/>
      <c r="FS24" s="178"/>
      <c r="FT24" s="177"/>
      <c r="FU24" s="178"/>
      <c r="FV24" s="177"/>
      <c r="FW24" s="205"/>
      <c r="FX24" s="199">
        <f t="shared" si="28"/>
        <v>0</v>
      </c>
      <c r="FY24" s="216">
        <f t="shared" si="29"/>
        <v>0</v>
      </c>
      <c r="FZ24" s="199">
        <f t="shared" si="30"/>
        <v>0</v>
      </c>
      <c r="GA24" s="215">
        <f t="shared" si="31"/>
        <v>0</v>
      </c>
      <c r="GD24" s="177"/>
      <c r="GE24" s="178"/>
      <c r="GF24" s="177"/>
      <c r="GG24" s="178"/>
      <c r="GH24" s="177"/>
      <c r="GI24" s="178"/>
      <c r="GJ24" s="177"/>
      <c r="GK24" s="178"/>
      <c r="GL24" s="177"/>
      <c r="GM24" s="178"/>
      <c r="GN24" s="177"/>
      <c r="GO24" s="178"/>
      <c r="GP24" s="177"/>
      <c r="GQ24" s="178"/>
      <c r="GR24" s="177"/>
      <c r="GS24" s="205"/>
      <c r="GT24" s="199">
        <f t="shared" si="32"/>
        <v>0</v>
      </c>
      <c r="GU24" s="216">
        <f t="shared" si="33"/>
        <v>0</v>
      </c>
      <c r="GV24" s="199">
        <f t="shared" si="34"/>
        <v>0</v>
      </c>
      <c r="GW24" s="215">
        <f t="shared" si="35"/>
        <v>0</v>
      </c>
      <c r="GZ24" s="177"/>
      <c r="HA24" s="178"/>
      <c r="HB24" s="177"/>
      <c r="HC24" s="178"/>
      <c r="HD24" s="177"/>
      <c r="HE24" s="178"/>
      <c r="HF24" s="177"/>
      <c r="HG24" s="178"/>
      <c r="HH24" s="177"/>
      <c r="HI24" s="178"/>
      <c r="HJ24" s="177"/>
      <c r="HK24" s="178"/>
      <c r="HL24" s="177"/>
      <c r="HM24" s="178"/>
      <c r="HN24" s="177"/>
      <c r="HO24" s="205"/>
      <c r="HP24" s="199">
        <f t="shared" si="36"/>
        <v>0</v>
      </c>
      <c r="HQ24" s="216">
        <f t="shared" si="37"/>
        <v>0</v>
      </c>
      <c r="HR24" s="199">
        <f t="shared" si="38"/>
        <v>0</v>
      </c>
      <c r="HS24" s="215">
        <f t="shared" si="39"/>
        <v>0</v>
      </c>
      <c r="HV24" s="201">
        <f t="shared" si="40"/>
        <v>0</v>
      </c>
      <c r="HW24" s="202">
        <f t="shared" si="40"/>
        <v>0</v>
      </c>
      <c r="HX24" s="169">
        <f t="shared" si="0"/>
        <v>0</v>
      </c>
      <c r="HY24" s="170">
        <f t="shared" si="1"/>
        <v>0</v>
      </c>
      <c r="HZ24" s="203">
        <f t="shared" si="41"/>
        <v>0</v>
      </c>
      <c r="IA24" s="202">
        <f t="shared" si="41"/>
        <v>0</v>
      </c>
      <c r="IB24" s="169">
        <f t="shared" si="2"/>
        <v>0</v>
      </c>
      <c r="IC24" s="444">
        <f t="shared" si="3"/>
        <v>0</v>
      </c>
      <c r="ID24" s="437">
        <f t="shared" si="42"/>
        <v>0</v>
      </c>
      <c r="IE24" s="439">
        <f t="shared" si="43"/>
        <v>0</v>
      </c>
      <c r="IF24" s="438" t="s">
        <v>343</v>
      </c>
      <c r="IG24" s="439" t="s">
        <v>343</v>
      </c>
    </row>
    <row r="25" spans="1:241" s="4" customFormat="1" ht="16.5" customHeight="1" x14ac:dyDescent="0.25">
      <c r="B25" s="73" t="s">
        <v>19</v>
      </c>
      <c r="C25" s="880"/>
      <c r="D25" s="881"/>
      <c r="E25" s="318"/>
      <c r="F25" s="314"/>
      <c r="G25" s="14"/>
      <c r="H25" s="14"/>
      <c r="I25" s="80">
        <f>INT(ROUND(F25,2)*(IF(E25&gt;0,data!$J$4,0)))</f>
        <v>0</v>
      </c>
      <c r="J25" s="80">
        <f>IF(E25&gt;0,I25*E25,0)</f>
        <v>0</v>
      </c>
      <c r="K25" s="320"/>
      <c r="L25" s="318"/>
      <c r="M25" s="80">
        <f>INT(ROUND(F25,2)*(IF(E25&gt;0,(IF(K25="ano",data!$J$6,0)),0)))</f>
        <v>0</v>
      </c>
      <c r="N25" s="82">
        <f>IF(L25&gt;E25,M25*E25,M25*L25)</f>
        <v>0</v>
      </c>
      <c r="O25" s="84">
        <f t="shared" si="44"/>
        <v>0</v>
      </c>
      <c r="Q25" s="85" t="str">
        <f t="shared" si="45"/>
        <v/>
      </c>
      <c r="R25" s="639" t="s">
        <v>343</v>
      </c>
      <c r="T25" s="4">
        <f t="shared" si="46"/>
        <v>0</v>
      </c>
      <c r="U25" s="179" t="s">
        <v>300</v>
      </c>
      <c r="V25" s="10"/>
      <c r="W25" s="10"/>
      <c r="X25" s="167"/>
      <c r="Y25" s="180"/>
      <c r="Z25" s="167"/>
      <c r="AA25" s="180"/>
      <c r="AB25" s="167"/>
      <c r="AC25" s="180"/>
      <c r="AD25" s="167"/>
      <c r="AE25" s="180"/>
      <c r="AF25" s="167"/>
      <c r="AG25" s="180"/>
      <c r="AH25" s="167"/>
      <c r="AI25" s="180"/>
      <c r="AJ25" s="167"/>
      <c r="AK25" s="180"/>
      <c r="AL25" s="167"/>
      <c r="AM25" s="180"/>
      <c r="AN25" s="167"/>
      <c r="AO25" s="180"/>
      <c r="AP25" s="167"/>
      <c r="AQ25" s="180"/>
      <c r="AR25" s="167"/>
      <c r="AS25" s="180"/>
      <c r="AT25" s="167"/>
      <c r="AU25" s="198"/>
      <c r="AV25" s="199">
        <f t="shared" si="4"/>
        <v>0</v>
      </c>
      <c r="AW25" s="215">
        <f t="shared" si="5"/>
        <v>0</v>
      </c>
      <c r="AX25" s="199">
        <f t="shared" si="6"/>
        <v>0</v>
      </c>
      <c r="AY25" s="215">
        <f t="shared" si="7"/>
        <v>0</v>
      </c>
      <c r="BB25" s="167"/>
      <c r="BC25" s="180"/>
      <c r="BD25" s="167"/>
      <c r="BE25" s="180"/>
      <c r="BF25" s="167"/>
      <c r="BG25" s="180"/>
      <c r="BH25" s="167"/>
      <c r="BI25" s="180"/>
      <c r="BJ25" s="167"/>
      <c r="BK25" s="180"/>
      <c r="BL25" s="167"/>
      <c r="BM25" s="180"/>
      <c r="BN25" s="167"/>
      <c r="BO25" s="180"/>
      <c r="BP25" s="167"/>
      <c r="BQ25" s="198"/>
      <c r="BR25" s="199">
        <f t="shared" si="8"/>
        <v>0</v>
      </c>
      <c r="BS25" s="216">
        <f t="shared" si="9"/>
        <v>0</v>
      </c>
      <c r="BT25" s="199">
        <f t="shared" si="10"/>
        <v>0</v>
      </c>
      <c r="BU25" s="215">
        <f t="shared" si="11"/>
        <v>0</v>
      </c>
      <c r="BX25" s="167"/>
      <c r="BY25" s="180"/>
      <c r="BZ25" s="167"/>
      <c r="CA25" s="180"/>
      <c r="CB25" s="167"/>
      <c r="CC25" s="180"/>
      <c r="CD25" s="167"/>
      <c r="CE25" s="180"/>
      <c r="CF25" s="167"/>
      <c r="CG25" s="180"/>
      <c r="CH25" s="167"/>
      <c r="CI25" s="180"/>
      <c r="CJ25" s="167"/>
      <c r="CK25" s="180"/>
      <c r="CL25" s="167"/>
      <c r="CM25" s="198"/>
      <c r="CN25" s="199">
        <f t="shared" si="12"/>
        <v>0</v>
      </c>
      <c r="CO25" s="216">
        <f t="shared" si="13"/>
        <v>0</v>
      </c>
      <c r="CP25" s="199">
        <f t="shared" si="14"/>
        <v>0</v>
      </c>
      <c r="CQ25" s="215">
        <f t="shared" si="15"/>
        <v>0</v>
      </c>
      <c r="CT25" s="167"/>
      <c r="CU25" s="180"/>
      <c r="CV25" s="167"/>
      <c r="CW25" s="180"/>
      <c r="CX25" s="167"/>
      <c r="CY25" s="180"/>
      <c r="CZ25" s="167"/>
      <c r="DA25" s="180"/>
      <c r="DB25" s="167"/>
      <c r="DC25" s="180"/>
      <c r="DD25" s="167"/>
      <c r="DE25" s="180"/>
      <c r="DF25" s="167"/>
      <c r="DG25" s="180"/>
      <c r="DH25" s="167"/>
      <c r="DI25" s="198"/>
      <c r="DJ25" s="199">
        <f t="shared" si="16"/>
        <v>0</v>
      </c>
      <c r="DK25" s="216">
        <f t="shared" si="17"/>
        <v>0</v>
      </c>
      <c r="DL25" s="199">
        <f t="shared" si="18"/>
        <v>0</v>
      </c>
      <c r="DM25" s="215">
        <f t="shared" si="19"/>
        <v>0</v>
      </c>
      <c r="DP25" s="167"/>
      <c r="DQ25" s="180"/>
      <c r="DR25" s="167"/>
      <c r="DS25" s="180"/>
      <c r="DT25" s="167"/>
      <c r="DU25" s="180"/>
      <c r="DV25" s="167"/>
      <c r="DW25" s="180"/>
      <c r="DX25" s="167"/>
      <c r="DY25" s="180"/>
      <c r="DZ25" s="167"/>
      <c r="EA25" s="180"/>
      <c r="EB25" s="167"/>
      <c r="EC25" s="180"/>
      <c r="ED25" s="167"/>
      <c r="EE25" s="198"/>
      <c r="EF25" s="199">
        <f t="shared" si="20"/>
        <v>0</v>
      </c>
      <c r="EG25" s="216">
        <f t="shared" si="21"/>
        <v>0</v>
      </c>
      <c r="EH25" s="199">
        <f t="shared" si="22"/>
        <v>0</v>
      </c>
      <c r="EI25" s="215">
        <f t="shared" si="23"/>
        <v>0</v>
      </c>
      <c r="EL25" s="167"/>
      <c r="EM25" s="180"/>
      <c r="EN25" s="167"/>
      <c r="EO25" s="180"/>
      <c r="EP25" s="167"/>
      <c r="EQ25" s="180"/>
      <c r="ER25" s="167"/>
      <c r="ES25" s="180"/>
      <c r="ET25" s="167"/>
      <c r="EU25" s="180"/>
      <c r="EV25" s="167"/>
      <c r="EW25" s="180"/>
      <c r="EX25" s="167"/>
      <c r="EY25" s="180"/>
      <c r="EZ25" s="167"/>
      <c r="FA25" s="198"/>
      <c r="FB25" s="199">
        <f t="shared" si="24"/>
        <v>0</v>
      </c>
      <c r="FC25" s="216">
        <f t="shared" si="25"/>
        <v>0</v>
      </c>
      <c r="FD25" s="199">
        <f t="shared" si="26"/>
        <v>0</v>
      </c>
      <c r="FE25" s="215">
        <f t="shared" si="27"/>
        <v>0</v>
      </c>
      <c r="FH25" s="167"/>
      <c r="FI25" s="180"/>
      <c r="FJ25" s="167"/>
      <c r="FK25" s="180"/>
      <c r="FL25" s="167"/>
      <c r="FM25" s="180"/>
      <c r="FN25" s="167"/>
      <c r="FO25" s="180"/>
      <c r="FP25" s="167"/>
      <c r="FQ25" s="180"/>
      <c r="FR25" s="167"/>
      <c r="FS25" s="180"/>
      <c r="FT25" s="167"/>
      <c r="FU25" s="180"/>
      <c r="FV25" s="167"/>
      <c r="FW25" s="198"/>
      <c r="FX25" s="199">
        <f t="shared" si="28"/>
        <v>0</v>
      </c>
      <c r="FY25" s="216">
        <f t="shared" si="29"/>
        <v>0</v>
      </c>
      <c r="FZ25" s="199">
        <f t="shared" si="30"/>
        <v>0</v>
      </c>
      <c r="GA25" s="215">
        <f t="shared" si="31"/>
        <v>0</v>
      </c>
      <c r="GD25" s="167"/>
      <c r="GE25" s="180"/>
      <c r="GF25" s="167"/>
      <c r="GG25" s="180"/>
      <c r="GH25" s="167"/>
      <c r="GI25" s="180"/>
      <c r="GJ25" s="167"/>
      <c r="GK25" s="180"/>
      <c r="GL25" s="167"/>
      <c r="GM25" s="180"/>
      <c r="GN25" s="167"/>
      <c r="GO25" s="180"/>
      <c r="GP25" s="167"/>
      <c r="GQ25" s="180"/>
      <c r="GR25" s="167"/>
      <c r="GS25" s="198"/>
      <c r="GT25" s="199">
        <f t="shared" si="32"/>
        <v>0</v>
      </c>
      <c r="GU25" s="216">
        <f t="shared" si="33"/>
        <v>0</v>
      </c>
      <c r="GV25" s="199">
        <f t="shared" si="34"/>
        <v>0</v>
      </c>
      <c r="GW25" s="215">
        <f t="shared" si="35"/>
        <v>0</v>
      </c>
      <c r="GZ25" s="167"/>
      <c r="HA25" s="180"/>
      <c r="HB25" s="167"/>
      <c r="HC25" s="180"/>
      <c r="HD25" s="167"/>
      <c r="HE25" s="180"/>
      <c r="HF25" s="167"/>
      <c r="HG25" s="180"/>
      <c r="HH25" s="167"/>
      <c r="HI25" s="180"/>
      <c r="HJ25" s="167"/>
      <c r="HK25" s="180"/>
      <c r="HL25" s="167"/>
      <c r="HM25" s="180"/>
      <c r="HN25" s="167"/>
      <c r="HO25" s="198"/>
      <c r="HP25" s="199">
        <f t="shared" si="36"/>
        <v>0</v>
      </c>
      <c r="HQ25" s="216">
        <f t="shared" si="37"/>
        <v>0</v>
      </c>
      <c r="HR25" s="199">
        <f t="shared" si="38"/>
        <v>0</v>
      </c>
      <c r="HS25" s="215">
        <f t="shared" si="39"/>
        <v>0</v>
      </c>
      <c r="HV25" s="201">
        <f t="shared" si="40"/>
        <v>0</v>
      </c>
      <c r="HW25" s="202">
        <f t="shared" si="40"/>
        <v>0</v>
      </c>
      <c r="HX25" s="169">
        <f t="shared" si="0"/>
        <v>0</v>
      </c>
      <c r="HY25" s="170">
        <f t="shared" si="1"/>
        <v>0</v>
      </c>
      <c r="HZ25" s="203">
        <f t="shared" si="41"/>
        <v>0</v>
      </c>
      <c r="IA25" s="202">
        <f t="shared" si="41"/>
        <v>0</v>
      </c>
      <c r="IB25" s="169">
        <f t="shared" si="2"/>
        <v>0</v>
      </c>
      <c r="IC25" s="444">
        <f t="shared" si="3"/>
        <v>0</v>
      </c>
      <c r="ID25" s="437">
        <f t="shared" si="42"/>
        <v>0</v>
      </c>
      <c r="IE25" s="439">
        <f t="shared" si="43"/>
        <v>0</v>
      </c>
      <c r="IF25" s="438" t="s">
        <v>343</v>
      </c>
      <c r="IG25" s="439" t="s">
        <v>343</v>
      </c>
    </row>
    <row r="26" spans="1:241" s="23" customFormat="1" ht="16.5" hidden="1" customHeight="1" x14ac:dyDescent="0.25">
      <c r="A26" s="4"/>
      <c r="B26" s="73"/>
      <c r="C26" s="565"/>
      <c r="D26" s="563"/>
      <c r="E26" s="24"/>
      <c r="F26" s="564"/>
      <c r="G26" s="24"/>
      <c r="H26" s="24"/>
      <c r="I26" s="80">
        <f>INT(ROUND(F26,2)*(IF(E26&gt;0,data!$J$4,0)))</f>
        <v>0</v>
      </c>
      <c r="J26" s="80"/>
      <c r="K26" s="566"/>
      <c r="L26" s="131"/>
      <c r="M26" s="80">
        <f>INT(ROUND(F26,2)*(IF(E26&gt;0,(IF(K26="ano",data!$J$6,0)),0)))</f>
        <v>0</v>
      </c>
      <c r="N26" s="82"/>
      <c r="O26" s="84"/>
      <c r="P26" s="4"/>
      <c r="Q26" s="85"/>
      <c r="R26" s="639" t="s">
        <v>343</v>
      </c>
      <c r="S26" s="4"/>
      <c r="U26" s="176" t="s">
        <v>300</v>
      </c>
      <c r="V26" s="10"/>
      <c r="W26" s="10"/>
      <c r="X26" s="177"/>
      <c r="Y26" s="178"/>
      <c r="Z26" s="177"/>
      <c r="AA26" s="178"/>
      <c r="AB26" s="177"/>
      <c r="AC26" s="178"/>
      <c r="AD26" s="177"/>
      <c r="AE26" s="178"/>
      <c r="AF26" s="177"/>
      <c r="AG26" s="178"/>
      <c r="AH26" s="177"/>
      <c r="AI26" s="178"/>
      <c r="AJ26" s="177"/>
      <c r="AK26" s="178"/>
      <c r="AL26" s="177"/>
      <c r="AM26" s="178"/>
      <c r="AN26" s="177"/>
      <c r="AO26" s="178"/>
      <c r="AP26" s="177"/>
      <c r="AQ26" s="178"/>
      <c r="AR26" s="177"/>
      <c r="AS26" s="178"/>
      <c r="AT26" s="177"/>
      <c r="AU26" s="205"/>
      <c r="AV26" s="199">
        <f t="shared" si="4"/>
        <v>0</v>
      </c>
      <c r="AW26" s="215">
        <f t="shared" si="5"/>
        <v>0</v>
      </c>
      <c r="AX26" s="199">
        <f t="shared" si="6"/>
        <v>0</v>
      </c>
      <c r="AY26" s="215">
        <f t="shared" si="7"/>
        <v>0</v>
      </c>
      <c r="BB26" s="177"/>
      <c r="BC26" s="178"/>
      <c r="BD26" s="177"/>
      <c r="BE26" s="178"/>
      <c r="BF26" s="177"/>
      <c r="BG26" s="178"/>
      <c r="BH26" s="177"/>
      <c r="BI26" s="178"/>
      <c r="BJ26" s="177"/>
      <c r="BK26" s="178"/>
      <c r="BL26" s="177"/>
      <c r="BM26" s="178"/>
      <c r="BN26" s="177"/>
      <c r="BO26" s="178"/>
      <c r="BP26" s="177"/>
      <c r="BQ26" s="205"/>
      <c r="BR26" s="199">
        <f t="shared" si="8"/>
        <v>0</v>
      </c>
      <c r="BS26" s="216">
        <f t="shared" si="9"/>
        <v>0</v>
      </c>
      <c r="BT26" s="199">
        <f t="shared" si="10"/>
        <v>0</v>
      </c>
      <c r="BU26" s="215">
        <f t="shared" si="11"/>
        <v>0</v>
      </c>
      <c r="BX26" s="177"/>
      <c r="BY26" s="178"/>
      <c r="BZ26" s="177"/>
      <c r="CA26" s="178"/>
      <c r="CB26" s="177"/>
      <c r="CC26" s="178"/>
      <c r="CD26" s="177"/>
      <c r="CE26" s="178"/>
      <c r="CF26" s="177"/>
      <c r="CG26" s="178"/>
      <c r="CH26" s="177"/>
      <c r="CI26" s="178"/>
      <c r="CJ26" s="177"/>
      <c r="CK26" s="178"/>
      <c r="CL26" s="177"/>
      <c r="CM26" s="205"/>
      <c r="CN26" s="199">
        <f t="shared" si="12"/>
        <v>0</v>
      </c>
      <c r="CO26" s="216">
        <f t="shared" si="13"/>
        <v>0</v>
      </c>
      <c r="CP26" s="199">
        <f t="shared" si="14"/>
        <v>0</v>
      </c>
      <c r="CQ26" s="215">
        <f t="shared" si="15"/>
        <v>0</v>
      </c>
      <c r="CT26" s="177"/>
      <c r="CU26" s="178"/>
      <c r="CV26" s="177"/>
      <c r="CW26" s="178"/>
      <c r="CX26" s="177"/>
      <c r="CY26" s="178"/>
      <c r="CZ26" s="177"/>
      <c r="DA26" s="178"/>
      <c r="DB26" s="177"/>
      <c r="DC26" s="178"/>
      <c r="DD26" s="177"/>
      <c r="DE26" s="178"/>
      <c r="DF26" s="177"/>
      <c r="DG26" s="178"/>
      <c r="DH26" s="177"/>
      <c r="DI26" s="205"/>
      <c r="DJ26" s="199">
        <f t="shared" si="16"/>
        <v>0</v>
      </c>
      <c r="DK26" s="216">
        <f t="shared" si="17"/>
        <v>0</v>
      </c>
      <c r="DL26" s="199">
        <f t="shared" si="18"/>
        <v>0</v>
      </c>
      <c r="DM26" s="215">
        <f t="shared" si="19"/>
        <v>0</v>
      </c>
      <c r="DP26" s="177"/>
      <c r="DQ26" s="178"/>
      <c r="DR26" s="177"/>
      <c r="DS26" s="178"/>
      <c r="DT26" s="177"/>
      <c r="DU26" s="178"/>
      <c r="DV26" s="177"/>
      <c r="DW26" s="178"/>
      <c r="DX26" s="177"/>
      <c r="DY26" s="178"/>
      <c r="DZ26" s="177"/>
      <c r="EA26" s="178"/>
      <c r="EB26" s="177"/>
      <c r="EC26" s="178"/>
      <c r="ED26" s="177"/>
      <c r="EE26" s="205"/>
      <c r="EF26" s="199">
        <f t="shared" si="20"/>
        <v>0</v>
      </c>
      <c r="EG26" s="216">
        <f t="shared" si="21"/>
        <v>0</v>
      </c>
      <c r="EH26" s="199">
        <f t="shared" si="22"/>
        <v>0</v>
      </c>
      <c r="EI26" s="215">
        <f t="shared" si="23"/>
        <v>0</v>
      </c>
      <c r="EL26" s="177"/>
      <c r="EM26" s="178"/>
      <c r="EN26" s="177"/>
      <c r="EO26" s="178"/>
      <c r="EP26" s="177"/>
      <c r="EQ26" s="178"/>
      <c r="ER26" s="177"/>
      <c r="ES26" s="178"/>
      <c r="ET26" s="177"/>
      <c r="EU26" s="178"/>
      <c r="EV26" s="177"/>
      <c r="EW26" s="178"/>
      <c r="EX26" s="177"/>
      <c r="EY26" s="178"/>
      <c r="EZ26" s="177"/>
      <c r="FA26" s="205"/>
      <c r="FB26" s="199">
        <f t="shared" si="24"/>
        <v>0</v>
      </c>
      <c r="FC26" s="216">
        <f t="shared" si="25"/>
        <v>0</v>
      </c>
      <c r="FD26" s="199">
        <f t="shared" si="26"/>
        <v>0</v>
      </c>
      <c r="FE26" s="215">
        <f t="shared" si="27"/>
        <v>0</v>
      </c>
      <c r="FH26" s="177"/>
      <c r="FI26" s="178"/>
      <c r="FJ26" s="177"/>
      <c r="FK26" s="178"/>
      <c r="FL26" s="177"/>
      <c r="FM26" s="178"/>
      <c r="FN26" s="177"/>
      <c r="FO26" s="178"/>
      <c r="FP26" s="177"/>
      <c r="FQ26" s="178"/>
      <c r="FR26" s="177"/>
      <c r="FS26" s="178"/>
      <c r="FT26" s="177"/>
      <c r="FU26" s="178"/>
      <c r="FV26" s="177"/>
      <c r="FW26" s="205"/>
      <c r="FX26" s="199">
        <f t="shared" si="28"/>
        <v>0</v>
      </c>
      <c r="FY26" s="216">
        <f t="shared" si="29"/>
        <v>0</v>
      </c>
      <c r="FZ26" s="199">
        <f t="shared" si="30"/>
        <v>0</v>
      </c>
      <c r="GA26" s="215">
        <f t="shared" si="31"/>
        <v>0</v>
      </c>
      <c r="GD26" s="177"/>
      <c r="GE26" s="178"/>
      <c r="GF26" s="177"/>
      <c r="GG26" s="178"/>
      <c r="GH26" s="177"/>
      <c r="GI26" s="178"/>
      <c r="GJ26" s="177"/>
      <c r="GK26" s="178"/>
      <c r="GL26" s="177"/>
      <c r="GM26" s="178"/>
      <c r="GN26" s="177"/>
      <c r="GO26" s="178"/>
      <c r="GP26" s="177"/>
      <c r="GQ26" s="178"/>
      <c r="GR26" s="177"/>
      <c r="GS26" s="205"/>
      <c r="GT26" s="199">
        <f t="shared" si="32"/>
        <v>0</v>
      </c>
      <c r="GU26" s="216">
        <f t="shared" si="33"/>
        <v>0</v>
      </c>
      <c r="GV26" s="199">
        <f t="shared" si="34"/>
        <v>0</v>
      </c>
      <c r="GW26" s="215">
        <f t="shared" si="35"/>
        <v>0</v>
      </c>
      <c r="GZ26" s="177"/>
      <c r="HA26" s="178"/>
      <c r="HB26" s="177"/>
      <c r="HC26" s="178"/>
      <c r="HD26" s="177"/>
      <c r="HE26" s="178"/>
      <c r="HF26" s="177"/>
      <c r="HG26" s="178"/>
      <c r="HH26" s="177"/>
      <c r="HI26" s="178"/>
      <c r="HJ26" s="177"/>
      <c r="HK26" s="178"/>
      <c r="HL26" s="177"/>
      <c r="HM26" s="178"/>
      <c r="HN26" s="177"/>
      <c r="HO26" s="205"/>
      <c r="HP26" s="199">
        <f t="shared" si="36"/>
        <v>0</v>
      </c>
      <c r="HQ26" s="216">
        <f t="shared" si="37"/>
        <v>0</v>
      </c>
      <c r="HR26" s="199">
        <f t="shared" si="38"/>
        <v>0</v>
      </c>
      <c r="HS26" s="215">
        <f t="shared" si="39"/>
        <v>0</v>
      </c>
      <c r="HV26" s="201">
        <f t="shared" si="40"/>
        <v>0</v>
      </c>
      <c r="HW26" s="202">
        <f t="shared" si="40"/>
        <v>0</v>
      </c>
      <c r="HX26" s="169">
        <f t="shared" si="0"/>
        <v>0</v>
      </c>
      <c r="HY26" s="170">
        <f t="shared" si="1"/>
        <v>0</v>
      </c>
      <c r="HZ26" s="203">
        <f t="shared" si="41"/>
        <v>0</v>
      </c>
      <c r="IA26" s="202">
        <f t="shared" si="41"/>
        <v>0</v>
      </c>
      <c r="IB26" s="169">
        <f t="shared" si="2"/>
        <v>0</v>
      </c>
      <c r="IC26" s="444">
        <f t="shared" si="3"/>
        <v>0</v>
      </c>
      <c r="ID26" s="437">
        <f t="shared" si="42"/>
        <v>0</v>
      </c>
      <c r="IE26" s="439">
        <f t="shared" si="43"/>
        <v>0</v>
      </c>
      <c r="IF26" s="438" t="s">
        <v>343</v>
      </c>
      <c r="IG26" s="439" t="s">
        <v>343</v>
      </c>
    </row>
    <row r="27" spans="1:241" s="4" customFormat="1" ht="16.5" customHeight="1" x14ac:dyDescent="0.25">
      <c r="B27" s="73" t="s">
        <v>20</v>
      </c>
      <c r="C27" s="880"/>
      <c r="D27" s="881"/>
      <c r="E27" s="318"/>
      <c r="F27" s="314"/>
      <c r="G27" s="14"/>
      <c r="H27" s="14"/>
      <c r="I27" s="80">
        <f>INT(ROUND(F27,2)*(IF(E27&gt;0,data!$J$4,0)))</f>
        <v>0</v>
      </c>
      <c r="J27" s="80">
        <f>IF(E27&gt;0,I27*E27,0)</f>
        <v>0</v>
      </c>
      <c r="K27" s="320"/>
      <c r="L27" s="318"/>
      <c r="M27" s="80">
        <f>INT(ROUND(F27,2)*(IF(E27&gt;0,(IF(K27="ano",data!$J$6,0)),0)))</f>
        <v>0</v>
      </c>
      <c r="N27" s="82">
        <f>IF(L27&gt;E27,M27*E27,M27*L27)</f>
        <v>0</v>
      </c>
      <c r="O27" s="84">
        <f t="shared" si="44"/>
        <v>0</v>
      </c>
      <c r="Q27" s="85" t="str">
        <f t="shared" si="45"/>
        <v/>
      </c>
      <c r="R27" s="639" t="s">
        <v>343</v>
      </c>
      <c r="T27" s="4">
        <f t="shared" si="46"/>
        <v>0</v>
      </c>
      <c r="U27" s="179" t="s">
        <v>300</v>
      </c>
      <c r="V27" s="10"/>
      <c r="W27" s="10"/>
      <c r="X27" s="167"/>
      <c r="Y27" s="180"/>
      <c r="Z27" s="167"/>
      <c r="AA27" s="180"/>
      <c r="AB27" s="167"/>
      <c r="AC27" s="180"/>
      <c r="AD27" s="167"/>
      <c r="AE27" s="180"/>
      <c r="AF27" s="167"/>
      <c r="AG27" s="180"/>
      <c r="AH27" s="167"/>
      <c r="AI27" s="180"/>
      <c r="AJ27" s="167"/>
      <c r="AK27" s="180"/>
      <c r="AL27" s="167"/>
      <c r="AM27" s="180"/>
      <c r="AN27" s="167"/>
      <c r="AO27" s="180"/>
      <c r="AP27" s="167"/>
      <c r="AQ27" s="180"/>
      <c r="AR27" s="167"/>
      <c r="AS27" s="180"/>
      <c r="AT27" s="167"/>
      <c r="AU27" s="198"/>
      <c r="AV27" s="199">
        <f t="shared" si="4"/>
        <v>0</v>
      </c>
      <c r="AW27" s="215">
        <f t="shared" si="5"/>
        <v>0</v>
      </c>
      <c r="AX27" s="199">
        <f t="shared" si="6"/>
        <v>0</v>
      </c>
      <c r="AY27" s="215">
        <f t="shared" si="7"/>
        <v>0</v>
      </c>
      <c r="BB27" s="167"/>
      <c r="BC27" s="180"/>
      <c r="BD27" s="167"/>
      <c r="BE27" s="180"/>
      <c r="BF27" s="167"/>
      <c r="BG27" s="180"/>
      <c r="BH27" s="167"/>
      <c r="BI27" s="180"/>
      <c r="BJ27" s="167"/>
      <c r="BK27" s="180"/>
      <c r="BL27" s="167"/>
      <c r="BM27" s="180"/>
      <c r="BN27" s="167"/>
      <c r="BO27" s="180"/>
      <c r="BP27" s="167"/>
      <c r="BQ27" s="198"/>
      <c r="BR27" s="199">
        <f t="shared" si="8"/>
        <v>0</v>
      </c>
      <c r="BS27" s="216">
        <f t="shared" si="9"/>
        <v>0</v>
      </c>
      <c r="BT27" s="199">
        <f t="shared" si="10"/>
        <v>0</v>
      </c>
      <c r="BU27" s="215">
        <f t="shared" si="11"/>
        <v>0</v>
      </c>
      <c r="BX27" s="167"/>
      <c r="BY27" s="180"/>
      <c r="BZ27" s="167"/>
      <c r="CA27" s="180"/>
      <c r="CB27" s="167"/>
      <c r="CC27" s="180"/>
      <c r="CD27" s="167"/>
      <c r="CE27" s="180"/>
      <c r="CF27" s="167"/>
      <c r="CG27" s="180"/>
      <c r="CH27" s="167"/>
      <c r="CI27" s="180"/>
      <c r="CJ27" s="167"/>
      <c r="CK27" s="180"/>
      <c r="CL27" s="167"/>
      <c r="CM27" s="198"/>
      <c r="CN27" s="199">
        <f t="shared" si="12"/>
        <v>0</v>
      </c>
      <c r="CO27" s="216">
        <f t="shared" si="13"/>
        <v>0</v>
      </c>
      <c r="CP27" s="199">
        <f t="shared" si="14"/>
        <v>0</v>
      </c>
      <c r="CQ27" s="215">
        <f t="shared" si="15"/>
        <v>0</v>
      </c>
      <c r="CT27" s="167"/>
      <c r="CU27" s="180"/>
      <c r="CV27" s="167"/>
      <c r="CW27" s="180"/>
      <c r="CX27" s="167"/>
      <c r="CY27" s="180"/>
      <c r="CZ27" s="167"/>
      <c r="DA27" s="180"/>
      <c r="DB27" s="167"/>
      <c r="DC27" s="180"/>
      <c r="DD27" s="167"/>
      <c r="DE27" s="180"/>
      <c r="DF27" s="167"/>
      <c r="DG27" s="180"/>
      <c r="DH27" s="167"/>
      <c r="DI27" s="198"/>
      <c r="DJ27" s="199">
        <f t="shared" si="16"/>
        <v>0</v>
      </c>
      <c r="DK27" s="216">
        <f t="shared" si="17"/>
        <v>0</v>
      </c>
      <c r="DL27" s="199">
        <f t="shared" si="18"/>
        <v>0</v>
      </c>
      <c r="DM27" s="215">
        <f t="shared" si="19"/>
        <v>0</v>
      </c>
      <c r="DP27" s="167"/>
      <c r="DQ27" s="180"/>
      <c r="DR27" s="167"/>
      <c r="DS27" s="180"/>
      <c r="DT27" s="167"/>
      <c r="DU27" s="180"/>
      <c r="DV27" s="167"/>
      <c r="DW27" s="180"/>
      <c r="DX27" s="167"/>
      <c r="DY27" s="180"/>
      <c r="DZ27" s="167"/>
      <c r="EA27" s="180"/>
      <c r="EB27" s="167"/>
      <c r="EC27" s="180"/>
      <c r="ED27" s="167"/>
      <c r="EE27" s="198"/>
      <c r="EF27" s="199">
        <f t="shared" si="20"/>
        <v>0</v>
      </c>
      <c r="EG27" s="216">
        <f t="shared" si="21"/>
        <v>0</v>
      </c>
      <c r="EH27" s="199">
        <f t="shared" si="22"/>
        <v>0</v>
      </c>
      <c r="EI27" s="215">
        <f t="shared" si="23"/>
        <v>0</v>
      </c>
      <c r="EL27" s="167"/>
      <c r="EM27" s="180"/>
      <c r="EN27" s="167"/>
      <c r="EO27" s="180"/>
      <c r="EP27" s="167"/>
      <c r="EQ27" s="180"/>
      <c r="ER27" s="167"/>
      <c r="ES27" s="180"/>
      <c r="ET27" s="167"/>
      <c r="EU27" s="180"/>
      <c r="EV27" s="167"/>
      <c r="EW27" s="180"/>
      <c r="EX27" s="167"/>
      <c r="EY27" s="180"/>
      <c r="EZ27" s="167"/>
      <c r="FA27" s="198"/>
      <c r="FB27" s="199">
        <f t="shared" si="24"/>
        <v>0</v>
      </c>
      <c r="FC27" s="216">
        <f t="shared" si="25"/>
        <v>0</v>
      </c>
      <c r="FD27" s="199">
        <f t="shared" si="26"/>
        <v>0</v>
      </c>
      <c r="FE27" s="215">
        <f t="shared" si="27"/>
        <v>0</v>
      </c>
      <c r="FH27" s="167"/>
      <c r="FI27" s="180"/>
      <c r="FJ27" s="167"/>
      <c r="FK27" s="180"/>
      <c r="FL27" s="167"/>
      <c r="FM27" s="180"/>
      <c r="FN27" s="167"/>
      <c r="FO27" s="180"/>
      <c r="FP27" s="167"/>
      <c r="FQ27" s="180"/>
      <c r="FR27" s="167"/>
      <c r="FS27" s="180"/>
      <c r="FT27" s="167"/>
      <c r="FU27" s="180"/>
      <c r="FV27" s="167"/>
      <c r="FW27" s="198"/>
      <c r="FX27" s="199">
        <f t="shared" si="28"/>
        <v>0</v>
      </c>
      <c r="FY27" s="216">
        <f t="shared" si="29"/>
        <v>0</v>
      </c>
      <c r="FZ27" s="199">
        <f t="shared" si="30"/>
        <v>0</v>
      </c>
      <c r="GA27" s="215">
        <f t="shared" si="31"/>
        <v>0</v>
      </c>
      <c r="GD27" s="167"/>
      <c r="GE27" s="180"/>
      <c r="GF27" s="167"/>
      <c r="GG27" s="180"/>
      <c r="GH27" s="167"/>
      <c r="GI27" s="180"/>
      <c r="GJ27" s="167"/>
      <c r="GK27" s="180"/>
      <c r="GL27" s="167"/>
      <c r="GM27" s="180"/>
      <c r="GN27" s="167"/>
      <c r="GO27" s="180"/>
      <c r="GP27" s="167"/>
      <c r="GQ27" s="180"/>
      <c r="GR27" s="167"/>
      <c r="GS27" s="198"/>
      <c r="GT27" s="199">
        <f t="shared" si="32"/>
        <v>0</v>
      </c>
      <c r="GU27" s="216">
        <f t="shared" si="33"/>
        <v>0</v>
      </c>
      <c r="GV27" s="199">
        <f t="shared" si="34"/>
        <v>0</v>
      </c>
      <c r="GW27" s="215">
        <f t="shared" si="35"/>
        <v>0</v>
      </c>
      <c r="GZ27" s="167"/>
      <c r="HA27" s="180"/>
      <c r="HB27" s="167"/>
      <c r="HC27" s="180"/>
      <c r="HD27" s="167"/>
      <c r="HE27" s="180"/>
      <c r="HF27" s="167"/>
      <c r="HG27" s="180"/>
      <c r="HH27" s="167"/>
      <c r="HI27" s="180"/>
      <c r="HJ27" s="167"/>
      <c r="HK27" s="180"/>
      <c r="HL27" s="167"/>
      <c r="HM27" s="180"/>
      <c r="HN27" s="167"/>
      <c r="HO27" s="198"/>
      <c r="HP27" s="199">
        <f t="shared" si="36"/>
        <v>0</v>
      </c>
      <c r="HQ27" s="216">
        <f t="shared" si="37"/>
        <v>0</v>
      </c>
      <c r="HR27" s="199">
        <f t="shared" si="38"/>
        <v>0</v>
      </c>
      <c r="HS27" s="215">
        <f t="shared" si="39"/>
        <v>0</v>
      </c>
      <c r="HV27" s="201">
        <f t="shared" si="40"/>
        <v>0</v>
      </c>
      <c r="HW27" s="202">
        <f t="shared" si="40"/>
        <v>0</v>
      </c>
      <c r="HX27" s="169">
        <f t="shared" si="0"/>
        <v>0</v>
      </c>
      <c r="HY27" s="170">
        <f t="shared" si="1"/>
        <v>0</v>
      </c>
      <c r="HZ27" s="203">
        <f t="shared" si="41"/>
        <v>0</v>
      </c>
      <c r="IA27" s="202">
        <f t="shared" si="41"/>
        <v>0</v>
      </c>
      <c r="IB27" s="169">
        <f t="shared" si="2"/>
        <v>0</v>
      </c>
      <c r="IC27" s="444">
        <f t="shared" si="3"/>
        <v>0</v>
      </c>
      <c r="ID27" s="437">
        <f t="shared" si="42"/>
        <v>0</v>
      </c>
      <c r="IE27" s="439">
        <f t="shared" si="43"/>
        <v>0</v>
      </c>
      <c r="IF27" s="438" t="s">
        <v>343</v>
      </c>
      <c r="IG27" s="439" t="s">
        <v>343</v>
      </c>
    </row>
    <row r="28" spans="1:241" s="23" customFormat="1" ht="15.75" hidden="1" customHeight="1" x14ac:dyDescent="0.25">
      <c r="A28" s="4"/>
      <c r="B28" s="73"/>
      <c r="C28" s="565"/>
      <c r="D28" s="563"/>
      <c r="E28" s="24"/>
      <c r="F28" s="564"/>
      <c r="G28" s="24"/>
      <c r="H28" s="24"/>
      <c r="I28" s="80">
        <f>INT(ROUND(F28,2)*(IF(E28&gt;0,data!$J$4,0)))</f>
        <v>0</v>
      </c>
      <c r="J28" s="80"/>
      <c r="K28" s="566"/>
      <c r="L28" s="131"/>
      <c r="M28" s="80">
        <f>INT(ROUND(F28,2)*(IF(E28&gt;0,(IF(K28="ano",data!$J$6,0)),0)))</f>
        <v>0</v>
      </c>
      <c r="N28" s="82"/>
      <c r="O28" s="84"/>
      <c r="P28" s="4"/>
      <c r="Q28" s="85"/>
      <c r="R28" s="639" t="s">
        <v>343</v>
      </c>
      <c r="S28" s="4"/>
      <c r="U28" s="176" t="s">
        <v>300</v>
      </c>
      <c r="V28" s="10"/>
      <c r="W28" s="10"/>
      <c r="X28" s="177"/>
      <c r="Y28" s="178"/>
      <c r="Z28" s="177"/>
      <c r="AA28" s="178"/>
      <c r="AB28" s="177"/>
      <c r="AC28" s="178"/>
      <c r="AD28" s="177"/>
      <c r="AE28" s="178"/>
      <c r="AF28" s="177"/>
      <c r="AG28" s="178"/>
      <c r="AH28" s="177"/>
      <c r="AI28" s="178"/>
      <c r="AJ28" s="177"/>
      <c r="AK28" s="178"/>
      <c r="AL28" s="177"/>
      <c r="AM28" s="178"/>
      <c r="AN28" s="177"/>
      <c r="AO28" s="178"/>
      <c r="AP28" s="177"/>
      <c r="AQ28" s="178"/>
      <c r="AR28" s="177"/>
      <c r="AS28" s="178"/>
      <c r="AT28" s="177"/>
      <c r="AU28" s="205"/>
      <c r="AV28" s="199">
        <f t="shared" si="4"/>
        <v>0</v>
      </c>
      <c r="AW28" s="215">
        <f t="shared" si="5"/>
        <v>0</v>
      </c>
      <c r="AX28" s="199">
        <f t="shared" si="6"/>
        <v>0</v>
      </c>
      <c r="AY28" s="215">
        <f t="shared" si="7"/>
        <v>0</v>
      </c>
      <c r="BB28" s="177"/>
      <c r="BC28" s="178"/>
      <c r="BD28" s="177"/>
      <c r="BE28" s="178"/>
      <c r="BF28" s="177"/>
      <c r="BG28" s="178"/>
      <c r="BH28" s="177"/>
      <c r="BI28" s="178"/>
      <c r="BJ28" s="177"/>
      <c r="BK28" s="178"/>
      <c r="BL28" s="177"/>
      <c r="BM28" s="178"/>
      <c r="BN28" s="177"/>
      <c r="BO28" s="178"/>
      <c r="BP28" s="177"/>
      <c r="BQ28" s="205"/>
      <c r="BR28" s="199">
        <f t="shared" si="8"/>
        <v>0</v>
      </c>
      <c r="BS28" s="216">
        <f t="shared" si="9"/>
        <v>0</v>
      </c>
      <c r="BT28" s="199">
        <f t="shared" si="10"/>
        <v>0</v>
      </c>
      <c r="BU28" s="215">
        <f t="shared" si="11"/>
        <v>0</v>
      </c>
      <c r="BX28" s="177"/>
      <c r="BY28" s="178"/>
      <c r="BZ28" s="177"/>
      <c r="CA28" s="178"/>
      <c r="CB28" s="177"/>
      <c r="CC28" s="178"/>
      <c r="CD28" s="177"/>
      <c r="CE28" s="178"/>
      <c r="CF28" s="177"/>
      <c r="CG28" s="178"/>
      <c r="CH28" s="177"/>
      <c r="CI28" s="178"/>
      <c r="CJ28" s="177"/>
      <c r="CK28" s="178"/>
      <c r="CL28" s="177"/>
      <c r="CM28" s="205"/>
      <c r="CN28" s="199">
        <f t="shared" si="12"/>
        <v>0</v>
      </c>
      <c r="CO28" s="216">
        <f t="shared" si="13"/>
        <v>0</v>
      </c>
      <c r="CP28" s="199">
        <f t="shared" si="14"/>
        <v>0</v>
      </c>
      <c r="CQ28" s="215">
        <f t="shared" si="15"/>
        <v>0</v>
      </c>
      <c r="CT28" s="177"/>
      <c r="CU28" s="178"/>
      <c r="CV28" s="177"/>
      <c r="CW28" s="178"/>
      <c r="CX28" s="177"/>
      <c r="CY28" s="178"/>
      <c r="CZ28" s="177"/>
      <c r="DA28" s="178"/>
      <c r="DB28" s="177"/>
      <c r="DC28" s="178"/>
      <c r="DD28" s="177"/>
      <c r="DE28" s="178"/>
      <c r="DF28" s="177"/>
      <c r="DG28" s="178"/>
      <c r="DH28" s="177"/>
      <c r="DI28" s="205"/>
      <c r="DJ28" s="199">
        <f t="shared" si="16"/>
        <v>0</v>
      </c>
      <c r="DK28" s="216">
        <f t="shared" si="17"/>
        <v>0</v>
      </c>
      <c r="DL28" s="199">
        <f t="shared" si="18"/>
        <v>0</v>
      </c>
      <c r="DM28" s="215">
        <f t="shared" si="19"/>
        <v>0</v>
      </c>
      <c r="DP28" s="177"/>
      <c r="DQ28" s="178"/>
      <c r="DR28" s="177"/>
      <c r="DS28" s="178"/>
      <c r="DT28" s="177"/>
      <c r="DU28" s="178"/>
      <c r="DV28" s="177"/>
      <c r="DW28" s="178"/>
      <c r="DX28" s="177"/>
      <c r="DY28" s="178"/>
      <c r="DZ28" s="177"/>
      <c r="EA28" s="178"/>
      <c r="EB28" s="177"/>
      <c r="EC28" s="178"/>
      <c r="ED28" s="177"/>
      <c r="EE28" s="205"/>
      <c r="EF28" s="199">
        <f t="shared" si="20"/>
        <v>0</v>
      </c>
      <c r="EG28" s="216">
        <f t="shared" si="21"/>
        <v>0</v>
      </c>
      <c r="EH28" s="199">
        <f t="shared" si="22"/>
        <v>0</v>
      </c>
      <c r="EI28" s="215">
        <f t="shared" si="23"/>
        <v>0</v>
      </c>
      <c r="EL28" s="177"/>
      <c r="EM28" s="178"/>
      <c r="EN28" s="177"/>
      <c r="EO28" s="178"/>
      <c r="EP28" s="177"/>
      <c r="EQ28" s="178"/>
      <c r="ER28" s="177"/>
      <c r="ES28" s="178"/>
      <c r="ET28" s="177"/>
      <c r="EU28" s="178"/>
      <c r="EV28" s="177"/>
      <c r="EW28" s="178"/>
      <c r="EX28" s="177"/>
      <c r="EY28" s="178"/>
      <c r="EZ28" s="177"/>
      <c r="FA28" s="205"/>
      <c r="FB28" s="199">
        <f t="shared" si="24"/>
        <v>0</v>
      </c>
      <c r="FC28" s="216">
        <f t="shared" si="25"/>
        <v>0</v>
      </c>
      <c r="FD28" s="199">
        <f t="shared" si="26"/>
        <v>0</v>
      </c>
      <c r="FE28" s="215">
        <f t="shared" si="27"/>
        <v>0</v>
      </c>
      <c r="FH28" s="177"/>
      <c r="FI28" s="178"/>
      <c r="FJ28" s="177"/>
      <c r="FK28" s="178"/>
      <c r="FL28" s="177"/>
      <c r="FM28" s="178"/>
      <c r="FN28" s="177"/>
      <c r="FO28" s="178"/>
      <c r="FP28" s="177"/>
      <c r="FQ28" s="178"/>
      <c r="FR28" s="177"/>
      <c r="FS28" s="178"/>
      <c r="FT28" s="177"/>
      <c r="FU28" s="178"/>
      <c r="FV28" s="177"/>
      <c r="FW28" s="205"/>
      <c r="FX28" s="199">
        <f t="shared" si="28"/>
        <v>0</v>
      </c>
      <c r="FY28" s="216">
        <f t="shared" si="29"/>
        <v>0</v>
      </c>
      <c r="FZ28" s="199">
        <f t="shared" si="30"/>
        <v>0</v>
      </c>
      <c r="GA28" s="215">
        <f t="shared" si="31"/>
        <v>0</v>
      </c>
      <c r="GD28" s="177"/>
      <c r="GE28" s="178"/>
      <c r="GF28" s="177"/>
      <c r="GG28" s="178"/>
      <c r="GH28" s="177"/>
      <c r="GI28" s="178"/>
      <c r="GJ28" s="177"/>
      <c r="GK28" s="178"/>
      <c r="GL28" s="177"/>
      <c r="GM28" s="178"/>
      <c r="GN28" s="177"/>
      <c r="GO28" s="178"/>
      <c r="GP28" s="177"/>
      <c r="GQ28" s="178"/>
      <c r="GR28" s="177"/>
      <c r="GS28" s="205"/>
      <c r="GT28" s="199">
        <f t="shared" si="32"/>
        <v>0</v>
      </c>
      <c r="GU28" s="216">
        <f t="shared" si="33"/>
        <v>0</v>
      </c>
      <c r="GV28" s="199">
        <f t="shared" si="34"/>
        <v>0</v>
      </c>
      <c r="GW28" s="215">
        <f t="shared" si="35"/>
        <v>0</v>
      </c>
      <c r="GZ28" s="177"/>
      <c r="HA28" s="178"/>
      <c r="HB28" s="177"/>
      <c r="HC28" s="178"/>
      <c r="HD28" s="177"/>
      <c r="HE28" s="178"/>
      <c r="HF28" s="177"/>
      <c r="HG28" s="178"/>
      <c r="HH28" s="177"/>
      <c r="HI28" s="178"/>
      <c r="HJ28" s="177"/>
      <c r="HK28" s="178"/>
      <c r="HL28" s="177"/>
      <c r="HM28" s="178"/>
      <c r="HN28" s="177"/>
      <c r="HO28" s="205"/>
      <c r="HP28" s="199">
        <f t="shared" si="36"/>
        <v>0</v>
      </c>
      <c r="HQ28" s="216">
        <f t="shared" si="37"/>
        <v>0</v>
      </c>
      <c r="HR28" s="199">
        <f t="shared" si="38"/>
        <v>0</v>
      </c>
      <c r="HS28" s="215">
        <f t="shared" si="39"/>
        <v>0</v>
      </c>
      <c r="HV28" s="201">
        <f t="shared" si="40"/>
        <v>0</v>
      </c>
      <c r="HW28" s="202">
        <f t="shared" si="40"/>
        <v>0</v>
      </c>
      <c r="HX28" s="169">
        <f t="shared" si="0"/>
        <v>0</v>
      </c>
      <c r="HY28" s="170">
        <f t="shared" si="1"/>
        <v>0</v>
      </c>
      <c r="HZ28" s="203">
        <f t="shared" si="41"/>
        <v>0</v>
      </c>
      <c r="IA28" s="202">
        <f t="shared" si="41"/>
        <v>0</v>
      </c>
      <c r="IB28" s="169">
        <f t="shared" si="2"/>
        <v>0</v>
      </c>
      <c r="IC28" s="444">
        <f t="shared" si="3"/>
        <v>0</v>
      </c>
      <c r="ID28" s="437">
        <f t="shared" si="42"/>
        <v>0</v>
      </c>
      <c r="IE28" s="439">
        <f t="shared" si="43"/>
        <v>0</v>
      </c>
      <c r="IF28" s="438" t="s">
        <v>343</v>
      </c>
      <c r="IG28" s="439" t="s">
        <v>343</v>
      </c>
    </row>
    <row r="29" spans="1:241" s="4" customFormat="1" ht="16.5" customHeight="1" x14ac:dyDescent="0.25">
      <c r="B29" s="73" t="s">
        <v>21</v>
      </c>
      <c r="C29" s="880"/>
      <c r="D29" s="881"/>
      <c r="E29" s="318"/>
      <c r="F29" s="314"/>
      <c r="G29" s="14"/>
      <c r="H29" s="14"/>
      <c r="I29" s="80">
        <f>INT(ROUND(F29,2)*(IF(E29&gt;0,data!$J$4,0)))</f>
        <v>0</v>
      </c>
      <c r="J29" s="80">
        <f>IF(E29&gt;0,I29*E29,0)</f>
        <v>0</v>
      </c>
      <c r="K29" s="320"/>
      <c r="L29" s="318"/>
      <c r="M29" s="80">
        <f>INT(ROUND(F29,2)*(IF(E29&gt;0,(IF(K29="ano",data!$J$6,0)),0)))</f>
        <v>0</v>
      </c>
      <c r="N29" s="82">
        <f>IF(L29&gt;E29,M29*E29,M29*L29)</f>
        <v>0</v>
      </c>
      <c r="O29" s="84">
        <f t="shared" si="44"/>
        <v>0</v>
      </c>
      <c r="Q29" s="85" t="str">
        <f t="shared" si="45"/>
        <v/>
      </c>
      <c r="R29" s="639" t="s">
        <v>343</v>
      </c>
      <c r="T29" s="4">
        <f t="shared" si="46"/>
        <v>0</v>
      </c>
      <c r="U29" s="179" t="s">
        <v>300</v>
      </c>
      <c r="V29" s="10"/>
      <c r="W29" s="10"/>
      <c r="X29" s="167"/>
      <c r="Y29" s="180"/>
      <c r="Z29" s="167"/>
      <c r="AA29" s="180"/>
      <c r="AB29" s="167"/>
      <c r="AC29" s="180"/>
      <c r="AD29" s="167"/>
      <c r="AE29" s="180"/>
      <c r="AF29" s="167"/>
      <c r="AG29" s="180"/>
      <c r="AH29" s="167"/>
      <c r="AI29" s="180"/>
      <c r="AJ29" s="167"/>
      <c r="AK29" s="180"/>
      <c r="AL29" s="167"/>
      <c r="AM29" s="180"/>
      <c r="AN29" s="167"/>
      <c r="AO29" s="180"/>
      <c r="AP29" s="167"/>
      <c r="AQ29" s="180"/>
      <c r="AR29" s="167"/>
      <c r="AS29" s="180"/>
      <c r="AT29" s="167"/>
      <c r="AU29" s="198"/>
      <c r="AV29" s="199">
        <f t="shared" si="4"/>
        <v>0</v>
      </c>
      <c r="AW29" s="215">
        <f t="shared" si="5"/>
        <v>0</v>
      </c>
      <c r="AX29" s="199">
        <f t="shared" si="6"/>
        <v>0</v>
      </c>
      <c r="AY29" s="215">
        <f t="shared" si="7"/>
        <v>0</v>
      </c>
      <c r="BB29" s="167"/>
      <c r="BC29" s="180"/>
      <c r="BD29" s="167"/>
      <c r="BE29" s="180"/>
      <c r="BF29" s="167"/>
      <c r="BG29" s="180"/>
      <c r="BH29" s="167"/>
      <c r="BI29" s="180"/>
      <c r="BJ29" s="167"/>
      <c r="BK29" s="180"/>
      <c r="BL29" s="167"/>
      <c r="BM29" s="180"/>
      <c r="BN29" s="167"/>
      <c r="BO29" s="180"/>
      <c r="BP29" s="167"/>
      <c r="BQ29" s="198"/>
      <c r="BR29" s="199">
        <f t="shared" si="8"/>
        <v>0</v>
      </c>
      <c r="BS29" s="216">
        <f t="shared" si="9"/>
        <v>0</v>
      </c>
      <c r="BT29" s="199">
        <f t="shared" si="10"/>
        <v>0</v>
      </c>
      <c r="BU29" s="215">
        <f t="shared" si="11"/>
        <v>0</v>
      </c>
      <c r="BX29" s="167"/>
      <c r="BY29" s="180"/>
      <c r="BZ29" s="167"/>
      <c r="CA29" s="180"/>
      <c r="CB29" s="167"/>
      <c r="CC29" s="180"/>
      <c r="CD29" s="167"/>
      <c r="CE29" s="180"/>
      <c r="CF29" s="167"/>
      <c r="CG29" s="180"/>
      <c r="CH29" s="167"/>
      <c r="CI29" s="180"/>
      <c r="CJ29" s="167"/>
      <c r="CK29" s="180"/>
      <c r="CL29" s="167"/>
      <c r="CM29" s="198"/>
      <c r="CN29" s="199">
        <f t="shared" si="12"/>
        <v>0</v>
      </c>
      <c r="CO29" s="216">
        <f t="shared" si="13"/>
        <v>0</v>
      </c>
      <c r="CP29" s="199">
        <f t="shared" si="14"/>
        <v>0</v>
      </c>
      <c r="CQ29" s="215">
        <f t="shared" si="15"/>
        <v>0</v>
      </c>
      <c r="CT29" s="167"/>
      <c r="CU29" s="180"/>
      <c r="CV29" s="167"/>
      <c r="CW29" s="180"/>
      <c r="CX29" s="167"/>
      <c r="CY29" s="180"/>
      <c r="CZ29" s="167"/>
      <c r="DA29" s="180"/>
      <c r="DB29" s="167"/>
      <c r="DC29" s="180"/>
      <c r="DD29" s="167"/>
      <c r="DE29" s="180"/>
      <c r="DF29" s="167"/>
      <c r="DG29" s="180"/>
      <c r="DH29" s="167"/>
      <c r="DI29" s="198"/>
      <c r="DJ29" s="199">
        <f t="shared" si="16"/>
        <v>0</v>
      </c>
      <c r="DK29" s="216">
        <f t="shared" si="17"/>
        <v>0</v>
      </c>
      <c r="DL29" s="199">
        <f t="shared" si="18"/>
        <v>0</v>
      </c>
      <c r="DM29" s="215">
        <f t="shared" si="19"/>
        <v>0</v>
      </c>
      <c r="DP29" s="167"/>
      <c r="DQ29" s="180"/>
      <c r="DR29" s="167"/>
      <c r="DS29" s="180"/>
      <c r="DT29" s="167"/>
      <c r="DU29" s="180"/>
      <c r="DV29" s="167"/>
      <c r="DW29" s="180"/>
      <c r="DX29" s="167"/>
      <c r="DY29" s="180"/>
      <c r="DZ29" s="167"/>
      <c r="EA29" s="180"/>
      <c r="EB29" s="167"/>
      <c r="EC29" s="180"/>
      <c r="ED29" s="167"/>
      <c r="EE29" s="198"/>
      <c r="EF29" s="199">
        <f t="shared" si="20"/>
        <v>0</v>
      </c>
      <c r="EG29" s="216">
        <f t="shared" si="21"/>
        <v>0</v>
      </c>
      <c r="EH29" s="199">
        <f t="shared" si="22"/>
        <v>0</v>
      </c>
      <c r="EI29" s="215">
        <f t="shared" si="23"/>
        <v>0</v>
      </c>
      <c r="EL29" s="167"/>
      <c r="EM29" s="180"/>
      <c r="EN29" s="167"/>
      <c r="EO29" s="180"/>
      <c r="EP29" s="167"/>
      <c r="EQ29" s="180"/>
      <c r="ER29" s="167"/>
      <c r="ES29" s="180"/>
      <c r="ET29" s="167"/>
      <c r="EU29" s="180"/>
      <c r="EV29" s="167"/>
      <c r="EW29" s="180"/>
      <c r="EX29" s="167"/>
      <c r="EY29" s="180"/>
      <c r="EZ29" s="167"/>
      <c r="FA29" s="198"/>
      <c r="FB29" s="199">
        <f t="shared" si="24"/>
        <v>0</v>
      </c>
      <c r="FC29" s="216">
        <f t="shared" si="25"/>
        <v>0</v>
      </c>
      <c r="FD29" s="199">
        <f t="shared" si="26"/>
        <v>0</v>
      </c>
      <c r="FE29" s="215">
        <f t="shared" si="27"/>
        <v>0</v>
      </c>
      <c r="FH29" s="167"/>
      <c r="FI29" s="180"/>
      <c r="FJ29" s="167"/>
      <c r="FK29" s="180"/>
      <c r="FL29" s="167"/>
      <c r="FM29" s="180"/>
      <c r="FN29" s="167"/>
      <c r="FO29" s="180"/>
      <c r="FP29" s="167"/>
      <c r="FQ29" s="180"/>
      <c r="FR29" s="167"/>
      <c r="FS29" s="180"/>
      <c r="FT29" s="167"/>
      <c r="FU29" s="180"/>
      <c r="FV29" s="167"/>
      <c r="FW29" s="198"/>
      <c r="FX29" s="199">
        <f t="shared" si="28"/>
        <v>0</v>
      </c>
      <c r="FY29" s="216">
        <f t="shared" si="29"/>
        <v>0</v>
      </c>
      <c r="FZ29" s="199">
        <f t="shared" si="30"/>
        <v>0</v>
      </c>
      <c r="GA29" s="215">
        <f t="shared" si="31"/>
        <v>0</v>
      </c>
      <c r="GD29" s="167"/>
      <c r="GE29" s="180"/>
      <c r="GF29" s="167"/>
      <c r="GG29" s="180"/>
      <c r="GH29" s="167"/>
      <c r="GI29" s="180"/>
      <c r="GJ29" s="167"/>
      <c r="GK29" s="180"/>
      <c r="GL29" s="167"/>
      <c r="GM29" s="180"/>
      <c r="GN29" s="167"/>
      <c r="GO29" s="180"/>
      <c r="GP29" s="167"/>
      <c r="GQ29" s="180"/>
      <c r="GR29" s="167"/>
      <c r="GS29" s="198"/>
      <c r="GT29" s="199">
        <f t="shared" si="32"/>
        <v>0</v>
      </c>
      <c r="GU29" s="216">
        <f t="shared" si="33"/>
        <v>0</v>
      </c>
      <c r="GV29" s="199">
        <f t="shared" si="34"/>
        <v>0</v>
      </c>
      <c r="GW29" s="215">
        <f t="shared" si="35"/>
        <v>0</v>
      </c>
      <c r="GZ29" s="167"/>
      <c r="HA29" s="180"/>
      <c r="HB29" s="167"/>
      <c r="HC29" s="180"/>
      <c r="HD29" s="167"/>
      <c r="HE29" s="180"/>
      <c r="HF29" s="167"/>
      <c r="HG29" s="180"/>
      <c r="HH29" s="167"/>
      <c r="HI29" s="180"/>
      <c r="HJ29" s="167"/>
      <c r="HK29" s="180"/>
      <c r="HL29" s="167"/>
      <c r="HM29" s="180"/>
      <c r="HN29" s="167"/>
      <c r="HO29" s="198"/>
      <c r="HP29" s="199">
        <f t="shared" si="36"/>
        <v>0</v>
      </c>
      <c r="HQ29" s="216">
        <f t="shared" si="37"/>
        <v>0</v>
      </c>
      <c r="HR29" s="199">
        <f t="shared" si="38"/>
        <v>0</v>
      </c>
      <c r="HS29" s="215">
        <f t="shared" si="39"/>
        <v>0</v>
      </c>
      <c r="HV29" s="201">
        <f t="shared" si="40"/>
        <v>0</v>
      </c>
      <c r="HW29" s="202">
        <f t="shared" si="40"/>
        <v>0</v>
      </c>
      <c r="HX29" s="169">
        <f t="shared" si="0"/>
        <v>0</v>
      </c>
      <c r="HY29" s="170">
        <f t="shared" si="1"/>
        <v>0</v>
      </c>
      <c r="HZ29" s="203">
        <f t="shared" si="41"/>
        <v>0</v>
      </c>
      <c r="IA29" s="202">
        <f t="shared" si="41"/>
        <v>0</v>
      </c>
      <c r="IB29" s="169">
        <f t="shared" si="2"/>
        <v>0</v>
      </c>
      <c r="IC29" s="444">
        <f t="shared" si="3"/>
        <v>0</v>
      </c>
      <c r="ID29" s="437">
        <f t="shared" si="42"/>
        <v>0</v>
      </c>
      <c r="IE29" s="439">
        <f t="shared" si="43"/>
        <v>0</v>
      </c>
      <c r="IF29" s="438" t="s">
        <v>343</v>
      </c>
      <c r="IG29" s="439" t="s">
        <v>343</v>
      </c>
    </row>
    <row r="30" spans="1:241" s="23" customFormat="1" ht="16.5" hidden="1" customHeight="1" x14ac:dyDescent="0.25">
      <c r="A30" s="4"/>
      <c r="B30" s="73"/>
      <c r="C30" s="565"/>
      <c r="D30" s="563"/>
      <c r="E30" s="24"/>
      <c r="F30" s="564"/>
      <c r="G30" s="24"/>
      <c r="H30" s="24"/>
      <c r="I30" s="80">
        <f>INT(ROUND(F30,2)*(IF(E30&gt;0,data!$J$4,0)))</f>
        <v>0</v>
      </c>
      <c r="J30" s="80"/>
      <c r="K30" s="566"/>
      <c r="L30" s="131"/>
      <c r="M30" s="80">
        <f>INT(ROUND(F30,2)*(IF(E30&gt;0,(IF(K30="ano",data!$J$6,0)),0)))</f>
        <v>0</v>
      </c>
      <c r="N30" s="82"/>
      <c r="O30" s="84"/>
      <c r="P30" s="4"/>
      <c r="Q30" s="85"/>
      <c r="R30" s="639" t="s">
        <v>343</v>
      </c>
      <c r="S30" s="4"/>
      <c r="U30" s="176" t="s">
        <v>300</v>
      </c>
      <c r="V30" s="10"/>
      <c r="W30" s="10"/>
      <c r="X30" s="177"/>
      <c r="Y30" s="178"/>
      <c r="Z30" s="177"/>
      <c r="AA30" s="178"/>
      <c r="AB30" s="177"/>
      <c r="AC30" s="178"/>
      <c r="AD30" s="177"/>
      <c r="AE30" s="178"/>
      <c r="AF30" s="177"/>
      <c r="AG30" s="178"/>
      <c r="AH30" s="177"/>
      <c r="AI30" s="178"/>
      <c r="AJ30" s="177"/>
      <c r="AK30" s="178"/>
      <c r="AL30" s="177"/>
      <c r="AM30" s="178"/>
      <c r="AN30" s="177"/>
      <c r="AO30" s="178"/>
      <c r="AP30" s="177"/>
      <c r="AQ30" s="178"/>
      <c r="AR30" s="177"/>
      <c r="AS30" s="178"/>
      <c r="AT30" s="177"/>
      <c r="AU30" s="205"/>
      <c r="AV30" s="199">
        <f t="shared" si="4"/>
        <v>0</v>
      </c>
      <c r="AW30" s="215">
        <f t="shared" si="5"/>
        <v>0</v>
      </c>
      <c r="AX30" s="199">
        <f t="shared" si="6"/>
        <v>0</v>
      </c>
      <c r="AY30" s="215">
        <f t="shared" si="7"/>
        <v>0</v>
      </c>
      <c r="BB30" s="177"/>
      <c r="BC30" s="178"/>
      <c r="BD30" s="177"/>
      <c r="BE30" s="178"/>
      <c r="BF30" s="177"/>
      <c r="BG30" s="178"/>
      <c r="BH30" s="177"/>
      <c r="BI30" s="178"/>
      <c r="BJ30" s="177"/>
      <c r="BK30" s="178"/>
      <c r="BL30" s="177"/>
      <c r="BM30" s="178"/>
      <c r="BN30" s="177"/>
      <c r="BO30" s="178"/>
      <c r="BP30" s="177"/>
      <c r="BQ30" s="205"/>
      <c r="BR30" s="199">
        <f t="shared" si="8"/>
        <v>0</v>
      </c>
      <c r="BS30" s="216">
        <f t="shared" si="9"/>
        <v>0</v>
      </c>
      <c r="BT30" s="199">
        <f t="shared" si="10"/>
        <v>0</v>
      </c>
      <c r="BU30" s="215">
        <f t="shared" si="11"/>
        <v>0</v>
      </c>
      <c r="BX30" s="177"/>
      <c r="BY30" s="178"/>
      <c r="BZ30" s="177"/>
      <c r="CA30" s="178"/>
      <c r="CB30" s="177"/>
      <c r="CC30" s="178"/>
      <c r="CD30" s="177"/>
      <c r="CE30" s="178"/>
      <c r="CF30" s="177"/>
      <c r="CG30" s="178"/>
      <c r="CH30" s="177"/>
      <c r="CI30" s="178"/>
      <c r="CJ30" s="177"/>
      <c r="CK30" s="178"/>
      <c r="CL30" s="177"/>
      <c r="CM30" s="205"/>
      <c r="CN30" s="199">
        <f t="shared" si="12"/>
        <v>0</v>
      </c>
      <c r="CO30" s="216">
        <f t="shared" si="13"/>
        <v>0</v>
      </c>
      <c r="CP30" s="199">
        <f t="shared" si="14"/>
        <v>0</v>
      </c>
      <c r="CQ30" s="215">
        <f t="shared" si="15"/>
        <v>0</v>
      </c>
      <c r="CT30" s="177"/>
      <c r="CU30" s="178"/>
      <c r="CV30" s="177"/>
      <c r="CW30" s="178"/>
      <c r="CX30" s="177"/>
      <c r="CY30" s="178"/>
      <c r="CZ30" s="177"/>
      <c r="DA30" s="178"/>
      <c r="DB30" s="177"/>
      <c r="DC30" s="178"/>
      <c r="DD30" s="177"/>
      <c r="DE30" s="178"/>
      <c r="DF30" s="177"/>
      <c r="DG30" s="178"/>
      <c r="DH30" s="177"/>
      <c r="DI30" s="205"/>
      <c r="DJ30" s="199">
        <f t="shared" si="16"/>
        <v>0</v>
      </c>
      <c r="DK30" s="216">
        <f t="shared" si="17"/>
        <v>0</v>
      </c>
      <c r="DL30" s="199">
        <f t="shared" si="18"/>
        <v>0</v>
      </c>
      <c r="DM30" s="215">
        <f t="shared" si="19"/>
        <v>0</v>
      </c>
      <c r="DP30" s="177"/>
      <c r="DQ30" s="178"/>
      <c r="DR30" s="177"/>
      <c r="DS30" s="178"/>
      <c r="DT30" s="177"/>
      <c r="DU30" s="178"/>
      <c r="DV30" s="177"/>
      <c r="DW30" s="178"/>
      <c r="DX30" s="177"/>
      <c r="DY30" s="178"/>
      <c r="DZ30" s="177"/>
      <c r="EA30" s="178"/>
      <c r="EB30" s="177"/>
      <c r="EC30" s="178"/>
      <c r="ED30" s="177"/>
      <c r="EE30" s="205"/>
      <c r="EF30" s="199">
        <f t="shared" si="20"/>
        <v>0</v>
      </c>
      <c r="EG30" s="216">
        <f t="shared" si="21"/>
        <v>0</v>
      </c>
      <c r="EH30" s="199">
        <f t="shared" si="22"/>
        <v>0</v>
      </c>
      <c r="EI30" s="215">
        <f t="shared" si="23"/>
        <v>0</v>
      </c>
      <c r="EL30" s="177"/>
      <c r="EM30" s="178"/>
      <c r="EN30" s="177"/>
      <c r="EO30" s="178"/>
      <c r="EP30" s="177"/>
      <c r="EQ30" s="178"/>
      <c r="ER30" s="177"/>
      <c r="ES30" s="178"/>
      <c r="ET30" s="177"/>
      <c r="EU30" s="178"/>
      <c r="EV30" s="177"/>
      <c r="EW30" s="178"/>
      <c r="EX30" s="177"/>
      <c r="EY30" s="178"/>
      <c r="EZ30" s="177"/>
      <c r="FA30" s="205"/>
      <c r="FB30" s="199">
        <f t="shared" si="24"/>
        <v>0</v>
      </c>
      <c r="FC30" s="216">
        <f t="shared" si="25"/>
        <v>0</v>
      </c>
      <c r="FD30" s="199">
        <f t="shared" si="26"/>
        <v>0</v>
      </c>
      <c r="FE30" s="215">
        <f t="shared" si="27"/>
        <v>0</v>
      </c>
      <c r="FH30" s="177"/>
      <c r="FI30" s="178"/>
      <c r="FJ30" s="177"/>
      <c r="FK30" s="178"/>
      <c r="FL30" s="177"/>
      <c r="FM30" s="178"/>
      <c r="FN30" s="177"/>
      <c r="FO30" s="178"/>
      <c r="FP30" s="177"/>
      <c r="FQ30" s="178"/>
      <c r="FR30" s="177"/>
      <c r="FS30" s="178"/>
      <c r="FT30" s="177"/>
      <c r="FU30" s="178"/>
      <c r="FV30" s="177"/>
      <c r="FW30" s="205"/>
      <c r="FX30" s="199">
        <f t="shared" si="28"/>
        <v>0</v>
      </c>
      <c r="FY30" s="216">
        <f t="shared" si="29"/>
        <v>0</v>
      </c>
      <c r="FZ30" s="199">
        <f t="shared" si="30"/>
        <v>0</v>
      </c>
      <c r="GA30" s="215">
        <f t="shared" si="31"/>
        <v>0</v>
      </c>
      <c r="GD30" s="177"/>
      <c r="GE30" s="178"/>
      <c r="GF30" s="177"/>
      <c r="GG30" s="178"/>
      <c r="GH30" s="177"/>
      <c r="GI30" s="178"/>
      <c r="GJ30" s="177"/>
      <c r="GK30" s="178"/>
      <c r="GL30" s="177"/>
      <c r="GM30" s="178"/>
      <c r="GN30" s="177"/>
      <c r="GO30" s="178"/>
      <c r="GP30" s="177"/>
      <c r="GQ30" s="178"/>
      <c r="GR30" s="177"/>
      <c r="GS30" s="205"/>
      <c r="GT30" s="199">
        <f t="shared" si="32"/>
        <v>0</v>
      </c>
      <c r="GU30" s="216">
        <f t="shared" si="33"/>
        <v>0</v>
      </c>
      <c r="GV30" s="199">
        <f t="shared" si="34"/>
        <v>0</v>
      </c>
      <c r="GW30" s="215">
        <f t="shared" si="35"/>
        <v>0</v>
      </c>
      <c r="GZ30" s="177"/>
      <c r="HA30" s="178"/>
      <c r="HB30" s="177"/>
      <c r="HC30" s="178"/>
      <c r="HD30" s="177"/>
      <c r="HE30" s="178"/>
      <c r="HF30" s="177"/>
      <c r="HG30" s="178"/>
      <c r="HH30" s="177"/>
      <c r="HI30" s="178"/>
      <c r="HJ30" s="177"/>
      <c r="HK30" s="178"/>
      <c r="HL30" s="177"/>
      <c r="HM30" s="178"/>
      <c r="HN30" s="177"/>
      <c r="HO30" s="205"/>
      <c r="HP30" s="199">
        <f t="shared" si="36"/>
        <v>0</v>
      </c>
      <c r="HQ30" s="216">
        <f t="shared" si="37"/>
        <v>0</v>
      </c>
      <c r="HR30" s="199">
        <f t="shared" si="38"/>
        <v>0</v>
      </c>
      <c r="HS30" s="215">
        <f t="shared" si="39"/>
        <v>0</v>
      </c>
      <c r="HV30" s="201">
        <f t="shared" si="40"/>
        <v>0</v>
      </c>
      <c r="HW30" s="202">
        <f t="shared" si="40"/>
        <v>0</v>
      </c>
      <c r="HX30" s="169">
        <f t="shared" si="0"/>
        <v>0</v>
      </c>
      <c r="HY30" s="170">
        <f t="shared" si="1"/>
        <v>0</v>
      </c>
      <c r="HZ30" s="203">
        <f t="shared" si="41"/>
        <v>0</v>
      </c>
      <c r="IA30" s="202">
        <f t="shared" si="41"/>
        <v>0</v>
      </c>
      <c r="IB30" s="169">
        <f t="shared" si="2"/>
        <v>0</v>
      </c>
      <c r="IC30" s="444">
        <f t="shared" si="3"/>
        <v>0</v>
      </c>
      <c r="ID30" s="437">
        <f t="shared" si="42"/>
        <v>0</v>
      </c>
      <c r="IE30" s="439">
        <f t="shared" si="43"/>
        <v>0</v>
      </c>
      <c r="IF30" s="438" t="s">
        <v>343</v>
      </c>
      <c r="IG30" s="439" t="s">
        <v>343</v>
      </c>
    </row>
    <row r="31" spans="1:241" s="4" customFormat="1" ht="16.5" customHeight="1" x14ac:dyDescent="0.25">
      <c r="B31" s="73" t="s">
        <v>22</v>
      </c>
      <c r="C31" s="880"/>
      <c r="D31" s="881"/>
      <c r="E31" s="318"/>
      <c r="F31" s="314"/>
      <c r="G31" s="14"/>
      <c r="H31" s="14"/>
      <c r="I31" s="80">
        <f>INT(ROUND(F31,2)*(IF(E31&gt;0,data!$J$4,0)))</f>
        <v>0</v>
      </c>
      <c r="J31" s="80">
        <f>IF(E31&gt;0,I31*E31,0)</f>
        <v>0</v>
      </c>
      <c r="K31" s="320"/>
      <c r="L31" s="318"/>
      <c r="M31" s="80">
        <f>INT(ROUND(F31,2)*(IF(E31&gt;0,(IF(K31="ano",data!$J$6,0)),0)))</f>
        <v>0</v>
      </c>
      <c r="N31" s="82">
        <f>IF(L31&gt;E31,M31*E31,M31*L31)</f>
        <v>0</v>
      </c>
      <c r="O31" s="84">
        <f t="shared" si="44"/>
        <v>0</v>
      </c>
      <c r="Q31" s="85" t="str">
        <f t="shared" si="45"/>
        <v/>
      </c>
      <c r="R31" s="639" t="s">
        <v>343</v>
      </c>
      <c r="T31" s="4">
        <f t="shared" si="46"/>
        <v>0</v>
      </c>
      <c r="U31" s="179" t="s">
        <v>300</v>
      </c>
      <c r="V31" s="10"/>
      <c r="W31" s="10"/>
      <c r="X31" s="167"/>
      <c r="Y31" s="180"/>
      <c r="Z31" s="167"/>
      <c r="AA31" s="180"/>
      <c r="AB31" s="167"/>
      <c r="AC31" s="180"/>
      <c r="AD31" s="167"/>
      <c r="AE31" s="180"/>
      <c r="AF31" s="167"/>
      <c r="AG31" s="180"/>
      <c r="AH31" s="167"/>
      <c r="AI31" s="180"/>
      <c r="AJ31" s="167"/>
      <c r="AK31" s="180"/>
      <c r="AL31" s="167"/>
      <c r="AM31" s="180"/>
      <c r="AN31" s="167"/>
      <c r="AO31" s="180"/>
      <c r="AP31" s="167"/>
      <c r="AQ31" s="180"/>
      <c r="AR31" s="167"/>
      <c r="AS31" s="180"/>
      <c r="AT31" s="167"/>
      <c r="AU31" s="198"/>
      <c r="AV31" s="199">
        <f t="shared" si="4"/>
        <v>0</v>
      </c>
      <c r="AW31" s="215">
        <f t="shared" si="5"/>
        <v>0</v>
      </c>
      <c r="AX31" s="199">
        <f t="shared" si="6"/>
        <v>0</v>
      </c>
      <c r="AY31" s="215">
        <f t="shared" si="7"/>
        <v>0</v>
      </c>
      <c r="BB31" s="167"/>
      <c r="BC31" s="180"/>
      <c r="BD31" s="167"/>
      <c r="BE31" s="180"/>
      <c r="BF31" s="167"/>
      <c r="BG31" s="180"/>
      <c r="BH31" s="167"/>
      <c r="BI31" s="180"/>
      <c r="BJ31" s="167"/>
      <c r="BK31" s="180"/>
      <c r="BL31" s="167"/>
      <c r="BM31" s="180"/>
      <c r="BN31" s="167"/>
      <c r="BO31" s="180"/>
      <c r="BP31" s="167"/>
      <c r="BQ31" s="198"/>
      <c r="BR31" s="199">
        <f t="shared" si="8"/>
        <v>0</v>
      </c>
      <c r="BS31" s="216">
        <f t="shared" si="9"/>
        <v>0</v>
      </c>
      <c r="BT31" s="199">
        <f t="shared" si="10"/>
        <v>0</v>
      </c>
      <c r="BU31" s="215">
        <f t="shared" si="11"/>
        <v>0</v>
      </c>
      <c r="BX31" s="167"/>
      <c r="BY31" s="180"/>
      <c r="BZ31" s="167"/>
      <c r="CA31" s="180"/>
      <c r="CB31" s="167"/>
      <c r="CC31" s="180"/>
      <c r="CD31" s="167"/>
      <c r="CE31" s="180"/>
      <c r="CF31" s="167"/>
      <c r="CG31" s="180"/>
      <c r="CH31" s="167"/>
      <c r="CI31" s="180"/>
      <c r="CJ31" s="167"/>
      <c r="CK31" s="180"/>
      <c r="CL31" s="167"/>
      <c r="CM31" s="198"/>
      <c r="CN31" s="199">
        <f t="shared" si="12"/>
        <v>0</v>
      </c>
      <c r="CO31" s="216">
        <f t="shared" si="13"/>
        <v>0</v>
      </c>
      <c r="CP31" s="199">
        <f t="shared" si="14"/>
        <v>0</v>
      </c>
      <c r="CQ31" s="215">
        <f t="shared" si="15"/>
        <v>0</v>
      </c>
      <c r="CT31" s="167"/>
      <c r="CU31" s="180"/>
      <c r="CV31" s="167"/>
      <c r="CW31" s="180"/>
      <c r="CX31" s="167"/>
      <c r="CY31" s="180"/>
      <c r="CZ31" s="167"/>
      <c r="DA31" s="180"/>
      <c r="DB31" s="167"/>
      <c r="DC31" s="180"/>
      <c r="DD31" s="167"/>
      <c r="DE31" s="180"/>
      <c r="DF31" s="167"/>
      <c r="DG31" s="180"/>
      <c r="DH31" s="167"/>
      <c r="DI31" s="198"/>
      <c r="DJ31" s="199">
        <f t="shared" si="16"/>
        <v>0</v>
      </c>
      <c r="DK31" s="216">
        <f t="shared" si="17"/>
        <v>0</v>
      </c>
      <c r="DL31" s="199">
        <f t="shared" si="18"/>
        <v>0</v>
      </c>
      <c r="DM31" s="215">
        <f t="shared" si="19"/>
        <v>0</v>
      </c>
      <c r="DP31" s="167"/>
      <c r="DQ31" s="180"/>
      <c r="DR31" s="167"/>
      <c r="DS31" s="180"/>
      <c r="DT31" s="167"/>
      <c r="DU31" s="180"/>
      <c r="DV31" s="167"/>
      <c r="DW31" s="180"/>
      <c r="DX31" s="167"/>
      <c r="DY31" s="180"/>
      <c r="DZ31" s="167"/>
      <c r="EA31" s="180"/>
      <c r="EB31" s="167"/>
      <c r="EC31" s="180"/>
      <c r="ED31" s="167"/>
      <c r="EE31" s="198"/>
      <c r="EF31" s="199">
        <f t="shared" si="20"/>
        <v>0</v>
      </c>
      <c r="EG31" s="216">
        <f t="shared" si="21"/>
        <v>0</v>
      </c>
      <c r="EH31" s="199">
        <f t="shared" si="22"/>
        <v>0</v>
      </c>
      <c r="EI31" s="215">
        <f t="shared" si="23"/>
        <v>0</v>
      </c>
      <c r="EL31" s="167"/>
      <c r="EM31" s="180"/>
      <c r="EN31" s="167"/>
      <c r="EO31" s="180"/>
      <c r="EP31" s="167"/>
      <c r="EQ31" s="180"/>
      <c r="ER31" s="167"/>
      <c r="ES31" s="180"/>
      <c r="ET31" s="167"/>
      <c r="EU31" s="180"/>
      <c r="EV31" s="167"/>
      <c r="EW31" s="180"/>
      <c r="EX31" s="167"/>
      <c r="EY31" s="180"/>
      <c r="EZ31" s="167"/>
      <c r="FA31" s="198"/>
      <c r="FB31" s="199">
        <f t="shared" si="24"/>
        <v>0</v>
      </c>
      <c r="FC31" s="216">
        <f t="shared" si="25"/>
        <v>0</v>
      </c>
      <c r="FD31" s="199">
        <f t="shared" si="26"/>
        <v>0</v>
      </c>
      <c r="FE31" s="215">
        <f t="shared" si="27"/>
        <v>0</v>
      </c>
      <c r="FH31" s="167"/>
      <c r="FI31" s="180"/>
      <c r="FJ31" s="167"/>
      <c r="FK31" s="180"/>
      <c r="FL31" s="167"/>
      <c r="FM31" s="180"/>
      <c r="FN31" s="167"/>
      <c r="FO31" s="180"/>
      <c r="FP31" s="167"/>
      <c r="FQ31" s="180"/>
      <c r="FR31" s="167"/>
      <c r="FS31" s="180"/>
      <c r="FT31" s="167"/>
      <c r="FU31" s="180"/>
      <c r="FV31" s="167"/>
      <c r="FW31" s="198"/>
      <c r="FX31" s="199">
        <f t="shared" si="28"/>
        <v>0</v>
      </c>
      <c r="FY31" s="216">
        <f t="shared" si="29"/>
        <v>0</v>
      </c>
      <c r="FZ31" s="199">
        <f t="shared" si="30"/>
        <v>0</v>
      </c>
      <c r="GA31" s="215">
        <f t="shared" si="31"/>
        <v>0</v>
      </c>
      <c r="GD31" s="167"/>
      <c r="GE31" s="180"/>
      <c r="GF31" s="167"/>
      <c r="GG31" s="180"/>
      <c r="GH31" s="167"/>
      <c r="GI31" s="180"/>
      <c r="GJ31" s="167"/>
      <c r="GK31" s="180"/>
      <c r="GL31" s="167"/>
      <c r="GM31" s="180"/>
      <c r="GN31" s="167"/>
      <c r="GO31" s="180"/>
      <c r="GP31" s="167"/>
      <c r="GQ31" s="180"/>
      <c r="GR31" s="167"/>
      <c r="GS31" s="198"/>
      <c r="GT31" s="199">
        <f t="shared" si="32"/>
        <v>0</v>
      </c>
      <c r="GU31" s="216">
        <f t="shared" si="33"/>
        <v>0</v>
      </c>
      <c r="GV31" s="199">
        <f t="shared" si="34"/>
        <v>0</v>
      </c>
      <c r="GW31" s="215">
        <f t="shared" si="35"/>
        <v>0</v>
      </c>
      <c r="GZ31" s="167"/>
      <c r="HA31" s="180"/>
      <c r="HB31" s="167"/>
      <c r="HC31" s="180"/>
      <c r="HD31" s="167"/>
      <c r="HE31" s="180"/>
      <c r="HF31" s="167"/>
      <c r="HG31" s="180"/>
      <c r="HH31" s="167"/>
      <c r="HI31" s="180"/>
      <c r="HJ31" s="167"/>
      <c r="HK31" s="180"/>
      <c r="HL31" s="167"/>
      <c r="HM31" s="180"/>
      <c r="HN31" s="167"/>
      <c r="HO31" s="198"/>
      <c r="HP31" s="199">
        <f t="shared" si="36"/>
        <v>0</v>
      </c>
      <c r="HQ31" s="216">
        <f t="shared" si="37"/>
        <v>0</v>
      </c>
      <c r="HR31" s="199">
        <f t="shared" si="38"/>
        <v>0</v>
      </c>
      <c r="HS31" s="215">
        <f t="shared" si="39"/>
        <v>0</v>
      </c>
      <c r="HV31" s="201">
        <f t="shared" si="40"/>
        <v>0</v>
      </c>
      <c r="HW31" s="202">
        <f t="shared" si="40"/>
        <v>0</v>
      </c>
      <c r="HX31" s="169">
        <f t="shared" si="0"/>
        <v>0</v>
      </c>
      <c r="HY31" s="170">
        <f t="shared" si="1"/>
        <v>0</v>
      </c>
      <c r="HZ31" s="203">
        <f t="shared" si="41"/>
        <v>0</v>
      </c>
      <c r="IA31" s="202">
        <f t="shared" si="41"/>
        <v>0</v>
      </c>
      <c r="IB31" s="169">
        <f t="shared" si="2"/>
        <v>0</v>
      </c>
      <c r="IC31" s="444">
        <f t="shared" si="3"/>
        <v>0</v>
      </c>
      <c r="ID31" s="437">
        <f t="shared" si="42"/>
        <v>0</v>
      </c>
      <c r="IE31" s="439">
        <f t="shared" si="43"/>
        <v>0</v>
      </c>
      <c r="IF31" s="438" t="s">
        <v>343</v>
      </c>
      <c r="IG31" s="439" t="s">
        <v>343</v>
      </c>
    </row>
    <row r="32" spans="1:241" s="23" customFormat="1" ht="15.75" hidden="1" customHeight="1" x14ac:dyDescent="0.25">
      <c r="A32" s="4"/>
      <c r="B32" s="73"/>
      <c r="C32" s="565"/>
      <c r="D32" s="563"/>
      <c r="E32" s="24"/>
      <c r="F32" s="564"/>
      <c r="G32" s="24"/>
      <c r="H32" s="24"/>
      <c r="I32" s="80">
        <f>INT(ROUND(F32,2)*(IF(E32&gt;0,data!$J$4,0)))</f>
        <v>0</v>
      </c>
      <c r="J32" s="80"/>
      <c r="K32" s="566"/>
      <c r="L32" s="131"/>
      <c r="M32" s="80">
        <f>INT(ROUND(F32,2)*(IF(E32&gt;0,(IF(K32="ano",data!$J$6,0)),0)))</f>
        <v>0</v>
      </c>
      <c r="N32" s="82"/>
      <c r="O32" s="84"/>
      <c r="P32" s="4"/>
      <c r="Q32" s="85"/>
      <c r="R32" s="639" t="s">
        <v>343</v>
      </c>
      <c r="S32" s="4"/>
      <c r="U32" s="176" t="s">
        <v>300</v>
      </c>
      <c r="V32" s="10"/>
      <c r="W32" s="10"/>
      <c r="X32" s="177"/>
      <c r="Y32" s="178"/>
      <c r="Z32" s="177"/>
      <c r="AA32" s="178"/>
      <c r="AB32" s="177"/>
      <c r="AC32" s="178"/>
      <c r="AD32" s="177"/>
      <c r="AE32" s="178"/>
      <c r="AF32" s="177"/>
      <c r="AG32" s="178"/>
      <c r="AH32" s="177"/>
      <c r="AI32" s="178"/>
      <c r="AJ32" s="177"/>
      <c r="AK32" s="178"/>
      <c r="AL32" s="177"/>
      <c r="AM32" s="178"/>
      <c r="AN32" s="177"/>
      <c r="AO32" s="178"/>
      <c r="AP32" s="177"/>
      <c r="AQ32" s="178"/>
      <c r="AR32" s="177"/>
      <c r="AS32" s="178"/>
      <c r="AT32" s="177"/>
      <c r="AU32" s="205"/>
      <c r="AV32" s="199">
        <f t="shared" si="4"/>
        <v>0</v>
      </c>
      <c r="AW32" s="215">
        <f t="shared" si="5"/>
        <v>0</v>
      </c>
      <c r="AX32" s="199">
        <f t="shared" si="6"/>
        <v>0</v>
      </c>
      <c r="AY32" s="215">
        <f t="shared" si="7"/>
        <v>0</v>
      </c>
      <c r="BB32" s="177"/>
      <c r="BC32" s="178"/>
      <c r="BD32" s="177"/>
      <c r="BE32" s="178"/>
      <c r="BF32" s="177"/>
      <c r="BG32" s="178"/>
      <c r="BH32" s="177"/>
      <c r="BI32" s="178"/>
      <c r="BJ32" s="177"/>
      <c r="BK32" s="178"/>
      <c r="BL32" s="177"/>
      <c r="BM32" s="178"/>
      <c r="BN32" s="177"/>
      <c r="BO32" s="178"/>
      <c r="BP32" s="177"/>
      <c r="BQ32" s="205"/>
      <c r="BR32" s="199">
        <f t="shared" si="8"/>
        <v>0</v>
      </c>
      <c r="BS32" s="216">
        <f t="shared" si="9"/>
        <v>0</v>
      </c>
      <c r="BT32" s="199">
        <f t="shared" si="10"/>
        <v>0</v>
      </c>
      <c r="BU32" s="215">
        <f t="shared" si="11"/>
        <v>0</v>
      </c>
      <c r="BX32" s="177"/>
      <c r="BY32" s="178"/>
      <c r="BZ32" s="177"/>
      <c r="CA32" s="178"/>
      <c r="CB32" s="177"/>
      <c r="CC32" s="178"/>
      <c r="CD32" s="177"/>
      <c r="CE32" s="178"/>
      <c r="CF32" s="177"/>
      <c r="CG32" s="178"/>
      <c r="CH32" s="177"/>
      <c r="CI32" s="178"/>
      <c r="CJ32" s="177"/>
      <c r="CK32" s="178"/>
      <c r="CL32" s="177"/>
      <c r="CM32" s="205"/>
      <c r="CN32" s="199">
        <f t="shared" si="12"/>
        <v>0</v>
      </c>
      <c r="CO32" s="216">
        <f t="shared" si="13"/>
        <v>0</v>
      </c>
      <c r="CP32" s="199">
        <f t="shared" si="14"/>
        <v>0</v>
      </c>
      <c r="CQ32" s="215">
        <f t="shared" si="15"/>
        <v>0</v>
      </c>
      <c r="CT32" s="177"/>
      <c r="CU32" s="178"/>
      <c r="CV32" s="177"/>
      <c r="CW32" s="178"/>
      <c r="CX32" s="177"/>
      <c r="CY32" s="178"/>
      <c r="CZ32" s="177"/>
      <c r="DA32" s="178"/>
      <c r="DB32" s="177"/>
      <c r="DC32" s="178"/>
      <c r="DD32" s="177"/>
      <c r="DE32" s="178"/>
      <c r="DF32" s="177"/>
      <c r="DG32" s="178"/>
      <c r="DH32" s="177"/>
      <c r="DI32" s="205"/>
      <c r="DJ32" s="199">
        <f t="shared" si="16"/>
        <v>0</v>
      </c>
      <c r="DK32" s="216">
        <f t="shared" si="17"/>
        <v>0</v>
      </c>
      <c r="DL32" s="199">
        <f t="shared" si="18"/>
        <v>0</v>
      </c>
      <c r="DM32" s="215">
        <f t="shared" si="19"/>
        <v>0</v>
      </c>
      <c r="DP32" s="177"/>
      <c r="DQ32" s="178"/>
      <c r="DR32" s="177"/>
      <c r="DS32" s="178"/>
      <c r="DT32" s="177"/>
      <c r="DU32" s="178"/>
      <c r="DV32" s="177"/>
      <c r="DW32" s="178"/>
      <c r="DX32" s="177"/>
      <c r="DY32" s="178"/>
      <c r="DZ32" s="177"/>
      <c r="EA32" s="178"/>
      <c r="EB32" s="177"/>
      <c r="EC32" s="178"/>
      <c r="ED32" s="177"/>
      <c r="EE32" s="205"/>
      <c r="EF32" s="199">
        <f t="shared" si="20"/>
        <v>0</v>
      </c>
      <c r="EG32" s="216">
        <f t="shared" si="21"/>
        <v>0</v>
      </c>
      <c r="EH32" s="199">
        <f t="shared" si="22"/>
        <v>0</v>
      </c>
      <c r="EI32" s="215">
        <f t="shared" si="23"/>
        <v>0</v>
      </c>
      <c r="EL32" s="177"/>
      <c r="EM32" s="178"/>
      <c r="EN32" s="177"/>
      <c r="EO32" s="178"/>
      <c r="EP32" s="177"/>
      <c r="EQ32" s="178"/>
      <c r="ER32" s="177"/>
      <c r="ES32" s="178"/>
      <c r="ET32" s="177"/>
      <c r="EU32" s="178"/>
      <c r="EV32" s="177"/>
      <c r="EW32" s="178"/>
      <c r="EX32" s="177"/>
      <c r="EY32" s="178"/>
      <c r="EZ32" s="177"/>
      <c r="FA32" s="205"/>
      <c r="FB32" s="199">
        <f t="shared" si="24"/>
        <v>0</v>
      </c>
      <c r="FC32" s="216">
        <f t="shared" si="25"/>
        <v>0</v>
      </c>
      <c r="FD32" s="199">
        <f t="shared" si="26"/>
        <v>0</v>
      </c>
      <c r="FE32" s="215">
        <f t="shared" si="27"/>
        <v>0</v>
      </c>
      <c r="FH32" s="177"/>
      <c r="FI32" s="178"/>
      <c r="FJ32" s="177"/>
      <c r="FK32" s="178"/>
      <c r="FL32" s="177"/>
      <c r="FM32" s="178"/>
      <c r="FN32" s="177"/>
      <c r="FO32" s="178"/>
      <c r="FP32" s="177"/>
      <c r="FQ32" s="178"/>
      <c r="FR32" s="177"/>
      <c r="FS32" s="178"/>
      <c r="FT32" s="177"/>
      <c r="FU32" s="178"/>
      <c r="FV32" s="177"/>
      <c r="FW32" s="205"/>
      <c r="FX32" s="199">
        <f t="shared" si="28"/>
        <v>0</v>
      </c>
      <c r="FY32" s="216">
        <f t="shared" si="29"/>
        <v>0</v>
      </c>
      <c r="FZ32" s="199">
        <f t="shared" si="30"/>
        <v>0</v>
      </c>
      <c r="GA32" s="215">
        <f t="shared" si="31"/>
        <v>0</v>
      </c>
      <c r="GD32" s="177"/>
      <c r="GE32" s="178"/>
      <c r="GF32" s="177"/>
      <c r="GG32" s="178"/>
      <c r="GH32" s="177"/>
      <c r="GI32" s="178"/>
      <c r="GJ32" s="177"/>
      <c r="GK32" s="178"/>
      <c r="GL32" s="177"/>
      <c r="GM32" s="178"/>
      <c r="GN32" s="177"/>
      <c r="GO32" s="178"/>
      <c r="GP32" s="177"/>
      <c r="GQ32" s="178"/>
      <c r="GR32" s="177"/>
      <c r="GS32" s="205"/>
      <c r="GT32" s="199">
        <f t="shared" si="32"/>
        <v>0</v>
      </c>
      <c r="GU32" s="216">
        <f t="shared" si="33"/>
        <v>0</v>
      </c>
      <c r="GV32" s="199">
        <f t="shared" si="34"/>
        <v>0</v>
      </c>
      <c r="GW32" s="215">
        <f t="shared" si="35"/>
        <v>0</v>
      </c>
      <c r="GZ32" s="177"/>
      <c r="HA32" s="178"/>
      <c r="HB32" s="177"/>
      <c r="HC32" s="178"/>
      <c r="HD32" s="177"/>
      <c r="HE32" s="178"/>
      <c r="HF32" s="177"/>
      <c r="HG32" s="178"/>
      <c r="HH32" s="177"/>
      <c r="HI32" s="178"/>
      <c r="HJ32" s="177"/>
      <c r="HK32" s="178"/>
      <c r="HL32" s="177"/>
      <c r="HM32" s="178"/>
      <c r="HN32" s="177"/>
      <c r="HO32" s="205"/>
      <c r="HP32" s="199">
        <f t="shared" si="36"/>
        <v>0</v>
      </c>
      <c r="HQ32" s="216">
        <f t="shared" si="37"/>
        <v>0</v>
      </c>
      <c r="HR32" s="199">
        <f t="shared" si="38"/>
        <v>0</v>
      </c>
      <c r="HS32" s="215">
        <f t="shared" si="39"/>
        <v>0</v>
      </c>
      <c r="HV32" s="201">
        <f t="shared" si="40"/>
        <v>0</v>
      </c>
      <c r="HW32" s="202">
        <f t="shared" si="40"/>
        <v>0</v>
      </c>
      <c r="HX32" s="169">
        <f t="shared" si="0"/>
        <v>0</v>
      </c>
      <c r="HY32" s="170">
        <f t="shared" si="1"/>
        <v>0</v>
      </c>
      <c r="HZ32" s="203">
        <f t="shared" si="41"/>
        <v>0</v>
      </c>
      <c r="IA32" s="202">
        <f t="shared" si="41"/>
        <v>0</v>
      </c>
      <c r="IB32" s="169">
        <f t="shared" si="2"/>
        <v>0</v>
      </c>
      <c r="IC32" s="444">
        <f t="shared" si="3"/>
        <v>0</v>
      </c>
      <c r="ID32" s="437">
        <f t="shared" si="42"/>
        <v>0</v>
      </c>
      <c r="IE32" s="439">
        <f t="shared" si="43"/>
        <v>0</v>
      </c>
      <c r="IF32" s="438" t="s">
        <v>343</v>
      </c>
      <c r="IG32" s="439" t="s">
        <v>343</v>
      </c>
    </row>
    <row r="33" spans="1:241" s="4" customFormat="1" ht="16.5" customHeight="1" x14ac:dyDescent="0.25">
      <c r="B33" s="73" t="s">
        <v>23</v>
      </c>
      <c r="C33" s="880"/>
      <c r="D33" s="881"/>
      <c r="E33" s="318"/>
      <c r="F33" s="314"/>
      <c r="G33" s="14"/>
      <c r="H33" s="14"/>
      <c r="I33" s="80">
        <f>INT(ROUND(F33,2)*(IF(E33&gt;0,data!$J$4,0)))</f>
        <v>0</v>
      </c>
      <c r="J33" s="80">
        <f>IF(E33&gt;0,I33*E33,0)</f>
        <v>0</v>
      </c>
      <c r="K33" s="320"/>
      <c r="L33" s="318"/>
      <c r="M33" s="80">
        <f>INT(ROUND(F33,2)*(IF(E33&gt;0,(IF(K33="ano",data!$J$6,0)),0)))</f>
        <v>0</v>
      </c>
      <c r="N33" s="82">
        <f>IF(L33&gt;E33,M33*E33,M33*L33)</f>
        <v>0</v>
      </c>
      <c r="O33" s="84">
        <f t="shared" si="44"/>
        <v>0</v>
      </c>
      <c r="Q33" s="85" t="str">
        <f t="shared" si="45"/>
        <v/>
      </c>
      <c r="R33" s="639" t="s">
        <v>343</v>
      </c>
      <c r="T33" s="4">
        <f t="shared" si="46"/>
        <v>0</v>
      </c>
      <c r="U33" s="179" t="s">
        <v>300</v>
      </c>
      <c r="V33" s="10"/>
      <c r="W33" s="10"/>
      <c r="X33" s="167"/>
      <c r="Y33" s="180"/>
      <c r="Z33" s="167"/>
      <c r="AA33" s="180"/>
      <c r="AB33" s="167"/>
      <c r="AC33" s="180"/>
      <c r="AD33" s="167"/>
      <c r="AE33" s="180"/>
      <c r="AF33" s="167"/>
      <c r="AG33" s="180"/>
      <c r="AH33" s="167"/>
      <c r="AI33" s="180"/>
      <c r="AJ33" s="167"/>
      <c r="AK33" s="180"/>
      <c r="AL33" s="167"/>
      <c r="AM33" s="180"/>
      <c r="AN33" s="167"/>
      <c r="AO33" s="180"/>
      <c r="AP33" s="167"/>
      <c r="AQ33" s="180"/>
      <c r="AR33" s="167"/>
      <c r="AS33" s="180"/>
      <c r="AT33" s="167"/>
      <c r="AU33" s="198"/>
      <c r="AV33" s="199">
        <f t="shared" si="4"/>
        <v>0</v>
      </c>
      <c r="AW33" s="215">
        <f t="shared" si="5"/>
        <v>0</v>
      </c>
      <c r="AX33" s="199">
        <f t="shared" si="6"/>
        <v>0</v>
      </c>
      <c r="AY33" s="215">
        <f t="shared" si="7"/>
        <v>0</v>
      </c>
      <c r="BB33" s="167"/>
      <c r="BC33" s="180"/>
      <c r="BD33" s="167"/>
      <c r="BE33" s="180"/>
      <c r="BF33" s="167"/>
      <c r="BG33" s="180"/>
      <c r="BH33" s="167"/>
      <c r="BI33" s="180"/>
      <c r="BJ33" s="167"/>
      <c r="BK33" s="180"/>
      <c r="BL33" s="167"/>
      <c r="BM33" s="180"/>
      <c r="BN33" s="167"/>
      <c r="BO33" s="180"/>
      <c r="BP33" s="167"/>
      <c r="BQ33" s="198"/>
      <c r="BR33" s="199">
        <f t="shared" si="8"/>
        <v>0</v>
      </c>
      <c r="BS33" s="216">
        <f t="shared" si="9"/>
        <v>0</v>
      </c>
      <c r="BT33" s="199">
        <f t="shared" si="10"/>
        <v>0</v>
      </c>
      <c r="BU33" s="215">
        <f t="shared" si="11"/>
        <v>0</v>
      </c>
      <c r="BX33" s="167"/>
      <c r="BY33" s="180"/>
      <c r="BZ33" s="167"/>
      <c r="CA33" s="180"/>
      <c r="CB33" s="167"/>
      <c r="CC33" s="180"/>
      <c r="CD33" s="167"/>
      <c r="CE33" s="180"/>
      <c r="CF33" s="167"/>
      <c r="CG33" s="180"/>
      <c r="CH33" s="167"/>
      <c r="CI33" s="180"/>
      <c r="CJ33" s="167"/>
      <c r="CK33" s="180"/>
      <c r="CL33" s="167"/>
      <c r="CM33" s="198"/>
      <c r="CN33" s="199">
        <f t="shared" si="12"/>
        <v>0</v>
      </c>
      <c r="CO33" s="216">
        <f t="shared" si="13"/>
        <v>0</v>
      </c>
      <c r="CP33" s="199">
        <f t="shared" si="14"/>
        <v>0</v>
      </c>
      <c r="CQ33" s="215">
        <f t="shared" si="15"/>
        <v>0</v>
      </c>
      <c r="CT33" s="167"/>
      <c r="CU33" s="180"/>
      <c r="CV33" s="167"/>
      <c r="CW33" s="180"/>
      <c r="CX33" s="167"/>
      <c r="CY33" s="180"/>
      <c r="CZ33" s="167"/>
      <c r="DA33" s="180"/>
      <c r="DB33" s="167"/>
      <c r="DC33" s="180"/>
      <c r="DD33" s="167"/>
      <c r="DE33" s="180"/>
      <c r="DF33" s="167"/>
      <c r="DG33" s="180"/>
      <c r="DH33" s="167"/>
      <c r="DI33" s="198"/>
      <c r="DJ33" s="199">
        <f t="shared" si="16"/>
        <v>0</v>
      </c>
      <c r="DK33" s="216">
        <f t="shared" si="17"/>
        <v>0</v>
      </c>
      <c r="DL33" s="199">
        <f t="shared" si="18"/>
        <v>0</v>
      </c>
      <c r="DM33" s="215">
        <f t="shared" si="19"/>
        <v>0</v>
      </c>
      <c r="DP33" s="167"/>
      <c r="DQ33" s="180"/>
      <c r="DR33" s="167"/>
      <c r="DS33" s="180"/>
      <c r="DT33" s="167"/>
      <c r="DU33" s="180"/>
      <c r="DV33" s="167"/>
      <c r="DW33" s="180"/>
      <c r="DX33" s="167"/>
      <c r="DY33" s="180"/>
      <c r="DZ33" s="167"/>
      <c r="EA33" s="180"/>
      <c r="EB33" s="167"/>
      <c r="EC33" s="180"/>
      <c r="ED33" s="167"/>
      <c r="EE33" s="198"/>
      <c r="EF33" s="199">
        <f t="shared" si="20"/>
        <v>0</v>
      </c>
      <c r="EG33" s="216">
        <f t="shared" si="21"/>
        <v>0</v>
      </c>
      <c r="EH33" s="199">
        <f t="shared" si="22"/>
        <v>0</v>
      </c>
      <c r="EI33" s="215">
        <f t="shared" si="23"/>
        <v>0</v>
      </c>
      <c r="EL33" s="167"/>
      <c r="EM33" s="180"/>
      <c r="EN33" s="167"/>
      <c r="EO33" s="180"/>
      <c r="EP33" s="167"/>
      <c r="EQ33" s="180"/>
      <c r="ER33" s="167"/>
      <c r="ES33" s="180"/>
      <c r="ET33" s="167"/>
      <c r="EU33" s="180"/>
      <c r="EV33" s="167"/>
      <c r="EW33" s="180"/>
      <c r="EX33" s="167"/>
      <c r="EY33" s="180"/>
      <c r="EZ33" s="167"/>
      <c r="FA33" s="198"/>
      <c r="FB33" s="199">
        <f t="shared" si="24"/>
        <v>0</v>
      </c>
      <c r="FC33" s="216">
        <f t="shared" si="25"/>
        <v>0</v>
      </c>
      <c r="FD33" s="199">
        <f t="shared" si="26"/>
        <v>0</v>
      </c>
      <c r="FE33" s="215">
        <f t="shared" si="27"/>
        <v>0</v>
      </c>
      <c r="FH33" s="167"/>
      <c r="FI33" s="180"/>
      <c r="FJ33" s="167"/>
      <c r="FK33" s="180"/>
      <c r="FL33" s="167"/>
      <c r="FM33" s="180"/>
      <c r="FN33" s="167"/>
      <c r="FO33" s="180"/>
      <c r="FP33" s="167"/>
      <c r="FQ33" s="180"/>
      <c r="FR33" s="167"/>
      <c r="FS33" s="180"/>
      <c r="FT33" s="167"/>
      <c r="FU33" s="180"/>
      <c r="FV33" s="167"/>
      <c r="FW33" s="198"/>
      <c r="FX33" s="199">
        <f t="shared" si="28"/>
        <v>0</v>
      </c>
      <c r="FY33" s="216">
        <f t="shared" si="29"/>
        <v>0</v>
      </c>
      <c r="FZ33" s="199">
        <f t="shared" si="30"/>
        <v>0</v>
      </c>
      <c r="GA33" s="215">
        <f t="shared" si="31"/>
        <v>0</v>
      </c>
      <c r="GD33" s="167"/>
      <c r="GE33" s="180"/>
      <c r="GF33" s="167"/>
      <c r="GG33" s="180"/>
      <c r="GH33" s="167"/>
      <c r="GI33" s="180"/>
      <c r="GJ33" s="167"/>
      <c r="GK33" s="180"/>
      <c r="GL33" s="167"/>
      <c r="GM33" s="180"/>
      <c r="GN33" s="167"/>
      <c r="GO33" s="180"/>
      <c r="GP33" s="167"/>
      <c r="GQ33" s="180"/>
      <c r="GR33" s="167"/>
      <c r="GS33" s="198"/>
      <c r="GT33" s="199">
        <f t="shared" si="32"/>
        <v>0</v>
      </c>
      <c r="GU33" s="216">
        <f t="shared" si="33"/>
        <v>0</v>
      </c>
      <c r="GV33" s="199">
        <f t="shared" si="34"/>
        <v>0</v>
      </c>
      <c r="GW33" s="215">
        <f t="shared" si="35"/>
        <v>0</v>
      </c>
      <c r="GZ33" s="167"/>
      <c r="HA33" s="180"/>
      <c r="HB33" s="167"/>
      <c r="HC33" s="180"/>
      <c r="HD33" s="167"/>
      <c r="HE33" s="180"/>
      <c r="HF33" s="167"/>
      <c r="HG33" s="180"/>
      <c r="HH33" s="167"/>
      <c r="HI33" s="180"/>
      <c r="HJ33" s="167"/>
      <c r="HK33" s="180"/>
      <c r="HL33" s="167"/>
      <c r="HM33" s="180"/>
      <c r="HN33" s="167"/>
      <c r="HO33" s="198"/>
      <c r="HP33" s="199">
        <f t="shared" si="36"/>
        <v>0</v>
      </c>
      <c r="HQ33" s="216">
        <f t="shared" si="37"/>
        <v>0</v>
      </c>
      <c r="HR33" s="199">
        <f t="shared" si="38"/>
        <v>0</v>
      </c>
      <c r="HS33" s="215">
        <f t="shared" si="39"/>
        <v>0</v>
      </c>
      <c r="HV33" s="201">
        <f t="shared" si="40"/>
        <v>0</v>
      </c>
      <c r="HW33" s="202">
        <f t="shared" si="40"/>
        <v>0</v>
      </c>
      <c r="HX33" s="169">
        <f t="shared" si="0"/>
        <v>0</v>
      </c>
      <c r="HY33" s="170">
        <f t="shared" si="1"/>
        <v>0</v>
      </c>
      <c r="HZ33" s="203">
        <f t="shared" si="41"/>
        <v>0</v>
      </c>
      <c r="IA33" s="202">
        <f t="shared" si="41"/>
        <v>0</v>
      </c>
      <c r="IB33" s="169">
        <f t="shared" si="2"/>
        <v>0</v>
      </c>
      <c r="IC33" s="444">
        <f t="shared" si="3"/>
        <v>0</v>
      </c>
      <c r="ID33" s="437">
        <f t="shared" si="42"/>
        <v>0</v>
      </c>
      <c r="IE33" s="439">
        <f t="shared" si="43"/>
        <v>0</v>
      </c>
      <c r="IF33" s="438" t="s">
        <v>343</v>
      </c>
      <c r="IG33" s="439" t="s">
        <v>343</v>
      </c>
    </row>
    <row r="34" spans="1:241" s="23" customFormat="1" ht="16.5" hidden="1" customHeight="1" x14ac:dyDescent="0.25">
      <c r="A34" s="4"/>
      <c r="B34" s="73"/>
      <c r="C34" s="565"/>
      <c r="D34" s="563"/>
      <c r="E34" s="24"/>
      <c r="F34" s="564"/>
      <c r="G34" s="24"/>
      <c r="H34" s="24"/>
      <c r="I34" s="80">
        <f>INT(ROUND(F34,2)*(IF(E34&gt;0,data!$J$4,0)))</f>
        <v>0</v>
      </c>
      <c r="J34" s="80"/>
      <c r="K34" s="566"/>
      <c r="L34" s="131"/>
      <c r="M34" s="80">
        <f>INT(ROUND(F34,2)*(IF(E34&gt;0,(IF(K34="ano",data!$J$6,0)),0)))</f>
        <v>0</v>
      </c>
      <c r="N34" s="82"/>
      <c r="O34" s="84"/>
      <c r="P34" s="4"/>
      <c r="Q34" s="85"/>
      <c r="R34" s="639" t="s">
        <v>343</v>
      </c>
      <c r="S34" s="4"/>
      <c r="U34" s="176" t="s">
        <v>300</v>
      </c>
      <c r="V34" s="10"/>
      <c r="W34" s="10"/>
      <c r="X34" s="177"/>
      <c r="Y34" s="178"/>
      <c r="Z34" s="177"/>
      <c r="AA34" s="178"/>
      <c r="AB34" s="177"/>
      <c r="AC34" s="178"/>
      <c r="AD34" s="177"/>
      <c r="AE34" s="178"/>
      <c r="AF34" s="177"/>
      <c r="AG34" s="178"/>
      <c r="AH34" s="177"/>
      <c r="AI34" s="178"/>
      <c r="AJ34" s="177"/>
      <c r="AK34" s="178"/>
      <c r="AL34" s="177"/>
      <c r="AM34" s="178"/>
      <c r="AN34" s="177"/>
      <c r="AO34" s="178"/>
      <c r="AP34" s="177"/>
      <c r="AQ34" s="178"/>
      <c r="AR34" s="177"/>
      <c r="AS34" s="178"/>
      <c r="AT34" s="177"/>
      <c r="AU34" s="205"/>
      <c r="AV34" s="199">
        <f t="shared" si="4"/>
        <v>0</v>
      </c>
      <c r="AW34" s="215">
        <f t="shared" si="5"/>
        <v>0</v>
      </c>
      <c r="AX34" s="199">
        <f t="shared" si="6"/>
        <v>0</v>
      </c>
      <c r="AY34" s="215">
        <f t="shared" si="7"/>
        <v>0</v>
      </c>
      <c r="BB34" s="177"/>
      <c r="BC34" s="178"/>
      <c r="BD34" s="177"/>
      <c r="BE34" s="178"/>
      <c r="BF34" s="177"/>
      <c r="BG34" s="178"/>
      <c r="BH34" s="177"/>
      <c r="BI34" s="178"/>
      <c r="BJ34" s="177"/>
      <c r="BK34" s="178"/>
      <c r="BL34" s="177"/>
      <c r="BM34" s="178"/>
      <c r="BN34" s="177"/>
      <c r="BO34" s="178"/>
      <c r="BP34" s="177"/>
      <c r="BQ34" s="205"/>
      <c r="BR34" s="199">
        <f t="shared" si="8"/>
        <v>0</v>
      </c>
      <c r="BS34" s="216">
        <f t="shared" si="9"/>
        <v>0</v>
      </c>
      <c r="BT34" s="199">
        <f t="shared" si="10"/>
        <v>0</v>
      </c>
      <c r="BU34" s="215">
        <f t="shared" si="11"/>
        <v>0</v>
      </c>
      <c r="BX34" s="177"/>
      <c r="BY34" s="178"/>
      <c r="BZ34" s="177"/>
      <c r="CA34" s="178"/>
      <c r="CB34" s="177"/>
      <c r="CC34" s="178"/>
      <c r="CD34" s="177"/>
      <c r="CE34" s="178"/>
      <c r="CF34" s="177"/>
      <c r="CG34" s="178"/>
      <c r="CH34" s="177"/>
      <c r="CI34" s="178"/>
      <c r="CJ34" s="177"/>
      <c r="CK34" s="178"/>
      <c r="CL34" s="177"/>
      <c r="CM34" s="205"/>
      <c r="CN34" s="199">
        <f t="shared" si="12"/>
        <v>0</v>
      </c>
      <c r="CO34" s="216">
        <f t="shared" si="13"/>
        <v>0</v>
      </c>
      <c r="CP34" s="199">
        <f t="shared" si="14"/>
        <v>0</v>
      </c>
      <c r="CQ34" s="215">
        <f t="shared" si="15"/>
        <v>0</v>
      </c>
      <c r="CT34" s="177"/>
      <c r="CU34" s="178"/>
      <c r="CV34" s="177"/>
      <c r="CW34" s="178"/>
      <c r="CX34" s="177"/>
      <c r="CY34" s="178"/>
      <c r="CZ34" s="177"/>
      <c r="DA34" s="178"/>
      <c r="DB34" s="177"/>
      <c r="DC34" s="178"/>
      <c r="DD34" s="177"/>
      <c r="DE34" s="178"/>
      <c r="DF34" s="177"/>
      <c r="DG34" s="178"/>
      <c r="DH34" s="177"/>
      <c r="DI34" s="205"/>
      <c r="DJ34" s="199">
        <f t="shared" si="16"/>
        <v>0</v>
      </c>
      <c r="DK34" s="216">
        <f t="shared" si="17"/>
        <v>0</v>
      </c>
      <c r="DL34" s="199">
        <f t="shared" si="18"/>
        <v>0</v>
      </c>
      <c r="DM34" s="215">
        <f t="shared" si="19"/>
        <v>0</v>
      </c>
      <c r="DP34" s="177"/>
      <c r="DQ34" s="178"/>
      <c r="DR34" s="177"/>
      <c r="DS34" s="178"/>
      <c r="DT34" s="177"/>
      <c r="DU34" s="178"/>
      <c r="DV34" s="177"/>
      <c r="DW34" s="178"/>
      <c r="DX34" s="177"/>
      <c r="DY34" s="178"/>
      <c r="DZ34" s="177"/>
      <c r="EA34" s="178"/>
      <c r="EB34" s="177"/>
      <c r="EC34" s="178"/>
      <c r="ED34" s="177"/>
      <c r="EE34" s="205"/>
      <c r="EF34" s="199">
        <f t="shared" si="20"/>
        <v>0</v>
      </c>
      <c r="EG34" s="216">
        <f t="shared" si="21"/>
        <v>0</v>
      </c>
      <c r="EH34" s="199">
        <f t="shared" si="22"/>
        <v>0</v>
      </c>
      <c r="EI34" s="215">
        <f t="shared" si="23"/>
        <v>0</v>
      </c>
      <c r="EL34" s="177"/>
      <c r="EM34" s="178"/>
      <c r="EN34" s="177"/>
      <c r="EO34" s="178"/>
      <c r="EP34" s="177"/>
      <c r="EQ34" s="178"/>
      <c r="ER34" s="177"/>
      <c r="ES34" s="178"/>
      <c r="ET34" s="177"/>
      <c r="EU34" s="178"/>
      <c r="EV34" s="177"/>
      <c r="EW34" s="178"/>
      <c r="EX34" s="177"/>
      <c r="EY34" s="178"/>
      <c r="EZ34" s="177"/>
      <c r="FA34" s="205"/>
      <c r="FB34" s="199">
        <f t="shared" si="24"/>
        <v>0</v>
      </c>
      <c r="FC34" s="216">
        <f t="shared" si="25"/>
        <v>0</v>
      </c>
      <c r="FD34" s="199">
        <f t="shared" si="26"/>
        <v>0</v>
      </c>
      <c r="FE34" s="215">
        <f t="shared" si="27"/>
        <v>0</v>
      </c>
      <c r="FH34" s="177"/>
      <c r="FI34" s="178"/>
      <c r="FJ34" s="177"/>
      <c r="FK34" s="178"/>
      <c r="FL34" s="177"/>
      <c r="FM34" s="178"/>
      <c r="FN34" s="177"/>
      <c r="FO34" s="178"/>
      <c r="FP34" s="177"/>
      <c r="FQ34" s="178"/>
      <c r="FR34" s="177"/>
      <c r="FS34" s="178"/>
      <c r="FT34" s="177"/>
      <c r="FU34" s="178"/>
      <c r="FV34" s="177"/>
      <c r="FW34" s="205"/>
      <c r="FX34" s="199">
        <f t="shared" si="28"/>
        <v>0</v>
      </c>
      <c r="FY34" s="216">
        <f t="shared" si="29"/>
        <v>0</v>
      </c>
      <c r="FZ34" s="199">
        <f t="shared" si="30"/>
        <v>0</v>
      </c>
      <c r="GA34" s="215">
        <f t="shared" si="31"/>
        <v>0</v>
      </c>
      <c r="GD34" s="177"/>
      <c r="GE34" s="178"/>
      <c r="GF34" s="177"/>
      <c r="GG34" s="178"/>
      <c r="GH34" s="177"/>
      <c r="GI34" s="178"/>
      <c r="GJ34" s="177"/>
      <c r="GK34" s="178"/>
      <c r="GL34" s="177"/>
      <c r="GM34" s="178"/>
      <c r="GN34" s="177"/>
      <c r="GO34" s="178"/>
      <c r="GP34" s="177"/>
      <c r="GQ34" s="178"/>
      <c r="GR34" s="177"/>
      <c r="GS34" s="205"/>
      <c r="GT34" s="199">
        <f t="shared" si="32"/>
        <v>0</v>
      </c>
      <c r="GU34" s="216">
        <f t="shared" si="33"/>
        <v>0</v>
      </c>
      <c r="GV34" s="199">
        <f t="shared" si="34"/>
        <v>0</v>
      </c>
      <c r="GW34" s="215">
        <f t="shared" si="35"/>
        <v>0</v>
      </c>
      <c r="GZ34" s="177"/>
      <c r="HA34" s="178"/>
      <c r="HB34" s="177"/>
      <c r="HC34" s="178"/>
      <c r="HD34" s="177"/>
      <c r="HE34" s="178"/>
      <c r="HF34" s="177"/>
      <c r="HG34" s="178"/>
      <c r="HH34" s="177"/>
      <c r="HI34" s="178"/>
      <c r="HJ34" s="177"/>
      <c r="HK34" s="178"/>
      <c r="HL34" s="177"/>
      <c r="HM34" s="178"/>
      <c r="HN34" s="177"/>
      <c r="HO34" s="205"/>
      <c r="HP34" s="199">
        <f t="shared" si="36"/>
        <v>0</v>
      </c>
      <c r="HQ34" s="216">
        <f t="shared" si="37"/>
        <v>0</v>
      </c>
      <c r="HR34" s="199">
        <f t="shared" si="38"/>
        <v>0</v>
      </c>
      <c r="HS34" s="215">
        <f t="shared" si="39"/>
        <v>0</v>
      </c>
      <c r="HV34" s="201">
        <f t="shared" si="40"/>
        <v>0</v>
      </c>
      <c r="HW34" s="202">
        <f t="shared" si="40"/>
        <v>0</v>
      </c>
      <c r="HX34" s="169">
        <f t="shared" si="0"/>
        <v>0</v>
      </c>
      <c r="HY34" s="170">
        <f t="shared" si="1"/>
        <v>0</v>
      </c>
      <c r="HZ34" s="203">
        <f t="shared" si="41"/>
        <v>0</v>
      </c>
      <c r="IA34" s="202">
        <f t="shared" si="41"/>
        <v>0</v>
      </c>
      <c r="IB34" s="169">
        <f t="shared" si="2"/>
        <v>0</v>
      </c>
      <c r="IC34" s="444">
        <f t="shared" si="3"/>
        <v>0</v>
      </c>
      <c r="ID34" s="437">
        <f t="shared" si="42"/>
        <v>0</v>
      </c>
      <c r="IE34" s="439">
        <f t="shared" si="43"/>
        <v>0</v>
      </c>
      <c r="IF34" s="438" t="s">
        <v>343</v>
      </c>
      <c r="IG34" s="439" t="s">
        <v>343</v>
      </c>
    </row>
    <row r="35" spans="1:241" s="4" customFormat="1" ht="16.5" customHeight="1" x14ac:dyDescent="0.25">
      <c r="B35" s="73" t="s">
        <v>24</v>
      </c>
      <c r="C35" s="880"/>
      <c r="D35" s="881"/>
      <c r="E35" s="318"/>
      <c r="F35" s="314"/>
      <c r="G35" s="14"/>
      <c r="H35" s="14"/>
      <c r="I35" s="80">
        <f>INT(ROUND(F35,2)*(IF(E35&gt;0,data!$J$4,0)))</f>
        <v>0</v>
      </c>
      <c r="J35" s="80">
        <f>IF(E35&gt;0,I35*E35,0)</f>
        <v>0</v>
      </c>
      <c r="K35" s="320"/>
      <c r="L35" s="318"/>
      <c r="M35" s="80">
        <f>INT(ROUND(F35,2)*(IF(E35&gt;0,(IF(K35="ano",data!$J$6,0)),0)))</f>
        <v>0</v>
      </c>
      <c r="N35" s="82">
        <f>IF(L35&gt;E35,M35*E35,M35*L35)</f>
        <v>0</v>
      </c>
      <c r="O35" s="84">
        <f t="shared" si="44"/>
        <v>0</v>
      </c>
      <c r="Q35" s="85" t="str">
        <f t="shared" si="45"/>
        <v/>
      </c>
      <c r="R35" s="639" t="s">
        <v>343</v>
      </c>
      <c r="T35" s="4">
        <f t="shared" si="46"/>
        <v>0</v>
      </c>
      <c r="U35" s="179" t="s">
        <v>300</v>
      </c>
      <c r="V35" s="10"/>
      <c r="W35" s="10"/>
      <c r="X35" s="167"/>
      <c r="Y35" s="180"/>
      <c r="Z35" s="167"/>
      <c r="AA35" s="180"/>
      <c r="AB35" s="167"/>
      <c r="AC35" s="180"/>
      <c r="AD35" s="167"/>
      <c r="AE35" s="180"/>
      <c r="AF35" s="167"/>
      <c r="AG35" s="180"/>
      <c r="AH35" s="167"/>
      <c r="AI35" s="180"/>
      <c r="AJ35" s="167"/>
      <c r="AK35" s="180"/>
      <c r="AL35" s="167"/>
      <c r="AM35" s="180"/>
      <c r="AN35" s="167"/>
      <c r="AO35" s="180"/>
      <c r="AP35" s="167"/>
      <c r="AQ35" s="180"/>
      <c r="AR35" s="167"/>
      <c r="AS35" s="180"/>
      <c r="AT35" s="167"/>
      <c r="AU35" s="198"/>
      <c r="AV35" s="199">
        <f t="shared" si="4"/>
        <v>0</v>
      </c>
      <c r="AW35" s="215">
        <f t="shared" si="5"/>
        <v>0</v>
      </c>
      <c r="AX35" s="199">
        <f t="shared" si="6"/>
        <v>0</v>
      </c>
      <c r="AY35" s="215">
        <f t="shared" si="7"/>
        <v>0</v>
      </c>
      <c r="BB35" s="167"/>
      <c r="BC35" s="180"/>
      <c r="BD35" s="167"/>
      <c r="BE35" s="180"/>
      <c r="BF35" s="167"/>
      <c r="BG35" s="180"/>
      <c r="BH35" s="167"/>
      <c r="BI35" s="180"/>
      <c r="BJ35" s="167"/>
      <c r="BK35" s="180"/>
      <c r="BL35" s="167"/>
      <c r="BM35" s="180"/>
      <c r="BN35" s="167"/>
      <c r="BO35" s="180"/>
      <c r="BP35" s="167"/>
      <c r="BQ35" s="198"/>
      <c r="BR35" s="199">
        <f t="shared" si="8"/>
        <v>0</v>
      </c>
      <c r="BS35" s="216">
        <f t="shared" si="9"/>
        <v>0</v>
      </c>
      <c r="BT35" s="199">
        <f t="shared" si="10"/>
        <v>0</v>
      </c>
      <c r="BU35" s="215">
        <f t="shared" si="11"/>
        <v>0</v>
      </c>
      <c r="BX35" s="167"/>
      <c r="BY35" s="180"/>
      <c r="BZ35" s="167"/>
      <c r="CA35" s="180"/>
      <c r="CB35" s="167"/>
      <c r="CC35" s="180"/>
      <c r="CD35" s="167"/>
      <c r="CE35" s="180"/>
      <c r="CF35" s="167"/>
      <c r="CG35" s="180"/>
      <c r="CH35" s="167"/>
      <c r="CI35" s="180"/>
      <c r="CJ35" s="167"/>
      <c r="CK35" s="180"/>
      <c r="CL35" s="167"/>
      <c r="CM35" s="198"/>
      <c r="CN35" s="199">
        <f t="shared" si="12"/>
        <v>0</v>
      </c>
      <c r="CO35" s="216">
        <f t="shared" si="13"/>
        <v>0</v>
      </c>
      <c r="CP35" s="199">
        <f t="shared" si="14"/>
        <v>0</v>
      </c>
      <c r="CQ35" s="215">
        <f t="shared" si="15"/>
        <v>0</v>
      </c>
      <c r="CT35" s="167"/>
      <c r="CU35" s="180"/>
      <c r="CV35" s="167"/>
      <c r="CW35" s="180"/>
      <c r="CX35" s="167"/>
      <c r="CY35" s="180"/>
      <c r="CZ35" s="167"/>
      <c r="DA35" s="180"/>
      <c r="DB35" s="167"/>
      <c r="DC35" s="180"/>
      <c r="DD35" s="167"/>
      <c r="DE35" s="180"/>
      <c r="DF35" s="167"/>
      <c r="DG35" s="180"/>
      <c r="DH35" s="167"/>
      <c r="DI35" s="198"/>
      <c r="DJ35" s="199">
        <f t="shared" si="16"/>
        <v>0</v>
      </c>
      <c r="DK35" s="216">
        <f t="shared" si="17"/>
        <v>0</v>
      </c>
      <c r="DL35" s="199">
        <f t="shared" si="18"/>
        <v>0</v>
      </c>
      <c r="DM35" s="215">
        <f t="shared" si="19"/>
        <v>0</v>
      </c>
      <c r="DP35" s="167"/>
      <c r="DQ35" s="180"/>
      <c r="DR35" s="167"/>
      <c r="DS35" s="180"/>
      <c r="DT35" s="167"/>
      <c r="DU35" s="180"/>
      <c r="DV35" s="167"/>
      <c r="DW35" s="180"/>
      <c r="DX35" s="167"/>
      <c r="DY35" s="180"/>
      <c r="DZ35" s="167"/>
      <c r="EA35" s="180"/>
      <c r="EB35" s="167"/>
      <c r="EC35" s="180"/>
      <c r="ED35" s="167"/>
      <c r="EE35" s="198"/>
      <c r="EF35" s="199">
        <f t="shared" si="20"/>
        <v>0</v>
      </c>
      <c r="EG35" s="216">
        <f t="shared" si="21"/>
        <v>0</v>
      </c>
      <c r="EH35" s="199">
        <f t="shared" si="22"/>
        <v>0</v>
      </c>
      <c r="EI35" s="215">
        <f t="shared" si="23"/>
        <v>0</v>
      </c>
      <c r="EL35" s="167"/>
      <c r="EM35" s="180"/>
      <c r="EN35" s="167"/>
      <c r="EO35" s="180"/>
      <c r="EP35" s="167"/>
      <c r="EQ35" s="180"/>
      <c r="ER35" s="167"/>
      <c r="ES35" s="180"/>
      <c r="ET35" s="167"/>
      <c r="EU35" s="180"/>
      <c r="EV35" s="167"/>
      <c r="EW35" s="180"/>
      <c r="EX35" s="167"/>
      <c r="EY35" s="180"/>
      <c r="EZ35" s="167"/>
      <c r="FA35" s="198"/>
      <c r="FB35" s="199">
        <f t="shared" si="24"/>
        <v>0</v>
      </c>
      <c r="FC35" s="216">
        <f t="shared" si="25"/>
        <v>0</v>
      </c>
      <c r="FD35" s="199">
        <f t="shared" si="26"/>
        <v>0</v>
      </c>
      <c r="FE35" s="215">
        <f t="shared" si="27"/>
        <v>0</v>
      </c>
      <c r="FH35" s="167"/>
      <c r="FI35" s="180"/>
      <c r="FJ35" s="167"/>
      <c r="FK35" s="180"/>
      <c r="FL35" s="167"/>
      <c r="FM35" s="180"/>
      <c r="FN35" s="167"/>
      <c r="FO35" s="180"/>
      <c r="FP35" s="167"/>
      <c r="FQ35" s="180"/>
      <c r="FR35" s="167"/>
      <c r="FS35" s="180"/>
      <c r="FT35" s="167"/>
      <c r="FU35" s="180"/>
      <c r="FV35" s="167"/>
      <c r="FW35" s="198"/>
      <c r="FX35" s="199">
        <f t="shared" si="28"/>
        <v>0</v>
      </c>
      <c r="FY35" s="216">
        <f t="shared" si="29"/>
        <v>0</v>
      </c>
      <c r="FZ35" s="199">
        <f t="shared" si="30"/>
        <v>0</v>
      </c>
      <c r="GA35" s="215">
        <f t="shared" si="31"/>
        <v>0</v>
      </c>
      <c r="GD35" s="167"/>
      <c r="GE35" s="180"/>
      <c r="GF35" s="167"/>
      <c r="GG35" s="180"/>
      <c r="GH35" s="167"/>
      <c r="GI35" s="180"/>
      <c r="GJ35" s="167"/>
      <c r="GK35" s="180"/>
      <c r="GL35" s="167"/>
      <c r="GM35" s="180"/>
      <c r="GN35" s="167"/>
      <c r="GO35" s="180"/>
      <c r="GP35" s="167"/>
      <c r="GQ35" s="180"/>
      <c r="GR35" s="167"/>
      <c r="GS35" s="198"/>
      <c r="GT35" s="199">
        <f t="shared" si="32"/>
        <v>0</v>
      </c>
      <c r="GU35" s="216">
        <f t="shared" si="33"/>
        <v>0</v>
      </c>
      <c r="GV35" s="199">
        <f t="shared" si="34"/>
        <v>0</v>
      </c>
      <c r="GW35" s="215">
        <f t="shared" si="35"/>
        <v>0</v>
      </c>
      <c r="GZ35" s="167"/>
      <c r="HA35" s="180"/>
      <c r="HB35" s="167"/>
      <c r="HC35" s="180"/>
      <c r="HD35" s="167"/>
      <c r="HE35" s="180"/>
      <c r="HF35" s="167"/>
      <c r="HG35" s="180"/>
      <c r="HH35" s="167"/>
      <c r="HI35" s="180"/>
      <c r="HJ35" s="167"/>
      <c r="HK35" s="180"/>
      <c r="HL35" s="167"/>
      <c r="HM35" s="180"/>
      <c r="HN35" s="167"/>
      <c r="HO35" s="198"/>
      <c r="HP35" s="199">
        <f t="shared" si="36"/>
        <v>0</v>
      </c>
      <c r="HQ35" s="216">
        <f t="shared" si="37"/>
        <v>0</v>
      </c>
      <c r="HR35" s="199">
        <f t="shared" si="38"/>
        <v>0</v>
      </c>
      <c r="HS35" s="215">
        <f t="shared" si="39"/>
        <v>0</v>
      </c>
      <c r="HV35" s="201">
        <f t="shared" si="40"/>
        <v>0</v>
      </c>
      <c r="HW35" s="202">
        <f t="shared" si="40"/>
        <v>0</v>
      </c>
      <c r="HX35" s="169">
        <f t="shared" si="0"/>
        <v>0</v>
      </c>
      <c r="HY35" s="170">
        <f t="shared" si="1"/>
        <v>0</v>
      </c>
      <c r="HZ35" s="203">
        <f t="shared" si="41"/>
        <v>0</v>
      </c>
      <c r="IA35" s="202">
        <f t="shared" si="41"/>
        <v>0</v>
      </c>
      <c r="IB35" s="169">
        <f t="shared" si="2"/>
        <v>0</v>
      </c>
      <c r="IC35" s="444">
        <f t="shared" si="3"/>
        <v>0</v>
      </c>
      <c r="ID35" s="437">
        <f t="shared" si="42"/>
        <v>0</v>
      </c>
      <c r="IE35" s="439">
        <f t="shared" si="43"/>
        <v>0</v>
      </c>
      <c r="IF35" s="438" t="s">
        <v>343</v>
      </c>
      <c r="IG35" s="439" t="s">
        <v>343</v>
      </c>
    </row>
    <row r="36" spans="1:241" s="23" customFormat="1" ht="15.75" hidden="1" customHeight="1" x14ac:dyDescent="0.25">
      <c r="A36" s="4"/>
      <c r="B36" s="73"/>
      <c r="C36" s="565"/>
      <c r="D36" s="563"/>
      <c r="E36" s="24"/>
      <c r="F36" s="564"/>
      <c r="G36" s="24"/>
      <c r="H36" s="24"/>
      <c r="I36" s="80">
        <f>INT(ROUND(F36,2)*(IF(E36&gt;0,data!$J$4,0)))</f>
        <v>0</v>
      </c>
      <c r="J36" s="80"/>
      <c r="K36" s="566"/>
      <c r="L36" s="131"/>
      <c r="M36" s="80">
        <f>INT(ROUND(F36,2)*(IF(E36&gt;0,(IF(K36="ano",data!$J$6,0)),0)))</f>
        <v>0</v>
      </c>
      <c r="N36" s="82"/>
      <c r="O36" s="84"/>
      <c r="P36" s="4"/>
      <c r="Q36" s="85"/>
      <c r="R36" s="639" t="s">
        <v>343</v>
      </c>
      <c r="S36" s="4"/>
      <c r="U36" s="176" t="s">
        <v>300</v>
      </c>
      <c r="V36" s="10"/>
      <c r="W36" s="10"/>
      <c r="X36" s="177"/>
      <c r="Y36" s="178"/>
      <c r="Z36" s="177"/>
      <c r="AA36" s="178"/>
      <c r="AB36" s="177"/>
      <c r="AC36" s="178"/>
      <c r="AD36" s="177"/>
      <c r="AE36" s="178"/>
      <c r="AF36" s="177"/>
      <c r="AG36" s="178"/>
      <c r="AH36" s="177"/>
      <c r="AI36" s="178"/>
      <c r="AJ36" s="177"/>
      <c r="AK36" s="178"/>
      <c r="AL36" s="177"/>
      <c r="AM36" s="178"/>
      <c r="AN36" s="177"/>
      <c r="AO36" s="178"/>
      <c r="AP36" s="177"/>
      <c r="AQ36" s="178"/>
      <c r="AR36" s="177"/>
      <c r="AS36" s="178"/>
      <c r="AT36" s="177"/>
      <c r="AU36" s="205"/>
      <c r="AV36" s="199">
        <f t="shared" si="4"/>
        <v>0</v>
      </c>
      <c r="AW36" s="215">
        <f t="shared" si="5"/>
        <v>0</v>
      </c>
      <c r="AX36" s="199">
        <f t="shared" si="6"/>
        <v>0</v>
      </c>
      <c r="AY36" s="215">
        <f t="shared" si="7"/>
        <v>0</v>
      </c>
      <c r="BB36" s="177"/>
      <c r="BC36" s="178"/>
      <c r="BD36" s="177"/>
      <c r="BE36" s="178"/>
      <c r="BF36" s="177"/>
      <c r="BG36" s="178"/>
      <c r="BH36" s="177"/>
      <c r="BI36" s="178"/>
      <c r="BJ36" s="177"/>
      <c r="BK36" s="178"/>
      <c r="BL36" s="177"/>
      <c r="BM36" s="178"/>
      <c r="BN36" s="177"/>
      <c r="BO36" s="178"/>
      <c r="BP36" s="177"/>
      <c r="BQ36" s="205"/>
      <c r="BR36" s="199">
        <f t="shared" si="8"/>
        <v>0</v>
      </c>
      <c r="BS36" s="216">
        <f t="shared" si="9"/>
        <v>0</v>
      </c>
      <c r="BT36" s="199">
        <f t="shared" si="10"/>
        <v>0</v>
      </c>
      <c r="BU36" s="215">
        <f t="shared" si="11"/>
        <v>0</v>
      </c>
      <c r="BX36" s="177"/>
      <c r="BY36" s="178"/>
      <c r="BZ36" s="177"/>
      <c r="CA36" s="178"/>
      <c r="CB36" s="177"/>
      <c r="CC36" s="178"/>
      <c r="CD36" s="177"/>
      <c r="CE36" s="178"/>
      <c r="CF36" s="177"/>
      <c r="CG36" s="178"/>
      <c r="CH36" s="177"/>
      <c r="CI36" s="178"/>
      <c r="CJ36" s="177"/>
      <c r="CK36" s="178"/>
      <c r="CL36" s="177"/>
      <c r="CM36" s="205"/>
      <c r="CN36" s="199">
        <f t="shared" si="12"/>
        <v>0</v>
      </c>
      <c r="CO36" s="216">
        <f t="shared" si="13"/>
        <v>0</v>
      </c>
      <c r="CP36" s="199">
        <f t="shared" si="14"/>
        <v>0</v>
      </c>
      <c r="CQ36" s="215">
        <f t="shared" si="15"/>
        <v>0</v>
      </c>
      <c r="CT36" s="177"/>
      <c r="CU36" s="178"/>
      <c r="CV36" s="177"/>
      <c r="CW36" s="178"/>
      <c r="CX36" s="177"/>
      <c r="CY36" s="178"/>
      <c r="CZ36" s="177"/>
      <c r="DA36" s="178"/>
      <c r="DB36" s="177"/>
      <c r="DC36" s="178"/>
      <c r="DD36" s="177"/>
      <c r="DE36" s="178"/>
      <c r="DF36" s="177"/>
      <c r="DG36" s="178"/>
      <c r="DH36" s="177"/>
      <c r="DI36" s="205"/>
      <c r="DJ36" s="199">
        <f t="shared" si="16"/>
        <v>0</v>
      </c>
      <c r="DK36" s="216">
        <f t="shared" si="17"/>
        <v>0</v>
      </c>
      <c r="DL36" s="199">
        <f t="shared" si="18"/>
        <v>0</v>
      </c>
      <c r="DM36" s="215">
        <f t="shared" si="19"/>
        <v>0</v>
      </c>
      <c r="DP36" s="177"/>
      <c r="DQ36" s="178"/>
      <c r="DR36" s="177"/>
      <c r="DS36" s="178"/>
      <c r="DT36" s="177"/>
      <c r="DU36" s="178"/>
      <c r="DV36" s="177"/>
      <c r="DW36" s="178"/>
      <c r="DX36" s="177"/>
      <c r="DY36" s="178"/>
      <c r="DZ36" s="177"/>
      <c r="EA36" s="178"/>
      <c r="EB36" s="177"/>
      <c r="EC36" s="178"/>
      <c r="ED36" s="177"/>
      <c r="EE36" s="205"/>
      <c r="EF36" s="199">
        <f t="shared" si="20"/>
        <v>0</v>
      </c>
      <c r="EG36" s="216">
        <f t="shared" si="21"/>
        <v>0</v>
      </c>
      <c r="EH36" s="199">
        <f t="shared" si="22"/>
        <v>0</v>
      </c>
      <c r="EI36" s="215">
        <f t="shared" si="23"/>
        <v>0</v>
      </c>
      <c r="EL36" s="177"/>
      <c r="EM36" s="178"/>
      <c r="EN36" s="177"/>
      <c r="EO36" s="178"/>
      <c r="EP36" s="177"/>
      <c r="EQ36" s="178"/>
      <c r="ER36" s="177"/>
      <c r="ES36" s="178"/>
      <c r="ET36" s="177"/>
      <c r="EU36" s="178"/>
      <c r="EV36" s="177"/>
      <c r="EW36" s="178"/>
      <c r="EX36" s="177"/>
      <c r="EY36" s="178"/>
      <c r="EZ36" s="177"/>
      <c r="FA36" s="205"/>
      <c r="FB36" s="199">
        <f t="shared" si="24"/>
        <v>0</v>
      </c>
      <c r="FC36" s="216">
        <f t="shared" si="25"/>
        <v>0</v>
      </c>
      <c r="FD36" s="199">
        <f t="shared" si="26"/>
        <v>0</v>
      </c>
      <c r="FE36" s="215">
        <f t="shared" si="27"/>
        <v>0</v>
      </c>
      <c r="FH36" s="177"/>
      <c r="FI36" s="178"/>
      <c r="FJ36" s="177"/>
      <c r="FK36" s="178"/>
      <c r="FL36" s="177"/>
      <c r="FM36" s="178"/>
      <c r="FN36" s="177"/>
      <c r="FO36" s="178"/>
      <c r="FP36" s="177"/>
      <c r="FQ36" s="178"/>
      <c r="FR36" s="177"/>
      <c r="FS36" s="178"/>
      <c r="FT36" s="177"/>
      <c r="FU36" s="178"/>
      <c r="FV36" s="177"/>
      <c r="FW36" s="205"/>
      <c r="FX36" s="199">
        <f t="shared" si="28"/>
        <v>0</v>
      </c>
      <c r="FY36" s="216">
        <f t="shared" si="29"/>
        <v>0</v>
      </c>
      <c r="FZ36" s="199">
        <f t="shared" si="30"/>
        <v>0</v>
      </c>
      <c r="GA36" s="215">
        <f t="shared" si="31"/>
        <v>0</v>
      </c>
      <c r="GD36" s="177"/>
      <c r="GE36" s="178"/>
      <c r="GF36" s="177"/>
      <c r="GG36" s="178"/>
      <c r="GH36" s="177"/>
      <c r="GI36" s="178"/>
      <c r="GJ36" s="177"/>
      <c r="GK36" s="178"/>
      <c r="GL36" s="177"/>
      <c r="GM36" s="178"/>
      <c r="GN36" s="177"/>
      <c r="GO36" s="178"/>
      <c r="GP36" s="177"/>
      <c r="GQ36" s="178"/>
      <c r="GR36" s="177"/>
      <c r="GS36" s="205"/>
      <c r="GT36" s="199">
        <f t="shared" si="32"/>
        <v>0</v>
      </c>
      <c r="GU36" s="216">
        <f t="shared" si="33"/>
        <v>0</v>
      </c>
      <c r="GV36" s="199">
        <f t="shared" si="34"/>
        <v>0</v>
      </c>
      <c r="GW36" s="215">
        <f t="shared" si="35"/>
        <v>0</v>
      </c>
      <c r="GZ36" s="177"/>
      <c r="HA36" s="178"/>
      <c r="HB36" s="177"/>
      <c r="HC36" s="178"/>
      <c r="HD36" s="177"/>
      <c r="HE36" s="178"/>
      <c r="HF36" s="177"/>
      <c r="HG36" s="178"/>
      <c r="HH36" s="177"/>
      <c r="HI36" s="178"/>
      <c r="HJ36" s="177"/>
      <c r="HK36" s="178"/>
      <c r="HL36" s="177"/>
      <c r="HM36" s="178"/>
      <c r="HN36" s="177"/>
      <c r="HO36" s="205"/>
      <c r="HP36" s="199">
        <f t="shared" si="36"/>
        <v>0</v>
      </c>
      <c r="HQ36" s="216">
        <f t="shared" si="37"/>
        <v>0</v>
      </c>
      <c r="HR36" s="199">
        <f t="shared" si="38"/>
        <v>0</v>
      </c>
      <c r="HS36" s="215">
        <f t="shared" si="39"/>
        <v>0</v>
      </c>
      <c r="HV36" s="201">
        <f t="shared" si="40"/>
        <v>0</v>
      </c>
      <c r="HW36" s="202">
        <f t="shared" si="40"/>
        <v>0</v>
      </c>
      <c r="HX36" s="169">
        <f t="shared" si="0"/>
        <v>0</v>
      </c>
      <c r="HY36" s="170">
        <f t="shared" si="1"/>
        <v>0</v>
      </c>
      <c r="HZ36" s="203">
        <f t="shared" si="41"/>
        <v>0</v>
      </c>
      <c r="IA36" s="202">
        <f t="shared" si="41"/>
        <v>0</v>
      </c>
      <c r="IB36" s="169">
        <f t="shared" si="2"/>
        <v>0</v>
      </c>
      <c r="IC36" s="444">
        <f t="shared" si="3"/>
        <v>0</v>
      </c>
      <c r="ID36" s="437">
        <f t="shared" si="42"/>
        <v>0</v>
      </c>
      <c r="IE36" s="439">
        <f t="shared" si="43"/>
        <v>0</v>
      </c>
      <c r="IF36" s="438" t="s">
        <v>343</v>
      </c>
      <c r="IG36" s="439" t="s">
        <v>343</v>
      </c>
    </row>
    <row r="37" spans="1:241" s="4" customFormat="1" ht="16.5" customHeight="1" x14ac:dyDescent="0.25">
      <c r="B37" s="73" t="s">
        <v>25</v>
      </c>
      <c r="C37" s="880"/>
      <c r="D37" s="881"/>
      <c r="E37" s="318"/>
      <c r="F37" s="314"/>
      <c r="G37" s="14"/>
      <c r="H37" s="14"/>
      <c r="I37" s="80">
        <f>INT(ROUND(F37,2)*(IF(E37&gt;0,data!$J$4,0)))</f>
        <v>0</v>
      </c>
      <c r="J37" s="80">
        <f>IF(E37&gt;0,I37*E37,0)</f>
        <v>0</v>
      </c>
      <c r="K37" s="320"/>
      <c r="L37" s="318"/>
      <c r="M37" s="80">
        <f>INT(ROUND(F37,2)*(IF(E37&gt;0,(IF(K37="ano",data!$J$6,0)),0)))</f>
        <v>0</v>
      </c>
      <c r="N37" s="82">
        <f>IF(L37&gt;E37,M37*E37,M37*L37)</f>
        <v>0</v>
      </c>
      <c r="O37" s="84">
        <f t="shared" si="44"/>
        <v>0</v>
      </c>
      <c r="Q37" s="85" t="str">
        <f t="shared" si="45"/>
        <v/>
      </c>
      <c r="R37" s="639" t="s">
        <v>343</v>
      </c>
      <c r="T37" s="4">
        <f t="shared" si="46"/>
        <v>0</v>
      </c>
      <c r="U37" s="179" t="s">
        <v>300</v>
      </c>
      <c r="V37" s="10"/>
      <c r="W37" s="10"/>
      <c r="X37" s="167"/>
      <c r="Y37" s="180"/>
      <c r="Z37" s="167"/>
      <c r="AA37" s="180"/>
      <c r="AB37" s="167"/>
      <c r="AC37" s="180"/>
      <c r="AD37" s="167"/>
      <c r="AE37" s="180"/>
      <c r="AF37" s="167"/>
      <c r="AG37" s="180"/>
      <c r="AH37" s="167"/>
      <c r="AI37" s="180"/>
      <c r="AJ37" s="167"/>
      <c r="AK37" s="180"/>
      <c r="AL37" s="167"/>
      <c r="AM37" s="180"/>
      <c r="AN37" s="167"/>
      <c r="AO37" s="180"/>
      <c r="AP37" s="167"/>
      <c r="AQ37" s="180"/>
      <c r="AR37" s="167"/>
      <c r="AS37" s="180"/>
      <c r="AT37" s="167"/>
      <c r="AU37" s="198"/>
      <c r="AV37" s="199">
        <f t="shared" si="4"/>
        <v>0</v>
      </c>
      <c r="AW37" s="215">
        <f t="shared" si="5"/>
        <v>0</v>
      </c>
      <c r="AX37" s="199">
        <f t="shared" si="6"/>
        <v>0</v>
      </c>
      <c r="AY37" s="215">
        <f t="shared" si="7"/>
        <v>0</v>
      </c>
      <c r="BB37" s="167"/>
      <c r="BC37" s="180"/>
      <c r="BD37" s="167"/>
      <c r="BE37" s="180"/>
      <c r="BF37" s="167"/>
      <c r="BG37" s="180"/>
      <c r="BH37" s="167"/>
      <c r="BI37" s="180"/>
      <c r="BJ37" s="167"/>
      <c r="BK37" s="180"/>
      <c r="BL37" s="167"/>
      <c r="BM37" s="180"/>
      <c r="BN37" s="167"/>
      <c r="BO37" s="180"/>
      <c r="BP37" s="167"/>
      <c r="BQ37" s="198"/>
      <c r="BR37" s="199">
        <f t="shared" si="8"/>
        <v>0</v>
      </c>
      <c r="BS37" s="216">
        <f t="shared" si="9"/>
        <v>0</v>
      </c>
      <c r="BT37" s="199">
        <f t="shared" si="10"/>
        <v>0</v>
      </c>
      <c r="BU37" s="215">
        <f t="shared" si="11"/>
        <v>0</v>
      </c>
      <c r="BX37" s="167"/>
      <c r="BY37" s="180"/>
      <c r="BZ37" s="167"/>
      <c r="CA37" s="180"/>
      <c r="CB37" s="167"/>
      <c r="CC37" s="180"/>
      <c r="CD37" s="167"/>
      <c r="CE37" s="180"/>
      <c r="CF37" s="167"/>
      <c r="CG37" s="180"/>
      <c r="CH37" s="167"/>
      <c r="CI37" s="180"/>
      <c r="CJ37" s="167"/>
      <c r="CK37" s="180"/>
      <c r="CL37" s="167"/>
      <c r="CM37" s="198"/>
      <c r="CN37" s="199">
        <f t="shared" si="12"/>
        <v>0</v>
      </c>
      <c r="CO37" s="216">
        <f t="shared" si="13"/>
        <v>0</v>
      </c>
      <c r="CP37" s="199">
        <f t="shared" si="14"/>
        <v>0</v>
      </c>
      <c r="CQ37" s="215">
        <f t="shared" si="15"/>
        <v>0</v>
      </c>
      <c r="CT37" s="167"/>
      <c r="CU37" s="180"/>
      <c r="CV37" s="167"/>
      <c r="CW37" s="180"/>
      <c r="CX37" s="167"/>
      <c r="CY37" s="180"/>
      <c r="CZ37" s="167"/>
      <c r="DA37" s="180"/>
      <c r="DB37" s="167"/>
      <c r="DC37" s="180"/>
      <c r="DD37" s="167"/>
      <c r="DE37" s="180"/>
      <c r="DF37" s="167"/>
      <c r="DG37" s="180"/>
      <c r="DH37" s="167"/>
      <c r="DI37" s="198"/>
      <c r="DJ37" s="199">
        <f t="shared" si="16"/>
        <v>0</v>
      </c>
      <c r="DK37" s="216">
        <f t="shared" si="17"/>
        <v>0</v>
      </c>
      <c r="DL37" s="199">
        <f t="shared" si="18"/>
        <v>0</v>
      </c>
      <c r="DM37" s="215">
        <f t="shared" si="19"/>
        <v>0</v>
      </c>
      <c r="DP37" s="167"/>
      <c r="DQ37" s="180"/>
      <c r="DR37" s="167"/>
      <c r="DS37" s="180"/>
      <c r="DT37" s="167"/>
      <c r="DU37" s="180"/>
      <c r="DV37" s="167"/>
      <c r="DW37" s="180"/>
      <c r="DX37" s="167"/>
      <c r="DY37" s="180"/>
      <c r="DZ37" s="167"/>
      <c r="EA37" s="180"/>
      <c r="EB37" s="167"/>
      <c r="EC37" s="180"/>
      <c r="ED37" s="167"/>
      <c r="EE37" s="198"/>
      <c r="EF37" s="199">
        <f t="shared" si="20"/>
        <v>0</v>
      </c>
      <c r="EG37" s="216">
        <f t="shared" si="21"/>
        <v>0</v>
      </c>
      <c r="EH37" s="199">
        <f t="shared" si="22"/>
        <v>0</v>
      </c>
      <c r="EI37" s="215">
        <f t="shared" si="23"/>
        <v>0</v>
      </c>
      <c r="EL37" s="167"/>
      <c r="EM37" s="180"/>
      <c r="EN37" s="167"/>
      <c r="EO37" s="180"/>
      <c r="EP37" s="167"/>
      <c r="EQ37" s="180"/>
      <c r="ER37" s="167"/>
      <c r="ES37" s="180"/>
      <c r="ET37" s="167"/>
      <c r="EU37" s="180"/>
      <c r="EV37" s="167"/>
      <c r="EW37" s="180"/>
      <c r="EX37" s="167"/>
      <c r="EY37" s="180"/>
      <c r="EZ37" s="167"/>
      <c r="FA37" s="198"/>
      <c r="FB37" s="199">
        <f t="shared" si="24"/>
        <v>0</v>
      </c>
      <c r="FC37" s="216">
        <f t="shared" si="25"/>
        <v>0</v>
      </c>
      <c r="FD37" s="199">
        <f t="shared" si="26"/>
        <v>0</v>
      </c>
      <c r="FE37" s="215">
        <f t="shared" si="27"/>
        <v>0</v>
      </c>
      <c r="FH37" s="167"/>
      <c r="FI37" s="180"/>
      <c r="FJ37" s="167"/>
      <c r="FK37" s="180"/>
      <c r="FL37" s="167"/>
      <c r="FM37" s="180"/>
      <c r="FN37" s="167"/>
      <c r="FO37" s="180"/>
      <c r="FP37" s="167"/>
      <c r="FQ37" s="180"/>
      <c r="FR37" s="167"/>
      <c r="FS37" s="180"/>
      <c r="FT37" s="167"/>
      <c r="FU37" s="180"/>
      <c r="FV37" s="167"/>
      <c r="FW37" s="198"/>
      <c r="FX37" s="199">
        <f t="shared" si="28"/>
        <v>0</v>
      </c>
      <c r="FY37" s="216">
        <f t="shared" si="29"/>
        <v>0</v>
      </c>
      <c r="FZ37" s="199">
        <f t="shared" si="30"/>
        <v>0</v>
      </c>
      <c r="GA37" s="215">
        <f t="shared" si="31"/>
        <v>0</v>
      </c>
      <c r="GD37" s="167"/>
      <c r="GE37" s="180"/>
      <c r="GF37" s="167"/>
      <c r="GG37" s="180"/>
      <c r="GH37" s="167"/>
      <c r="GI37" s="180"/>
      <c r="GJ37" s="167"/>
      <c r="GK37" s="180"/>
      <c r="GL37" s="167"/>
      <c r="GM37" s="180"/>
      <c r="GN37" s="167"/>
      <c r="GO37" s="180"/>
      <c r="GP37" s="167"/>
      <c r="GQ37" s="180"/>
      <c r="GR37" s="167"/>
      <c r="GS37" s="198"/>
      <c r="GT37" s="199">
        <f t="shared" si="32"/>
        <v>0</v>
      </c>
      <c r="GU37" s="216">
        <f t="shared" si="33"/>
        <v>0</v>
      </c>
      <c r="GV37" s="199">
        <f t="shared" si="34"/>
        <v>0</v>
      </c>
      <c r="GW37" s="215">
        <f t="shared" si="35"/>
        <v>0</v>
      </c>
      <c r="GZ37" s="167"/>
      <c r="HA37" s="180"/>
      <c r="HB37" s="167"/>
      <c r="HC37" s="180"/>
      <c r="HD37" s="167"/>
      <c r="HE37" s="180"/>
      <c r="HF37" s="167"/>
      <c r="HG37" s="180"/>
      <c r="HH37" s="167"/>
      <c r="HI37" s="180"/>
      <c r="HJ37" s="167"/>
      <c r="HK37" s="180"/>
      <c r="HL37" s="167"/>
      <c r="HM37" s="180"/>
      <c r="HN37" s="167"/>
      <c r="HO37" s="198"/>
      <c r="HP37" s="199">
        <f t="shared" si="36"/>
        <v>0</v>
      </c>
      <c r="HQ37" s="216">
        <f t="shared" si="37"/>
        <v>0</v>
      </c>
      <c r="HR37" s="199">
        <f t="shared" si="38"/>
        <v>0</v>
      </c>
      <c r="HS37" s="215">
        <f t="shared" si="39"/>
        <v>0</v>
      </c>
      <c r="HV37" s="201">
        <f t="shared" si="40"/>
        <v>0</v>
      </c>
      <c r="HW37" s="202">
        <f t="shared" si="40"/>
        <v>0</v>
      </c>
      <c r="HX37" s="169">
        <f t="shared" si="0"/>
        <v>0</v>
      </c>
      <c r="HY37" s="170">
        <f t="shared" si="1"/>
        <v>0</v>
      </c>
      <c r="HZ37" s="203">
        <f t="shared" si="41"/>
        <v>0</v>
      </c>
      <c r="IA37" s="202">
        <f t="shared" si="41"/>
        <v>0</v>
      </c>
      <c r="IB37" s="169">
        <f t="shared" si="2"/>
        <v>0</v>
      </c>
      <c r="IC37" s="444">
        <f t="shared" si="3"/>
        <v>0</v>
      </c>
      <c r="ID37" s="437">
        <f t="shared" si="42"/>
        <v>0</v>
      </c>
      <c r="IE37" s="439">
        <f t="shared" si="43"/>
        <v>0</v>
      </c>
      <c r="IF37" s="438" t="s">
        <v>343</v>
      </c>
      <c r="IG37" s="439" t="s">
        <v>343</v>
      </c>
    </row>
    <row r="38" spans="1:241" s="23" customFormat="1" ht="16.5" hidden="1" customHeight="1" x14ac:dyDescent="0.25">
      <c r="A38" s="4"/>
      <c r="B38" s="73"/>
      <c r="C38" s="565"/>
      <c r="D38" s="563"/>
      <c r="E38" s="24"/>
      <c r="F38" s="564"/>
      <c r="G38" s="24"/>
      <c r="H38" s="24"/>
      <c r="I38" s="80">
        <f>INT(ROUND(F38,2)*(IF(E38&gt;0,data!$J$4,0)))</f>
        <v>0</v>
      </c>
      <c r="J38" s="80"/>
      <c r="K38" s="566"/>
      <c r="L38" s="131"/>
      <c r="M38" s="80">
        <f>INT(ROUND(F38,2)*(IF(E38&gt;0,(IF(K38="ano",data!$J$6,0)),0)))</f>
        <v>0</v>
      </c>
      <c r="N38" s="82"/>
      <c r="O38" s="84"/>
      <c r="P38" s="4"/>
      <c r="Q38" s="85"/>
      <c r="R38" s="639" t="s">
        <v>343</v>
      </c>
      <c r="S38" s="4"/>
      <c r="U38" s="176" t="s">
        <v>300</v>
      </c>
      <c r="V38" s="10"/>
      <c r="W38" s="10"/>
      <c r="X38" s="177"/>
      <c r="Y38" s="178"/>
      <c r="Z38" s="177"/>
      <c r="AA38" s="178"/>
      <c r="AB38" s="177"/>
      <c r="AC38" s="178"/>
      <c r="AD38" s="177"/>
      <c r="AE38" s="178"/>
      <c r="AF38" s="177"/>
      <c r="AG38" s="178"/>
      <c r="AH38" s="177"/>
      <c r="AI38" s="178"/>
      <c r="AJ38" s="177"/>
      <c r="AK38" s="178"/>
      <c r="AL38" s="177"/>
      <c r="AM38" s="178"/>
      <c r="AN38" s="177"/>
      <c r="AO38" s="178"/>
      <c r="AP38" s="177"/>
      <c r="AQ38" s="178"/>
      <c r="AR38" s="177"/>
      <c r="AS38" s="178"/>
      <c r="AT38" s="177"/>
      <c r="AU38" s="205"/>
      <c r="AV38" s="199">
        <f t="shared" si="4"/>
        <v>0</v>
      </c>
      <c r="AW38" s="215">
        <f t="shared" si="5"/>
        <v>0</v>
      </c>
      <c r="AX38" s="199">
        <f t="shared" si="6"/>
        <v>0</v>
      </c>
      <c r="AY38" s="215">
        <f t="shared" si="7"/>
        <v>0</v>
      </c>
      <c r="BB38" s="177"/>
      <c r="BC38" s="178"/>
      <c r="BD38" s="177"/>
      <c r="BE38" s="178"/>
      <c r="BF38" s="177"/>
      <c r="BG38" s="178"/>
      <c r="BH38" s="177"/>
      <c r="BI38" s="178"/>
      <c r="BJ38" s="177"/>
      <c r="BK38" s="178"/>
      <c r="BL38" s="177"/>
      <c r="BM38" s="178"/>
      <c r="BN38" s="177"/>
      <c r="BO38" s="178"/>
      <c r="BP38" s="177"/>
      <c r="BQ38" s="205"/>
      <c r="BR38" s="199">
        <f t="shared" si="8"/>
        <v>0</v>
      </c>
      <c r="BS38" s="216">
        <f t="shared" si="9"/>
        <v>0</v>
      </c>
      <c r="BT38" s="199">
        <f t="shared" si="10"/>
        <v>0</v>
      </c>
      <c r="BU38" s="215">
        <f t="shared" si="11"/>
        <v>0</v>
      </c>
      <c r="BX38" s="177"/>
      <c r="BY38" s="178"/>
      <c r="BZ38" s="177"/>
      <c r="CA38" s="178"/>
      <c r="CB38" s="177"/>
      <c r="CC38" s="178"/>
      <c r="CD38" s="177"/>
      <c r="CE38" s="178"/>
      <c r="CF38" s="177"/>
      <c r="CG38" s="178"/>
      <c r="CH38" s="177"/>
      <c r="CI38" s="178"/>
      <c r="CJ38" s="177"/>
      <c r="CK38" s="178"/>
      <c r="CL38" s="177"/>
      <c r="CM38" s="205"/>
      <c r="CN38" s="199">
        <f t="shared" si="12"/>
        <v>0</v>
      </c>
      <c r="CO38" s="216">
        <f t="shared" si="13"/>
        <v>0</v>
      </c>
      <c r="CP38" s="199">
        <f t="shared" si="14"/>
        <v>0</v>
      </c>
      <c r="CQ38" s="215">
        <f t="shared" si="15"/>
        <v>0</v>
      </c>
      <c r="CT38" s="177"/>
      <c r="CU38" s="178"/>
      <c r="CV38" s="177"/>
      <c r="CW38" s="178"/>
      <c r="CX38" s="177"/>
      <c r="CY38" s="178"/>
      <c r="CZ38" s="177"/>
      <c r="DA38" s="178"/>
      <c r="DB38" s="177"/>
      <c r="DC38" s="178"/>
      <c r="DD38" s="177"/>
      <c r="DE38" s="178"/>
      <c r="DF38" s="177"/>
      <c r="DG38" s="178"/>
      <c r="DH38" s="177"/>
      <c r="DI38" s="205"/>
      <c r="DJ38" s="199">
        <f t="shared" si="16"/>
        <v>0</v>
      </c>
      <c r="DK38" s="216">
        <f t="shared" si="17"/>
        <v>0</v>
      </c>
      <c r="DL38" s="199">
        <f t="shared" si="18"/>
        <v>0</v>
      </c>
      <c r="DM38" s="215">
        <f t="shared" si="19"/>
        <v>0</v>
      </c>
      <c r="DP38" s="177"/>
      <c r="DQ38" s="178"/>
      <c r="DR38" s="177"/>
      <c r="DS38" s="178"/>
      <c r="DT38" s="177"/>
      <c r="DU38" s="178"/>
      <c r="DV38" s="177"/>
      <c r="DW38" s="178"/>
      <c r="DX38" s="177"/>
      <c r="DY38" s="178"/>
      <c r="DZ38" s="177"/>
      <c r="EA38" s="178"/>
      <c r="EB38" s="177"/>
      <c r="EC38" s="178"/>
      <c r="ED38" s="177"/>
      <c r="EE38" s="205"/>
      <c r="EF38" s="199">
        <f t="shared" si="20"/>
        <v>0</v>
      </c>
      <c r="EG38" s="216">
        <f t="shared" si="21"/>
        <v>0</v>
      </c>
      <c r="EH38" s="199">
        <f t="shared" si="22"/>
        <v>0</v>
      </c>
      <c r="EI38" s="215">
        <f t="shared" si="23"/>
        <v>0</v>
      </c>
      <c r="EL38" s="177"/>
      <c r="EM38" s="178"/>
      <c r="EN38" s="177"/>
      <c r="EO38" s="178"/>
      <c r="EP38" s="177"/>
      <c r="EQ38" s="178"/>
      <c r="ER38" s="177"/>
      <c r="ES38" s="178"/>
      <c r="ET38" s="177"/>
      <c r="EU38" s="178"/>
      <c r="EV38" s="177"/>
      <c r="EW38" s="178"/>
      <c r="EX38" s="177"/>
      <c r="EY38" s="178"/>
      <c r="EZ38" s="177"/>
      <c r="FA38" s="205"/>
      <c r="FB38" s="199">
        <f t="shared" si="24"/>
        <v>0</v>
      </c>
      <c r="FC38" s="216">
        <f t="shared" si="25"/>
        <v>0</v>
      </c>
      <c r="FD38" s="199">
        <f t="shared" si="26"/>
        <v>0</v>
      </c>
      <c r="FE38" s="215">
        <f t="shared" si="27"/>
        <v>0</v>
      </c>
      <c r="FH38" s="177"/>
      <c r="FI38" s="178"/>
      <c r="FJ38" s="177"/>
      <c r="FK38" s="178"/>
      <c r="FL38" s="177"/>
      <c r="FM38" s="178"/>
      <c r="FN38" s="177"/>
      <c r="FO38" s="178"/>
      <c r="FP38" s="177"/>
      <c r="FQ38" s="178"/>
      <c r="FR38" s="177"/>
      <c r="FS38" s="178"/>
      <c r="FT38" s="177"/>
      <c r="FU38" s="178"/>
      <c r="FV38" s="177"/>
      <c r="FW38" s="205"/>
      <c r="FX38" s="199">
        <f t="shared" si="28"/>
        <v>0</v>
      </c>
      <c r="FY38" s="216">
        <f t="shared" si="29"/>
        <v>0</v>
      </c>
      <c r="FZ38" s="199">
        <f t="shared" si="30"/>
        <v>0</v>
      </c>
      <c r="GA38" s="215">
        <f t="shared" si="31"/>
        <v>0</v>
      </c>
      <c r="GD38" s="177"/>
      <c r="GE38" s="178"/>
      <c r="GF38" s="177"/>
      <c r="GG38" s="178"/>
      <c r="GH38" s="177"/>
      <c r="GI38" s="178"/>
      <c r="GJ38" s="177"/>
      <c r="GK38" s="178"/>
      <c r="GL38" s="177"/>
      <c r="GM38" s="178"/>
      <c r="GN38" s="177"/>
      <c r="GO38" s="178"/>
      <c r="GP38" s="177"/>
      <c r="GQ38" s="178"/>
      <c r="GR38" s="177"/>
      <c r="GS38" s="205"/>
      <c r="GT38" s="199">
        <f t="shared" si="32"/>
        <v>0</v>
      </c>
      <c r="GU38" s="216">
        <f t="shared" si="33"/>
        <v>0</v>
      </c>
      <c r="GV38" s="199">
        <f t="shared" si="34"/>
        <v>0</v>
      </c>
      <c r="GW38" s="215">
        <f t="shared" si="35"/>
        <v>0</v>
      </c>
      <c r="GZ38" s="177"/>
      <c r="HA38" s="178"/>
      <c r="HB38" s="177"/>
      <c r="HC38" s="178"/>
      <c r="HD38" s="177"/>
      <c r="HE38" s="178"/>
      <c r="HF38" s="177"/>
      <c r="HG38" s="178"/>
      <c r="HH38" s="177"/>
      <c r="HI38" s="178"/>
      <c r="HJ38" s="177"/>
      <c r="HK38" s="178"/>
      <c r="HL38" s="177"/>
      <c r="HM38" s="178"/>
      <c r="HN38" s="177"/>
      <c r="HO38" s="205"/>
      <c r="HP38" s="199">
        <f t="shared" si="36"/>
        <v>0</v>
      </c>
      <c r="HQ38" s="216">
        <f t="shared" si="37"/>
        <v>0</v>
      </c>
      <c r="HR38" s="199">
        <f t="shared" si="38"/>
        <v>0</v>
      </c>
      <c r="HS38" s="215">
        <f t="shared" si="39"/>
        <v>0</v>
      </c>
      <c r="HV38" s="201">
        <f t="shared" si="40"/>
        <v>0</v>
      </c>
      <c r="HW38" s="202">
        <f t="shared" si="40"/>
        <v>0</v>
      </c>
      <c r="HX38" s="169">
        <f t="shared" si="0"/>
        <v>0</v>
      </c>
      <c r="HY38" s="170">
        <f t="shared" si="1"/>
        <v>0</v>
      </c>
      <c r="HZ38" s="203">
        <f t="shared" si="41"/>
        <v>0</v>
      </c>
      <c r="IA38" s="202">
        <f t="shared" si="41"/>
        <v>0</v>
      </c>
      <c r="IB38" s="169">
        <f t="shared" si="2"/>
        <v>0</v>
      </c>
      <c r="IC38" s="444">
        <f t="shared" si="3"/>
        <v>0</v>
      </c>
      <c r="ID38" s="437">
        <f t="shared" si="42"/>
        <v>0</v>
      </c>
      <c r="IE38" s="439">
        <f t="shared" si="43"/>
        <v>0</v>
      </c>
      <c r="IF38" s="438" t="s">
        <v>343</v>
      </c>
      <c r="IG38" s="439" t="s">
        <v>343</v>
      </c>
    </row>
    <row r="39" spans="1:241" s="4" customFormat="1" ht="16.5" customHeight="1" x14ac:dyDescent="0.25">
      <c r="B39" s="73" t="s">
        <v>26</v>
      </c>
      <c r="C39" s="880"/>
      <c r="D39" s="881"/>
      <c r="E39" s="318"/>
      <c r="F39" s="314"/>
      <c r="G39" s="14"/>
      <c r="H39" s="14"/>
      <c r="I39" s="80">
        <f>INT(ROUND(F39,2)*(IF(E39&gt;0,data!$J$4,0)))</f>
        <v>0</v>
      </c>
      <c r="J39" s="80">
        <f>IF(E39&gt;0,I39*E39,0)</f>
        <v>0</v>
      </c>
      <c r="K39" s="320"/>
      <c r="L39" s="318"/>
      <c r="M39" s="80">
        <f>INT(ROUND(F39,2)*(IF(E39&gt;0,(IF(K39="ano",data!$J$6,0)),0)))</f>
        <v>0</v>
      </c>
      <c r="N39" s="82">
        <f>IF(L39&gt;E39,M39*E39,M39*L39)</f>
        <v>0</v>
      </c>
      <c r="O39" s="84">
        <f t="shared" si="44"/>
        <v>0</v>
      </c>
      <c r="Q39" s="85" t="str">
        <f t="shared" si="45"/>
        <v/>
      </c>
      <c r="R39" s="639" t="s">
        <v>343</v>
      </c>
      <c r="T39" s="4">
        <f t="shared" si="46"/>
        <v>0</v>
      </c>
      <c r="U39" s="179" t="s">
        <v>300</v>
      </c>
      <c r="V39" s="10"/>
      <c r="W39" s="10"/>
      <c r="X39" s="167"/>
      <c r="Y39" s="180"/>
      <c r="Z39" s="167"/>
      <c r="AA39" s="180"/>
      <c r="AB39" s="167"/>
      <c r="AC39" s="180"/>
      <c r="AD39" s="167"/>
      <c r="AE39" s="180"/>
      <c r="AF39" s="167"/>
      <c r="AG39" s="180"/>
      <c r="AH39" s="167"/>
      <c r="AI39" s="180"/>
      <c r="AJ39" s="167"/>
      <c r="AK39" s="180"/>
      <c r="AL39" s="167"/>
      <c r="AM39" s="180"/>
      <c r="AN39" s="167"/>
      <c r="AO39" s="180"/>
      <c r="AP39" s="167"/>
      <c r="AQ39" s="180"/>
      <c r="AR39" s="167"/>
      <c r="AS39" s="180"/>
      <c r="AT39" s="167"/>
      <c r="AU39" s="198"/>
      <c r="AV39" s="199">
        <f t="shared" si="4"/>
        <v>0</v>
      </c>
      <c r="AW39" s="215">
        <f t="shared" si="5"/>
        <v>0</v>
      </c>
      <c r="AX39" s="199">
        <f t="shared" si="6"/>
        <v>0</v>
      </c>
      <c r="AY39" s="215">
        <f t="shared" si="7"/>
        <v>0</v>
      </c>
      <c r="BB39" s="167"/>
      <c r="BC39" s="180"/>
      <c r="BD39" s="167"/>
      <c r="BE39" s="180"/>
      <c r="BF39" s="167"/>
      <c r="BG39" s="180"/>
      <c r="BH39" s="167"/>
      <c r="BI39" s="180"/>
      <c r="BJ39" s="167"/>
      <c r="BK39" s="180"/>
      <c r="BL39" s="167"/>
      <c r="BM39" s="180"/>
      <c r="BN39" s="167"/>
      <c r="BO39" s="180"/>
      <c r="BP39" s="167"/>
      <c r="BQ39" s="198"/>
      <c r="BR39" s="199">
        <f t="shared" si="8"/>
        <v>0</v>
      </c>
      <c r="BS39" s="216">
        <f t="shared" si="9"/>
        <v>0</v>
      </c>
      <c r="BT39" s="199">
        <f t="shared" si="10"/>
        <v>0</v>
      </c>
      <c r="BU39" s="215">
        <f t="shared" si="11"/>
        <v>0</v>
      </c>
      <c r="BX39" s="167"/>
      <c r="BY39" s="180"/>
      <c r="BZ39" s="167"/>
      <c r="CA39" s="180"/>
      <c r="CB39" s="167"/>
      <c r="CC39" s="180"/>
      <c r="CD39" s="167"/>
      <c r="CE39" s="180"/>
      <c r="CF39" s="167"/>
      <c r="CG39" s="180"/>
      <c r="CH39" s="167"/>
      <c r="CI39" s="180"/>
      <c r="CJ39" s="167"/>
      <c r="CK39" s="180"/>
      <c r="CL39" s="167"/>
      <c r="CM39" s="198"/>
      <c r="CN39" s="199">
        <f t="shared" si="12"/>
        <v>0</v>
      </c>
      <c r="CO39" s="216">
        <f t="shared" si="13"/>
        <v>0</v>
      </c>
      <c r="CP39" s="199">
        <f t="shared" si="14"/>
        <v>0</v>
      </c>
      <c r="CQ39" s="215">
        <f t="shared" si="15"/>
        <v>0</v>
      </c>
      <c r="CT39" s="167"/>
      <c r="CU39" s="180"/>
      <c r="CV39" s="167"/>
      <c r="CW39" s="180"/>
      <c r="CX39" s="167"/>
      <c r="CY39" s="180"/>
      <c r="CZ39" s="167"/>
      <c r="DA39" s="180"/>
      <c r="DB39" s="167"/>
      <c r="DC39" s="180"/>
      <c r="DD39" s="167"/>
      <c r="DE39" s="180"/>
      <c r="DF39" s="167"/>
      <c r="DG39" s="180"/>
      <c r="DH39" s="167"/>
      <c r="DI39" s="198"/>
      <c r="DJ39" s="199">
        <f t="shared" si="16"/>
        <v>0</v>
      </c>
      <c r="DK39" s="216">
        <f t="shared" si="17"/>
        <v>0</v>
      </c>
      <c r="DL39" s="199">
        <f t="shared" si="18"/>
        <v>0</v>
      </c>
      <c r="DM39" s="215">
        <f t="shared" si="19"/>
        <v>0</v>
      </c>
      <c r="DP39" s="167"/>
      <c r="DQ39" s="180"/>
      <c r="DR39" s="167"/>
      <c r="DS39" s="180"/>
      <c r="DT39" s="167"/>
      <c r="DU39" s="180"/>
      <c r="DV39" s="167"/>
      <c r="DW39" s="180"/>
      <c r="DX39" s="167"/>
      <c r="DY39" s="180"/>
      <c r="DZ39" s="167"/>
      <c r="EA39" s="180"/>
      <c r="EB39" s="167"/>
      <c r="EC39" s="180"/>
      <c r="ED39" s="167"/>
      <c r="EE39" s="198"/>
      <c r="EF39" s="199">
        <f t="shared" si="20"/>
        <v>0</v>
      </c>
      <c r="EG39" s="216">
        <f t="shared" si="21"/>
        <v>0</v>
      </c>
      <c r="EH39" s="199">
        <f t="shared" si="22"/>
        <v>0</v>
      </c>
      <c r="EI39" s="215">
        <f t="shared" si="23"/>
        <v>0</v>
      </c>
      <c r="EL39" s="167"/>
      <c r="EM39" s="180"/>
      <c r="EN39" s="167"/>
      <c r="EO39" s="180"/>
      <c r="EP39" s="167"/>
      <c r="EQ39" s="180"/>
      <c r="ER39" s="167"/>
      <c r="ES39" s="180"/>
      <c r="ET39" s="167"/>
      <c r="EU39" s="180"/>
      <c r="EV39" s="167"/>
      <c r="EW39" s="180"/>
      <c r="EX39" s="167"/>
      <c r="EY39" s="180"/>
      <c r="EZ39" s="167"/>
      <c r="FA39" s="198"/>
      <c r="FB39" s="199">
        <f t="shared" si="24"/>
        <v>0</v>
      </c>
      <c r="FC39" s="216">
        <f t="shared" si="25"/>
        <v>0</v>
      </c>
      <c r="FD39" s="199">
        <f t="shared" si="26"/>
        <v>0</v>
      </c>
      <c r="FE39" s="215">
        <f t="shared" si="27"/>
        <v>0</v>
      </c>
      <c r="FH39" s="167"/>
      <c r="FI39" s="180"/>
      <c r="FJ39" s="167"/>
      <c r="FK39" s="180"/>
      <c r="FL39" s="167"/>
      <c r="FM39" s="180"/>
      <c r="FN39" s="167"/>
      <c r="FO39" s="180"/>
      <c r="FP39" s="167"/>
      <c r="FQ39" s="180"/>
      <c r="FR39" s="167"/>
      <c r="FS39" s="180"/>
      <c r="FT39" s="167"/>
      <c r="FU39" s="180"/>
      <c r="FV39" s="167"/>
      <c r="FW39" s="198"/>
      <c r="FX39" s="199">
        <f t="shared" si="28"/>
        <v>0</v>
      </c>
      <c r="FY39" s="216">
        <f t="shared" si="29"/>
        <v>0</v>
      </c>
      <c r="FZ39" s="199">
        <f t="shared" si="30"/>
        <v>0</v>
      </c>
      <c r="GA39" s="215">
        <f t="shared" si="31"/>
        <v>0</v>
      </c>
      <c r="GD39" s="167"/>
      <c r="GE39" s="180"/>
      <c r="GF39" s="167"/>
      <c r="GG39" s="180"/>
      <c r="GH39" s="167"/>
      <c r="GI39" s="180"/>
      <c r="GJ39" s="167"/>
      <c r="GK39" s="180"/>
      <c r="GL39" s="167"/>
      <c r="GM39" s="180"/>
      <c r="GN39" s="167"/>
      <c r="GO39" s="180"/>
      <c r="GP39" s="167"/>
      <c r="GQ39" s="180"/>
      <c r="GR39" s="167"/>
      <c r="GS39" s="198"/>
      <c r="GT39" s="199">
        <f t="shared" si="32"/>
        <v>0</v>
      </c>
      <c r="GU39" s="216">
        <f t="shared" si="33"/>
        <v>0</v>
      </c>
      <c r="GV39" s="199">
        <f t="shared" si="34"/>
        <v>0</v>
      </c>
      <c r="GW39" s="215">
        <f t="shared" si="35"/>
        <v>0</v>
      </c>
      <c r="GZ39" s="167"/>
      <c r="HA39" s="180"/>
      <c r="HB39" s="167"/>
      <c r="HC39" s="180"/>
      <c r="HD39" s="167"/>
      <c r="HE39" s="180"/>
      <c r="HF39" s="167"/>
      <c r="HG39" s="180"/>
      <c r="HH39" s="167"/>
      <c r="HI39" s="180"/>
      <c r="HJ39" s="167"/>
      <c r="HK39" s="180"/>
      <c r="HL39" s="167"/>
      <c r="HM39" s="180"/>
      <c r="HN39" s="167"/>
      <c r="HO39" s="198"/>
      <c r="HP39" s="199">
        <f t="shared" si="36"/>
        <v>0</v>
      </c>
      <c r="HQ39" s="216">
        <f t="shared" si="37"/>
        <v>0</v>
      </c>
      <c r="HR39" s="199">
        <f t="shared" si="38"/>
        <v>0</v>
      </c>
      <c r="HS39" s="215">
        <f t="shared" si="39"/>
        <v>0</v>
      </c>
      <c r="HV39" s="201">
        <f t="shared" si="40"/>
        <v>0</v>
      </c>
      <c r="HW39" s="202">
        <f t="shared" si="40"/>
        <v>0</v>
      </c>
      <c r="HX39" s="169">
        <f t="shared" si="0"/>
        <v>0</v>
      </c>
      <c r="HY39" s="170">
        <f t="shared" si="1"/>
        <v>0</v>
      </c>
      <c r="HZ39" s="203">
        <f t="shared" si="41"/>
        <v>0</v>
      </c>
      <c r="IA39" s="202">
        <f t="shared" si="41"/>
        <v>0</v>
      </c>
      <c r="IB39" s="169">
        <f t="shared" si="2"/>
        <v>0</v>
      </c>
      <c r="IC39" s="444">
        <f t="shared" si="3"/>
        <v>0</v>
      </c>
      <c r="ID39" s="437">
        <f t="shared" si="42"/>
        <v>0</v>
      </c>
      <c r="IE39" s="439">
        <f t="shared" si="43"/>
        <v>0</v>
      </c>
      <c r="IF39" s="438" t="s">
        <v>343</v>
      </c>
      <c r="IG39" s="439" t="s">
        <v>343</v>
      </c>
    </row>
    <row r="40" spans="1:241" s="23" customFormat="1" ht="15.75" hidden="1" customHeight="1" x14ac:dyDescent="0.25">
      <c r="A40" s="4"/>
      <c r="B40" s="73"/>
      <c r="C40" s="565"/>
      <c r="D40" s="563"/>
      <c r="E40" s="24"/>
      <c r="F40" s="564"/>
      <c r="G40" s="24"/>
      <c r="H40" s="24"/>
      <c r="I40" s="80">
        <f>INT(ROUND(F40,2)*(IF(E40&gt;0,data!$J$4,0)))</f>
        <v>0</v>
      </c>
      <c r="J40" s="80"/>
      <c r="K40" s="566"/>
      <c r="L40" s="131"/>
      <c r="M40" s="80">
        <f>INT(ROUND(F40,2)*(IF(E40&gt;0,(IF(K40="ano",data!$J$6,0)),0)))</f>
        <v>0</v>
      </c>
      <c r="N40" s="82"/>
      <c r="O40" s="84"/>
      <c r="P40" s="4"/>
      <c r="Q40" s="85"/>
      <c r="R40" s="639" t="s">
        <v>343</v>
      </c>
      <c r="S40" s="4"/>
      <c r="U40" s="176" t="s">
        <v>300</v>
      </c>
      <c r="V40" s="10"/>
      <c r="W40" s="10"/>
      <c r="X40" s="177"/>
      <c r="Y40" s="178"/>
      <c r="Z40" s="177"/>
      <c r="AA40" s="178"/>
      <c r="AB40" s="177"/>
      <c r="AC40" s="178"/>
      <c r="AD40" s="177"/>
      <c r="AE40" s="178"/>
      <c r="AF40" s="177"/>
      <c r="AG40" s="178"/>
      <c r="AH40" s="177"/>
      <c r="AI40" s="178"/>
      <c r="AJ40" s="177"/>
      <c r="AK40" s="178"/>
      <c r="AL40" s="177"/>
      <c r="AM40" s="178"/>
      <c r="AN40" s="177"/>
      <c r="AO40" s="178"/>
      <c r="AP40" s="177"/>
      <c r="AQ40" s="178"/>
      <c r="AR40" s="177"/>
      <c r="AS40" s="178"/>
      <c r="AT40" s="177"/>
      <c r="AU40" s="205"/>
      <c r="AV40" s="199">
        <f t="shared" si="4"/>
        <v>0</v>
      </c>
      <c r="AW40" s="215">
        <f t="shared" si="5"/>
        <v>0</v>
      </c>
      <c r="AX40" s="199">
        <f t="shared" si="6"/>
        <v>0</v>
      </c>
      <c r="AY40" s="215">
        <f t="shared" si="7"/>
        <v>0</v>
      </c>
      <c r="BB40" s="177"/>
      <c r="BC40" s="178"/>
      <c r="BD40" s="177"/>
      <c r="BE40" s="178"/>
      <c r="BF40" s="177"/>
      <c r="BG40" s="178"/>
      <c r="BH40" s="177"/>
      <c r="BI40" s="178"/>
      <c r="BJ40" s="177"/>
      <c r="BK40" s="178"/>
      <c r="BL40" s="177"/>
      <c r="BM40" s="178"/>
      <c r="BN40" s="177"/>
      <c r="BO40" s="178"/>
      <c r="BP40" s="177"/>
      <c r="BQ40" s="205"/>
      <c r="BR40" s="199">
        <f t="shared" si="8"/>
        <v>0</v>
      </c>
      <c r="BS40" s="216">
        <f t="shared" si="9"/>
        <v>0</v>
      </c>
      <c r="BT40" s="199">
        <f t="shared" si="10"/>
        <v>0</v>
      </c>
      <c r="BU40" s="215">
        <f t="shared" si="11"/>
        <v>0</v>
      </c>
      <c r="BX40" s="177"/>
      <c r="BY40" s="178"/>
      <c r="BZ40" s="177"/>
      <c r="CA40" s="178"/>
      <c r="CB40" s="177"/>
      <c r="CC40" s="178"/>
      <c r="CD40" s="177"/>
      <c r="CE40" s="178"/>
      <c r="CF40" s="177"/>
      <c r="CG40" s="178"/>
      <c r="CH40" s="177"/>
      <c r="CI40" s="178"/>
      <c r="CJ40" s="177"/>
      <c r="CK40" s="178"/>
      <c r="CL40" s="177"/>
      <c r="CM40" s="205"/>
      <c r="CN40" s="199">
        <f t="shared" si="12"/>
        <v>0</v>
      </c>
      <c r="CO40" s="216">
        <f t="shared" si="13"/>
        <v>0</v>
      </c>
      <c r="CP40" s="199">
        <f t="shared" si="14"/>
        <v>0</v>
      </c>
      <c r="CQ40" s="215">
        <f t="shared" si="15"/>
        <v>0</v>
      </c>
      <c r="CT40" s="177"/>
      <c r="CU40" s="178"/>
      <c r="CV40" s="177"/>
      <c r="CW40" s="178"/>
      <c r="CX40" s="177"/>
      <c r="CY40" s="178"/>
      <c r="CZ40" s="177"/>
      <c r="DA40" s="178"/>
      <c r="DB40" s="177"/>
      <c r="DC40" s="178"/>
      <c r="DD40" s="177"/>
      <c r="DE40" s="178"/>
      <c r="DF40" s="177"/>
      <c r="DG40" s="178"/>
      <c r="DH40" s="177"/>
      <c r="DI40" s="205"/>
      <c r="DJ40" s="199">
        <f t="shared" si="16"/>
        <v>0</v>
      </c>
      <c r="DK40" s="216">
        <f t="shared" si="17"/>
        <v>0</v>
      </c>
      <c r="DL40" s="199">
        <f t="shared" si="18"/>
        <v>0</v>
      </c>
      <c r="DM40" s="215">
        <f t="shared" si="19"/>
        <v>0</v>
      </c>
      <c r="DP40" s="177"/>
      <c r="DQ40" s="178"/>
      <c r="DR40" s="177"/>
      <c r="DS40" s="178"/>
      <c r="DT40" s="177"/>
      <c r="DU40" s="178"/>
      <c r="DV40" s="177"/>
      <c r="DW40" s="178"/>
      <c r="DX40" s="177"/>
      <c r="DY40" s="178"/>
      <c r="DZ40" s="177"/>
      <c r="EA40" s="178"/>
      <c r="EB40" s="177"/>
      <c r="EC40" s="178"/>
      <c r="ED40" s="177"/>
      <c r="EE40" s="205"/>
      <c r="EF40" s="199">
        <f t="shared" si="20"/>
        <v>0</v>
      </c>
      <c r="EG40" s="216">
        <f t="shared" si="21"/>
        <v>0</v>
      </c>
      <c r="EH40" s="199">
        <f t="shared" si="22"/>
        <v>0</v>
      </c>
      <c r="EI40" s="215">
        <f t="shared" si="23"/>
        <v>0</v>
      </c>
      <c r="EL40" s="177"/>
      <c r="EM40" s="178"/>
      <c r="EN40" s="177"/>
      <c r="EO40" s="178"/>
      <c r="EP40" s="177"/>
      <c r="EQ40" s="178"/>
      <c r="ER40" s="177"/>
      <c r="ES40" s="178"/>
      <c r="ET40" s="177"/>
      <c r="EU40" s="178"/>
      <c r="EV40" s="177"/>
      <c r="EW40" s="178"/>
      <c r="EX40" s="177"/>
      <c r="EY40" s="178"/>
      <c r="EZ40" s="177"/>
      <c r="FA40" s="205"/>
      <c r="FB40" s="199">
        <f t="shared" si="24"/>
        <v>0</v>
      </c>
      <c r="FC40" s="216">
        <f t="shared" si="25"/>
        <v>0</v>
      </c>
      <c r="FD40" s="199">
        <f t="shared" si="26"/>
        <v>0</v>
      </c>
      <c r="FE40" s="215">
        <f t="shared" si="27"/>
        <v>0</v>
      </c>
      <c r="FH40" s="177"/>
      <c r="FI40" s="178"/>
      <c r="FJ40" s="177"/>
      <c r="FK40" s="178"/>
      <c r="FL40" s="177"/>
      <c r="FM40" s="178"/>
      <c r="FN40" s="177"/>
      <c r="FO40" s="178"/>
      <c r="FP40" s="177"/>
      <c r="FQ40" s="178"/>
      <c r="FR40" s="177"/>
      <c r="FS40" s="178"/>
      <c r="FT40" s="177"/>
      <c r="FU40" s="178"/>
      <c r="FV40" s="177"/>
      <c r="FW40" s="205"/>
      <c r="FX40" s="199">
        <f t="shared" si="28"/>
        <v>0</v>
      </c>
      <c r="FY40" s="216">
        <f t="shared" si="29"/>
        <v>0</v>
      </c>
      <c r="FZ40" s="199">
        <f t="shared" si="30"/>
        <v>0</v>
      </c>
      <c r="GA40" s="215">
        <f t="shared" si="31"/>
        <v>0</v>
      </c>
      <c r="GD40" s="177"/>
      <c r="GE40" s="178"/>
      <c r="GF40" s="177"/>
      <c r="GG40" s="178"/>
      <c r="GH40" s="177"/>
      <c r="GI40" s="178"/>
      <c r="GJ40" s="177"/>
      <c r="GK40" s="178"/>
      <c r="GL40" s="177"/>
      <c r="GM40" s="178"/>
      <c r="GN40" s="177"/>
      <c r="GO40" s="178"/>
      <c r="GP40" s="177"/>
      <c r="GQ40" s="178"/>
      <c r="GR40" s="177"/>
      <c r="GS40" s="205"/>
      <c r="GT40" s="199">
        <f t="shared" si="32"/>
        <v>0</v>
      </c>
      <c r="GU40" s="216">
        <f t="shared" si="33"/>
        <v>0</v>
      </c>
      <c r="GV40" s="199">
        <f t="shared" si="34"/>
        <v>0</v>
      </c>
      <c r="GW40" s="215">
        <f t="shared" si="35"/>
        <v>0</v>
      </c>
      <c r="GZ40" s="177"/>
      <c r="HA40" s="178"/>
      <c r="HB40" s="177"/>
      <c r="HC40" s="178"/>
      <c r="HD40" s="177"/>
      <c r="HE40" s="178"/>
      <c r="HF40" s="177"/>
      <c r="HG40" s="178"/>
      <c r="HH40" s="177"/>
      <c r="HI40" s="178"/>
      <c r="HJ40" s="177"/>
      <c r="HK40" s="178"/>
      <c r="HL40" s="177"/>
      <c r="HM40" s="178"/>
      <c r="HN40" s="177"/>
      <c r="HO40" s="205"/>
      <c r="HP40" s="199">
        <f t="shared" si="36"/>
        <v>0</v>
      </c>
      <c r="HQ40" s="216">
        <f t="shared" si="37"/>
        <v>0</v>
      </c>
      <c r="HR40" s="199">
        <f t="shared" si="38"/>
        <v>0</v>
      </c>
      <c r="HS40" s="215">
        <f t="shared" si="39"/>
        <v>0</v>
      </c>
      <c r="HV40" s="201">
        <f t="shared" si="40"/>
        <v>0</v>
      </c>
      <c r="HW40" s="202">
        <f t="shared" si="40"/>
        <v>0</v>
      </c>
      <c r="HX40" s="169">
        <f t="shared" si="0"/>
        <v>0</v>
      </c>
      <c r="HY40" s="170">
        <f t="shared" si="1"/>
        <v>0</v>
      </c>
      <c r="HZ40" s="203">
        <f t="shared" si="41"/>
        <v>0</v>
      </c>
      <c r="IA40" s="202">
        <f t="shared" si="41"/>
        <v>0</v>
      </c>
      <c r="IB40" s="169">
        <f t="shared" si="2"/>
        <v>0</v>
      </c>
      <c r="IC40" s="444">
        <f t="shared" si="3"/>
        <v>0</v>
      </c>
      <c r="ID40" s="437">
        <f t="shared" si="42"/>
        <v>0</v>
      </c>
      <c r="IE40" s="439">
        <f t="shared" si="43"/>
        <v>0</v>
      </c>
      <c r="IF40" s="438" t="s">
        <v>343</v>
      </c>
      <c r="IG40" s="439" t="s">
        <v>343</v>
      </c>
    </row>
    <row r="41" spans="1:241" s="4" customFormat="1" ht="16.5" customHeight="1" x14ac:dyDescent="0.25">
      <c r="B41" s="73" t="s">
        <v>27</v>
      </c>
      <c r="C41" s="880"/>
      <c r="D41" s="881"/>
      <c r="E41" s="318"/>
      <c r="F41" s="314"/>
      <c r="G41" s="14"/>
      <c r="H41" s="14"/>
      <c r="I41" s="80">
        <f>INT(ROUND(F41,2)*(IF(E41&gt;0,data!$J$4,0)))</f>
        <v>0</v>
      </c>
      <c r="J41" s="80">
        <f>IF(E41&gt;0,I41*E41,0)</f>
        <v>0</v>
      </c>
      <c r="K41" s="320"/>
      <c r="L41" s="318"/>
      <c r="M41" s="80">
        <f>INT(ROUND(F41,2)*(IF(E41&gt;0,(IF(K41="ano",data!$J$6,0)),0)))</f>
        <v>0</v>
      </c>
      <c r="N41" s="82">
        <f>IF(L41&gt;E41,M41*E41,M41*L41)</f>
        <v>0</v>
      </c>
      <c r="O41" s="84">
        <f t="shared" si="44"/>
        <v>0</v>
      </c>
      <c r="Q41" s="85" t="str">
        <f t="shared" si="45"/>
        <v/>
      </c>
      <c r="R41" s="639" t="s">
        <v>343</v>
      </c>
      <c r="T41" s="4">
        <f t="shared" si="46"/>
        <v>0</v>
      </c>
      <c r="U41" s="179" t="s">
        <v>300</v>
      </c>
      <c r="V41" s="10"/>
      <c r="W41" s="10"/>
      <c r="X41" s="167"/>
      <c r="Y41" s="180"/>
      <c r="Z41" s="167"/>
      <c r="AA41" s="180"/>
      <c r="AB41" s="167"/>
      <c r="AC41" s="180"/>
      <c r="AD41" s="167"/>
      <c r="AE41" s="180"/>
      <c r="AF41" s="167"/>
      <c r="AG41" s="180"/>
      <c r="AH41" s="167"/>
      <c r="AI41" s="180"/>
      <c r="AJ41" s="167"/>
      <c r="AK41" s="180"/>
      <c r="AL41" s="167"/>
      <c r="AM41" s="180"/>
      <c r="AN41" s="167"/>
      <c r="AO41" s="180"/>
      <c r="AP41" s="167"/>
      <c r="AQ41" s="180"/>
      <c r="AR41" s="167"/>
      <c r="AS41" s="180"/>
      <c r="AT41" s="167"/>
      <c r="AU41" s="198"/>
      <c r="AV41" s="199">
        <f t="shared" si="4"/>
        <v>0</v>
      </c>
      <c r="AW41" s="215">
        <f t="shared" si="5"/>
        <v>0</v>
      </c>
      <c r="AX41" s="199">
        <f t="shared" si="6"/>
        <v>0</v>
      </c>
      <c r="AY41" s="215">
        <f t="shared" si="7"/>
        <v>0</v>
      </c>
      <c r="BB41" s="167"/>
      <c r="BC41" s="180"/>
      <c r="BD41" s="167"/>
      <c r="BE41" s="180"/>
      <c r="BF41" s="167"/>
      <c r="BG41" s="180"/>
      <c r="BH41" s="167"/>
      <c r="BI41" s="180"/>
      <c r="BJ41" s="167"/>
      <c r="BK41" s="180"/>
      <c r="BL41" s="167"/>
      <c r="BM41" s="180"/>
      <c r="BN41" s="167"/>
      <c r="BO41" s="180"/>
      <c r="BP41" s="167"/>
      <c r="BQ41" s="198"/>
      <c r="BR41" s="199">
        <f t="shared" si="8"/>
        <v>0</v>
      </c>
      <c r="BS41" s="216">
        <f t="shared" si="9"/>
        <v>0</v>
      </c>
      <c r="BT41" s="199">
        <f t="shared" si="10"/>
        <v>0</v>
      </c>
      <c r="BU41" s="215">
        <f t="shared" si="11"/>
        <v>0</v>
      </c>
      <c r="BX41" s="167"/>
      <c r="BY41" s="180"/>
      <c r="BZ41" s="167"/>
      <c r="CA41" s="180"/>
      <c r="CB41" s="167"/>
      <c r="CC41" s="180"/>
      <c r="CD41" s="167"/>
      <c r="CE41" s="180"/>
      <c r="CF41" s="167"/>
      <c r="CG41" s="180"/>
      <c r="CH41" s="167"/>
      <c r="CI41" s="180"/>
      <c r="CJ41" s="167"/>
      <c r="CK41" s="180"/>
      <c r="CL41" s="167"/>
      <c r="CM41" s="198"/>
      <c r="CN41" s="199">
        <f t="shared" si="12"/>
        <v>0</v>
      </c>
      <c r="CO41" s="216">
        <f t="shared" si="13"/>
        <v>0</v>
      </c>
      <c r="CP41" s="199">
        <f t="shared" si="14"/>
        <v>0</v>
      </c>
      <c r="CQ41" s="215">
        <f t="shared" si="15"/>
        <v>0</v>
      </c>
      <c r="CT41" s="167"/>
      <c r="CU41" s="180"/>
      <c r="CV41" s="167"/>
      <c r="CW41" s="180"/>
      <c r="CX41" s="167"/>
      <c r="CY41" s="180"/>
      <c r="CZ41" s="167"/>
      <c r="DA41" s="180"/>
      <c r="DB41" s="167"/>
      <c r="DC41" s="180"/>
      <c r="DD41" s="167"/>
      <c r="DE41" s="180"/>
      <c r="DF41" s="167"/>
      <c r="DG41" s="180"/>
      <c r="DH41" s="167"/>
      <c r="DI41" s="198"/>
      <c r="DJ41" s="199">
        <f t="shared" si="16"/>
        <v>0</v>
      </c>
      <c r="DK41" s="216">
        <f t="shared" si="17"/>
        <v>0</v>
      </c>
      <c r="DL41" s="199">
        <f t="shared" si="18"/>
        <v>0</v>
      </c>
      <c r="DM41" s="215">
        <f t="shared" si="19"/>
        <v>0</v>
      </c>
      <c r="DP41" s="167"/>
      <c r="DQ41" s="180"/>
      <c r="DR41" s="167"/>
      <c r="DS41" s="180"/>
      <c r="DT41" s="167"/>
      <c r="DU41" s="180"/>
      <c r="DV41" s="167"/>
      <c r="DW41" s="180"/>
      <c r="DX41" s="167"/>
      <c r="DY41" s="180"/>
      <c r="DZ41" s="167"/>
      <c r="EA41" s="180"/>
      <c r="EB41" s="167"/>
      <c r="EC41" s="180"/>
      <c r="ED41" s="167"/>
      <c r="EE41" s="198"/>
      <c r="EF41" s="199">
        <f t="shared" si="20"/>
        <v>0</v>
      </c>
      <c r="EG41" s="216">
        <f t="shared" si="21"/>
        <v>0</v>
      </c>
      <c r="EH41" s="199">
        <f t="shared" si="22"/>
        <v>0</v>
      </c>
      <c r="EI41" s="215">
        <f t="shared" si="23"/>
        <v>0</v>
      </c>
      <c r="EL41" s="167"/>
      <c r="EM41" s="180"/>
      <c r="EN41" s="167"/>
      <c r="EO41" s="180"/>
      <c r="EP41" s="167"/>
      <c r="EQ41" s="180"/>
      <c r="ER41" s="167"/>
      <c r="ES41" s="180"/>
      <c r="ET41" s="167"/>
      <c r="EU41" s="180"/>
      <c r="EV41" s="167"/>
      <c r="EW41" s="180"/>
      <c r="EX41" s="167"/>
      <c r="EY41" s="180"/>
      <c r="EZ41" s="167"/>
      <c r="FA41" s="198"/>
      <c r="FB41" s="199">
        <f t="shared" si="24"/>
        <v>0</v>
      </c>
      <c r="FC41" s="216">
        <f t="shared" si="25"/>
        <v>0</v>
      </c>
      <c r="FD41" s="199">
        <f t="shared" si="26"/>
        <v>0</v>
      </c>
      <c r="FE41" s="215">
        <f t="shared" si="27"/>
        <v>0</v>
      </c>
      <c r="FH41" s="167"/>
      <c r="FI41" s="180"/>
      <c r="FJ41" s="167"/>
      <c r="FK41" s="180"/>
      <c r="FL41" s="167"/>
      <c r="FM41" s="180"/>
      <c r="FN41" s="167"/>
      <c r="FO41" s="180"/>
      <c r="FP41" s="167"/>
      <c r="FQ41" s="180"/>
      <c r="FR41" s="167"/>
      <c r="FS41" s="180"/>
      <c r="FT41" s="167"/>
      <c r="FU41" s="180"/>
      <c r="FV41" s="167"/>
      <c r="FW41" s="198"/>
      <c r="FX41" s="199">
        <f t="shared" si="28"/>
        <v>0</v>
      </c>
      <c r="FY41" s="216">
        <f t="shared" si="29"/>
        <v>0</v>
      </c>
      <c r="FZ41" s="199">
        <f t="shared" si="30"/>
        <v>0</v>
      </c>
      <c r="GA41" s="215">
        <f t="shared" si="31"/>
        <v>0</v>
      </c>
      <c r="GD41" s="167"/>
      <c r="GE41" s="180"/>
      <c r="GF41" s="167"/>
      <c r="GG41" s="180"/>
      <c r="GH41" s="167"/>
      <c r="GI41" s="180"/>
      <c r="GJ41" s="167"/>
      <c r="GK41" s="180"/>
      <c r="GL41" s="167"/>
      <c r="GM41" s="180"/>
      <c r="GN41" s="167"/>
      <c r="GO41" s="180"/>
      <c r="GP41" s="167"/>
      <c r="GQ41" s="180"/>
      <c r="GR41" s="167"/>
      <c r="GS41" s="198"/>
      <c r="GT41" s="199">
        <f t="shared" si="32"/>
        <v>0</v>
      </c>
      <c r="GU41" s="216">
        <f t="shared" si="33"/>
        <v>0</v>
      </c>
      <c r="GV41" s="199">
        <f t="shared" si="34"/>
        <v>0</v>
      </c>
      <c r="GW41" s="215">
        <f t="shared" si="35"/>
        <v>0</v>
      </c>
      <c r="GZ41" s="167"/>
      <c r="HA41" s="180"/>
      <c r="HB41" s="167"/>
      <c r="HC41" s="180"/>
      <c r="HD41" s="167"/>
      <c r="HE41" s="180"/>
      <c r="HF41" s="167"/>
      <c r="HG41" s="180"/>
      <c r="HH41" s="167"/>
      <c r="HI41" s="180"/>
      <c r="HJ41" s="167"/>
      <c r="HK41" s="180"/>
      <c r="HL41" s="167"/>
      <c r="HM41" s="180"/>
      <c r="HN41" s="167"/>
      <c r="HO41" s="198"/>
      <c r="HP41" s="199">
        <f t="shared" si="36"/>
        <v>0</v>
      </c>
      <c r="HQ41" s="216">
        <f t="shared" si="37"/>
        <v>0</v>
      </c>
      <c r="HR41" s="199">
        <f t="shared" si="38"/>
        <v>0</v>
      </c>
      <c r="HS41" s="215">
        <f t="shared" si="39"/>
        <v>0</v>
      </c>
      <c r="HV41" s="201">
        <f t="shared" si="40"/>
        <v>0</v>
      </c>
      <c r="HW41" s="202">
        <f t="shared" si="40"/>
        <v>0</v>
      </c>
      <c r="HX41" s="169">
        <f t="shared" si="0"/>
        <v>0</v>
      </c>
      <c r="HY41" s="170">
        <f t="shared" si="1"/>
        <v>0</v>
      </c>
      <c r="HZ41" s="203">
        <f t="shared" si="41"/>
        <v>0</v>
      </c>
      <c r="IA41" s="202">
        <f t="shared" si="41"/>
        <v>0</v>
      </c>
      <c r="IB41" s="169">
        <f t="shared" si="2"/>
        <v>0</v>
      </c>
      <c r="IC41" s="444">
        <f t="shared" si="3"/>
        <v>0</v>
      </c>
      <c r="ID41" s="437">
        <f t="shared" si="42"/>
        <v>0</v>
      </c>
      <c r="IE41" s="439">
        <f t="shared" si="43"/>
        <v>0</v>
      </c>
      <c r="IF41" s="438" t="s">
        <v>343</v>
      </c>
      <c r="IG41" s="439" t="s">
        <v>343</v>
      </c>
    </row>
    <row r="42" spans="1:241" s="23" customFormat="1" ht="16.5" hidden="1" customHeight="1" x14ac:dyDescent="0.25">
      <c r="A42" s="4"/>
      <c r="B42" s="73"/>
      <c r="C42" s="565"/>
      <c r="D42" s="563"/>
      <c r="E42" s="24"/>
      <c r="F42" s="564"/>
      <c r="G42" s="24"/>
      <c r="H42" s="24"/>
      <c r="I42" s="80">
        <f>INT(ROUND(F42,2)*(IF(E42&gt;0,data!$J$4,0)))</f>
        <v>0</v>
      </c>
      <c r="J42" s="80"/>
      <c r="K42" s="566"/>
      <c r="L42" s="131"/>
      <c r="M42" s="80">
        <f>INT(ROUND(F42,2)*(IF(E42&gt;0,(IF(K42="ano",data!$J$6,0)),0)))</f>
        <v>0</v>
      </c>
      <c r="N42" s="82"/>
      <c r="O42" s="84"/>
      <c r="P42" s="4"/>
      <c r="Q42" s="85"/>
      <c r="R42" s="639" t="s">
        <v>343</v>
      </c>
      <c r="S42" s="4"/>
      <c r="U42" s="176" t="s">
        <v>300</v>
      </c>
      <c r="V42" s="10"/>
      <c r="W42" s="10"/>
      <c r="X42" s="177"/>
      <c r="Y42" s="178"/>
      <c r="Z42" s="177"/>
      <c r="AA42" s="178"/>
      <c r="AB42" s="177"/>
      <c r="AC42" s="178"/>
      <c r="AD42" s="177"/>
      <c r="AE42" s="178"/>
      <c r="AF42" s="177"/>
      <c r="AG42" s="178"/>
      <c r="AH42" s="177"/>
      <c r="AI42" s="178"/>
      <c r="AJ42" s="177"/>
      <c r="AK42" s="178"/>
      <c r="AL42" s="177"/>
      <c r="AM42" s="178"/>
      <c r="AN42" s="177"/>
      <c r="AO42" s="178"/>
      <c r="AP42" s="177"/>
      <c r="AQ42" s="178"/>
      <c r="AR42" s="177"/>
      <c r="AS42" s="178"/>
      <c r="AT42" s="177"/>
      <c r="AU42" s="205"/>
      <c r="AV42" s="199">
        <f t="shared" si="4"/>
        <v>0</v>
      </c>
      <c r="AW42" s="215">
        <f t="shared" si="5"/>
        <v>0</v>
      </c>
      <c r="AX42" s="199">
        <f t="shared" si="6"/>
        <v>0</v>
      </c>
      <c r="AY42" s="215">
        <f t="shared" si="7"/>
        <v>0</v>
      </c>
      <c r="BB42" s="177"/>
      <c r="BC42" s="178"/>
      <c r="BD42" s="177"/>
      <c r="BE42" s="178"/>
      <c r="BF42" s="177"/>
      <c r="BG42" s="178"/>
      <c r="BH42" s="177"/>
      <c r="BI42" s="178"/>
      <c r="BJ42" s="177"/>
      <c r="BK42" s="178"/>
      <c r="BL42" s="177"/>
      <c r="BM42" s="178"/>
      <c r="BN42" s="177"/>
      <c r="BO42" s="178"/>
      <c r="BP42" s="177"/>
      <c r="BQ42" s="205"/>
      <c r="BR42" s="199">
        <f t="shared" si="8"/>
        <v>0</v>
      </c>
      <c r="BS42" s="216">
        <f t="shared" si="9"/>
        <v>0</v>
      </c>
      <c r="BT42" s="199">
        <f t="shared" si="10"/>
        <v>0</v>
      </c>
      <c r="BU42" s="215">
        <f t="shared" si="11"/>
        <v>0</v>
      </c>
      <c r="BX42" s="177"/>
      <c r="BY42" s="178"/>
      <c r="BZ42" s="177"/>
      <c r="CA42" s="178"/>
      <c r="CB42" s="177"/>
      <c r="CC42" s="178"/>
      <c r="CD42" s="177"/>
      <c r="CE42" s="178"/>
      <c r="CF42" s="177"/>
      <c r="CG42" s="178"/>
      <c r="CH42" s="177"/>
      <c r="CI42" s="178"/>
      <c r="CJ42" s="177"/>
      <c r="CK42" s="178"/>
      <c r="CL42" s="177"/>
      <c r="CM42" s="205"/>
      <c r="CN42" s="199">
        <f t="shared" si="12"/>
        <v>0</v>
      </c>
      <c r="CO42" s="216">
        <f t="shared" si="13"/>
        <v>0</v>
      </c>
      <c r="CP42" s="199">
        <f t="shared" si="14"/>
        <v>0</v>
      </c>
      <c r="CQ42" s="215">
        <f t="shared" si="15"/>
        <v>0</v>
      </c>
      <c r="CT42" s="177"/>
      <c r="CU42" s="178"/>
      <c r="CV42" s="177"/>
      <c r="CW42" s="178"/>
      <c r="CX42" s="177"/>
      <c r="CY42" s="178"/>
      <c r="CZ42" s="177"/>
      <c r="DA42" s="178"/>
      <c r="DB42" s="177"/>
      <c r="DC42" s="178"/>
      <c r="DD42" s="177"/>
      <c r="DE42" s="178"/>
      <c r="DF42" s="177"/>
      <c r="DG42" s="178"/>
      <c r="DH42" s="177"/>
      <c r="DI42" s="205"/>
      <c r="DJ42" s="199">
        <f t="shared" si="16"/>
        <v>0</v>
      </c>
      <c r="DK42" s="216">
        <f t="shared" si="17"/>
        <v>0</v>
      </c>
      <c r="DL42" s="199">
        <f t="shared" si="18"/>
        <v>0</v>
      </c>
      <c r="DM42" s="215">
        <f t="shared" si="19"/>
        <v>0</v>
      </c>
      <c r="DP42" s="177"/>
      <c r="DQ42" s="178"/>
      <c r="DR42" s="177"/>
      <c r="DS42" s="178"/>
      <c r="DT42" s="177"/>
      <c r="DU42" s="178"/>
      <c r="DV42" s="177"/>
      <c r="DW42" s="178"/>
      <c r="DX42" s="177"/>
      <c r="DY42" s="178"/>
      <c r="DZ42" s="177"/>
      <c r="EA42" s="178"/>
      <c r="EB42" s="177"/>
      <c r="EC42" s="178"/>
      <c r="ED42" s="177"/>
      <c r="EE42" s="205"/>
      <c r="EF42" s="199">
        <f t="shared" si="20"/>
        <v>0</v>
      </c>
      <c r="EG42" s="216">
        <f t="shared" si="21"/>
        <v>0</v>
      </c>
      <c r="EH42" s="199">
        <f t="shared" si="22"/>
        <v>0</v>
      </c>
      <c r="EI42" s="215">
        <f t="shared" si="23"/>
        <v>0</v>
      </c>
      <c r="EL42" s="177"/>
      <c r="EM42" s="178"/>
      <c r="EN42" s="177"/>
      <c r="EO42" s="178"/>
      <c r="EP42" s="177"/>
      <c r="EQ42" s="178"/>
      <c r="ER42" s="177"/>
      <c r="ES42" s="178"/>
      <c r="ET42" s="177"/>
      <c r="EU42" s="178"/>
      <c r="EV42" s="177"/>
      <c r="EW42" s="178"/>
      <c r="EX42" s="177"/>
      <c r="EY42" s="178"/>
      <c r="EZ42" s="177"/>
      <c r="FA42" s="205"/>
      <c r="FB42" s="199">
        <f t="shared" si="24"/>
        <v>0</v>
      </c>
      <c r="FC42" s="216">
        <f t="shared" si="25"/>
        <v>0</v>
      </c>
      <c r="FD42" s="199">
        <f t="shared" si="26"/>
        <v>0</v>
      </c>
      <c r="FE42" s="215">
        <f t="shared" si="27"/>
        <v>0</v>
      </c>
      <c r="FH42" s="177"/>
      <c r="FI42" s="178"/>
      <c r="FJ42" s="177"/>
      <c r="FK42" s="178"/>
      <c r="FL42" s="177"/>
      <c r="FM42" s="178"/>
      <c r="FN42" s="177"/>
      <c r="FO42" s="178"/>
      <c r="FP42" s="177"/>
      <c r="FQ42" s="178"/>
      <c r="FR42" s="177"/>
      <c r="FS42" s="178"/>
      <c r="FT42" s="177"/>
      <c r="FU42" s="178"/>
      <c r="FV42" s="177"/>
      <c r="FW42" s="205"/>
      <c r="FX42" s="199">
        <f t="shared" si="28"/>
        <v>0</v>
      </c>
      <c r="FY42" s="216">
        <f t="shared" si="29"/>
        <v>0</v>
      </c>
      <c r="FZ42" s="199">
        <f t="shared" si="30"/>
        <v>0</v>
      </c>
      <c r="GA42" s="215">
        <f t="shared" si="31"/>
        <v>0</v>
      </c>
      <c r="GD42" s="177"/>
      <c r="GE42" s="178"/>
      <c r="GF42" s="177"/>
      <c r="GG42" s="178"/>
      <c r="GH42" s="177"/>
      <c r="GI42" s="178"/>
      <c r="GJ42" s="177"/>
      <c r="GK42" s="178"/>
      <c r="GL42" s="177"/>
      <c r="GM42" s="178"/>
      <c r="GN42" s="177"/>
      <c r="GO42" s="178"/>
      <c r="GP42" s="177"/>
      <c r="GQ42" s="178"/>
      <c r="GR42" s="177"/>
      <c r="GS42" s="205"/>
      <c r="GT42" s="199">
        <f t="shared" si="32"/>
        <v>0</v>
      </c>
      <c r="GU42" s="216">
        <f t="shared" si="33"/>
        <v>0</v>
      </c>
      <c r="GV42" s="199">
        <f t="shared" si="34"/>
        <v>0</v>
      </c>
      <c r="GW42" s="215">
        <f t="shared" si="35"/>
        <v>0</v>
      </c>
      <c r="GZ42" s="177"/>
      <c r="HA42" s="178"/>
      <c r="HB42" s="177"/>
      <c r="HC42" s="178"/>
      <c r="HD42" s="177"/>
      <c r="HE42" s="178"/>
      <c r="HF42" s="177"/>
      <c r="HG42" s="178"/>
      <c r="HH42" s="177"/>
      <c r="HI42" s="178"/>
      <c r="HJ42" s="177"/>
      <c r="HK42" s="178"/>
      <c r="HL42" s="177"/>
      <c r="HM42" s="178"/>
      <c r="HN42" s="177"/>
      <c r="HO42" s="205"/>
      <c r="HP42" s="199">
        <f t="shared" si="36"/>
        <v>0</v>
      </c>
      <c r="HQ42" s="216">
        <f t="shared" si="37"/>
        <v>0</v>
      </c>
      <c r="HR42" s="199">
        <f t="shared" si="38"/>
        <v>0</v>
      </c>
      <c r="HS42" s="215">
        <f t="shared" si="39"/>
        <v>0</v>
      </c>
      <c r="HV42" s="201">
        <f t="shared" si="40"/>
        <v>0</v>
      </c>
      <c r="HW42" s="202">
        <f t="shared" si="40"/>
        <v>0</v>
      </c>
      <c r="HX42" s="169">
        <f t="shared" si="0"/>
        <v>0</v>
      </c>
      <c r="HY42" s="170">
        <f t="shared" si="1"/>
        <v>0</v>
      </c>
      <c r="HZ42" s="203">
        <f t="shared" si="41"/>
        <v>0</v>
      </c>
      <c r="IA42" s="202">
        <f t="shared" si="41"/>
        <v>0</v>
      </c>
      <c r="IB42" s="169">
        <f t="shared" si="2"/>
        <v>0</v>
      </c>
      <c r="IC42" s="444">
        <f t="shared" si="3"/>
        <v>0</v>
      </c>
      <c r="ID42" s="437">
        <f t="shared" si="42"/>
        <v>0</v>
      </c>
      <c r="IE42" s="439">
        <f t="shared" si="43"/>
        <v>0</v>
      </c>
      <c r="IF42" s="438" t="s">
        <v>343</v>
      </c>
      <c r="IG42" s="439" t="s">
        <v>343</v>
      </c>
    </row>
    <row r="43" spans="1:241" s="4" customFormat="1" ht="16.5" customHeight="1" x14ac:dyDescent="0.25">
      <c r="B43" s="73" t="s">
        <v>28</v>
      </c>
      <c r="C43" s="880"/>
      <c r="D43" s="881"/>
      <c r="E43" s="318"/>
      <c r="F43" s="314"/>
      <c r="G43" s="14"/>
      <c r="H43" s="14"/>
      <c r="I43" s="80">
        <f>INT(ROUND(F43,2)*(IF(E43&gt;0,data!$J$4,0)))</f>
        <v>0</v>
      </c>
      <c r="J43" s="80">
        <f>IF(E43&gt;0,I43*E43,0)</f>
        <v>0</v>
      </c>
      <c r="K43" s="320"/>
      <c r="L43" s="318"/>
      <c r="M43" s="80">
        <f>INT(ROUND(F43,2)*(IF(E43&gt;0,(IF(K43="ano",data!$J$6,0)),0)))</f>
        <v>0</v>
      </c>
      <c r="N43" s="82">
        <f>IF(L43&gt;E43,M43*E43,M43*L43)</f>
        <v>0</v>
      </c>
      <c r="O43" s="84">
        <f t="shared" si="44"/>
        <v>0</v>
      </c>
      <c r="Q43" s="85" t="str">
        <f t="shared" si="45"/>
        <v/>
      </c>
      <c r="R43" s="639" t="s">
        <v>343</v>
      </c>
      <c r="T43" s="4">
        <f t="shared" si="46"/>
        <v>0</v>
      </c>
      <c r="U43" s="179" t="s">
        <v>300</v>
      </c>
      <c r="V43" s="10"/>
      <c r="W43" s="10"/>
      <c r="X43" s="167"/>
      <c r="Y43" s="180"/>
      <c r="Z43" s="167"/>
      <c r="AA43" s="180"/>
      <c r="AB43" s="167"/>
      <c r="AC43" s="180"/>
      <c r="AD43" s="167"/>
      <c r="AE43" s="180"/>
      <c r="AF43" s="167"/>
      <c r="AG43" s="180"/>
      <c r="AH43" s="167"/>
      <c r="AI43" s="180"/>
      <c r="AJ43" s="167"/>
      <c r="AK43" s="180"/>
      <c r="AL43" s="167"/>
      <c r="AM43" s="180"/>
      <c r="AN43" s="167"/>
      <c r="AO43" s="180"/>
      <c r="AP43" s="167"/>
      <c r="AQ43" s="180"/>
      <c r="AR43" s="167"/>
      <c r="AS43" s="180"/>
      <c r="AT43" s="167"/>
      <c r="AU43" s="198"/>
      <c r="AV43" s="199">
        <f t="shared" si="4"/>
        <v>0</v>
      </c>
      <c r="AW43" s="215">
        <f t="shared" si="5"/>
        <v>0</v>
      </c>
      <c r="AX43" s="199">
        <f t="shared" si="6"/>
        <v>0</v>
      </c>
      <c r="AY43" s="215">
        <f t="shared" si="7"/>
        <v>0</v>
      </c>
      <c r="BB43" s="167"/>
      <c r="BC43" s="180"/>
      <c r="BD43" s="167"/>
      <c r="BE43" s="180"/>
      <c r="BF43" s="167"/>
      <c r="BG43" s="180"/>
      <c r="BH43" s="167"/>
      <c r="BI43" s="180"/>
      <c r="BJ43" s="167"/>
      <c r="BK43" s="180"/>
      <c r="BL43" s="167"/>
      <c r="BM43" s="180"/>
      <c r="BN43" s="167"/>
      <c r="BO43" s="180"/>
      <c r="BP43" s="167"/>
      <c r="BQ43" s="198"/>
      <c r="BR43" s="199">
        <f t="shared" si="8"/>
        <v>0</v>
      </c>
      <c r="BS43" s="216">
        <f t="shared" si="9"/>
        <v>0</v>
      </c>
      <c r="BT43" s="199">
        <f t="shared" si="10"/>
        <v>0</v>
      </c>
      <c r="BU43" s="215">
        <f t="shared" si="11"/>
        <v>0</v>
      </c>
      <c r="BX43" s="167"/>
      <c r="BY43" s="180"/>
      <c r="BZ43" s="167"/>
      <c r="CA43" s="180"/>
      <c r="CB43" s="167"/>
      <c r="CC43" s="180"/>
      <c r="CD43" s="167"/>
      <c r="CE43" s="180"/>
      <c r="CF43" s="167"/>
      <c r="CG43" s="180"/>
      <c r="CH43" s="167"/>
      <c r="CI43" s="180"/>
      <c r="CJ43" s="167"/>
      <c r="CK43" s="180"/>
      <c r="CL43" s="167"/>
      <c r="CM43" s="198"/>
      <c r="CN43" s="199">
        <f t="shared" si="12"/>
        <v>0</v>
      </c>
      <c r="CO43" s="216">
        <f t="shared" si="13"/>
        <v>0</v>
      </c>
      <c r="CP43" s="199">
        <f t="shared" si="14"/>
        <v>0</v>
      </c>
      <c r="CQ43" s="215">
        <f t="shared" si="15"/>
        <v>0</v>
      </c>
      <c r="CT43" s="167"/>
      <c r="CU43" s="180"/>
      <c r="CV43" s="167"/>
      <c r="CW43" s="180"/>
      <c r="CX43" s="167"/>
      <c r="CY43" s="180"/>
      <c r="CZ43" s="167"/>
      <c r="DA43" s="180"/>
      <c r="DB43" s="167"/>
      <c r="DC43" s="180"/>
      <c r="DD43" s="167"/>
      <c r="DE43" s="180"/>
      <c r="DF43" s="167"/>
      <c r="DG43" s="180"/>
      <c r="DH43" s="167"/>
      <c r="DI43" s="198"/>
      <c r="DJ43" s="199">
        <f t="shared" si="16"/>
        <v>0</v>
      </c>
      <c r="DK43" s="216">
        <f t="shared" si="17"/>
        <v>0</v>
      </c>
      <c r="DL43" s="199">
        <f t="shared" si="18"/>
        <v>0</v>
      </c>
      <c r="DM43" s="215">
        <f t="shared" si="19"/>
        <v>0</v>
      </c>
      <c r="DP43" s="167"/>
      <c r="DQ43" s="180"/>
      <c r="DR43" s="167"/>
      <c r="DS43" s="180"/>
      <c r="DT43" s="167"/>
      <c r="DU43" s="180"/>
      <c r="DV43" s="167"/>
      <c r="DW43" s="180"/>
      <c r="DX43" s="167"/>
      <c r="DY43" s="180"/>
      <c r="DZ43" s="167"/>
      <c r="EA43" s="180"/>
      <c r="EB43" s="167"/>
      <c r="EC43" s="180"/>
      <c r="ED43" s="167"/>
      <c r="EE43" s="198"/>
      <c r="EF43" s="199">
        <f t="shared" si="20"/>
        <v>0</v>
      </c>
      <c r="EG43" s="216">
        <f t="shared" si="21"/>
        <v>0</v>
      </c>
      <c r="EH43" s="199">
        <f t="shared" si="22"/>
        <v>0</v>
      </c>
      <c r="EI43" s="215">
        <f t="shared" si="23"/>
        <v>0</v>
      </c>
      <c r="EL43" s="167"/>
      <c r="EM43" s="180"/>
      <c r="EN43" s="167"/>
      <c r="EO43" s="180"/>
      <c r="EP43" s="167"/>
      <c r="EQ43" s="180"/>
      <c r="ER43" s="167"/>
      <c r="ES43" s="180"/>
      <c r="ET43" s="167"/>
      <c r="EU43" s="180"/>
      <c r="EV43" s="167"/>
      <c r="EW43" s="180"/>
      <c r="EX43" s="167"/>
      <c r="EY43" s="180"/>
      <c r="EZ43" s="167"/>
      <c r="FA43" s="198"/>
      <c r="FB43" s="199">
        <f t="shared" si="24"/>
        <v>0</v>
      </c>
      <c r="FC43" s="216">
        <f t="shared" si="25"/>
        <v>0</v>
      </c>
      <c r="FD43" s="199">
        <f t="shared" si="26"/>
        <v>0</v>
      </c>
      <c r="FE43" s="215">
        <f t="shared" si="27"/>
        <v>0</v>
      </c>
      <c r="FH43" s="167"/>
      <c r="FI43" s="180"/>
      <c r="FJ43" s="167"/>
      <c r="FK43" s="180"/>
      <c r="FL43" s="167"/>
      <c r="FM43" s="180"/>
      <c r="FN43" s="167"/>
      <c r="FO43" s="180"/>
      <c r="FP43" s="167"/>
      <c r="FQ43" s="180"/>
      <c r="FR43" s="167"/>
      <c r="FS43" s="180"/>
      <c r="FT43" s="167"/>
      <c r="FU43" s="180"/>
      <c r="FV43" s="167"/>
      <c r="FW43" s="198"/>
      <c r="FX43" s="199">
        <f t="shared" si="28"/>
        <v>0</v>
      </c>
      <c r="FY43" s="216">
        <f t="shared" si="29"/>
        <v>0</v>
      </c>
      <c r="FZ43" s="199">
        <f t="shared" si="30"/>
        <v>0</v>
      </c>
      <c r="GA43" s="215">
        <f t="shared" si="31"/>
        <v>0</v>
      </c>
      <c r="GD43" s="167"/>
      <c r="GE43" s="180"/>
      <c r="GF43" s="167"/>
      <c r="GG43" s="180"/>
      <c r="GH43" s="167"/>
      <c r="GI43" s="180"/>
      <c r="GJ43" s="167"/>
      <c r="GK43" s="180"/>
      <c r="GL43" s="167"/>
      <c r="GM43" s="180"/>
      <c r="GN43" s="167"/>
      <c r="GO43" s="180"/>
      <c r="GP43" s="167"/>
      <c r="GQ43" s="180"/>
      <c r="GR43" s="167"/>
      <c r="GS43" s="198"/>
      <c r="GT43" s="199">
        <f t="shared" si="32"/>
        <v>0</v>
      </c>
      <c r="GU43" s="216">
        <f t="shared" si="33"/>
        <v>0</v>
      </c>
      <c r="GV43" s="199">
        <f t="shared" si="34"/>
        <v>0</v>
      </c>
      <c r="GW43" s="215">
        <f t="shared" si="35"/>
        <v>0</v>
      </c>
      <c r="GZ43" s="167"/>
      <c r="HA43" s="180"/>
      <c r="HB43" s="167"/>
      <c r="HC43" s="180"/>
      <c r="HD43" s="167"/>
      <c r="HE43" s="180"/>
      <c r="HF43" s="167"/>
      <c r="HG43" s="180"/>
      <c r="HH43" s="167"/>
      <c r="HI43" s="180"/>
      <c r="HJ43" s="167"/>
      <c r="HK43" s="180"/>
      <c r="HL43" s="167"/>
      <c r="HM43" s="180"/>
      <c r="HN43" s="167"/>
      <c r="HO43" s="198"/>
      <c r="HP43" s="199">
        <f t="shared" si="36"/>
        <v>0</v>
      </c>
      <c r="HQ43" s="216">
        <f t="shared" si="37"/>
        <v>0</v>
      </c>
      <c r="HR43" s="199">
        <f t="shared" si="38"/>
        <v>0</v>
      </c>
      <c r="HS43" s="215">
        <f t="shared" si="39"/>
        <v>0</v>
      </c>
      <c r="HV43" s="201">
        <f t="shared" si="40"/>
        <v>0</v>
      </c>
      <c r="HW43" s="202">
        <f t="shared" si="40"/>
        <v>0</v>
      </c>
      <c r="HX43" s="169">
        <f t="shared" si="0"/>
        <v>0</v>
      </c>
      <c r="HY43" s="170">
        <f t="shared" si="1"/>
        <v>0</v>
      </c>
      <c r="HZ43" s="203">
        <f t="shared" si="41"/>
        <v>0</v>
      </c>
      <c r="IA43" s="202">
        <f t="shared" si="41"/>
        <v>0</v>
      </c>
      <c r="IB43" s="169">
        <f t="shared" si="2"/>
        <v>0</v>
      </c>
      <c r="IC43" s="444">
        <f t="shared" si="3"/>
        <v>0</v>
      </c>
      <c r="ID43" s="437">
        <f t="shared" si="42"/>
        <v>0</v>
      </c>
      <c r="IE43" s="439">
        <f t="shared" si="43"/>
        <v>0</v>
      </c>
      <c r="IF43" s="438" t="s">
        <v>343</v>
      </c>
      <c r="IG43" s="439" t="s">
        <v>343</v>
      </c>
    </row>
    <row r="44" spans="1:241" s="23" customFormat="1" ht="15.75" hidden="1" customHeight="1" x14ac:dyDescent="0.25">
      <c r="A44" s="4"/>
      <c r="B44" s="73"/>
      <c r="C44" s="565"/>
      <c r="D44" s="563"/>
      <c r="E44" s="24"/>
      <c r="F44" s="564"/>
      <c r="G44" s="24"/>
      <c r="H44" s="24"/>
      <c r="I44" s="80">
        <f>INT(ROUND(F44,2)*(IF(E44&gt;0,data!$J$4,0)))</f>
        <v>0</v>
      </c>
      <c r="J44" s="80"/>
      <c r="K44" s="566"/>
      <c r="L44" s="131"/>
      <c r="M44" s="80">
        <f>INT(ROUND(F44,2)*(IF(E44&gt;0,(IF(K44="ano",data!$J$6,0)),0)))</f>
        <v>0</v>
      </c>
      <c r="N44" s="82"/>
      <c r="O44" s="84"/>
      <c r="P44" s="4"/>
      <c r="Q44" s="85"/>
      <c r="R44" s="639" t="s">
        <v>343</v>
      </c>
      <c r="S44" s="4"/>
      <c r="U44" s="176" t="s">
        <v>300</v>
      </c>
      <c r="V44" s="10"/>
      <c r="W44" s="10"/>
      <c r="X44" s="177"/>
      <c r="Y44" s="178"/>
      <c r="Z44" s="177"/>
      <c r="AA44" s="178"/>
      <c r="AB44" s="177"/>
      <c r="AC44" s="178"/>
      <c r="AD44" s="177"/>
      <c r="AE44" s="178"/>
      <c r="AF44" s="177"/>
      <c r="AG44" s="178"/>
      <c r="AH44" s="177"/>
      <c r="AI44" s="178"/>
      <c r="AJ44" s="177"/>
      <c r="AK44" s="178"/>
      <c r="AL44" s="177"/>
      <c r="AM44" s="178"/>
      <c r="AN44" s="177"/>
      <c r="AO44" s="178"/>
      <c r="AP44" s="177"/>
      <c r="AQ44" s="178"/>
      <c r="AR44" s="177"/>
      <c r="AS44" s="178"/>
      <c r="AT44" s="177"/>
      <c r="AU44" s="205"/>
      <c r="AV44" s="199">
        <f t="shared" si="4"/>
        <v>0</v>
      </c>
      <c r="AW44" s="215">
        <f t="shared" si="5"/>
        <v>0</v>
      </c>
      <c r="AX44" s="199">
        <f t="shared" si="6"/>
        <v>0</v>
      </c>
      <c r="AY44" s="215">
        <f t="shared" si="7"/>
        <v>0</v>
      </c>
      <c r="BB44" s="177"/>
      <c r="BC44" s="178"/>
      <c r="BD44" s="177"/>
      <c r="BE44" s="178"/>
      <c r="BF44" s="177"/>
      <c r="BG44" s="178"/>
      <c r="BH44" s="177"/>
      <c r="BI44" s="178"/>
      <c r="BJ44" s="177"/>
      <c r="BK44" s="178"/>
      <c r="BL44" s="177"/>
      <c r="BM44" s="178"/>
      <c r="BN44" s="177"/>
      <c r="BO44" s="178"/>
      <c r="BP44" s="177"/>
      <c r="BQ44" s="205"/>
      <c r="BR44" s="199">
        <f t="shared" si="8"/>
        <v>0</v>
      </c>
      <c r="BS44" s="216">
        <f t="shared" si="9"/>
        <v>0</v>
      </c>
      <c r="BT44" s="199">
        <f t="shared" si="10"/>
        <v>0</v>
      </c>
      <c r="BU44" s="215">
        <f t="shared" si="11"/>
        <v>0</v>
      </c>
      <c r="BX44" s="177"/>
      <c r="BY44" s="178"/>
      <c r="BZ44" s="177"/>
      <c r="CA44" s="178"/>
      <c r="CB44" s="177"/>
      <c r="CC44" s="178"/>
      <c r="CD44" s="177"/>
      <c r="CE44" s="178"/>
      <c r="CF44" s="177"/>
      <c r="CG44" s="178"/>
      <c r="CH44" s="177"/>
      <c r="CI44" s="178"/>
      <c r="CJ44" s="177"/>
      <c r="CK44" s="178"/>
      <c r="CL44" s="177"/>
      <c r="CM44" s="205"/>
      <c r="CN44" s="199">
        <f t="shared" si="12"/>
        <v>0</v>
      </c>
      <c r="CO44" s="216">
        <f t="shared" si="13"/>
        <v>0</v>
      </c>
      <c r="CP44" s="199">
        <f t="shared" si="14"/>
        <v>0</v>
      </c>
      <c r="CQ44" s="215">
        <f t="shared" si="15"/>
        <v>0</v>
      </c>
      <c r="CT44" s="177"/>
      <c r="CU44" s="178"/>
      <c r="CV44" s="177"/>
      <c r="CW44" s="178"/>
      <c r="CX44" s="177"/>
      <c r="CY44" s="178"/>
      <c r="CZ44" s="177"/>
      <c r="DA44" s="178"/>
      <c r="DB44" s="177"/>
      <c r="DC44" s="178"/>
      <c r="DD44" s="177"/>
      <c r="DE44" s="178"/>
      <c r="DF44" s="177"/>
      <c r="DG44" s="178"/>
      <c r="DH44" s="177"/>
      <c r="DI44" s="205"/>
      <c r="DJ44" s="199">
        <f t="shared" si="16"/>
        <v>0</v>
      </c>
      <c r="DK44" s="216">
        <f t="shared" si="17"/>
        <v>0</v>
      </c>
      <c r="DL44" s="199">
        <f t="shared" si="18"/>
        <v>0</v>
      </c>
      <c r="DM44" s="215">
        <f t="shared" si="19"/>
        <v>0</v>
      </c>
      <c r="DP44" s="177"/>
      <c r="DQ44" s="178"/>
      <c r="DR44" s="177"/>
      <c r="DS44" s="178"/>
      <c r="DT44" s="177"/>
      <c r="DU44" s="178"/>
      <c r="DV44" s="177"/>
      <c r="DW44" s="178"/>
      <c r="DX44" s="177"/>
      <c r="DY44" s="178"/>
      <c r="DZ44" s="177"/>
      <c r="EA44" s="178"/>
      <c r="EB44" s="177"/>
      <c r="EC44" s="178"/>
      <c r="ED44" s="177"/>
      <c r="EE44" s="205"/>
      <c r="EF44" s="199">
        <f t="shared" si="20"/>
        <v>0</v>
      </c>
      <c r="EG44" s="216">
        <f t="shared" si="21"/>
        <v>0</v>
      </c>
      <c r="EH44" s="199">
        <f t="shared" si="22"/>
        <v>0</v>
      </c>
      <c r="EI44" s="215">
        <f t="shared" si="23"/>
        <v>0</v>
      </c>
      <c r="EL44" s="177"/>
      <c r="EM44" s="178"/>
      <c r="EN44" s="177"/>
      <c r="EO44" s="178"/>
      <c r="EP44" s="177"/>
      <c r="EQ44" s="178"/>
      <c r="ER44" s="177"/>
      <c r="ES44" s="178"/>
      <c r="ET44" s="177"/>
      <c r="EU44" s="178"/>
      <c r="EV44" s="177"/>
      <c r="EW44" s="178"/>
      <c r="EX44" s="177"/>
      <c r="EY44" s="178"/>
      <c r="EZ44" s="177"/>
      <c r="FA44" s="205"/>
      <c r="FB44" s="199">
        <f t="shared" si="24"/>
        <v>0</v>
      </c>
      <c r="FC44" s="216">
        <f t="shared" si="25"/>
        <v>0</v>
      </c>
      <c r="FD44" s="199">
        <f t="shared" si="26"/>
        <v>0</v>
      </c>
      <c r="FE44" s="215">
        <f t="shared" si="27"/>
        <v>0</v>
      </c>
      <c r="FH44" s="177"/>
      <c r="FI44" s="178"/>
      <c r="FJ44" s="177"/>
      <c r="FK44" s="178"/>
      <c r="FL44" s="177"/>
      <c r="FM44" s="178"/>
      <c r="FN44" s="177"/>
      <c r="FO44" s="178"/>
      <c r="FP44" s="177"/>
      <c r="FQ44" s="178"/>
      <c r="FR44" s="177"/>
      <c r="FS44" s="178"/>
      <c r="FT44" s="177"/>
      <c r="FU44" s="178"/>
      <c r="FV44" s="177"/>
      <c r="FW44" s="205"/>
      <c r="FX44" s="199">
        <f t="shared" si="28"/>
        <v>0</v>
      </c>
      <c r="FY44" s="216">
        <f t="shared" si="29"/>
        <v>0</v>
      </c>
      <c r="FZ44" s="199">
        <f t="shared" si="30"/>
        <v>0</v>
      </c>
      <c r="GA44" s="215">
        <f t="shared" si="31"/>
        <v>0</v>
      </c>
      <c r="GD44" s="177"/>
      <c r="GE44" s="178"/>
      <c r="GF44" s="177"/>
      <c r="GG44" s="178"/>
      <c r="GH44" s="177"/>
      <c r="GI44" s="178"/>
      <c r="GJ44" s="177"/>
      <c r="GK44" s="178"/>
      <c r="GL44" s="177"/>
      <c r="GM44" s="178"/>
      <c r="GN44" s="177"/>
      <c r="GO44" s="178"/>
      <c r="GP44" s="177"/>
      <c r="GQ44" s="178"/>
      <c r="GR44" s="177"/>
      <c r="GS44" s="205"/>
      <c r="GT44" s="199">
        <f t="shared" si="32"/>
        <v>0</v>
      </c>
      <c r="GU44" s="216">
        <f t="shared" si="33"/>
        <v>0</v>
      </c>
      <c r="GV44" s="199">
        <f t="shared" si="34"/>
        <v>0</v>
      </c>
      <c r="GW44" s="215">
        <f t="shared" si="35"/>
        <v>0</v>
      </c>
      <c r="GZ44" s="177"/>
      <c r="HA44" s="178"/>
      <c r="HB44" s="177"/>
      <c r="HC44" s="178"/>
      <c r="HD44" s="177"/>
      <c r="HE44" s="178"/>
      <c r="HF44" s="177"/>
      <c r="HG44" s="178"/>
      <c r="HH44" s="177"/>
      <c r="HI44" s="178"/>
      <c r="HJ44" s="177"/>
      <c r="HK44" s="178"/>
      <c r="HL44" s="177"/>
      <c r="HM44" s="178"/>
      <c r="HN44" s="177"/>
      <c r="HO44" s="205"/>
      <c r="HP44" s="199">
        <f t="shared" si="36"/>
        <v>0</v>
      </c>
      <c r="HQ44" s="216">
        <f t="shared" si="37"/>
        <v>0</v>
      </c>
      <c r="HR44" s="199">
        <f t="shared" si="38"/>
        <v>0</v>
      </c>
      <c r="HS44" s="215">
        <f t="shared" si="39"/>
        <v>0</v>
      </c>
      <c r="HV44" s="201">
        <f t="shared" si="40"/>
        <v>0</v>
      </c>
      <c r="HW44" s="202">
        <f t="shared" si="40"/>
        <v>0</v>
      </c>
      <c r="HX44" s="169">
        <f t="shared" si="0"/>
        <v>0</v>
      </c>
      <c r="HY44" s="170">
        <f t="shared" si="1"/>
        <v>0</v>
      </c>
      <c r="HZ44" s="203">
        <f t="shared" si="41"/>
        <v>0</v>
      </c>
      <c r="IA44" s="202">
        <f t="shared" si="41"/>
        <v>0</v>
      </c>
      <c r="IB44" s="169">
        <f t="shared" si="2"/>
        <v>0</v>
      </c>
      <c r="IC44" s="444">
        <f t="shared" si="3"/>
        <v>0</v>
      </c>
      <c r="ID44" s="437">
        <f t="shared" si="42"/>
        <v>0</v>
      </c>
      <c r="IE44" s="439">
        <f t="shared" si="43"/>
        <v>0</v>
      </c>
      <c r="IF44" s="438" t="s">
        <v>343</v>
      </c>
      <c r="IG44" s="439" t="s">
        <v>343</v>
      </c>
    </row>
    <row r="45" spans="1:241" s="4" customFormat="1" ht="16.5" customHeight="1" x14ac:dyDescent="0.25">
      <c r="B45" s="73" t="s">
        <v>29</v>
      </c>
      <c r="C45" s="880"/>
      <c r="D45" s="881"/>
      <c r="E45" s="318"/>
      <c r="F45" s="314"/>
      <c r="G45" s="14"/>
      <c r="H45" s="14"/>
      <c r="I45" s="80">
        <f>INT(ROUND(F45,2)*(IF(E45&gt;0,data!$J$4,0)))</f>
        <v>0</v>
      </c>
      <c r="J45" s="80">
        <f>IF(E45&gt;0,I45*E45,0)</f>
        <v>0</v>
      </c>
      <c r="K45" s="320"/>
      <c r="L45" s="318"/>
      <c r="M45" s="80">
        <f>INT(ROUND(F45,2)*(IF(E45&gt;0,(IF(K45="ano",data!$J$6,0)),0)))</f>
        <v>0</v>
      </c>
      <c r="N45" s="82">
        <f>IF(L45&gt;E45,M45*E45,M45*L45)</f>
        <v>0</v>
      </c>
      <c r="O45" s="84">
        <f t="shared" si="44"/>
        <v>0</v>
      </c>
      <c r="Q45" s="85" t="str">
        <f t="shared" si="45"/>
        <v/>
      </c>
      <c r="R45" s="639" t="s">
        <v>343</v>
      </c>
      <c r="T45" s="4">
        <f t="shared" si="46"/>
        <v>0</v>
      </c>
      <c r="U45" s="179" t="s">
        <v>300</v>
      </c>
      <c r="V45" s="10"/>
      <c r="W45" s="10"/>
      <c r="X45" s="167"/>
      <c r="Y45" s="180"/>
      <c r="Z45" s="167"/>
      <c r="AA45" s="180"/>
      <c r="AB45" s="167"/>
      <c r="AC45" s="180"/>
      <c r="AD45" s="167"/>
      <c r="AE45" s="180"/>
      <c r="AF45" s="167"/>
      <c r="AG45" s="180"/>
      <c r="AH45" s="167"/>
      <c r="AI45" s="180"/>
      <c r="AJ45" s="167"/>
      <c r="AK45" s="180"/>
      <c r="AL45" s="167"/>
      <c r="AM45" s="180"/>
      <c r="AN45" s="167"/>
      <c r="AO45" s="180"/>
      <c r="AP45" s="167"/>
      <c r="AQ45" s="180"/>
      <c r="AR45" s="167"/>
      <c r="AS45" s="180"/>
      <c r="AT45" s="167"/>
      <c r="AU45" s="198"/>
      <c r="AV45" s="199">
        <f t="shared" si="4"/>
        <v>0</v>
      </c>
      <c r="AW45" s="215">
        <f t="shared" si="5"/>
        <v>0</v>
      </c>
      <c r="AX45" s="199">
        <f t="shared" si="6"/>
        <v>0</v>
      </c>
      <c r="AY45" s="215">
        <f t="shared" si="7"/>
        <v>0</v>
      </c>
      <c r="BB45" s="167"/>
      <c r="BC45" s="180"/>
      <c r="BD45" s="167"/>
      <c r="BE45" s="180"/>
      <c r="BF45" s="167"/>
      <c r="BG45" s="180"/>
      <c r="BH45" s="167"/>
      <c r="BI45" s="180"/>
      <c r="BJ45" s="167"/>
      <c r="BK45" s="180"/>
      <c r="BL45" s="167"/>
      <c r="BM45" s="180"/>
      <c r="BN45" s="167"/>
      <c r="BO45" s="180"/>
      <c r="BP45" s="167"/>
      <c r="BQ45" s="198"/>
      <c r="BR45" s="199">
        <f t="shared" si="8"/>
        <v>0</v>
      </c>
      <c r="BS45" s="216">
        <f t="shared" si="9"/>
        <v>0</v>
      </c>
      <c r="BT45" s="199">
        <f t="shared" si="10"/>
        <v>0</v>
      </c>
      <c r="BU45" s="215">
        <f t="shared" si="11"/>
        <v>0</v>
      </c>
      <c r="BX45" s="167"/>
      <c r="BY45" s="180"/>
      <c r="BZ45" s="167"/>
      <c r="CA45" s="180"/>
      <c r="CB45" s="167"/>
      <c r="CC45" s="180"/>
      <c r="CD45" s="167"/>
      <c r="CE45" s="180"/>
      <c r="CF45" s="167"/>
      <c r="CG45" s="180"/>
      <c r="CH45" s="167"/>
      <c r="CI45" s="180"/>
      <c r="CJ45" s="167"/>
      <c r="CK45" s="180"/>
      <c r="CL45" s="167"/>
      <c r="CM45" s="198"/>
      <c r="CN45" s="199">
        <f t="shared" si="12"/>
        <v>0</v>
      </c>
      <c r="CO45" s="216">
        <f t="shared" si="13"/>
        <v>0</v>
      </c>
      <c r="CP45" s="199">
        <f t="shared" si="14"/>
        <v>0</v>
      </c>
      <c r="CQ45" s="215">
        <f t="shared" si="15"/>
        <v>0</v>
      </c>
      <c r="CT45" s="167"/>
      <c r="CU45" s="180"/>
      <c r="CV45" s="167"/>
      <c r="CW45" s="180"/>
      <c r="CX45" s="167"/>
      <c r="CY45" s="180"/>
      <c r="CZ45" s="167"/>
      <c r="DA45" s="180"/>
      <c r="DB45" s="167"/>
      <c r="DC45" s="180"/>
      <c r="DD45" s="167"/>
      <c r="DE45" s="180"/>
      <c r="DF45" s="167"/>
      <c r="DG45" s="180"/>
      <c r="DH45" s="167"/>
      <c r="DI45" s="198"/>
      <c r="DJ45" s="199">
        <f t="shared" si="16"/>
        <v>0</v>
      </c>
      <c r="DK45" s="216">
        <f t="shared" si="17"/>
        <v>0</v>
      </c>
      <c r="DL45" s="199">
        <f t="shared" si="18"/>
        <v>0</v>
      </c>
      <c r="DM45" s="215">
        <f t="shared" si="19"/>
        <v>0</v>
      </c>
      <c r="DP45" s="167"/>
      <c r="DQ45" s="180"/>
      <c r="DR45" s="167"/>
      <c r="DS45" s="180"/>
      <c r="DT45" s="167"/>
      <c r="DU45" s="180"/>
      <c r="DV45" s="167"/>
      <c r="DW45" s="180"/>
      <c r="DX45" s="167"/>
      <c r="DY45" s="180"/>
      <c r="DZ45" s="167"/>
      <c r="EA45" s="180"/>
      <c r="EB45" s="167"/>
      <c r="EC45" s="180"/>
      <c r="ED45" s="167"/>
      <c r="EE45" s="198"/>
      <c r="EF45" s="199">
        <f t="shared" si="20"/>
        <v>0</v>
      </c>
      <c r="EG45" s="216">
        <f t="shared" si="21"/>
        <v>0</v>
      </c>
      <c r="EH45" s="199">
        <f t="shared" si="22"/>
        <v>0</v>
      </c>
      <c r="EI45" s="215">
        <f t="shared" si="23"/>
        <v>0</v>
      </c>
      <c r="EL45" s="167"/>
      <c r="EM45" s="180"/>
      <c r="EN45" s="167"/>
      <c r="EO45" s="180"/>
      <c r="EP45" s="167"/>
      <c r="EQ45" s="180"/>
      <c r="ER45" s="167"/>
      <c r="ES45" s="180"/>
      <c r="ET45" s="167"/>
      <c r="EU45" s="180"/>
      <c r="EV45" s="167"/>
      <c r="EW45" s="180"/>
      <c r="EX45" s="167"/>
      <c r="EY45" s="180"/>
      <c r="EZ45" s="167"/>
      <c r="FA45" s="198"/>
      <c r="FB45" s="199">
        <f t="shared" si="24"/>
        <v>0</v>
      </c>
      <c r="FC45" s="216">
        <f t="shared" si="25"/>
        <v>0</v>
      </c>
      <c r="FD45" s="199">
        <f t="shared" si="26"/>
        <v>0</v>
      </c>
      <c r="FE45" s="215">
        <f t="shared" si="27"/>
        <v>0</v>
      </c>
      <c r="FH45" s="167"/>
      <c r="FI45" s="180"/>
      <c r="FJ45" s="167"/>
      <c r="FK45" s="180"/>
      <c r="FL45" s="167"/>
      <c r="FM45" s="180"/>
      <c r="FN45" s="167"/>
      <c r="FO45" s="180"/>
      <c r="FP45" s="167"/>
      <c r="FQ45" s="180"/>
      <c r="FR45" s="167"/>
      <c r="FS45" s="180"/>
      <c r="FT45" s="167"/>
      <c r="FU45" s="180"/>
      <c r="FV45" s="167"/>
      <c r="FW45" s="198"/>
      <c r="FX45" s="199">
        <f t="shared" si="28"/>
        <v>0</v>
      </c>
      <c r="FY45" s="216">
        <f t="shared" si="29"/>
        <v>0</v>
      </c>
      <c r="FZ45" s="199">
        <f t="shared" si="30"/>
        <v>0</v>
      </c>
      <c r="GA45" s="215">
        <f t="shared" si="31"/>
        <v>0</v>
      </c>
      <c r="GD45" s="167"/>
      <c r="GE45" s="180"/>
      <c r="GF45" s="167"/>
      <c r="GG45" s="180"/>
      <c r="GH45" s="167"/>
      <c r="GI45" s="180"/>
      <c r="GJ45" s="167"/>
      <c r="GK45" s="180"/>
      <c r="GL45" s="167"/>
      <c r="GM45" s="180"/>
      <c r="GN45" s="167"/>
      <c r="GO45" s="180"/>
      <c r="GP45" s="167"/>
      <c r="GQ45" s="180"/>
      <c r="GR45" s="167"/>
      <c r="GS45" s="198"/>
      <c r="GT45" s="199">
        <f t="shared" si="32"/>
        <v>0</v>
      </c>
      <c r="GU45" s="216">
        <f t="shared" si="33"/>
        <v>0</v>
      </c>
      <c r="GV45" s="199">
        <f t="shared" si="34"/>
        <v>0</v>
      </c>
      <c r="GW45" s="215">
        <f t="shared" si="35"/>
        <v>0</v>
      </c>
      <c r="GZ45" s="167"/>
      <c r="HA45" s="180"/>
      <c r="HB45" s="167"/>
      <c r="HC45" s="180"/>
      <c r="HD45" s="167"/>
      <c r="HE45" s="180"/>
      <c r="HF45" s="167"/>
      <c r="HG45" s="180"/>
      <c r="HH45" s="167"/>
      <c r="HI45" s="180"/>
      <c r="HJ45" s="167"/>
      <c r="HK45" s="180"/>
      <c r="HL45" s="167"/>
      <c r="HM45" s="180"/>
      <c r="HN45" s="167"/>
      <c r="HO45" s="198"/>
      <c r="HP45" s="199">
        <f t="shared" si="36"/>
        <v>0</v>
      </c>
      <c r="HQ45" s="216">
        <f t="shared" si="37"/>
        <v>0</v>
      </c>
      <c r="HR45" s="199">
        <f t="shared" si="38"/>
        <v>0</v>
      </c>
      <c r="HS45" s="215">
        <f t="shared" si="39"/>
        <v>0</v>
      </c>
      <c r="HV45" s="201">
        <f t="shared" si="40"/>
        <v>0</v>
      </c>
      <c r="HW45" s="202">
        <f t="shared" si="40"/>
        <v>0</v>
      </c>
      <c r="HX45" s="169">
        <f t="shared" si="0"/>
        <v>0</v>
      </c>
      <c r="HY45" s="170">
        <f t="shared" si="1"/>
        <v>0</v>
      </c>
      <c r="HZ45" s="203">
        <f t="shared" si="41"/>
        <v>0</v>
      </c>
      <c r="IA45" s="202">
        <f t="shared" si="41"/>
        <v>0</v>
      </c>
      <c r="IB45" s="169">
        <f t="shared" si="2"/>
        <v>0</v>
      </c>
      <c r="IC45" s="444">
        <f t="shared" si="3"/>
        <v>0</v>
      </c>
      <c r="ID45" s="437">
        <f t="shared" si="42"/>
        <v>0</v>
      </c>
      <c r="IE45" s="439">
        <f t="shared" si="43"/>
        <v>0</v>
      </c>
      <c r="IF45" s="438" t="s">
        <v>343</v>
      </c>
      <c r="IG45" s="439" t="s">
        <v>343</v>
      </c>
    </row>
    <row r="46" spans="1:241" s="23" customFormat="1" ht="16.5" hidden="1" customHeight="1" x14ac:dyDescent="0.25">
      <c r="A46" s="4"/>
      <c r="B46" s="73"/>
      <c r="C46" s="565"/>
      <c r="D46" s="563"/>
      <c r="E46" s="24"/>
      <c r="F46" s="564"/>
      <c r="G46" s="24"/>
      <c r="H46" s="24"/>
      <c r="I46" s="80">
        <f>INT(ROUND(F46,2)*(IF(E46&gt;0,data!$J$4,0)))</f>
        <v>0</v>
      </c>
      <c r="J46" s="80"/>
      <c r="K46" s="566"/>
      <c r="L46" s="131"/>
      <c r="M46" s="80">
        <f>INT(ROUND(F46,2)*(IF(E46&gt;0,(IF(K46="ano",data!$J$6,0)),0)))</f>
        <v>0</v>
      </c>
      <c r="N46" s="82"/>
      <c r="O46" s="84"/>
      <c r="P46" s="4"/>
      <c r="Q46" s="85"/>
      <c r="R46" s="639" t="s">
        <v>343</v>
      </c>
      <c r="S46" s="4"/>
      <c r="U46" s="176" t="s">
        <v>300</v>
      </c>
      <c r="V46" s="10"/>
      <c r="W46" s="10"/>
      <c r="X46" s="177"/>
      <c r="Y46" s="178"/>
      <c r="Z46" s="177"/>
      <c r="AA46" s="178"/>
      <c r="AB46" s="177"/>
      <c r="AC46" s="178"/>
      <c r="AD46" s="177"/>
      <c r="AE46" s="178"/>
      <c r="AF46" s="177"/>
      <c r="AG46" s="178"/>
      <c r="AH46" s="177"/>
      <c r="AI46" s="178"/>
      <c r="AJ46" s="177"/>
      <c r="AK46" s="178"/>
      <c r="AL46" s="177"/>
      <c r="AM46" s="178"/>
      <c r="AN46" s="177"/>
      <c r="AO46" s="178"/>
      <c r="AP46" s="177"/>
      <c r="AQ46" s="178"/>
      <c r="AR46" s="177"/>
      <c r="AS46" s="178"/>
      <c r="AT46" s="177"/>
      <c r="AU46" s="205"/>
      <c r="AV46" s="199">
        <f t="shared" si="4"/>
        <v>0</v>
      </c>
      <c r="AW46" s="215">
        <f t="shared" si="5"/>
        <v>0</v>
      </c>
      <c r="AX46" s="199">
        <f t="shared" si="6"/>
        <v>0</v>
      </c>
      <c r="AY46" s="215">
        <f t="shared" si="7"/>
        <v>0</v>
      </c>
      <c r="BB46" s="177"/>
      <c r="BC46" s="178"/>
      <c r="BD46" s="177"/>
      <c r="BE46" s="178"/>
      <c r="BF46" s="177"/>
      <c r="BG46" s="178"/>
      <c r="BH46" s="177"/>
      <c r="BI46" s="178"/>
      <c r="BJ46" s="177"/>
      <c r="BK46" s="178"/>
      <c r="BL46" s="177"/>
      <c r="BM46" s="178"/>
      <c r="BN46" s="177"/>
      <c r="BO46" s="178"/>
      <c r="BP46" s="177"/>
      <c r="BQ46" s="205"/>
      <c r="BR46" s="199">
        <f t="shared" si="8"/>
        <v>0</v>
      </c>
      <c r="BS46" s="216">
        <f t="shared" si="9"/>
        <v>0</v>
      </c>
      <c r="BT46" s="199">
        <f t="shared" si="10"/>
        <v>0</v>
      </c>
      <c r="BU46" s="215">
        <f t="shared" si="11"/>
        <v>0</v>
      </c>
      <c r="BX46" s="177"/>
      <c r="BY46" s="178"/>
      <c r="BZ46" s="177"/>
      <c r="CA46" s="178"/>
      <c r="CB46" s="177"/>
      <c r="CC46" s="178"/>
      <c r="CD46" s="177"/>
      <c r="CE46" s="178"/>
      <c r="CF46" s="177"/>
      <c r="CG46" s="178"/>
      <c r="CH46" s="177"/>
      <c r="CI46" s="178"/>
      <c r="CJ46" s="177"/>
      <c r="CK46" s="178"/>
      <c r="CL46" s="177"/>
      <c r="CM46" s="205"/>
      <c r="CN46" s="199">
        <f t="shared" si="12"/>
        <v>0</v>
      </c>
      <c r="CO46" s="216">
        <f t="shared" si="13"/>
        <v>0</v>
      </c>
      <c r="CP46" s="199">
        <f t="shared" si="14"/>
        <v>0</v>
      </c>
      <c r="CQ46" s="215">
        <f t="shared" si="15"/>
        <v>0</v>
      </c>
      <c r="CT46" s="177"/>
      <c r="CU46" s="178"/>
      <c r="CV46" s="177"/>
      <c r="CW46" s="178"/>
      <c r="CX46" s="177"/>
      <c r="CY46" s="178"/>
      <c r="CZ46" s="177"/>
      <c r="DA46" s="178"/>
      <c r="DB46" s="177"/>
      <c r="DC46" s="178"/>
      <c r="DD46" s="177"/>
      <c r="DE46" s="178"/>
      <c r="DF46" s="177"/>
      <c r="DG46" s="178"/>
      <c r="DH46" s="177"/>
      <c r="DI46" s="205"/>
      <c r="DJ46" s="199">
        <f t="shared" si="16"/>
        <v>0</v>
      </c>
      <c r="DK46" s="216">
        <f t="shared" si="17"/>
        <v>0</v>
      </c>
      <c r="DL46" s="199">
        <f t="shared" si="18"/>
        <v>0</v>
      </c>
      <c r="DM46" s="215">
        <f t="shared" si="19"/>
        <v>0</v>
      </c>
      <c r="DP46" s="177"/>
      <c r="DQ46" s="178"/>
      <c r="DR46" s="177"/>
      <c r="DS46" s="178"/>
      <c r="DT46" s="177"/>
      <c r="DU46" s="178"/>
      <c r="DV46" s="177"/>
      <c r="DW46" s="178"/>
      <c r="DX46" s="177"/>
      <c r="DY46" s="178"/>
      <c r="DZ46" s="177"/>
      <c r="EA46" s="178"/>
      <c r="EB46" s="177"/>
      <c r="EC46" s="178"/>
      <c r="ED46" s="177"/>
      <c r="EE46" s="205"/>
      <c r="EF46" s="199">
        <f t="shared" si="20"/>
        <v>0</v>
      </c>
      <c r="EG46" s="216">
        <f t="shared" si="21"/>
        <v>0</v>
      </c>
      <c r="EH46" s="199">
        <f t="shared" si="22"/>
        <v>0</v>
      </c>
      <c r="EI46" s="215">
        <f t="shared" si="23"/>
        <v>0</v>
      </c>
      <c r="EL46" s="177"/>
      <c r="EM46" s="178"/>
      <c r="EN46" s="177"/>
      <c r="EO46" s="178"/>
      <c r="EP46" s="177"/>
      <c r="EQ46" s="178"/>
      <c r="ER46" s="177"/>
      <c r="ES46" s="178"/>
      <c r="ET46" s="177"/>
      <c r="EU46" s="178"/>
      <c r="EV46" s="177"/>
      <c r="EW46" s="178"/>
      <c r="EX46" s="177"/>
      <c r="EY46" s="178"/>
      <c r="EZ46" s="177"/>
      <c r="FA46" s="205"/>
      <c r="FB46" s="199">
        <f t="shared" si="24"/>
        <v>0</v>
      </c>
      <c r="FC46" s="216">
        <f t="shared" si="25"/>
        <v>0</v>
      </c>
      <c r="FD46" s="199">
        <f t="shared" si="26"/>
        <v>0</v>
      </c>
      <c r="FE46" s="215">
        <f t="shared" si="27"/>
        <v>0</v>
      </c>
      <c r="FH46" s="177"/>
      <c r="FI46" s="178"/>
      <c r="FJ46" s="177"/>
      <c r="FK46" s="178"/>
      <c r="FL46" s="177"/>
      <c r="FM46" s="178"/>
      <c r="FN46" s="177"/>
      <c r="FO46" s="178"/>
      <c r="FP46" s="177"/>
      <c r="FQ46" s="178"/>
      <c r="FR46" s="177"/>
      <c r="FS46" s="178"/>
      <c r="FT46" s="177"/>
      <c r="FU46" s="178"/>
      <c r="FV46" s="177"/>
      <c r="FW46" s="205"/>
      <c r="FX46" s="199">
        <f t="shared" si="28"/>
        <v>0</v>
      </c>
      <c r="FY46" s="216">
        <f t="shared" si="29"/>
        <v>0</v>
      </c>
      <c r="FZ46" s="199">
        <f t="shared" si="30"/>
        <v>0</v>
      </c>
      <c r="GA46" s="215">
        <f t="shared" si="31"/>
        <v>0</v>
      </c>
      <c r="GD46" s="177"/>
      <c r="GE46" s="178"/>
      <c r="GF46" s="177"/>
      <c r="GG46" s="178"/>
      <c r="GH46" s="177"/>
      <c r="GI46" s="178"/>
      <c r="GJ46" s="177"/>
      <c r="GK46" s="178"/>
      <c r="GL46" s="177"/>
      <c r="GM46" s="178"/>
      <c r="GN46" s="177"/>
      <c r="GO46" s="178"/>
      <c r="GP46" s="177"/>
      <c r="GQ46" s="178"/>
      <c r="GR46" s="177"/>
      <c r="GS46" s="205"/>
      <c r="GT46" s="199">
        <f t="shared" si="32"/>
        <v>0</v>
      </c>
      <c r="GU46" s="216">
        <f t="shared" si="33"/>
        <v>0</v>
      </c>
      <c r="GV46" s="199">
        <f t="shared" si="34"/>
        <v>0</v>
      </c>
      <c r="GW46" s="215">
        <f t="shared" si="35"/>
        <v>0</v>
      </c>
      <c r="GZ46" s="177"/>
      <c r="HA46" s="178"/>
      <c r="HB46" s="177"/>
      <c r="HC46" s="178"/>
      <c r="HD46" s="177"/>
      <c r="HE46" s="178"/>
      <c r="HF46" s="177"/>
      <c r="HG46" s="178"/>
      <c r="HH46" s="177"/>
      <c r="HI46" s="178"/>
      <c r="HJ46" s="177"/>
      <c r="HK46" s="178"/>
      <c r="HL46" s="177"/>
      <c r="HM46" s="178"/>
      <c r="HN46" s="177"/>
      <c r="HO46" s="205"/>
      <c r="HP46" s="199">
        <f t="shared" si="36"/>
        <v>0</v>
      </c>
      <c r="HQ46" s="216">
        <f t="shared" si="37"/>
        <v>0</v>
      </c>
      <c r="HR46" s="199">
        <f t="shared" si="38"/>
        <v>0</v>
      </c>
      <c r="HS46" s="215">
        <f t="shared" si="39"/>
        <v>0</v>
      </c>
      <c r="HV46" s="201">
        <f t="shared" si="40"/>
        <v>0</v>
      </c>
      <c r="HW46" s="202">
        <f t="shared" si="40"/>
        <v>0</v>
      </c>
      <c r="HX46" s="169">
        <f t="shared" si="0"/>
        <v>0</v>
      </c>
      <c r="HY46" s="170">
        <f t="shared" si="1"/>
        <v>0</v>
      </c>
      <c r="HZ46" s="203">
        <f t="shared" si="41"/>
        <v>0</v>
      </c>
      <c r="IA46" s="202">
        <f t="shared" si="41"/>
        <v>0</v>
      </c>
      <c r="IB46" s="169">
        <f t="shared" si="2"/>
        <v>0</v>
      </c>
      <c r="IC46" s="444">
        <f t="shared" si="3"/>
        <v>0</v>
      </c>
      <c r="ID46" s="437">
        <f t="shared" si="42"/>
        <v>0</v>
      </c>
      <c r="IE46" s="439">
        <f t="shared" si="43"/>
        <v>0</v>
      </c>
      <c r="IF46" s="438" t="s">
        <v>343</v>
      </c>
      <c r="IG46" s="439" t="s">
        <v>343</v>
      </c>
    </row>
    <row r="47" spans="1:241" s="4" customFormat="1" ht="16.5" customHeight="1" x14ac:dyDescent="0.25">
      <c r="B47" s="73" t="s">
        <v>30</v>
      </c>
      <c r="C47" s="880"/>
      <c r="D47" s="881"/>
      <c r="E47" s="318"/>
      <c r="F47" s="314"/>
      <c r="G47" s="14"/>
      <c r="H47" s="14"/>
      <c r="I47" s="80">
        <f>INT(ROUND(F47,2)*(IF(E47&gt;0,data!$J$4,0)))</f>
        <v>0</v>
      </c>
      <c r="J47" s="80">
        <f>IF(E47&gt;0,I47*E47,0)</f>
        <v>0</v>
      </c>
      <c r="K47" s="320"/>
      <c r="L47" s="318"/>
      <c r="M47" s="80">
        <f>INT(ROUND(F47,2)*(IF(E47&gt;0,(IF(K47="ano",data!$J$6,0)),0)))</f>
        <v>0</v>
      </c>
      <c r="N47" s="82">
        <f>IF(L47&gt;E47,M47*E47,M47*L47)</f>
        <v>0</v>
      </c>
      <c r="O47" s="84">
        <f t="shared" si="44"/>
        <v>0</v>
      </c>
      <c r="Q47" s="85" t="str">
        <f t="shared" si="45"/>
        <v/>
      </c>
      <c r="R47" s="639" t="s">
        <v>343</v>
      </c>
      <c r="T47" s="4">
        <f t="shared" si="46"/>
        <v>0</v>
      </c>
      <c r="U47" s="179" t="s">
        <v>300</v>
      </c>
      <c r="V47" s="10"/>
      <c r="W47" s="10"/>
      <c r="X47" s="167"/>
      <c r="Y47" s="180"/>
      <c r="Z47" s="167"/>
      <c r="AA47" s="180"/>
      <c r="AB47" s="167"/>
      <c r="AC47" s="180"/>
      <c r="AD47" s="167"/>
      <c r="AE47" s="180"/>
      <c r="AF47" s="167"/>
      <c r="AG47" s="180"/>
      <c r="AH47" s="167"/>
      <c r="AI47" s="180"/>
      <c r="AJ47" s="167"/>
      <c r="AK47" s="180"/>
      <c r="AL47" s="167"/>
      <c r="AM47" s="180"/>
      <c r="AN47" s="167"/>
      <c r="AO47" s="180"/>
      <c r="AP47" s="167"/>
      <c r="AQ47" s="180"/>
      <c r="AR47" s="167"/>
      <c r="AS47" s="180"/>
      <c r="AT47" s="167"/>
      <c r="AU47" s="198"/>
      <c r="AV47" s="199">
        <f t="shared" si="4"/>
        <v>0</v>
      </c>
      <c r="AW47" s="215">
        <f t="shared" si="5"/>
        <v>0</v>
      </c>
      <c r="AX47" s="199">
        <f t="shared" si="6"/>
        <v>0</v>
      </c>
      <c r="AY47" s="215">
        <f t="shared" si="7"/>
        <v>0</v>
      </c>
      <c r="BB47" s="167"/>
      <c r="BC47" s="180"/>
      <c r="BD47" s="167"/>
      <c r="BE47" s="180"/>
      <c r="BF47" s="167"/>
      <c r="BG47" s="180"/>
      <c r="BH47" s="167"/>
      <c r="BI47" s="180"/>
      <c r="BJ47" s="167"/>
      <c r="BK47" s="180"/>
      <c r="BL47" s="167"/>
      <c r="BM47" s="180"/>
      <c r="BN47" s="167"/>
      <c r="BO47" s="180"/>
      <c r="BP47" s="167"/>
      <c r="BQ47" s="198"/>
      <c r="BR47" s="199">
        <f t="shared" si="8"/>
        <v>0</v>
      </c>
      <c r="BS47" s="216">
        <f t="shared" si="9"/>
        <v>0</v>
      </c>
      <c r="BT47" s="199">
        <f t="shared" si="10"/>
        <v>0</v>
      </c>
      <c r="BU47" s="215">
        <f t="shared" si="11"/>
        <v>0</v>
      </c>
      <c r="BX47" s="167"/>
      <c r="BY47" s="180"/>
      <c r="BZ47" s="167"/>
      <c r="CA47" s="180"/>
      <c r="CB47" s="167"/>
      <c r="CC47" s="180"/>
      <c r="CD47" s="167"/>
      <c r="CE47" s="180"/>
      <c r="CF47" s="167"/>
      <c r="CG47" s="180"/>
      <c r="CH47" s="167"/>
      <c r="CI47" s="180"/>
      <c r="CJ47" s="167"/>
      <c r="CK47" s="180"/>
      <c r="CL47" s="167"/>
      <c r="CM47" s="198"/>
      <c r="CN47" s="199">
        <f t="shared" si="12"/>
        <v>0</v>
      </c>
      <c r="CO47" s="216">
        <f t="shared" si="13"/>
        <v>0</v>
      </c>
      <c r="CP47" s="199">
        <f t="shared" si="14"/>
        <v>0</v>
      </c>
      <c r="CQ47" s="215">
        <f t="shared" si="15"/>
        <v>0</v>
      </c>
      <c r="CT47" s="167"/>
      <c r="CU47" s="180"/>
      <c r="CV47" s="167"/>
      <c r="CW47" s="180"/>
      <c r="CX47" s="167"/>
      <c r="CY47" s="180"/>
      <c r="CZ47" s="167"/>
      <c r="DA47" s="180"/>
      <c r="DB47" s="167"/>
      <c r="DC47" s="180"/>
      <c r="DD47" s="167"/>
      <c r="DE47" s="180"/>
      <c r="DF47" s="167"/>
      <c r="DG47" s="180"/>
      <c r="DH47" s="167"/>
      <c r="DI47" s="198"/>
      <c r="DJ47" s="199">
        <f t="shared" si="16"/>
        <v>0</v>
      </c>
      <c r="DK47" s="216">
        <f t="shared" si="17"/>
        <v>0</v>
      </c>
      <c r="DL47" s="199">
        <f t="shared" si="18"/>
        <v>0</v>
      </c>
      <c r="DM47" s="215">
        <f t="shared" si="19"/>
        <v>0</v>
      </c>
      <c r="DP47" s="167"/>
      <c r="DQ47" s="180"/>
      <c r="DR47" s="167"/>
      <c r="DS47" s="180"/>
      <c r="DT47" s="167"/>
      <c r="DU47" s="180"/>
      <c r="DV47" s="167"/>
      <c r="DW47" s="180"/>
      <c r="DX47" s="167"/>
      <c r="DY47" s="180"/>
      <c r="DZ47" s="167"/>
      <c r="EA47" s="180"/>
      <c r="EB47" s="167"/>
      <c r="EC47" s="180"/>
      <c r="ED47" s="167"/>
      <c r="EE47" s="198"/>
      <c r="EF47" s="199">
        <f t="shared" si="20"/>
        <v>0</v>
      </c>
      <c r="EG47" s="216">
        <f t="shared" si="21"/>
        <v>0</v>
      </c>
      <c r="EH47" s="199">
        <f t="shared" si="22"/>
        <v>0</v>
      </c>
      <c r="EI47" s="215">
        <f t="shared" si="23"/>
        <v>0</v>
      </c>
      <c r="EL47" s="167"/>
      <c r="EM47" s="180"/>
      <c r="EN47" s="167"/>
      <c r="EO47" s="180"/>
      <c r="EP47" s="167"/>
      <c r="EQ47" s="180"/>
      <c r="ER47" s="167"/>
      <c r="ES47" s="180"/>
      <c r="ET47" s="167"/>
      <c r="EU47" s="180"/>
      <c r="EV47" s="167"/>
      <c r="EW47" s="180"/>
      <c r="EX47" s="167"/>
      <c r="EY47" s="180"/>
      <c r="EZ47" s="167"/>
      <c r="FA47" s="198"/>
      <c r="FB47" s="199">
        <f t="shared" si="24"/>
        <v>0</v>
      </c>
      <c r="FC47" s="216">
        <f t="shared" si="25"/>
        <v>0</v>
      </c>
      <c r="FD47" s="199">
        <f t="shared" si="26"/>
        <v>0</v>
      </c>
      <c r="FE47" s="215">
        <f t="shared" si="27"/>
        <v>0</v>
      </c>
      <c r="FH47" s="167"/>
      <c r="FI47" s="180"/>
      <c r="FJ47" s="167"/>
      <c r="FK47" s="180"/>
      <c r="FL47" s="167"/>
      <c r="FM47" s="180"/>
      <c r="FN47" s="167"/>
      <c r="FO47" s="180"/>
      <c r="FP47" s="167"/>
      <c r="FQ47" s="180"/>
      <c r="FR47" s="167"/>
      <c r="FS47" s="180"/>
      <c r="FT47" s="167"/>
      <c r="FU47" s="180"/>
      <c r="FV47" s="167"/>
      <c r="FW47" s="198"/>
      <c r="FX47" s="199">
        <f t="shared" si="28"/>
        <v>0</v>
      </c>
      <c r="FY47" s="216">
        <f t="shared" si="29"/>
        <v>0</v>
      </c>
      <c r="FZ47" s="199">
        <f t="shared" si="30"/>
        <v>0</v>
      </c>
      <c r="GA47" s="215">
        <f t="shared" si="31"/>
        <v>0</v>
      </c>
      <c r="GD47" s="167"/>
      <c r="GE47" s="180"/>
      <c r="GF47" s="167"/>
      <c r="GG47" s="180"/>
      <c r="GH47" s="167"/>
      <c r="GI47" s="180"/>
      <c r="GJ47" s="167"/>
      <c r="GK47" s="180"/>
      <c r="GL47" s="167"/>
      <c r="GM47" s="180"/>
      <c r="GN47" s="167"/>
      <c r="GO47" s="180"/>
      <c r="GP47" s="167"/>
      <c r="GQ47" s="180"/>
      <c r="GR47" s="167"/>
      <c r="GS47" s="198"/>
      <c r="GT47" s="199">
        <f t="shared" si="32"/>
        <v>0</v>
      </c>
      <c r="GU47" s="216">
        <f t="shared" si="33"/>
        <v>0</v>
      </c>
      <c r="GV47" s="199">
        <f t="shared" si="34"/>
        <v>0</v>
      </c>
      <c r="GW47" s="215">
        <f t="shared" si="35"/>
        <v>0</v>
      </c>
      <c r="GZ47" s="167"/>
      <c r="HA47" s="180"/>
      <c r="HB47" s="167"/>
      <c r="HC47" s="180"/>
      <c r="HD47" s="167"/>
      <c r="HE47" s="180"/>
      <c r="HF47" s="167"/>
      <c r="HG47" s="180"/>
      <c r="HH47" s="167"/>
      <c r="HI47" s="180"/>
      <c r="HJ47" s="167"/>
      <c r="HK47" s="180"/>
      <c r="HL47" s="167"/>
      <c r="HM47" s="180"/>
      <c r="HN47" s="167"/>
      <c r="HO47" s="198"/>
      <c r="HP47" s="199">
        <f t="shared" si="36"/>
        <v>0</v>
      </c>
      <c r="HQ47" s="216">
        <f t="shared" si="37"/>
        <v>0</v>
      </c>
      <c r="HR47" s="199">
        <f t="shared" si="38"/>
        <v>0</v>
      </c>
      <c r="HS47" s="215">
        <f t="shared" si="39"/>
        <v>0</v>
      </c>
      <c r="HV47" s="201">
        <f t="shared" si="40"/>
        <v>0</v>
      </c>
      <c r="HW47" s="202">
        <f t="shared" si="40"/>
        <v>0</v>
      </c>
      <c r="HX47" s="169">
        <f t="shared" si="0"/>
        <v>0</v>
      </c>
      <c r="HY47" s="170">
        <f t="shared" si="1"/>
        <v>0</v>
      </c>
      <c r="HZ47" s="203">
        <f t="shared" si="41"/>
        <v>0</v>
      </c>
      <c r="IA47" s="202">
        <f t="shared" si="41"/>
        <v>0</v>
      </c>
      <c r="IB47" s="169">
        <f t="shared" si="2"/>
        <v>0</v>
      </c>
      <c r="IC47" s="444">
        <f t="shared" si="3"/>
        <v>0</v>
      </c>
      <c r="ID47" s="437">
        <f t="shared" si="42"/>
        <v>0</v>
      </c>
      <c r="IE47" s="439">
        <f t="shared" si="43"/>
        <v>0</v>
      </c>
      <c r="IF47" s="438" t="s">
        <v>343</v>
      </c>
      <c r="IG47" s="439" t="s">
        <v>343</v>
      </c>
    </row>
    <row r="48" spans="1:241" s="23" customFormat="1" ht="15.75" hidden="1" customHeight="1" x14ac:dyDescent="0.25">
      <c r="A48" s="4"/>
      <c r="B48" s="73"/>
      <c r="C48" s="565"/>
      <c r="D48" s="563"/>
      <c r="E48" s="24"/>
      <c r="F48" s="564"/>
      <c r="G48" s="24"/>
      <c r="H48" s="24"/>
      <c r="I48" s="80">
        <f>INT(ROUND(F48,2)*(IF(E48&gt;0,data!$J$4,0)))</f>
        <v>0</v>
      </c>
      <c r="J48" s="80"/>
      <c r="K48" s="566"/>
      <c r="L48" s="131"/>
      <c r="M48" s="80">
        <f>INT(ROUND(F48,2)*(IF(E48&gt;0,(IF(K48="ano",data!$J$6,0)),0)))</f>
        <v>0</v>
      </c>
      <c r="N48" s="82"/>
      <c r="O48" s="84"/>
      <c r="P48" s="4"/>
      <c r="Q48" s="85"/>
      <c r="R48" s="639" t="s">
        <v>343</v>
      </c>
      <c r="S48" s="4"/>
      <c r="U48" s="176" t="s">
        <v>300</v>
      </c>
      <c r="V48" s="10"/>
      <c r="W48" s="10"/>
      <c r="X48" s="177"/>
      <c r="Y48" s="178"/>
      <c r="Z48" s="177"/>
      <c r="AA48" s="178"/>
      <c r="AB48" s="177"/>
      <c r="AC48" s="178"/>
      <c r="AD48" s="177"/>
      <c r="AE48" s="178"/>
      <c r="AF48" s="177"/>
      <c r="AG48" s="178"/>
      <c r="AH48" s="177"/>
      <c r="AI48" s="178"/>
      <c r="AJ48" s="177"/>
      <c r="AK48" s="178"/>
      <c r="AL48" s="177"/>
      <c r="AM48" s="178"/>
      <c r="AN48" s="177"/>
      <c r="AO48" s="178"/>
      <c r="AP48" s="177"/>
      <c r="AQ48" s="178"/>
      <c r="AR48" s="177"/>
      <c r="AS48" s="178"/>
      <c r="AT48" s="177"/>
      <c r="AU48" s="205"/>
      <c r="AV48" s="199">
        <f t="shared" si="4"/>
        <v>0</v>
      </c>
      <c r="AW48" s="215">
        <f t="shared" si="5"/>
        <v>0</v>
      </c>
      <c r="AX48" s="199">
        <f t="shared" si="6"/>
        <v>0</v>
      </c>
      <c r="AY48" s="215">
        <f t="shared" si="7"/>
        <v>0</v>
      </c>
      <c r="BB48" s="177"/>
      <c r="BC48" s="178"/>
      <c r="BD48" s="177"/>
      <c r="BE48" s="178"/>
      <c r="BF48" s="177"/>
      <c r="BG48" s="178"/>
      <c r="BH48" s="177"/>
      <c r="BI48" s="178"/>
      <c r="BJ48" s="177"/>
      <c r="BK48" s="178"/>
      <c r="BL48" s="177"/>
      <c r="BM48" s="178"/>
      <c r="BN48" s="177"/>
      <c r="BO48" s="178"/>
      <c r="BP48" s="177"/>
      <c r="BQ48" s="205"/>
      <c r="BR48" s="199">
        <f t="shared" si="8"/>
        <v>0</v>
      </c>
      <c r="BS48" s="216">
        <f t="shared" si="9"/>
        <v>0</v>
      </c>
      <c r="BT48" s="199">
        <f t="shared" si="10"/>
        <v>0</v>
      </c>
      <c r="BU48" s="215">
        <f t="shared" si="11"/>
        <v>0</v>
      </c>
      <c r="BX48" s="177"/>
      <c r="BY48" s="178"/>
      <c r="BZ48" s="177"/>
      <c r="CA48" s="178"/>
      <c r="CB48" s="177"/>
      <c r="CC48" s="178"/>
      <c r="CD48" s="177"/>
      <c r="CE48" s="178"/>
      <c r="CF48" s="177"/>
      <c r="CG48" s="178"/>
      <c r="CH48" s="177"/>
      <c r="CI48" s="178"/>
      <c r="CJ48" s="177"/>
      <c r="CK48" s="178"/>
      <c r="CL48" s="177"/>
      <c r="CM48" s="205"/>
      <c r="CN48" s="199">
        <f t="shared" si="12"/>
        <v>0</v>
      </c>
      <c r="CO48" s="216">
        <f t="shared" si="13"/>
        <v>0</v>
      </c>
      <c r="CP48" s="199">
        <f t="shared" si="14"/>
        <v>0</v>
      </c>
      <c r="CQ48" s="215">
        <f t="shared" si="15"/>
        <v>0</v>
      </c>
      <c r="CT48" s="177"/>
      <c r="CU48" s="178"/>
      <c r="CV48" s="177"/>
      <c r="CW48" s="178"/>
      <c r="CX48" s="177"/>
      <c r="CY48" s="178"/>
      <c r="CZ48" s="177"/>
      <c r="DA48" s="178"/>
      <c r="DB48" s="177"/>
      <c r="DC48" s="178"/>
      <c r="DD48" s="177"/>
      <c r="DE48" s="178"/>
      <c r="DF48" s="177"/>
      <c r="DG48" s="178"/>
      <c r="DH48" s="177"/>
      <c r="DI48" s="205"/>
      <c r="DJ48" s="199">
        <f t="shared" si="16"/>
        <v>0</v>
      </c>
      <c r="DK48" s="216">
        <f t="shared" si="17"/>
        <v>0</v>
      </c>
      <c r="DL48" s="199">
        <f t="shared" si="18"/>
        <v>0</v>
      </c>
      <c r="DM48" s="215">
        <f t="shared" si="19"/>
        <v>0</v>
      </c>
      <c r="DP48" s="177"/>
      <c r="DQ48" s="178"/>
      <c r="DR48" s="177"/>
      <c r="DS48" s="178"/>
      <c r="DT48" s="177"/>
      <c r="DU48" s="178"/>
      <c r="DV48" s="177"/>
      <c r="DW48" s="178"/>
      <c r="DX48" s="177"/>
      <c r="DY48" s="178"/>
      <c r="DZ48" s="177"/>
      <c r="EA48" s="178"/>
      <c r="EB48" s="177"/>
      <c r="EC48" s="178"/>
      <c r="ED48" s="177"/>
      <c r="EE48" s="205"/>
      <c r="EF48" s="199">
        <f t="shared" si="20"/>
        <v>0</v>
      </c>
      <c r="EG48" s="216">
        <f t="shared" si="21"/>
        <v>0</v>
      </c>
      <c r="EH48" s="199">
        <f t="shared" si="22"/>
        <v>0</v>
      </c>
      <c r="EI48" s="215">
        <f t="shared" si="23"/>
        <v>0</v>
      </c>
      <c r="EL48" s="177"/>
      <c r="EM48" s="178"/>
      <c r="EN48" s="177"/>
      <c r="EO48" s="178"/>
      <c r="EP48" s="177"/>
      <c r="EQ48" s="178"/>
      <c r="ER48" s="177"/>
      <c r="ES48" s="178"/>
      <c r="ET48" s="177"/>
      <c r="EU48" s="178"/>
      <c r="EV48" s="177"/>
      <c r="EW48" s="178"/>
      <c r="EX48" s="177"/>
      <c r="EY48" s="178"/>
      <c r="EZ48" s="177"/>
      <c r="FA48" s="205"/>
      <c r="FB48" s="199">
        <f t="shared" si="24"/>
        <v>0</v>
      </c>
      <c r="FC48" s="216">
        <f t="shared" si="25"/>
        <v>0</v>
      </c>
      <c r="FD48" s="199">
        <f t="shared" si="26"/>
        <v>0</v>
      </c>
      <c r="FE48" s="215">
        <f t="shared" si="27"/>
        <v>0</v>
      </c>
      <c r="FH48" s="177"/>
      <c r="FI48" s="178"/>
      <c r="FJ48" s="177"/>
      <c r="FK48" s="178"/>
      <c r="FL48" s="177"/>
      <c r="FM48" s="178"/>
      <c r="FN48" s="177"/>
      <c r="FO48" s="178"/>
      <c r="FP48" s="177"/>
      <c r="FQ48" s="178"/>
      <c r="FR48" s="177"/>
      <c r="FS48" s="178"/>
      <c r="FT48" s="177"/>
      <c r="FU48" s="178"/>
      <c r="FV48" s="177"/>
      <c r="FW48" s="205"/>
      <c r="FX48" s="199">
        <f t="shared" si="28"/>
        <v>0</v>
      </c>
      <c r="FY48" s="216">
        <f t="shared" si="29"/>
        <v>0</v>
      </c>
      <c r="FZ48" s="199">
        <f t="shared" si="30"/>
        <v>0</v>
      </c>
      <c r="GA48" s="215">
        <f t="shared" si="31"/>
        <v>0</v>
      </c>
      <c r="GD48" s="177"/>
      <c r="GE48" s="178"/>
      <c r="GF48" s="177"/>
      <c r="GG48" s="178"/>
      <c r="GH48" s="177"/>
      <c r="GI48" s="178"/>
      <c r="GJ48" s="177"/>
      <c r="GK48" s="178"/>
      <c r="GL48" s="177"/>
      <c r="GM48" s="178"/>
      <c r="GN48" s="177"/>
      <c r="GO48" s="178"/>
      <c r="GP48" s="177"/>
      <c r="GQ48" s="178"/>
      <c r="GR48" s="177"/>
      <c r="GS48" s="205"/>
      <c r="GT48" s="199">
        <f t="shared" si="32"/>
        <v>0</v>
      </c>
      <c r="GU48" s="216">
        <f t="shared" si="33"/>
        <v>0</v>
      </c>
      <c r="GV48" s="199">
        <f t="shared" si="34"/>
        <v>0</v>
      </c>
      <c r="GW48" s="215">
        <f t="shared" si="35"/>
        <v>0</v>
      </c>
      <c r="GZ48" s="177"/>
      <c r="HA48" s="178"/>
      <c r="HB48" s="177"/>
      <c r="HC48" s="178"/>
      <c r="HD48" s="177"/>
      <c r="HE48" s="178"/>
      <c r="HF48" s="177"/>
      <c r="HG48" s="178"/>
      <c r="HH48" s="177"/>
      <c r="HI48" s="178"/>
      <c r="HJ48" s="177"/>
      <c r="HK48" s="178"/>
      <c r="HL48" s="177"/>
      <c r="HM48" s="178"/>
      <c r="HN48" s="177"/>
      <c r="HO48" s="205"/>
      <c r="HP48" s="199">
        <f t="shared" si="36"/>
        <v>0</v>
      </c>
      <c r="HQ48" s="216">
        <f t="shared" si="37"/>
        <v>0</v>
      </c>
      <c r="HR48" s="199">
        <f t="shared" si="38"/>
        <v>0</v>
      </c>
      <c r="HS48" s="215">
        <f t="shared" si="39"/>
        <v>0</v>
      </c>
      <c r="HV48" s="201">
        <f t="shared" si="40"/>
        <v>0</v>
      </c>
      <c r="HW48" s="202">
        <f t="shared" si="40"/>
        <v>0</v>
      </c>
      <c r="HX48" s="169">
        <f t="shared" si="0"/>
        <v>0</v>
      </c>
      <c r="HY48" s="170">
        <f t="shared" si="1"/>
        <v>0</v>
      </c>
      <c r="HZ48" s="203">
        <f t="shared" si="41"/>
        <v>0</v>
      </c>
      <c r="IA48" s="202">
        <f t="shared" si="41"/>
        <v>0</v>
      </c>
      <c r="IB48" s="169">
        <f t="shared" si="2"/>
        <v>0</v>
      </c>
      <c r="IC48" s="444">
        <f t="shared" si="3"/>
        <v>0</v>
      </c>
      <c r="ID48" s="437">
        <f t="shared" si="42"/>
        <v>0</v>
      </c>
      <c r="IE48" s="439">
        <f t="shared" si="43"/>
        <v>0</v>
      </c>
      <c r="IF48" s="438" t="s">
        <v>343</v>
      </c>
      <c r="IG48" s="439" t="s">
        <v>343</v>
      </c>
    </row>
    <row r="49" spans="1:241" s="4" customFormat="1" ht="16.5" customHeight="1" x14ac:dyDescent="0.25">
      <c r="B49" s="73" t="s">
        <v>31</v>
      </c>
      <c r="C49" s="880"/>
      <c r="D49" s="881"/>
      <c r="E49" s="318"/>
      <c r="F49" s="314"/>
      <c r="G49" s="14"/>
      <c r="H49" s="14"/>
      <c r="I49" s="80">
        <f>INT(ROUND(F49,2)*(IF(E49&gt;0,data!$J$4,0)))</f>
        <v>0</v>
      </c>
      <c r="J49" s="80">
        <f>IF(E49&gt;0,I49*E49,0)</f>
        <v>0</v>
      </c>
      <c r="K49" s="320"/>
      <c r="L49" s="318"/>
      <c r="M49" s="80">
        <f>INT(ROUND(F49,2)*(IF(E49&gt;0,(IF(K49="ano",data!$J$6,0)),0)))</f>
        <v>0</v>
      </c>
      <c r="N49" s="82">
        <f>IF(L49&gt;E49,M49*E49,M49*L49)</f>
        <v>0</v>
      </c>
      <c r="O49" s="84">
        <f t="shared" si="44"/>
        <v>0</v>
      </c>
      <c r="Q49" s="85" t="str">
        <f t="shared" si="45"/>
        <v/>
      </c>
      <c r="R49" s="639" t="s">
        <v>343</v>
      </c>
      <c r="T49" s="4">
        <f t="shared" si="46"/>
        <v>0</v>
      </c>
      <c r="U49" s="179" t="s">
        <v>300</v>
      </c>
      <c r="V49" s="10"/>
      <c r="W49" s="10"/>
      <c r="X49" s="167"/>
      <c r="Y49" s="180"/>
      <c r="Z49" s="167"/>
      <c r="AA49" s="180"/>
      <c r="AB49" s="167"/>
      <c r="AC49" s="180"/>
      <c r="AD49" s="167"/>
      <c r="AE49" s="180"/>
      <c r="AF49" s="167"/>
      <c r="AG49" s="180"/>
      <c r="AH49" s="167"/>
      <c r="AI49" s="180"/>
      <c r="AJ49" s="167"/>
      <c r="AK49" s="180"/>
      <c r="AL49" s="167"/>
      <c r="AM49" s="180"/>
      <c r="AN49" s="167"/>
      <c r="AO49" s="180"/>
      <c r="AP49" s="167"/>
      <c r="AQ49" s="180"/>
      <c r="AR49" s="167"/>
      <c r="AS49" s="180"/>
      <c r="AT49" s="167"/>
      <c r="AU49" s="198"/>
      <c r="AV49" s="199">
        <f t="shared" si="4"/>
        <v>0</v>
      </c>
      <c r="AW49" s="215">
        <f t="shared" si="5"/>
        <v>0</v>
      </c>
      <c r="AX49" s="199">
        <f t="shared" si="6"/>
        <v>0</v>
      </c>
      <c r="AY49" s="215">
        <f t="shared" si="7"/>
        <v>0</v>
      </c>
      <c r="BB49" s="167"/>
      <c r="BC49" s="180"/>
      <c r="BD49" s="167"/>
      <c r="BE49" s="180"/>
      <c r="BF49" s="167"/>
      <c r="BG49" s="180"/>
      <c r="BH49" s="167"/>
      <c r="BI49" s="180"/>
      <c r="BJ49" s="167"/>
      <c r="BK49" s="180"/>
      <c r="BL49" s="167"/>
      <c r="BM49" s="180"/>
      <c r="BN49" s="167"/>
      <c r="BO49" s="180"/>
      <c r="BP49" s="167"/>
      <c r="BQ49" s="198"/>
      <c r="BR49" s="199">
        <f t="shared" si="8"/>
        <v>0</v>
      </c>
      <c r="BS49" s="216">
        <f t="shared" si="9"/>
        <v>0</v>
      </c>
      <c r="BT49" s="199">
        <f t="shared" si="10"/>
        <v>0</v>
      </c>
      <c r="BU49" s="215">
        <f t="shared" si="11"/>
        <v>0</v>
      </c>
      <c r="BX49" s="167"/>
      <c r="BY49" s="180"/>
      <c r="BZ49" s="167"/>
      <c r="CA49" s="180"/>
      <c r="CB49" s="167"/>
      <c r="CC49" s="180"/>
      <c r="CD49" s="167"/>
      <c r="CE49" s="180"/>
      <c r="CF49" s="167"/>
      <c r="CG49" s="180"/>
      <c r="CH49" s="167"/>
      <c r="CI49" s="180"/>
      <c r="CJ49" s="167"/>
      <c r="CK49" s="180"/>
      <c r="CL49" s="167"/>
      <c r="CM49" s="198"/>
      <c r="CN49" s="199">
        <f t="shared" si="12"/>
        <v>0</v>
      </c>
      <c r="CO49" s="216">
        <f t="shared" si="13"/>
        <v>0</v>
      </c>
      <c r="CP49" s="199">
        <f t="shared" si="14"/>
        <v>0</v>
      </c>
      <c r="CQ49" s="215">
        <f t="shared" si="15"/>
        <v>0</v>
      </c>
      <c r="CT49" s="167"/>
      <c r="CU49" s="180"/>
      <c r="CV49" s="167"/>
      <c r="CW49" s="180"/>
      <c r="CX49" s="167"/>
      <c r="CY49" s="180"/>
      <c r="CZ49" s="167"/>
      <c r="DA49" s="180"/>
      <c r="DB49" s="167"/>
      <c r="DC49" s="180"/>
      <c r="DD49" s="167"/>
      <c r="DE49" s="180"/>
      <c r="DF49" s="167"/>
      <c r="DG49" s="180"/>
      <c r="DH49" s="167"/>
      <c r="DI49" s="198"/>
      <c r="DJ49" s="199">
        <f t="shared" si="16"/>
        <v>0</v>
      </c>
      <c r="DK49" s="216">
        <f t="shared" si="17"/>
        <v>0</v>
      </c>
      <c r="DL49" s="199">
        <f t="shared" si="18"/>
        <v>0</v>
      </c>
      <c r="DM49" s="215">
        <f t="shared" si="19"/>
        <v>0</v>
      </c>
      <c r="DP49" s="167"/>
      <c r="DQ49" s="180"/>
      <c r="DR49" s="167"/>
      <c r="DS49" s="180"/>
      <c r="DT49" s="167"/>
      <c r="DU49" s="180"/>
      <c r="DV49" s="167"/>
      <c r="DW49" s="180"/>
      <c r="DX49" s="167"/>
      <c r="DY49" s="180"/>
      <c r="DZ49" s="167"/>
      <c r="EA49" s="180"/>
      <c r="EB49" s="167"/>
      <c r="EC49" s="180"/>
      <c r="ED49" s="167"/>
      <c r="EE49" s="198"/>
      <c r="EF49" s="199">
        <f t="shared" si="20"/>
        <v>0</v>
      </c>
      <c r="EG49" s="216">
        <f t="shared" si="21"/>
        <v>0</v>
      </c>
      <c r="EH49" s="199">
        <f t="shared" si="22"/>
        <v>0</v>
      </c>
      <c r="EI49" s="215">
        <f t="shared" si="23"/>
        <v>0</v>
      </c>
      <c r="EL49" s="167"/>
      <c r="EM49" s="180"/>
      <c r="EN49" s="167"/>
      <c r="EO49" s="180"/>
      <c r="EP49" s="167"/>
      <c r="EQ49" s="180"/>
      <c r="ER49" s="167"/>
      <c r="ES49" s="180"/>
      <c r="ET49" s="167"/>
      <c r="EU49" s="180"/>
      <c r="EV49" s="167"/>
      <c r="EW49" s="180"/>
      <c r="EX49" s="167"/>
      <c r="EY49" s="180"/>
      <c r="EZ49" s="167"/>
      <c r="FA49" s="198"/>
      <c r="FB49" s="199">
        <f t="shared" si="24"/>
        <v>0</v>
      </c>
      <c r="FC49" s="216">
        <f t="shared" si="25"/>
        <v>0</v>
      </c>
      <c r="FD49" s="199">
        <f t="shared" si="26"/>
        <v>0</v>
      </c>
      <c r="FE49" s="215">
        <f t="shared" si="27"/>
        <v>0</v>
      </c>
      <c r="FH49" s="167"/>
      <c r="FI49" s="180"/>
      <c r="FJ49" s="167"/>
      <c r="FK49" s="180"/>
      <c r="FL49" s="167"/>
      <c r="FM49" s="180"/>
      <c r="FN49" s="167"/>
      <c r="FO49" s="180"/>
      <c r="FP49" s="167"/>
      <c r="FQ49" s="180"/>
      <c r="FR49" s="167"/>
      <c r="FS49" s="180"/>
      <c r="FT49" s="167"/>
      <c r="FU49" s="180"/>
      <c r="FV49" s="167"/>
      <c r="FW49" s="198"/>
      <c r="FX49" s="199">
        <f t="shared" si="28"/>
        <v>0</v>
      </c>
      <c r="FY49" s="216">
        <f t="shared" si="29"/>
        <v>0</v>
      </c>
      <c r="FZ49" s="199">
        <f t="shared" si="30"/>
        <v>0</v>
      </c>
      <c r="GA49" s="215">
        <f t="shared" si="31"/>
        <v>0</v>
      </c>
      <c r="GD49" s="167"/>
      <c r="GE49" s="180"/>
      <c r="GF49" s="167"/>
      <c r="GG49" s="180"/>
      <c r="GH49" s="167"/>
      <c r="GI49" s="180"/>
      <c r="GJ49" s="167"/>
      <c r="GK49" s="180"/>
      <c r="GL49" s="167"/>
      <c r="GM49" s="180"/>
      <c r="GN49" s="167"/>
      <c r="GO49" s="180"/>
      <c r="GP49" s="167"/>
      <c r="GQ49" s="180"/>
      <c r="GR49" s="167"/>
      <c r="GS49" s="198"/>
      <c r="GT49" s="199">
        <f t="shared" si="32"/>
        <v>0</v>
      </c>
      <c r="GU49" s="216">
        <f t="shared" si="33"/>
        <v>0</v>
      </c>
      <c r="GV49" s="199">
        <f t="shared" si="34"/>
        <v>0</v>
      </c>
      <c r="GW49" s="215">
        <f t="shared" si="35"/>
        <v>0</v>
      </c>
      <c r="GZ49" s="167"/>
      <c r="HA49" s="180"/>
      <c r="HB49" s="167"/>
      <c r="HC49" s="180"/>
      <c r="HD49" s="167"/>
      <c r="HE49" s="180"/>
      <c r="HF49" s="167"/>
      <c r="HG49" s="180"/>
      <c r="HH49" s="167"/>
      <c r="HI49" s="180"/>
      <c r="HJ49" s="167"/>
      <c r="HK49" s="180"/>
      <c r="HL49" s="167"/>
      <c r="HM49" s="180"/>
      <c r="HN49" s="167"/>
      <c r="HO49" s="198"/>
      <c r="HP49" s="199">
        <f t="shared" si="36"/>
        <v>0</v>
      </c>
      <c r="HQ49" s="216">
        <f t="shared" si="37"/>
        <v>0</v>
      </c>
      <c r="HR49" s="199">
        <f t="shared" si="38"/>
        <v>0</v>
      </c>
      <c r="HS49" s="215">
        <f t="shared" si="39"/>
        <v>0</v>
      </c>
      <c r="HV49" s="201">
        <f t="shared" si="40"/>
        <v>0</v>
      </c>
      <c r="HW49" s="202">
        <f t="shared" si="40"/>
        <v>0</v>
      </c>
      <c r="HX49" s="169">
        <f t="shared" si="0"/>
        <v>0</v>
      </c>
      <c r="HY49" s="170">
        <f t="shared" si="1"/>
        <v>0</v>
      </c>
      <c r="HZ49" s="203">
        <f t="shared" si="41"/>
        <v>0</v>
      </c>
      <c r="IA49" s="202">
        <f t="shared" si="41"/>
        <v>0</v>
      </c>
      <c r="IB49" s="169">
        <f t="shared" si="2"/>
        <v>0</v>
      </c>
      <c r="IC49" s="444">
        <f t="shared" si="3"/>
        <v>0</v>
      </c>
      <c r="ID49" s="437">
        <f t="shared" si="42"/>
        <v>0</v>
      </c>
      <c r="IE49" s="439">
        <f t="shared" si="43"/>
        <v>0</v>
      </c>
      <c r="IF49" s="438" t="s">
        <v>343</v>
      </c>
      <c r="IG49" s="439" t="s">
        <v>343</v>
      </c>
    </row>
    <row r="50" spans="1:241" s="23" customFormat="1" ht="16.5" hidden="1" customHeight="1" x14ac:dyDescent="0.25">
      <c r="A50" s="4"/>
      <c r="B50" s="73"/>
      <c r="C50" s="565"/>
      <c r="D50" s="563"/>
      <c r="E50" s="24"/>
      <c r="F50" s="564"/>
      <c r="G50" s="24"/>
      <c r="H50" s="24"/>
      <c r="I50" s="80">
        <f>INT(ROUND(F50,2)*(IF(E50&gt;0,data!$J$4,0)))</f>
        <v>0</v>
      </c>
      <c r="J50" s="80"/>
      <c r="K50" s="566"/>
      <c r="L50" s="131"/>
      <c r="M50" s="80">
        <f>INT(ROUND(F50,2)*(IF(E50&gt;0,(IF(K50="ano",data!$J$6,0)),0)))</f>
        <v>0</v>
      </c>
      <c r="N50" s="82"/>
      <c r="O50" s="84"/>
      <c r="P50" s="4"/>
      <c r="Q50" s="85"/>
      <c r="R50" s="639" t="s">
        <v>343</v>
      </c>
      <c r="S50" s="4"/>
      <c r="U50" s="176" t="s">
        <v>300</v>
      </c>
      <c r="V50" s="10"/>
      <c r="W50" s="10"/>
      <c r="X50" s="177"/>
      <c r="Y50" s="178"/>
      <c r="Z50" s="177"/>
      <c r="AA50" s="178"/>
      <c r="AB50" s="177"/>
      <c r="AC50" s="178"/>
      <c r="AD50" s="177"/>
      <c r="AE50" s="178"/>
      <c r="AF50" s="177"/>
      <c r="AG50" s="178"/>
      <c r="AH50" s="177"/>
      <c r="AI50" s="178"/>
      <c r="AJ50" s="177"/>
      <c r="AK50" s="178"/>
      <c r="AL50" s="177"/>
      <c r="AM50" s="178"/>
      <c r="AN50" s="177"/>
      <c r="AO50" s="178"/>
      <c r="AP50" s="177"/>
      <c r="AQ50" s="178"/>
      <c r="AR50" s="177"/>
      <c r="AS50" s="178"/>
      <c r="AT50" s="177"/>
      <c r="AU50" s="205"/>
      <c r="AV50" s="199">
        <f t="shared" si="4"/>
        <v>0</v>
      </c>
      <c r="AW50" s="215">
        <f t="shared" si="5"/>
        <v>0</v>
      </c>
      <c r="AX50" s="199">
        <f t="shared" si="6"/>
        <v>0</v>
      </c>
      <c r="AY50" s="215">
        <f t="shared" si="7"/>
        <v>0</v>
      </c>
      <c r="BB50" s="177"/>
      <c r="BC50" s="178"/>
      <c r="BD50" s="177"/>
      <c r="BE50" s="178"/>
      <c r="BF50" s="177"/>
      <c r="BG50" s="178"/>
      <c r="BH50" s="177"/>
      <c r="BI50" s="178"/>
      <c r="BJ50" s="177"/>
      <c r="BK50" s="178"/>
      <c r="BL50" s="177"/>
      <c r="BM50" s="178"/>
      <c r="BN50" s="177"/>
      <c r="BO50" s="178"/>
      <c r="BP50" s="177"/>
      <c r="BQ50" s="205"/>
      <c r="BR50" s="199">
        <f t="shared" si="8"/>
        <v>0</v>
      </c>
      <c r="BS50" s="216">
        <f t="shared" si="9"/>
        <v>0</v>
      </c>
      <c r="BT50" s="199">
        <f t="shared" si="10"/>
        <v>0</v>
      </c>
      <c r="BU50" s="215">
        <f t="shared" si="11"/>
        <v>0</v>
      </c>
      <c r="BX50" s="177"/>
      <c r="BY50" s="178"/>
      <c r="BZ50" s="177"/>
      <c r="CA50" s="178"/>
      <c r="CB50" s="177"/>
      <c r="CC50" s="178"/>
      <c r="CD50" s="177"/>
      <c r="CE50" s="178"/>
      <c r="CF50" s="177"/>
      <c r="CG50" s="178"/>
      <c r="CH50" s="177"/>
      <c r="CI50" s="178"/>
      <c r="CJ50" s="177"/>
      <c r="CK50" s="178"/>
      <c r="CL50" s="177"/>
      <c r="CM50" s="205"/>
      <c r="CN50" s="199">
        <f t="shared" si="12"/>
        <v>0</v>
      </c>
      <c r="CO50" s="216">
        <f t="shared" si="13"/>
        <v>0</v>
      </c>
      <c r="CP50" s="199">
        <f t="shared" si="14"/>
        <v>0</v>
      </c>
      <c r="CQ50" s="215">
        <f t="shared" si="15"/>
        <v>0</v>
      </c>
      <c r="CT50" s="177"/>
      <c r="CU50" s="178"/>
      <c r="CV50" s="177"/>
      <c r="CW50" s="178"/>
      <c r="CX50" s="177"/>
      <c r="CY50" s="178"/>
      <c r="CZ50" s="177"/>
      <c r="DA50" s="178"/>
      <c r="DB50" s="177"/>
      <c r="DC50" s="178"/>
      <c r="DD50" s="177"/>
      <c r="DE50" s="178"/>
      <c r="DF50" s="177"/>
      <c r="DG50" s="178"/>
      <c r="DH50" s="177"/>
      <c r="DI50" s="205"/>
      <c r="DJ50" s="199">
        <f t="shared" si="16"/>
        <v>0</v>
      </c>
      <c r="DK50" s="216">
        <f t="shared" si="17"/>
        <v>0</v>
      </c>
      <c r="DL50" s="199">
        <f t="shared" si="18"/>
        <v>0</v>
      </c>
      <c r="DM50" s="215">
        <f t="shared" si="19"/>
        <v>0</v>
      </c>
      <c r="DP50" s="177"/>
      <c r="DQ50" s="178"/>
      <c r="DR50" s="177"/>
      <c r="DS50" s="178"/>
      <c r="DT50" s="177"/>
      <c r="DU50" s="178"/>
      <c r="DV50" s="177"/>
      <c r="DW50" s="178"/>
      <c r="DX50" s="177"/>
      <c r="DY50" s="178"/>
      <c r="DZ50" s="177"/>
      <c r="EA50" s="178"/>
      <c r="EB50" s="177"/>
      <c r="EC50" s="178"/>
      <c r="ED50" s="177"/>
      <c r="EE50" s="205"/>
      <c r="EF50" s="199">
        <f t="shared" si="20"/>
        <v>0</v>
      </c>
      <c r="EG50" s="216">
        <f t="shared" si="21"/>
        <v>0</v>
      </c>
      <c r="EH50" s="199">
        <f t="shared" si="22"/>
        <v>0</v>
      </c>
      <c r="EI50" s="215">
        <f t="shared" si="23"/>
        <v>0</v>
      </c>
      <c r="EL50" s="177"/>
      <c r="EM50" s="178"/>
      <c r="EN50" s="177"/>
      <c r="EO50" s="178"/>
      <c r="EP50" s="177"/>
      <c r="EQ50" s="178"/>
      <c r="ER50" s="177"/>
      <c r="ES50" s="178"/>
      <c r="ET50" s="177"/>
      <c r="EU50" s="178"/>
      <c r="EV50" s="177"/>
      <c r="EW50" s="178"/>
      <c r="EX50" s="177"/>
      <c r="EY50" s="178"/>
      <c r="EZ50" s="177"/>
      <c r="FA50" s="205"/>
      <c r="FB50" s="199">
        <f t="shared" si="24"/>
        <v>0</v>
      </c>
      <c r="FC50" s="216">
        <f t="shared" si="25"/>
        <v>0</v>
      </c>
      <c r="FD50" s="199">
        <f t="shared" si="26"/>
        <v>0</v>
      </c>
      <c r="FE50" s="215">
        <f t="shared" si="27"/>
        <v>0</v>
      </c>
      <c r="FH50" s="177"/>
      <c r="FI50" s="178"/>
      <c r="FJ50" s="177"/>
      <c r="FK50" s="178"/>
      <c r="FL50" s="177"/>
      <c r="FM50" s="178"/>
      <c r="FN50" s="177"/>
      <c r="FO50" s="178"/>
      <c r="FP50" s="177"/>
      <c r="FQ50" s="178"/>
      <c r="FR50" s="177"/>
      <c r="FS50" s="178"/>
      <c r="FT50" s="177"/>
      <c r="FU50" s="178"/>
      <c r="FV50" s="177"/>
      <c r="FW50" s="205"/>
      <c r="FX50" s="199">
        <f t="shared" si="28"/>
        <v>0</v>
      </c>
      <c r="FY50" s="216">
        <f t="shared" si="29"/>
        <v>0</v>
      </c>
      <c r="FZ50" s="199">
        <f t="shared" si="30"/>
        <v>0</v>
      </c>
      <c r="GA50" s="215">
        <f t="shared" si="31"/>
        <v>0</v>
      </c>
      <c r="GD50" s="177"/>
      <c r="GE50" s="178"/>
      <c r="GF50" s="177"/>
      <c r="GG50" s="178"/>
      <c r="GH50" s="177"/>
      <c r="GI50" s="178"/>
      <c r="GJ50" s="177"/>
      <c r="GK50" s="178"/>
      <c r="GL50" s="177"/>
      <c r="GM50" s="178"/>
      <c r="GN50" s="177"/>
      <c r="GO50" s="178"/>
      <c r="GP50" s="177"/>
      <c r="GQ50" s="178"/>
      <c r="GR50" s="177"/>
      <c r="GS50" s="205"/>
      <c r="GT50" s="199">
        <f t="shared" si="32"/>
        <v>0</v>
      </c>
      <c r="GU50" s="216">
        <f t="shared" si="33"/>
        <v>0</v>
      </c>
      <c r="GV50" s="199">
        <f t="shared" si="34"/>
        <v>0</v>
      </c>
      <c r="GW50" s="215">
        <f t="shared" si="35"/>
        <v>0</v>
      </c>
      <c r="GZ50" s="177"/>
      <c r="HA50" s="178"/>
      <c r="HB50" s="177"/>
      <c r="HC50" s="178"/>
      <c r="HD50" s="177"/>
      <c r="HE50" s="178"/>
      <c r="HF50" s="177"/>
      <c r="HG50" s="178"/>
      <c r="HH50" s="177"/>
      <c r="HI50" s="178"/>
      <c r="HJ50" s="177"/>
      <c r="HK50" s="178"/>
      <c r="HL50" s="177"/>
      <c r="HM50" s="178"/>
      <c r="HN50" s="177"/>
      <c r="HO50" s="205"/>
      <c r="HP50" s="199">
        <f t="shared" si="36"/>
        <v>0</v>
      </c>
      <c r="HQ50" s="216">
        <f t="shared" si="37"/>
        <v>0</v>
      </c>
      <c r="HR50" s="199">
        <f t="shared" si="38"/>
        <v>0</v>
      </c>
      <c r="HS50" s="215">
        <f t="shared" si="39"/>
        <v>0</v>
      </c>
      <c r="HV50" s="201">
        <f t="shared" si="40"/>
        <v>0</v>
      </c>
      <c r="HW50" s="202">
        <f t="shared" si="40"/>
        <v>0</v>
      </c>
      <c r="HX50" s="169">
        <f t="shared" si="0"/>
        <v>0</v>
      </c>
      <c r="HY50" s="170">
        <f t="shared" si="1"/>
        <v>0</v>
      </c>
      <c r="HZ50" s="203">
        <f t="shared" si="41"/>
        <v>0</v>
      </c>
      <c r="IA50" s="202">
        <f t="shared" si="41"/>
        <v>0</v>
      </c>
      <c r="IB50" s="169">
        <f t="shared" si="2"/>
        <v>0</v>
      </c>
      <c r="IC50" s="444">
        <f t="shared" si="3"/>
        <v>0</v>
      </c>
      <c r="ID50" s="437">
        <f t="shared" si="42"/>
        <v>0</v>
      </c>
      <c r="IE50" s="439">
        <f t="shared" si="43"/>
        <v>0</v>
      </c>
      <c r="IF50" s="438" t="s">
        <v>343</v>
      </c>
      <c r="IG50" s="439" t="s">
        <v>343</v>
      </c>
    </row>
    <row r="51" spans="1:241" s="4" customFormat="1" ht="16.5" customHeight="1" x14ac:dyDescent="0.25">
      <c r="B51" s="73" t="s">
        <v>32</v>
      </c>
      <c r="C51" s="880"/>
      <c r="D51" s="881"/>
      <c r="E51" s="318"/>
      <c r="F51" s="314"/>
      <c r="G51" s="14"/>
      <c r="H51" s="14"/>
      <c r="I51" s="80">
        <f>INT(ROUND(F51,2)*(IF(E51&gt;0,data!$J$4,0)))</f>
        <v>0</v>
      </c>
      <c r="J51" s="80">
        <f>IF(E51&gt;0,I51*E51,0)</f>
        <v>0</v>
      </c>
      <c r="K51" s="320"/>
      <c r="L51" s="318"/>
      <c r="M51" s="80">
        <f>INT(ROUND(F51,2)*(IF(E51&gt;0,(IF(K51="ano",data!$J$6,0)),0)))</f>
        <v>0</v>
      </c>
      <c r="N51" s="82">
        <f>IF(L51&gt;E51,M51*E51,M51*L51)</f>
        <v>0</v>
      </c>
      <c r="O51" s="84">
        <f t="shared" si="44"/>
        <v>0</v>
      </c>
      <c r="Q51" s="85" t="str">
        <f t="shared" si="45"/>
        <v/>
      </c>
      <c r="R51" s="639" t="s">
        <v>343</v>
      </c>
      <c r="T51" s="4">
        <f t="shared" si="46"/>
        <v>0</v>
      </c>
      <c r="U51" s="179" t="s">
        <v>300</v>
      </c>
      <c r="V51" s="10"/>
      <c r="W51" s="10"/>
      <c r="X51" s="167"/>
      <c r="Y51" s="180"/>
      <c r="Z51" s="167"/>
      <c r="AA51" s="180"/>
      <c r="AB51" s="167"/>
      <c r="AC51" s="180"/>
      <c r="AD51" s="167"/>
      <c r="AE51" s="180"/>
      <c r="AF51" s="167"/>
      <c r="AG51" s="180"/>
      <c r="AH51" s="167"/>
      <c r="AI51" s="180"/>
      <c r="AJ51" s="167"/>
      <c r="AK51" s="180"/>
      <c r="AL51" s="167"/>
      <c r="AM51" s="180"/>
      <c r="AN51" s="167"/>
      <c r="AO51" s="180"/>
      <c r="AP51" s="167"/>
      <c r="AQ51" s="180"/>
      <c r="AR51" s="167"/>
      <c r="AS51" s="180"/>
      <c r="AT51" s="167"/>
      <c r="AU51" s="198"/>
      <c r="AV51" s="199">
        <f t="shared" si="4"/>
        <v>0</v>
      </c>
      <c r="AW51" s="215">
        <f t="shared" si="5"/>
        <v>0</v>
      </c>
      <c r="AX51" s="199">
        <f t="shared" si="6"/>
        <v>0</v>
      </c>
      <c r="AY51" s="215">
        <f t="shared" si="7"/>
        <v>0</v>
      </c>
      <c r="BB51" s="167"/>
      <c r="BC51" s="180"/>
      <c r="BD51" s="167"/>
      <c r="BE51" s="180"/>
      <c r="BF51" s="167"/>
      <c r="BG51" s="180"/>
      <c r="BH51" s="167"/>
      <c r="BI51" s="180"/>
      <c r="BJ51" s="167"/>
      <c r="BK51" s="180"/>
      <c r="BL51" s="167"/>
      <c r="BM51" s="180"/>
      <c r="BN51" s="167"/>
      <c r="BO51" s="180"/>
      <c r="BP51" s="167"/>
      <c r="BQ51" s="198"/>
      <c r="BR51" s="199">
        <f t="shared" si="8"/>
        <v>0</v>
      </c>
      <c r="BS51" s="216">
        <f t="shared" si="9"/>
        <v>0</v>
      </c>
      <c r="BT51" s="199">
        <f t="shared" si="10"/>
        <v>0</v>
      </c>
      <c r="BU51" s="215">
        <f t="shared" si="11"/>
        <v>0</v>
      </c>
      <c r="BX51" s="167"/>
      <c r="BY51" s="180"/>
      <c r="BZ51" s="167"/>
      <c r="CA51" s="180"/>
      <c r="CB51" s="167"/>
      <c r="CC51" s="180"/>
      <c r="CD51" s="167"/>
      <c r="CE51" s="180"/>
      <c r="CF51" s="167"/>
      <c r="CG51" s="180"/>
      <c r="CH51" s="167"/>
      <c r="CI51" s="180"/>
      <c r="CJ51" s="167"/>
      <c r="CK51" s="180"/>
      <c r="CL51" s="167"/>
      <c r="CM51" s="198"/>
      <c r="CN51" s="199">
        <f t="shared" si="12"/>
        <v>0</v>
      </c>
      <c r="CO51" s="216">
        <f t="shared" si="13"/>
        <v>0</v>
      </c>
      <c r="CP51" s="199">
        <f t="shared" si="14"/>
        <v>0</v>
      </c>
      <c r="CQ51" s="215">
        <f t="shared" si="15"/>
        <v>0</v>
      </c>
      <c r="CT51" s="167"/>
      <c r="CU51" s="180"/>
      <c r="CV51" s="167"/>
      <c r="CW51" s="180"/>
      <c r="CX51" s="167"/>
      <c r="CY51" s="180"/>
      <c r="CZ51" s="167"/>
      <c r="DA51" s="180"/>
      <c r="DB51" s="167"/>
      <c r="DC51" s="180"/>
      <c r="DD51" s="167"/>
      <c r="DE51" s="180"/>
      <c r="DF51" s="167"/>
      <c r="DG51" s="180"/>
      <c r="DH51" s="167"/>
      <c r="DI51" s="198"/>
      <c r="DJ51" s="199">
        <f t="shared" si="16"/>
        <v>0</v>
      </c>
      <c r="DK51" s="216">
        <f t="shared" si="17"/>
        <v>0</v>
      </c>
      <c r="DL51" s="199">
        <f t="shared" si="18"/>
        <v>0</v>
      </c>
      <c r="DM51" s="215">
        <f t="shared" si="19"/>
        <v>0</v>
      </c>
      <c r="DP51" s="167"/>
      <c r="DQ51" s="180"/>
      <c r="DR51" s="167"/>
      <c r="DS51" s="180"/>
      <c r="DT51" s="167"/>
      <c r="DU51" s="180"/>
      <c r="DV51" s="167"/>
      <c r="DW51" s="180"/>
      <c r="DX51" s="167"/>
      <c r="DY51" s="180"/>
      <c r="DZ51" s="167"/>
      <c r="EA51" s="180"/>
      <c r="EB51" s="167"/>
      <c r="EC51" s="180"/>
      <c r="ED51" s="167"/>
      <c r="EE51" s="198"/>
      <c r="EF51" s="199">
        <f t="shared" si="20"/>
        <v>0</v>
      </c>
      <c r="EG51" s="216">
        <f t="shared" si="21"/>
        <v>0</v>
      </c>
      <c r="EH51" s="199">
        <f t="shared" si="22"/>
        <v>0</v>
      </c>
      <c r="EI51" s="215">
        <f t="shared" si="23"/>
        <v>0</v>
      </c>
      <c r="EL51" s="167"/>
      <c r="EM51" s="180"/>
      <c r="EN51" s="167"/>
      <c r="EO51" s="180"/>
      <c r="EP51" s="167"/>
      <c r="EQ51" s="180"/>
      <c r="ER51" s="167"/>
      <c r="ES51" s="180"/>
      <c r="ET51" s="167"/>
      <c r="EU51" s="180"/>
      <c r="EV51" s="167"/>
      <c r="EW51" s="180"/>
      <c r="EX51" s="167"/>
      <c r="EY51" s="180"/>
      <c r="EZ51" s="167"/>
      <c r="FA51" s="198"/>
      <c r="FB51" s="199">
        <f t="shared" si="24"/>
        <v>0</v>
      </c>
      <c r="FC51" s="216">
        <f t="shared" si="25"/>
        <v>0</v>
      </c>
      <c r="FD51" s="199">
        <f t="shared" si="26"/>
        <v>0</v>
      </c>
      <c r="FE51" s="215">
        <f t="shared" si="27"/>
        <v>0</v>
      </c>
      <c r="FH51" s="167"/>
      <c r="FI51" s="180"/>
      <c r="FJ51" s="167"/>
      <c r="FK51" s="180"/>
      <c r="FL51" s="167"/>
      <c r="FM51" s="180"/>
      <c r="FN51" s="167"/>
      <c r="FO51" s="180"/>
      <c r="FP51" s="167"/>
      <c r="FQ51" s="180"/>
      <c r="FR51" s="167"/>
      <c r="FS51" s="180"/>
      <c r="FT51" s="167"/>
      <c r="FU51" s="180"/>
      <c r="FV51" s="167"/>
      <c r="FW51" s="198"/>
      <c r="FX51" s="199">
        <f t="shared" si="28"/>
        <v>0</v>
      </c>
      <c r="FY51" s="216">
        <f t="shared" si="29"/>
        <v>0</v>
      </c>
      <c r="FZ51" s="199">
        <f t="shared" si="30"/>
        <v>0</v>
      </c>
      <c r="GA51" s="215">
        <f t="shared" si="31"/>
        <v>0</v>
      </c>
      <c r="GD51" s="167"/>
      <c r="GE51" s="180"/>
      <c r="GF51" s="167"/>
      <c r="GG51" s="180"/>
      <c r="GH51" s="167"/>
      <c r="GI51" s="180"/>
      <c r="GJ51" s="167"/>
      <c r="GK51" s="180"/>
      <c r="GL51" s="167"/>
      <c r="GM51" s="180"/>
      <c r="GN51" s="167"/>
      <c r="GO51" s="180"/>
      <c r="GP51" s="167"/>
      <c r="GQ51" s="180"/>
      <c r="GR51" s="167"/>
      <c r="GS51" s="198"/>
      <c r="GT51" s="199">
        <f t="shared" si="32"/>
        <v>0</v>
      </c>
      <c r="GU51" s="216">
        <f t="shared" si="33"/>
        <v>0</v>
      </c>
      <c r="GV51" s="199">
        <f t="shared" si="34"/>
        <v>0</v>
      </c>
      <c r="GW51" s="215">
        <f t="shared" si="35"/>
        <v>0</v>
      </c>
      <c r="GZ51" s="167"/>
      <c r="HA51" s="180"/>
      <c r="HB51" s="167"/>
      <c r="HC51" s="180"/>
      <c r="HD51" s="167"/>
      <c r="HE51" s="180"/>
      <c r="HF51" s="167"/>
      <c r="HG51" s="180"/>
      <c r="HH51" s="167"/>
      <c r="HI51" s="180"/>
      <c r="HJ51" s="167"/>
      <c r="HK51" s="180"/>
      <c r="HL51" s="167"/>
      <c r="HM51" s="180"/>
      <c r="HN51" s="167"/>
      <c r="HO51" s="198"/>
      <c r="HP51" s="199">
        <f t="shared" si="36"/>
        <v>0</v>
      </c>
      <c r="HQ51" s="216">
        <f t="shared" si="37"/>
        <v>0</v>
      </c>
      <c r="HR51" s="199">
        <f t="shared" si="38"/>
        <v>0</v>
      </c>
      <c r="HS51" s="215">
        <f t="shared" si="39"/>
        <v>0</v>
      </c>
      <c r="HV51" s="201">
        <f t="shared" si="40"/>
        <v>0</v>
      </c>
      <c r="HW51" s="202">
        <f t="shared" si="40"/>
        <v>0</v>
      </c>
      <c r="HX51" s="169">
        <f t="shared" si="0"/>
        <v>0</v>
      </c>
      <c r="HY51" s="170">
        <f t="shared" si="1"/>
        <v>0</v>
      </c>
      <c r="HZ51" s="203">
        <f t="shared" si="41"/>
        <v>0</v>
      </c>
      <c r="IA51" s="202">
        <f t="shared" si="41"/>
        <v>0</v>
      </c>
      <c r="IB51" s="169">
        <f t="shared" si="2"/>
        <v>0</v>
      </c>
      <c r="IC51" s="444">
        <f t="shared" si="3"/>
        <v>0</v>
      </c>
      <c r="ID51" s="437">
        <f t="shared" si="42"/>
        <v>0</v>
      </c>
      <c r="IE51" s="439">
        <f t="shared" si="43"/>
        <v>0</v>
      </c>
      <c r="IF51" s="438" t="s">
        <v>343</v>
      </c>
      <c r="IG51" s="439" t="s">
        <v>343</v>
      </c>
    </row>
    <row r="52" spans="1:241" s="23" customFormat="1" ht="15.75" hidden="1" customHeight="1" x14ac:dyDescent="0.25">
      <c r="A52" s="4"/>
      <c r="B52" s="73"/>
      <c r="C52" s="565"/>
      <c r="D52" s="563"/>
      <c r="E52" s="24"/>
      <c r="F52" s="564"/>
      <c r="G52" s="24"/>
      <c r="H52" s="24"/>
      <c r="I52" s="80">
        <f>INT(ROUND(F52,2)*(IF(E52&gt;0,data!$J$4,0)))</f>
        <v>0</v>
      </c>
      <c r="J52" s="80"/>
      <c r="K52" s="566"/>
      <c r="L52" s="131"/>
      <c r="M52" s="80">
        <f>INT(ROUND(F52,2)*(IF(E52&gt;0,(IF(K52="ano",data!$J$6,0)),0)))</f>
        <v>0</v>
      </c>
      <c r="N52" s="82"/>
      <c r="O52" s="84"/>
      <c r="P52" s="4"/>
      <c r="Q52" s="85"/>
      <c r="R52" s="639" t="s">
        <v>343</v>
      </c>
      <c r="S52" s="4"/>
      <c r="U52" s="176" t="s">
        <v>300</v>
      </c>
      <c r="V52" s="10"/>
      <c r="W52" s="10"/>
      <c r="X52" s="177"/>
      <c r="Y52" s="178"/>
      <c r="Z52" s="177"/>
      <c r="AA52" s="178"/>
      <c r="AB52" s="177"/>
      <c r="AC52" s="178"/>
      <c r="AD52" s="177"/>
      <c r="AE52" s="178"/>
      <c r="AF52" s="177"/>
      <c r="AG52" s="178"/>
      <c r="AH52" s="177"/>
      <c r="AI52" s="178"/>
      <c r="AJ52" s="177"/>
      <c r="AK52" s="178"/>
      <c r="AL52" s="177"/>
      <c r="AM52" s="178"/>
      <c r="AN52" s="177"/>
      <c r="AO52" s="178"/>
      <c r="AP52" s="177"/>
      <c r="AQ52" s="178"/>
      <c r="AR52" s="177"/>
      <c r="AS52" s="178"/>
      <c r="AT52" s="177"/>
      <c r="AU52" s="205"/>
      <c r="AV52" s="199">
        <f t="shared" si="4"/>
        <v>0</v>
      </c>
      <c r="AW52" s="215">
        <f t="shared" si="5"/>
        <v>0</v>
      </c>
      <c r="AX52" s="199">
        <f t="shared" si="6"/>
        <v>0</v>
      </c>
      <c r="AY52" s="215">
        <f t="shared" si="7"/>
        <v>0</v>
      </c>
      <c r="BB52" s="177"/>
      <c r="BC52" s="178"/>
      <c r="BD52" s="177"/>
      <c r="BE52" s="178"/>
      <c r="BF52" s="177"/>
      <c r="BG52" s="178"/>
      <c r="BH52" s="177"/>
      <c r="BI52" s="178"/>
      <c r="BJ52" s="177"/>
      <c r="BK52" s="178"/>
      <c r="BL52" s="177"/>
      <c r="BM52" s="178"/>
      <c r="BN52" s="177"/>
      <c r="BO52" s="178"/>
      <c r="BP52" s="177"/>
      <c r="BQ52" s="205"/>
      <c r="BR52" s="199">
        <f t="shared" si="8"/>
        <v>0</v>
      </c>
      <c r="BS52" s="216">
        <f t="shared" si="9"/>
        <v>0</v>
      </c>
      <c r="BT52" s="199">
        <f t="shared" si="10"/>
        <v>0</v>
      </c>
      <c r="BU52" s="215">
        <f t="shared" si="11"/>
        <v>0</v>
      </c>
      <c r="BX52" s="177"/>
      <c r="BY52" s="178"/>
      <c r="BZ52" s="177"/>
      <c r="CA52" s="178"/>
      <c r="CB52" s="177"/>
      <c r="CC52" s="178"/>
      <c r="CD52" s="177"/>
      <c r="CE52" s="178"/>
      <c r="CF52" s="177"/>
      <c r="CG52" s="178"/>
      <c r="CH52" s="177"/>
      <c r="CI52" s="178"/>
      <c r="CJ52" s="177"/>
      <c r="CK52" s="178"/>
      <c r="CL52" s="177"/>
      <c r="CM52" s="205"/>
      <c r="CN52" s="199">
        <f t="shared" si="12"/>
        <v>0</v>
      </c>
      <c r="CO52" s="216">
        <f t="shared" si="13"/>
        <v>0</v>
      </c>
      <c r="CP52" s="199">
        <f t="shared" si="14"/>
        <v>0</v>
      </c>
      <c r="CQ52" s="215">
        <f t="shared" si="15"/>
        <v>0</v>
      </c>
      <c r="CT52" s="177"/>
      <c r="CU52" s="178"/>
      <c r="CV52" s="177"/>
      <c r="CW52" s="178"/>
      <c r="CX52" s="177"/>
      <c r="CY52" s="178"/>
      <c r="CZ52" s="177"/>
      <c r="DA52" s="178"/>
      <c r="DB52" s="177"/>
      <c r="DC52" s="178"/>
      <c r="DD52" s="177"/>
      <c r="DE52" s="178"/>
      <c r="DF52" s="177"/>
      <c r="DG52" s="178"/>
      <c r="DH52" s="177"/>
      <c r="DI52" s="205"/>
      <c r="DJ52" s="199">
        <f t="shared" si="16"/>
        <v>0</v>
      </c>
      <c r="DK52" s="216">
        <f t="shared" si="17"/>
        <v>0</v>
      </c>
      <c r="DL52" s="199">
        <f t="shared" si="18"/>
        <v>0</v>
      </c>
      <c r="DM52" s="215">
        <f t="shared" si="19"/>
        <v>0</v>
      </c>
      <c r="DP52" s="177"/>
      <c r="DQ52" s="178"/>
      <c r="DR52" s="177"/>
      <c r="DS52" s="178"/>
      <c r="DT52" s="177"/>
      <c r="DU52" s="178"/>
      <c r="DV52" s="177"/>
      <c r="DW52" s="178"/>
      <c r="DX52" s="177"/>
      <c r="DY52" s="178"/>
      <c r="DZ52" s="177"/>
      <c r="EA52" s="178"/>
      <c r="EB52" s="177"/>
      <c r="EC52" s="178"/>
      <c r="ED52" s="177"/>
      <c r="EE52" s="205"/>
      <c r="EF52" s="199">
        <f t="shared" si="20"/>
        <v>0</v>
      </c>
      <c r="EG52" s="216">
        <f t="shared" si="21"/>
        <v>0</v>
      </c>
      <c r="EH52" s="199">
        <f t="shared" si="22"/>
        <v>0</v>
      </c>
      <c r="EI52" s="215">
        <f t="shared" si="23"/>
        <v>0</v>
      </c>
      <c r="EL52" s="177"/>
      <c r="EM52" s="178"/>
      <c r="EN52" s="177"/>
      <c r="EO52" s="178"/>
      <c r="EP52" s="177"/>
      <c r="EQ52" s="178"/>
      <c r="ER52" s="177"/>
      <c r="ES52" s="178"/>
      <c r="ET52" s="177"/>
      <c r="EU52" s="178"/>
      <c r="EV52" s="177"/>
      <c r="EW52" s="178"/>
      <c r="EX52" s="177"/>
      <c r="EY52" s="178"/>
      <c r="EZ52" s="177"/>
      <c r="FA52" s="205"/>
      <c r="FB52" s="199">
        <f t="shared" si="24"/>
        <v>0</v>
      </c>
      <c r="FC52" s="216">
        <f t="shared" si="25"/>
        <v>0</v>
      </c>
      <c r="FD52" s="199">
        <f t="shared" si="26"/>
        <v>0</v>
      </c>
      <c r="FE52" s="215">
        <f t="shared" si="27"/>
        <v>0</v>
      </c>
      <c r="FH52" s="177"/>
      <c r="FI52" s="178"/>
      <c r="FJ52" s="177"/>
      <c r="FK52" s="178"/>
      <c r="FL52" s="177"/>
      <c r="FM52" s="178"/>
      <c r="FN52" s="177"/>
      <c r="FO52" s="178"/>
      <c r="FP52" s="177"/>
      <c r="FQ52" s="178"/>
      <c r="FR52" s="177"/>
      <c r="FS52" s="178"/>
      <c r="FT52" s="177"/>
      <c r="FU52" s="178"/>
      <c r="FV52" s="177"/>
      <c r="FW52" s="205"/>
      <c r="FX52" s="199">
        <f t="shared" si="28"/>
        <v>0</v>
      </c>
      <c r="FY52" s="216">
        <f t="shared" si="29"/>
        <v>0</v>
      </c>
      <c r="FZ52" s="199">
        <f t="shared" si="30"/>
        <v>0</v>
      </c>
      <c r="GA52" s="215">
        <f t="shared" si="31"/>
        <v>0</v>
      </c>
      <c r="GD52" s="177"/>
      <c r="GE52" s="178"/>
      <c r="GF52" s="177"/>
      <c r="GG52" s="178"/>
      <c r="GH52" s="177"/>
      <c r="GI52" s="178"/>
      <c r="GJ52" s="177"/>
      <c r="GK52" s="178"/>
      <c r="GL52" s="177"/>
      <c r="GM52" s="178"/>
      <c r="GN52" s="177"/>
      <c r="GO52" s="178"/>
      <c r="GP52" s="177"/>
      <c r="GQ52" s="178"/>
      <c r="GR52" s="177"/>
      <c r="GS52" s="205"/>
      <c r="GT52" s="199">
        <f t="shared" si="32"/>
        <v>0</v>
      </c>
      <c r="GU52" s="216">
        <f t="shared" si="33"/>
        <v>0</v>
      </c>
      <c r="GV52" s="199">
        <f t="shared" si="34"/>
        <v>0</v>
      </c>
      <c r="GW52" s="215">
        <f t="shared" si="35"/>
        <v>0</v>
      </c>
      <c r="GZ52" s="177"/>
      <c r="HA52" s="178"/>
      <c r="HB52" s="177"/>
      <c r="HC52" s="178"/>
      <c r="HD52" s="177"/>
      <c r="HE52" s="178"/>
      <c r="HF52" s="177"/>
      <c r="HG52" s="178"/>
      <c r="HH52" s="177"/>
      <c r="HI52" s="178"/>
      <c r="HJ52" s="177"/>
      <c r="HK52" s="178"/>
      <c r="HL52" s="177"/>
      <c r="HM52" s="178"/>
      <c r="HN52" s="177"/>
      <c r="HO52" s="205"/>
      <c r="HP52" s="199">
        <f t="shared" si="36"/>
        <v>0</v>
      </c>
      <c r="HQ52" s="216">
        <f t="shared" si="37"/>
        <v>0</v>
      </c>
      <c r="HR52" s="199">
        <f t="shared" si="38"/>
        <v>0</v>
      </c>
      <c r="HS52" s="215">
        <f t="shared" si="39"/>
        <v>0</v>
      </c>
      <c r="HV52" s="201">
        <f t="shared" si="40"/>
        <v>0</v>
      </c>
      <c r="HW52" s="202">
        <f t="shared" si="40"/>
        <v>0</v>
      </c>
      <c r="HX52" s="169">
        <f t="shared" si="0"/>
        <v>0</v>
      </c>
      <c r="HY52" s="170">
        <f t="shared" si="1"/>
        <v>0</v>
      </c>
      <c r="HZ52" s="203">
        <f t="shared" si="41"/>
        <v>0</v>
      </c>
      <c r="IA52" s="202">
        <f t="shared" si="41"/>
        <v>0</v>
      </c>
      <c r="IB52" s="169">
        <f t="shared" si="2"/>
        <v>0</v>
      </c>
      <c r="IC52" s="444">
        <f t="shared" si="3"/>
        <v>0</v>
      </c>
      <c r="ID52" s="437">
        <f t="shared" si="42"/>
        <v>0</v>
      </c>
      <c r="IE52" s="439">
        <f t="shared" si="43"/>
        <v>0</v>
      </c>
      <c r="IF52" s="438" t="s">
        <v>343</v>
      </c>
      <c r="IG52" s="439" t="s">
        <v>343</v>
      </c>
    </row>
    <row r="53" spans="1:241" s="4" customFormat="1" ht="16.5" customHeight="1" x14ac:dyDescent="0.25">
      <c r="B53" s="73" t="s">
        <v>33</v>
      </c>
      <c r="C53" s="880"/>
      <c r="D53" s="881"/>
      <c r="E53" s="318"/>
      <c r="F53" s="314"/>
      <c r="G53" s="14"/>
      <c r="H53" s="14"/>
      <c r="I53" s="80">
        <f>INT(ROUND(F53,2)*(IF(E53&gt;0,data!$J$4,0)))</f>
        <v>0</v>
      </c>
      <c r="J53" s="80">
        <f>IF(E53&gt;0,I53*E53,0)</f>
        <v>0</v>
      </c>
      <c r="K53" s="320"/>
      <c r="L53" s="318"/>
      <c r="M53" s="80">
        <f>INT(ROUND(F53,2)*(IF(E53&gt;0,(IF(K53="ano",data!$J$6,0)),0)))</f>
        <v>0</v>
      </c>
      <c r="N53" s="82">
        <f>IF(L53&gt;E53,M53*E53,M53*L53)</f>
        <v>0</v>
      </c>
      <c r="O53" s="84">
        <f t="shared" si="44"/>
        <v>0</v>
      </c>
      <c r="Q53" s="85" t="str">
        <f t="shared" si="45"/>
        <v/>
      </c>
      <c r="R53" s="639" t="s">
        <v>343</v>
      </c>
      <c r="T53" s="4">
        <f t="shared" si="46"/>
        <v>0</v>
      </c>
      <c r="U53" s="179" t="s">
        <v>300</v>
      </c>
      <c r="V53" s="10"/>
      <c r="W53" s="10"/>
      <c r="X53" s="167"/>
      <c r="Y53" s="180"/>
      <c r="Z53" s="167"/>
      <c r="AA53" s="180"/>
      <c r="AB53" s="167"/>
      <c r="AC53" s="180"/>
      <c r="AD53" s="167"/>
      <c r="AE53" s="180"/>
      <c r="AF53" s="167"/>
      <c r="AG53" s="180"/>
      <c r="AH53" s="167"/>
      <c r="AI53" s="180"/>
      <c r="AJ53" s="167"/>
      <c r="AK53" s="180"/>
      <c r="AL53" s="167"/>
      <c r="AM53" s="180"/>
      <c r="AN53" s="167"/>
      <c r="AO53" s="180"/>
      <c r="AP53" s="167"/>
      <c r="AQ53" s="180"/>
      <c r="AR53" s="167"/>
      <c r="AS53" s="180"/>
      <c r="AT53" s="167"/>
      <c r="AU53" s="198"/>
      <c r="AV53" s="199">
        <f t="shared" si="4"/>
        <v>0</v>
      </c>
      <c r="AW53" s="215">
        <f t="shared" si="5"/>
        <v>0</v>
      </c>
      <c r="AX53" s="199">
        <f t="shared" si="6"/>
        <v>0</v>
      </c>
      <c r="AY53" s="215">
        <f t="shared" si="7"/>
        <v>0</v>
      </c>
      <c r="BB53" s="167"/>
      <c r="BC53" s="180"/>
      <c r="BD53" s="167"/>
      <c r="BE53" s="180"/>
      <c r="BF53" s="167"/>
      <c r="BG53" s="180"/>
      <c r="BH53" s="167"/>
      <c r="BI53" s="180"/>
      <c r="BJ53" s="167"/>
      <c r="BK53" s="180"/>
      <c r="BL53" s="167"/>
      <c r="BM53" s="180"/>
      <c r="BN53" s="167"/>
      <c r="BO53" s="180"/>
      <c r="BP53" s="167"/>
      <c r="BQ53" s="198"/>
      <c r="BR53" s="199">
        <f t="shared" si="8"/>
        <v>0</v>
      </c>
      <c r="BS53" s="216">
        <f t="shared" si="9"/>
        <v>0</v>
      </c>
      <c r="BT53" s="199">
        <f t="shared" si="10"/>
        <v>0</v>
      </c>
      <c r="BU53" s="215">
        <f t="shared" si="11"/>
        <v>0</v>
      </c>
      <c r="BX53" s="167"/>
      <c r="BY53" s="180"/>
      <c r="BZ53" s="167"/>
      <c r="CA53" s="180"/>
      <c r="CB53" s="167"/>
      <c r="CC53" s="180"/>
      <c r="CD53" s="167"/>
      <c r="CE53" s="180"/>
      <c r="CF53" s="167"/>
      <c r="CG53" s="180"/>
      <c r="CH53" s="167"/>
      <c r="CI53" s="180"/>
      <c r="CJ53" s="167"/>
      <c r="CK53" s="180"/>
      <c r="CL53" s="167"/>
      <c r="CM53" s="198"/>
      <c r="CN53" s="199">
        <f t="shared" si="12"/>
        <v>0</v>
      </c>
      <c r="CO53" s="216">
        <f t="shared" si="13"/>
        <v>0</v>
      </c>
      <c r="CP53" s="199">
        <f t="shared" si="14"/>
        <v>0</v>
      </c>
      <c r="CQ53" s="215">
        <f t="shared" si="15"/>
        <v>0</v>
      </c>
      <c r="CT53" s="167"/>
      <c r="CU53" s="180"/>
      <c r="CV53" s="167"/>
      <c r="CW53" s="180"/>
      <c r="CX53" s="167"/>
      <c r="CY53" s="180"/>
      <c r="CZ53" s="167"/>
      <c r="DA53" s="180"/>
      <c r="DB53" s="167"/>
      <c r="DC53" s="180"/>
      <c r="DD53" s="167"/>
      <c r="DE53" s="180"/>
      <c r="DF53" s="167"/>
      <c r="DG53" s="180"/>
      <c r="DH53" s="167"/>
      <c r="DI53" s="198"/>
      <c r="DJ53" s="199">
        <f t="shared" si="16"/>
        <v>0</v>
      </c>
      <c r="DK53" s="216">
        <f t="shared" si="17"/>
        <v>0</v>
      </c>
      <c r="DL53" s="199">
        <f t="shared" si="18"/>
        <v>0</v>
      </c>
      <c r="DM53" s="215">
        <f t="shared" si="19"/>
        <v>0</v>
      </c>
      <c r="DP53" s="167"/>
      <c r="DQ53" s="180"/>
      <c r="DR53" s="167"/>
      <c r="DS53" s="180"/>
      <c r="DT53" s="167"/>
      <c r="DU53" s="180"/>
      <c r="DV53" s="167"/>
      <c r="DW53" s="180"/>
      <c r="DX53" s="167"/>
      <c r="DY53" s="180"/>
      <c r="DZ53" s="167"/>
      <c r="EA53" s="180"/>
      <c r="EB53" s="167"/>
      <c r="EC53" s="180"/>
      <c r="ED53" s="167"/>
      <c r="EE53" s="198"/>
      <c r="EF53" s="199">
        <f t="shared" si="20"/>
        <v>0</v>
      </c>
      <c r="EG53" s="216">
        <f t="shared" si="21"/>
        <v>0</v>
      </c>
      <c r="EH53" s="199">
        <f t="shared" si="22"/>
        <v>0</v>
      </c>
      <c r="EI53" s="215">
        <f t="shared" si="23"/>
        <v>0</v>
      </c>
      <c r="EL53" s="167"/>
      <c r="EM53" s="180"/>
      <c r="EN53" s="167"/>
      <c r="EO53" s="180"/>
      <c r="EP53" s="167"/>
      <c r="EQ53" s="180"/>
      <c r="ER53" s="167"/>
      <c r="ES53" s="180"/>
      <c r="ET53" s="167"/>
      <c r="EU53" s="180"/>
      <c r="EV53" s="167"/>
      <c r="EW53" s="180"/>
      <c r="EX53" s="167"/>
      <c r="EY53" s="180"/>
      <c r="EZ53" s="167"/>
      <c r="FA53" s="198"/>
      <c r="FB53" s="199">
        <f t="shared" si="24"/>
        <v>0</v>
      </c>
      <c r="FC53" s="216">
        <f t="shared" si="25"/>
        <v>0</v>
      </c>
      <c r="FD53" s="199">
        <f t="shared" si="26"/>
        <v>0</v>
      </c>
      <c r="FE53" s="215">
        <f t="shared" si="27"/>
        <v>0</v>
      </c>
      <c r="FH53" s="167"/>
      <c r="FI53" s="180"/>
      <c r="FJ53" s="167"/>
      <c r="FK53" s="180"/>
      <c r="FL53" s="167"/>
      <c r="FM53" s="180"/>
      <c r="FN53" s="167"/>
      <c r="FO53" s="180"/>
      <c r="FP53" s="167"/>
      <c r="FQ53" s="180"/>
      <c r="FR53" s="167"/>
      <c r="FS53" s="180"/>
      <c r="FT53" s="167"/>
      <c r="FU53" s="180"/>
      <c r="FV53" s="167"/>
      <c r="FW53" s="198"/>
      <c r="FX53" s="199">
        <f t="shared" si="28"/>
        <v>0</v>
      </c>
      <c r="FY53" s="216">
        <f t="shared" si="29"/>
        <v>0</v>
      </c>
      <c r="FZ53" s="199">
        <f t="shared" si="30"/>
        <v>0</v>
      </c>
      <c r="GA53" s="215">
        <f t="shared" si="31"/>
        <v>0</v>
      </c>
      <c r="GD53" s="167"/>
      <c r="GE53" s="180"/>
      <c r="GF53" s="167"/>
      <c r="GG53" s="180"/>
      <c r="GH53" s="167"/>
      <c r="GI53" s="180"/>
      <c r="GJ53" s="167"/>
      <c r="GK53" s="180"/>
      <c r="GL53" s="167"/>
      <c r="GM53" s="180"/>
      <c r="GN53" s="167"/>
      <c r="GO53" s="180"/>
      <c r="GP53" s="167"/>
      <c r="GQ53" s="180"/>
      <c r="GR53" s="167"/>
      <c r="GS53" s="198"/>
      <c r="GT53" s="199">
        <f t="shared" si="32"/>
        <v>0</v>
      </c>
      <c r="GU53" s="216">
        <f t="shared" si="33"/>
        <v>0</v>
      </c>
      <c r="GV53" s="199">
        <f t="shared" si="34"/>
        <v>0</v>
      </c>
      <c r="GW53" s="215">
        <f t="shared" si="35"/>
        <v>0</v>
      </c>
      <c r="GZ53" s="167"/>
      <c r="HA53" s="180"/>
      <c r="HB53" s="167"/>
      <c r="HC53" s="180"/>
      <c r="HD53" s="167"/>
      <c r="HE53" s="180"/>
      <c r="HF53" s="167"/>
      <c r="HG53" s="180"/>
      <c r="HH53" s="167"/>
      <c r="HI53" s="180"/>
      <c r="HJ53" s="167"/>
      <c r="HK53" s="180"/>
      <c r="HL53" s="167"/>
      <c r="HM53" s="180"/>
      <c r="HN53" s="167"/>
      <c r="HO53" s="198"/>
      <c r="HP53" s="199">
        <f t="shared" si="36"/>
        <v>0</v>
      </c>
      <c r="HQ53" s="216">
        <f t="shared" si="37"/>
        <v>0</v>
      </c>
      <c r="HR53" s="199">
        <f t="shared" si="38"/>
        <v>0</v>
      </c>
      <c r="HS53" s="215">
        <f t="shared" si="39"/>
        <v>0</v>
      </c>
      <c r="HV53" s="201">
        <f t="shared" si="40"/>
        <v>0</v>
      </c>
      <c r="HW53" s="202">
        <f t="shared" si="40"/>
        <v>0</v>
      </c>
      <c r="HX53" s="169">
        <f t="shared" si="0"/>
        <v>0</v>
      </c>
      <c r="HY53" s="170">
        <f t="shared" si="1"/>
        <v>0</v>
      </c>
      <c r="HZ53" s="203">
        <f t="shared" si="41"/>
        <v>0</v>
      </c>
      <c r="IA53" s="202">
        <f t="shared" si="41"/>
        <v>0</v>
      </c>
      <c r="IB53" s="169">
        <f t="shared" si="2"/>
        <v>0</v>
      </c>
      <c r="IC53" s="444">
        <f t="shared" si="3"/>
        <v>0</v>
      </c>
      <c r="ID53" s="437">
        <f t="shared" si="42"/>
        <v>0</v>
      </c>
      <c r="IE53" s="439">
        <f t="shared" si="43"/>
        <v>0</v>
      </c>
      <c r="IF53" s="438" t="s">
        <v>343</v>
      </c>
      <c r="IG53" s="439" t="s">
        <v>343</v>
      </c>
    </row>
    <row r="54" spans="1:241" s="23" customFormat="1" ht="16.5" hidden="1" customHeight="1" x14ac:dyDescent="0.25">
      <c r="A54" s="4"/>
      <c r="B54" s="73"/>
      <c r="C54" s="565"/>
      <c r="D54" s="563"/>
      <c r="E54" s="24"/>
      <c r="F54" s="564"/>
      <c r="G54" s="24"/>
      <c r="H54" s="24"/>
      <c r="I54" s="80">
        <f>INT(ROUND(F54,2)*(IF(E54&gt;0,data!$J$4,0)))</f>
        <v>0</v>
      </c>
      <c r="J54" s="80"/>
      <c r="K54" s="566"/>
      <c r="L54" s="131"/>
      <c r="M54" s="80">
        <f>INT(ROUND(F54,2)*(IF(E54&gt;0,(IF(K54="ano",data!$J$6,0)),0)))</f>
        <v>0</v>
      </c>
      <c r="N54" s="82"/>
      <c r="O54" s="84"/>
      <c r="P54" s="4"/>
      <c r="Q54" s="85"/>
      <c r="R54" s="639" t="s">
        <v>343</v>
      </c>
      <c r="S54" s="4"/>
      <c r="U54" s="176" t="s">
        <v>300</v>
      </c>
      <c r="V54" s="10"/>
      <c r="W54" s="10"/>
      <c r="X54" s="177"/>
      <c r="Y54" s="178"/>
      <c r="Z54" s="177"/>
      <c r="AA54" s="178"/>
      <c r="AB54" s="177"/>
      <c r="AC54" s="178"/>
      <c r="AD54" s="177"/>
      <c r="AE54" s="178"/>
      <c r="AF54" s="177"/>
      <c r="AG54" s="178"/>
      <c r="AH54" s="177"/>
      <c r="AI54" s="178"/>
      <c r="AJ54" s="177"/>
      <c r="AK54" s="178"/>
      <c r="AL54" s="177"/>
      <c r="AM54" s="178"/>
      <c r="AN54" s="177"/>
      <c r="AO54" s="178"/>
      <c r="AP54" s="177"/>
      <c r="AQ54" s="178"/>
      <c r="AR54" s="177"/>
      <c r="AS54" s="178"/>
      <c r="AT54" s="177"/>
      <c r="AU54" s="205"/>
      <c r="AV54" s="199">
        <f t="shared" si="4"/>
        <v>0</v>
      </c>
      <c r="AW54" s="215">
        <f t="shared" si="5"/>
        <v>0</v>
      </c>
      <c r="AX54" s="199">
        <f t="shared" si="6"/>
        <v>0</v>
      </c>
      <c r="AY54" s="215">
        <f t="shared" si="7"/>
        <v>0</v>
      </c>
      <c r="BB54" s="177"/>
      <c r="BC54" s="178"/>
      <c r="BD54" s="177"/>
      <c r="BE54" s="178"/>
      <c r="BF54" s="177"/>
      <c r="BG54" s="178"/>
      <c r="BH54" s="177"/>
      <c r="BI54" s="178"/>
      <c r="BJ54" s="177"/>
      <c r="BK54" s="178"/>
      <c r="BL54" s="177"/>
      <c r="BM54" s="178"/>
      <c r="BN54" s="177"/>
      <c r="BO54" s="178"/>
      <c r="BP54" s="177"/>
      <c r="BQ54" s="205"/>
      <c r="BR54" s="199">
        <f t="shared" si="8"/>
        <v>0</v>
      </c>
      <c r="BS54" s="216">
        <f t="shared" si="9"/>
        <v>0</v>
      </c>
      <c r="BT54" s="199">
        <f t="shared" si="10"/>
        <v>0</v>
      </c>
      <c r="BU54" s="215">
        <f t="shared" si="11"/>
        <v>0</v>
      </c>
      <c r="BX54" s="177"/>
      <c r="BY54" s="178"/>
      <c r="BZ54" s="177"/>
      <c r="CA54" s="178"/>
      <c r="CB54" s="177"/>
      <c r="CC54" s="178"/>
      <c r="CD54" s="177"/>
      <c r="CE54" s="178"/>
      <c r="CF54" s="177"/>
      <c r="CG54" s="178"/>
      <c r="CH54" s="177"/>
      <c r="CI54" s="178"/>
      <c r="CJ54" s="177"/>
      <c r="CK54" s="178"/>
      <c r="CL54" s="177"/>
      <c r="CM54" s="205"/>
      <c r="CN54" s="199">
        <f t="shared" si="12"/>
        <v>0</v>
      </c>
      <c r="CO54" s="216">
        <f t="shared" si="13"/>
        <v>0</v>
      </c>
      <c r="CP54" s="199">
        <f t="shared" si="14"/>
        <v>0</v>
      </c>
      <c r="CQ54" s="215">
        <f t="shared" si="15"/>
        <v>0</v>
      </c>
      <c r="CT54" s="177"/>
      <c r="CU54" s="178"/>
      <c r="CV54" s="177"/>
      <c r="CW54" s="178"/>
      <c r="CX54" s="177"/>
      <c r="CY54" s="178"/>
      <c r="CZ54" s="177"/>
      <c r="DA54" s="178"/>
      <c r="DB54" s="177"/>
      <c r="DC54" s="178"/>
      <c r="DD54" s="177"/>
      <c r="DE54" s="178"/>
      <c r="DF54" s="177"/>
      <c r="DG54" s="178"/>
      <c r="DH54" s="177"/>
      <c r="DI54" s="205"/>
      <c r="DJ54" s="199">
        <f t="shared" si="16"/>
        <v>0</v>
      </c>
      <c r="DK54" s="216">
        <f t="shared" si="17"/>
        <v>0</v>
      </c>
      <c r="DL54" s="199">
        <f t="shared" si="18"/>
        <v>0</v>
      </c>
      <c r="DM54" s="215">
        <f t="shared" si="19"/>
        <v>0</v>
      </c>
      <c r="DP54" s="177"/>
      <c r="DQ54" s="178"/>
      <c r="DR54" s="177"/>
      <c r="DS54" s="178"/>
      <c r="DT54" s="177"/>
      <c r="DU54" s="178"/>
      <c r="DV54" s="177"/>
      <c r="DW54" s="178"/>
      <c r="DX54" s="177"/>
      <c r="DY54" s="178"/>
      <c r="DZ54" s="177"/>
      <c r="EA54" s="178"/>
      <c r="EB54" s="177"/>
      <c r="EC54" s="178"/>
      <c r="ED54" s="177"/>
      <c r="EE54" s="205"/>
      <c r="EF54" s="199">
        <f t="shared" si="20"/>
        <v>0</v>
      </c>
      <c r="EG54" s="216">
        <f t="shared" si="21"/>
        <v>0</v>
      </c>
      <c r="EH54" s="199">
        <f t="shared" si="22"/>
        <v>0</v>
      </c>
      <c r="EI54" s="215">
        <f t="shared" si="23"/>
        <v>0</v>
      </c>
      <c r="EL54" s="177"/>
      <c r="EM54" s="178"/>
      <c r="EN54" s="177"/>
      <c r="EO54" s="178"/>
      <c r="EP54" s="177"/>
      <c r="EQ54" s="178"/>
      <c r="ER54" s="177"/>
      <c r="ES54" s="178"/>
      <c r="ET54" s="177"/>
      <c r="EU54" s="178"/>
      <c r="EV54" s="177"/>
      <c r="EW54" s="178"/>
      <c r="EX54" s="177"/>
      <c r="EY54" s="178"/>
      <c r="EZ54" s="177"/>
      <c r="FA54" s="205"/>
      <c r="FB54" s="199">
        <f t="shared" si="24"/>
        <v>0</v>
      </c>
      <c r="FC54" s="216">
        <f t="shared" si="25"/>
        <v>0</v>
      </c>
      <c r="FD54" s="199">
        <f t="shared" si="26"/>
        <v>0</v>
      </c>
      <c r="FE54" s="215">
        <f t="shared" si="27"/>
        <v>0</v>
      </c>
      <c r="FH54" s="177"/>
      <c r="FI54" s="178"/>
      <c r="FJ54" s="177"/>
      <c r="FK54" s="178"/>
      <c r="FL54" s="177"/>
      <c r="FM54" s="178"/>
      <c r="FN54" s="177"/>
      <c r="FO54" s="178"/>
      <c r="FP54" s="177"/>
      <c r="FQ54" s="178"/>
      <c r="FR54" s="177"/>
      <c r="FS54" s="178"/>
      <c r="FT54" s="177"/>
      <c r="FU54" s="178"/>
      <c r="FV54" s="177"/>
      <c r="FW54" s="205"/>
      <c r="FX54" s="199">
        <f t="shared" si="28"/>
        <v>0</v>
      </c>
      <c r="FY54" s="216">
        <f t="shared" si="29"/>
        <v>0</v>
      </c>
      <c r="FZ54" s="199">
        <f t="shared" si="30"/>
        <v>0</v>
      </c>
      <c r="GA54" s="215">
        <f t="shared" si="31"/>
        <v>0</v>
      </c>
      <c r="GD54" s="177"/>
      <c r="GE54" s="178"/>
      <c r="GF54" s="177"/>
      <c r="GG54" s="178"/>
      <c r="GH54" s="177"/>
      <c r="GI54" s="178"/>
      <c r="GJ54" s="177"/>
      <c r="GK54" s="178"/>
      <c r="GL54" s="177"/>
      <c r="GM54" s="178"/>
      <c r="GN54" s="177"/>
      <c r="GO54" s="178"/>
      <c r="GP54" s="177"/>
      <c r="GQ54" s="178"/>
      <c r="GR54" s="177"/>
      <c r="GS54" s="205"/>
      <c r="GT54" s="199">
        <f t="shared" si="32"/>
        <v>0</v>
      </c>
      <c r="GU54" s="216">
        <f t="shared" si="33"/>
        <v>0</v>
      </c>
      <c r="GV54" s="199">
        <f t="shared" si="34"/>
        <v>0</v>
      </c>
      <c r="GW54" s="215">
        <f t="shared" si="35"/>
        <v>0</v>
      </c>
      <c r="GZ54" s="177"/>
      <c r="HA54" s="178"/>
      <c r="HB54" s="177"/>
      <c r="HC54" s="178"/>
      <c r="HD54" s="177"/>
      <c r="HE54" s="178"/>
      <c r="HF54" s="177"/>
      <c r="HG54" s="178"/>
      <c r="HH54" s="177"/>
      <c r="HI54" s="178"/>
      <c r="HJ54" s="177"/>
      <c r="HK54" s="178"/>
      <c r="HL54" s="177"/>
      <c r="HM54" s="178"/>
      <c r="HN54" s="177"/>
      <c r="HO54" s="205"/>
      <c r="HP54" s="199">
        <f t="shared" si="36"/>
        <v>0</v>
      </c>
      <c r="HQ54" s="216">
        <f t="shared" si="37"/>
        <v>0</v>
      </c>
      <c r="HR54" s="199">
        <f t="shared" si="38"/>
        <v>0</v>
      </c>
      <c r="HS54" s="215">
        <f t="shared" si="39"/>
        <v>0</v>
      </c>
      <c r="HV54" s="201">
        <f t="shared" si="40"/>
        <v>0</v>
      </c>
      <c r="HW54" s="202">
        <f t="shared" si="40"/>
        <v>0</v>
      </c>
      <c r="HX54" s="169">
        <f t="shared" si="0"/>
        <v>0</v>
      </c>
      <c r="HY54" s="170">
        <f t="shared" si="1"/>
        <v>0</v>
      </c>
      <c r="HZ54" s="203">
        <f t="shared" si="41"/>
        <v>0</v>
      </c>
      <c r="IA54" s="202">
        <f t="shared" si="41"/>
        <v>0</v>
      </c>
      <c r="IB54" s="169">
        <f t="shared" si="2"/>
        <v>0</v>
      </c>
      <c r="IC54" s="444">
        <f t="shared" si="3"/>
        <v>0</v>
      </c>
      <c r="ID54" s="437">
        <f t="shared" si="42"/>
        <v>0</v>
      </c>
      <c r="IE54" s="439">
        <f t="shared" si="43"/>
        <v>0</v>
      </c>
      <c r="IF54" s="438" t="s">
        <v>343</v>
      </c>
      <c r="IG54" s="439" t="s">
        <v>343</v>
      </c>
    </row>
    <row r="55" spans="1:241" s="4" customFormat="1" ht="16.5" customHeight="1" x14ac:dyDescent="0.25">
      <c r="B55" s="73" t="s">
        <v>34</v>
      </c>
      <c r="C55" s="880"/>
      <c r="D55" s="881"/>
      <c r="E55" s="318"/>
      <c r="F55" s="314"/>
      <c r="G55" s="14"/>
      <c r="H55" s="14"/>
      <c r="I55" s="80">
        <f>INT(ROUND(F55,2)*(IF(E55&gt;0,data!$J$4,0)))</f>
        <v>0</v>
      </c>
      <c r="J55" s="80">
        <f>IF(E55&gt;0,I55*E55,0)</f>
        <v>0</v>
      </c>
      <c r="K55" s="320"/>
      <c r="L55" s="318"/>
      <c r="M55" s="80">
        <f>INT(ROUND(F55,2)*(IF(E55&gt;0,(IF(K55="ano",data!$J$6,0)),0)))</f>
        <v>0</v>
      </c>
      <c r="N55" s="82">
        <f>IF(L55&gt;E55,M55*E55,M55*L55)</f>
        <v>0</v>
      </c>
      <c r="O55" s="84">
        <f t="shared" si="44"/>
        <v>0</v>
      </c>
      <c r="Q55" s="85" t="str">
        <f t="shared" si="45"/>
        <v/>
      </c>
      <c r="R55" s="639" t="s">
        <v>343</v>
      </c>
      <c r="T55" s="4">
        <f t="shared" si="46"/>
        <v>0</v>
      </c>
      <c r="U55" s="179" t="s">
        <v>300</v>
      </c>
      <c r="V55" s="10"/>
      <c r="W55" s="10"/>
      <c r="X55" s="167"/>
      <c r="Y55" s="180"/>
      <c r="Z55" s="167"/>
      <c r="AA55" s="180"/>
      <c r="AB55" s="167"/>
      <c r="AC55" s="180"/>
      <c r="AD55" s="167"/>
      <c r="AE55" s="180"/>
      <c r="AF55" s="167"/>
      <c r="AG55" s="180"/>
      <c r="AH55" s="167"/>
      <c r="AI55" s="180"/>
      <c r="AJ55" s="167"/>
      <c r="AK55" s="180"/>
      <c r="AL55" s="167"/>
      <c r="AM55" s="180"/>
      <c r="AN55" s="167"/>
      <c r="AO55" s="180"/>
      <c r="AP55" s="167"/>
      <c r="AQ55" s="180"/>
      <c r="AR55" s="167"/>
      <c r="AS55" s="180"/>
      <c r="AT55" s="167"/>
      <c r="AU55" s="198"/>
      <c r="AV55" s="199">
        <f t="shared" si="4"/>
        <v>0</v>
      </c>
      <c r="AW55" s="215">
        <f t="shared" si="5"/>
        <v>0</v>
      </c>
      <c r="AX55" s="199">
        <f t="shared" si="6"/>
        <v>0</v>
      </c>
      <c r="AY55" s="215">
        <f t="shared" si="7"/>
        <v>0</v>
      </c>
      <c r="BB55" s="167"/>
      <c r="BC55" s="180"/>
      <c r="BD55" s="167"/>
      <c r="BE55" s="180"/>
      <c r="BF55" s="167"/>
      <c r="BG55" s="180"/>
      <c r="BH55" s="167"/>
      <c r="BI55" s="180"/>
      <c r="BJ55" s="167"/>
      <c r="BK55" s="180"/>
      <c r="BL55" s="167"/>
      <c r="BM55" s="180"/>
      <c r="BN55" s="167"/>
      <c r="BO55" s="180"/>
      <c r="BP55" s="167"/>
      <c r="BQ55" s="198"/>
      <c r="BR55" s="199">
        <f t="shared" si="8"/>
        <v>0</v>
      </c>
      <c r="BS55" s="216">
        <f t="shared" si="9"/>
        <v>0</v>
      </c>
      <c r="BT55" s="199">
        <f t="shared" si="10"/>
        <v>0</v>
      </c>
      <c r="BU55" s="215">
        <f t="shared" si="11"/>
        <v>0</v>
      </c>
      <c r="BX55" s="167"/>
      <c r="BY55" s="180"/>
      <c r="BZ55" s="167"/>
      <c r="CA55" s="180"/>
      <c r="CB55" s="167"/>
      <c r="CC55" s="180"/>
      <c r="CD55" s="167"/>
      <c r="CE55" s="180"/>
      <c r="CF55" s="167"/>
      <c r="CG55" s="180"/>
      <c r="CH55" s="167"/>
      <c r="CI55" s="180"/>
      <c r="CJ55" s="167"/>
      <c r="CK55" s="180"/>
      <c r="CL55" s="167"/>
      <c r="CM55" s="198"/>
      <c r="CN55" s="199">
        <f t="shared" si="12"/>
        <v>0</v>
      </c>
      <c r="CO55" s="216">
        <f t="shared" si="13"/>
        <v>0</v>
      </c>
      <c r="CP55" s="199">
        <f t="shared" si="14"/>
        <v>0</v>
      </c>
      <c r="CQ55" s="215">
        <f t="shared" si="15"/>
        <v>0</v>
      </c>
      <c r="CT55" s="167"/>
      <c r="CU55" s="180"/>
      <c r="CV55" s="167"/>
      <c r="CW55" s="180"/>
      <c r="CX55" s="167"/>
      <c r="CY55" s="180"/>
      <c r="CZ55" s="167"/>
      <c r="DA55" s="180"/>
      <c r="DB55" s="167"/>
      <c r="DC55" s="180"/>
      <c r="DD55" s="167"/>
      <c r="DE55" s="180"/>
      <c r="DF55" s="167"/>
      <c r="DG55" s="180"/>
      <c r="DH55" s="167"/>
      <c r="DI55" s="198"/>
      <c r="DJ55" s="199">
        <f t="shared" si="16"/>
        <v>0</v>
      </c>
      <c r="DK55" s="216">
        <f t="shared" si="17"/>
        <v>0</v>
      </c>
      <c r="DL55" s="199">
        <f t="shared" si="18"/>
        <v>0</v>
      </c>
      <c r="DM55" s="215">
        <f t="shared" si="19"/>
        <v>0</v>
      </c>
      <c r="DP55" s="167"/>
      <c r="DQ55" s="180"/>
      <c r="DR55" s="167"/>
      <c r="DS55" s="180"/>
      <c r="DT55" s="167"/>
      <c r="DU55" s="180"/>
      <c r="DV55" s="167"/>
      <c r="DW55" s="180"/>
      <c r="DX55" s="167"/>
      <c r="DY55" s="180"/>
      <c r="DZ55" s="167"/>
      <c r="EA55" s="180"/>
      <c r="EB55" s="167"/>
      <c r="EC55" s="180"/>
      <c r="ED55" s="167"/>
      <c r="EE55" s="198"/>
      <c r="EF55" s="199">
        <f t="shared" si="20"/>
        <v>0</v>
      </c>
      <c r="EG55" s="216">
        <f t="shared" si="21"/>
        <v>0</v>
      </c>
      <c r="EH55" s="199">
        <f t="shared" si="22"/>
        <v>0</v>
      </c>
      <c r="EI55" s="215">
        <f t="shared" si="23"/>
        <v>0</v>
      </c>
      <c r="EL55" s="167"/>
      <c r="EM55" s="180"/>
      <c r="EN55" s="167"/>
      <c r="EO55" s="180"/>
      <c r="EP55" s="167"/>
      <c r="EQ55" s="180"/>
      <c r="ER55" s="167"/>
      <c r="ES55" s="180"/>
      <c r="ET55" s="167"/>
      <c r="EU55" s="180"/>
      <c r="EV55" s="167"/>
      <c r="EW55" s="180"/>
      <c r="EX55" s="167"/>
      <c r="EY55" s="180"/>
      <c r="EZ55" s="167"/>
      <c r="FA55" s="198"/>
      <c r="FB55" s="199">
        <f t="shared" si="24"/>
        <v>0</v>
      </c>
      <c r="FC55" s="216">
        <f t="shared" si="25"/>
        <v>0</v>
      </c>
      <c r="FD55" s="199">
        <f t="shared" si="26"/>
        <v>0</v>
      </c>
      <c r="FE55" s="215">
        <f t="shared" si="27"/>
        <v>0</v>
      </c>
      <c r="FH55" s="167"/>
      <c r="FI55" s="180"/>
      <c r="FJ55" s="167"/>
      <c r="FK55" s="180"/>
      <c r="FL55" s="167"/>
      <c r="FM55" s="180"/>
      <c r="FN55" s="167"/>
      <c r="FO55" s="180"/>
      <c r="FP55" s="167"/>
      <c r="FQ55" s="180"/>
      <c r="FR55" s="167"/>
      <c r="FS55" s="180"/>
      <c r="FT55" s="167"/>
      <c r="FU55" s="180"/>
      <c r="FV55" s="167"/>
      <c r="FW55" s="198"/>
      <c r="FX55" s="199">
        <f t="shared" si="28"/>
        <v>0</v>
      </c>
      <c r="FY55" s="216">
        <f t="shared" si="29"/>
        <v>0</v>
      </c>
      <c r="FZ55" s="199">
        <f t="shared" si="30"/>
        <v>0</v>
      </c>
      <c r="GA55" s="215">
        <f t="shared" si="31"/>
        <v>0</v>
      </c>
      <c r="GD55" s="167"/>
      <c r="GE55" s="180"/>
      <c r="GF55" s="167"/>
      <c r="GG55" s="180"/>
      <c r="GH55" s="167"/>
      <c r="GI55" s="180"/>
      <c r="GJ55" s="167"/>
      <c r="GK55" s="180"/>
      <c r="GL55" s="167"/>
      <c r="GM55" s="180"/>
      <c r="GN55" s="167"/>
      <c r="GO55" s="180"/>
      <c r="GP55" s="167"/>
      <c r="GQ55" s="180"/>
      <c r="GR55" s="167"/>
      <c r="GS55" s="198"/>
      <c r="GT55" s="199">
        <f t="shared" si="32"/>
        <v>0</v>
      </c>
      <c r="GU55" s="216">
        <f t="shared" si="33"/>
        <v>0</v>
      </c>
      <c r="GV55" s="199">
        <f t="shared" si="34"/>
        <v>0</v>
      </c>
      <c r="GW55" s="215">
        <f t="shared" si="35"/>
        <v>0</v>
      </c>
      <c r="GZ55" s="167"/>
      <c r="HA55" s="180"/>
      <c r="HB55" s="167"/>
      <c r="HC55" s="180"/>
      <c r="HD55" s="167"/>
      <c r="HE55" s="180"/>
      <c r="HF55" s="167"/>
      <c r="HG55" s="180"/>
      <c r="HH55" s="167"/>
      <c r="HI55" s="180"/>
      <c r="HJ55" s="167"/>
      <c r="HK55" s="180"/>
      <c r="HL55" s="167"/>
      <c r="HM55" s="180"/>
      <c r="HN55" s="167"/>
      <c r="HO55" s="198"/>
      <c r="HP55" s="199">
        <f t="shared" si="36"/>
        <v>0</v>
      </c>
      <c r="HQ55" s="216">
        <f t="shared" si="37"/>
        <v>0</v>
      </c>
      <c r="HR55" s="199">
        <f t="shared" si="38"/>
        <v>0</v>
      </c>
      <c r="HS55" s="215">
        <f t="shared" si="39"/>
        <v>0</v>
      </c>
      <c r="HV55" s="201">
        <f t="shared" si="40"/>
        <v>0</v>
      </c>
      <c r="HW55" s="202">
        <f t="shared" si="40"/>
        <v>0</v>
      </c>
      <c r="HX55" s="169">
        <f t="shared" si="0"/>
        <v>0</v>
      </c>
      <c r="HY55" s="170">
        <f t="shared" si="1"/>
        <v>0</v>
      </c>
      <c r="HZ55" s="203">
        <f t="shared" si="41"/>
        <v>0</v>
      </c>
      <c r="IA55" s="202">
        <f t="shared" si="41"/>
        <v>0</v>
      </c>
      <c r="IB55" s="169">
        <f t="shared" si="2"/>
        <v>0</v>
      </c>
      <c r="IC55" s="444">
        <f t="shared" si="3"/>
        <v>0</v>
      </c>
      <c r="ID55" s="437">
        <f t="shared" si="42"/>
        <v>0</v>
      </c>
      <c r="IE55" s="439">
        <f t="shared" si="43"/>
        <v>0</v>
      </c>
      <c r="IF55" s="438" t="s">
        <v>343</v>
      </c>
      <c r="IG55" s="439" t="s">
        <v>343</v>
      </c>
    </row>
    <row r="56" spans="1:241" s="23" customFormat="1" ht="15.75" hidden="1" customHeight="1" x14ac:dyDescent="0.25">
      <c r="A56" s="4"/>
      <c r="B56" s="73"/>
      <c r="C56" s="565"/>
      <c r="D56" s="563"/>
      <c r="E56" s="24"/>
      <c r="F56" s="564"/>
      <c r="G56" s="24"/>
      <c r="H56" s="24"/>
      <c r="I56" s="80">
        <f>INT(ROUND(F56,2)*(IF(E56&gt;0,data!$J$4,0)))</f>
        <v>0</v>
      </c>
      <c r="J56" s="80"/>
      <c r="K56" s="566"/>
      <c r="L56" s="131"/>
      <c r="M56" s="80">
        <f>INT(ROUND(F56,2)*(IF(E56&gt;0,(IF(K56="ano",data!$J$6,0)),0)))</f>
        <v>0</v>
      </c>
      <c r="N56" s="82"/>
      <c r="O56" s="84"/>
      <c r="P56" s="4"/>
      <c r="Q56" s="85"/>
      <c r="R56" s="639" t="s">
        <v>343</v>
      </c>
      <c r="S56" s="4"/>
      <c r="U56" s="176" t="s">
        <v>300</v>
      </c>
      <c r="V56" s="10"/>
      <c r="W56" s="10"/>
      <c r="X56" s="177"/>
      <c r="Y56" s="178"/>
      <c r="Z56" s="177"/>
      <c r="AA56" s="178"/>
      <c r="AB56" s="177"/>
      <c r="AC56" s="178"/>
      <c r="AD56" s="177"/>
      <c r="AE56" s="178"/>
      <c r="AF56" s="177"/>
      <c r="AG56" s="178"/>
      <c r="AH56" s="177"/>
      <c r="AI56" s="178"/>
      <c r="AJ56" s="177"/>
      <c r="AK56" s="178"/>
      <c r="AL56" s="177"/>
      <c r="AM56" s="178"/>
      <c r="AN56" s="177"/>
      <c r="AO56" s="178"/>
      <c r="AP56" s="177"/>
      <c r="AQ56" s="178"/>
      <c r="AR56" s="177"/>
      <c r="AS56" s="178"/>
      <c r="AT56" s="177"/>
      <c r="AU56" s="205"/>
      <c r="AV56" s="199">
        <f t="shared" si="4"/>
        <v>0</v>
      </c>
      <c r="AW56" s="215">
        <f t="shared" si="5"/>
        <v>0</v>
      </c>
      <c r="AX56" s="199">
        <f t="shared" si="6"/>
        <v>0</v>
      </c>
      <c r="AY56" s="215">
        <f t="shared" si="7"/>
        <v>0</v>
      </c>
      <c r="BB56" s="177"/>
      <c r="BC56" s="178"/>
      <c r="BD56" s="177"/>
      <c r="BE56" s="178"/>
      <c r="BF56" s="177"/>
      <c r="BG56" s="178"/>
      <c r="BH56" s="177"/>
      <c r="BI56" s="178"/>
      <c r="BJ56" s="177"/>
      <c r="BK56" s="178"/>
      <c r="BL56" s="177"/>
      <c r="BM56" s="178"/>
      <c r="BN56" s="177"/>
      <c r="BO56" s="178"/>
      <c r="BP56" s="177"/>
      <c r="BQ56" s="205"/>
      <c r="BR56" s="199">
        <f t="shared" si="8"/>
        <v>0</v>
      </c>
      <c r="BS56" s="216">
        <f t="shared" si="9"/>
        <v>0</v>
      </c>
      <c r="BT56" s="199">
        <f t="shared" si="10"/>
        <v>0</v>
      </c>
      <c r="BU56" s="215">
        <f t="shared" si="11"/>
        <v>0</v>
      </c>
      <c r="BX56" s="177"/>
      <c r="BY56" s="178"/>
      <c r="BZ56" s="177"/>
      <c r="CA56" s="178"/>
      <c r="CB56" s="177"/>
      <c r="CC56" s="178"/>
      <c r="CD56" s="177"/>
      <c r="CE56" s="178"/>
      <c r="CF56" s="177"/>
      <c r="CG56" s="178"/>
      <c r="CH56" s="177"/>
      <c r="CI56" s="178"/>
      <c r="CJ56" s="177"/>
      <c r="CK56" s="178"/>
      <c r="CL56" s="177"/>
      <c r="CM56" s="205"/>
      <c r="CN56" s="199">
        <f t="shared" si="12"/>
        <v>0</v>
      </c>
      <c r="CO56" s="216">
        <f t="shared" si="13"/>
        <v>0</v>
      </c>
      <c r="CP56" s="199">
        <f t="shared" si="14"/>
        <v>0</v>
      </c>
      <c r="CQ56" s="215">
        <f t="shared" si="15"/>
        <v>0</v>
      </c>
      <c r="CT56" s="177"/>
      <c r="CU56" s="178"/>
      <c r="CV56" s="177"/>
      <c r="CW56" s="178"/>
      <c r="CX56" s="177"/>
      <c r="CY56" s="178"/>
      <c r="CZ56" s="177"/>
      <c r="DA56" s="178"/>
      <c r="DB56" s="177"/>
      <c r="DC56" s="178"/>
      <c r="DD56" s="177"/>
      <c r="DE56" s="178"/>
      <c r="DF56" s="177"/>
      <c r="DG56" s="178"/>
      <c r="DH56" s="177"/>
      <c r="DI56" s="205"/>
      <c r="DJ56" s="199">
        <f t="shared" si="16"/>
        <v>0</v>
      </c>
      <c r="DK56" s="216">
        <f t="shared" si="17"/>
        <v>0</v>
      </c>
      <c r="DL56" s="199">
        <f t="shared" si="18"/>
        <v>0</v>
      </c>
      <c r="DM56" s="215">
        <f t="shared" si="19"/>
        <v>0</v>
      </c>
      <c r="DP56" s="177"/>
      <c r="DQ56" s="178"/>
      <c r="DR56" s="177"/>
      <c r="DS56" s="178"/>
      <c r="DT56" s="177"/>
      <c r="DU56" s="178"/>
      <c r="DV56" s="177"/>
      <c r="DW56" s="178"/>
      <c r="DX56" s="177"/>
      <c r="DY56" s="178"/>
      <c r="DZ56" s="177"/>
      <c r="EA56" s="178"/>
      <c r="EB56" s="177"/>
      <c r="EC56" s="178"/>
      <c r="ED56" s="177"/>
      <c r="EE56" s="205"/>
      <c r="EF56" s="199">
        <f t="shared" si="20"/>
        <v>0</v>
      </c>
      <c r="EG56" s="216">
        <f t="shared" si="21"/>
        <v>0</v>
      </c>
      <c r="EH56" s="199">
        <f t="shared" si="22"/>
        <v>0</v>
      </c>
      <c r="EI56" s="215">
        <f t="shared" si="23"/>
        <v>0</v>
      </c>
      <c r="EL56" s="177"/>
      <c r="EM56" s="178"/>
      <c r="EN56" s="177"/>
      <c r="EO56" s="178"/>
      <c r="EP56" s="177"/>
      <c r="EQ56" s="178"/>
      <c r="ER56" s="177"/>
      <c r="ES56" s="178"/>
      <c r="ET56" s="177"/>
      <c r="EU56" s="178"/>
      <c r="EV56" s="177"/>
      <c r="EW56" s="178"/>
      <c r="EX56" s="177"/>
      <c r="EY56" s="178"/>
      <c r="EZ56" s="177"/>
      <c r="FA56" s="205"/>
      <c r="FB56" s="199">
        <f t="shared" si="24"/>
        <v>0</v>
      </c>
      <c r="FC56" s="216">
        <f t="shared" si="25"/>
        <v>0</v>
      </c>
      <c r="FD56" s="199">
        <f t="shared" si="26"/>
        <v>0</v>
      </c>
      <c r="FE56" s="215">
        <f t="shared" si="27"/>
        <v>0</v>
      </c>
      <c r="FH56" s="177"/>
      <c r="FI56" s="178"/>
      <c r="FJ56" s="177"/>
      <c r="FK56" s="178"/>
      <c r="FL56" s="177"/>
      <c r="FM56" s="178"/>
      <c r="FN56" s="177"/>
      <c r="FO56" s="178"/>
      <c r="FP56" s="177"/>
      <c r="FQ56" s="178"/>
      <c r="FR56" s="177"/>
      <c r="FS56" s="178"/>
      <c r="FT56" s="177"/>
      <c r="FU56" s="178"/>
      <c r="FV56" s="177"/>
      <c r="FW56" s="205"/>
      <c r="FX56" s="199">
        <f t="shared" si="28"/>
        <v>0</v>
      </c>
      <c r="FY56" s="216">
        <f t="shared" si="29"/>
        <v>0</v>
      </c>
      <c r="FZ56" s="199">
        <f t="shared" si="30"/>
        <v>0</v>
      </c>
      <c r="GA56" s="215">
        <f t="shared" si="31"/>
        <v>0</v>
      </c>
      <c r="GD56" s="177"/>
      <c r="GE56" s="178"/>
      <c r="GF56" s="177"/>
      <c r="GG56" s="178"/>
      <c r="GH56" s="177"/>
      <c r="GI56" s="178"/>
      <c r="GJ56" s="177"/>
      <c r="GK56" s="178"/>
      <c r="GL56" s="177"/>
      <c r="GM56" s="178"/>
      <c r="GN56" s="177"/>
      <c r="GO56" s="178"/>
      <c r="GP56" s="177"/>
      <c r="GQ56" s="178"/>
      <c r="GR56" s="177"/>
      <c r="GS56" s="205"/>
      <c r="GT56" s="199">
        <f t="shared" si="32"/>
        <v>0</v>
      </c>
      <c r="GU56" s="216">
        <f t="shared" si="33"/>
        <v>0</v>
      </c>
      <c r="GV56" s="199">
        <f t="shared" si="34"/>
        <v>0</v>
      </c>
      <c r="GW56" s="215">
        <f t="shared" si="35"/>
        <v>0</v>
      </c>
      <c r="GZ56" s="177"/>
      <c r="HA56" s="178"/>
      <c r="HB56" s="177"/>
      <c r="HC56" s="178"/>
      <c r="HD56" s="177"/>
      <c r="HE56" s="178"/>
      <c r="HF56" s="177"/>
      <c r="HG56" s="178"/>
      <c r="HH56" s="177"/>
      <c r="HI56" s="178"/>
      <c r="HJ56" s="177"/>
      <c r="HK56" s="178"/>
      <c r="HL56" s="177"/>
      <c r="HM56" s="178"/>
      <c r="HN56" s="177"/>
      <c r="HO56" s="205"/>
      <c r="HP56" s="199">
        <f t="shared" si="36"/>
        <v>0</v>
      </c>
      <c r="HQ56" s="216">
        <f t="shared" si="37"/>
        <v>0</v>
      </c>
      <c r="HR56" s="199">
        <f t="shared" si="38"/>
        <v>0</v>
      </c>
      <c r="HS56" s="215">
        <f t="shared" si="39"/>
        <v>0</v>
      </c>
      <c r="HV56" s="201">
        <f t="shared" si="40"/>
        <v>0</v>
      </c>
      <c r="HW56" s="202">
        <f t="shared" si="40"/>
        <v>0</v>
      </c>
      <c r="HX56" s="169">
        <f t="shared" si="0"/>
        <v>0</v>
      </c>
      <c r="HY56" s="170">
        <f t="shared" si="1"/>
        <v>0</v>
      </c>
      <c r="HZ56" s="203">
        <f t="shared" si="41"/>
        <v>0</v>
      </c>
      <c r="IA56" s="202">
        <f t="shared" si="41"/>
        <v>0</v>
      </c>
      <c r="IB56" s="169">
        <f t="shared" si="2"/>
        <v>0</v>
      </c>
      <c r="IC56" s="444">
        <f t="shared" si="3"/>
        <v>0</v>
      </c>
      <c r="ID56" s="437">
        <f t="shared" si="42"/>
        <v>0</v>
      </c>
      <c r="IE56" s="439">
        <f t="shared" si="43"/>
        <v>0</v>
      </c>
      <c r="IF56" s="438" t="s">
        <v>343</v>
      </c>
      <c r="IG56" s="439" t="s">
        <v>343</v>
      </c>
    </row>
    <row r="57" spans="1:241" s="4" customFormat="1" ht="16.5" customHeight="1" x14ac:dyDescent="0.25">
      <c r="B57" s="73" t="s">
        <v>35</v>
      </c>
      <c r="C57" s="880"/>
      <c r="D57" s="881"/>
      <c r="E57" s="318"/>
      <c r="F57" s="314"/>
      <c r="G57" s="14"/>
      <c r="H57" s="14"/>
      <c r="I57" s="80">
        <f>INT(ROUND(F57,2)*(IF(E57&gt;0,data!$J$4,0)))</f>
        <v>0</v>
      </c>
      <c r="J57" s="80">
        <f>IF(E57&gt;0,I57*E57,0)</f>
        <v>0</v>
      </c>
      <c r="K57" s="320"/>
      <c r="L57" s="318"/>
      <c r="M57" s="80">
        <f>INT(ROUND(F57,2)*(IF(E57&gt;0,(IF(K57="ano",data!$J$6,0)),0)))</f>
        <v>0</v>
      </c>
      <c r="N57" s="82">
        <f>IF(L57&gt;E57,M57*E57,M57*L57)</f>
        <v>0</v>
      </c>
      <c r="O57" s="84">
        <f t="shared" si="44"/>
        <v>0</v>
      </c>
      <c r="Q57" s="85" t="str">
        <f t="shared" si="45"/>
        <v/>
      </c>
      <c r="R57" s="639" t="s">
        <v>343</v>
      </c>
      <c r="T57" s="4">
        <f t="shared" si="46"/>
        <v>0</v>
      </c>
      <c r="U57" s="179" t="s">
        <v>300</v>
      </c>
      <c r="V57" s="10"/>
      <c r="W57" s="10"/>
      <c r="X57" s="167"/>
      <c r="Y57" s="180"/>
      <c r="Z57" s="167"/>
      <c r="AA57" s="180"/>
      <c r="AB57" s="167"/>
      <c r="AC57" s="180"/>
      <c r="AD57" s="167"/>
      <c r="AE57" s="180"/>
      <c r="AF57" s="167"/>
      <c r="AG57" s="180"/>
      <c r="AH57" s="167"/>
      <c r="AI57" s="180"/>
      <c r="AJ57" s="167"/>
      <c r="AK57" s="180"/>
      <c r="AL57" s="167"/>
      <c r="AM57" s="180"/>
      <c r="AN57" s="167"/>
      <c r="AO57" s="180"/>
      <c r="AP57" s="167"/>
      <c r="AQ57" s="180"/>
      <c r="AR57" s="167"/>
      <c r="AS57" s="180"/>
      <c r="AT57" s="167"/>
      <c r="AU57" s="198"/>
      <c r="AV57" s="199">
        <f t="shared" si="4"/>
        <v>0</v>
      </c>
      <c r="AW57" s="215">
        <f t="shared" si="5"/>
        <v>0</v>
      </c>
      <c r="AX57" s="199">
        <f t="shared" si="6"/>
        <v>0</v>
      </c>
      <c r="AY57" s="215">
        <f t="shared" si="7"/>
        <v>0</v>
      </c>
      <c r="BB57" s="167"/>
      <c r="BC57" s="180"/>
      <c r="BD57" s="167"/>
      <c r="BE57" s="180"/>
      <c r="BF57" s="167"/>
      <c r="BG57" s="180"/>
      <c r="BH57" s="167"/>
      <c r="BI57" s="180"/>
      <c r="BJ57" s="167"/>
      <c r="BK57" s="180"/>
      <c r="BL57" s="167"/>
      <c r="BM57" s="180"/>
      <c r="BN57" s="167"/>
      <c r="BO57" s="180"/>
      <c r="BP57" s="167"/>
      <c r="BQ57" s="198"/>
      <c r="BR57" s="199">
        <f t="shared" si="8"/>
        <v>0</v>
      </c>
      <c r="BS57" s="216">
        <f t="shared" si="9"/>
        <v>0</v>
      </c>
      <c r="BT57" s="199">
        <f t="shared" si="10"/>
        <v>0</v>
      </c>
      <c r="BU57" s="215">
        <f t="shared" si="11"/>
        <v>0</v>
      </c>
      <c r="BX57" s="167"/>
      <c r="BY57" s="180"/>
      <c r="BZ57" s="167"/>
      <c r="CA57" s="180"/>
      <c r="CB57" s="167"/>
      <c r="CC57" s="180"/>
      <c r="CD57" s="167"/>
      <c r="CE57" s="180"/>
      <c r="CF57" s="167"/>
      <c r="CG57" s="180"/>
      <c r="CH57" s="167"/>
      <c r="CI57" s="180"/>
      <c r="CJ57" s="167"/>
      <c r="CK57" s="180"/>
      <c r="CL57" s="167"/>
      <c r="CM57" s="198"/>
      <c r="CN57" s="199">
        <f t="shared" si="12"/>
        <v>0</v>
      </c>
      <c r="CO57" s="216">
        <f t="shared" si="13"/>
        <v>0</v>
      </c>
      <c r="CP57" s="199">
        <f t="shared" si="14"/>
        <v>0</v>
      </c>
      <c r="CQ57" s="215">
        <f t="shared" si="15"/>
        <v>0</v>
      </c>
      <c r="CT57" s="167"/>
      <c r="CU57" s="180"/>
      <c r="CV57" s="167"/>
      <c r="CW57" s="180"/>
      <c r="CX57" s="167"/>
      <c r="CY57" s="180"/>
      <c r="CZ57" s="167"/>
      <c r="DA57" s="180"/>
      <c r="DB57" s="167"/>
      <c r="DC57" s="180"/>
      <c r="DD57" s="167"/>
      <c r="DE57" s="180"/>
      <c r="DF57" s="167"/>
      <c r="DG57" s="180"/>
      <c r="DH57" s="167"/>
      <c r="DI57" s="198"/>
      <c r="DJ57" s="199">
        <f t="shared" si="16"/>
        <v>0</v>
      </c>
      <c r="DK57" s="216">
        <f t="shared" si="17"/>
        <v>0</v>
      </c>
      <c r="DL57" s="199">
        <f t="shared" si="18"/>
        <v>0</v>
      </c>
      <c r="DM57" s="215">
        <f t="shared" si="19"/>
        <v>0</v>
      </c>
      <c r="DP57" s="167"/>
      <c r="DQ57" s="180"/>
      <c r="DR57" s="167"/>
      <c r="DS57" s="180"/>
      <c r="DT57" s="167"/>
      <c r="DU57" s="180"/>
      <c r="DV57" s="167"/>
      <c r="DW57" s="180"/>
      <c r="DX57" s="167"/>
      <c r="DY57" s="180"/>
      <c r="DZ57" s="167"/>
      <c r="EA57" s="180"/>
      <c r="EB57" s="167"/>
      <c r="EC57" s="180"/>
      <c r="ED57" s="167"/>
      <c r="EE57" s="198"/>
      <c r="EF57" s="199">
        <f t="shared" si="20"/>
        <v>0</v>
      </c>
      <c r="EG57" s="216">
        <f t="shared" si="21"/>
        <v>0</v>
      </c>
      <c r="EH57" s="199">
        <f t="shared" si="22"/>
        <v>0</v>
      </c>
      <c r="EI57" s="215">
        <f t="shared" si="23"/>
        <v>0</v>
      </c>
      <c r="EL57" s="167"/>
      <c r="EM57" s="180"/>
      <c r="EN57" s="167"/>
      <c r="EO57" s="180"/>
      <c r="EP57" s="167"/>
      <c r="EQ57" s="180"/>
      <c r="ER57" s="167"/>
      <c r="ES57" s="180"/>
      <c r="ET57" s="167"/>
      <c r="EU57" s="180"/>
      <c r="EV57" s="167"/>
      <c r="EW57" s="180"/>
      <c r="EX57" s="167"/>
      <c r="EY57" s="180"/>
      <c r="EZ57" s="167"/>
      <c r="FA57" s="198"/>
      <c r="FB57" s="199">
        <f t="shared" si="24"/>
        <v>0</v>
      </c>
      <c r="FC57" s="216">
        <f t="shared" si="25"/>
        <v>0</v>
      </c>
      <c r="FD57" s="199">
        <f t="shared" si="26"/>
        <v>0</v>
      </c>
      <c r="FE57" s="215">
        <f t="shared" si="27"/>
        <v>0</v>
      </c>
      <c r="FH57" s="167"/>
      <c r="FI57" s="180"/>
      <c r="FJ57" s="167"/>
      <c r="FK57" s="180"/>
      <c r="FL57" s="167"/>
      <c r="FM57" s="180"/>
      <c r="FN57" s="167"/>
      <c r="FO57" s="180"/>
      <c r="FP57" s="167"/>
      <c r="FQ57" s="180"/>
      <c r="FR57" s="167"/>
      <c r="FS57" s="180"/>
      <c r="FT57" s="167"/>
      <c r="FU57" s="180"/>
      <c r="FV57" s="167"/>
      <c r="FW57" s="198"/>
      <c r="FX57" s="199">
        <f t="shared" si="28"/>
        <v>0</v>
      </c>
      <c r="FY57" s="216">
        <f t="shared" si="29"/>
        <v>0</v>
      </c>
      <c r="FZ57" s="199">
        <f t="shared" si="30"/>
        <v>0</v>
      </c>
      <c r="GA57" s="215">
        <f t="shared" si="31"/>
        <v>0</v>
      </c>
      <c r="GD57" s="167"/>
      <c r="GE57" s="180"/>
      <c r="GF57" s="167"/>
      <c r="GG57" s="180"/>
      <c r="GH57" s="167"/>
      <c r="GI57" s="180"/>
      <c r="GJ57" s="167"/>
      <c r="GK57" s="180"/>
      <c r="GL57" s="167"/>
      <c r="GM57" s="180"/>
      <c r="GN57" s="167"/>
      <c r="GO57" s="180"/>
      <c r="GP57" s="167"/>
      <c r="GQ57" s="180"/>
      <c r="GR57" s="167"/>
      <c r="GS57" s="198"/>
      <c r="GT57" s="199">
        <f t="shared" si="32"/>
        <v>0</v>
      </c>
      <c r="GU57" s="216">
        <f t="shared" si="33"/>
        <v>0</v>
      </c>
      <c r="GV57" s="199">
        <f t="shared" si="34"/>
        <v>0</v>
      </c>
      <c r="GW57" s="215">
        <f t="shared" si="35"/>
        <v>0</v>
      </c>
      <c r="GZ57" s="167"/>
      <c r="HA57" s="180"/>
      <c r="HB57" s="167"/>
      <c r="HC57" s="180"/>
      <c r="HD57" s="167"/>
      <c r="HE57" s="180"/>
      <c r="HF57" s="167"/>
      <c r="HG57" s="180"/>
      <c r="HH57" s="167"/>
      <c r="HI57" s="180"/>
      <c r="HJ57" s="167"/>
      <c r="HK57" s="180"/>
      <c r="HL57" s="167"/>
      <c r="HM57" s="180"/>
      <c r="HN57" s="167"/>
      <c r="HO57" s="198"/>
      <c r="HP57" s="199">
        <f t="shared" si="36"/>
        <v>0</v>
      </c>
      <c r="HQ57" s="216">
        <f t="shared" si="37"/>
        <v>0</v>
      </c>
      <c r="HR57" s="199">
        <f t="shared" si="38"/>
        <v>0</v>
      </c>
      <c r="HS57" s="215">
        <f t="shared" si="39"/>
        <v>0</v>
      </c>
      <c r="HV57" s="201">
        <f t="shared" si="40"/>
        <v>0</v>
      </c>
      <c r="HW57" s="202">
        <f t="shared" si="40"/>
        <v>0</v>
      </c>
      <c r="HX57" s="169">
        <f t="shared" si="0"/>
        <v>0</v>
      </c>
      <c r="HY57" s="170">
        <f t="shared" si="1"/>
        <v>0</v>
      </c>
      <c r="HZ57" s="203">
        <f t="shared" si="41"/>
        <v>0</v>
      </c>
      <c r="IA57" s="202">
        <f t="shared" si="41"/>
        <v>0</v>
      </c>
      <c r="IB57" s="169">
        <f t="shared" si="2"/>
        <v>0</v>
      </c>
      <c r="IC57" s="444">
        <f t="shared" si="3"/>
        <v>0</v>
      </c>
      <c r="ID57" s="437">
        <f t="shared" si="42"/>
        <v>0</v>
      </c>
      <c r="IE57" s="439">
        <f t="shared" si="43"/>
        <v>0</v>
      </c>
      <c r="IF57" s="438" t="s">
        <v>343</v>
      </c>
      <c r="IG57" s="439" t="s">
        <v>343</v>
      </c>
    </row>
    <row r="58" spans="1:241" s="23" customFormat="1" ht="16.5" hidden="1" customHeight="1" x14ac:dyDescent="0.25">
      <c r="A58" s="4"/>
      <c r="B58" s="73"/>
      <c r="C58" s="565"/>
      <c r="D58" s="563"/>
      <c r="E58" s="24"/>
      <c r="F58" s="564"/>
      <c r="G58" s="24"/>
      <c r="H58" s="24"/>
      <c r="I58" s="80">
        <f>INT(ROUND(F58,2)*(IF(E58&gt;0,data!$J$4,0)))</f>
        <v>0</v>
      </c>
      <c r="J58" s="80"/>
      <c r="K58" s="566"/>
      <c r="L58" s="131"/>
      <c r="M58" s="80">
        <f>INT(ROUND(F58,2)*(IF(E58&gt;0,(IF(K58="ano",data!$J$6,0)),0)))</f>
        <v>0</v>
      </c>
      <c r="N58" s="82"/>
      <c r="O58" s="84"/>
      <c r="P58" s="4"/>
      <c r="Q58" s="85"/>
      <c r="R58" s="639" t="s">
        <v>343</v>
      </c>
      <c r="S58" s="4"/>
      <c r="U58" s="176" t="s">
        <v>300</v>
      </c>
      <c r="V58" s="10"/>
      <c r="W58" s="10"/>
      <c r="X58" s="177"/>
      <c r="Y58" s="178"/>
      <c r="Z58" s="177"/>
      <c r="AA58" s="178"/>
      <c r="AB58" s="177"/>
      <c r="AC58" s="178"/>
      <c r="AD58" s="177"/>
      <c r="AE58" s="178"/>
      <c r="AF58" s="177"/>
      <c r="AG58" s="178"/>
      <c r="AH58" s="177"/>
      <c r="AI58" s="178"/>
      <c r="AJ58" s="177"/>
      <c r="AK58" s="178"/>
      <c r="AL58" s="177"/>
      <c r="AM58" s="178"/>
      <c r="AN58" s="177"/>
      <c r="AO58" s="178"/>
      <c r="AP58" s="177"/>
      <c r="AQ58" s="178"/>
      <c r="AR58" s="177"/>
      <c r="AS58" s="178"/>
      <c r="AT58" s="177"/>
      <c r="AU58" s="205"/>
      <c r="AV58" s="199">
        <f t="shared" si="4"/>
        <v>0</v>
      </c>
      <c r="AW58" s="215">
        <f t="shared" si="5"/>
        <v>0</v>
      </c>
      <c r="AX58" s="199">
        <f t="shared" si="6"/>
        <v>0</v>
      </c>
      <c r="AY58" s="215">
        <f t="shared" si="7"/>
        <v>0</v>
      </c>
      <c r="BB58" s="177"/>
      <c r="BC58" s="178"/>
      <c r="BD58" s="177"/>
      <c r="BE58" s="178"/>
      <c r="BF58" s="177"/>
      <c r="BG58" s="178"/>
      <c r="BH58" s="177"/>
      <c r="BI58" s="178"/>
      <c r="BJ58" s="177"/>
      <c r="BK58" s="178"/>
      <c r="BL58" s="177"/>
      <c r="BM58" s="178"/>
      <c r="BN58" s="177"/>
      <c r="BO58" s="178"/>
      <c r="BP58" s="177"/>
      <c r="BQ58" s="205"/>
      <c r="BR58" s="199">
        <f t="shared" si="8"/>
        <v>0</v>
      </c>
      <c r="BS58" s="216">
        <f t="shared" si="9"/>
        <v>0</v>
      </c>
      <c r="BT58" s="199">
        <f t="shared" si="10"/>
        <v>0</v>
      </c>
      <c r="BU58" s="215">
        <f t="shared" si="11"/>
        <v>0</v>
      </c>
      <c r="BX58" s="177"/>
      <c r="BY58" s="178"/>
      <c r="BZ58" s="177"/>
      <c r="CA58" s="178"/>
      <c r="CB58" s="177"/>
      <c r="CC58" s="178"/>
      <c r="CD58" s="177"/>
      <c r="CE58" s="178"/>
      <c r="CF58" s="177"/>
      <c r="CG58" s="178"/>
      <c r="CH58" s="177"/>
      <c r="CI58" s="178"/>
      <c r="CJ58" s="177"/>
      <c r="CK58" s="178"/>
      <c r="CL58" s="177"/>
      <c r="CM58" s="205"/>
      <c r="CN58" s="199">
        <f t="shared" si="12"/>
        <v>0</v>
      </c>
      <c r="CO58" s="216">
        <f t="shared" si="13"/>
        <v>0</v>
      </c>
      <c r="CP58" s="199">
        <f t="shared" si="14"/>
        <v>0</v>
      </c>
      <c r="CQ58" s="215">
        <f t="shared" si="15"/>
        <v>0</v>
      </c>
      <c r="CT58" s="177"/>
      <c r="CU58" s="178"/>
      <c r="CV58" s="177"/>
      <c r="CW58" s="178"/>
      <c r="CX58" s="177"/>
      <c r="CY58" s="178"/>
      <c r="CZ58" s="177"/>
      <c r="DA58" s="178"/>
      <c r="DB58" s="177"/>
      <c r="DC58" s="178"/>
      <c r="DD58" s="177"/>
      <c r="DE58" s="178"/>
      <c r="DF58" s="177"/>
      <c r="DG58" s="178"/>
      <c r="DH58" s="177"/>
      <c r="DI58" s="205"/>
      <c r="DJ58" s="199">
        <f t="shared" si="16"/>
        <v>0</v>
      </c>
      <c r="DK58" s="216">
        <f t="shared" si="17"/>
        <v>0</v>
      </c>
      <c r="DL58" s="199">
        <f t="shared" si="18"/>
        <v>0</v>
      </c>
      <c r="DM58" s="215">
        <f t="shared" si="19"/>
        <v>0</v>
      </c>
      <c r="DP58" s="177"/>
      <c r="DQ58" s="178"/>
      <c r="DR58" s="177"/>
      <c r="DS58" s="178"/>
      <c r="DT58" s="177"/>
      <c r="DU58" s="178"/>
      <c r="DV58" s="177"/>
      <c r="DW58" s="178"/>
      <c r="DX58" s="177"/>
      <c r="DY58" s="178"/>
      <c r="DZ58" s="177"/>
      <c r="EA58" s="178"/>
      <c r="EB58" s="177"/>
      <c r="EC58" s="178"/>
      <c r="ED58" s="177"/>
      <c r="EE58" s="205"/>
      <c r="EF58" s="199">
        <f t="shared" si="20"/>
        <v>0</v>
      </c>
      <c r="EG58" s="216">
        <f t="shared" si="21"/>
        <v>0</v>
      </c>
      <c r="EH58" s="199">
        <f t="shared" si="22"/>
        <v>0</v>
      </c>
      <c r="EI58" s="215">
        <f t="shared" si="23"/>
        <v>0</v>
      </c>
      <c r="EL58" s="177"/>
      <c r="EM58" s="178"/>
      <c r="EN58" s="177"/>
      <c r="EO58" s="178"/>
      <c r="EP58" s="177"/>
      <c r="EQ58" s="178"/>
      <c r="ER58" s="177"/>
      <c r="ES58" s="178"/>
      <c r="ET58" s="177"/>
      <c r="EU58" s="178"/>
      <c r="EV58" s="177"/>
      <c r="EW58" s="178"/>
      <c r="EX58" s="177"/>
      <c r="EY58" s="178"/>
      <c r="EZ58" s="177"/>
      <c r="FA58" s="205"/>
      <c r="FB58" s="199">
        <f t="shared" si="24"/>
        <v>0</v>
      </c>
      <c r="FC58" s="216">
        <f t="shared" si="25"/>
        <v>0</v>
      </c>
      <c r="FD58" s="199">
        <f t="shared" si="26"/>
        <v>0</v>
      </c>
      <c r="FE58" s="215">
        <f t="shared" si="27"/>
        <v>0</v>
      </c>
      <c r="FH58" s="177"/>
      <c r="FI58" s="178"/>
      <c r="FJ58" s="177"/>
      <c r="FK58" s="178"/>
      <c r="FL58" s="177"/>
      <c r="FM58" s="178"/>
      <c r="FN58" s="177"/>
      <c r="FO58" s="178"/>
      <c r="FP58" s="177"/>
      <c r="FQ58" s="178"/>
      <c r="FR58" s="177"/>
      <c r="FS58" s="178"/>
      <c r="FT58" s="177"/>
      <c r="FU58" s="178"/>
      <c r="FV58" s="177"/>
      <c r="FW58" s="205"/>
      <c r="FX58" s="199">
        <f t="shared" si="28"/>
        <v>0</v>
      </c>
      <c r="FY58" s="216">
        <f t="shared" si="29"/>
        <v>0</v>
      </c>
      <c r="FZ58" s="199">
        <f t="shared" si="30"/>
        <v>0</v>
      </c>
      <c r="GA58" s="215">
        <f t="shared" si="31"/>
        <v>0</v>
      </c>
      <c r="GD58" s="177"/>
      <c r="GE58" s="178"/>
      <c r="GF58" s="177"/>
      <c r="GG58" s="178"/>
      <c r="GH58" s="177"/>
      <c r="GI58" s="178"/>
      <c r="GJ58" s="177"/>
      <c r="GK58" s="178"/>
      <c r="GL58" s="177"/>
      <c r="GM58" s="178"/>
      <c r="GN58" s="177"/>
      <c r="GO58" s="178"/>
      <c r="GP58" s="177"/>
      <c r="GQ58" s="178"/>
      <c r="GR58" s="177"/>
      <c r="GS58" s="205"/>
      <c r="GT58" s="199">
        <f t="shared" si="32"/>
        <v>0</v>
      </c>
      <c r="GU58" s="216">
        <f t="shared" si="33"/>
        <v>0</v>
      </c>
      <c r="GV58" s="199">
        <f t="shared" si="34"/>
        <v>0</v>
      </c>
      <c r="GW58" s="215">
        <f t="shared" si="35"/>
        <v>0</v>
      </c>
      <c r="GZ58" s="177"/>
      <c r="HA58" s="178"/>
      <c r="HB58" s="177"/>
      <c r="HC58" s="178"/>
      <c r="HD58" s="177"/>
      <c r="HE58" s="178"/>
      <c r="HF58" s="177"/>
      <c r="HG58" s="178"/>
      <c r="HH58" s="177"/>
      <c r="HI58" s="178"/>
      <c r="HJ58" s="177"/>
      <c r="HK58" s="178"/>
      <c r="HL58" s="177"/>
      <c r="HM58" s="178"/>
      <c r="HN58" s="177"/>
      <c r="HO58" s="205"/>
      <c r="HP58" s="199">
        <f t="shared" si="36"/>
        <v>0</v>
      </c>
      <c r="HQ58" s="216">
        <f t="shared" si="37"/>
        <v>0</v>
      </c>
      <c r="HR58" s="199">
        <f t="shared" si="38"/>
        <v>0</v>
      </c>
      <c r="HS58" s="215">
        <f t="shared" si="39"/>
        <v>0</v>
      </c>
      <c r="HV58" s="201">
        <f t="shared" si="40"/>
        <v>0</v>
      </c>
      <c r="HW58" s="202">
        <f t="shared" si="40"/>
        <v>0</v>
      </c>
      <c r="HX58" s="169">
        <f t="shared" si="0"/>
        <v>0</v>
      </c>
      <c r="HY58" s="170">
        <f t="shared" si="1"/>
        <v>0</v>
      </c>
      <c r="HZ58" s="203">
        <f t="shared" si="41"/>
        <v>0</v>
      </c>
      <c r="IA58" s="202">
        <f t="shared" si="41"/>
        <v>0</v>
      </c>
      <c r="IB58" s="169">
        <f t="shared" si="2"/>
        <v>0</v>
      </c>
      <c r="IC58" s="444">
        <f t="shared" si="3"/>
        <v>0</v>
      </c>
      <c r="ID58" s="437">
        <f t="shared" si="42"/>
        <v>0</v>
      </c>
      <c r="IE58" s="439">
        <f t="shared" si="43"/>
        <v>0</v>
      </c>
      <c r="IF58" s="438" t="s">
        <v>343</v>
      </c>
      <c r="IG58" s="439" t="s">
        <v>343</v>
      </c>
    </row>
    <row r="59" spans="1:241" s="4" customFormat="1" ht="16.5" customHeight="1" x14ac:dyDescent="0.25">
      <c r="B59" s="73" t="s">
        <v>36</v>
      </c>
      <c r="C59" s="880"/>
      <c r="D59" s="881"/>
      <c r="E59" s="318"/>
      <c r="F59" s="314"/>
      <c r="G59" s="14"/>
      <c r="H59" s="14"/>
      <c r="I59" s="80">
        <f>INT(ROUND(F59,2)*(IF(E59&gt;0,data!$J$4,0)))</f>
        <v>0</v>
      </c>
      <c r="J59" s="80">
        <f>IF(E59&gt;0,I59*E59,0)</f>
        <v>0</v>
      </c>
      <c r="K59" s="320"/>
      <c r="L59" s="318"/>
      <c r="M59" s="80">
        <f>INT(ROUND(F59,2)*(IF(E59&gt;0,(IF(K59="ano",data!$J$6,0)),0)))</f>
        <v>0</v>
      </c>
      <c r="N59" s="82">
        <f>IF(L59&gt;E59,M59*E59,M59*L59)</f>
        <v>0</v>
      </c>
      <c r="O59" s="84">
        <f t="shared" si="44"/>
        <v>0</v>
      </c>
      <c r="Q59" s="85" t="str">
        <f t="shared" si="45"/>
        <v/>
      </c>
      <c r="R59" s="639" t="s">
        <v>343</v>
      </c>
      <c r="T59" s="4">
        <f t="shared" si="46"/>
        <v>0</v>
      </c>
      <c r="U59" s="179" t="s">
        <v>300</v>
      </c>
      <c r="V59" s="10"/>
      <c r="W59" s="10"/>
      <c r="X59" s="167"/>
      <c r="Y59" s="180"/>
      <c r="Z59" s="167"/>
      <c r="AA59" s="180"/>
      <c r="AB59" s="167"/>
      <c r="AC59" s="180"/>
      <c r="AD59" s="167"/>
      <c r="AE59" s="180"/>
      <c r="AF59" s="167"/>
      <c r="AG59" s="180"/>
      <c r="AH59" s="167"/>
      <c r="AI59" s="180"/>
      <c r="AJ59" s="167"/>
      <c r="AK59" s="180"/>
      <c r="AL59" s="167"/>
      <c r="AM59" s="180"/>
      <c r="AN59" s="167"/>
      <c r="AO59" s="180"/>
      <c r="AP59" s="167"/>
      <c r="AQ59" s="180"/>
      <c r="AR59" s="167"/>
      <c r="AS59" s="180"/>
      <c r="AT59" s="167"/>
      <c r="AU59" s="198"/>
      <c r="AV59" s="199">
        <f t="shared" si="4"/>
        <v>0</v>
      </c>
      <c r="AW59" s="215">
        <f t="shared" si="5"/>
        <v>0</v>
      </c>
      <c r="AX59" s="199">
        <f t="shared" si="6"/>
        <v>0</v>
      </c>
      <c r="AY59" s="215">
        <f t="shared" si="7"/>
        <v>0</v>
      </c>
      <c r="BB59" s="167"/>
      <c r="BC59" s="180"/>
      <c r="BD59" s="167"/>
      <c r="BE59" s="180"/>
      <c r="BF59" s="167"/>
      <c r="BG59" s="180"/>
      <c r="BH59" s="167"/>
      <c r="BI59" s="180"/>
      <c r="BJ59" s="167"/>
      <c r="BK59" s="180"/>
      <c r="BL59" s="167"/>
      <c r="BM59" s="180"/>
      <c r="BN59" s="167"/>
      <c r="BO59" s="180"/>
      <c r="BP59" s="167"/>
      <c r="BQ59" s="198"/>
      <c r="BR59" s="199">
        <f t="shared" si="8"/>
        <v>0</v>
      </c>
      <c r="BS59" s="216">
        <f t="shared" si="9"/>
        <v>0</v>
      </c>
      <c r="BT59" s="199">
        <f t="shared" si="10"/>
        <v>0</v>
      </c>
      <c r="BU59" s="215">
        <f t="shared" si="11"/>
        <v>0</v>
      </c>
      <c r="BX59" s="167"/>
      <c r="BY59" s="180"/>
      <c r="BZ59" s="167"/>
      <c r="CA59" s="180"/>
      <c r="CB59" s="167"/>
      <c r="CC59" s="180"/>
      <c r="CD59" s="167"/>
      <c r="CE59" s="180"/>
      <c r="CF59" s="167"/>
      <c r="CG59" s="180"/>
      <c r="CH59" s="167"/>
      <c r="CI59" s="180"/>
      <c r="CJ59" s="167"/>
      <c r="CK59" s="180"/>
      <c r="CL59" s="167"/>
      <c r="CM59" s="198"/>
      <c r="CN59" s="199">
        <f t="shared" si="12"/>
        <v>0</v>
      </c>
      <c r="CO59" s="216">
        <f t="shared" si="13"/>
        <v>0</v>
      </c>
      <c r="CP59" s="199">
        <f t="shared" si="14"/>
        <v>0</v>
      </c>
      <c r="CQ59" s="215">
        <f t="shared" si="15"/>
        <v>0</v>
      </c>
      <c r="CT59" s="167"/>
      <c r="CU59" s="180"/>
      <c r="CV59" s="167"/>
      <c r="CW59" s="180"/>
      <c r="CX59" s="167"/>
      <c r="CY59" s="180"/>
      <c r="CZ59" s="167"/>
      <c r="DA59" s="180"/>
      <c r="DB59" s="167"/>
      <c r="DC59" s="180"/>
      <c r="DD59" s="167"/>
      <c r="DE59" s="180"/>
      <c r="DF59" s="167"/>
      <c r="DG59" s="180"/>
      <c r="DH59" s="167"/>
      <c r="DI59" s="198"/>
      <c r="DJ59" s="199">
        <f t="shared" si="16"/>
        <v>0</v>
      </c>
      <c r="DK59" s="216">
        <f t="shared" si="17"/>
        <v>0</v>
      </c>
      <c r="DL59" s="199">
        <f t="shared" si="18"/>
        <v>0</v>
      </c>
      <c r="DM59" s="215">
        <f t="shared" si="19"/>
        <v>0</v>
      </c>
      <c r="DP59" s="167"/>
      <c r="DQ59" s="180"/>
      <c r="DR59" s="167"/>
      <c r="DS59" s="180"/>
      <c r="DT59" s="167"/>
      <c r="DU59" s="180"/>
      <c r="DV59" s="167"/>
      <c r="DW59" s="180"/>
      <c r="DX59" s="167"/>
      <c r="DY59" s="180"/>
      <c r="DZ59" s="167"/>
      <c r="EA59" s="180"/>
      <c r="EB59" s="167"/>
      <c r="EC59" s="180"/>
      <c r="ED59" s="167"/>
      <c r="EE59" s="198"/>
      <c r="EF59" s="199">
        <f t="shared" si="20"/>
        <v>0</v>
      </c>
      <c r="EG59" s="216">
        <f t="shared" si="21"/>
        <v>0</v>
      </c>
      <c r="EH59" s="199">
        <f t="shared" si="22"/>
        <v>0</v>
      </c>
      <c r="EI59" s="215">
        <f t="shared" si="23"/>
        <v>0</v>
      </c>
      <c r="EL59" s="167"/>
      <c r="EM59" s="180"/>
      <c r="EN59" s="167"/>
      <c r="EO59" s="180"/>
      <c r="EP59" s="167"/>
      <c r="EQ59" s="180"/>
      <c r="ER59" s="167"/>
      <c r="ES59" s="180"/>
      <c r="ET59" s="167"/>
      <c r="EU59" s="180"/>
      <c r="EV59" s="167"/>
      <c r="EW59" s="180"/>
      <c r="EX59" s="167"/>
      <c r="EY59" s="180"/>
      <c r="EZ59" s="167"/>
      <c r="FA59" s="198"/>
      <c r="FB59" s="199">
        <f t="shared" si="24"/>
        <v>0</v>
      </c>
      <c r="FC59" s="216">
        <f t="shared" si="25"/>
        <v>0</v>
      </c>
      <c r="FD59" s="199">
        <f t="shared" si="26"/>
        <v>0</v>
      </c>
      <c r="FE59" s="215">
        <f t="shared" si="27"/>
        <v>0</v>
      </c>
      <c r="FH59" s="167"/>
      <c r="FI59" s="180"/>
      <c r="FJ59" s="167"/>
      <c r="FK59" s="180"/>
      <c r="FL59" s="167"/>
      <c r="FM59" s="180"/>
      <c r="FN59" s="167"/>
      <c r="FO59" s="180"/>
      <c r="FP59" s="167"/>
      <c r="FQ59" s="180"/>
      <c r="FR59" s="167"/>
      <c r="FS59" s="180"/>
      <c r="FT59" s="167"/>
      <c r="FU59" s="180"/>
      <c r="FV59" s="167"/>
      <c r="FW59" s="198"/>
      <c r="FX59" s="199">
        <f t="shared" si="28"/>
        <v>0</v>
      </c>
      <c r="FY59" s="216">
        <f t="shared" si="29"/>
        <v>0</v>
      </c>
      <c r="FZ59" s="199">
        <f t="shared" si="30"/>
        <v>0</v>
      </c>
      <c r="GA59" s="215">
        <f t="shared" si="31"/>
        <v>0</v>
      </c>
      <c r="GD59" s="167"/>
      <c r="GE59" s="180"/>
      <c r="GF59" s="167"/>
      <c r="GG59" s="180"/>
      <c r="GH59" s="167"/>
      <c r="GI59" s="180"/>
      <c r="GJ59" s="167"/>
      <c r="GK59" s="180"/>
      <c r="GL59" s="167"/>
      <c r="GM59" s="180"/>
      <c r="GN59" s="167"/>
      <c r="GO59" s="180"/>
      <c r="GP59" s="167"/>
      <c r="GQ59" s="180"/>
      <c r="GR59" s="167"/>
      <c r="GS59" s="198"/>
      <c r="GT59" s="199">
        <f t="shared" si="32"/>
        <v>0</v>
      </c>
      <c r="GU59" s="216">
        <f t="shared" si="33"/>
        <v>0</v>
      </c>
      <c r="GV59" s="199">
        <f t="shared" si="34"/>
        <v>0</v>
      </c>
      <c r="GW59" s="215">
        <f t="shared" si="35"/>
        <v>0</v>
      </c>
      <c r="GZ59" s="167"/>
      <c r="HA59" s="180"/>
      <c r="HB59" s="167"/>
      <c r="HC59" s="180"/>
      <c r="HD59" s="167"/>
      <c r="HE59" s="180"/>
      <c r="HF59" s="167"/>
      <c r="HG59" s="180"/>
      <c r="HH59" s="167"/>
      <c r="HI59" s="180"/>
      <c r="HJ59" s="167"/>
      <c r="HK59" s="180"/>
      <c r="HL59" s="167"/>
      <c r="HM59" s="180"/>
      <c r="HN59" s="167"/>
      <c r="HO59" s="198"/>
      <c r="HP59" s="199">
        <f t="shared" si="36"/>
        <v>0</v>
      </c>
      <c r="HQ59" s="216">
        <f t="shared" si="37"/>
        <v>0</v>
      </c>
      <c r="HR59" s="199">
        <f t="shared" si="38"/>
        <v>0</v>
      </c>
      <c r="HS59" s="215">
        <f t="shared" si="39"/>
        <v>0</v>
      </c>
      <c r="HV59" s="201">
        <f t="shared" si="40"/>
        <v>0</v>
      </c>
      <c r="HW59" s="202">
        <f t="shared" si="40"/>
        <v>0</v>
      </c>
      <c r="HX59" s="169">
        <f t="shared" si="0"/>
        <v>0</v>
      </c>
      <c r="HY59" s="170">
        <f t="shared" si="1"/>
        <v>0</v>
      </c>
      <c r="HZ59" s="203">
        <f t="shared" si="41"/>
        <v>0</v>
      </c>
      <c r="IA59" s="202">
        <f t="shared" si="41"/>
        <v>0</v>
      </c>
      <c r="IB59" s="169">
        <f t="shared" si="2"/>
        <v>0</v>
      </c>
      <c r="IC59" s="444">
        <f t="shared" si="3"/>
        <v>0</v>
      </c>
      <c r="ID59" s="437">
        <f t="shared" si="42"/>
        <v>0</v>
      </c>
      <c r="IE59" s="439">
        <f t="shared" si="43"/>
        <v>0</v>
      </c>
      <c r="IF59" s="438" t="s">
        <v>343</v>
      </c>
      <c r="IG59" s="439" t="s">
        <v>343</v>
      </c>
    </row>
    <row r="60" spans="1:241" s="23" customFormat="1" ht="15.75" hidden="1" customHeight="1" x14ac:dyDescent="0.25">
      <c r="A60" s="4"/>
      <c r="B60" s="73"/>
      <c r="C60" s="565"/>
      <c r="D60" s="563"/>
      <c r="E60" s="24"/>
      <c r="F60" s="564"/>
      <c r="G60" s="24"/>
      <c r="H60" s="24"/>
      <c r="I60" s="80">
        <f>INT(ROUND(F60,2)*(IF(E60&gt;0,data!$J$4,0)))</f>
        <v>0</v>
      </c>
      <c r="J60" s="80"/>
      <c r="K60" s="566"/>
      <c r="L60" s="131"/>
      <c r="M60" s="80">
        <f>INT(ROUND(F60,2)*(IF(E60&gt;0,(IF(K60="ano",data!$J$6,0)),0)))</f>
        <v>0</v>
      </c>
      <c r="N60" s="82"/>
      <c r="O60" s="84"/>
      <c r="P60" s="4"/>
      <c r="Q60" s="85"/>
      <c r="R60" s="639" t="s">
        <v>343</v>
      </c>
      <c r="S60" s="4"/>
      <c r="U60" s="176" t="s">
        <v>300</v>
      </c>
      <c r="V60" s="10"/>
      <c r="W60" s="10"/>
      <c r="X60" s="177"/>
      <c r="Y60" s="178"/>
      <c r="Z60" s="177"/>
      <c r="AA60" s="178"/>
      <c r="AB60" s="177"/>
      <c r="AC60" s="178"/>
      <c r="AD60" s="177"/>
      <c r="AE60" s="178"/>
      <c r="AF60" s="177"/>
      <c r="AG60" s="178"/>
      <c r="AH60" s="177"/>
      <c r="AI60" s="178"/>
      <c r="AJ60" s="177"/>
      <c r="AK60" s="178"/>
      <c r="AL60" s="177"/>
      <c r="AM60" s="178"/>
      <c r="AN60" s="177"/>
      <c r="AO60" s="178"/>
      <c r="AP60" s="177"/>
      <c r="AQ60" s="178"/>
      <c r="AR60" s="177"/>
      <c r="AS60" s="178"/>
      <c r="AT60" s="177"/>
      <c r="AU60" s="205"/>
      <c r="AV60" s="199">
        <f t="shared" si="4"/>
        <v>0</v>
      </c>
      <c r="AW60" s="215">
        <f t="shared" si="5"/>
        <v>0</v>
      </c>
      <c r="AX60" s="199">
        <f t="shared" si="6"/>
        <v>0</v>
      </c>
      <c r="AY60" s="215">
        <f t="shared" si="7"/>
        <v>0</v>
      </c>
      <c r="BB60" s="177"/>
      <c r="BC60" s="178"/>
      <c r="BD60" s="177"/>
      <c r="BE60" s="178"/>
      <c r="BF60" s="177"/>
      <c r="BG60" s="178"/>
      <c r="BH60" s="177"/>
      <c r="BI60" s="178"/>
      <c r="BJ60" s="177"/>
      <c r="BK60" s="178"/>
      <c r="BL60" s="177"/>
      <c r="BM60" s="178"/>
      <c r="BN60" s="177"/>
      <c r="BO60" s="178"/>
      <c r="BP60" s="177"/>
      <c r="BQ60" s="205"/>
      <c r="BR60" s="199">
        <f t="shared" si="8"/>
        <v>0</v>
      </c>
      <c r="BS60" s="216">
        <f t="shared" si="9"/>
        <v>0</v>
      </c>
      <c r="BT60" s="199">
        <f t="shared" si="10"/>
        <v>0</v>
      </c>
      <c r="BU60" s="215">
        <f t="shared" si="11"/>
        <v>0</v>
      </c>
      <c r="BX60" s="177"/>
      <c r="BY60" s="178"/>
      <c r="BZ60" s="177"/>
      <c r="CA60" s="178"/>
      <c r="CB60" s="177"/>
      <c r="CC60" s="178"/>
      <c r="CD60" s="177"/>
      <c r="CE60" s="178"/>
      <c r="CF60" s="177"/>
      <c r="CG60" s="178"/>
      <c r="CH60" s="177"/>
      <c r="CI60" s="178"/>
      <c r="CJ60" s="177"/>
      <c r="CK60" s="178"/>
      <c r="CL60" s="177"/>
      <c r="CM60" s="205"/>
      <c r="CN60" s="199">
        <f t="shared" si="12"/>
        <v>0</v>
      </c>
      <c r="CO60" s="216">
        <f t="shared" si="13"/>
        <v>0</v>
      </c>
      <c r="CP60" s="199">
        <f t="shared" si="14"/>
        <v>0</v>
      </c>
      <c r="CQ60" s="215">
        <f t="shared" si="15"/>
        <v>0</v>
      </c>
      <c r="CT60" s="177"/>
      <c r="CU60" s="178"/>
      <c r="CV60" s="177"/>
      <c r="CW60" s="178"/>
      <c r="CX60" s="177"/>
      <c r="CY60" s="178"/>
      <c r="CZ60" s="177"/>
      <c r="DA60" s="178"/>
      <c r="DB60" s="177"/>
      <c r="DC60" s="178"/>
      <c r="DD60" s="177"/>
      <c r="DE60" s="178"/>
      <c r="DF60" s="177"/>
      <c r="DG60" s="178"/>
      <c r="DH60" s="177"/>
      <c r="DI60" s="205"/>
      <c r="DJ60" s="199">
        <f t="shared" si="16"/>
        <v>0</v>
      </c>
      <c r="DK60" s="216">
        <f t="shared" si="17"/>
        <v>0</v>
      </c>
      <c r="DL60" s="199">
        <f t="shared" si="18"/>
        <v>0</v>
      </c>
      <c r="DM60" s="215">
        <f t="shared" si="19"/>
        <v>0</v>
      </c>
      <c r="DP60" s="177"/>
      <c r="DQ60" s="178"/>
      <c r="DR60" s="177"/>
      <c r="DS60" s="178"/>
      <c r="DT60" s="177"/>
      <c r="DU60" s="178"/>
      <c r="DV60" s="177"/>
      <c r="DW60" s="178"/>
      <c r="DX60" s="177"/>
      <c r="DY60" s="178"/>
      <c r="DZ60" s="177"/>
      <c r="EA60" s="178"/>
      <c r="EB60" s="177"/>
      <c r="EC60" s="178"/>
      <c r="ED60" s="177"/>
      <c r="EE60" s="205"/>
      <c r="EF60" s="199">
        <f t="shared" si="20"/>
        <v>0</v>
      </c>
      <c r="EG60" s="216">
        <f t="shared" si="21"/>
        <v>0</v>
      </c>
      <c r="EH60" s="199">
        <f t="shared" si="22"/>
        <v>0</v>
      </c>
      <c r="EI60" s="215">
        <f t="shared" si="23"/>
        <v>0</v>
      </c>
      <c r="EL60" s="177"/>
      <c r="EM60" s="178"/>
      <c r="EN60" s="177"/>
      <c r="EO60" s="178"/>
      <c r="EP60" s="177"/>
      <c r="EQ60" s="178"/>
      <c r="ER60" s="177"/>
      <c r="ES60" s="178"/>
      <c r="ET60" s="177"/>
      <c r="EU60" s="178"/>
      <c r="EV60" s="177"/>
      <c r="EW60" s="178"/>
      <c r="EX60" s="177"/>
      <c r="EY60" s="178"/>
      <c r="EZ60" s="177"/>
      <c r="FA60" s="205"/>
      <c r="FB60" s="199">
        <f t="shared" si="24"/>
        <v>0</v>
      </c>
      <c r="FC60" s="216">
        <f t="shared" si="25"/>
        <v>0</v>
      </c>
      <c r="FD60" s="199">
        <f t="shared" si="26"/>
        <v>0</v>
      </c>
      <c r="FE60" s="215">
        <f t="shared" si="27"/>
        <v>0</v>
      </c>
      <c r="FH60" s="177"/>
      <c r="FI60" s="178"/>
      <c r="FJ60" s="177"/>
      <c r="FK60" s="178"/>
      <c r="FL60" s="177"/>
      <c r="FM60" s="178"/>
      <c r="FN60" s="177"/>
      <c r="FO60" s="178"/>
      <c r="FP60" s="177"/>
      <c r="FQ60" s="178"/>
      <c r="FR60" s="177"/>
      <c r="FS60" s="178"/>
      <c r="FT60" s="177"/>
      <c r="FU60" s="178"/>
      <c r="FV60" s="177"/>
      <c r="FW60" s="205"/>
      <c r="FX60" s="199">
        <f t="shared" si="28"/>
        <v>0</v>
      </c>
      <c r="FY60" s="216">
        <f t="shared" si="29"/>
        <v>0</v>
      </c>
      <c r="FZ60" s="199">
        <f t="shared" si="30"/>
        <v>0</v>
      </c>
      <c r="GA60" s="215">
        <f t="shared" si="31"/>
        <v>0</v>
      </c>
      <c r="GD60" s="177"/>
      <c r="GE60" s="178"/>
      <c r="GF60" s="177"/>
      <c r="GG60" s="178"/>
      <c r="GH60" s="177"/>
      <c r="GI60" s="178"/>
      <c r="GJ60" s="177"/>
      <c r="GK60" s="178"/>
      <c r="GL60" s="177"/>
      <c r="GM60" s="178"/>
      <c r="GN60" s="177"/>
      <c r="GO60" s="178"/>
      <c r="GP60" s="177"/>
      <c r="GQ60" s="178"/>
      <c r="GR60" s="177"/>
      <c r="GS60" s="205"/>
      <c r="GT60" s="199">
        <f t="shared" si="32"/>
        <v>0</v>
      </c>
      <c r="GU60" s="216">
        <f t="shared" si="33"/>
        <v>0</v>
      </c>
      <c r="GV60" s="199">
        <f t="shared" si="34"/>
        <v>0</v>
      </c>
      <c r="GW60" s="215">
        <f t="shared" si="35"/>
        <v>0</v>
      </c>
      <c r="GZ60" s="177"/>
      <c r="HA60" s="178"/>
      <c r="HB60" s="177"/>
      <c r="HC60" s="178"/>
      <c r="HD60" s="177"/>
      <c r="HE60" s="178"/>
      <c r="HF60" s="177"/>
      <c r="HG60" s="178"/>
      <c r="HH60" s="177"/>
      <c r="HI60" s="178"/>
      <c r="HJ60" s="177"/>
      <c r="HK60" s="178"/>
      <c r="HL60" s="177"/>
      <c r="HM60" s="178"/>
      <c r="HN60" s="177"/>
      <c r="HO60" s="205"/>
      <c r="HP60" s="199">
        <f t="shared" si="36"/>
        <v>0</v>
      </c>
      <c r="HQ60" s="216">
        <f t="shared" si="37"/>
        <v>0</v>
      </c>
      <c r="HR60" s="199">
        <f t="shared" si="38"/>
        <v>0</v>
      </c>
      <c r="HS60" s="215">
        <f t="shared" si="39"/>
        <v>0</v>
      </c>
      <c r="HV60" s="201">
        <f t="shared" si="40"/>
        <v>0</v>
      </c>
      <c r="HW60" s="202">
        <f t="shared" si="40"/>
        <v>0</v>
      </c>
      <c r="HX60" s="169">
        <f t="shared" si="0"/>
        <v>0</v>
      </c>
      <c r="HY60" s="170">
        <f t="shared" si="1"/>
        <v>0</v>
      </c>
      <c r="HZ60" s="203">
        <f t="shared" si="41"/>
        <v>0</v>
      </c>
      <c r="IA60" s="202">
        <f t="shared" si="41"/>
        <v>0</v>
      </c>
      <c r="IB60" s="169">
        <f t="shared" si="2"/>
        <v>0</v>
      </c>
      <c r="IC60" s="444">
        <f t="shared" si="3"/>
        <v>0</v>
      </c>
      <c r="ID60" s="437">
        <f t="shared" si="42"/>
        <v>0</v>
      </c>
      <c r="IE60" s="439">
        <f t="shared" si="43"/>
        <v>0</v>
      </c>
      <c r="IF60" s="438" t="s">
        <v>343</v>
      </c>
      <c r="IG60" s="439" t="s">
        <v>343</v>
      </c>
    </row>
    <row r="61" spans="1:241" s="4" customFormat="1" ht="16.5" customHeight="1" x14ac:dyDescent="0.25">
      <c r="B61" s="73" t="s">
        <v>37</v>
      </c>
      <c r="C61" s="880"/>
      <c r="D61" s="881"/>
      <c r="E61" s="318"/>
      <c r="F61" s="314"/>
      <c r="G61" s="14"/>
      <c r="H61" s="14"/>
      <c r="I61" s="80">
        <f>INT(ROUND(F61,2)*(IF(E61&gt;0,data!$J$4,0)))</f>
        <v>0</v>
      </c>
      <c r="J61" s="80">
        <f>IF(E61&gt;0,I61*E61,0)</f>
        <v>0</v>
      </c>
      <c r="K61" s="320"/>
      <c r="L61" s="318"/>
      <c r="M61" s="80">
        <f>INT(ROUND(F61,2)*(IF(E61&gt;0,(IF(K61="ano",data!$J$6,0)),0)))</f>
        <v>0</v>
      </c>
      <c r="N61" s="82">
        <f>IF(L61&gt;E61,M61*E61,M61*L61)</f>
        <v>0</v>
      </c>
      <c r="O61" s="84">
        <f t="shared" si="44"/>
        <v>0</v>
      </c>
      <c r="Q61" s="85" t="str">
        <f t="shared" si="45"/>
        <v/>
      </c>
      <c r="R61" s="639" t="s">
        <v>343</v>
      </c>
      <c r="T61" s="4">
        <f t="shared" si="46"/>
        <v>0</v>
      </c>
      <c r="U61" s="179" t="s">
        <v>300</v>
      </c>
      <c r="V61" s="10"/>
      <c r="W61" s="10"/>
      <c r="X61" s="167"/>
      <c r="Y61" s="180"/>
      <c r="Z61" s="167"/>
      <c r="AA61" s="180"/>
      <c r="AB61" s="167"/>
      <c r="AC61" s="180"/>
      <c r="AD61" s="167"/>
      <c r="AE61" s="180"/>
      <c r="AF61" s="167"/>
      <c r="AG61" s="180"/>
      <c r="AH61" s="167"/>
      <c r="AI61" s="180"/>
      <c r="AJ61" s="167"/>
      <c r="AK61" s="180"/>
      <c r="AL61" s="167"/>
      <c r="AM61" s="180"/>
      <c r="AN61" s="167"/>
      <c r="AO61" s="180"/>
      <c r="AP61" s="167"/>
      <c r="AQ61" s="180"/>
      <c r="AR61" s="167"/>
      <c r="AS61" s="180"/>
      <c r="AT61" s="167"/>
      <c r="AU61" s="198"/>
      <c r="AV61" s="199">
        <f t="shared" si="4"/>
        <v>0</v>
      </c>
      <c r="AW61" s="215">
        <f t="shared" si="5"/>
        <v>0</v>
      </c>
      <c r="AX61" s="199">
        <f t="shared" si="6"/>
        <v>0</v>
      </c>
      <c r="AY61" s="215">
        <f t="shared" si="7"/>
        <v>0</v>
      </c>
      <c r="BB61" s="167"/>
      <c r="BC61" s="180"/>
      <c r="BD61" s="167"/>
      <c r="BE61" s="180"/>
      <c r="BF61" s="167"/>
      <c r="BG61" s="180"/>
      <c r="BH61" s="167"/>
      <c r="BI61" s="180"/>
      <c r="BJ61" s="167"/>
      <c r="BK61" s="180"/>
      <c r="BL61" s="167"/>
      <c r="BM61" s="180"/>
      <c r="BN61" s="167"/>
      <c r="BO61" s="180"/>
      <c r="BP61" s="167"/>
      <c r="BQ61" s="198"/>
      <c r="BR61" s="199">
        <f t="shared" si="8"/>
        <v>0</v>
      </c>
      <c r="BS61" s="216">
        <f t="shared" si="9"/>
        <v>0</v>
      </c>
      <c r="BT61" s="199">
        <f t="shared" si="10"/>
        <v>0</v>
      </c>
      <c r="BU61" s="215">
        <f t="shared" si="11"/>
        <v>0</v>
      </c>
      <c r="BX61" s="167"/>
      <c r="BY61" s="180"/>
      <c r="BZ61" s="167"/>
      <c r="CA61" s="180"/>
      <c r="CB61" s="167"/>
      <c r="CC61" s="180"/>
      <c r="CD61" s="167"/>
      <c r="CE61" s="180"/>
      <c r="CF61" s="167"/>
      <c r="CG61" s="180"/>
      <c r="CH61" s="167"/>
      <c r="CI61" s="180"/>
      <c r="CJ61" s="167"/>
      <c r="CK61" s="180"/>
      <c r="CL61" s="167"/>
      <c r="CM61" s="198"/>
      <c r="CN61" s="199">
        <f t="shared" si="12"/>
        <v>0</v>
      </c>
      <c r="CO61" s="216">
        <f t="shared" si="13"/>
        <v>0</v>
      </c>
      <c r="CP61" s="199">
        <f t="shared" si="14"/>
        <v>0</v>
      </c>
      <c r="CQ61" s="215">
        <f t="shared" si="15"/>
        <v>0</v>
      </c>
      <c r="CT61" s="167"/>
      <c r="CU61" s="180"/>
      <c r="CV61" s="167"/>
      <c r="CW61" s="180"/>
      <c r="CX61" s="167"/>
      <c r="CY61" s="180"/>
      <c r="CZ61" s="167"/>
      <c r="DA61" s="180"/>
      <c r="DB61" s="167"/>
      <c r="DC61" s="180"/>
      <c r="DD61" s="167"/>
      <c r="DE61" s="180"/>
      <c r="DF61" s="167"/>
      <c r="DG61" s="180"/>
      <c r="DH61" s="167"/>
      <c r="DI61" s="198"/>
      <c r="DJ61" s="199">
        <f t="shared" si="16"/>
        <v>0</v>
      </c>
      <c r="DK61" s="216">
        <f t="shared" si="17"/>
        <v>0</v>
      </c>
      <c r="DL61" s="199">
        <f t="shared" si="18"/>
        <v>0</v>
      </c>
      <c r="DM61" s="215">
        <f t="shared" si="19"/>
        <v>0</v>
      </c>
      <c r="DP61" s="167"/>
      <c r="DQ61" s="180"/>
      <c r="DR61" s="167"/>
      <c r="DS61" s="180"/>
      <c r="DT61" s="167"/>
      <c r="DU61" s="180"/>
      <c r="DV61" s="167"/>
      <c r="DW61" s="180"/>
      <c r="DX61" s="167"/>
      <c r="DY61" s="180"/>
      <c r="DZ61" s="167"/>
      <c r="EA61" s="180"/>
      <c r="EB61" s="167"/>
      <c r="EC61" s="180"/>
      <c r="ED61" s="167"/>
      <c r="EE61" s="198"/>
      <c r="EF61" s="199">
        <f t="shared" si="20"/>
        <v>0</v>
      </c>
      <c r="EG61" s="216">
        <f t="shared" si="21"/>
        <v>0</v>
      </c>
      <c r="EH61" s="199">
        <f t="shared" si="22"/>
        <v>0</v>
      </c>
      <c r="EI61" s="215">
        <f t="shared" si="23"/>
        <v>0</v>
      </c>
      <c r="EL61" s="167"/>
      <c r="EM61" s="180"/>
      <c r="EN61" s="167"/>
      <c r="EO61" s="180"/>
      <c r="EP61" s="167"/>
      <c r="EQ61" s="180"/>
      <c r="ER61" s="167"/>
      <c r="ES61" s="180"/>
      <c r="ET61" s="167"/>
      <c r="EU61" s="180"/>
      <c r="EV61" s="167"/>
      <c r="EW61" s="180"/>
      <c r="EX61" s="167"/>
      <c r="EY61" s="180"/>
      <c r="EZ61" s="167"/>
      <c r="FA61" s="198"/>
      <c r="FB61" s="199">
        <f t="shared" si="24"/>
        <v>0</v>
      </c>
      <c r="FC61" s="216">
        <f t="shared" si="25"/>
        <v>0</v>
      </c>
      <c r="FD61" s="199">
        <f t="shared" si="26"/>
        <v>0</v>
      </c>
      <c r="FE61" s="215">
        <f t="shared" si="27"/>
        <v>0</v>
      </c>
      <c r="FH61" s="167"/>
      <c r="FI61" s="180"/>
      <c r="FJ61" s="167"/>
      <c r="FK61" s="180"/>
      <c r="FL61" s="167"/>
      <c r="FM61" s="180"/>
      <c r="FN61" s="167"/>
      <c r="FO61" s="180"/>
      <c r="FP61" s="167"/>
      <c r="FQ61" s="180"/>
      <c r="FR61" s="167"/>
      <c r="FS61" s="180"/>
      <c r="FT61" s="167"/>
      <c r="FU61" s="180"/>
      <c r="FV61" s="167"/>
      <c r="FW61" s="198"/>
      <c r="FX61" s="199">
        <f t="shared" si="28"/>
        <v>0</v>
      </c>
      <c r="FY61" s="216">
        <f t="shared" si="29"/>
        <v>0</v>
      </c>
      <c r="FZ61" s="199">
        <f t="shared" si="30"/>
        <v>0</v>
      </c>
      <c r="GA61" s="215">
        <f t="shared" si="31"/>
        <v>0</v>
      </c>
      <c r="GD61" s="167"/>
      <c r="GE61" s="180"/>
      <c r="GF61" s="167"/>
      <c r="GG61" s="180"/>
      <c r="GH61" s="167"/>
      <c r="GI61" s="180"/>
      <c r="GJ61" s="167"/>
      <c r="GK61" s="180"/>
      <c r="GL61" s="167"/>
      <c r="GM61" s="180"/>
      <c r="GN61" s="167"/>
      <c r="GO61" s="180"/>
      <c r="GP61" s="167"/>
      <c r="GQ61" s="180"/>
      <c r="GR61" s="167"/>
      <c r="GS61" s="198"/>
      <c r="GT61" s="199">
        <f t="shared" si="32"/>
        <v>0</v>
      </c>
      <c r="GU61" s="216">
        <f t="shared" si="33"/>
        <v>0</v>
      </c>
      <c r="GV61" s="199">
        <f t="shared" si="34"/>
        <v>0</v>
      </c>
      <c r="GW61" s="215">
        <f t="shared" si="35"/>
        <v>0</v>
      </c>
      <c r="GZ61" s="167"/>
      <c r="HA61" s="180"/>
      <c r="HB61" s="167"/>
      <c r="HC61" s="180"/>
      <c r="HD61" s="167"/>
      <c r="HE61" s="180"/>
      <c r="HF61" s="167"/>
      <c r="HG61" s="180"/>
      <c r="HH61" s="167"/>
      <c r="HI61" s="180"/>
      <c r="HJ61" s="167"/>
      <c r="HK61" s="180"/>
      <c r="HL61" s="167"/>
      <c r="HM61" s="180"/>
      <c r="HN61" s="167"/>
      <c r="HO61" s="198"/>
      <c r="HP61" s="199">
        <f t="shared" si="36"/>
        <v>0</v>
      </c>
      <c r="HQ61" s="216">
        <f t="shared" si="37"/>
        <v>0</v>
      </c>
      <c r="HR61" s="199">
        <f t="shared" si="38"/>
        <v>0</v>
      </c>
      <c r="HS61" s="215">
        <f t="shared" si="39"/>
        <v>0</v>
      </c>
      <c r="HV61" s="201">
        <f t="shared" si="40"/>
        <v>0</v>
      </c>
      <c r="HW61" s="202">
        <f t="shared" si="40"/>
        <v>0</v>
      </c>
      <c r="HX61" s="169">
        <f t="shared" si="0"/>
        <v>0</v>
      </c>
      <c r="HY61" s="170">
        <f t="shared" si="1"/>
        <v>0</v>
      </c>
      <c r="HZ61" s="203">
        <f t="shared" si="41"/>
        <v>0</v>
      </c>
      <c r="IA61" s="202">
        <f t="shared" si="41"/>
        <v>0</v>
      </c>
      <c r="IB61" s="169">
        <f t="shared" si="2"/>
        <v>0</v>
      </c>
      <c r="IC61" s="444">
        <f t="shared" si="3"/>
        <v>0</v>
      </c>
      <c r="ID61" s="437">
        <f t="shared" si="42"/>
        <v>0</v>
      </c>
      <c r="IE61" s="439">
        <f t="shared" si="43"/>
        <v>0</v>
      </c>
      <c r="IF61" s="438" t="s">
        <v>343</v>
      </c>
      <c r="IG61" s="439" t="s">
        <v>343</v>
      </c>
    </row>
    <row r="62" spans="1:241" s="23" customFormat="1" ht="16.5" hidden="1" customHeight="1" x14ac:dyDescent="0.25">
      <c r="A62" s="4"/>
      <c r="B62" s="73"/>
      <c r="C62" s="565"/>
      <c r="D62" s="563"/>
      <c r="E62" s="24"/>
      <c r="F62" s="564"/>
      <c r="G62" s="24"/>
      <c r="H62" s="24"/>
      <c r="I62" s="80">
        <f>INT(ROUND(F62,2)*(IF(E62&gt;0,data!$J$4,0)))</f>
        <v>0</v>
      </c>
      <c r="J62" s="80"/>
      <c r="K62" s="566"/>
      <c r="L62" s="131"/>
      <c r="M62" s="80">
        <f>INT(ROUND(F62,2)*(IF(E62&gt;0,(IF(K62="ano",data!$J$6,0)),0)))</f>
        <v>0</v>
      </c>
      <c r="N62" s="82"/>
      <c r="O62" s="84"/>
      <c r="P62" s="4"/>
      <c r="Q62" s="85"/>
      <c r="R62" s="639" t="s">
        <v>343</v>
      </c>
      <c r="S62" s="4"/>
      <c r="U62" s="176" t="s">
        <v>300</v>
      </c>
      <c r="V62" s="10"/>
      <c r="W62" s="10"/>
      <c r="X62" s="177"/>
      <c r="Y62" s="178"/>
      <c r="Z62" s="177"/>
      <c r="AA62" s="178"/>
      <c r="AB62" s="177"/>
      <c r="AC62" s="178"/>
      <c r="AD62" s="177"/>
      <c r="AE62" s="178"/>
      <c r="AF62" s="177"/>
      <c r="AG62" s="178"/>
      <c r="AH62" s="177"/>
      <c r="AI62" s="178"/>
      <c r="AJ62" s="177"/>
      <c r="AK62" s="178"/>
      <c r="AL62" s="177"/>
      <c r="AM62" s="178"/>
      <c r="AN62" s="177"/>
      <c r="AO62" s="178"/>
      <c r="AP62" s="177"/>
      <c r="AQ62" s="178"/>
      <c r="AR62" s="177"/>
      <c r="AS62" s="178"/>
      <c r="AT62" s="177"/>
      <c r="AU62" s="205"/>
      <c r="AV62" s="199">
        <f t="shared" si="4"/>
        <v>0</v>
      </c>
      <c r="AW62" s="215">
        <f t="shared" si="5"/>
        <v>0</v>
      </c>
      <c r="AX62" s="199">
        <f t="shared" si="6"/>
        <v>0</v>
      </c>
      <c r="AY62" s="215">
        <f t="shared" si="7"/>
        <v>0</v>
      </c>
      <c r="BB62" s="177"/>
      <c r="BC62" s="178"/>
      <c r="BD62" s="177"/>
      <c r="BE62" s="178"/>
      <c r="BF62" s="177"/>
      <c r="BG62" s="178"/>
      <c r="BH62" s="177"/>
      <c r="BI62" s="178"/>
      <c r="BJ62" s="177"/>
      <c r="BK62" s="178"/>
      <c r="BL62" s="177"/>
      <c r="BM62" s="178"/>
      <c r="BN62" s="177"/>
      <c r="BO62" s="178"/>
      <c r="BP62" s="177"/>
      <c r="BQ62" s="205"/>
      <c r="BR62" s="199">
        <f t="shared" si="8"/>
        <v>0</v>
      </c>
      <c r="BS62" s="216">
        <f t="shared" si="9"/>
        <v>0</v>
      </c>
      <c r="BT62" s="199">
        <f t="shared" si="10"/>
        <v>0</v>
      </c>
      <c r="BU62" s="215">
        <f t="shared" si="11"/>
        <v>0</v>
      </c>
      <c r="BX62" s="177"/>
      <c r="BY62" s="178"/>
      <c r="BZ62" s="177"/>
      <c r="CA62" s="178"/>
      <c r="CB62" s="177"/>
      <c r="CC62" s="178"/>
      <c r="CD62" s="177"/>
      <c r="CE62" s="178"/>
      <c r="CF62" s="177"/>
      <c r="CG62" s="178"/>
      <c r="CH62" s="177"/>
      <c r="CI62" s="178"/>
      <c r="CJ62" s="177"/>
      <c r="CK62" s="178"/>
      <c r="CL62" s="177"/>
      <c r="CM62" s="205"/>
      <c r="CN62" s="199">
        <f t="shared" si="12"/>
        <v>0</v>
      </c>
      <c r="CO62" s="216">
        <f t="shared" si="13"/>
        <v>0</v>
      </c>
      <c r="CP62" s="199">
        <f t="shared" si="14"/>
        <v>0</v>
      </c>
      <c r="CQ62" s="215">
        <f t="shared" si="15"/>
        <v>0</v>
      </c>
      <c r="CT62" s="177"/>
      <c r="CU62" s="178"/>
      <c r="CV62" s="177"/>
      <c r="CW62" s="178"/>
      <c r="CX62" s="177"/>
      <c r="CY62" s="178"/>
      <c r="CZ62" s="177"/>
      <c r="DA62" s="178"/>
      <c r="DB62" s="177"/>
      <c r="DC62" s="178"/>
      <c r="DD62" s="177"/>
      <c r="DE62" s="178"/>
      <c r="DF62" s="177"/>
      <c r="DG62" s="178"/>
      <c r="DH62" s="177"/>
      <c r="DI62" s="205"/>
      <c r="DJ62" s="199">
        <f t="shared" si="16"/>
        <v>0</v>
      </c>
      <c r="DK62" s="216">
        <f t="shared" si="17"/>
        <v>0</v>
      </c>
      <c r="DL62" s="199">
        <f t="shared" si="18"/>
        <v>0</v>
      </c>
      <c r="DM62" s="215">
        <f t="shared" si="19"/>
        <v>0</v>
      </c>
      <c r="DP62" s="177"/>
      <c r="DQ62" s="178"/>
      <c r="DR62" s="177"/>
      <c r="DS62" s="178"/>
      <c r="DT62" s="177"/>
      <c r="DU62" s="178"/>
      <c r="DV62" s="177"/>
      <c r="DW62" s="178"/>
      <c r="DX62" s="177"/>
      <c r="DY62" s="178"/>
      <c r="DZ62" s="177"/>
      <c r="EA62" s="178"/>
      <c r="EB62" s="177"/>
      <c r="EC62" s="178"/>
      <c r="ED62" s="177"/>
      <c r="EE62" s="205"/>
      <c r="EF62" s="199">
        <f t="shared" si="20"/>
        <v>0</v>
      </c>
      <c r="EG62" s="216">
        <f t="shared" si="21"/>
        <v>0</v>
      </c>
      <c r="EH62" s="199">
        <f t="shared" si="22"/>
        <v>0</v>
      </c>
      <c r="EI62" s="215">
        <f t="shared" si="23"/>
        <v>0</v>
      </c>
      <c r="EL62" s="177"/>
      <c r="EM62" s="178"/>
      <c r="EN62" s="177"/>
      <c r="EO62" s="178"/>
      <c r="EP62" s="177"/>
      <c r="EQ62" s="178"/>
      <c r="ER62" s="177"/>
      <c r="ES62" s="178"/>
      <c r="ET62" s="177"/>
      <c r="EU62" s="178"/>
      <c r="EV62" s="177"/>
      <c r="EW62" s="178"/>
      <c r="EX62" s="177"/>
      <c r="EY62" s="178"/>
      <c r="EZ62" s="177"/>
      <c r="FA62" s="205"/>
      <c r="FB62" s="199">
        <f t="shared" si="24"/>
        <v>0</v>
      </c>
      <c r="FC62" s="216">
        <f t="shared" si="25"/>
        <v>0</v>
      </c>
      <c r="FD62" s="199">
        <f t="shared" si="26"/>
        <v>0</v>
      </c>
      <c r="FE62" s="215">
        <f t="shared" si="27"/>
        <v>0</v>
      </c>
      <c r="FH62" s="177"/>
      <c r="FI62" s="178"/>
      <c r="FJ62" s="177"/>
      <c r="FK62" s="178"/>
      <c r="FL62" s="177"/>
      <c r="FM62" s="178"/>
      <c r="FN62" s="177"/>
      <c r="FO62" s="178"/>
      <c r="FP62" s="177"/>
      <c r="FQ62" s="178"/>
      <c r="FR62" s="177"/>
      <c r="FS62" s="178"/>
      <c r="FT62" s="177"/>
      <c r="FU62" s="178"/>
      <c r="FV62" s="177"/>
      <c r="FW62" s="205"/>
      <c r="FX62" s="199">
        <f t="shared" si="28"/>
        <v>0</v>
      </c>
      <c r="FY62" s="216">
        <f t="shared" si="29"/>
        <v>0</v>
      </c>
      <c r="FZ62" s="199">
        <f t="shared" si="30"/>
        <v>0</v>
      </c>
      <c r="GA62" s="215">
        <f t="shared" si="31"/>
        <v>0</v>
      </c>
      <c r="GD62" s="177"/>
      <c r="GE62" s="178"/>
      <c r="GF62" s="177"/>
      <c r="GG62" s="178"/>
      <c r="GH62" s="177"/>
      <c r="GI62" s="178"/>
      <c r="GJ62" s="177"/>
      <c r="GK62" s="178"/>
      <c r="GL62" s="177"/>
      <c r="GM62" s="178"/>
      <c r="GN62" s="177"/>
      <c r="GO62" s="178"/>
      <c r="GP62" s="177"/>
      <c r="GQ62" s="178"/>
      <c r="GR62" s="177"/>
      <c r="GS62" s="205"/>
      <c r="GT62" s="199">
        <f t="shared" si="32"/>
        <v>0</v>
      </c>
      <c r="GU62" s="216">
        <f t="shared" si="33"/>
        <v>0</v>
      </c>
      <c r="GV62" s="199">
        <f t="shared" si="34"/>
        <v>0</v>
      </c>
      <c r="GW62" s="215">
        <f t="shared" si="35"/>
        <v>0</v>
      </c>
      <c r="GZ62" s="177"/>
      <c r="HA62" s="178"/>
      <c r="HB62" s="177"/>
      <c r="HC62" s="178"/>
      <c r="HD62" s="177"/>
      <c r="HE62" s="178"/>
      <c r="HF62" s="177"/>
      <c r="HG62" s="178"/>
      <c r="HH62" s="177"/>
      <c r="HI62" s="178"/>
      <c r="HJ62" s="177"/>
      <c r="HK62" s="178"/>
      <c r="HL62" s="177"/>
      <c r="HM62" s="178"/>
      <c r="HN62" s="177"/>
      <c r="HO62" s="205"/>
      <c r="HP62" s="199">
        <f t="shared" si="36"/>
        <v>0</v>
      </c>
      <c r="HQ62" s="216">
        <f t="shared" si="37"/>
        <v>0</v>
      </c>
      <c r="HR62" s="199">
        <f t="shared" si="38"/>
        <v>0</v>
      </c>
      <c r="HS62" s="215">
        <f t="shared" si="39"/>
        <v>0</v>
      </c>
      <c r="HV62" s="201">
        <f t="shared" si="40"/>
        <v>0</v>
      </c>
      <c r="HW62" s="202">
        <f t="shared" si="40"/>
        <v>0</v>
      </c>
      <c r="HX62" s="169">
        <f t="shared" si="0"/>
        <v>0</v>
      </c>
      <c r="HY62" s="170">
        <f t="shared" si="1"/>
        <v>0</v>
      </c>
      <c r="HZ62" s="203">
        <f t="shared" si="41"/>
        <v>0</v>
      </c>
      <c r="IA62" s="202">
        <f t="shared" si="41"/>
        <v>0</v>
      </c>
      <c r="IB62" s="169">
        <f t="shared" si="2"/>
        <v>0</v>
      </c>
      <c r="IC62" s="444">
        <f t="shared" si="3"/>
        <v>0</v>
      </c>
      <c r="ID62" s="437">
        <f t="shared" si="42"/>
        <v>0</v>
      </c>
      <c r="IE62" s="439">
        <f t="shared" si="43"/>
        <v>0</v>
      </c>
      <c r="IF62" s="438" t="s">
        <v>343</v>
      </c>
      <c r="IG62" s="439" t="s">
        <v>343</v>
      </c>
    </row>
    <row r="63" spans="1:241" s="4" customFormat="1" ht="16.5" customHeight="1" x14ac:dyDescent="0.25">
      <c r="B63" s="73" t="s">
        <v>38</v>
      </c>
      <c r="C63" s="880"/>
      <c r="D63" s="881"/>
      <c r="E63" s="318"/>
      <c r="F63" s="314"/>
      <c r="G63" s="14"/>
      <c r="H63" s="14"/>
      <c r="I63" s="80">
        <f>INT(ROUND(F63,2)*(IF(E63&gt;0,data!$J$4,0)))</f>
        <v>0</v>
      </c>
      <c r="J63" s="80">
        <f>IF(E63&gt;0,I63*E63,0)</f>
        <v>0</v>
      </c>
      <c r="K63" s="320"/>
      <c r="L63" s="318"/>
      <c r="M63" s="80">
        <f>INT(ROUND(F63,2)*(IF(E63&gt;0,(IF(K63="ano",data!$J$6,0)),0)))</f>
        <v>0</v>
      </c>
      <c r="N63" s="82">
        <f>IF(L63&gt;E63,M63*E63,M63*L63)</f>
        <v>0</v>
      </c>
      <c r="O63" s="84">
        <f t="shared" si="44"/>
        <v>0</v>
      </c>
      <c r="Q63" s="85" t="str">
        <f t="shared" si="45"/>
        <v/>
      </c>
      <c r="R63" s="639" t="s">
        <v>343</v>
      </c>
      <c r="T63" s="4">
        <f t="shared" si="46"/>
        <v>0</v>
      </c>
      <c r="U63" s="179" t="s">
        <v>300</v>
      </c>
      <c r="V63" s="10"/>
      <c r="W63" s="10"/>
      <c r="X63" s="167"/>
      <c r="Y63" s="180"/>
      <c r="Z63" s="167"/>
      <c r="AA63" s="180"/>
      <c r="AB63" s="167"/>
      <c r="AC63" s="180"/>
      <c r="AD63" s="167"/>
      <c r="AE63" s="180"/>
      <c r="AF63" s="167"/>
      <c r="AG63" s="180"/>
      <c r="AH63" s="167"/>
      <c r="AI63" s="180"/>
      <c r="AJ63" s="167"/>
      <c r="AK63" s="180"/>
      <c r="AL63" s="167"/>
      <c r="AM63" s="180"/>
      <c r="AN63" s="167"/>
      <c r="AO63" s="180"/>
      <c r="AP63" s="167"/>
      <c r="AQ63" s="180"/>
      <c r="AR63" s="167"/>
      <c r="AS63" s="180"/>
      <c r="AT63" s="167"/>
      <c r="AU63" s="198"/>
      <c r="AV63" s="199">
        <f t="shared" si="4"/>
        <v>0</v>
      </c>
      <c r="AW63" s="215">
        <f t="shared" si="5"/>
        <v>0</v>
      </c>
      <c r="AX63" s="199">
        <f t="shared" si="6"/>
        <v>0</v>
      </c>
      <c r="AY63" s="215">
        <f t="shared" si="7"/>
        <v>0</v>
      </c>
      <c r="BB63" s="167"/>
      <c r="BC63" s="180"/>
      <c r="BD63" s="167"/>
      <c r="BE63" s="180"/>
      <c r="BF63" s="167"/>
      <c r="BG63" s="180"/>
      <c r="BH63" s="167"/>
      <c r="BI63" s="180"/>
      <c r="BJ63" s="167"/>
      <c r="BK63" s="180"/>
      <c r="BL63" s="167"/>
      <c r="BM63" s="180"/>
      <c r="BN63" s="167"/>
      <c r="BO63" s="180"/>
      <c r="BP63" s="167"/>
      <c r="BQ63" s="198"/>
      <c r="BR63" s="199">
        <f t="shared" si="8"/>
        <v>0</v>
      </c>
      <c r="BS63" s="216">
        <f t="shared" si="9"/>
        <v>0</v>
      </c>
      <c r="BT63" s="199">
        <f t="shared" si="10"/>
        <v>0</v>
      </c>
      <c r="BU63" s="215">
        <f t="shared" si="11"/>
        <v>0</v>
      </c>
      <c r="BX63" s="167"/>
      <c r="BY63" s="180"/>
      <c r="BZ63" s="167"/>
      <c r="CA63" s="180"/>
      <c r="CB63" s="167"/>
      <c r="CC63" s="180"/>
      <c r="CD63" s="167"/>
      <c r="CE63" s="180"/>
      <c r="CF63" s="167"/>
      <c r="CG63" s="180"/>
      <c r="CH63" s="167"/>
      <c r="CI63" s="180"/>
      <c r="CJ63" s="167"/>
      <c r="CK63" s="180"/>
      <c r="CL63" s="167"/>
      <c r="CM63" s="198"/>
      <c r="CN63" s="199">
        <f t="shared" si="12"/>
        <v>0</v>
      </c>
      <c r="CO63" s="216">
        <f t="shared" si="13"/>
        <v>0</v>
      </c>
      <c r="CP63" s="199">
        <f t="shared" si="14"/>
        <v>0</v>
      </c>
      <c r="CQ63" s="215">
        <f t="shared" si="15"/>
        <v>0</v>
      </c>
      <c r="CT63" s="167"/>
      <c r="CU63" s="180"/>
      <c r="CV63" s="167"/>
      <c r="CW63" s="180"/>
      <c r="CX63" s="167"/>
      <c r="CY63" s="180"/>
      <c r="CZ63" s="167"/>
      <c r="DA63" s="180"/>
      <c r="DB63" s="167"/>
      <c r="DC63" s="180"/>
      <c r="DD63" s="167"/>
      <c r="DE63" s="180"/>
      <c r="DF63" s="167"/>
      <c r="DG63" s="180"/>
      <c r="DH63" s="167"/>
      <c r="DI63" s="198"/>
      <c r="DJ63" s="199">
        <f t="shared" si="16"/>
        <v>0</v>
      </c>
      <c r="DK63" s="216">
        <f t="shared" si="17"/>
        <v>0</v>
      </c>
      <c r="DL63" s="199">
        <f t="shared" si="18"/>
        <v>0</v>
      </c>
      <c r="DM63" s="215">
        <f t="shared" si="19"/>
        <v>0</v>
      </c>
      <c r="DP63" s="167"/>
      <c r="DQ63" s="180"/>
      <c r="DR63" s="167"/>
      <c r="DS63" s="180"/>
      <c r="DT63" s="167"/>
      <c r="DU63" s="180"/>
      <c r="DV63" s="167"/>
      <c r="DW63" s="180"/>
      <c r="DX63" s="167"/>
      <c r="DY63" s="180"/>
      <c r="DZ63" s="167"/>
      <c r="EA63" s="180"/>
      <c r="EB63" s="167"/>
      <c r="EC63" s="180"/>
      <c r="ED63" s="167"/>
      <c r="EE63" s="198"/>
      <c r="EF63" s="199">
        <f t="shared" si="20"/>
        <v>0</v>
      </c>
      <c r="EG63" s="216">
        <f t="shared" si="21"/>
        <v>0</v>
      </c>
      <c r="EH63" s="199">
        <f t="shared" si="22"/>
        <v>0</v>
      </c>
      <c r="EI63" s="215">
        <f t="shared" si="23"/>
        <v>0</v>
      </c>
      <c r="EL63" s="167"/>
      <c r="EM63" s="180"/>
      <c r="EN63" s="167"/>
      <c r="EO63" s="180"/>
      <c r="EP63" s="167"/>
      <c r="EQ63" s="180"/>
      <c r="ER63" s="167"/>
      <c r="ES63" s="180"/>
      <c r="ET63" s="167"/>
      <c r="EU63" s="180"/>
      <c r="EV63" s="167"/>
      <c r="EW63" s="180"/>
      <c r="EX63" s="167"/>
      <c r="EY63" s="180"/>
      <c r="EZ63" s="167"/>
      <c r="FA63" s="198"/>
      <c r="FB63" s="199">
        <f t="shared" si="24"/>
        <v>0</v>
      </c>
      <c r="FC63" s="216">
        <f t="shared" si="25"/>
        <v>0</v>
      </c>
      <c r="FD63" s="199">
        <f t="shared" si="26"/>
        <v>0</v>
      </c>
      <c r="FE63" s="215">
        <f t="shared" si="27"/>
        <v>0</v>
      </c>
      <c r="FH63" s="167"/>
      <c r="FI63" s="180"/>
      <c r="FJ63" s="167"/>
      <c r="FK63" s="180"/>
      <c r="FL63" s="167"/>
      <c r="FM63" s="180"/>
      <c r="FN63" s="167"/>
      <c r="FO63" s="180"/>
      <c r="FP63" s="167"/>
      <c r="FQ63" s="180"/>
      <c r="FR63" s="167"/>
      <c r="FS63" s="180"/>
      <c r="FT63" s="167"/>
      <c r="FU63" s="180"/>
      <c r="FV63" s="167"/>
      <c r="FW63" s="198"/>
      <c r="FX63" s="199">
        <f t="shared" si="28"/>
        <v>0</v>
      </c>
      <c r="FY63" s="216">
        <f t="shared" si="29"/>
        <v>0</v>
      </c>
      <c r="FZ63" s="199">
        <f t="shared" si="30"/>
        <v>0</v>
      </c>
      <c r="GA63" s="215">
        <f t="shared" si="31"/>
        <v>0</v>
      </c>
      <c r="GD63" s="167"/>
      <c r="GE63" s="180"/>
      <c r="GF63" s="167"/>
      <c r="GG63" s="180"/>
      <c r="GH63" s="167"/>
      <c r="GI63" s="180"/>
      <c r="GJ63" s="167"/>
      <c r="GK63" s="180"/>
      <c r="GL63" s="167"/>
      <c r="GM63" s="180"/>
      <c r="GN63" s="167"/>
      <c r="GO63" s="180"/>
      <c r="GP63" s="167"/>
      <c r="GQ63" s="180"/>
      <c r="GR63" s="167"/>
      <c r="GS63" s="198"/>
      <c r="GT63" s="199">
        <f t="shared" si="32"/>
        <v>0</v>
      </c>
      <c r="GU63" s="216">
        <f t="shared" si="33"/>
        <v>0</v>
      </c>
      <c r="GV63" s="199">
        <f t="shared" si="34"/>
        <v>0</v>
      </c>
      <c r="GW63" s="215">
        <f t="shared" si="35"/>
        <v>0</v>
      </c>
      <c r="GZ63" s="167"/>
      <c r="HA63" s="180"/>
      <c r="HB63" s="167"/>
      <c r="HC63" s="180"/>
      <c r="HD63" s="167"/>
      <c r="HE63" s="180"/>
      <c r="HF63" s="167"/>
      <c r="HG63" s="180"/>
      <c r="HH63" s="167"/>
      <c r="HI63" s="180"/>
      <c r="HJ63" s="167"/>
      <c r="HK63" s="180"/>
      <c r="HL63" s="167"/>
      <c r="HM63" s="180"/>
      <c r="HN63" s="167"/>
      <c r="HO63" s="198"/>
      <c r="HP63" s="199">
        <f t="shared" si="36"/>
        <v>0</v>
      </c>
      <c r="HQ63" s="216">
        <f t="shared" si="37"/>
        <v>0</v>
      </c>
      <c r="HR63" s="199">
        <f t="shared" si="38"/>
        <v>0</v>
      </c>
      <c r="HS63" s="215">
        <f t="shared" si="39"/>
        <v>0</v>
      </c>
      <c r="HV63" s="201">
        <f t="shared" si="40"/>
        <v>0</v>
      </c>
      <c r="HW63" s="202">
        <f t="shared" si="40"/>
        <v>0</v>
      </c>
      <c r="HX63" s="169">
        <f t="shared" si="0"/>
        <v>0</v>
      </c>
      <c r="HY63" s="170">
        <f t="shared" si="1"/>
        <v>0</v>
      </c>
      <c r="HZ63" s="203">
        <f t="shared" si="41"/>
        <v>0</v>
      </c>
      <c r="IA63" s="202">
        <f t="shared" si="41"/>
        <v>0</v>
      </c>
      <c r="IB63" s="169">
        <f t="shared" si="2"/>
        <v>0</v>
      </c>
      <c r="IC63" s="444">
        <f t="shared" si="3"/>
        <v>0</v>
      </c>
      <c r="ID63" s="437">
        <f t="shared" si="42"/>
        <v>0</v>
      </c>
      <c r="IE63" s="439">
        <f t="shared" si="43"/>
        <v>0</v>
      </c>
      <c r="IF63" s="438" t="s">
        <v>343</v>
      </c>
      <c r="IG63" s="439" t="s">
        <v>343</v>
      </c>
    </row>
    <row r="64" spans="1:241" s="23" customFormat="1" ht="15.75" hidden="1" customHeight="1" x14ac:dyDescent="0.25">
      <c r="A64" s="4"/>
      <c r="B64" s="73"/>
      <c r="C64" s="565"/>
      <c r="D64" s="563"/>
      <c r="E64" s="24"/>
      <c r="F64" s="564"/>
      <c r="G64" s="24"/>
      <c r="H64" s="24"/>
      <c r="I64" s="80">
        <f>INT(ROUND(F64,2)*(IF(E64&gt;0,data!$J$4,0)))</f>
        <v>0</v>
      </c>
      <c r="J64" s="80"/>
      <c r="K64" s="566"/>
      <c r="L64" s="131"/>
      <c r="M64" s="80">
        <f>INT(ROUND(F64,2)*(IF(E64&gt;0,(IF(K64="ano",data!$J$6,0)),0)))</f>
        <v>0</v>
      </c>
      <c r="N64" s="82"/>
      <c r="O64" s="84"/>
      <c r="P64" s="4"/>
      <c r="Q64" s="85"/>
      <c r="R64" s="639" t="s">
        <v>343</v>
      </c>
      <c r="S64" s="4"/>
      <c r="U64" s="176" t="s">
        <v>300</v>
      </c>
      <c r="V64" s="10"/>
      <c r="W64" s="10"/>
      <c r="X64" s="177"/>
      <c r="Y64" s="178"/>
      <c r="Z64" s="177"/>
      <c r="AA64" s="178"/>
      <c r="AB64" s="177"/>
      <c r="AC64" s="178"/>
      <c r="AD64" s="177"/>
      <c r="AE64" s="178"/>
      <c r="AF64" s="177"/>
      <c r="AG64" s="178"/>
      <c r="AH64" s="177"/>
      <c r="AI64" s="178"/>
      <c r="AJ64" s="177"/>
      <c r="AK64" s="178"/>
      <c r="AL64" s="177"/>
      <c r="AM64" s="178"/>
      <c r="AN64" s="177"/>
      <c r="AO64" s="178"/>
      <c r="AP64" s="177"/>
      <c r="AQ64" s="178"/>
      <c r="AR64" s="177"/>
      <c r="AS64" s="178"/>
      <c r="AT64" s="177"/>
      <c r="AU64" s="205"/>
      <c r="AV64" s="199">
        <f t="shared" si="4"/>
        <v>0</v>
      </c>
      <c r="AW64" s="215">
        <f t="shared" si="5"/>
        <v>0</v>
      </c>
      <c r="AX64" s="199">
        <f t="shared" si="6"/>
        <v>0</v>
      </c>
      <c r="AY64" s="215">
        <f t="shared" si="7"/>
        <v>0</v>
      </c>
      <c r="BB64" s="177"/>
      <c r="BC64" s="178"/>
      <c r="BD64" s="177"/>
      <c r="BE64" s="178"/>
      <c r="BF64" s="177"/>
      <c r="BG64" s="178"/>
      <c r="BH64" s="177"/>
      <c r="BI64" s="178"/>
      <c r="BJ64" s="177"/>
      <c r="BK64" s="178"/>
      <c r="BL64" s="177"/>
      <c r="BM64" s="178"/>
      <c r="BN64" s="177"/>
      <c r="BO64" s="178"/>
      <c r="BP64" s="177"/>
      <c r="BQ64" s="205"/>
      <c r="BR64" s="199">
        <f t="shared" si="8"/>
        <v>0</v>
      </c>
      <c r="BS64" s="216">
        <f t="shared" si="9"/>
        <v>0</v>
      </c>
      <c r="BT64" s="199">
        <f t="shared" si="10"/>
        <v>0</v>
      </c>
      <c r="BU64" s="215">
        <f t="shared" si="11"/>
        <v>0</v>
      </c>
      <c r="BX64" s="177"/>
      <c r="BY64" s="178"/>
      <c r="BZ64" s="177"/>
      <c r="CA64" s="178"/>
      <c r="CB64" s="177"/>
      <c r="CC64" s="178"/>
      <c r="CD64" s="177"/>
      <c r="CE64" s="178"/>
      <c r="CF64" s="177"/>
      <c r="CG64" s="178"/>
      <c r="CH64" s="177"/>
      <c r="CI64" s="178"/>
      <c r="CJ64" s="177"/>
      <c r="CK64" s="178"/>
      <c r="CL64" s="177"/>
      <c r="CM64" s="205"/>
      <c r="CN64" s="199">
        <f t="shared" si="12"/>
        <v>0</v>
      </c>
      <c r="CO64" s="216">
        <f t="shared" si="13"/>
        <v>0</v>
      </c>
      <c r="CP64" s="199">
        <f t="shared" si="14"/>
        <v>0</v>
      </c>
      <c r="CQ64" s="215">
        <f t="shared" si="15"/>
        <v>0</v>
      </c>
      <c r="CT64" s="177"/>
      <c r="CU64" s="178"/>
      <c r="CV64" s="177"/>
      <c r="CW64" s="178"/>
      <c r="CX64" s="177"/>
      <c r="CY64" s="178"/>
      <c r="CZ64" s="177"/>
      <c r="DA64" s="178"/>
      <c r="DB64" s="177"/>
      <c r="DC64" s="178"/>
      <c r="DD64" s="177"/>
      <c r="DE64" s="178"/>
      <c r="DF64" s="177"/>
      <c r="DG64" s="178"/>
      <c r="DH64" s="177"/>
      <c r="DI64" s="205"/>
      <c r="DJ64" s="199">
        <f t="shared" si="16"/>
        <v>0</v>
      </c>
      <c r="DK64" s="216">
        <f t="shared" si="17"/>
        <v>0</v>
      </c>
      <c r="DL64" s="199">
        <f t="shared" si="18"/>
        <v>0</v>
      </c>
      <c r="DM64" s="215">
        <f t="shared" si="19"/>
        <v>0</v>
      </c>
      <c r="DP64" s="177"/>
      <c r="DQ64" s="178"/>
      <c r="DR64" s="177"/>
      <c r="DS64" s="178"/>
      <c r="DT64" s="177"/>
      <c r="DU64" s="178"/>
      <c r="DV64" s="177"/>
      <c r="DW64" s="178"/>
      <c r="DX64" s="177"/>
      <c r="DY64" s="178"/>
      <c r="DZ64" s="177"/>
      <c r="EA64" s="178"/>
      <c r="EB64" s="177"/>
      <c r="EC64" s="178"/>
      <c r="ED64" s="177"/>
      <c r="EE64" s="205"/>
      <c r="EF64" s="199">
        <f t="shared" si="20"/>
        <v>0</v>
      </c>
      <c r="EG64" s="216">
        <f t="shared" si="21"/>
        <v>0</v>
      </c>
      <c r="EH64" s="199">
        <f t="shared" si="22"/>
        <v>0</v>
      </c>
      <c r="EI64" s="215">
        <f t="shared" si="23"/>
        <v>0</v>
      </c>
      <c r="EL64" s="177"/>
      <c r="EM64" s="178"/>
      <c r="EN64" s="177"/>
      <c r="EO64" s="178"/>
      <c r="EP64" s="177"/>
      <c r="EQ64" s="178"/>
      <c r="ER64" s="177"/>
      <c r="ES64" s="178"/>
      <c r="ET64" s="177"/>
      <c r="EU64" s="178"/>
      <c r="EV64" s="177"/>
      <c r="EW64" s="178"/>
      <c r="EX64" s="177"/>
      <c r="EY64" s="178"/>
      <c r="EZ64" s="177"/>
      <c r="FA64" s="205"/>
      <c r="FB64" s="199">
        <f t="shared" si="24"/>
        <v>0</v>
      </c>
      <c r="FC64" s="216">
        <f t="shared" si="25"/>
        <v>0</v>
      </c>
      <c r="FD64" s="199">
        <f t="shared" si="26"/>
        <v>0</v>
      </c>
      <c r="FE64" s="215">
        <f t="shared" si="27"/>
        <v>0</v>
      </c>
      <c r="FH64" s="177"/>
      <c r="FI64" s="178"/>
      <c r="FJ64" s="177"/>
      <c r="FK64" s="178"/>
      <c r="FL64" s="177"/>
      <c r="FM64" s="178"/>
      <c r="FN64" s="177"/>
      <c r="FO64" s="178"/>
      <c r="FP64" s="177"/>
      <c r="FQ64" s="178"/>
      <c r="FR64" s="177"/>
      <c r="FS64" s="178"/>
      <c r="FT64" s="177"/>
      <c r="FU64" s="178"/>
      <c r="FV64" s="177"/>
      <c r="FW64" s="205"/>
      <c r="FX64" s="199">
        <f t="shared" si="28"/>
        <v>0</v>
      </c>
      <c r="FY64" s="216">
        <f t="shared" si="29"/>
        <v>0</v>
      </c>
      <c r="FZ64" s="199">
        <f t="shared" si="30"/>
        <v>0</v>
      </c>
      <c r="GA64" s="215">
        <f t="shared" si="31"/>
        <v>0</v>
      </c>
      <c r="GD64" s="177"/>
      <c r="GE64" s="178"/>
      <c r="GF64" s="177"/>
      <c r="GG64" s="178"/>
      <c r="GH64" s="177"/>
      <c r="GI64" s="178"/>
      <c r="GJ64" s="177"/>
      <c r="GK64" s="178"/>
      <c r="GL64" s="177"/>
      <c r="GM64" s="178"/>
      <c r="GN64" s="177"/>
      <c r="GO64" s="178"/>
      <c r="GP64" s="177"/>
      <c r="GQ64" s="178"/>
      <c r="GR64" s="177"/>
      <c r="GS64" s="205"/>
      <c r="GT64" s="199">
        <f t="shared" si="32"/>
        <v>0</v>
      </c>
      <c r="GU64" s="216">
        <f t="shared" si="33"/>
        <v>0</v>
      </c>
      <c r="GV64" s="199">
        <f t="shared" si="34"/>
        <v>0</v>
      </c>
      <c r="GW64" s="215">
        <f t="shared" si="35"/>
        <v>0</v>
      </c>
      <c r="GZ64" s="177"/>
      <c r="HA64" s="178"/>
      <c r="HB64" s="177"/>
      <c r="HC64" s="178"/>
      <c r="HD64" s="177"/>
      <c r="HE64" s="178"/>
      <c r="HF64" s="177"/>
      <c r="HG64" s="178"/>
      <c r="HH64" s="177"/>
      <c r="HI64" s="178"/>
      <c r="HJ64" s="177"/>
      <c r="HK64" s="178"/>
      <c r="HL64" s="177"/>
      <c r="HM64" s="178"/>
      <c r="HN64" s="177"/>
      <c r="HO64" s="205"/>
      <c r="HP64" s="199">
        <f t="shared" si="36"/>
        <v>0</v>
      </c>
      <c r="HQ64" s="216">
        <f t="shared" si="37"/>
        <v>0</v>
      </c>
      <c r="HR64" s="199">
        <f t="shared" si="38"/>
        <v>0</v>
      </c>
      <c r="HS64" s="215">
        <f t="shared" si="39"/>
        <v>0</v>
      </c>
      <c r="HV64" s="201">
        <f t="shared" si="40"/>
        <v>0</v>
      </c>
      <c r="HW64" s="202">
        <f t="shared" si="40"/>
        <v>0</v>
      </c>
      <c r="HX64" s="169">
        <f t="shared" si="0"/>
        <v>0</v>
      </c>
      <c r="HY64" s="170">
        <f t="shared" si="1"/>
        <v>0</v>
      </c>
      <c r="HZ64" s="203">
        <f t="shared" si="41"/>
        <v>0</v>
      </c>
      <c r="IA64" s="202">
        <f t="shared" si="41"/>
        <v>0</v>
      </c>
      <c r="IB64" s="169">
        <f t="shared" si="2"/>
        <v>0</v>
      </c>
      <c r="IC64" s="444">
        <f t="shared" si="3"/>
        <v>0</v>
      </c>
      <c r="ID64" s="437">
        <f t="shared" si="42"/>
        <v>0</v>
      </c>
      <c r="IE64" s="439">
        <f t="shared" si="43"/>
        <v>0</v>
      </c>
      <c r="IF64" s="438" t="s">
        <v>343</v>
      </c>
      <c r="IG64" s="439" t="s">
        <v>343</v>
      </c>
    </row>
    <row r="65" spans="1:241" s="4" customFormat="1" ht="16.5" customHeight="1" x14ac:dyDescent="0.25">
      <c r="B65" s="73" t="s">
        <v>39</v>
      </c>
      <c r="C65" s="880"/>
      <c r="D65" s="881"/>
      <c r="E65" s="318"/>
      <c r="F65" s="314"/>
      <c r="G65" s="14"/>
      <c r="H65" s="14"/>
      <c r="I65" s="80">
        <f>INT(ROUND(F65,2)*(IF(E65&gt;0,data!$J$4,0)))</f>
        <v>0</v>
      </c>
      <c r="J65" s="80">
        <f>IF(E65&gt;0,I65*E65,0)</f>
        <v>0</v>
      </c>
      <c r="K65" s="320"/>
      <c r="L65" s="318"/>
      <c r="M65" s="80">
        <f>INT(ROUND(F65,2)*(IF(E65&gt;0,(IF(K65="ano",data!$J$6,0)),0)))</f>
        <v>0</v>
      </c>
      <c r="N65" s="82">
        <f>IF(L65&gt;E65,M65*E65,M65*L65)</f>
        <v>0</v>
      </c>
      <c r="O65" s="84">
        <f t="shared" si="44"/>
        <v>0</v>
      </c>
      <c r="Q65" s="85" t="str">
        <f t="shared" si="45"/>
        <v/>
      </c>
      <c r="R65" s="639" t="s">
        <v>343</v>
      </c>
      <c r="T65" s="4">
        <f t="shared" si="46"/>
        <v>0</v>
      </c>
      <c r="U65" s="179" t="s">
        <v>300</v>
      </c>
      <c r="V65" s="10"/>
      <c r="W65" s="10"/>
      <c r="X65" s="167"/>
      <c r="Y65" s="180"/>
      <c r="Z65" s="167"/>
      <c r="AA65" s="180"/>
      <c r="AB65" s="167"/>
      <c r="AC65" s="180"/>
      <c r="AD65" s="167"/>
      <c r="AE65" s="180"/>
      <c r="AF65" s="167"/>
      <c r="AG65" s="180"/>
      <c r="AH65" s="167"/>
      <c r="AI65" s="180"/>
      <c r="AJ65" s="167"/>
      <c r="AK65" s="180"/>
      <c r="AL65" s="167"/>
      <c r="AM65" s="180"/>
      <c r="AN65" s="167"/>
      <c r="AO65" s="180"/>
      <c r="AP65" s="167"/>
      <c r="AQ65" s="180"/>
      <c r="AR65" s="167"/>
      <c r="AS65" s="180"/>
      <c r="AT65" s="167"/>
      <c r="AU65" s="198"/>
      <c r="AV65" s="199">
        <f t="shared" si="4"/>
        <v>0</v>
      </c>
      <c r="AW65" s="215">
        <f t="shared" si="5"/>
        <v>0</v>
      </c>
      <c r="AX65" s="199">
        <f t="shared" si="6"/>
        <v>0</v>
      </c>
      <c r="AY65" s="215">
        <f t="shared" si="7"/>
        <v>0</v>
      </c>
      <c r="BB65" s="167"/>
      <c r="BC65" s="180"/>
      <c r="BD65" s="167"/>
      <c r="BE65" s="180"/>
      <c r="BF65" s="167"/>
      <c r="BG65" s="180"/>
      <c r="BH65" s="167"/>
      <c r="BI65" s="180"/>
      <c r="BJ65" s="167"/>
      <c r="BK65" s="180"/>
      <c r="BL65" s="167"/>
      <c r="BM65" s="180"/>
      <c r="BN65" s="167"/>
      <c r="BO65" s="180"/>
      <c r="BP65" s="167"/>
      <c r="BQ65" s="198"/>
      <c r="BR65" s="199">
        <f t="shared" si="8"/>
        <v>0</v>
      </c>
      <c r="BS65" s="216">
        <f t="shared" si="9"/>
        <v>0</v>
      </c>
      <c r="BT65" s="199">
        <f t="shared" si="10"/>
        <v>0</v>
      </c>
      <c r="BU65" s="215">
        <f t="shared" si="11"/>
        <v>0</v>
      </c>
      <c r="BX65" s="167"/>
      <c r="BY65" s="180"/>
      <c r="BZ65" s="167"/>
      <c r="CA65" s="180"/>
      <c r="CB65" s="167"/>
      <c r="CC65" s="180"/>
      <c r="CD65" s="167"/>
      <c r="CE65" s="180"/>
      <c r="CF65" s="167"/>
      <c r="CG65" s="180"/>
      <c r="CH65" s="167"/>
      <c r="CI65" s="180"/>
      <c r="CJ65" s="167"/>
      <c r="CK65" s="180"/>
      <c r="CL65" s="167"/>
      <c r="CM65" s="198"/>
      <c r="CN65" s="199">
        <f t="shared" si="12"/>
        <v>0</v>
      </c>
      <c r="CO65" s="216">
        <f t="shared" si="13"/>
        <v>0</v>
      </c>
      <c r="CP65" s="199">
        <f t="shared" si="14"/>
        <v>0</v>
      </c>
      <c r="CQ65" s="215">
        <f t="shared" si="15"/>
        <v>0</v>
      </c>
      <c r="CT65" s="167"/>
      <c r="CU65" s="180"/>
      <c r="CV65" s="167"/>
      <c r="CW65" s="180"/>
      <c r="CX65" s="167"/>
      <c r="CY65" s="180"/>
      <c r="CZ65" s="167"/>
      <c r="DA65" s="180"/>
      <c r="DB65" s="167"/>
      <c r="DC65" s="180"/>
      <c r="DD65" s="167"/>
      <c r="DE65" s="180"/>
      <c r="DF65" s="167"/>
      <c r="DG65" s="180"/>
      <c r="DH65" s="167"/>
      <c r="DI65" s="198"/>
      <c r="DJ65" s="199">
        <f t="shared" si="16"/>
        <v>0</v>
      </c>
      <c r="DK65" s="216">
        <f t="shared" si="17"/>
        <v>0</v>
      </c>
      <c r="DL65" s="199">
        <f t="shared" si="18"/>
        <v>0</v>
      </c>
      <c r="DM65" s="215">
        <f t="shared" si="19"/>
        <v>0</v>
      </c>
      <c r="DP65" s="167"/>
      <c r="DQ65" s="180"/>
      <c r="DR65" s="167"/>
      <c r="DS65" s="180"/>
      <c r="DT65" s="167"/>
      <c r="DU65" s="180"/>
      <c r="DV65" s="167"/>
      <c r="DW65" s="180"/>
      <c r="DX65" s="167"/>
      <c r="DY65" s="180"/>
      <c r="DZ65" s="167"/>
      <c r="EA65" s="180"/>
      <c r="EB65" s="167"/>
      <c r="EC65" s="180"/>
      <c r="ED65" s="167"/>
      <c r="EE65" s="198"/>
      <c r="EF65" s="199">
        <f t="shared" si="20"/>
        <v>0</v>
      </c>
      <c r="EG65" s="216">
        <f t="shared" si="21"/>
        <v>0</v>
      </c>
      <c r="EH65" s="199">
        <f t="shared" si="22"/>
        <v>0</v>
      </c>
      <c r="EI65" s="215">
        <f t="shared" si="23"/>
        <v>0</v>
      </c>
      <c r="EL65" s="167"/>
      <c r="EM65" s="180"/>
      <c r="EN65" s="167"/>
      <c r="EO65" s="180"/>
      <c r="EP65" s="167"/>
      <c r="EQ65" s="180"/>
      <c r="ER65" s="167"/>
      <c r="ES65" s="180"/>
      <c r="ET65" s="167"/>
      <c r="EU65" s="180"/>
      <c r="EV65" s="167"/>
      <c r="EW65" s="180"/>
      <c r="EX65" s="167"/>
      <c r="EY65" s="180"/>
      <c r="EZ65" s="167"/>
      <c r="FA65" s="198"/>
      <c r="FB65" s="199">
        <f t="shared" si="24"/>
        <v>0</v>
      </c>
      <c r="FC65" s="216">
        <f t="shared" si="25"/>
        <v>0</v>
      </c>
      <c r="FD65" s="199">
        <f t="shared" si="26"/>
        <v>0</v>
      </c>
      <c r="FE65" s="215">
        <f t="shared" si="27"/>
        <v>0</v>
      </c>
      <c r="FH65" s="167"/>
      <c r="FI65" s="180"/>
      <c r="FJ65" s="167"/>
      <c r="FK65" s="180"/>
      <c r="FL65" s="167"/>
      <c r="FM65" s="180"/>
      <c r="FN65" s="167"/>
      <c r="FO65" s="180"/>
      <c r="FP65" s="167"/>
      <c r="FQ65" s="180"/>
      <c r="FR65" s="167"/>
      <c r="FS65" s="180"/>
      <c r="FT65" s="167"/>
      <c r="FU65" s="180"/>
      <c r="FV65" s="167"/>
      <c r="FW65" s="198"/>
      <c r="FX65" s="199">
        <f t="shared" si="28"/>
        <v>0</v>
      </c>
      <c r="FY65" s="216">
        <f t="shared" si="29"/>
        <v>0</v>
      </c>
      <c r="FZ65" s="199">
        <f t="shared" si="30"/>
        <v>0</v>
      </c>
      <c r="GA65" s="215">
        <f t="shared" si="31"/>
        <v>0</v>
      </c>
      <c r="GD65" s="167"/>
      <c r="GE65" s="180"/>
      <c r="GF65" s="167"/>
      <c r="GG65" s="180"/>
      <c r="GH65" s="167"/>
      <c r="GI65" s="180"/>
      <c r="GJ65" s="167"/>
      <c r="GK65" s="180"/>
      <c r="GL65" s="167"/>
      <c r="GM65" s="180"/>
      <c r="GN65" s="167"/>
      <c r="GO65" s="180"/>
      <c r="GP65" s="167"/>
      <c r="GQ65" s="180"/>
      <c r="GR65" s="167"/>
      <c r="GS65" s="198"/>
      <c r="GT65" s="199">
        <f t="shared" si="32"/>
        <v>0</v>
      </c>
      <c r="GU65" s="216">
        <f t="shared" si="33"/>
        <v>0</v>
      </c>
      <c r="GV65" s="199">
        <f t="shared" si="34"/>
        <v>0</v>
      </c>
      <c r="GW65" s="215">
        <f t="shared" si="35"/>
        <v>0</v>
      </c>
      <c r="GZ65" s="167"/>
      <c r="HA65" s="180"/>
      <c r="HB65" s="167"/>
      <c r="HC65" s="180"/>
      <c r="HD65" s="167"/>
      <c r="HE65" s="180"/>
      <c r="HF65" s="167"/>
      <c r="HG65" s="180"/>
      <c r="HH65" s="167"/>
      <c r="HI65" s="180"/>
      <c r="HJ65" s="167"/>
      <c r="HK65" s="180"/>
      <c r="HL65" s="167"/>
      <c r="HM65" s="180"/>
      <c r="HN65" s="167"/>
      <c r="HO65" s="198"/>
      <c r="HP65" s="199">
        <f t="shared" si="36"/>
        <v>0</v>
      </c>
      <c r="HQ65" s="216">
        <f t="shared" si="37"/>
        <v>0</v>
      </c>
      <c r="HR65" s="199">
        <f t="shared" si="38"/>
        <v>0</v>
      </c>
      <c r="HS65" s="215">
        <f t="shared" si="39"/>
        <v>0</v>
      </c>
      <c r="HV65" s="201">
        <f t="shared" si="40"/>
        <v>0</v>
      </c>
      <c r="HW65" s="202">
        <f t="shared" si="40"/>
        <v>0</v>
      </c>
      <c r="HX65" s="169">
        <f t="shared" si="0"/>
        <v>0</v>
      </c>
      <c r="HY65" s="170">
        <f t="shared" si="1"/>
        <v>0</v>
      </c>
      <c r="HZ65" s="203">
        <f t="shared" si="41"/>
        <v>0</v>
      </c>
      <c r="IA65" s="202">
        <f t="shared" si="41"/>
        <v>0</v>
      </c>
      <c r="IB65" s="169">
        <f t="shared" si="2"/>
        <v>0</v>
      </c>
      <c r="IC65" s="444">
        <f t="shared" si="3"/>
        <v>0</v>
      </c>
      <c r="ID65" s="437">
        <f t="shared" si="42"/>
        <v>0</v>
      </c>
      <c r="IE65" s="439">
        <f t="shared" si="43"/>
        <v>0</v>
      </c>
      <c r="IF65" s="438" t="s">
        <v>343</v>
      </c>
      <c r="IG65" s="439" t="s">
        <v>343</v>
      </c>
    </row>
    <row r="66" spans="1:241" s="23" customFormat="1" ht="16.5" hidden="1" customHeight="1" x14ac:dyDescent="0.25">
      <c r="A66" s="4"/>
      <c r="B66" s="73"/>
      <c r="C66" s="565"/>
      <c r="D66" s="563"/>
      <c r="E66" s="24"/>
      <c r="F66" s="564"/>
      <c r="G66" s="24"/>
      <c r="H66" s="24"/>
      <c r="I66" s="80">
        <f>INT(ROUND(F66,2)*(IF(E66&gt;0,data!$J$4,0)))</f>
        <v>0</v>
      </c>
      <c r="J66" s="80"/>
      <c r="K66" s="566"/>
      <c r="L66" s="131"/>
      <c r="M66" s="80">
        <f>INT(ROUND(F66,2)*(IF(E66&gt;0,(IF(K66="ano",data!$J$6,0)),0)))</f>
        <v>0</v>
      </c>
      <c r="N66" s="82"/>
      <c r="O66" s="84"/>
      <c r="P66" s="4"/>
      <c r="Q66" s="85"/>
      <c r="R66" s="639" t="s">
        <v>343</v>
      </c>
      <c r="S66" s="4"/>
      <c r="U66" s="176" t="s">
        <v>300</v>
      </c>
      <c r="V66" s="10"/>
      <c r="W66" s="10"/>
      <c r="X66" s="177"/>
      <c r="Y66" s="178"/>
      <c r="Z66" s="177"/>
      <c r="AA66" s="178"/>
      <c r="AB66" s="177"/>
      <c r="AC66" s="178"/>
      <c r="AD66" s="177"/>
      <c r="AE66" s="178"/>
      <c r="AF66" s="177"/>
      <c r="AG66" s="178"/>
      <c r="AH66" s="177"/>
      <c r="AI66" s="178"/>
      <c r="AJ66" s="177"/>
      <c r="AK66" s="178"/>
      <c r="AL66" s="177"/>
      <c r="AM66" s="178"/>
      <c r="AN66" s="177"/>
      <c r="AO66" s="178"/>
      <c r="AP66" s="177"/>
      <c r="AQ66" s="178"/>
      <c r="AR66" s="177"/>
      <c r="AS66" s="178"/>
      <c r="AT66" s="177"/>
      <c r="AU66" s="205"/>
      <c r="AV66" s="199">
        <f t="shared" si="4"/>
        <v>0</v>
      </c>
      <c r="AW66" s="215">
        <f t="shared" si="5"/>
        <v>0</v>
      </c>
      <c r="AX66" s="199">
        <f t="shared" si="6"/>
        <v>0</v>
      </c>
      <c r="AY66" s="215">
        <f t="shared" si="7"/>
        <v>0</v>
      </c>
      <c r="BB66" s="177"/>
      <c r="BC66" s="178"/>
      <c r="BD66" s="177"/>
      <c r="BE66" s="178"/>
      <c r="BF66" s="177"/>
      <c r="BG66" s="178"/>
      <c r="BH66" s="177"/>
      <c r="BI66" s="178"/>
      <c r="BJ66" s="177"/>
      <c r="BK66" s="178"/>
      <c r="BL66" s="177"/>
      <c r="BM66" s="178"/>
      <c r="BN66" s="177"/>
      <c r="BO66" s="178"/>
      <c r="BP66" s="177"/>
      <c r="BQ66" s="205"/>
      <c r="BR66" s="199">
        <f t="shared" si="8"/>
        <v>0</v>
      </c>
      <c r="BS66" s="216">
        <f t="shared" si="9"/>
        <v>0</v>
      </c>
      <c r="BT66" s="199">
        <f t="shared" si="10"/>
        <v>0</v>
      </c>
      <c r="BU66" s="215">
        <f t="shared" si="11"/>
        <v>0</v>
      </c>
      <c r="BX66" s="177"/>
      <c r="BY66" s="178"/>
      <c r="BZ66" s="177"/>
      <c r="CA66" s="178"/>
      <c r="CB66" s="177"/>
      <c r="CC66" s="178"/>
      <c r="CD66" s="177"/>
      <c r="CE66" s="178"/>
      <c r="CF66" s="177"/>
      <c r="CG66" s="178"/>
      <c r="CH66" s="177"/>
      <c r="CI66" s="178"/>
      <c r="CJ66" s="177"/>
      <c r="CK66" s="178"/>
      <c r="CL66" s="177"/>
      <c r="CM66" s="205"/>
      <c r="CN66" s="199">
        <f t="shared" si="12"/>
        <v>0</v>
      </c>
      <c r="CO66" s="216">
        <f t="shared" si="13"/>
        <v>0</v>
      </c>
      <c r="CP66" s="199">
        <f t="shared" si="14"/>
        <v>0</v>
      </c>
      <c r="CQ66" s="215">
        <f t="shared" si="15"/>
        <v>0</v>
      </c>
      <c r="CT66" s="177"/>
      <c r="CU66" s="178"/>
      <c r="CV66" s="177"/>
      <c r="CW66" s="178"/>
      <c r="CX66" s="177"/>
      <c r="CY66" s="178"/>
      <c r="CZ66" s="177"/>
      <c r="DA66" s="178"/>
      <c r="DB66" s="177"/>
      <c r="DC66" s="178"/>
      <c r="DD66" s="177"/>
      <c r="DE66" s="178"/>
      <c r="DF66" s="177"/>
      <c r="DG66" s="178"/>
      <c r="DH66" s="177"/>
      <c r="DI66" s="205"/>
      <c r="DJ66" s="199">
        <f t="shared" si="16"/>
        <v>0</v>
      </c>
      <c r="DK66" s="216">
        <f t="shared" si="17"/>
        <v>0</v>
      </c>
      <c r="DL66" s="199">
        <f t="shared" si="18"/>
        <v>0</v>
      </c>
      <c r="DM66" s="215">
        <f t="shared" si="19"/>
        <v>0</v>
      </c>
      <c r="DP66" s="177"/>
      <c r="DQ66" s="178"/>
      <c r="DR66" s="177"/>
      <c r="DS66" s="178"/>
      <c r="DT66" s="177"/>
      <c r="DU66" s="178"/>
      <c r="DV66" s="177"/>
      <c r="DW66" s="178"/>
      <c r="DX66" s="177"/>
      <c r="DY66" s="178"/>
      <c r="DZ66" s="177"/>
      <c r="EA66" s="178"/>
      <c r="EB66" s="177"/>
      <c r="EC66" s="178"/>
      <c r="ED66" s="177"/>
      <c r="EE66" s="205"/>
      <c r="EF66" s="199">
        <f t="shared" si="20"/>
        <v>0</v>
      </c>
      <c r="EG66" s="216">
        <f t="shared" si="21"/>
        <v>0</v>
      </c>
      <c r="EH66" s="199">
        <f t="shared" si="22"/>
        <v>0</v>
      </c>
      <c r="EI66" s="215">
        <f t="shared" si="23"/>
        <v>0</v>
      </c>
      <c r="EL66" s="177"/>
      <c r="EM66" s="178"/>
      <c r="EN66" s="177"/>
      <c r="EO66" s="178"/>
      <c r="EP66" s="177"/>
      <c r="EQ66" s="178"/>
      <c r="ER66" s="177"/>
      <c r="ES66" s="178"/>
      <c r="ET66" s="177"/>
      <c r="EU66" s="178"/>
      <c r="EV66" s="177"/>
      <c r="EW66" s="178"/>
      <c r="EX66" s="177"/>
      <c r="EY66" s="178"/>
      <c r="EZ66" s="177"/>
      <c r="FA66" s="205"/>
      <c r="FB66" s="199">
        <f t="shared" si="24"/>
        <v>0</v>
      </c>
      <c r="FC66" s="216">
        <f t="shared" si="25"/>
        <v>0</v>
      </c>
      <c r="FD66" s="199">
        <f t="shared" si="26"/>
        <v>0</v>
      </c>
      <c r="FE66" s="215">
        <f t="shared" si="27"/>
        <v>0</v>
      </c>
      <c r="FH66" s="177"/>
      <c r="FI66" s="178"/>
      <c r="FJ66" s="177"/>
      <c r="FK66" s="178"/>
      <c r="FL66" s="177"/>
      <c r="FM66" s="178"/>
      <c r="FN66" s="177"/>
      <c r="FO66" s="178"/>
      <c r="FP66" s="177"/>
      <c r="FQ66" s="178"/>
      <c r="FR66" s="177"/>
      <c r="FS66" s="178"/>
      <c r="FT66" s="177"/>
      <c r="FU66" s="178"/>
      <c r="FV66" s="177"/>
      <c r="FW66" s="205"/>
      <c r="FX66" s="199">
        <f t="shared" si="28"/>
        <v>0</v>
      </c>
      <c r="FY66" s="216">
        <f t="shared" si="29"/>
        <v>0</v>
      </c>
      <c r="FZ66" s="199">
        <f t="shared" si="30"/>
        <v>0</v>
      </c>
      <c r="GA66" s="215">
        <f t="shared" si="31"/>
        <v>0</v>
      </c>
      <c r="GD66" s="177"/>
      <c r="GE66" s="178"/>
      <c r="GF66" s="177"/>
      <c r="GG66" s="178"/>
      <c r="GH66" s="177"/>
      <c r="GI66" s="178"/>
      <c r="GJ66" s="177"/>
      <c r="GK66" s="178"/>
      <c r="GL66" s="177"/>
      <c r="GM66" s="178"/>
      <c r="GN66" s="177"/>
      <c r="GO66" s="178"/>
      <c r="GP66" s="177"/>
      <c r="GQ66" s="178"/>
      <c r="GR66" s="177"/>
      <c r="GS66" s="205"/>
      <c r="GT66" s="199">
        <f t="shared" si="32"/>
        <v>0</v>
      </c>
      <c r="GU66" s="216">
        <f t="shared" si="33"/>
        <v>0</v>
      </c>
      <c r="GV66" s="199">
        <f t="shared" si="34"/>
        <v>0</v>
      </c>
      <c r="GW66" s="215">
        <f t="shared" si="35"/>
        <v>0</v>
      </c>
      <c r="GZ66" s="177"/>
      <c r="HA66" s="178"/>
      <c r="HB66" s="177"/>
      <c r="HC66" s="178"/>
      <c r="HD66" s="177"/>
      <c r="HE66" s="178"/>
      <c r="HF66" s="177"/>
      <c r="HG66" s="178"/>
      <c r="HH66" s="177"/>
      <c r="HI66" s="178"/>
      <c r="HJ66" s="177"/>
      <c r="HK66" s="178"/>
      <c r="HL66" s="177"/>
      <c r="HM66" s="178"/>
      <c r="HN66" s="177"/>
      <c r="HO66" s="205"/>
      <c r="HP66" s="199">
        <f t="shared" si="36"/>
        <v>0</v>
      </c>
      <c r="HQ66" s="216">
        <f t="shared" si="37"/>
        <v>0</v>
      </c>
      <c r="HR66" s="199">
        <f t="shared" si="38"/>
        <v>0</v>
      </c>
      <c r="HS66" s="215">
        <f t="shared" si="39"/>
        <v>0</v>
      </c>
      <c r="HV66" s="201">
        <f t="shared" si="40"/>
        <v>0</v>
      </c>
      <c r="HW66" s="202">
        <f t="shared" si="40"/>
        <v>0</v>
      </c>
      <c r="HX66" s="169">
        <f t="shared" si="0"/>
        <v>0</v>
      </c>
      <c r="HY66" s="170">
        <f t="shared" si="1"/>
        <v>0</v>
      </c>
      <c r="HZ66" s="203">
        <f t="shared" si="41"/>
        <v>0</v>
      </c>
      <c r="IA66" s="202">
        <f t="shared" si="41"/>
        <v>0</v>
      </c>
      <c r="IB66" s="169">
        <f t="shared" si="2"/>
        <v>0</v>
      </c>
      <c r="IC66" s="444">
        <f t="shared" si="3"/>
        <v>0</v>
      </c>
      <c r="ID66" s="437">
        <f t="shared" si="42"/>
        <v>0</v>
      </c>
      <c r="IE66" s="439">
        <f t="shared" si="43"/>
        <v>0</v>
      </c>
      <c r="IF66" s="438" t="s">
        <v>343</v>
      </c>
      <c r="IG66" s="439" t="s">
        <v>343</v>
      </c>
    </row>
    <row r="67" spans="1:241" s="4" customFormat="1" ht="16.5" customHeight="1" x14ac:dyDescent="0.25">
      <c r="B67" s="73" t="s">
        <v>40</v>
      </c>
      <c r="C67" s="880"/>
      <c r="D67" s="881"/>
      <c r="E67" s="318"/>
      <c r="F67" s="314"/>
      <c r="G67" s="14"/>
      <c r="H67" s="14"/>
      <c r="I67" s="80">
        <f>INT(ROUND(F67,2)*(IF(E67&gt;0,data!$J$4,0)))</f>
        <v>0</v>
      </c>
      <c r="J67" s="80">
        <f>IF(E67&gt;0,I67*E67,0)</f>
        <v>0</v>
      </c>
      <c r="K67" s="320"/>
      <c r="L67" s="318"/>
      <c r="M67" s="80">
        <f>INT(ROUND(F67,2)*(IF(E67&gt;0,(IF(K67="ano",data!$J$6,0)),0)))</f>
        <v>0</v>
      </c>
      <c r="N67" s="82">
        <f>IF(L67&gt;E67,M67*E67,M67*L67)</f>
        <v>0</v>
      </c>
      <c r="O67" s="84">
        <f t="shared" si="44"/>
        <v>0</v>
      </c>
      <c r="Q67" s="85" t="str">
        <f t="shared" si="45"/>
        <v/>
      </c>
      <c r="R67" s="639" t="s">
        <v>343</v>
      </c>
      <c r="T67" s="4">
        <f t="shared" si="46"/>
        <v>0</v>
      </c>
      <c r="U67" s="179" t="s">
        <v>300</v>
      </c>
      <c r="V67" s="10"/>
      <c r="W67" s="10"/>
      <c r="X67" s="167"/>
      <c r="Y67" s="180"/>
      <c r="Z67" s="167"/>
      <c r="AA67" s="180"/>
      <c r="AB67" s="167"/>
      <c r="AC67" s="180"/>
      <c r="AD67" s="167"/>
      <c r="AE67" s="180"/>
      <c r="AF67" s="167"/>
      <c r="AG67" s="180"/>
      <c r="AH67" s="167"/>
      <c r="AI67" s="180"/>
      <c r="AJ67" s="167"/>
      <c r="AK67" s="180"/>
      <c r="AL67" s="167"/>
      <c r="AM67" s="180"/>
      <c r="AN67" s="167"/>
      <c r="AO67" s="180"/>
      <c r="AP67" s="167"/>
      <c r="AQ67" s="180"/>
      <c r="AR67" s="167"/>
      <c r="AS67" s="180"/>
      <c r="AT67" s="167"/>
      <c r="AU67" s="198"/>
      <c r="AV67" s="199">
        <f t="shared" si="4"/>
        <v>0</v>
      </c>
      <c r="AW67" s="215">
        <f t="shared" si="5"/>
        <v>0</v>
      </c>
      <c r="AX67" s="199">
        <f t="shared" si="6"/>
        <v>0</v>
      </c>
      <c r="AY67" s="215">
        <f t="shared" si="7"/>
        <v>0</v>
      </c>
      <c r="BB67" s="167"/>
      <c r="BC67" s="180"/>
      <c r="BD67" s="167"/>
      <c r="BE67" s="180"/>
      <c r="BF67" s="167"/>
      <c r="BG67" s="180"/>
      <c r="BH67" s="167"/>
      <c r="BI67" s="180"/>
      <c r="BJ67" s="167"/>
      <c r="BK67" s="180"/>
      <c r="BL67" s="167"/>
      <c r="BM67" s="180"/>
      <c r="BN67" s="167"/>
      <c r="BO67" s="180"/>
      <c r="BP67" s="167"/>
      <c r="BQ67" s="198"/>
      <c r="BR67" s="199">
        <f t="shared" si="8"/>
        <v>0</v>
      </c>
      <c r="BS67" s="216">
        <f t="shared" si="9"/>
        <v>0</v>
      </c>
      <c r="BT67" s="199">
        <f t="shared" si="10"/>
        <v>0</v>
      </c>
      <c r="BU67" s="215">
        <f t="shared" si="11"/>
        <v>0</v>
      </c>
      <c r="BX67" s="167"/>
      <c r="BY67" s="180"/>
      <c r="BZ67" s="167"/>
      <c r="CA67" s="180"/>
      <c r="CB67" s="167"/>
      <c r="CC67" s="180"/>
      <c r="CD67" s="167"/>
      <c r="CE67" s="180"/>
      <c r="CF67" s="167"/>
      <c r="CG67" s="180"/>
      <c r="CH67" s="167"/>
      <c r="CI67" s="180"/>
      <c r="CJ67" s="167"/>
      <c r="CK67" s="180"/>
      <c r="CL67" s="167"/>
      <c r="CM67" s="198"/>
      <c r="CN67" s="199">
        <f t="shared" si="12"/>
        <v>0</v>
      </c>
      <c r="CO67" s="216">
        <f t="shared" si="13"/>
        <v>0</v>
      </c>
      <c r="CP67" s="199">
        <f t="shared" si="14"/>
        <v>0</v>
      </c>
      <c r="CQ67" s="215">
        <f t="shared" si="15"/>
        <v>0</v>
      </c>
      <c r="CT67" s="167"/>
      <c r="CU67" s="180"/>
      <c r="CV67" s="167"/>
      <c r="CW67" s="180"/>
      <c r="CX67" s="167"/>
      <c r="CY67" s="180"/>
      <c r="CZ67" s="167"/>
      <c r="DA67" s="180"/>
      <c r="DB67" s="167"/>
      <c r="DC67" s="180"/>
      <c r="DD67" s="167"/>
      <c r="DE67" s="180"/>
      <c r="DF67" s="167"/>
      <c r="DG67" s="180"/>
      <c r="DH67" s="167"/>
      <c r="DI67" s="198"/>
      <c r="DJ67" s="199">
        <f t="shared" si="16"/>
        <v>0</v>
      </c>
      <c r="DK67" s="216">
        <f t="shared" si="17"/>
        <v>0</v>
      </c>
      <c r="DL67" s="199">
        <f t="shared" si="18"/>
        <v>0</v>
      </c>
      <c r="DM67" s="215">
        <f t="shared" si="19"/>
        <v>0</v>
      </c>
      <c r="DP67" s="167"/>
      <c r="DQ67" s="180"/>
      <c r="DR67" s="167"/>
      <c r="DS67" s="180"/>
      <c r="DT67" s="167"/>
      <c r="DU67" s="180"/>
      <c r="DV67" s="167"/>
      <c r="DW67" s="180"/>
      <c r="DX67" s="167"/>
      <c r="DY67" s="180"/>
      <c r="DZ67" s="167"/>
      <c r="EA67" s="180"/>
      <c r="EB67" s="167"/>
      <c r="EC67" s="180"/>
      <c r="ED67" s="167"/>
      <c r="EE67" s="198"/>
      <c r="EF67" s="199">
        <f t="shared" si="20"/>
        <v>0</v>
      </c>
      <c r="EG67" s="216">
        <f t="shared" si="21"/>
        <v>0</v>
      </c>
      <c r="EH67" s="199">
        <f t="shared" si="22"/>
        <v>0</v>
      </c>
      <c r="EI67" s="215">
        <f t="shared" si="23"/>
        <v>0</v>
      </c>
      <c r="EL67" s="167"/>
      <c r="EM67" s="180"/>
      <c r="EN67" s="167"/>
      <c r="EO67" s="180"/>
      <c r="EP67" s="167"/>
      <c r="EQ67" s="180"/>
      <c r="ER67" s="167"/>
      <c r="ES67" s="180"/>
      <c r="ET67" s="167"/>
      <c r="EU67" s="180"/>
      <c r="EV67" s="167"/>
      <c r="EW67" s="180"/>
      <c r="EX67" s="167"/>
      <c r="EY67" s="180"/>
      <c r="EZ67" s="167"/>
      <c r="FA67" s="198"/>
      <c r="FB67" s="199">
        <f t="shared" si="24"/>
        <v>0</v>
      </c>
      <c r="FC67" s="216">
        <f t="shared" si="25"/>
        <v>0</v>
      </c>
      <c r="FD67" s="199">
        <f t="shared" si="26"/>
        <v>0</v>
      </c>
      <c r="FE67" s="215">
        <f t="shared" si="27"/>
        <v>0</v>
      </c>
      <c r="FH67" s="167"/>
      <c r="FI67" s="180"/>
      <c r="FJ67" s="167"/>
      <c r="FK67" s="180"/>
      <c r="FL67" s="167"/>
      <c r="FM67" s="180"/>
      <c r="FN67" s="167"/>
      <c r="FO67" s="180"/>
      <c r="FP67" s="167"/>
      <c r="FQ67" s="180"/>
      <c r="FR67" s="167"/>
      <c r="FS67" s="180"/>
      <c r="FT67" s="167"/>
      <c r="FU67" s="180"/>
      <c r="FV67" s="167"/>
      <c r="FW67" s="198"/>
      <c r="FX67" s="199">
        <f t="shared" si="28"/>
        <v>0</v>
      </c>
      <c r="FY67" s="216">
        <f t="shared" si="29"/>
        <v>0</v>
      </c>
      <c r="FZ67" s="199">
        <f t="shared" si="30"/>
        <v>0</v>
      </c>
      <c r="GA67" s="215">
        <f t="shared" si="31"/>
        <v>0</v>
      </c>
      <c r="GD67" s="167"/>
      <c r="GE67" s="180"/>
      <c r="GF67" s="167"/>
      <c r="GG67" s="180"/>
      <c r="GH67" s="167"/>
      <c r="GI67" s="180"/>
      <c r="GJ67" s="167"/>
      <c r="GK67" s="180"/>
      <c r="GL67" s="167"/>
      <c r="GM67" s="180"/>
      <c r="GN67" s="167"/>
      <c r="GO67" s="180"/>
      <c r="GP67" s="167"/>
      <c r="GQ67" s="180"/>
      <c r="GR67" s="167"/>
      <c r="GS67" s="198"/>
      <c r="GT67" s="199">
        <f t="shared" si="32"/>
        <v>0</v>
      </c>
      <c r="GU67" s="216">
        <f t="shared" si="33"/>
        <v>0</v>
      </c>
      <c r="GV67" s="199">
        <f t="shared" si="34"/>
        <v>0</v>
      </c>
      <c r="GW67" s="215">
        <f t="shared" si="35"/>
        <v>0</v>
      </c>
      <c r="GZ67" s="167"/>
      <c r="HA67" s="180"/>
      <c r="HB67" s="167"/>
      <c r="HC67" s="180"/>
      <c r="HD67" s="167"/>
      <c r="HE67" s="180"/>
      <c r="HF67" s="167"/>
      <c r="HG67" s="180"/>
      <c r="HH67" s="167"/>
      <c r="HI67" s="180"/>
      <c r="HJ67" s="167"/>
      <c r="HK67" s="180"/>
      <c r="HL67" s="167"/>
      <c r="HM67" s="180"/>
      <c r="HN67" s="167"/>
      <c r="HO67" s="198"/>
      <c r="HP67" s="199">
        <f t="shared" si="36"/>
        <v>0</v>
      </c>
      <c r="HQ67" s="216">
        <f t="shared" si="37"/>
        <v>0</v>
      </c>
      <c r="HR67" s="199">
        <f t="shared" si="38"/>
        <v>0</v>
      </c>
      <c r="HS67" s="215">
        <f t="shared" si="39"/>
        <v>0</v>
      </c>
      <c r="HV67" s="201">
        <f t="shared" si="40"/>
        <v>0</v>
      </c>
      <c r="HW67" s="202">
        <f t="shared" si="40"/>
        <v>0</v>
      </c>
      <c r="HX67" s="169">
        <f t="shared" si="0"/>
        <v>0</v>
      </c>
      <c r="HY67" s="170">
        <f t="shared" si="1"/>
        <v>0</v>
      </c>
      <c r="HZ67" s="203">
        <f t="shared" si="41"/>
        <v>0</v>
      </c>
      <c r="IA67" s="202">
        <f t="shared" si="41"/>
        <v>0</v>
      </c>
      <c r="IB67" s="169">
        <f t="shared" si="2"/>
        <v>0</v>
      </c>
      <c r="IC67" s="444">
        <f t="shared" si="3"/>
        <v>0</v>
      </c>
      <c r="ID67" s="437">
        <f t="shared" si="42"/>
        <v>0</v>
      </c>
      <c r="IE67" s="439">
        <f t="shared" si="43"/>
        <v>0</v>
      </c>
      <c r="IF67" s="438" t="s">
        <v>343</v>
      </c>
      <c r="IG67" s="439" t="s">
        <v>343</v>
      </c>
    </row>
    <row r="68" spans="1:241" s="23" customFormat="1" ht="15.75" hidden="1" customHeight="1" x14ac:dyDescent="0.25">
      <c r="A68" s="4"/>
      <c r="B68" s="73"/>
      <c r="C68" s="565"/>
      <c r="D68" s="563"/>
      <c r="E68" s="24"/>
      <c r="F68" s="564"/>
      <c r="G68" s="24"/>
      <c r="H68" s="24"/>
      <c r="I68" s="80">
        <f>INT(ROUND(F68,2)*(IF(E68&gt;0,data!$J$4,0)))</f>
        <v>0</v>
      </c>
      <c r="J68" s="80"/>
      <c r="K68" s="566"/>
      <c r="L68" s="131"/>
      <c r="M68" s="80">
        <f>INT(ROUND(F68,2)*(IF(E68&gt;0,(IF(K68="ano",data!$J$6,0)),0)))</f>
        <v>0</v>
      </c>
      <c r="N68" s="82"/>
      <c r="O68" s="84"/>
      <c r="P68" s="4"/>
      <c r="Q68" s="85"/>
      <c r="R68" s="639" t="s">
        <v>343</v>
      </c>
      <c r="S68" s="4"/>
      <c r="U68" s="176" t="s">
        <v>300</v>
      </c>
      <c r="V68" s="10"/>
      <c r="W68" s="10"/>
      <c r="X68" s="177"/>
      <c r="Y68" s="178"/>
      <c r="Z68" s="177"/>
      <c r="AA68" s="178"/>
      <c r="AB68" s="177"/>
      <c r="AC68" s="178"/>
      <c r="AD68" s="177"/>
      <c r="AE68" s="178"/>
      <c r="AF68" s="177"/>
      <c r="AG68" s="178"/>
      <c r="AH68" s="177"/>
      <c r="AI68" s="178"/>
      <c r="AJ68" s="177"/>
      <c r="AK68" s="178"/>
      <c r="AL68" s="177"/>
      <c r="AM68" s="178"/>
      <c r="AN68" s="177"/>
      <c r="AO68" s="178"/>
      <c r="AP68" s="177"/>
      <c r="AQ68" s="178"/>
      <c r="AR68" s="177"/>
      <c r="AS68" s="178"/>
      <c r="AT68" s="177"/>
      <c r="AU68" s="205"/>
      <c r="AV68" s="199">
        <f t="shared" si="4"/>
        <v>0</v>
      </c>
      <c r="AW68" s="215">
        <f t="shared" si="5"/>
        <v>0</v>
      </c>
      <c r="AX68" s="199">
        <f t="shared" si="6"/>
        <v>0</v>
      </c>
      <c r="AY68" s="215">
        <f t="shared" si="7"/>
        <v>0</v>
      </c>
      <c r="BB68" s="177"/>
      <c r="BC68" s="178"/>
      <c r="BD68" s="177"/>
      <c r="BE68" s="178"/>
      <c r="BF68" s="177"/>
      <c r="BG68" s="178"/>
      <c r="BH68" s="177"/>
      <c r="BI68" s="178"/>
      <c r="BJ68" s="177"/>
      <c r="BK68" s="178"/>
      <c r="BL68" s="177"/>
      <c r="BM68" s="178"/>
      <c r="BN68" s="177"/>
      <c r="BO68" s="178"/>
      <c r="BP68" s="177"/>
      <c r="BQ68" s="205"/>
      <c r="BR68" s="199">
        <f t="shared" si="8"/>
        <v>0</v>
      </c>
      <c r="BS68" s="216">
        <f t="shared" si="9"/>
        <v>0</v>
      </c>
      <c r="BT68" s="199">
        <f t="shared" si="10"/>
        <v>0</v>
      </c>
      <c r="BU68" s="215">
        <f t="shared" si="11"/>
        <v>0</v>
      </c>
      <c r="BX68" s="177"/>
      <c r="BY68" s="178"/>
      <c r="BZ68" s="177"/>
      <c r="CA68" s="178"/>
      <c r="CB68" s="177"/>
      <c r="CC68" s="178"/>
      <c r="CD68" s="177"/>
      <c r="CE68" s="178"/>
      <c r="CF68" s="177"/>
      <c r="CG68" s="178"/>
      <c r="CH68" s="177"/>
      <c r="CI68" s="178"/>
      <c r="CJ68" s="177"/>
      <c r="CK68" s="178"/>
      <c r="CL68" s="177"/>
      <c r="CM68" s="205"/>
      <c r="CN68" s="199">
        <f t="shared" si="12"/>
        <v>0</v>
      </c>
      <c r="CO68" s="216">
        <f t="shared" si="13"/>
        <v>0</v>
      </c>
      <c r="CP68" s="199">
        <f t="shared" si="14"/>
        <v>0</v>
      </c>
      <c r="CQ68" s="215">
        <f t="shared" si="15"/>
        <v>0</v>
      </c>
      <c r="CT68" s="177"/>
      <c r="CU68" s="178"/>
      <c r="CV68" s="177"/>
      <c r="CW68" s="178"/>
      <c r="CX68" s="177"/>
      <c r="CY68" s="178"/>
      <c r="CZ68" s="177"/>
      <c r="DA68" s="178"/>
      <c r="DB68" s="177"/>
      <c r="DC68" s="178"/>
      <c r="DD68" s="177"/>
      <c r="DE68" s="178"/>
      <c r="DF68" s="177"/>
      <c r="DG68" s="178"/>
      <c r="DH68" s="177"/>
      <c r="DI68" s="205"/>
      <c r="DJ68" s="199">
        <f t="shared" si="16"/>
        <v>0</v>
      </c>
      <c r="DK68" s="216">
        <f t="shared" si="17"/>
        <v>0</v>
      </c>
      <c r="DL68" s="199">
        <f t="shared" si="18"/>
        <v>0</v>
      </c>
      <c r="DM68" s="215">
        <f t="shared" si="19"/>
        <v>0</v>
      </c>
      <c r="DP68" s="177"/>
      <c r="DQ68" s="178"/>
      <c r="DR68" s="177"/>
      <c r="DS68" s="178"/>
      <c r="DT68" s="177"/>
      <c r="DU68" s="178"/>
      <c r="DV68" s="177"/>
      <c r="DW68" s="178"/>
      <c r="DX68" s="177"/>
      <c r="DY68" s="178"/>
      <c r="DZ68" s="177"/>
      <c r="EA68" s="178"/>
      <c r="EB68" s="177"/>
      <c r="EC68" s="178"/>
      <c r="ED68" s="177"/>
      <c r="EE68" s="205"/>
      <c r="EF68" s="199">
        <f t="shared" si="20"/>
        <v>0</v>
      </c>
      <c r="EG68" s="216">
        <f t="shared" si="21"/>
        <v>0</v>
      </c>
      <c r="EH68" s="199">
        <f t="shared" si="22"/>
        <v>0</v>
      </c>
      <c r="EI68" s="215">
        <f t="shared" si="23"/>
        <v>0</v>
      </c>
      <c r="EL68" s="177"/>
      <c r="EM68" s="178"/>
      <c r="EN68" s="177"/>
      <c r="EO68" s="178"/>
      <c r="EP68" s="177"/>
      <c r="EQ68" s="178"/>
      <c r="ER68" s="177"/>
      <c r="ES68" s="178"/>
      <c r="ET68" s="177"/>
      <c r="EU68" s="178"/>
      <c r="EV68" s="177"/>
      <c r="EW68" s="178"/>
      <c r="EX68" s="177"/>
      <c r="EY68" s="178"/>
      <c r="EZ68" s="177"/>
      <c r="FA68" s="205"/>
      <c r="FB68" s="199">
        <f t="shared" si="24"/>
        <v>0</v>
      </c>
      <c r="FC68" s="216">
        <f t="shared" si="25"/>
        <v>0</v>
      </c>
      <c r="FD68" s="199">
        <f t="shared" si="26"/>
        <v>0</v>
      </c>
      <c r="FE68" s="215">
        <f t="shared" si="27"/>
        <v>0</v>
      </c>
      <c r="FH68" s="177"/>
      <c r="FI68" s="178"/>
      <c r="FJ68" s="177"/>
      <c r="FK68" s="178"/>
      <c r="FL68" s="177"/>
      <c r="FM68" s="178"/>
      <c r="FN68" s="177"/>
      <c r="FO68" s="178"/>
      <c r="FP68" s="177"/>
      <c r="FQ68" s="178"/>
      <c r="FR68" s="177"/>
      <c r="FS68" s="178"/>
      <c r="FT68" s="177"/>
      <c r="FU68" s="178"/>
      <c r="FV68" s="177"/>
      <c r="FW68" s="205"/>
      <c r="FX68" s="199">
        <f t="shared" si="28"/>
        <v>0</v>
      </c>
      <c r="FY68" s="216">
        <f t="shared" si="29"/>
        <v>0</v>
      </c>
      <c r="FZ68" s="199">
        <f t="shared" si="30"/>
        <v>0</v>
      </c>
      <c r="GA68" s="215">
        <f t="shared" si="31"/>
        <v>0</v>
      </c>
      <c r="GD68" s="177"/>
      <c r="GE68" s="178"/>
      <c r="GF68" s="177"/>
      <c r="GG68" s="178"/>
      <c r="GH68" s="177"/>
      <c r="GI68" s="178"/>
      <c r="GJ68" s="177"/>
      <c r="GK68" s="178"/>
      <c r="GL68" s="177"/>
      <c r="GM68" s="178"/>
      <c r="GN68" s="177"/>
      <c r="GO68" s="178"/>
      <c r="GP68" s="177"/>
      <c r="GQ68" s="178"/>
      <c r="GR68" s="177"/>
      <c r="GS68" s="205"/>
      <c r="GT68" s="199">
        <f t="shared" si="32"/>
        <v>0</v>
      </c>
      <c r="GU68" s="216">
        <f t="shared" si="33"/>
        <v>0</v>
      </c>
      <c r="GV68" s="199">
        <f t="shared" si="34"/>
        <v>0</v>
      </c>
      <c r="GW68" s="215">
        <f t="shared" si="35"/>
        <v>0</v>
      </c>
      <c r="GZ68" s="177"/>
      <c r="HA68" s="178"/>
      <c r="HB68" s="177"/>
      <c r="HC68" s="178"/>
      <c r="HD68" s="177"/>
      <c r="HE68" s="178"/>
      <c r="HF68" s="177"/>
      <c r="HG68" s="178"/>
      <c r="HH68" s="177"/>
      <c r="HI68" s="178"/>
      <c r="HJ68" s="177"/>
      <c r="HK68" s="178"/>
      <c r="HL68" s="177"/>
      <c r="HM68" s="178"/>
      <c r="HN68" s="177"/>
      <c r="HO68" s="205"/>
      <c r="HP68" s="199">
        <f t="shared" si="36"/>
        <v>0</v>
      </c>
      <c r="HQ68" s="216">
        <f t="shared" si="37"/>
        <v>0</v>
      </c>
      <c r="HR68" s="199">
        <f t="shared" si="38"/>
        <v>0</v>
      </c>
      <c r="HS68" s="215">
        <f t="shared" si="39"/>
        <v>0</v>
      </c>
      <c r="HV68" s="201">
        <f t="shared" si="40"/>
        <v>0</v>
      </c>
      <c r="HW68" s="202">
        <f t="shared" si="40"/>
        <v>0</v>
      </c>
      <c r="HX68" s="169">
        <f t="shared" si="0"/>
        <v>0</v>
      </c>
      <c r="HY68" s="170">
        <f t="shared" si="1"/>
        <v>0</v>
      </c>
      <c r="HZ68" s="203">
        <f t="shared" si="41"/>
        <v>0</v>
      </c>
      <c r="IA68" s="202">
        <f t="shared" si="41"/>
        <v>0</v>
      </c>
      <c r="IB68" s="169">
        <f t="shared" si="2"/>
        <v>0</v>
      </c>
      <c r="IC68" s="444">
        <f t="shared" si="3"/>
        <v>0</v>
      </c>
      <c r="ID68" s="437">
        <f t="shared" si="42"/>
        <v>0</v>
      </c>
      <c r="IE68" s="439">
        <f t="shared" si="43"/>
        <v>0</v>
      </c>
      <c r="IF68" s="438" t="s">
        <v>343</v>
      </c>
      <c r="IG68" s="439" t="s">
        <v>343</v>
      </c>
    </row>
    <row r="69" spans="1:241" s="4" customFormat="1" ht="16.5" customHeight="1" x14ac:dyDescent="0.25">
      <c r="B69" s="73" t="s">
        <v>41</v>
      </c>
      <c r="C69" s="880"/>
      <c r="D69" s="881"/>
      <c r="E69" s="318"/>
      <c r="F69" s="314"/>
      <c r="G69" s="14"/>
      <c r="H69" s="14"/>
      <c r="I69" s="80">
        <f>INT(ROUND(F69,2)*(IF(E69&gt;0,data!$J$4,0)))</f>
        <v>0</v>
      </c>
      <c r="J69" s="80">
        <f>IF(E69&gt;0,I69*E69,0)</f>
        <v>0</v>
      </c>
      <c r="K69" s="320"/>
      <c r="L69" s="318"/>
      <c r="M69" s="80">
        <f>INT(ROUND(F69,2)*(IF(E69&gt;0,(IF(K69="ano",data!$J$6,0)),0)))</f>
        <v>0</v>
      </c>
      <c r="N69" s="82">
        <f>IF(L69&gt;E69,M69*E69,M69*L69)</f>
        <v>0</v>
      </c>
      <c r="O69" s="84">
        <f t="shared" si="44"/>
        <v>0</v>
      </c>
      <c r="Q69" s="85" t="str">
        <f t="shared" si="45"/>
        <v/>
      </c>
      <c r="R69" s="639" t="s">
        <v>343</v>
      </c>
      <c r="T69" s="4">
        <f t="shared" si="46"/>
        <v>0</v>
      </c>
      <c r="U69" s="179" t="s">
        <v>300</v>
      </c>
      <c r="V69" s="10"/>
      <c r="W69" s="10"/>
      <c r="X69" s="167"/>
      <c r="Y69" s="180"/>
      <c r="Z69" s="167"/>
      <c r="AA69" s="180"/>
      <c r="AB69" s="167"/>
      <c r="AC69" s="180"/>
      <c r="AD69" s="167"/>
      <c r="AE69" s="180"/>
      <c r="AF69" s="167"/>
      <c r="AG69" s="180"/>
      <c r="AH69" s="167"/>
      <c r="AI69" s="180"/>
      <c r="AJ69" s="167"/>
      <c r="AK69" s="180"/>
      <c r="AL69" s="167"/>
      <c r="AM69" s="180"/>
      <c r="AN69" s="167"/>
      <c r="AO69" s="180"/>
      <c r="AP69" s="167"/>
      <c r="AQ69" s="180"/>
      <c r="AR69" s="167"/>
      <c r="AS69" s="180"/>
      <c r="AT69" s="167"/>
      <c r="AU69" s="198"/>
      <c r="AV69" s="199">
        <f t="shared" si="4"/>
        <v>0</v>
      </c>
      <c r="AW69" s="215">
        <f t="shared" si="5"/>
        <v>0</v>
      </c>
      <c r="AX69" s="199">
        <f t="shared" si="6"/>
        <v>0</v>
      </c>
      <c r="AY69" s="215">
        <f t="shared" si="7"/>
        <v>0</v>
      </c>
      <c r="BB69" s="167"/>
      <c r="BC69" s="180"/>
      <c r="BD69" s="167"/>
      <c r="BE69" s="180"/>
      <c r="BF69" s="167"/>
      <c r="BG69" s="180"/>
      <c r="BH69" s="167"/>
      <c r="BI69" s="180"/>
      <c r="BJ69" s="167"/>
      <c r="BK69" s="180"/>
      <c r="BL69" s="167"/>
      <c r="BM69" s="180"/>
      <c r="BN69" s="167"/>
      <c r="BO69" s="180"/>
      <c r="BP69" s="167"/>
      <c r="BQ69" s="198"/>
      <c r="BR69" s="199">
        <f t="shared" si="8"/>
        <v>0</v>
      </c>
      <c r="BS69" s="216">
        <f t="shared" si="9"/>
        <v>0</v>
      </c>
      <c r="BT69" s="199">
        <f t="shared" si="10"/>
        <v>0</v>
      </c>
      <c r="BU69" s="215">
        <f t="shared" si="11"/>
        <v>0</v>
      </c>
      <c r="BX69" s="167"/>
      <c r="BY69" s="180"/>
      <c r="BZ69" s="167"/>
      <c r="CA69" s="180"/>
      <c r="CB69" s="167"/>
      <c r="CC69" s="180"/>
      <c r="CD69" s="167"/>
      <c r="CE69" s="180"/>
      <c r="CF69" s="167"/>
      <c r="CG69" s="180"/>
      <c r="CH69" s="167"/>
      <c r="CI69" s="180"/>
      <c r="CJ69" s="167"/>
      <c r="CK69" s="180"/>
      <c r="CL69" s="167"/>
      <c r="CM69" s="198"/>
      <c r="CN69" s="199">
        <f t="shared" si="12"/>
        <v>0</v>
      </c>
      <c r="CO69" s="216">
        <f t="shared" si="13"/>
        <v>0</v>
      </c>
      <c r="CP69" s="199">
        <f t="shared" si="14"/>
        <v>0</v>
      </c>
      <c r="CQ69" s="215">
        <f t="shared" si="15"/>
        <v>0</v>
      </c>
      <c r="CT69" s="167"/>
      <c r="CU69" s="180"/>
      <c r="CV69" s="167"/>
      <c r="CW69" s="180"/>
      <c r="CX69" s="167"/>
      <c r="CY69" s="180"/>
      <c r="CZ69" s="167"/>
      <c r="DA69" s="180"/>
      <c r="DB69" s="167"/>
      <c r="DC69" s="180"/>
      <c r="DD69" s="167"/>
      <c r="DE69" s="180"/>
      <c r="DF69" s="167"/>
      <c r="DG69" s="180"/>
      <c r="DH69" s="167"/>
      <c r="DI69" s="198"/>
      <c r="DJ69" s="199">
        <f t="shared" si="16"/>
        <v>0</v>
      </c>
      <c r="DK69" s="216">
        <f t="shared" si="17"/>
        <v>0</v>
      </c>
      <c r="DL69" s="199">
        <f t="shared" si="18"/>
        <v>0</v>
      </c>
      <c r="DM69" s="215">
        <f t="shared" si="19"/>
        <v>0</v>
      </c>
      <c r="DP69" s="167"/>
      <c r="DQ69" s="180"/>
      <c r="DR69" s="167"/>
      <c r="DS69" s="180"/>
      <c r="DT69" s="167"/>
      <c r="DU69" s="180"/>
      <c r="DV69" s="167"/>
      <c r="DW69" s="180"/>
      <c r="DX69" s="167"/>
      <c r="DY69" s="180"/>
      <c r="DZ69" s="167"/>
      <c r="EA69" s="180"/>
      <c r="EB69" s="167"/>
      <c r="EC69" s="180"/>
      <c r="ED69" s="167"/>
      <c r="EE69" s="198"/>
      <c r="EF69" s="199">
        <f t="shared" si="20"/>
        <v>0</v>
      </c>
      <c r="EG69" s="216">
        <f t="shared" si="21"/>
        <v>0</v>
      </c>
      <c r="EH69" s="199">
        <f t="shared" si="22"/>
        <v>0</v>
      </c>
      <c r="EI69" s="215">
        <f t="shared" si="23"/>
        <v>0</v>
      </c>
      <c r="EL69" s="167"/>
      <c r="EM69" s="180"/>
      <c r="EN69" s="167"/>
      <c r="EO69" s="180"/>
      <c r="EP69" s="167"/>
      <c r="EQ69" s="180"/>
      <c r="ER69" s="167"/>
      <c r="ES69" s="180"/>
      <c r="ET69" s="167"/>
      <c r="EU69" s="180"/>
      <c r="EV69" s="167"/>
      <c r="EW69" s="180"/>
      <c r="EX69" s="167"/>
      <c r="EY69" s="180"/>
      <c r="EZ69" s="167"/>
      <c r="FA69" s="198"/>
      <c r="FB69" s="199">
        <f t="shared" si="24"/>
        <v>0</v>
      </c>
      <c r="FC69" s="216">
        <f t="shared" si="25"/>
        <v>0</v>
      </c>
      <c r="FD69" s="199">
        <f t="shared" si="26"/>
        <v>0</v>
      </c>
      <c r="FE69" s="215">
        <f t="shared" si="27"/>
        <v>0</v>
      </c>
      <c r="FH69" s="167"/>
      <c r="FI69" s="180"/>
      <c r="FJ69" s="167"/>
      <c r="FK69" s="180"/>
      <c r="FL69" s="167"/>
      <c r="FM69" s="180"/>
      <c r="FN69" s="167"/>
      <c r="FO69" s="180"/>
      <c r="FP69" s="167"/>
      <c r="FQ69" s="180"/>
      <c r="FR69" s="167"/>
      <c r="FS69" s="180"/>
      <c r="FT69" s="167"/>
      <c r="FU69" s="180"/>
      <c r="FV69" s="167"/>
      <c r="FW69" s="198"/>
      <c r="FX69" s="199">
        <f t="shared" si="28"/>
        <v>0</v>
      </c>
      <c r="FY69" s="216">
        <f t="shared" si="29"/>
        <v>0</v>
      </c>
      <c r="FZ69" s="199">
        <f t="shared" si="30"/>
        <v>0</v>
      </c>
      <c r="GA69" s="215">
        <f t="shared" si="31"/>
        <v>0</v>
      </c>
      <c r="GD69" s="167"/>
      <c r="GE69" s="180"/>
      <c r="GF69" s="167"/>
      <c r="GG69" s="180"/>
      <c r="GH69" s="167"/>
      <c r="GI69" s="180"/>
      <c r="GJ69" s="167"/>
      <c r="GK69" s="180"/>
      <c r="GL69" s="167"/>
      <c r="GM69" s="180"/>
      <c r="GN69" s="167"/>
      <c r="GO69" s="180"/>
      <c r="GP69" s="167"/>
      <c r="GQ69" s="180"/>
      <c r="GR69" s="167"/>
      <c r="GS69" s="198"/>
      <c r="GT69" s="199">
        <f t="shared" si="32"/>
        <v>0</v>
      </c>
      <c r="GU69" s="216">
        <f t="shared" si="33"/>
        <v>0</v>
      </c>
      <c r="GV69" s="199">
        <f t="shared" si="34"/>
        <v>0</v>
      </c>
      <c r="GW69" s="215">
        <f t="shared" si="35"/>
        <v>0</v>
      </c>
      <c r="GZ69" s="167"/>
      <c r="HA69" s="180"/>
      <c r="HB69" s="167"/>
      <c r="HC69" s="180"/>
      <c r="HD69" s="167"/>
      <c r="HE69" s="180"/>
      <c r="HF69" s="167"/>
      <c r="HG69" s="180"/>
      <c r="HH69" s="167"/>
      <c r="HI69" s="180"/>
      <c r="HJ69" s="167"/>
      <c r="HK69" s="180"/>
      <c r="HL69" s="167"/>
      <c r="HM69" s="180"/>
      <c r="HN69" s="167"/>
      <c r="HO69" s="198"/>
      <c r="HP69" s="199">
        <f t="shared" si="36"/>
        <v>0</v>
      </c>
      <c r="HQ69" s="216">
        <f t="shared" si="37"/>
        <v>0</v>
      </c>
      <c r="HR69" s="199">
        <f t="shared" si="38"/>
        <v>0</v>
      </c>
      <c r="HS69" s="215">
        <f t="shared" si="39"/>
        <v>0</v>
      </c>
      <c r="HV69" s="201">
        <f t="shared" si="40"/>
        <v>0</v>
      </c>
      <c r="HW69" s="202">
        <f t="shared" si="40"/>
        <v>0</v>
      </c>
      <c r="HX69" s="169">
        <f t="shared" si="0"/>
        <v>0</v>
      </c>
      <c r="HY69" s="170">
        <f t="shared" si="1"/>
        <v>0</v>
      </c>
      <c r="HZ69" s="203">
        <f t="shared" si="41"/>
        <v>0</v>
      </c>
      <c r="IA69" s="202">
        <f t="shared" si="41"/>
        <v>0</v>
      </c>
      <c r="IB69" s="169">
        <f t="shared" si="2"/>
        <v>0</v>
      </c>
      <c r="IC69" s="444">
        <f t="shared" si="3"/>
        <v>0</v>
      </c>
      <c r="ID69" s="437">
        <f t="shared" si="42"/>
        <v>0</v>
      </c>
      <c r="IE69" s="439">
        <f t="shared" si="43"/>
        <v>0</v>
      </c>
      <c r="IF69" s="438" t="s">
        <v>343</v>
      </c>
      <c r="IG69" s="439" t="s">
        <v>343</v>
      </c>
    </row>
    <row r="70" spans="1:241" s="23" customFormat="1" ht="16.5" hidden="1" customHeight="1" x14ac:dyDescent="0.25">
      <c r="A70" s="4"/>
      <c r="B70" s="73"/>
      <c r="C70" s="565"/>
      <c r="D70" s="563"/>
      <c r="E70" s="24"/>
      <c r="F70" s="564"/>
      <c r="G70" s="24"/>
      <c r="H70" s="24"/>
      <c r="I70" s="80">
        <f>INT(ROUND(F70,2)*(IF(E70&gt;0,data!$J$4,0)))</f>
        <v>0</v>
      </c>
      <c r="J70" s="80"/>
      <c r="K70" s="566"/>
      <c r="L70" s="131"/>
      <c r="M70" s="80">
        <f>INT(ROUND(F70,2)*(IF(E70&gt;0,(IF(K70="ano",data!$J$6,0)),0)))</f>
        <v>0</v>
      </c>
      <c r="N70" s="82"/>
      <c r="O70" s="84"/>
      <c r="P70" s="4"/>
      <c r="Q70" s="85"/>
      <c r="R70" s="639" t="s">
        <v>343</v>
      </c>
      <c r="S70" s="4"/>
      <c r="U70" s="176" t="s">
        <v>300</v>
      </c>
      <c r="V70" s="10"/>
      <c r="W70" s="10"/>
      <c r="X70" s="177"/>
      <c r="Y70" s="178"/>
      <c r="Z70" s="177"/>
      <c r="AA70" s="178"/>
      <c r="AB70" s="177"/>
      <c r="AC70" s="178"/>
      <c r="AD70" s="177"/>
      <c r="AE70" s="178"/>
      <c r="AF70" s="177"/>
      <c r="AG70" s="178"/>
      <c r="AH70" s="177"/>
      <c r="AI70" s="178"/>
      <c r="AJ70" s="177"/>
      <c r="AK70" s="178"/>
      <c r="AL70" s="177"/>
      <c r="AM70" s="178"/>
      <c r="AN70" s="177"/>
      <c r="AO70" s="178"/>
      <c r="AP70" s="177"/>
      <c r="AQ70" s="178"/>
      <c r="AR70" s="177"/>
      <c r="AS70" s="178"/>
      <c r="AT70" s="177"/>
      <c r="AU70" s="205"/>
      <c r="AV70" s="199">
        <f t="shared" si="4"/>
        <v>0</v>
      </c>
      <c r="AW70" s="215">
        <f t="shared" si="5"/>
        <v>0</v>
      </c>
      <c r="AX70" s="199">
        <f t="shared" si="6"/>
        <v>0</v>
      </c>
      <c r="AY70" s="215">
        <f t="shared" si="7"/>
        <v>0</v>
      </c>
      <c r="BB70" s="177"/>
      <c r="BC70" s="178"/>
      <c r="BD70" s="177"/>
      <c r="BE70" s="178"/>
      <c r="BF70" s="177"/>
      <c r="BG70" s="178"/>
      <c r="BH70" s="177"/>
      <c r="BI70" s="178"/>
      <c r="BJ70" s="177"/>
      <c r="BK70" s="178"/>
      <c r="BL70" s="177"/>
      <c r="BM70" s="178"/>
      <c r="BN70" s="177"/>
      <c r="BO70" s="178"/>
      <c r="BP70" s="177"/>
      <c r="BQ70" s="205"/>
      <c r="BR70" s="199">
        <f t="shared" si="8"/>
        <v>0</v>
      </c>
      <c r="BS70" s="216">
        <f t="shared" si="9"/>
        <v>0</v>
      </c>
      <c r="BT70" s="199">
        <f t="shared" si="10"/>
        <v>0</v>
      </c>
      <c r="BU70" s="215">
        <f t="shared" si="11"/>
        <v>0</v>
      </c>
      <c r="BX70" s="177"/>
      <c r="BY70" s="178"/>
      <c r="BZ70" s="177"/>
      <c r="CA70" s="178"/>
      <c r="CB70" s="177"/>
      <c r="CC70" s="178"/>
      <c r="CD70" s="177"/>
      <c r="CE70" s="178"/>
      <c r="CF70" s="177"/>
      <c r="CG70" s="178"/>
      <c r="CH70" s="177"/>
      <c r="CI70" s="178"/>
      <c r="CJ70" s="177"/>
      <c r="CK70" s="178"/>
      <c r="CL70" s="177"/>
      <c r="CM70" s="205"/>
      <c r="CN70" s="199">
        <f t="shared" si="12"/>
        <v>0</v>
      </c>
      <c r="CO70" s="216">
        <f t="shared" si="13"/>
        <v>0</v>
      </c>
      <c r="CP70" s="199">
        <f t="shared" si="14"/>
        <v>0</v>
      </c>
      <c r="CQ70" s="215">
        <f t="shared" si="15"/>
        <v>0</v>
      </c>
      <c r="CT70" s="177"/>
      <c r="CU70" s="178"/>
      <c r="CV70" s="177"/>
      <c r="CW70" s="178"/>
      <c r="CX70" s="177"/>
      <c r="CY70" s="178"/>
      <c r="CZ70" s="177"/>
      <c r="DA70" s="178"/>
      <c r="DB70" s="177"/>
      <c r="DC70" s="178"/>
      <c r="DD70" s="177"/>
      <c r="DE70" s="178"/>
      <c r="DF70" s="177"/>
      <c r="DG70" s="178"/>
      <c r="DH70" s="177"/>
      <c r="DI70" s="205"/>
      <c r="DJ70" s="199">
        <f t="shared" si="16"/>
        <v>0</v>
      </c>
      <c r="DK70" s="216">
        <f t="shared" si="17"/>
        <v>0</v>
      </c>
      <c r="DL70" s="199">
        <f t="shared" si="18"/>
        <v>0</v>
      </c>
      <c r="DM70" s="215">
        <f t="shared" si="19"/>
        <v>0</v>
      </c>
      <c r="DP70" s="177"/>
      <c r="DQ70" s="178"/>
      <c r="DR70" s="177"/>
      <c r="DS70" s="178"/>
      <c r="DT70" s="177"/>
      <c r="DU70" s="178"/>
      <c r="DV70" s="177"/>
      <c r="DW70" s="178"/>
      <c r="DX70" s="177"/>
      <c r="DY70" s="178"/>
      <c r="DZ70" s="177"/>
      <c r="EA70" s="178"/>
      <c r="EB70" s="177"/>
      <c r="EC70" s="178"/>
      <c r="ED70" s="177"/>
      <c r="EE70" s="205"/>
      <c r="EF70" s="199">
        <f t="shared" si="20"/>
        <v>0</v>
      </c>
      <c r="EG70" s="216">
        <f t="shared" si="21"/>
        <v>0</v>
      </c>
      <c r="EH70" s="199">
        <f t="shared" si="22"/>
        <v>0</v>
      </c>
      <c r="EI70" s="215">
        <f t="shared" si="23"/>
        <v>0</v>
      </c>
      <c r="EL70" s="177"/>
      <c r="EM70" s="178"/>
      <c r="EN70" s="177"/>
      <c r="EO70" s="178"/>
      <c r="EP70" s="177"/>
      <c r="EQ70" s="178"/>
      <c r="ER70" s="177"/>
      <c r="ES70" s="178"/>
      <c r="ET70" s="177"/>
      <c r="EU70" s="178"/>
      <c r="EV70" s="177"/>
      <c r="EW70" s="178"/>
      <c r="EX70" s="177"/>
      <c r="EY70" s="178"/>
      <c r="EZ70" s="177"/>
      <c r="FA70" s="205"/>
      <c r="FB70" s="199">
        <f t="shared" si="24"/>
        <v>0</v>
      </c>
      <c r="FC70" s="216">
        <f t="shared" si="25"/>
        <v>0</v>
      </c>
      <c r="FD70" s="199">
        <f t="shared" si="26"/>
        <v>0</v>
      </c>
      <c r="FE70" s="215">
        <f t="shared" si="27"/>
        <v>0</v>
      </c>
      <c r="FH70" s="177"/>
      <c r="FI70" s="178"/>
      <c r="FJ70" s="177"/>
      <c r="FK70" s="178"/>
      <c r="FL70" s="177"/>
      <c r="FM70" s="178"/>
      <c r="FN70" s="177"/>
      <c r="FO70" s="178"/>
      <c r="FP70" s="177"/>
      <c r="FQ70" s="178"/>
      <c r="FR70" s="177"/>
      <c r="FS70" s="178"/>
      <c r="FT70" s="177"/>
      <c r="FU70" s="178"/>
      <c r="FV70" s="177"/>
      <c r="FW70" s="205"/>
      <c r="FX70" s="199">
        <f t="shared" si="28"/>
        <v>0</v>
      </c>
      <c r="FY70" s="216">
        <f t="shared" si="29"/>
        <v>0</v>
      </c>
      <c r="FZ70" s="199">
        <f t="shared" si="30"/>
        <v>0</v>
      </c>
      <c r="GA70" s="215">
        <f t="shared" si="31"/>
        <v>0</v>
      </c>
      <c r="GD70" s="177"/>
      <c r="GE70" s="178"/>
      <c r="GF70" s="177"/>
      <c r="GG70" s="178"/>
      <c r="GH70" s="177"/>
      <c r="GI70" s="178"/>
      <c r="GJ70" s="177"/>
      <c r="GK70" s="178"/>
      <c r="GL70" s="177"/>
      <c r="GM70" s="178"/>
      <c r="GN70" s="177"/>
      <c r="GO70" s="178"/>
      <c r="GP70" s="177"/>
      <c r="GQ70" s="178"/>
      <c r="GR70" s="177"/>
      <c r="GS70" s="205"/>
      <c r="GT70" s="199">
        <f t="shared" si="32"/>
        <v>0</v>
      </c>
      <c r="GU70" s="216">
        <f t="shared" si="33"/>
        <v>0</v>
      </c>
      <c r="GV70" s="199">
        <f t="shared" si="34"/>
        <v>0</v>
      </c>
      <c r="GW70" s="215">
        <f t="shared" si="35"/>
        <v>0</v>
      </c>
      <c r="GZ70" s="177"/>
      <c r="HA70" s="178"/>
      <c r="HB70" s="177"/>
      <c r="HC70" s="178"/>
      <c r="HD70" s="177"/>
      <c r="HE70" s="178"/>
      <c r="HF70" s="177"/>
      <c r="HG70" s="178"/>
      <c r="HH70" s="177"/>
      <c r="HI70" s="178"/>
      <c r="HJ70" s="177"/>
      <c r="HK70" s="178"/>
      <c r="HL70" s="177"/>
      <c r="HM70" s="178"/>
      <c r="HN70" s="177"/>
      <c r="HO70" s="205"/>
      <c r="HP70" s="199">
        <f t="shared" si="36"/>
        <v>0</v>
      </c>
      <c r="HQ70" s="216">
        <f t="shared" si="37"/>
        <v>0</v>
      </c>
      <c r="HR70" s="199">
        <f t="shared" si="38"/>
        <v>0</v>
      </c>
      <c r="HS70" s="215">
        <f t="shared" si="39"/>
        <v>0</v>
      </c>
      <c r="HV70" s="201">
        <f t="shared" si="40"/>
        <v>0</v>
      </c>
      <c r="HW70" s="202">
        <f t="shared" si="40"/>
        <v>0</v>
      </c>
      <c r="HX70" s="169">
        <f t="shared" si="0"/>
        <v>0</v>
      </c>
      <c r="HY70" s="170">
        <f t="shared" si="1"/>
        <v>0</v>
      </c>
      <c r="HZ70" s="203">
        <f t="shared" si="41"/>
        <v>0</v>
      </c>
      <c r="IA70" s="202">
        <f t="shared" si="41"/>
        <v>0</v>
      </c>
      <c r="IB70" s="169">
        <f t="shared" si="2"/>
        <v>0</v>
      </c>
      <c r="IC70" s="444">
        <f t="shared" si="3"/>
        <v>0</v>
      </c>
      <c r="ID70" s="437">
        <f t="shared" si="42"/>
        <v>0</v>
      </c>
      <c r="IE70" s="439">
        <f t="shared" si="43"/>
        <v>0</v>
      </c>
      <c r="IF70" s="438" t="s">
        <v>343</v>
      </c>
      <c r="IG70" s="439" t="s">
        <v>343</v>
      </c>
    </row>
    <row r="71" spans="1:241" s="4" customFormat="1" ht="16.5" customHeight="1" x14ac:dyDescent="0.25">
      <c r="B71" s="73" t="s">
        <v>42</v>
      </c>
      <c r="C71" s="880"/>
      <c r="D71" s="881"/>
      <c r="E71" s="318"/>
      <c r="F71" s="314"/>
      <c r="G71" s="14"/>
      <c r="H71" s="14"/>
      <c r="I71" s="80">
        <f>INT(ROUND(F71,2)*(IF(E71&gt;0,data!$J$4,0)))</f>
        <v>0</v>
      </c>
      <c r="J71" s="80">
        <f>IF(E71&gt;0,I71*E71,0)</f>
        <v>0</v>
      </c>
      <c r="K71" s="320"/>
      <c r="L71" s="318"/>
      <c r="M71" s="80">
        <f>INT(ROUND(F71,2)*(IF(E71&gt;0,(IF(K71="ano",data!$J$6,0)),0)))</f>
        <v>0</v>
      </c>
      <c r="N71" s="82">
        <f>IF(L71&gt;E71,M71*E71,M71*L71)</f>
        <v>0</v>
      </c>
      <c r="O71" s="84">
        <f t="shared" si="44"/>
        <v>0</v>
      </c>
      <c r="Q71" s="85" t="str">
        <f t="shared" si="45"/>
        <v/>
      </c>
      <c r="R71" s="639" t="s">
        <v>343</v>
      </c>
      <c r="T71" s="4">
        <f t="shared" si="46"/>
        <v>0</v>
      </c>
      <c r="U71" s="179" t="s">
        <v>300</v>
      </c>
      <c r="V71" s="10"/>
      <c r="W71" s="10"/>
      <c r="X71" s="167"/>
      <c r="Y71" s="180"/>
      <c r="Z71" s="167"/>
      <c r="AA71" s="180"/>
      <c r="AB71" s="167"/>
      <c r="AC71" s="180"/>
      <c r="AD71" s="167"/>
      <c r="AE71" s="180"/>
      <c r="AF71" s="167"/>
      <c r="AG71" s="180"/>
      <c r="AH71" s="167"/>
      <c r="AI71" s="180"/>
      <c r="AJ71" s="167"/>
      <c r="AK71" s="180"/>
      <c r="AL71" s="167"/>
      <c r="AM71" s="180"/>
      <c r="AN71" s="167"/>
      <c r="AO71" s="180"/>
      <c r="AP71" s="167"/>
      <c r="AQ71" s="180"/>
      <c r="AR71" s="167"/>
      <c r="AS71" s="180"/>
      <c r="AT71" s="167"/>
      <c r="AU71" s="198"/>
      <c r="AV71" s="199">
        <f t="shared" si="4"/>
        <v>0</v>
      </c>
      <c r="AW71" s="215">
        <f t="shared" si="5"/>
        <v>0</v>
      </c>
      <c r="AX71" s="199">
        <f t="shared" si="6"/>
        <v>0</v>
      </c>
      <c r="AY71" s="215">
        <f t="shared" si="7"/>
        <v>0</v>
      </c>
      <c r="BB71" s="167"/>
      <c r="BC71" s="180"/>
      <c r="BD71" s="167"/>
      <c r="BE71" s="180"/>
      <c r="BF71" s="167"/>
      <c r="BG71" s="180"/>
      <c r="BH71" s="167"/>
      <c r="BI71" s="180"/>
      <c r="BJ71" s="167"/>
      <c r="BK71" s="180"/>
      <c r="BL71" s="167"/>
      <c r="BM71" s="180"/>
      <c r="BN71" s="167"/>
      <c r="BO71" s="180"/>
      <c r="BP71" s="167"/>
      <c r="BQ71" s="198"/>
      <c r="BR71" s="199">
        <f t="shared" si="8"/>
        <v>0</v>
      </c>
      <c r="BS71" s="216">
        <f t="shared" si="9"/>
        <v>0</v>
      </c>
      <c r="BT71" s="199">
        <f t="shared" si="10"/>
        <v>0</v>
      </c>
      <c r="BU71" s="215">
        <f t="shared" si="11"/>
        <v>0</v>
      </c>
      <c r="BX71" s="167"/>
      <c r="BY71" s="180"/>
      <c r="BZ71" s="167"/>
      <c r="CA71" s="180"/>
      <c r="CB71" s="167"/>
      <c r="CC71" s="180"/>
      <c r="CD71" s="167"/>
      <c r="CE71" s="180"/>
      <c r="CF71" s="167"/>
      <c r="CG71" s="180"/>
      <c r="CH71" s="167"/>
      <c r="CI71" s="180"/>
      <c r="CJ71" s="167"/>
      <c r="CK71" s="180"/>
      <c r="CL71" s="167"/>
      <c r="CM71" s="198"/>
      <c r="CN71" s="199">
        <f t="shared" si="12"/>
        <v>0</v>
      </c>
      <c r="CO71" s="216">
        <f t="shared" si="13"/>
        <v>0</v>
      </c>
      <c r="CP71" s="199">
        <f t="shared" si="14"/>
        <v>0</v>
      </c>
      <c r="CQ71" s="215">
        <f t="shared" si="15"/>
        <v>0</v>
      </c>
      <c r="CT71" s="167"/>
      <c r="CU71" s="180"/>
      <c r="CV71" s="167"/>
      <c r="CW71" s="180"/>
      <c r="CX71" s="167"/>
      <c r="CY71" s="180"/>
      <c r="CZ71" s="167"/>
      <c r="DA71" s="180"/>
      <c r="DB71" s="167"/>
      <c r="DC71" s="180"/>
      <c r="DD71" s="167"/>
      <c r="DE71" s="180"/>
      <c r="DF71" s="167"/>
      <c r="DG71" s="180"/>
      <c r="DH71" s="167"/>
      <c r="DI71" s="198"/>
      <c r="DJ71" s="199">
        <f t="shared" si="16"/>
        <v>0</v>
      </c>
      <c r="DK71" s="216">
        <f t="shared" si="17"/>
        <v>0</v>
      </c>
      <c r="DL71" s="199">
        <f t="shared" si="18"/>
        <v>0</v>
      </c>
      <c r="DM71" s="215">
        <f t="shared" si="19"/>
        <v>0</v>
      </c>
      <c r="DP71" s="167"/>
      <c r="DQ71" s="180"/>
      <c r="DR71" s="167"/>
      <c r="DS71" s="180"/>
      <c r="DT71" s="167"/>
      <c r="DU71" s="180"/>
      <c r="DV71" s="167"/>
      <c r="DW71" s="180"/>
      <c r="DX71" s="167"/>
      <c r="DY71" s="180"/>
      <c r="DZ71" s="167"/>
      <c r="EA71" s="180"/>
      <c r="EB71" s="167"/>
      <c r="EC71" s="180"/>
      <c r="ED71" s="167"/>
      <c r="EE71" s="198"/>
      <c r="EF71" s="199">
        <f t="shared" si="20"/>
        <v>0</v>
      </c>
      <c r="EG71" s="216">
        <f t="shared" si="21"/>
        <v>0</v>
      </c>
      <c r="EH71" s="199">
        <f t="shared" si="22"/>
        <v>0</v>
      </c>
      <c r="EI71" s="215">
        <f t="shared" si="23"/>
        <v>0</v>
      </c>
      <c r="EL71" s="167"/>
      <c r="EM71" s="180"/>
      <c r="EN71" s="167"/>
      <c r="EO71" s="180"/>
      <c r="EP71" s="167"/>
      <c r="EQ71" s="180"/>
      <c r="ER71" s="167"/>
      <c r="ES71" s="180"/>
      <c r="ET71" s="167"/>
      <c r="EU71" s="180"/>
      <c r="EV71" s="167"/>
      <c r="EW71" s="180"/>
      <c r="EX71" s="167"/>
      <c r="EY71" s="180"/>
      <c r="EZ71" s="167"/>
      <c r="FA71" s="198"/>
      <c r="FB71" s="199">
        <f t="shared" si="24"/>
        <v>0</v>
      </c>
      <c r="FC71" s="216">
        <f t="shared" si="25"/>
        <v>0</v>
      </c>
      <c r="FD71" s="199">
        <f t="shared" si="26"/>
        <v>0</v>
      </c>
      <c r="FE71" s="215">
        <f t="shared" si="27"/>
        <v>0</v>
      </c>
      <c r="FH71" s="167"/>
      <c r="FI71" s="180"/>
      <c r="FJ71" s="167"/>
      <c r="FK71" s="180"/>
      <c r="FL71" s="167"/>
      <c r="FM71" s="180"/>
      <c r="FN71" s="167"/>
      <c r="FO71" s="180"/>
      <c r="FP71" s="167"/>
      <c r="FQ71" s="180"/>
      <c r="FR71" s="167"/>
      <c r="FS71" s="180"/>
      <c r="FT71" s="167"/>
      <c r="FU71" s="180"/>
      <c r="FV71" s="167"/>
      <c r="FW71" s="198"/>
      <c r="FX71" s="199">
        <f t="shared" si="28"/>
        <v>0</v>
      </c>
      <c r="FY71" s="216">
        <f t="shared" si="29"/>
        <v>0</v>
      </c>
      <c r="FZ71" s="199">
        <f t="shared" si="30"/>
        <v>0</v>
      </c>
      <c r="GA71" s="215">
        <f t="shared" si="31"/>
        <v>0</v>
      </c>
      <c r="GD71" s="167"/>
      <c r="GE71" s="180"/>
      <c r="GF71" s="167"/>
      <c r="GG71" s="180"/>
      <c r="GH71" s="167"/>
      <c r="GI71" s="180"/>
      <c r="GJ71" s="167"/>
      <c r="GK71" s="180"/>
      <c r="GL71" s="167"/>
      <c r="GM71" s="180"/>
      <c r="GN71" s="167"/>
      <c r="GO71" s="180"/>
      <c r="GP71" s="167"/>
      <c r="GQ71" s="180"/>
      <c r="GR71" s="167"/>
      <c r="GS71" s="198"/>
      <c r="GT71" s="199">
        <f t="shared" si="32"/>
        <v>0</v>
      </c>
      <c r="GU71" s="216">
        <f t="shared" si="33"/>
        <v>0</v>
      </c>
      <c r="GV71" s="199">
        <f t="shared" si="34"/>
        <v>0</v>
      </c>
      <c r="GW71" s="215">
        <f t="shared" si="35"/>
        <v>0</v>
      </c>
      <c r="GZ71" s="167"/>
      <c r="HA71" s="180"/>
      <c r="HB71" s="167"/>
      <c r="HC71" s="180"/>
      <c r="HD71" s="167"/>
      <c r="HE71" s="180"/>
      <c r="HF71" s="167"/>
      <c r="HG71" s="180"/>
      <c r="HH71" s="167"/>
      <c r="HI71" s="180"/>
      <c r="HJ71" s="167"/>
      <c r="HK71" s="180"/>
      <c r="HL71" s="167"/>
      <c r="HM71" s="180"/>
      <c r="HN71" s="167"/>
      <c r="HO71" s="198"/>
      <c r="HP71" s="199">
        <f t="shared" si="36"/>
        <v>0</v>
      </c>
      <c r="HQ71" s="216">
        <f t="shared" si="37"/>
        <v>0</v>
      </c>
      <c r="HR71" s="199">
        <f t="shared" si="38"/>
        <v>0</v>
      </c>
      <c r="HS71" s="215">
        <f t="shared" si="39"/>
        <v>0</v>
      </c>
      <c r="HV71" s="201">
        <f t="shared" si="40"/>
        <v>0</v>
      </c>
      <c r="HW71" s="202">
        <f t="shared" si="40"/>
        <v>0</v>
      </c>
      <c r="HX71" s="169">
        <f t="shared" ref="HX71:HX113" si="47">E71-HV71</f>
        <v>0</v>
      </c>
      <c r="HY71" s="170">
        <f t="shared" ref="HY71:HY113" si="48">J71-HW71</f>
        <v>0</v>
      </c>
      <c r="HZ71" s="203">
        <f t="shared" si="41"/>
        <v>0</v>
      </c>
      <c r="IA71" s="202">
        <f t="shared" si="41"/>
        <v>0</v>
      </c>
      <c r="IB71" s="169">
        <f t="shared" ref="IB71:IB113" si="49">L71-HZ71</f>
        <v>0</v>
      </c>
      <c r="IC71" s="444">
        <f t="shared" ref="IC71:IC113" si="50">N71-IA71</f>
        <v>0</v>
      </c>
      <c r="ID71" s="437">
        <f t="shared" si="42"/>
        <v>0</v>
      </c>
      <c r="IE71" s="439">
        <f t="shared" si="43"/>
        <v>0</v>
      </c>
      <c r="IF71" s="438" t="s">
        <v>343</v>
      </c>
      <c r="IG71" s="439" t="s">
        <v>343</v>
      </c>
    </row>
    <row r="72" spans="1:241" s="23" customFormat="1" ht="15.75" hidden="1" customHeight="1" x14ac:dyDescent="0.25">
      <c r="A72" s="4"/>
      <c r="B72" s="73"/>
      <c r="C72" s="565"/>
      <c r="D72" s="563"/>
      <c r="E72" s="24"/>
      <c r="F72" s="564"/>
      <c r="G72" s="24"/>
      <c r="H72" s="24"/>
      <c r="I72" s="80">
        <f>INT(ROUND(F72,2)*(IF(E72&gt;0,data!$J$4,0)))</f>
        <v>0</v>
      </c>
      <c r="J72" s="80"/>
      <c r="K72" s="566"/>
      <c r="L72" s="131"/>
      <c r="M72" s="80">
        <f>INT(ROUND(F72,2)*(IF(E72&gt;0,(IF(K72="ano",data!$J$6,0)),0)))</f>
        <v>0</v>
      </c>
      <c r="N72" s="82"/>
      <c r="O72" s="84"/>
      <c r="P72" s="4"/>
      <c r="Q72" s="85"/>
      <c r="R72" s="639" t="s">
        <v>343</v>
      </c>
      <c r="S72" s="4"/>
      <c r="U72" s="176" t="s">
        <v>300</v>
      </c>
      <c r="V72" s="10"/>
      <c r="W72" s="10"/>
      <c r="X72" s="177"/>
      <c r="Y72" s="178"/>
      <c r="Z72" s="177"/>
      <c r="AA72" s="178"/>
      <c r="AB72" s="177"/>
      <c r="AC72" s="178"/>
      <c r="AD72" s="177"/>
      <c r="AE72" s="178"/>
      <c r="AF72" s="177"/>
      <c r="AG72" s="178"/>
      <c r="AH72" s="177"/>
      <c r="AI72" s="178"/>
      <c r="AJ72" s="177"/>
      <c r="AK72" s="178"/>
      <c r="AL72" s="177"/>
      <c r="AM72" s="178"/>
      <c r="AN72" s="177"/>
      <c r="AO72" s="178"/>
      <c r="AP72" s="177"/>
      <c r="AQ72" s="178"/>
      <c r="AR72" s="177"/>
      <c r="AS72" s="178"/>
      <c r="AT72" s="177"/>
      <c r="AU72" s="205"/>
      <c r="AV72" s="199">
        <f t="shared" ref="AV72:AV135" si="51">IF($U72="Ne",0,IF(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gt;($E72),$E72,IF(X72="",0,((30/(Y$4*$F72)*(Y$4*$F72-X72))/30))+IF(Z72="",0,((30/(AA$4*$F72)*(AA$4*$F72-Z72))/30))+IF(AB72="",0,((30/(AC$4*$F72)*(AC$4*$F72-AB72))/30))+IF(AD72="",0,((30/(AE$4*$F72)*(AE$4*$F72-AD72))/30))+IF(AF72="",0,((30/(AG$4*$F72)*(AG$4*$F72-AF72))/30))+IF(AH72="",0,((30/(AI$4*$F72)*(AI$4*$F72-AH72))/30))+IF(AJ72="",0,((30/(AK$4*$F72)*(AK$4*$F72-AJ72))/30))+IF(AL72="",0,((30/(AM$4*$F72)*(AM$4*$F72-AL72))/30))+IF(AN72="",0,((30/(AO$4*$F72)*(AO$4*$F72-AN72))/30))+IF(AP72="",0,((30/(AQ$4*$F72)*(AQ$4*$F72-AP72))/30))+IF(AR72="",0,((30/(AS$4*$F72)*(AS$4*$F72-AR72))/30))+IF(AT72="",0,((30/(AU$4*$F72)*(AU$4*$F72-AT72))/30))))</f>
        <v>0</v>
      </c>
      <c r="AW72" s="215">
        <f t="shared" ref="AW72:AW113" si="52">FLOOR(AV72*$I72,1)</f>
        <v>0</v>
      </c>
      <c r="AX72" s="199">
        <f t="shared" ref="AX72:AX135" si="53">IF($U72="Ne",0,IF(OR($L72=0,$L72=""),0,IF(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gt;($L72),$L72,IF(Y72="Ano",IF(X72="",0,((30/(Y$4*$F72)*(Y$4*$F72-X72))/30)),0)+IF(AA72="Ano",IF(Z72="",0,((30/(AA$4*$F72)*(AA$4*$F72-Z72))/30)),0)+IF(AC72="Ano",IF(AB72="",0,((30/(AC$4*$F72)*(AC$4*$F72-AB72))/30)),0)+IF(AE72="Ano",IF(AD72="",0,((30/(AE$4*$F72)*(AE$4*$F72-AD72))/30)),0)+IF(AG72="Ano",IF(AF72="",0,((30/(AG$4*$F72)*(AG$4*$F72-AF72))/30)),0)+IF(AI72="Ano",IF(AH72="",0,((30/(AI$4*$F72)*(AI$4*$F72-AH72))/30)),0)+IF(AK72="Ano",IF(AJ72="",0,((30/(AK$4*$F72)*(AK$4*$F72-AJ72))/30)),0)+IF(AM72="Ano",IF(AL72="",0,((30/(AM$4*$F72)*(AM$4*$F72-AL72))/30)),0)+IF(AO72="Ano",IF(AN72="",0,((30/(AO$4*$F72)*(AO$4*$F72-AN72))/30)),0)+IF(AQ72="Ano",IF(AP72="",0,((30/(AQ$4*$F72)*(AQ$4*$F72-AP72))/30)),0)+IF(AS72="Ano",IF(AR72="",0,((30/(AS$4*$F72)*(AS$4*$F72-AR72))/30)),0)+IF(AU72="Ano",IF(AT72="",0,((30/(AU$4*$F72)*(AU$4*$F72-AT72))/30)),0))))</f>
        <v>0</v>
      </c>
      <c r="AY72" s="215">
        <f t="shared" ref="AY72:AY113" si="54">FLOOR(AX72*$M72,1)</f>
        <v>0</v>
      </c>
      <c r="BB72" s="177"/>
      <c r="BC72" s="178"/>
      <c r="BD72" s="177"/>
      <c r="BE72" s="178"/>
      <c r="BF72" s="177"/>
      <c r="BG72" s="178"/>
      <c r="BH72" s="177"/>
      <c r="BI72" s="178"/>
      <c r="BJ72" s="177"/>
      <c r="BK72" s="178"/>
      <c r="BL72" s="177"/>
      <c r="BM72" s="178"/>
      <c r="BN72" s="177"/>
      <c r="BO72" s="178"/>
      <c r="BP72" s="177"/>
      <c r="BQ72" s="205"/>
      <c r="BR72" s="199">
        <f t="shared" ref="BR72:BR113" si="55">IF($U72="Ne",0,IF(IF(BB72="",0,((30/(BC$4*$F72)*(BC$4*$F72-BB72))/30))+IF(BD72="",0,((30/(BE$4*$F72)*(BE$4*$F72-BD72))/30))+IF(BF72="",0,((30/(BG$4*$F72)*(BG$4*$F72-BF72))/30))+IF(BH72="",0,((30/(BI$4*$F72)*(BI$4*$F72-BH72))/30))+IF(BJ72="",0,((30/(BK$4*$F72)*(BK$4*$F72-BJ72))/30))+IF(BL72="",0,((30/(BM$4*$F72)*(BM$4*$F72-BL72))/30))+IF(BN72="",0,((30/(BO$4*$F72)*(BO$4*$F72-BN72))/30))+IF(BP72="",0,((30/(BQ$4*$F72)*(BQ$4*$F72-BP72))/30))&gt;($E72-$AV72),$E72-$AV72,IF(BB72="",0,((30/(BC$4*$F72)*(BC$4*$F72-BB72))/30))+IF(BD72="",0,((30/(BE$4*$F72)*(BE$4*$F72-BD72))/30))+IF(BF72="",0,((30/(BG$4*$F72)*(BG$4*$F72-BF72))/30))+IF(BH72="",0,((30/(BI$4*$F72)*(BI$4*$F72-BH72))/30))+IF(BJ72="",0,((30/(BK$4*$F72)*(BK$4*$F72-BJ72))/30))+IF(BL72="",0,((30/(BM$4*$F72)*(BM$4*$F72-BL72))/30))+IF(BN72="",0,((30/(BO$4*$F72)*(BO$4*$F72-BN72))/30))+IF(BP72="",0,((30/(BQ$4*$F72)*(BQ$4*$F72-BP72))/30))))</f>
        <v>0</v>
      </c>
      <c r="BS72" s="216">
        <f t="shared" ref="BS72:BS113" si="56">FLOOR(BR72*$I72,1)</f>
        <v>0</v>
      </c>
      <c r="BT72" s="199">
        <f t="shared" ref="BT72:BT113" si="57">IF($U72="Ne",0,IF(OR($L72=0,$L72=""),0,IF(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gt;($L72-$AX72),$L72-$AX72,IF(BC72="Ano",IF(BB72="",0,((30/(BC$4*$F72)*(BC$4*$F72-BB72))/30)),0)+IF(BE72="Ano",IF(BD72="",0,((30/(BE$4*$F72)*(BE$4*$F72-BD72))/30)),0)+IF(BG72="Ano",IF(BF72="",0,((30/(BG$4*$F72)*(BG$4*$F72-BF72))/30)),0)+IF(BI72="Ano",IF(BH72="",0,((30/(BI$4*$F72)*(BI$4*$F72-BH72))/30)),0)+IF(BK72="Ano",IF(BJ72="",0,((30/(BK$4*$F72)*(BK$4*$F72-BJ72))/30)),0)+IF(BM72="Ano",IF(BL72="",0,((30/(BM$4*$F72)*(BM$4*$F72-BL72))/30)),0)+IF(BO72="Ano",IF(BN72="",0,((30/(BO$4*$F72)*(BO$4*$F72-BN72))/30)),0)+IF(BQ72="Ano",IF(BP72="",0,((30/(BQ$4*$F72)*(BQ$4*$F72-BP72))/30)),0))))</f>
        <v>0</v>
      </c>
      <c r="BU72" s="215">
        <f t="shared" ref="BU72:BU113" si="58">FLOOR(BT72*$M72,1)</f>
        <v>0</v>
      </c>
      <c r="BX72" s="177"/>
      <c r="BY72" s="178"/>
      <c r="BZ72" s="177"/>
      <c r="CA72" s="178"/>
      <c r="CB72" s="177"/>
      <c r="CC72" s="178"/>
      <c r="CD72" s="177"/>
      <c r="CE72" s="178"/>
      <c r="CF72" s="177"/>
      <c r="CG72" s="178"/>
      <c r="CH72" s="177"/>
      <c r="CI72" s="178"/>
      <c r="CJ72" s="177"/>
      <c r="CK72" s="178"/>
      <c r="CL72" s="177"/>
      <c r="CM72" s="205"/>
      <c r="CN72" s="199">
        <f t="shared" ref="CN72:CN113" si="59">IF($U72="Ne",0,IF(IF(BX72="",0,((30/(BY$4*$F72)*(BY$4*$F72-BX72))/30))+IF(BZ72="",0,((30/(CA$4*$F72)*(CA$4*$F72-BZ72))/30))+IF(CB72="",0,((30/(CC$4*$F72)*(CC$4*$F72-CB72))/30))+IF(CD72="",0,((30/(CE$4*$F72)*(CE$4*$F72-CD72))/30))+IF(CF72="",0,((30/(CG$4*$F72)*(CG$4*$F72-CF72))/30))+IF(CH72="",0,((30/(CI$4*$F72)*(CI$4*$F72-CH72))/30))+IF(CJ72="",0,((30/(CK$4*$F72)*(CK$4*$F72-CJ72))/30))+IF(CL72="",0,((30/(CM$4*$F72)*(CM$4*$F72-CL72))/30))&gt;($E72-$AV72-$BR72),$E72-$AV72-$BR72,IF(BX72="",0,((30/(BY$4*$F72)*(BY$4*$F72-BX72))/30))+IF(BZ72="",0,((30/(CA$4*$F72)*(CA$4*$F72-BZ72))/30))+IF(CB72="",0,((30/(CC$4*$F72)*(CC$4*$F72-CB72))/30))+IF(CD72="",0,((30/(CE$4*$F72)*(CE$4*$F72-CD72))/30))+IF(CF72="",0,((30/(CG$4*$F72)*(CG$4*$F72-CF72))/30))+IF(CH72="",0,((30/(CI$4*$F72)*(CI$4*$F72-CH72))/30))+IF(CJ72="",0,((30/(CK$4*$F72)*(CK$4*$F72-CJ72))/30))+IF(CL72="",0,((30/(CM$4*$F72)*(CM$4*$F72-CL72))/30))))</f>
        <v>0</v>
      </c>
      <c r="CO72" s="216">
        <f t="shared" ref="CO72:CO113" si="60">FLOOR(CN72*$I72,1)</f>
        <v>0</v>
      </c>
      <c r="CP72" s="199">
        <f t="shared" ref="CP72:CP113" si="61">IF($U72="Ne",0,IF(OR($L72=0,$L72=""),0,IF(IF(BY72="Ano",IF(BX72="",0,((30/(BY$4*$F72)*(BY$4*$F72-BX72))/30)),0)+IF(CA72="Ano",IF(BZ72="",0,((30/(CA$4*$F72)*(CA$4*$F72-BZ72))/30)),0)+IF(CC72="Ano",IF(CB72="",0,((30/(CC$4*$F72)*(CC$4*$F72-CB72))/30)),0)+IF(CE72="Ano",IF(CD72="",0,((30/(CE$4*$F72)*(CE$4*$F72-CD72))/30)),0)+IF(CG72="Ano",IF(CF72="",0,((30/(CG$4*$F72)*(CG$4*$F72-CF72))/30)),0)+IF(CI72="Ano",IF(CH72="",0,((30/(CI$4*$F72)*(CI$4*$F72-CH72))/30)),0)+IF(CK72="Ano",IF(CJ72="",0,((30/(CK$4*$F72)*(CK$4*$F72-CJ72))/30)),0)+IF(CM72="Ano",IF(CL72="",0,((30/(CM$4*$F72)*(CM$4*$F72-CL72))/30)),0)&gt;($L72-$AX72-$BT72),$L72-$AX72-$BT72,IF(BY72="Ano",IF(BX72="",0,((30/(BY$4*$F72)*(BY$4*$F72-BX72))/30)),0)+IF(CA72="Ano",IF(BZ72="",0,((30/(CA$4*$F72)*(CA$4*$F72-BZ72))/30)),0)+IF(CC72="Ano",IF(CB72="",0,((30/(CC$4*$F72)*(CC$4*$F72-CB72))/30)),0)+IF(CE72="Ano",IF(CD72="",0,((30/(CE$4*$F72)*(CE$4*$F72-CD72))/30)),0)+IF(CG72="Ano",IF(CF72="",0,((30/(CG$4*$F72)*(CG$4*$F72-CF72))/30)),0)+IF(CI72="Ano",IF(CH72="",0,((30/(CI$4*$F72)*(CI$4*$F72-CH72))/30)),0)+IF(CK72="Ano",IF(CJ72="",0,((30/(CK$4*$F72)*(CK$4*$F72-CJ72))/30)),0)+IF(CM72="Ano",IF(CL72="",0,((30/(CM$4*$F72)*(CM$4*$F72-CL72))/30)),0))))</f>
        <v>0</v>
      </c>
      <c r="CQ72" s="215">
        <f t="shared" ref="CQ72:CQ113" si="62">FLOOR(CP72*$M72,1)</f>
        <v>0</v>
      </c>
      <c r="CT72" s="177"/>
      <c r="CU72" s="178"/>
      <c r="CV72" s="177"/>
      <c r="CW72" s="178"/>
      <c r="CX72" s="177"/>
      <c r="CY72" s="178"/>
      <c r="CZ72" s="177"/>
      <c r="DA72" s="178"/>
      <c r="DB72" s="177"/>
      <c r="DC72" s="178"/>
      <c r="DD72" s="177"/>
      <c r="DE72" s="178"/>
      <c r="DF72" s="177"/>
      <c r="DG72" s="178"/>
      <c r="DH72" s="177"/>
      <c r="DI72" s="205"/>
      <c r="DJ72" s="199">
        <f t="shared" ref="DJ72:DJ114" si="63">IF($U72="Ne",0,IF(IF(CT72="",0,((30/(CU$4*$F72)*(CU$4*$F72-CT72))/30))+IF(CV72="",0,((30/(CW$4*$F72)*(CW$4*$F72-CV72))/30))+IF(CX72="",0,((30/(CY$4*$F72)*(CY$4*$F72-CX72))/30))+IF(CZ72="",0,((30/(DA$4*$F72)*(DA$4*$F72-CZ72))/30))+IF(DB72="",0,((30/(DC$4*$F72)*(DC$4*$F72-DB72))/30))+IF(DD72="",0,((30/(DE$4*$F72)*(DE$4*$F72-DD72))/30))+IF(DF72="",0,((30/(DG$4*$F72)*(DG$4*$F72-DF72))/30))+IF(DH72="",0,((30/(DI$4*$F72)*(DI$4*$F72-DH72))/30))&gt;($E72-$AV72-$BR72-$CN72),$E72-$AV72-$BR72-$CN72,IF(CT72="",0,((30/(CU$4*$F72)*(CU$4*$F72-CT72))/30))+IF(CV72="",0,((30/(CW$4*$F72)*(CW$4*$F72-CV72))/30))+IF(CX72="",0,((30/(CY$4*$F72)*(CY$4*$F72-CX72))/30))+IF(CZ72="",0,((30/(DA$4*$F72)*(DA$4*$F72-CZ72))/30))+IF(DB72="",0,((30/(DC$4*$F72)*(DC$4*$F72-DB72))/30))+IF(DD72="",0,((30/(DE$4*$F72)*(DE$4*$F72-DD72))/30))+IF(DF72="",0,((30/(DG$4*$F72)*(DG$4*$F72-DF72))/30))+IF(DH72="",0,((30/(DI$4*$F72)*(DI$4*$F72-DH72))/30))))</f>
        <v>0</v>
      </c>
      <c r="DK72" s="216">
        <f t="shared" ref="DK72:DK114" si="64">FLOOR(DJ72*$I72,1)</f>
        <v>0</v>
      </c>
      <c r="DL72" s="199">
        <f t="shared" ref="DL72:DL114" si="65">IF($U72="Ne",0,IF(OR($L72=0,$L72=""),0,IF(IF(CU72="Ano",IF(CT72="",0,((30/(CU$4*$F72)*(CU$4*$F72-CT72))/30)),0)+IF(CW72="Ano",IF(CV72="",0,((30/(CW$4*$F72)*(CW$4*$F72-CV72))/30)),0)+IF(CY72="Ano",IF(CX72="",0,((30/(CY$4*$F72)*(CY$4*$F72-CX72))/30)),0)+IF(DA72="Ano",IF(CZ72="",0,((30/(DA$4*$F72)*(DA$4*$F72-CZ72))/30)),0)+IF(DC72="Ano",IF(DB72="",0,((30/(DC$4*$F72)*(DC$4*$F72-DB72))/30)),0)+IF(DE72="Ano",IF(DD72="",0,((30/(DE$4*$F72)*(DE$4*$F72-DD72))/30)),0)+IF(DG72="Ano",IF(DF72="",0,((30/(DG$4*$F72)*(DG$4*$F72-DF72))/30)),0)+IF(DI72="Ano",IF(DH72="",0,((30/(DI$4*$F72)*(DI$4*$F72-DH72))/30)),0)&gt;($L72-$AX72-$BT72-$CP72),$L72-$AX72-$BT72-$CP72,IF(CU72="Ano",IF(CT72="",0,((30/(CU$4*$F72)*(CU$4*$F72-CT72))/30)),0)+IF(CW72="Ano",IF(CV72="",0,((30/(CW$4*$F72)*(CW$4*$F72-CV72))/30)),0)+IF(CY72="Ano",IF(CX72="",0,((30/(CY$4*$F72)*(CY$4*$F72-CX72))/30)),0)+IF(DA72="Ano",IF(CZ72="",0,((30/(DA$4*$F72)*(DA$4*$F72-CZ72))/30)),0)+IF(DC72="Ano",IF(DB72="",0,((30/(DC$4*$F72)*(DC$4*$F72-DB72))/30)),0)+IF(DE72="Ano",IF(DD72="",0,((30/(DE$4*$F72)*(DE$4*$F72-DD72))/30)),0)+IF(DG72="Ano",IF(DF72="",0,((30/(DG$4*$F72)*(DG$4*$F72-DF72))/30)),0)+IF(DI72="Ano",IF(DH72="",0,((30/(DI$4*$F72)*(DI$4*$F72-DH72))/30)),0))))</f>
        <v>0</v>
      </c>
      <c r="DM72" s="215">
        <f t="shared" ref="DM72:DM114" si="66">FLOOR(DL72*$M72,1)</f>
        <v>0</v>
      </c>
      <c r="DP72" s="177"/>
      <c r="DQ72" s="178"/>
      <c r="DR72" s="177"/>
      <c r="DS72" s="178"/>
      <c r="DT72" s="177"/>
      <c r="DU72" s="178"/>
      <c r="DV72" s="177"/>
      <c r="DW72" s="178"/>
      <c r="DX72" s="177"/>
      <c r="DY72" s="178"/>
      <c r="DZ72" s="177"/>
      <c r="EA72" s="178"/>
      <c r="EB72" s="177"/>
      <c r="EC72" s="178"/>
      <c r="ED72" s="177"/>
      <c r="EE72" s="205"/>
      <c r="EF72" s="199">
        <f t="shared" ref="EF72:EF112" si="67">IF($U72="Ne",0,IF(IF(DP72="",0,((30/(DQ$4*$F72)*(DQ$4*$F72-DP72))/30))+IF(DR72="",0,((30/(DS$4*$F72)*(DS$4*$F72-DR72))/30))+IF(DT72="",0,((30/(DU$4*$F72)*(DU$4*$F72-DT72))/30))+IF(DV72="",0,((30/(DW$4*$F72)*(DW$4*$F72-DV72))/30))+IF(DX72="",0,((30/(DY$4*$F72)*(DY$4*$F72-DX72))/30))+IF(DZ72="",0,((30/(EA$4*$F72)*(EA$4*$F72-DZ72))/30))+IF(EB72="",0,((30/(EC$4*$F72)*(EC$4*$F72-EB72))/30))+IF(ED72="",0,((30/(EE$4*$F72)*(EE$4*$F72-ED72))/30))&gt;($E72-$AV72-$BR72-$CN72-$DJ72),$E72-$AV72-$BR72-$CN72-$DJ72,IF(DP72="",0,((30/(DQ$4*$F72)*(DQ$4*$F72-DP72))/30))+IF(DR72="",0,((30/(DS$4*$F72)*(DS$4*$F72-DR72))/30))+IF(DT72="",0,((30/(DU$4*$F72)*(DU$4*$F72-DT72))/30))+IF(DV72="",0,((30/(DW$4*$F72)*(DW$4*$F72-DV72))/30))+IF(DX72="",0,((30/(DY$4*$F72)*(DY$4*$F72-DX72))/30))+IF(DZ72="",0,((30/(EA$4*$F72)*(EA$4*$F72-DZ72))/30))+IF(EB72="",0,((30/(EC$4*$F72)*(EC$4*$F72-EB72))/30))+IF(ED72="",0,((30/(EE$4*$F72)*(EE$4*$F72-ED72))/30))))</f>
        <v>0</v>
      </c>
      <c r="EG72" s="216">
        <f t="shared" ref="EG72:EG112" si="68">FLOOR(EF72*$I72,1)</f>
        <v>0</v>
      </c>
      <c r="EH72" s="199">
        <f t="shared" ref="EH72:EH112" si="69">IF($U72="Ne",0,IF(OR($L72=0,$L72=""),0,IF(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gt;($L72-$AX72-$BT72-$CP72-$DL72),$L72-$AX72-$BT72-$CP72-$DL72,IF(DQ72="Ano",IF(DP72="",0,((30/(DQ$4*$F72)*(DQ$4*$F72-DP72))/30)),0)+IF(DS72="Ano",IF(DR72="",0,((30/(DS$4*$F72)*(DS$4*$F72-DR72))/30)),0)+IF(DU72="Ano",IF(DT72="",0,((30/(DU$4*$F72)*(DU$4*$F72-DT72))/30)),0)+IF(DW72="Ano",IF(DV72="",0,((30/(DW$4*$F72)*(DW$4*$F72-DV72))/30)),0)+IF(DY72="Ano",IF(DX72="",0,((30/(DY$4*$F72)*(DY$4*$F72-DX72))/30)),0)+IF(EA72="Ano",IF(DZ72="",0,((30/(EA$4*$F72)*(EA$4*$F72-DZ72))/30)),0)+IF(EC72="Ano",IF(EB72="",0,((30/(EC$4*$F72)*(EC$4*$F72-EB72))/30)),0)+IF(EE72="Ano",IF(ED72="",0,((30/(EE$4*$F72)*(EE$4*$F72-ED72))/30)),0))))</f>
        <v>0</v>
      </c>
      <c r="EI72" s="215">
        <f t="shared" ref="EI72:EI112" si="70">FLOOR(EH72*$M72,1)</f>
        <v>0</v>
      </c>
      <c r="EL72" s="177"/>
      <c r="EM72" s="178"/>
      <c r="EN72" s="177"/>
      <c r="EO72" s="178"/>
      <c r="EP72" s="177"/>
      <c r="EQ72" s="178"/>
      <c r="ER72" s="177"/>
      <c r="ES72" s="178"/>
      <c r="ET72" s="177"/>
      <c r="EU72" s="178"/>
      <c r="EV72" s="177"/>
      <c r="EW72" s="178"/>
      <c r="EX72" s="177"/>
      <c r="EY72" s="178"/>
      <c r="EZ72" s="177"/>
      <c r="FA72" s="205"/>
      <c r="FB72" s="199">
        <f t="shared" ref="FB72:FB112" si="71">IF($U72="Ne",0,IF(IF(EL72="",0,((30/(EM$4*$F72)*(EM$4*$F72-EL72))/30))+IF(EN72="",0,((30/(EO$4*$F72)*(EO$4*$F72-EN72))/30))+IF(EP72="",0,((30/(EQ$4*$F72)*(EQ$4*$F72-EP72))/30))+IF(ER72="",0,((30/(ES$4*$F72)*(ES$4*$F72-ER72))/30))+IF(ET72="",0,((30/(EU$4*$F72)*(EU$4*$F72-ET72))/30))+IF(EV72="",0,((30/(EW$4*$F72)*(EW$4*$F72-EV72))/30))+IF(EX72="",0,((30/(EY$4*$F72)*(EY$4*$F72-EX72))/30))+IF(EZ72="",0,((30/(FA$4*$F72)*(FA$4*$F72-EZ72))/30))&gt;($E72-$AV72-$BR72-$CN72-$DJ72-$EF72),$E72-$AV72-$BR72-$CN72-$DJ72-$EF72,IF(EL72="",0,((30/(EM$4*$F72)*(EM$4*$F72-EL72))/30))+IF(EN72="",0,((30/(EO$4*$F72)*(EO$4*$F72-EN72))/30))+IF(EP72="",0,((30/(EQ$4*$F72)*(EQ$4*$F72-EP72))/30))+IF(ER72="",0,((30/(ES$4*$F72)*(ES$4*$F72-ER72))/30))+IF(ET72="",0,((30/(EU$4*$F72)*(EU$4*$F72-ET72))/30))+IF(EV72="",0,((30/(EW$4*$F72)*(EW$4*$F72-EV72))/30))+IF(EX72="",0,((30/(EY$4*$F72)*(EY$4*$F72-EX72))/30))+IF(EZ72="",0,((30/(FA$4*$F72)*(FA$4*$F72-EZ72))/30))))</f>
        <v>0</v>
      </c>
      <c r="FC72" s="216">
        <f t="shared" ref="FC72:FC112" si="72">FLOOR(FB72*$I72,1)</f>
        <v>0</v>
      </c>
      <c r="FD72" s="199">
        <f t="shared" ref="FD72:FD112" si="73">IF($U72="Ne",0,IF(OR($L72=0,$L72=""),0,IF(IF(EM72="Ano",IF(EL72="",0,((30/(EM$4*$F72)*(EM$4*$F72-EL72))/30)),0)+IF(EO72="Ano",IF(EN72="",0,((30/(EO$4*$F72)*(EO$4*$F72-EN72))/30)),0)+IF(EQ72="Ano",IF(EP72="",0,((30/(EQ$4*$F72)*(EQ$4*$F72-EP72))/30)),0)+IF(ES72="Ano",IF(ER72="",0,((30/(ES$4*$F72)*(ES$4*$F72-ER72))/30)),0)+IF(EU72="Ano",IF(ET72="",0,((30/(EU$4*$F72)*(EU$4*$F72-ET72))/30)),0)+IF(EW72="Ano",IF(EV72="",0,((30/(EW$4*$F72)*(EW$4*$F72-EV72))/30)),0)+IF(EY72="Ano",IF(EX72="",0,((30/(EY$4*$F72)*(EY$4*$F72-EX72))/30)),0)+IF(FA72="Ano",IF(EZ72="",0,((30/(FA$4*$F72)*(FA$4*$F72-EZ72))/30)),0)&gt;($L72-$AX72-$BT72-$CP72-$DL72-$EH72),$L72-$AX72-$BT72-$CP72-$DL72-$EH72,IF(EM72="Ano",IF(EL72="",0,((30/(EM$4*$F72)*(EM$4*$F72-EL72))/30)),0)+IF(EO72="Ano",IF(EN72="",0,((30/(EO$4*$F72)*(EO$4*$F72-EN72))/30)),0)+IF(EQ72="Ano",IF(EP72="",0,((30/(EQ$4*$F72)*(EQ$4*$F72-EP72))/30)),0)+IF(ES72="Ano",IF(ER72="",0,((30/(ES$4*$F72)*(ES$4*$F72-ER72))/30)),0)+IF(EU72="Ano",IF(ET72="",0,((30/(EU$4*$F72)*(EU$4*$F72-ET72))/30)),0)+IF(EW72="Ano",IF(EV72="",0,((30/(EW$4*$F72)*(EW$4*$F72-EV72))/30)),0)+IF(EY72="Ano",IF(EX72="",0,((30/(EY$4*$F72)*(EY$4*$F72-EX72))/30)),0)+IF(FA72="Ano",IF(EZ72="",0,((30/(FA$4*$F72)*(FA$4*$F72-EZ72))/30)),0))))</f>
        <v>0</v>
      </c>
      <c r="FE72" s="215">
        <f t="shared" ref="FE72:FE112" si="74">FLOOR(FD72*$M72,1)</f>
        <v>0</v>
      </c>
      <c r="FH72" s="177"/>
      <c r="FI72" s="178"/>
      <c r="FJ72" s="177"/>
      <c r="FK72" s="178"/>
      <c r="FL72" s="177"/>
      <c r="FM72" s="178"/>
      <c r="FN72" s="177"/>
      <c r="FO72" s="178"/>
      <c r="FP72" s="177"/>
      <c r="FQ72" s="178"/>
      <c r="FR72" s="177"/>
      <c r="FS72" s="178"/>
      <c r="FT72" s="177"/>
      <c r="FU72" s="178"/>
      <c r="FV72" s="177"/>
      <c r="FW72" s="205"/>
      <c r="FX72" s="199">
        <f t="shared" ref="FX72:FX113" si="75">IF($U72="Ne",0,IF(IF(FH72="",0,((30/(FI$4*$F72)*(FI$4*$F72-FH72))/30))+IF(FJ72="",0,((30/(FK$4*$F72)*(FK$4*$F72-FJ72))/30))+IF(FL72="",0,((30/(FM$4*$F72)*(FM$4*$F72-FL72))/30))+IF(FN72="",0,((30/(FO$4*$F72)*(FO$4*$F72-FN72))/30))+IF(FP72="",0,((30/(FQ$4*$F72)*(FQ$4*$F72-FP72))/30))+IF(FR72="",0,((30/(FS$4*$F72)*(FS$4*$F72-FR72))/30))+IF(FT72="",0,((30/(FU$4*$F72)*(FU$4*$F72-FT72))/30))+IF(FV72="",0,((30/(FW$4*$F72)*(FW$4*$F72-FV72))/30))&gt;($E72-$AV72-$BR72-$CN72-$DJ72-$EF72-$FB72),$E72-$AV72-$BR72-$CN72-$DJ72-$EF72-$FB72,IF(FH72="",0,((30/(FI$4*$F72)*(FI$4*$F72-FH72))/30))+IF(FJ72="",0,((30/(FK$4*$F72)*(FK$4*$F72-FJ72))/30))+IF(FL72="",0,((30/(FM$4*$F72)*(FM$4*$F72-FL72))/30))+IF(FN72="",0,((30/(FO$4*$F72)*(FO$4*$F72-FN72))/30))+IF(FP72="",0,((30/(FQ$4*$F72)*(FQ$4*$F72-FP72))/30))+IF(FR72="",0,((30/(FS$4*$F72)*(FS$4*$F72-FR72))/30))+IF(FT72="",0,((30/(FU$4*$F72)*(FU$4*$F72-FT72))/30))+IF(FV72="",0,((30/(FW$4*$F72)*(FW$4*$F72-FV72))/30))))</f>
        <v>0</v>
      </c>
      <c r="FY72" s="216">
        <f t="shared" ref="FY72:FY113" si="76">FLOOR(FX72*$I72,1)</f>
        <v>0</v>
      </c>
      <c r="FZ72" s="199">
        <f t="shared" ref="FZ72:FZ113" si="77">IF($U72="Ne",0,IF(OR($L72=0,$L72=""),0,IF(IF(FI72="Ano",IF(FH72="",0,((30/(FI$4*$F72)*(FI$4*$F72-FH72))/30)),0)+IF(FK72="Ano",IF(FJ72="",0,((30/(FK$4*$F72)*(FK$4*$F72-FJ72))/30)),0)+IF(FM72="Ano",IF(FL72="",0,((30/(FM$4*$F72)*(FM$4*$F72-FL72))/30)),0)+IF(FO72="Ano",IF(FN72="",0,((30/(FO$4*$F72)*(FO$4*$F72-FN72))/30)),0)+IF(FQ72="Ano",IF(FP72="",0,((30/(FQ$4*$F72)*(FQ$4*$F72-FP72))/30)),0)+IF(FS72="Ano",IF(FR72="",0,((30/(FS$4*$F72)*(FS$4*$F72-FR72))/30)),0)+IF(FU72="Ano",IF(FT72="",0,((30/(FU$4*$F72)*(FU$4*$F72-FT72))/30)),0)+IF(FW72="Ano",IF(FV72="",0,((30/(FW$4*$F72)*(FW$4*$F72-FV72))/30)),0)&gt;($L72-$AX72-$BT72-$CP72-$DL72-$EH72-$FD72),$L72-$AX72-$BT72-$CP72-$DL72-$EH72-$FD72,IF(FI72="Ano",IF(FH72="",0,((30/(FI$4*$F72)*(FI$4*$F72-FH72))/30)),0)+IF(FK72="Ano",IF(FJ72="",0,((30/(FK$4*$F72)*(FK$4*$F72-FJ72))/30)),0)+IF(FM72="Ano",IF(FL72="",0,((30/(FM$4*$F72)*(FM$4*$F72-FL72))/30)),0)+IF(FO72="Ano",IF(FN72="",0,((30/(FO$4*$F72)*(FO$4*$F72-FN72))/30)),0)+IF(FQ72="Ano",IF(FP72="",0,((30/(FQ$4*$F72)*(FQ$4*$F72-FP72))/30)),0)+IF(FS72="Ano",IF(FR72="",0,((30/(FS$4*$F72)*(FS$4*$F72-FR72))/30)),0)+IF(FU72="Ano",IF(FT72="",0,((30/(FU$4*$F72)*(FU$4*$F72-FT72))/30)),0)+IF(FW72="Ano",IF(FV72="",0,((30/(FW$4*$F72)*(FW$4*$F72-FV72))/30)),0))))</f>
        <v>0</v>
      </c>
      <c r="GA72" s="215">
        <f t="shared" ref="GA72:GA113" si="78">FLOOR(FZ72*$M72,1)</f>
        <v>0</v>
      </c>
      <c r="GD72" s="177"/>
      <c r="GE72" s="178"/>
      <c r="GF72" s="177"/>
      <c r="GG72" s="178"/>
      <c r="GH72" s="177"/>
      <c r="GI72" s="178"/>
      <c r="GJ72" s="177"/>
      <c r="GK72" s="178"/>
      <c r="GL72" s="177"/>
      <c r="GM72" s="178"/>
      <c r="GN72" s="177"/>
      <c r="GO72" s="178"/>
      <c r="GP72" s="177"/>
      <c r="GQ72" s="178"/>
      <c r="GR72" s="177"/>
      <c r="GS72" s="205"/>
      <c r="GT72" s="199">
        <f t="shared" ref="GT72:GT113" si="79">IF($U72="Ne",0,IF(IF(GD72="",0,((30/(GE$4*$F72)*(GE$4*$F72-GD72))/30))+IF(GF72="",0,((30/(GG$4*$F72)*(GG$4*$F72-GF72))/30))+IF(GH72="",0,((30/(GI$4*$F72)*(GI$4*$F72-GH72))/30))+IF(GJ72="",0,((30/(GK$4*$F72)*(GK$4*$F72-GJ72))/30))+IF(GL72="",0,((30/(GM$4*$F72)*(GM$4*$F72-GL72))/30))+IF(GN72="",0,((30/(GO$4*$F72)*(GO$4*$F72-GN72))/30))+IF(GP72="",0,((30/(GQ$4*$F72)*(GQ$4*$F72-GP72))/30))+IF(GR72="",0,((30/(GS$4*$F72)*(GS$4*$F72-GR72))/30))&gt;($E72-$AV72-$BR72-$CN72-$DJ72-$EF72-$FB72-$FX72),$E72-$AV72-$BR72-$CN72-$DJ72-$EF72-$FB72-$FX72,IF(GD72="",0,((30/(GE$4*$F72)*(GE$4*$F72-GD72))/30))+IF(GF72="",0,((30/(GG$4*$F72)*(GG$4*$F72-GF72))/30))+IF(GH72="",0,((30/(GI$4*$F72)*(GI$4*$F72-GH72))/30))+IF(GJ72="",0,((30/(GK$4*$F72)*(GK$4*$F72-GJ72))/30))+IF(GL72="",0,((30/(GM$4*$F72)*(GM$4*$F72-GL72))/30))+IF(GN72="",0,((30/(GO$4*$F72)*(GO$4*$F72-GN72))/30))+IF(GP72="",0,((30/(GQ$4*$F72)*(GQ$4*$F72-GP72))/30))+IF(GR72="",0,((30/(GS$4*$F72)*(GS$4*$F72-GR72))/30))))</f>
        <v>0</v>
      </c>
      <c r="GU72" s="216">
        <f t="shared" ref="GU72:GU113" si="80">FLOOR(GT72*$I72,1)</f>
        <v>0</v>
      </c>
      <c r="GV72" s="199">
        <f t="shared" ref="GV72:GV113" si="81">IF($U72="Ne",0,IF(OR($L72=0,$L72=""),0,IF(IF(GE72="Ano",IF(GD72="",0,((30/(GE$4*$F72)*(GE$4*$F72-GD72))/30)),0)+IF(GG72="Ano",IF(GF72="",0,((30/(GG$4*$F72)*(GG$4*$F72-GF72))/30)),0)+IF(GI72="Ano",IF(GH72="",0,((30/(GI$4*$F72)*(GI$4*$F72-GH72))/30)),0)+IF(GK72="Ano",IF(GJ72="",0,((30/(GK$4*$F72)*(GK$4*$F72-GJ72))/30)),0)+IF(GM72="Ano",IF(GL72="",0,((30/(GM$4*$F72)*(GM$4*$F72-GL72))/30)),0)+IF(GO72="Ano",IF(GN72="",0,((30/(GO$4*$F72)*(GO$4*$F72-GN72))/30)),0)+IF(GQ72="Ano",IF(GP72="",0,((30/(GQ$4*$F72)*(GQ$4*$F72-GP72))/30)),0)+IF(GS72="Ano",IF(GR72="",0,((30/(GS$4*$F72)*(GS$4*$F72-GR72))/30)),0)&gt;($L72-$AX72-$BT72-$CP72-$DL72-$EH72-$FD72-$FZ72),$L72-$AX72-$BT72-$CP72-$DL72-$EH72-$FD72-$FZ72,IF(GE72="Ano",IF(GD72="",0,((30/(GE$4*$F72)*(GE$4*$F72-GD72))/30)),0)+IF(GG72="Ano",IF(GF72="",0,((30/(GG$4*$F72)*(GG$4*$F72-GF72))/30)),0)+IF(GI72="Ano",IF(GH72="",0,((30/(GI$4*$F72)*(GI$4*$F72-GH72))/30)),0)+IF(GK72="Ano",IF(GJ72="",0,((30/(GK$4*$F72)*(GK$4*$F72-GJ72))/30)),0)+IF(GM72="Ano",IF(GL72="",0,((30/(GM$4*$F72)*(GM$4*$F72-GL72))/30)),0)+IF(GO72="Ano",IF(GN72="",0,((30/(GO$4*$F72)*(GO$4*$F72-GN72))/30)),0)+IF(GQ72="Ano",IF(GP72="",0,((30/(GQ$4*$F72)*(GQ$4*$F72-GP72))/30)),0)+IF(GS72="Ano",IF(GR72="",0,((30/(GS$4*$F72)*(GS$4*$F72-GR72))/30)),0))))</f>
        <v>0</v>
      </c>
      <c r="GW72" s="215">
        <f t="shared" ref="GW72:GW113" si="82">FLOOR(GV72*$M72,1)</f>
        <v>0</v>
      </c>
      <c r="GZ72" s="177"/>
      <c r="HA72" s="178"/>
      <c r="HB72" s="177"/>
      <c r="HC72" s="178"/>
      <c r="HD72" s="177"/>
      <c r="HE72" s="178"/>
      <c r="HF72" s="177"/>
      <c r="HG72" s="178"/>
      <c r="HH72" s="177"/>
      <c r="HI72" s="178"/>
      <c r="HJ72" s="177"/>
      <c r="HK72" s="178"/>
      <c r="HL72" s="177"/>
      <c r="HM72" s="178"/>
      <c r="HN72" s="177"/>
      <c r="HO72" s="205"/>
      <c r="HP72" s="199">
        <f t="shared" ref="HP72:HP113" si="83">IF($U72="Ne",0,IF(IF(GZ72="",0,((30/(HA$4*$F72)*(HA$4*$F72-GZ72))/30))+IF(HB72="",0,((30/(HC$4*$F72)*(HC$4*$F72-HB72))/30))+IF(HD72="",0,((30/(HE$4*$F72)*(HE$4*$F72-HD72))/30))+IF(HF72="",0,((30/(HG$4*$F72)*(HG$4*$F72-HF72))/30))+IF(HH72="",0,((30/(HI$4*$F72)*(HI$4*$F72-HH72))/30))+IF(HJ72="",0,((30/(HK$4*$F72)*(HK$4*$F72-HJ72))/30))+IF(HL72="",0,((30/(HM$4*$F72)*(HM$4*$F72-HL72))/30))+IF(HN72="",0,((30/(HO$4*$F72)*(HO$4*$F72-HN72))/30))&gt;($E72-$AV72-$BR72-$CN72-$DJ72-$EF72-$FB72-$FX72-$GT72),$E72-$AV72-$BR72-$CN72-$DJ72-$EF72-$FB72-$FX72-$GT72,IF(GZ72="",0,((30/(HA$4*$F72)*(HA$4*$F72-GZ72))/30))+IF(HB72="",0,((30/(HC$4*$F72)*(HC$4*$F72-HB72))/30))+IF(HD72="",0,((30/(HE$4*$F72)*(HE$4*$F72-HD72))/30))+IF(HF72="",0,((30/(HG$4*$F72)*(HG$4*$F72-HF72))/30))+IF(HH72="",0,((30/(HI$4*$F72)*(HI$4*$F72-HH72))/30))+IF(HJ72="",0,((30/(HK$4*$F72)*(HK$4*$F72-HJ72))/30))+IF(HL72="",0,((30/(HM$4*$F72)*(HM$4*$F72-HL72))/30))+IF(HN72="",0,((30/(HO$4*$F72)*(HO$4*$F72-HN72))/30))))</f>
        <v>0</v>
      </c>
      <c r="HQ72" s="216">
        <f t="shared" ref="HQ72:HQ113" si="84">FLOOR(HP72*$I72,1)</f>
        <v>0</v>
      </c>
      <c r="HR72" s="199">
        <f t="shared" ref="HR72:HR113" si="85">IF($U72="Ne",0,IF(OR($L72=0,$L72=""),0,IF(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gt;($L72-$AX72-$BT72-$CP72-$DL72-$EH72-$FD72-$FZ72-$GV72),$L72-$AX72-$BT72-$CP72-$DL72-$EH72-$FD72-$FZ72-$GV72,IF(HA72="Ano",IF(GZ72="",0,((30/(HA$4*$F72)*(HA$4*$F72-GZ72))/30)),0)+IF(HC72="Ano",IF(HB72="",0,((30/(HC$4*$F72)*(HC$4*$F72-HB72))/30)),0)+IF(HE72="Ano",IF(HD72="",0,((30/(HE$4*$F72)*(HE$4*$F72-HD72))/30)),0)+IF(HG72="Ano",IF(HF72="",0,((30/(HG$4*$F72)*(HG$4*$F72-HF72))/30)),0)+IF(HI72="Ano",IF(HH72="",0,((30/(HI$4*$F72)*(HI$4*$F72-HH72))/30)),0)+IF(HK72="Ano",IF(HJ72="",0,((30/(HK$4*$F72)*(HK$4*$F72-HJ72))/30)),0)+IF(HM72="Ano",IF(HL72="",0,((30/(HM$4*$F72)*(HM$4*$F72-HL72))/30)),0)+IF(HO72="Ano",IF(HN72="",0,((30/(HO$4*$F72)*(HO$4*$F72-HN72))/30)),0))))</f>
        <v>0</v>
      </c>
      <c r="HS72" s="215">
        <f t="shared" ref="HS72:HS113" si="86">FLOOR(HR72*$M72,1)</f>
        <v>0</v>
      </c>
      <c r="HV72" s="201">
        <f t="shared" ref="HV72:HW113" si="87">AV72+BR72+CN72+DJ72+EF72+FB72+FX72+GT72+HP72</f>
        <v>0</v>
      </c>
      <c r="HW72" s="202">
        <f t="shared" si="87"/>
        <v>0</v>
      </c>
      <c r="HX72" s="169">
        <f t="shared" si="47"/>
        <v>0</v>
      </c>
      <c r="HY72" s="170">
        <f t="shared" si="48"/>
        <v>0</v>
      </c>
      <c r="HZ72" s="203">
        <f t="shared" ref="HZ72:IA113" si="88">AX72+BT72+CP72+DL72+EH72+FD72+FZ72+GV72+HR72</f>
        <v>0</v>
      </c>
      <c r="IA72" s="202">
        <f t="shared" si="88"/>
        <v>0</v>
      </c>
      <c r="IB72" s="169">
        <f t="shared" si="49"/>
        <v>0</v>
      </c>
      <c r="IC72" s="444">
        <f t="shared" si="50"/>
        <v>0</v>
      </c>
      <c r="ID72" s="437">
        <f t="shared" ref="ID72:ID113" si="89">IF(Q72=1,IF(E72=HV72,1,0),0)</f>
        <v>0</v>
      </c>
      <c r="IE72" s="439">
        <f t="shared" ref="IE72:IE113" si="90">IF(Q72=1,Q72-ID72,0)</f>
        <v>0</v>
      </c>
      <c r="IF72" s="438" t="s">
        <v>343</v>
      </c>
      <c r="IG72" s="439" t="s">
        <v>343</v>
      </c>
    </row>
    <row r="73" spans="1:241" s="4" customFormat="1" ht="16.5" customHeight="1" x14ac:dyDescent="0.25">
      <c r="B73" s="73" t="s">
        <v>43</v>
      </c>
      <c r="C73" s="880"/>
      <c r="D73" s="881"/>
      <c r="E73" s="318"/>
      <c r="F73" s="314"/>
      <c r="G73" s="14"/>
      <c r="H73" s="14"/>
      <c r="I73" s="80">
        <f>INT(ROUND(F73,2)*(IF(E73&gt;0,data!$J$4,0)))</f>
        <v>0</v>
      </c>
      <c r="J73" s="80">
        <f>IF(E73&gt;0,I73*E73,0)</f>
        <v>0</v>
      </c>
      <c r="K73" s="320"/>
      <c r="L73" s="318"/>
      <c r="M73" s="80">
        <f>INT(ROUND(F73,2)*(IF(E73&gt;0,(IF(K73="ano",data!$J$6,0)),0)))</f>
        <v>0</v>
      </c>
      <c r="N73" s="82">
        <f>IF(L73&gt;E73,M73*E73,M73*L73)</f>
        <v>0</v>
      </c>
      <c r="O73" s="84">
        <f t="shared" si="44"/>
        <v>0</v>
      </c>
      <c r="Q73" s="85" t="str">
        <f t="shared" si="45"/>
        <v/>
      </c>
      <c r="R73" s="639" t="s">
        <v>343</v>
      </c>
      <c r="T73" s="4">
        <f t="shared" si="46"/>
        <v>0</v>
      </c>
      <c r="U73" s="179" t="s">
        <v>300</v>
      </c>
      <c r="V73" s="10"/>
      <c r="W73" s="10"/>
      <c r="X73" s="167"/>
      <c r="Y73" s="180"/>
      <c r="Z73" s="167"/>
      <c r="AA73" s="180"/>
      <c r="AB73" s="167"/>
      <c r="AC73" s="180"/>
      <c r="AD73" s="167"/>
      <c r="AE73" s="180"/>
      <c r="AF73" s="167"/>
      <c r="AG73" s="180"/>
      <c r="AH73" s="167"/>
      <c r="AI73" s="180"/>
      <c r="AJ73" s="167"/>
      <c r="AK73" s="180"/>
      <c r="AL73" s="167"/>
      <c r="AM73" s="180"/>
      <c r="AN73" s="167"/>
      <c r="AO73" s="180"/>
      <c r="AP73" s="167"/>
      <c r="AQ73" s="180"/>
      <c r="AR73" s="167"/>
      <c r="AS73" s="180"/>
      <c r="AT73" s="167"/>
      <c r="AU73" s="198"/>
      <c r="AV73" s="199">
        <f t="shared" si="51"/>
        <v>0</v>
      </c>
      <c r="AW73" s="215">
        <f t="shared" si="52"/>
        <v>0</v>
      </c>
      <c r="AX73" s="199">
        <f t="shared" si="53"/>
        <v>0</v>
      </c>
      <c r="AY73" s="215">
        <f t="shared" si="54"/>
        <v>0</v>
      </c>
      <c r="BB73" s="167"/>
      <c r="BC73" s="180"/>
      <c r="BD73" s="167"/>
      <c r="BE73" s="180"/>
      <c r="BF73" s="167"/>
      <c r="BG73" s="180"/>
      <c r="BH73" s="167"/>
      <c r="BI73" s="180"/>
      <c r="BJ73" s="167"/>
      <c r="BK73" s="180"/>
      <c r="BL73" s="167"/>
      <c r="BM73" s="180"/>
      <c r="BN73" s="167"/>
      <c r="BO73" s="180"/>
      <c r="BP73" s="167"/>
      <c r="BQ73" s="198"/>
      <c r="BR73" s="199">
        <f t="shared" si="55"/>
        <v>0</v>
      </c>
      <c r="BS73" s="216">
        <f t="shared" si="56"/>
        <v>0</v>
      </c>
      <c r="BT73" s="199">
        <f t="shared" si="57"/>
        <v>0</v>
      </c>
      <c r="BU73" s="215">
        <f t="shared" si="58"/>
        <v>0</v>
      </c>
      <c r="BX73" s="167"/>
      <c r="BY73" s="180"/>
      <c r="BZ73" s="167"/>
      <c r="CA73" s="180"/>
      <c r="CB73" s="167"/>
      <c r="CC73" s="180"/>
      <c r="CD73" s="167"/>
      <c r="CE73" s="180"/>
      <c r="CF73" s="167"/>
      <c r="CG73" s="180"/>
      <c r="CH73" s="167"/>
      <c r="CI73" s="180"/>
      <c r="CJ73" s="167"/>
      <c r="CK73" s="180"/>
      <c r="CL73" s="167"/>
      <c r="CM73" s="198"/>
      <c r="CN73" s="199">
        <f t="shared" si="59"/>
        <v>0</v>
      </c>
      <c r="CO73" s="216">
        <f t="shared" si="60"/>
        <v>0</v>
      </c>
      <c r="CP73" s="199">
        <f t="shared" si="61"/>
        <v>0</v>
      </c>
      <c r="CQ73" s="215">
        <f t="shared" si="62"/>
        <v>0</v>
      </c>
      <c r="CT73" s="167"/>
      <c r="CU73" s="180"/>
      <c r="CV73" s="167"/>
      <c r="CW73" s="180"/>
      <c r="CX73" s="167"/>
      <c r="CY73" s="180"/>
      <c r="CZ73" s="167"/>
      <c r="DA73" s="180"/>
      <c r="DB73" s="167"/>
      <c r="DC73" s="180"/>
      <c r="DD73" s="167"/>
      <c r="DE73" s="180"/>
      <c r="DF73" s="167"/>
      <c r="DG73" s="180"/>
      <c r="DH73" s="167"/>
      <c r="DI73" s="198"/>
      <c r="DJ73" s="199">
        <f t="shared" si="63"/>
        <v>0</v>
      </c>
      <c r="DK73" s="216">
        <f t="shared" si="64"/>
        <v>0</v>
      </c>
      <c r="DL73" s="199">
        <f t="shared" si="65"/>
        <v>0</v>
      </c>
      <c r="DM73" s="215">
        <f t="shared" si="66"/>
        <v>0</v>
      </c>
      <c r="DP73" s="167"/>
      <c r="DQ73" s="180"/>
      <c r="DR73" s="167"/>
      <c r="DS73" s="180"/>
      <c r="DT73" s="167"/>
      <c r="DU73" s="180"/>
      <c r="DV73" s="167"/>
      <c r="DW73" s="180"/>
      <c r="DX73" s="167"/>
      <c r="DY73" s="180"/>
      <c r="DZ73" s="167"/>
      <c r="EA73" s="180"/>
      <c r="EB73" s="167"/>
      <c r="EC73" s="180"/>
      <c r="ED73" s="167"/>
      <c r="EE73" s="198"/>
      <c r="EF73" s="199">
        <f t="shared" si="67"/>
        <v>0</v>
      </c>
      <c r="EG73" s="216">
        <f t="shared" si="68"/>
        <v>0</v>
      </c>
      <c r="EH73" s="199">
        <f t="shared" si="69"/>
        <v>0</v>
      </c>
      <c r="EI73" s="215">
        <f t="shared" si="70"/>
        <v>0</v>
      </c>
      <c r="EL73" s="167"/>
      <c r="EM73" s="180"/>
      <c r="EN73" s="167"/>
      <c r="EO73" s="180"/>
      <c r="EP73" s="167"/>
      <c r="EQ73" s="180"/>
      <c r="ER73" s="167"/>
      <c r="ES73" s="180"/>
      <c r="ET73" s="167"/>
      <c r="EU73" s="180"/>
      <c r="EV73" s="167"/>
      <c r="EW73" s="180"/>
      <c r="EX73" s="167"/>
      <c r="EY73" s="180"/>
      <c r="EZ73" s="167"/>
      <c r="FA73" s="198"/>
      <c r="FB73" s="199">
        <f t="shared" si="71"/>
        <v>0</v>
      </c>
      <c r="FC73" s="216">
        <f t="shared" si="72"/>
        <v>0</v>
      </c>
      <c r="FD73" s="199">
        <f t="shared" si="73"/>
        <v>0</v>
      </c>
      <c r="FE73" s="215">
        <f t="shared" si="74"/>
        <v>0</v>
      </c>
      <c r="FH73" s="167"/>
      <c r="FI73" s="180"/>
      <c r="FJ73" s="167"/>
      <c r="FK73" s="180"/>
      <c r="FL73" s="167"/>
      <c r="FM73" s="180"/>
      <c r="FN73" s="167"/>
      <c r="FO73" s="180"/>
      <c r="FP73" s="167"/>
      <c r="FQ73" s="180"/>
      <c r="FR73" s="167"/>
      <c r="FS73" s="180"/>
      <c r="FT73" s="167"/>
      <c r="FU73" s="180"/>
      <c r="FV73" s="167"/>
      <c r="FW73" s="198"/>
      <c r="FX73" s="199">
        <f t="shared" si="75"/>
        <v>0</v>
      </c>
      <c r="FY73" s="216">
        <f t="shared" si="76"/>
        <v>0</v>
      </c>
      <c r="FZ73" s="199">
        <f t="shared" si="77"/>
        <v>0</v>
      </c>
      <c r="GA73" s="215">
        <f t="shared" si="78"/>
        <v>0</v>
      </c>
      <c r="GD73" s="167"/>
      <c r="GE73" s="180"/>
      <c r="GF73" s="167"/>
      <c r="GG73" s="180"/>
      <c r="GH73" s="167"/>
      <c r="GI73" s="180"/>
      <c r="GJ73" s="167"/>
      <c r="GK73" s="180"/>
      <c r="GL73" s="167"/>
      <c r="GM73" s="180"/>
      <c r="GN73" s="167"/>
      <c r="GO73" s="180"/>
      <c r="GP73" s="167"/>
      <c r="GQ73" s="180"/>
      <c r="GR73" s="167"/>
      <c r="GS73" s="198"/>
      <c r="GT73" s="199">
        <f t="shared" si="79"/>
        <v>0</v>
      </c>
      <c r="GU73" s="216">
        <f t="shared" si="80"/>
        <v>0</v>
      </c>
      <c r="GV73" s="199">
        <f t="shared" si="81"/>
        <v>0</v>
      </c>
      <c r="GW73" s="215">
        <f t="shared" si="82"/>
        <v>0</v>
      </c>
      <c r="GZ73" s="167"/>
      <c r="HA73" s="180"/>
      <c r="HB73" s="167"/>
      <c r="HC73" s="180"/>
      <c r="HD73" s="167"/>
      <c r="HE73" s="180"/>
      <c r="HF73" s="167"/>
      <c r="HG73" s="180"/>
      <c r="HH73" s="167"/>
      <c r="HI73" s="180"/>
      <c r="HJ73" s="167"/>
      <c r="HK73" s="180"/>
      <c r="HL73" s="167"/>
      <c r="HM73" s="180"/>
      <c r="HN73" s="167"/>
      <c r="HO73" s="198"/>
      <c r="HP73" s="199">
        <f t="shared" si="83"/>
        <v>0</v>
      </c>
      <c r="HQ73" s="216">
        <f t="shared" si="84"/>
        <v>0</v>
      </c>
      <c r="HR73" s="199">
        <f t="shared" si="85"/>
        <v>0</v>
      </c>
      <c r="HS73" s="215">
        <f t="shared" si="86"/>
        <v>0</v>
      </c>
      <c r="HV73" s="201">
        <f t="shared" si="87"/>
        <v>0</v>
      </c>
      <c r="HW73" s="202">
        <f t="shared" si="87"/>
        <v>0</v>
      </c>
      <c r="HX73" s="169">
        <f t="shared" si="47"/>
        <v>0</v>
      </c>
      <c r="HY73" s="170">
        <f t="shared" si="48"/>
        <v>0</v>
      </c>
      <c r="HZ73" s="203">
        <f t="shared" si="88"/>
        <v>0</v>
      </c>
      <c r="IA73" s="202">
        <f t="shared" si="88"/>
        <v>0</v>
      </c>
      <c r="IB73" s="169">
        <f t="shared" si="49"/>
        <v>0</v>
      </c>
      <c r="IC73" s="444">
        <f t="shared" si="50"/>
        <v>0</v>
      </c>
      <c r="ID73" s="437">
        <f t="shared" si="89"/>
        <v>0</v>
      </c>
      <c r="IE73" s="439">
        <f t="shared" si="90"/>
        <v>0</v>
      </c>
      <c r="IF73" s="438" t="s">
        <v>343</v>
      </c>
      <c r="IG73" s="439" t="s">
        <v>343</v>
      </c>
    </row>
    <row r="74" spans="1:241" s="23" customFormat="1" ht="16.5" hidden="1" customHeight="1" x14ac:dyDescent="0.25">
      <c r="A74" s="4"/>
      <c r="B74" s="73"/>
      <c r="C74" s="565"/>
      <c r="D74" s="563"/>
      <c r="E74" s="24"/>
      <c r="F74" s="564"/>
      <c r="G74" s="24"/>
      <c r="H74" s="24"/>
      <c r="I74" s="80">
        <f>INT(ROUND(F74,2)*(IF(E74&gt;0,data!$J$4,0)))</f>
        <v>0</v>
      </c>
      <c r="J74" s="80"/>
      <c r="K74" s="566"/>
      <c r="L74" s="131"/>
      <c r="M74" s="80">
        <f>INT(ROUND(F74,2)*(IF(E74&gt;0,(IF(K74="ano",data!$J$6,0)),0)))</f>
        <v>0</v>
      </c>
      <c r="N74" s="82"/>
      <c r="O74" s="84"/>
      <c r="P74" s="4"/>
      <c r="Q74" s="85"/>
      <c r="R74" s="639" t="s">
        <v>343</v>
      </c>
      <c r="S74" s="4"/>
      <c r="U74" s="176" t="s">
        <v>300</v>
      </c>
      <c r="V74" s="10"/>
      <c r="W74" s="10"/>
      <c r="X74" s="177"/>
      <c r="Y74" s="178"/>
      <c r="Z74" s="177"/>
      <c r="AA74" s="178"/>
      <c r="AB74" s="177"/>
      <c r="AC74" s="178"/>
      <c r="AD74" s="177"/>
      <c r="AE74" s="178"/>
      <c r="AF74" s="177"/>
      <c r="AG74" s="178"/>
      <c r="AH74" s="177"/>
      <c r="AI74" s="178"/>
      <c r="AJ74" s="177"/>
      <c r="AK74" s="178"/>
      <c r="AL74" s="177"/>
      <c r="AM74" s="178"/>
      <c r="AN74" s="177"/>
      <c r="AO74" s="178"/>
      <c r="AP74" s="177"/>
      <c r="AQ74" s="178"/>
      <c r="AR74" s="177"/>
      <c r="AS74" s="178"/>
      <c r="AT74" s="177"/>
      <c r="AU74" s="205"/>
      <c r="AV74" s="199">
        <f t="shared" si="51"/>
        <v>0</v>
      </c>
      <c r="AW74" s="215">
        <f t="shared" si="52"/>
        <v>0</v>
      </c>
      <c r="AX74" s="199">
        <f t="shared" si="53"/>
        <v>0</v>
      </c>
      <c r="AY74" s="215">
        <f t="shared" si="54"/>
        <v>0</v>
      </c>
      <c r="BB74" s="177"/>
      <c r="BC74" s="178"/>
      <c r="BD74" s="177"/>
      <c r="BE74" s="178"/>
      <c r="BF74" s="177"/>
      <c r="BG74" s="178"/>
      <c r="BH74" s="177"/>
      <c r="BI74" s="178"/>
      <c r="BJ74" s="177"/>
      <c r="BK74" s="178"/>
      <c r="BL74" s="177"/>
      <c r="BM74" s="178"/>
      <c r="BN74" s="177"/>
      <c r="BO74" s="178"/>
      <c r="BP74" s="177"/>
      <c r="BQ74" s="205"/>
      <c r="BR74" s="199">
        <f t="shared" si="55"/>
        <v>0</v>
      </c>
      <c r="BS74" s="216">
        <f t="shared" si="56"/>
        <v>0</v>
      </c>
      <c r="BT74" s="199">
        <f t="shared" si="57"/>
        <v>0</v>
      </c>
      <c r="BU74" s="215">
        <f t="shared" si="58"/>
        <v>0</v>
      </c>
      <c r="BX74" s="177"/>
      <c r="BY74" s="178"/>
      <c r="BZ74" s="177"/>
      <c r="CA74" s="178"/>
      <c r="CB74" s="177"/>
      <c r="CC74" s="178"/>
      <c r="CD74" s="177"/>
      <c r="CE74" s="178"/>
      <c r="CF74" s="177"/>
      <c r="CG74" s="178"/>
      <c r="CH74" s="177"/>
      <c r="CI74" s="178"/>
      <c r="CJ74" s="177"/>
      <c r="CK74" s="178"/>
      <c r="CL74" s="177"/>
      <c r="CM74" s="205"/>
      <c r="CN74" s="199">
        <f t="shared" si="59"/>
        <v>0</v>
      </c>
      <c r="CO74" s="216">
        <f t="shared" si="60"/>
        <v>0</v>
      </c>
      <c r="CP74" s="199">
        <f t="shared" si="61"/>
        <v>0</v>
      </c>
      <c r="CQ74" s="215">
        <f t="shared" si="62"/>
        <v>0</v>
      </c>
      <c r="CT74" s="177"/>
      <c r="CU74" s="178"/>
      <c r="CV74" s="177"/>
      <c r="CW74" s="178"/>
      <c r="CX74" s="177"/>
      <c r="CY74" s="178"/>
      <c r="CZ74" s="177"/>
      <c r="DA74" s="178"/>
      <c r="DB74" s="177"/>
      <c r="DC74" s="178"/>
      <c r="DD74" s="177"/>
      <c r="DE74" s="178"/>
      <c r="DF74" s="177"/>
      <c r="DG74" s="178"/>
      <c r="DH74" s="177"/>
      <c r="DI74" s="205"/>
      <c r="DJ74" s="199">
        <f t="shared" si="63"/>
        <v>0</v>
      </c>
      <c r="DK74" s="216">
        <f t="shared" si="64"/>
        <v>0</v>
      </c>
      <c r="DL74" s="199">
        <f t="shared" si="65"/>
        <v>0</v>
      </c>
      <c r="DM74" s="215">
        <f t="shared" si="66"/>
        <v>0</v>
      </c>
      <c r="DP74" s="177"/>
      <c r="DQ74" s="178"/>
      <c r="DR74" s="177"/>
      <c r="DS74" s="178"/>
      <c r="DT74" s="177"/>
      <c r="DU74" s="178"/>
      <c r="DV74" s="177"/>
      <c r="DW74" s="178"/>
      <c r="DX74" s="177"/>
      <c r="DY74" s="178"/>
      <c r="DZ74" s="177"/>
      <c r="EA74" s="178"/>
      <c r="EB74" s="177"/>
      <c r="EC74" s="178"/>
      <c r="ED74" s="177"/>
      <c r="EE74" s="205"/>
      <c r="EF74" s="199">
        <f t="shared" si="67"/>
        <v>0</v>
      </c>
      <c r="EG74" s="216">
        <f t="shared" si="68"/>
        <v>0</v>
      </c>
      <c r="EH74" s="199">
        <f t="shared" si="69"/>
        <v>0</v>
      </c>
      <c r="EI74" s="215">
        <f t="shared" si="70"/>
        <v>0</v>
      </c>
      <c r="EL74" s="177"/>
      <c r="EM74" s="178"/>
      <c r="EN74" s="177"/>
      <c r="EO74" s="178"/>
      <c r="EP74" s="177"/>
      <c r="EQ74" s="178"/>
      <c r="ER74" s="177"/>
      <c r="ES74" s="178"/>
      <c r="ET74" s="177"/>
      <c r="EU74" s="178"/>
      <c r="EV74" s="177"/>
      <c r="EW74" s="178"/>
      <c r="EX74" s="177"/>
      <c r="EY74" s="178"/>
      <c r="EZ74" s="177"/>
      <c r="FA74" s="205"/>
      <c r="FB74" s="199">
        <f t="shared" si="71"/>
        <v>0</v>
      </c>
      <c r="FC74" s="216">
        <f t="shared" si="72"/>
        <v>0</v>
      </c>
      <c r="FD74" s="199">
        <f t="shared" si="73"/>
        <v>0</v>
      </c>
      <c r="FE74" s="215">
        <f t="shared" si="74"/>
        <v>0</v>
      </c>
      <c r="FH74" s="177"/>
      <c r="FI74" s="178"/>
      <c r="FJ74" s="177"/>
      <c r="FK74" s="178"/>
      <c r="FL74" s="177"/>
      <c r="FM74" s="178"/>
      <c r="FN74" s="177"/>
      <c r="FO74" s="178"/>
      <c r="FP74" s="177"/>
      <c r="FQ74" s="178"/>
      <c r="FR74" s="177"/>
      <c r="FS74" s="178"/>
      <c r="FT74" s="177"/>
      <c r="FU74" s="178"/>
      <c r="FV74" s="177"/>
      <c r="FW74" s="205"/>
      <c r="FX74" s="199">
        <f t="shared" si="75"/>
        <v>0</v>
      </c>
      <c r="FY74" s="216">
        <f t="shared" si="76"/>
        <v>0</v>
      </c>
      <c r="FZ74" s="199">
        <f t="shared" si="77"/>
        <v>0</v>
      </c>
      <c r="GA74" s="215">
        <f t="shared" si="78"/>
        <v>0</v>
      </c>
      <c r="GD74" s="177"/>
      <c r="GE74" s="178"/>
      <c r="GF74" s="177"/>
      <c r="GG74" s="178"/>
      <c r="GH74" s="177"/>
      <c r="GI74" s="178"/>
      <c r="GJ74" s="177"/>
      <c r="GK74" s="178"/>
      <c r="GL74" s="177"/>
      <c r="GM74" s="178"/>
      <c r="GN74" s="177"/>
      <c r="GO74" s="178"/>
      <c r="GP74" s="177"/>
      <c r="GQ74" s="178"/>
      <c r="GR74" s="177"/>
      <c r="GS74" s="205"/>
      <c r="GT74" s="199">
        <f t="shared" si="79"/>
        <v>0</v>
      </c>
      <c r="GU74" s="216">
        <f t="shared" si="80"/>
        <v>0</v>
      </c>
      <c r="GV74" s="199">
        <f t="shared" si="81"/>
        <v>0</v>
      </c>
      <c r="GW74" s="215">
        <f t="shared" si="82"/>
        <v>0</v>
      </c>
      <c r="GZ74" s="177"/>
      <c r="HA74" s="178"/>
      <c r="HB74" s="177"/>
      <c r="HC74" s="178"/>
      <c r="HD74" s="177"/>
      <c r="HE74" s="178"/>
      <c r="HF74" s="177"/>
      <c r="HG74" s="178"/>
      <c r="HH74" s="177"/>
      <c r="HI74" s="178"/>
      <c r="HJ74" s="177"/>
      <c r="HK74" s="178"/>
      <c r="HL74" s="177"/>
      <c r="HM74" s="178"/>
      <c r="HN74" s="177"/>
      <c r="HO74" s="205"/>
      <c r="HP74" s="199">
        <f t="shared" si="83"/>
        <v>0</v>
      </c>
      <c r="HQ74" s="216">
        <f t="shared" si="84"/>
        <v>0</v>
      </c>
      <c r="HR74" s="199">
        <f t="shared" si="85"/>
        <v>0</v>
      </c>
      <c r="HS74" s="215">
        <f t="shared" si="86"/>
        <v>0</v>
      </c>
      <c r="HV74" s="201">
        <f t="shared" si="87"/>
        <v>0</v>
      </c>
      <c r="HW74" s="202">
        <f t="shared" si="87"/>
        <v>0</v>
      </c>
      <c r="HX74" s="169">
        <f t="shared" si="47"/>
        <v>0</v>
      </c>
      <c r="HY74" s="170">
        <f t="shared" si="48"/>
        <v>0</v>
      </c>
      <c r="HZ74" s="203">
        <f t="shared" si="88"/>
        <v>0</v>
      </c>
      <c r="IA74" s="202">
        <f t="shared" si="88"/>
        <v>0</v>
      </c>
      <c r="IB74" s="169">
        <f t="shared" si="49"/>
        <v>0</v>
      </c>
      <c r="IC74" s="444">
        <f t="shared" si="50"/>
        <v>0</v>
      </c>
      <c r="ID74" s="437">
        <f t="shared" si="89"/>
        <v>0</v>
      </c>
      <c r="IE74" s="439">
        <f t="shared" si="90"/>
        <v>0</v>
      </c>
      <c r="IF74" s="438" t="s">
        <v>343</v>
      </c>
      <c r="IG74" s="439" t="s">
        <v>343</v>
      </c>
    </row>
    <row r="75" spans="1:241" s="4" customFormat="1" ht="16.5" customHeight="1" x14ac:dyDescent="0.25">
      <c r="B75" s="73" t="s">
        <v>44</v>
      </c>
      <c r="C75" s="880"/>
      <c r="D75" s="881"/>
      <c r="E75" s="318"/>
      <c r="F75" s="314"/>
      <c r="G75" s="14"/>
      <c r="H75" s="14"/>
      <c r="I75" s="80">
        <f>INT(ROUND(F75,2)*(IF(E75&gt;0,data!$J$4,0)))</f>
        <v>0</v>
      </c>
      <c r="J75" s="80">
        <f>IF(E75&gt;0,I75*E75,0)</f>
        <v>0</v>
      </c>
      <c r="K75" s="320"/>
      <c r="L75" s="318"/>
      <c r="M75" s="80">
        <f>INT(ROUND(F75,2)*(IF(E75&gt;0,(IF(K75="ano",data!$J$6,0)),0)))</f>
        <v>0</v>
      </c>
      <c r="N75" s="82">
        <f>IF(L75&gt;E75,M75*E75,M75*L75)</f>
        <v>0</v>
      </c>
      <c r="O75" s="84">
        <f t="shared" si="44"/>
        <v>0</v>
      </c>
      <c r="Q75" s="85" t="str">
        <f t="shared" si="45"/>
        <v/>
      </c>
      <c r="R75" s="639" t="s">
        <v>343</v>
      </c>
      <c r="T75" s="4">
        <f t="shared" si="46"/>
        <v>0</v>
      </c>
      <c r="U75" s="179" t="s">
        <v>300</v>
      </c>
      <c r="V75" s="10"/>
      <c r="W75" s="10"/>
      <c r="X75" s="167"/>
      <c r="Y75" s="180"/>
      <c r="Z75" s="167"/>
      <c r="AA75" s="180"/>
      <c r="AB75" s="167"/>
      <c r="AC75" s="180"/>
      <c r="AD75" s="167"/>
      <c r="AE75" s="180"/>
      <c r="AF75" s="167"/>
      <c r="AG75" s="180"/>
      <c r="AH75" s="167"/>
      <c r="AI75" s="180"/>
      <c r="AJ75" s="167"/>
      <c r="AK75" s="180"/>
      <c r="AL75" s="167"/>
      <c r="AM75" s="180"/>
      <c r="AN75" s="167"/>
      <c r="AO75" s="180"/>
      <c r="AP75" s="167"/>
      <c r="AQ75" s="180"/>
      <c r="AR75" s="167"/>
      <c r="AS75" s="180"/>
      <c r="AT75" s="167"/>
      <c r="AU75" s="198"/>
      <c r="AV75" s="199">
        <f t="shared" si="51"/>
        <v>0</v>
      </c>
      <c r="AW75" s="215">
        <f t="shared" si="52"/>
        <v>0</v>
      </c>
      <c r="AX75" s="199">
        <f t="shared" si="53"/>
        <v>0</v>
      </c>
      <c r="AY75" s="215">
        <f t="shared" si="54"/>
        <v>0</v>
      </c>
      <c r="BB75" s="167"/>
      <c r="BC75" s="180"/>
      <c r="BD75" s="167"/>
      <c r="BE75" s="180"/>
      <c r="BF75" s="167"/>
      <c r="BG75" s="180"/>
      <c r="BH75" s="167"/>
      <c r="BI75" s="180"/>
      <c r="BJ75" s="167"/>
      <c r="BK75" s="180"/>
      <c r="BL75" s="167"/>
      <c r="BM75" s="180"/>
      <c r="BN75" s="167"/>
      <c r="BO75" s="180"/>
      <c r="BP75" s="167"/>
      <c r="BQ75" s="198"/>
      <c r="BR75" s="199">
        <f t="shared" si="55"/>
        <v>0</v>
      </c>
      <c r="BS75" s="216">
        <f t="shared" si="56"/>
        <v>0</v>
      </c>
      <c r="BT75" s="199">
        <f t="shared" si="57"/>
        <v>0</v>
      </c>
      <c r="BU75" s="215">
        <f t="shared" si="58"/>
        <v>0</v>
      </c>
      <c r="BX75" s="167"/>
      <c r="BY75" s="180"/>
      <c r="BZ75" s="167"/>
      <c r="CA75" s="180"/>
      <c r="CB75" s="167"/>
      <c r="CC75" s="180"/>
      <c r="CD75" s="167"/>
      <c r="CE75" s="180"/>
      <c r="CF75" s="167"/>
      <c r="CG75" s="180"/>
      <c r="CH75" s="167"/>
      <c r="CI75" s="180"/>
      <c r="CJ75" s="167"/>
      <c r="CK75" s="180"/>
      <c r="CL75" s="167"/>
      <c r="CM75" s="198"/>
      <c r="CN75" s="199">
        <f t="shared" si="59"/>
        <v>0</v>
      </c>
      <c r="CO75" s="216">
        <f t="shared" si="60"/>
        <v>0</v>
      </c>
      <c r="CP75" s="199">
        <f t="shared" si="61"/>
        <v>0</v>
      </c>
      <c r="CQ75" s="215">
        <f t="shared" si="62"/>
        <v>0</v>
      </c>
      <c r="CT75" s="167"/>
      <c r="CU75" s="180"/>
      <c r="CV75" s="167"/>
      <c r="CW75" s="180"/>
      <c r="CX75" s="167"/>
      <c r="CY75" s="180"/>
      <c r="CZ75" s="167"/>
      <c r="DA75" s="180"/>
      <c r="DB75" s="167"/>
      <c r="DC75" s="180"/>
      <c r="DD75" s="167"/>
      <c r="DE75" s="180"/>
      <c r="DF75" s="167"/>
      <c r="DG75" s="180"/>
      <c r="DH75" s="167"/>
      <c r="DI75" s="198"/>
      <c r="DJ75" s="199">
        <f t="shared" si="63"/>
        <v>0</v>
      </c>
      <c r="DK75" s="216">
        <f t="shared" si="64"/>
        <v>0</v>
      </c>
      <c r="DL75" s="199">
        <f t="shared" si="65"/>
        <v>0</v>
      </c>
      <c r="DM75" s="215">
        <f t="shared" si="66"/>
        <v>0</v>
      </c>
      <c r="DP75" s="167"/>
      <c r="DQ75" s="180"/>
      <c r="DR75" s="167"/>
      <c r="DS75" s="180"/>
      <c r="DT75" s="167"/>
      <c r="DU75" s="180"/>
      <c r="DV75" s="167"/>
      <c r="DW75" s="180"/>
      <c r="DX75" s="167"/>
      <c r="DY75" s="180"/>
      <c r="DZ75" s="167"/>
      <c r="EA75" s="180"/>
      <c r="EB75" s="167"/>
      <c r="EC75" s="180"/>
      <c r="ED75" s="167"/>
      <c r="EE75" s="198"/>
      <c r="EF75" s="199">
        <f t="shared" si="67"/>
        <v>0</v>
      </c>
      <c r="EG75" s="216">
        <f t="shared" si="68"/>
        <v>0</v>
      </c>
      <c r="EH75" s="199">
        <f t="shared" si="69"/>
        <v>0</v>
      </c>
      <c r="EI75" s="215">
        <f t="shared" si="70"/>
        <v>0</v>
      </c>
      <c r="EL75" s="167"/>
      <c r="EM75" s="180"/>
      <c r="EN75" s="167"/>
      <c r="EO75" s="180"/>
      <c r="EP75" s="167"/>
      <c r="EQ75" s="180"/>
      <c r="ER75" s="167"/>
      <c r="ES75" s="180"/>
      <c r="ET75" s="167"/>
      <c r="EU75" s="180"/>
      <c r="EV75" s="167"/>
      <c r="EW75" s="180"/>
      <c r="EX75" s="167"/>
      <c r="EY75" s="180"/>
      <c r="EZ75" s="167"/>
      <c r="FA75" s="198"/>
      <c r="FB75" s="199">
        <f t="shared" si="71"/>
        <v>0</v>
      </c>
      <c r="FC75" s="216">
        <f t="shared" si="72"/>
        <v>0</v>
      </c>
      <c r="FD75" s="199">
        <f t="shared" si="73"/>
        <v>0</v>
      </c>
      <c r="FE75" s="215">
        <f t="shared" si="74"/>
        <v>0</v>
      </c>
      <c r="FH75" s="167"/>
      <c r="FI75" s="180"/>
      <c r="FJ75" s="167"/>
      <c r="FK75" s="180"/>
      <c r="FL75" s="167"/>
      <c r="FM75" s="180"/>
      <c r="FN75" s="167"/>
      <c r="FO75" s="180"/>
      <c r="FP75" s="167"/>
      <c r="FQ75" s="180"/>
      <c r="FR75" s="167"/>
      <c r="FS75" s="180"/>
      <c r="FT75" s="167"/>
      <c r="FU75" s="180"/>
      <c r="FV75" s="167"/>
      <c r="FW75" s="198"/>
      <c r="FX75" s="199">
        <f t="shared" si="75"/>
        <v>0</v>
      </c>
      <c r="FY75" s="216">
        <f t="shared" si="76"/>
        <v>0</v>
      </c>
      <c r="FZ75" s="199">
        <f t="shared" si="77"/>
        <v>0</v>
      </c>
      <c r="GA75" s="215">
        <f t="shared" si="78"/>
        <v>0</v>
      </c>
      <c r="GD75" s="167"/>
      <c r="GE75" s="180"/>
      <c r="GF75" s="167"/>
      <c r="GG75" s="180"/>
      <c r="GH75" s="167"/>
      <c r="GI75" s="180"/>
      <c r="GJ75" s="167"/>
      <c r="GK75" s="180"/>
      <c r="GL75" s="167"/>
      <c r="GM75" s="180"/>
      <c r="GN75" s="167"/>
      <c r="GO75" s="180"/>
      <c r="GP75" s="167"/>
      <c r="GQ75" s="180"/>
      <c r="GR75" s="167"/>
      <c r="GS75" s="198"/>
      <c r="GT75" s="199">
        <f t="shared" si="79"/>
        <v>0</v>
      </c>
      <c r="GU75" s="216">
        <f t="shared" si="80"/>
        <v>0</v>
      </c>
      <c r="GV75" s="199">
        <f t="shared" si="81"/>
        <v>0</v>
      </c>
      <c r="GW75" s="215">
        <f t="shared" si="82"/>
        <v>0</v>
      </c>
      <c r="GZ75" s="167"/>
      <c r="HA75" s="180"/>
      <c r="HB75" s="167"/>
      <c r="HC75" s="180"/>
      <c r="HD75" s="167"/>
      <c r="HE75" s="180"/>
      <c r="HF75" s="167"/>
      <c r="HG75" s="180"/>
      <c r="HH75" s="167"/>
      <c r="HI75" s="180"/>
      <c r="HJ75" s="167"/>
      <c r="HK75" s="180"/>
      <c r="HL75" s="167"/>
      <c r="HM75" s="180"/>
      <c r="HN75" s="167"/>
      <c r="HO75" s="198"/>
      <c r="HP75" s="199">
        <f t="shared" si="83"/>
        <v>0</v>
      </c>
      <c r="HQ75" s="216">
        <f t="shared" si="84"/>
        <v>0</v>
      </c>
      <c r="HR75" s="199">
        <f t="shared" si="85"/>
        <v>0</v>
      </c>
      <c r="HS75" s="215">
        <f t="shared" si="86"/>
        <v>0</v>
      </c>
      <c r="HV75" s="201">
        <f t="shared" si="87"/>
        <v>0</v>
      </c>
      <c r="HW75" s="202">
        <f t="shared" si="87"/>
        <v>0</v>
      </c>
      <c r="HX75" s="169">
        <f t="shared" si="47"/>
        <v>0</v>
      </c>
      <c r="HY75" s="170">
        <f t="shared" si="48"/>
        <v>0</v>
      </c>
      <c r="HZ75" s="203">
        <f t="shared" si="88"/>
        <v>0</v>
      </c>
      <c r="IA75" s="202">
        <f t="shared" si="88"/>
        <v>0</v>
      </c>
      <c r="IB75" s="169">
        <f t="shared" si="49"/>
        <v>0</v>
      </c>
      <c r="IC75" s="444">
        <f t="shared" si="50"/>
        <v>0</v>
      </c>
      <c r="ID75" s="437">
        <f t="shared" si="89"/>
        <v>0</v>
      </c>
      <c r="IE75" s="439">
        <f t="shared" si="90"/>
        <v>0</v>
      </c>
      <c r="IF75" s="438" t="s">
        <v>343</v>
      </c>
      <c r="IG75" s="439" t="s">
        <v>343</v>
      </c>
    </row>
    <row r="76" spans="1:241" s="23" customFormat="1" ht="15.75" hidden="1" customHeight="1" x14ac:dyDescent="0.25">
      <c r="A76" s="4"/>
      <c r="B76" s="73"/>
      <c r="C76" s="565"/>
      <c r="D76" s="563"/>
      <c r="E76" s="24"/>
      <c r="F76" s="564"/>
      <c r="G76" s="24"/>
      <c r="H76" s="24"/>
      <c r="I76" s="80">
        <f>INT(ROUND(F76,2)*(IF(E76&gt;0,data!$J$4,0)))</f>
        <v>0</v>
      </c>
      <c r="J76" s="80"/>
      <c r="K76" s="566"/>
      <c r="L76" s="131"/>
      <c r="M76" s="80">
        <f>INT(ROUND(F76,2)*(IF(E76&gt;0,(IF(K76="ano",data!$J$6,0)),0)))</f>
        <v>0</v>
      </c>
      <c r="N76" s="82"/>
      <c r="O76" s="84"/>
      <c r="P76" s="4"/>
      <c r="Q76" s="85"/>
      <c r="R76" s="639" t="s">
        <v>343</v>
      </c>
      <c r="S76" s="4"/>
      <c r="U76" s="176" t="s">
        <v>300</v>
      </c>
      <c r="V76" s="10"/>
      <c r="W76" s="10"/>
      <c r="X76" s="177"/>
      <c r="Y76" s="178"/>
      <c r="Z76" s="177"/>
      <c r="AA76" s="178"/>
      <c r="AB76" s="177"/>
      <c r="AC76" s="178"/>
      <c r="AD76" s="177"/>
      <c r="AE76" s="178"/>
      <c r="AF76" s="177"/>
      <c r="AG76" s="178"/>
      <c r="AH76" s="177"/>
      <c r="AI76" s="178"/>
      <c r="AJ76" s="177"/>
      <c r="AK76" s="178"/>
      <c r="AL76" s="177"/>
      <c r="AM76" s="178"/>
      <c r="AN76" s="177"/>
      <c r="AO76" s="178"/>
      <c r="AP76" s="177"/>
      <c r="AQ76" s="178"/>
      <c r="AR76" s="177"/>
      <c r="AS76" s="178"/>
      <c r="AT76" s="177"/>
      <c r="AU76" s="205"/>
      <c r="AV76" s="199">
        <f t="shared" si="51"/>
        <v>0</v>
      </c>
      <c r="AW76" s="215">
        <f t="shared" si="52"/>
        <v>0</v>
      </c>
      <c r="AX76" s="199">
        <f t="shared" si="53"/>
        <v>0</v>
      </c>
      <c r="AY76" s="215">
        <f t="shared" si="54"/>
        <v>0</v>
      </c>
      <c r="BB76" s="177"/>
      <c r="BC76" s="178"/>
      <c r="BD76" s="177"/>
      <c r="BE76" s="178"/>
      <c r="BF76" s="177"/>
      <c r="BG76" s="178"/>
      <c r="BH76" s="177"/>
      <c r="BI76" s="178"/>
      <c r="BJ76" s="177"/>
      <c r="BK76" s="178"/>
      <c r="BL76" s="177"/>
      <c r="BM76" s="178"/>
      <c r="BN76" s="177"/>
      <c r="BO76" s="178"/>
      <c r="BP76" s="177"/>
      <c r="BQ76" s="205"/>
      <c r="BR76" s="199">
        <f t="shared" si="55"/>
        <v>0</v>
      </c>
      <c r="BS76" s="216">
        <f t="shared" si="56"/>
        <v>0</v>
      </c>
      <c r="BT76" s="199">
        <f t="shared" si="57"/>
        <v>0</v>
      </c>
      <c r="BU76" s="215">
        <f t="shared" si="58"/>
        <v>0</v>
      </c>
      <c r="BX76" s="177"/>
      <c r="BY76" s="178"/>
      <c r="BZ76" s="177"/>
      <c r="CA76" s="178"/>
      <c r="CB76" s="177"/>
      <c r="CC76" s="178"/>
      <c r="CD76" s="177"/>
      <c r="CE76" s="178"/>
      <c r="CF76" s="177"/>
      <c r="CG76" s="178"/>
      <c r="CH76" s="177"/>
      <c r="CI76" s="178"/>
      <c r="CJ76" s="177"/>
      <c r="CK76" s="178"/>
      <c r="CL76" s="177"/>
      <c r="CM76" s="205"/>
      <c r="CN76" s="199">
        <f t="shared" si="59"/>
        <v>0</v>
      </c>
      <c r="CO76" s="216">
        <f t="shared" si="60"/>
        <v>0</v>
      </c>
      <c r="CP76" s="199">
        <f t="shared" si="61"/>
        <v>0</v>
      </c>
      <c r="CQ76" s="215">
        <f t="shared" si="62"/>
        <v>0</v>
      </c>
      <c r="CT76" s="177"/>
      <c r="CU76" s="178"/>
      <c r="CV76" s="177"/>
      <c r="CW76" s="178"/>
      <c r="CX76" s="177"/>
      <c r="CY76" s="178"/>
      <c r="CZ76" s="177"/>
      <c r="DA76" s="178"/>
      <c r="DB76" s="177"/>
      <c r="DC76" s="178"/>
      <c r="DD76" s="177"/>
      <c r="DE76" s="178"/>
      <c r="DF76" s="177"/>
      <c r="DG76" s="178"/>
      <c r="DH76" s="177"/>
      <c r="DI76" s="205"/>
      <c r="DJ76" s="199">
        <f t="shared" si="63"/>
        <v>0</v>
      </c>
      <c r="DK76" s="216">
        <f t="shared" si="64"/>
        <v>0</v>
      </c>
      <c r="DL76" s="199">
        <f t="shared" si="65"/>
        <v>0</v>
      </c>
      <c r="DM76" s="215">
        <f t="shared" si="66"/>
        <v>0</v>
      </c>
      <c r="DP76" s="177"/>
      <c r="DQ76" s="178"/>
      <c r="DR76" s="177"/>
      <c r="DS76" s="178"/>
      <c r="DT76" s="177"/>
      <c r="DU76" s="178"/>
      <c r="DV76" s="177"/>
      <c r="DW76" s="178"/>
      <c r="DX76" s="177"/>
      <c r="DY76" s="178"/>
      <c r="DZ76" s="177"/>
      <c r="EA76" s="178"/>
      <c r="EB76" s="177"/>
      <c r="EC76" s="178"/>
      <c r="ED76" s="177"/>
      <c r="EE76" s="205"/>
      <c r="EF76" s="199">
        <f t="shared" si="67"/>
        <v>0</v>
      </c>
      <c r="EG76" s="216">
        <f t="shared" si="68"/>
        <v>0</v>
      </c>
      <c r="EH76" s="199">
        <f t="shared" si="69"/>
        <v>0</v>
      </c>
      <c r="EI76" s="215">
        <f t="shared" si="70"/>
        <v>0</v>
      </c>
      <c r="EL76" s="177"/>
      <c r="EM76" s="178"/>
      <c r="EN76" s="177"/>
      <c r="EO76" s="178"/>
      <c r="EP76" s="177"/>
      <c r="EQ76" s="178"/>
      <c r="ER76" s="177"/>
      <c r="ES76" s="178"/>
      <c r="ET76" s="177"/>
      <c r="EU76" s="178"/>
      <c r="EV76" s="177"/>
      <c r="EW76" s="178"/>
      <c r="EX76" s="177"/>
      <c r="EY76" s="178"/>
      <c r="EZ76" s="177"/>
      <c r="FA76" s="205"/>
      <c r="FB76" s="199">
        <f t="shared" si="71"/>
        <v>0</v>
      </c>
      <c r="FC76" s="216">
        <f t="shared" si="72"/>
        <v>0</v>
      </c>
      <c r="FD76" s="199">
        <f t="shared" si="73"/>
        <v>0</v>
      </c>
      <c r="FE76" s="215">
        <f t="shared" si="74"/>
        <v>0</v>
      </c>
      <c r="FH76" s="177"/>
      <c r="FI76" s="178"/>
      <c r="FJ76" s="177"/>
      <c r="FK76" s="178"/>
      <c r="FL76" s="177"/>
      <c r="FM76" s="178"/>
      <c r="FN76" s="177"/>
      <c r="FO76" s="178"/>
      <c r="FP76" s="177"/>
      <c r="FQ76" s="178"/>
      <c r="FR76" s="177"/>
      <c r="FS76" s="178"/>
      <c r="FT76" s="177"/>
      <c r="FU76" s="178"/>
      <c r="FV76" s="177"/>
      <c r="FW76" s="205"/>
      <c r="FX76" s="199">
        <f t="shared" si="75"/>
        <v>0</v>
      </c>
      <c r="FY76" s="216">
        <f t="shared" si="76"/>
        <v>0</v>
      </c>
      <c r="FZ76" s="199">
        <f t="shared" si="77"/>
        <v>0</v>
      </c>
      <c r="GA76" s="215">
        <f t="shared" si="78"/>
        <v>0</v>
      </c>
      <c r="GD76" s="177"/>
      <c r="GE76" s="178"/>
      <c r="GF76" s="177"/>
      <c r="GG76" s="178"/>
      <c r="GH76" s="177"/>
      <c r="GI76" s="178"/>
      <c r="GJ76" s="177"/>
      <c r="GK76" s="178"/>
      <c r="GL76" s="177"/>
      <c r="GM76" s="178"/>
      <c r="GN76" s="177"/>
      <c r="GO76" s="178"/>
      <c r="GP76" s="177"/>
      <c r="GQ76" s="178"/>
      <c r="GR76" s="177"/>
      <c r="GS76" s="205"/>
      <c r="GT76" s="199">
        <f t="shared" si="79"/>
        <v>0</v>
      </c>
      <c r="GU76" s="216">
        <f t="shared" si="80"/>
        <v>0</v>
      </c>
      <c r="GV76" s="199">
        <f t="shared" si="81"/>
        <v>0</v>
      </c>
      <c r="GW76" s="215">
        <f t="shared" si="82"/>
        <v>0</v>
      </c>
      <c r="GZ76" s="177"/>
      <c r="HA76" s="178"/>
      <c r="HB76" s="177"/>
      <c r="HC76" s="178"/>
      <c r="HD76" s="177"/>
      <c r="HE76" s="178"/>
      <c r="HF76" s="177"/>
      <c r="HG76" s="178"/>
      <c r="HH76" s="177"/>
      <c r="HI76" s="178"/>
      <c r="HJ76" s="177"/>
      <c r="HK76" s="178"/>
      <c r="HL76" s="177"/>
      <c r="HM76" s="178"/>
      <c r="HN76" s="177"/>
      <c r="HO76" s="205"/>
      <c r="HP76" s="199">
        <f t="shared" si="83"/>
        <v>0</v>
      </c>
      <c r="HQ76" s="216">
        <f t="shared" si="84"/>
        <v>0</v>
      </c>
      <c r="HR76" s="199">
        <f t="shared" si="85"/>
        <v>0</v>
      </c>
      <c r="HS76" s="215">
        <f t="shared" si="86"/>
        <v>0</v>
      </c>
      <c r="HV76" s="201">
        <f t="shared" si="87"/>
        <v>0</v>
      </c>
      <c r="HW76" s="202">
        <f t="shared" si="87"/>
        <v>0</v>
      </c>
      <c r="HX76" s="169">
        <f t="shared" si="47"/>
        <v>0</v>
      </c>
      <c r="HY76" s="170">
        <f t="shared" si="48"/>
        <v>0</v>
      </c>
      <c r="HZ76" s="203">
        <f t="shared" si="88"/>
        <v>0</v>
      </c>
      <c r="IA76" s="202">
        <f t="shared" si="88"/>
        <v>0</v>
      </c>
      <c r="IB76" s="169">
        <f t="shared" si="49"/>
        <v>0</v>
      </c>
      <c r="IC76" s="444">
        <f t="shared" si="50"/>
        <v>0</v>
      </c>
      <c r="ID76" s="437">
        <f t="shared" si="89"/>
        <v>0</v>
      </c>
      <c r="IE76" s="439">
        <f t="shared" si="90"/>
        <v>0</v>
      </c>
      <c r="IF76" s="438" t="s">
        <v>343</v>
      </c>
      <c r="IG76" s="439" t="s">
        <v>343</v>
      </c>
    </row>
    <row r="77" spans="1:241" s="4" customFormat="1" ht="16.5" customHeight="1" x14ac:dyDescent="0.25">
      <c r="B77" s="73" t="s">
        <v>45</v>
      </c>
      <c r="C77" s="880"/>
      <c r="D77" s="881"/>
      <c r="E77" s="318"/>
      <c r="F77" s="314"/>
      <c r="G77" s="14"/>
      <c r="H77" s="14"/>
      <c r="I77" s="80">
        <f>INT(ROUND(F77,2)*(IF(E77&gt;0,data!$J$4,0)))</f>
        <v>0</v>
      </c>
      <c r="J77" s="80">
        <f>IF(E77&gt;0,I77*E77,0)</f>
        <v>0</v>
      </c>
      <c r="K77" s="320"/>
      <c r="L77" s="318"/>
      <c r="M77" s="80">
        <f>INT(ROUND(F77,2)*(IF(E77&gt;0,(IF(K77="ano",data!$J$6,0)),0)))</f>
        <v>0</v>
      </c>
      <c r="N77" s="82">
        <f>IF(L77&gt;E77,M77*E77,M77*L77)</f>
        <v>0</v>
      </c>
      <c r="O77" s="84">
        <f t="shared" si="44"/>
        <v>0</v>
      </c>
      <c r="Q77" s="85" t="str">
        <f t="shared" si="45"/>
        <v/>
      </c>
      <c r="R77" s="639" t="s">
        <v>343</v>
      </c>
      <c r="T77" s="4">
        <f t="shared" si="46"/>
        <v>0</v>
      </c>
      <c r="U77" s="179" t="s">
        <v>300</v>
      </c>
      <c r="V77" s="10"/>
      <c r="W77" s="10"/>
      <c r="X77" s="167"/>
      <c r="Y77" s="180"/>
      <c r="Z77" s="167"/>
      <c r="AA77" s="180"/>
      <c r="AB77" s="167"/>
      <c r="AC77" s="180"/>
      <c r="AD77" s="167"/>
      <c r="AE77" s="180"/>
      <c r="AF77" s="167"/>
      <c r="AG77" s="180"/>
      <c r="AH77" s="167"/>
      <c r="AI77" s="180"/>
      <c r="AJ77" s="167"/>
      <c r="AK77" s="180"/>
      <c r="AL77" s="167"/>
      <c r="AM77" s="180"/>
      <c r="AN77" s="167"/>
      <c r="AO77" s="180"/>
      <c r="AP77" s="167"/>
      <c r="AQ77" s="180"/>
      <c r="AR77" s="167"/>
      <c r="AS77" s="180"/>
      <c r="AT77" s="167"/>
      <c r="AU77" s="198"/>
      <c r="AV77" s="199">
        <f t="shared" si="51"/>
        <v>0</v>
      </c>
      <c r="AW77" s="215">
        <f t="shared" si="52"/>
        <v>0</v>
      </c>
      <c r="AX77" s="199">
        <f t="shared" si="53"/>
        <v>0</v>
      </c>
      <c r="AY77" s="215">
        <f t="shared" si="54"/>
        <v>0</v>
      </c>
      <c r="BB77" s="167"/>
      <c r="BC77" s="180"/>
      <c r="BD77" s="167"/>
      <c r="BE77" s="180"/>
      <c r="BF77" s="167"/>
      <c r="BG77" s="180"/>
      <c r="BH77" s="167"/>
      <c r="BI77" s="180"/>
      <c r="BJ77" s="167"/>
      <c r="BK77" s="180"/>
      <c r="BL77" s="167"/>
      <c r="BM77" s="180"/>
      <c r="BN77" s="167"/>
      <c r="BO77" s="180"/>
      <c r="BP77" s="167"/>
      <c r="BQ77" s="198"/>
      <c r="BR77" s="199">
        <f t="shared" si="55"/>
        <v>0</v>
      </c>
      <c r="BS77" s="216">
        <f t="shared" si="56"/>
        <v>0</v>
      </c>
      <c r="BT77" s="199">
        <f t="shared" si="57"/>
        <v>0</v>
      </c>
      <c r="BU77" s="215">
        <f t="shared" si="58"/>
        <v>0</v>
      </c>
      <c r="BX77" s="167"/>
      <c r="BY77" s="180"/>
      <c r="BZ77" s="167"/>
      <c r="CA77" s="180"/>
      <c r="CB77" s="167"/>
      <c r="CC77" s="180"/>
      <c r="CD77" s="167"/>
      <c r="CE77" s="180"/>
      <c r="CF77" s="167"/>
      <c r="CG77" s="180"/>
      <c r="CH77" s="167"/>
      <c r="CI77" s="180"/>
      <c r="CJ77" s="167"/>
      <c r="CK77" s="180"/>
      <c r="CL77" s="167"/>
      <c r="CM77" s="198"/>
      <c r="CN77" s="199">
        <f t="shared" si="59"/>
        <v>0</v>
      </c>
      <c r="CO77" s="216">
        <f t="shared" si="60"/>
        <v>0</v>
      </c>
      <c r="CP77" s="199">
        <f t="shared" si="61"/>
        <v>0</v>
      </c>
      <c r="CQ77" s="215">
        <f t="shared" si="62"/>
        <v>0</v>
      </c>
      <c r="CT77" s="167"/>
      <c r="CU77" s="180"/>
      <c r="CV77" s="167"/>
      <c r="CW77" s="180"/>
      <c r="CX77" s="167"/>
      <c r="CY77" s="180"/>
      <c r="CZ77" s="167"/>
      <c r="DA77" s="180"/>
      <c r="DB77" s="167"/>
      <c r="DC77" s="180"/>
      <c r="DD77" s="167"/>
      <c r="DE77" s="180"/>
      <c r="DF77" s="167"/>
      <c r="DG77" s="180"/>
      <c r="DH77" s="167"/>
      <c r="DI77" s="198"/>
      <c r="DJ77" s="199">
        <f t="shared" si="63"/>
        <v>0</v>
      </c>
      <c r="DK77" s="216">
        <f t="shared" si="64"/>
        <v>0</v>
      </c>
      <c r="DL77" s="199">
        <f t="shared" si="65"/>
        <v>0</v>
      </c>
      <c r="DM77" s="215">
        <f t="shared" si="66"/>
        <v>0</v>
      </c>
      <c r="DP77" s="167"/>
      <c r="DQ77" s="180"/>
      <c r="DR77" s="167"/>
      <c r="DS77" s="180"/>
      <c r="DT77" s="167"/>
      <c r="DU77" s="180"/>
      <c r="DV77" s="167"/>
      <c r="DW77" s="180"/>
      <c r="DX77" s="167"/>
      <c r="DY77" s="180"/>
      <c r="DZ77" s="167"/>
      <c r="EA77" s="180"/>
      <c r="EB77" s="167"/>
      <c r="EC77" s="180"/>
      <c r="ED77" s="167"/>
      <c r="EE77" s="198"/>
      <c r="EF77" s="199">
        <f t="shared" si="67"/>
        <v>0</v>
      </c>
      <c r="EG77" s="216">
        <f t="shared" si="68"/>
        <v>0</v>
      </c>
      <c r="EH77" s="199">
        <f t="shared" si="69"/>
        <v>0</v>
      </c>
      <c r="EI77" s="215">
        <f t="shared" si="70"/>
        <v>0</v>
      </c>
      <c r="EL77" s="167"/>
      <c r="EM77" s="180"/>
      <c r="EN77" s="167"/>
      <c r="EO77" s="180"/>
      <c r="EP77" s="167"/>
      <c r="EQ77" s="180"/>
      <c r="ER77" s="167"/>
      <c r="ES77" s="180"/>
      <c r="ET77" s="167"/>
      <c r="EU77" s="180"/>
      <c r="EV77" s="167"/>
      <c r="EW77" s="180"/>
      <c r="EX77" s="167"/>
      <c r="EY77" s="180"/>
      <c r="EZ77" s="167"/>
      <c r="FA77" s="198"/>
      <c r="FB77" s="199">
        <f t="shared" si="71"/>
        <v>0</v>
      </c>
      <c r="FC77" s="216">
        <f t="shared" si="72"/>
        <v>0</v>
      </c>
      <c r="FD77" s="199">
        <f t="shared" si="73"/>
        <v>0</v>
      </c>
      <c r="FE77" s="215">
        <f t="shared" si="74"/>
        <v>0</v>
      </c>
      <c r="FH77" s="167"/>
      <c r="FI77" s="180"/>
      <c r="FJ77" s="167"/>
      <c r="FK77" s="180"/>
      <c r="FL77" s="167"/>
      <c r="FM77" s="180"/>
      <c r="FN77" s="167"/>
      <c r="FO77" s="180"/>
      <c r="FP77" s="167"/>
      <c r="FQ77" s="180"/>
      <c r="FR77" s="167"/>
      <c r="FS77" s="180"/>
      <c r="FT77" s="167"/>
      <c r="FU77" s="180"/>
      <c r="FV77" s="167"/>
      <c r="FW77" s="198"/>
      <c r="FX77" s="199">
        <f t="shared" si="75"/>
        <v>0</v>
      </c>
      <c r="FY77" s="216">
        <f t="shared" si="76"/>
        <v>0</v>
      </c>
      <c r="FZ77" s="199">
        <f t="shared" si="77"/>
        <v>0</v>
      </c>
      <c r="GA77" s="215">
        <f t="shared" si="78"/>
        <v>0</v>
      </c>
      <c r="GD77" s="167"/>
      <c r="GE77" s="180"/>
      <c r="GF77" s="167"/>
      <c r="GG77" s="180"/>
      <c r="GH77" s="167"/>
      <c r="GI77" s="180"/>
      <c r="GJ77" s="167"/>
      <c r="GK77" s="180"/>
      <c r="GL77" s="167"/>
      <c r="GM77" s="180"/>
      <c r="GN77" s="167"/>
      <c r="GO77" s="180"/>
      <c r="GP77" s="167"/>
      <c r="GQ77" s="180"/>
      <c r="GR77" s="167"/>
      <c r="GS77" s="198"/>
      <c r="GT77" s="199">
        <f t="shared" si="79"/>
        <v>0</v>
      </c>
      <c r="GU77" s="216">
        <f t="shared" si="80"/>
        <v>0</v>
      </c>
      <c r="GV77" s="199">
        <f t="shared" si="81"/>
        <v>0</v>
      </c>
      <c r="GW77" s="215">
        <f t="shared" si="82"/>
        <v>0</v>
      </c>
      <c r="GZ77" s="167"/>
      <c r="HA77" s="180"/>
      <c r="HB77" s="167"/>
      <c r="HC77" s="180"/>
      <c r="HD77" s="167"/>
      <c r="HE77" s="180"/>
      <c r="HF77" s="167"/>
      <c r="HG77" s="180"/>
      <c r="HH77" s="167"/>
      <c r="HI77" s="180"/>
      <c r="HJ77" s="167"/>
      <c r="HK77" s="180"/>
      <c r="HL77" s="167"/>
      <c r="HM77" s="180"/>
      <c r="HN77" s="167"/>
      <c r="HO77" s="198"/>
      <c r="HP77" s="199">
        <f t="shared" si="83"/>
        <v>0</v>
      </c>
      <c r="HQ77" s="216">
        <f t="shared" si="84"/>
        <v>0</v>
      </c>
      <c r="HR77" s="199">
        <f t="shared" si="85"/>
        <v>0</v>
      </c>
      <c r="HS77" s="215">
        <f t="shared" si="86"/>
        <v>0</v>
      </c>
      <c r="HV77" s="201">
        <f t="shared" si="87"/>
        <v>0</v>
      </c>
      <c r="HW77" s="202">
        <f t="shared" si="87"/>
        <v>0</v>
      </c>
      <c r="HX77" s="169">
        <f t="shared" si="47"/>
        <v>0</v>
      </c>
      <c r="HY77" s="170">
        <f t="shared" si="48"/>
        <v>0</v>
      </c>
      <c r="HZ77" s="203">
        <f t="shared" si="88"/>
        <v>0</v>
      </c>
      <c r="IA77" s="202">
        <f t="shared" si="88"/>
        <v>0</v>
      </c>
      <c r="IB77" s="169">
        <f t="shared" si="49"/>
        <v>0</v>
      </c>
      <c r="IC77" s="444">
        <f t="shared" si="50"/>
        <v>0</v>
      </c>
      <c r="ID77" s="437">
        <f t="shared" si="89"/>
        <v>0</v>
      </c>
      <c r="IE77" s="439">
        <f t="shared" si="90"/>
        <v>0</v>
      </c>
      <c r="IF77" s="438" t="s">
        <v>343</v>
      </c>
      <c r="IG77" s="439" t="s">
        <v>343</v>
      </c>
    </row>
    <row r="78" spans="1:241" s="23" customFormat="1" ht="16.5" hidden="1" customHeight="1" x14ac:dyDescent="0.25">
      <c r="A78" s="4"/>
      <c r="B78" s="73"/>
      <c r="C78" s="565"/>
      <c r="D78" s="563"/>
      <c r="E78" s="24"/>
      <c r="F78" s="564"/>
      <c r="G78" s="24"/>
      <c r="H78" s="24"/>
      <c r="I78" s="80">
        <f>INT(ROUND(F78,2)*(IF(E78&gt;0,data!$J$4,0)))</f>
        <v>0</v>
      </c>
      <c r="J78" s="80"/>
      <c r="K78" s="566"/>
      <c r="L78" s="131"/>
      <c r="M78" s="80">
        <f>INT(ROUND(F78,2)*(IF(E78&gt;0,(IF(K78="ano",data!$J$6,0)),0)))</f>
        <v>0</v>
      </c>
      <c r="N78" s="82"/>
      <c r="O78" s="84"/>
      <c r="P78" s="4"/>
      <c r="Q78" s="85"/>
      <c r="R78" s="639" t="s">
        <v>343</v>
      </c>
      <c r="S78" s="4"/>
      <c r="U78" s="176" t="s">
        <v>300</v>
      </c>
      <c r="V78" s="10"/>
      <c r="W78" s="10"/>
      <c r="X78" s="177"/>
      <c r="Y78" s="178"/>
      <c r="Z78" s="177"/>
      <c r="AA78" s="178"/>
      <c r="AB78" s="177"/>
      <c r="AC78" s="178"/>
      <c r="AD78" s="177"/>
      <c r="AE78" s="178"/>
      <c r="AF78" s="177"/>
      <c r="AG78" s="178"/>
      <c r="AH78" s="177"/>
      <c r="AI78" s="178"/>
      <c r="AJ78" s="177"/>
      <c r="AK78" s="178"/>
      <c r="AL78" s="177"/>
      <c r="AM78" s="178"/>
      <c r="AN78" s="177"/>
      <c r="AO78" s="178"/>
      <c r="AP78" s="177"/>
      <c r="AQ78" s="178"/>
      <c r="AR78" s="177"/>
      <c r="AS78" s="178"/>
      <c r="AT78" s="177"/>
      <c r="AU78" s="205"/>
      <c r="AV78" s="199">
        <f t="shared" si="51"/>
        <v>0</v>
      </c>
      <c r="AW78" s="215">
        <f t="shared" si="52"/>
        <v>0</v>
      </c>
      <c r="AX78" s="199">
        <f t="shared" si="53"/>
        <v>0</v>
      </c>
      <c r="AY78" s="215">
        <f t="shared" si="54"/>
        <v>0</v>
      </c>
      <c r="BB78" s="177"/>
      <c r="BC78" s="178"/>
      <c r="BD78" s="177"/>
      <c r="BE78" s="178"/>
      <c r="BF78" s="177"/>
      <c r="BG78" s="178"/>
      <c r="BH78" s="177"/>
      <c r="BI78" s="178"/>
      <c r="BJ78" s="177"/>
      <c r="BK78" s="178"/>
      <c r="BL78" s="177"/>
      <c r="BM78" s="178"/>
      <c r="BN78" s="177"/>
      <c r="BO78" s="178"/>
      <c r="BP78" s="177"/>
      <c r="BQ78" s="205"/>
      <c r="BR78" s="199">
        <f t="shared" si="55"/>
        <v>0</v>
      </c>
      <c r="BS78" s="216">
        <f t="shared" si="56"/>
        <v>0</v>
      </c>
      <c r="BT78" s="199">
        <f t="shared" si="57"/>
        <v>0</v>
      </c>
      <c r="BU78" s="215">
        <f t="shared" si="58"/>
        <v>0</v>
      </c>
      <c r="BX78" s="177"/>
      <c r="BY78" s="178"/>
      <c r="BZ78" s="177"/>
      <c r="CA78" s="178"/>
      <c r="CB78" s="177"/>
      <c r="CC78" s="178"/>
      <c r="CD78" s="177"/>
      <c r="CE78" s="178"/>
      <c r="CF78" s="177"/>
      <c r="CG78" s="178"/>
      <c r="CH78" s="177"/>
      <c r="CI78" s="178"/>
      <c r="CJ78" s="177"/>
      <c r="CK78" s="178"/>
      <c r="CL78" s="177"/>
      <c r="CM78" s="205"/>
      <c r="CN78" s="199">
        <f t="shared" si="59"/>
        <v>0</v>
      </c>
      <c r="CO78" s="216">
        <f t="shared" si="60"/>
        <v>0</v>
      </c>
      <c r="CP78" s="199">
        <f t="shared" si="61"/>
        <v>0</v>
      </c>
      <c r="CQ78" s="215">
        <f t="shared" si="62"/>
        <v>0</v>
      </c>
      <c r="CT78" s="177"/>
      <c r="CU78" s="178"/>
      <c r="CV78" s="177"/>
      <c r="CW78" s="178"/>
      <c r="CX78" s="177"/>
      <c r="CY78" s="178"/>
      <c r="CZ78" s="177"/>
      <c r="DA78" s="178"/>
      <c r="DB78" s="177"/>
      <c r="DC78" s="178"/>
      <c r="DD78" s="177"/>
      <c r="DE78" s="178"/>
      <c r="DF78" s="177"/>
      <c r="DG78" s="178"/>
      <c r="DH78" s="177"/>
      <c r="DI78" s="205"/>
      <c r="DJ78" s="199">
        <f t="shared" si="63"/>
        <v>0</v>
      </c>
      <c r="DK78" s="216">
        <f t="shared" si="64"/>
        <v>0</v>
      </c>
      <c r="DL78" s="199">
        <f t="shared" si="65"/>
        <v>0</v>
      </c>
      <c r="DM78" s="215">
        <f t="shared" si="66"/>
        <v>0</v>
      </c>
      <c r="DP78" s="177"/>
      <c r="DQ78" s="178"/>
      <c r="DR78" s="177"/>
      <c r="DS78" s="178"/>
      <c r="DT78" s="177"/>
      <c r="DU78" s="178"/>
      <c r="DV78" s="177"/>
      <c r="DW78" s="178"/>
      <c r="DX78" s="177"/>
      <c r="DY78" s="178"/>
      <c r="DZ78" s="177"/>
      <c r="EA78" s="178"/>
      <c r="EB78" s="177"/>
      <c r="EC78" s="178"/>
      <c r="ED78" s="177"/>
      <c r="EE78" s="205"/>
      <c r="EF78" s="199">
        <f t="shared" si="67"/>
        <v>0</v>
      </c>
      <c r="EG78" s="216">
        <f t="shared" si="68"/>
        <v>0</v>
      </c>
      <c r="EH78" s="199">
        <f t="shared" si="69"/>
        <v>0</v>
      </c>
      <c r="EI78" s="215">
        <f t="shared" si="70"/>
        <v>0</v>
      </c>
      <c r="EL78" s="177"/>
      <c r="EM78" s="178"/>
      <c r="EN78" s="177"/>
      <c r="EO78" s="178"/>
      <c r="EP78" s="177"/>
      <c r="EQ78" s="178"/>
      <c r="ER78" s="177"/>
      <c r="ES78" s="178"/>
      <c r="ET78" s="177"/>
      <c r="EU78" s="178"/>
      <c r="EV78" s="177"/>
      <c r="EW78" s="178"/>
      <c r="EX78" s="177"/>
      <c r="EY78" s="178"/>
      <c r="EZ78" s="177"/>
      <c r="FA78" s="205"/>
      <c r="FB78" s="199">
        <f t="shared" si="71"/>
        <v>0</v>
      </c>
      <c r="FC78" s="216">
        <f t="shared" si="72"/>
        <v>0</v>
      </c>
      <c r="FD78" s="199">
        <f t="shared" si="73"/>
        <v>0</v>
      </c>
      <c r="FE78" s="215">
        <f t="shared" si="74"/>
        <v>0</v>
      </c>
      <c r="FH78" s="177"/>
      <c r="FI78" s="178"/>
      <c r="FJ78" s="177"/>
      <c r="FK78" s="178"/>
      <c r="FL78" s="177"/>
      <c r="FM78" s="178"/>
      <c r="FN78" s="177"/>
      <c r="FO78" s="178"/>
      <c r="FP78" s="177"/>
      <c r="FQ78" s="178"/>
      <c r="FR78" s="177"/>
      <c r="FS78" s="178"/>
      <c r="FT78" s="177"/>
      <c r="FU78" s="178"/>
      <c r="FV78" s="177"/>
      <c r="FW78" s="205"/>
      <c r="FX78" s="199">
        <f t="shared" si="75"/>
        <v>0</v>
      </c>
      <c r="FY78" s="216">
        <f t="shared" si="76"/>
        <v>0</v>
      </c>
      <c r="FZ78" s="199">
        <f t="shared" si="77"/>
        <v>0</v>
      </c>
      <c r="GA78" s="215">
        <f t="shared" si="78"/>
        <v>0</v>
      </c>
      <c r="GD78" s="177"/>
      <c r="GE78" s="178"/>
      <c r="GF78" s="177"/>
      <c r="GG78" s="178"/>
      <c r="GH78" s="177"/>
      <c r="GI78" s="178"/>
      <c r="GJ78" s="177"/>
      <c r="GK78" s="178"/>
      <c r="GL78" s="177"/>
      <c r="GM78" s="178"/>
      <c r="GN78" s="177"/>
      <c r="GO78" s="178"/>
      <c r="GP78" s="177"/>
      <c r="GQ78" s="178"/>
      <c r="GR78" s="177"/>
      <c r="GS78" s="205"/>
      <c r="GT78" s="199">
        <f t="shared" si="79"/>
        <v>0</v>
      </c>
      <c r="GU78" s="216">
        <f t="shared" si="80"/>
        <v>0</v>
      </c>
      <c r="GV78" s="199">
        <f t="shared" si="81"/>
        <v>0</v>
      </c>
      <c r="GW78" s="215">
        <f t="shared" si="82"/>
        <v>0</v>
      </c>
      <c r="GZ78" s="177"/>
      <c r="HA78" s="178"/>
      <c r="HB78" s="177"/>
      <c r="HC78" s="178"/>
      <c r="HD78" s="177"/>
      <c r="HE78" s="178"/>
      <c r="HF78" s="177"/>
      <c r="HG78" s="178"/>
      <c r="HH78" s="177"/>
      <c r="HI78" s="178"/>
      <c r="HJ78" s="177"/>
      <c r="HK78" s="178"/>
      <c r="HL78" s="177"/>
      <c r="HM78" s="178"/>
      <c r="HN78" s="177"/>
      <c r="HO78" s="205"/>
      <c r="HP78" s="199">
        <f t="shared" si="83"/>
        <v>0</v>
      </c>
      <c r="HQ78" s="216">
        <f t="shared" si="84"/>
        <v>0</v>
      </c>
      <c r="HR78" s="199">
        <f t="shared" si="85"/>
        <v>0</v>
      </c>
      <c r="HS78" s="215">
        <f t="shared" si="86"/>
        <v>0</v>
      </c>
      <c r="HV78" s="201">
        <f t="shared" si="87"/>
        <v>0</v>
      </c>
      <c r="HW78" s="202">
        <f t="shared" si="87"/>
        <v>0</v>
      </c>
      <c r="HX78" s="169">
        <f t="shared" si="47"/>
        <v>0</v>
      </c>
      <c r="HY78" s="170">
        <f t="shared" si="48"/>
        <v>0</v>
      </c>
      <c r="HZ78" s="203">
        <f t="shared" si="88"/>
        <v>0</v>
      </c>
      <c r="IA78" s="202">
        <f t="shared" si="88"/>
        <v>0</v>
      </c>
      <c r="IB78" s="169">
        <f t="shared" si="49"/>
        <v>0</v>
      </c>
      <c r="IC78" s="444">
        <f t="shared" si="50"/>
        <v>0</v>
      </c>
      <c r="ID78" s="437">
        <f t="shared" si="89"/>
        <v>0</v>
      </c>
      <c r="IE78" s="439">
        <f t="shared" si="90"/>
        <v>0</v>
      </c>
      <c r="IF78" s="438" t="s">
        <v>343</v>
      </c>
      <c r="IG78" s="439" t="s">
        <v>343</v>
      </c>
    </row>
    <row r="79" spans="1:241" s="4" customFormat="1" ht="16.5" customHeight="1" x14ac:dyDescent="0.25">
      <c r="B79" s="73" t="s">
        <v>46</v>
      </c>
      <c r="C79" s="880"/>
      <c r="D79" s="881"/>
      <c r="E79" s="318"/>
      <c r="F79" s="314"/>
      <c r="G79" s="14"/>
      <c r="H79" s="14"/>
      <c r="I79" s="80">
        <f>INT(ROUND(F79,2)*(IF(E79&gt;0,data!$J$4,0)))</f>
        <v>0</v>
      </c>
      <c r="J79" s="80">
        <f>IF(E79&gt;0,I79*E79,0)</f>
        <v>0</v>
      </c>
      <c r="K79" s="320"/>
      <c r="L79" s="318"/>
      <c r="M79" s="80">
        <f>INT(ROUND(F79,2)*(IF(E79&gt;0,(IF(K79="ano",data!$J$6,0)),0)))</f>
        <v>0</v>
      </c>
      <c r="N79" s="82">
        <f>IF(L79&gt;E79,M79*E79,M79*L79)</f>
        <v>0</v>
      </c>
      <c r="O79" s="84">
        <f t="shared" si="44"/>
        <v>0</v>
      </c>
      <c r="Q79" s="85" t="str">
        <f t="shared" si="45"/>
        <v/>
      </c>
      <c r="R79" s="639" t="s">
        <v>343</v>
      </c>
      <c r="T79" s="4">
        <f t="shared" si="46"/>
        <v>0</v>
      </c>
      <c r="U79" s="179" t="s">
        <v>300</v>
      </c>
      <c r="V79" s="10"/>
      <c r="W79" s="10"/>
      <c r="X79" s="167"/>
      <c r="Y79" s="180"/>
      <c r="Z79" s="167"/>
      <c r="AA79" s="180"/>
      <c r="AB79" s="167"/>
      <c r="AC79" s="180"/>
      <c r="AD79" s="167"/>
      <c r="AE79" s="180"/>
      <c r="AF79" s="167"/>
      <c r="AG79" s="180"/>
      <c r="AH79" s="167"/>
      <c r="AI79" s="180"/>
      <c r="AJ79" s="167"/>
      <c r="AK79" s="180"/>
      <c r="AL79" s="167"/>
      <c r="AM79" s="180"/>
      <c r="AN79" s="167"/>
      <c r="AO79" s="180"/>
      <c r="AP79" s="167"/>
      <c r="AQ79" s="180"/>
      <c r="AR79" s="167"/>
      <c r="AS79" s="180"/>
      <c r="AT79" s="167"/>
      <c r="AU79" s="198"/>
      <c r="AV79" s="199">
        <f t="shared" si="51"/>
        <v>0</v>
      </c>
      <c r="AW79" s="215">
        <f t="shared" si="52"/>
        <v>0</v>
      </c>
      <c r="AX79" s="199">
        <f t="shared" si="53"/>
        <v>0</v>
      </c>
      <c r="AY79" s="215">
        <f t="shared" si="54"/>
        <v>0</v>
      </c>
      <c r="BB79" s="167"/>
      <c r="BC79" s="180"/>
      <c r="BD79" s="167"/>
      <c r="BE79" s="180"/>
      <c r="BF79" s="167"/>
      <c r="BG79" s="180"/>
      <c r="BH79" s="167"/>
      <c r="BI79" s="180"/>
      <c r="BJ79" s="167"/>
      <c r="BK79" s="180"/>
      <c r="BL79" s="167"/>
      <c r="BM79" s="180"/>
      <c r="BN79" s="167"/>
      <c r="BO79" s="180"/>
      <c r="BP79" s="167"/>
      <c r="BQ79" s="198"/>
      <c r="BR79" s="199">
        <f t="shared" si="55"/>
        <v>0</v>
      </c>
      <c r="BS79" s="216">
        <f t="shared" si="56"/>
        <v>0</v>
      </c>
      <c r="BT79" s="199">
        <f t="shared" si="57"/>
        <v>0</v>
      </c>
      <c r="BU79" s="215">
        <f t="shared" si="58"/>
        <v>0</v>
      </c>
      <c r="BX79" s="167"/>
      <c r="BY79" s="180"/>
      <c r="BZ79" s="167"/>
      <c r="CA79" s="180"/>
      <c r="CB79" s="167"/>
      <c r="CC79" s="180"/>
      <c r="CD79" s="167"/>
      <c r="CE79" s="180"/>
      <c r="CF79" s="167"/>
      <c r="CG79" s="180"/>
      <c r="CH79" s="167"/>
      <c r="CI79" s="180"/>
      <c r="CJ79" s="167"/>
      <c r="CK79" s="180"/>
      <c r="CL79" s="167"/>
      <c r="CM79" s="198"/>
      <c r="CN79" s="199">
        <f t="shared" si="59"/>
        <v>0</v>
      </c>
      <c r="CO79" s="216">
        <f t="shared" si="60"/>
        <v>0</v>
      </c>
      <c r="CP79" s="199">
        <f t="shared" si="61"/>
        <v>0</v>
      </c>
      <c r="CQ79" s="215">
        <f t="shared" si="62"/>
        <v>0</v>
      </c>
      <c r="CT79" s="167"/>
      <c r="CU79" s="180"/>
      <c r="CV79" s="167"/>
      <c r="CW79" s="180"/>
      <c r="CX79" s="167"/>
      <c r="CY79" s="180"/>
      <c r="CZ79" s="167"/>
      <c r="DA79" s="180"/>
      <c r="DB79" s="167"/>
      <c r="DC79" s="180"/>
      <c r="DD79" s="167"/>
      <c r="DE79" s="180"/>
      <c r="DF79" s="167"/>
      <c r="DG79" s="180"/>
      <c r="DH79" s="167"/>
      <c r="DI79" s="198"/>
      <c r="DJ79" s="199">
        <f t="shared" si="63"/>
        <v>0</v>
      </c>
      <c r="DK79" s="216">
        <f t="shared" si="64"/>
        <v>0</v>
      </c>
      <c r="DL79" s="199">
        <f t="shared" si="65"/>
        <v>0</v>
      </c>
      <c r="DM79" s="215">
        <f t="shared" si="66"/>
        <v>0</v>
      </c>
      <c r="DP79" s="167"/>
      <c r="DQ79" s="180"/>
      <c r="DR79" s="167"/>
      <c r="DS79" s="180"/>
      <c r="DT79" s="167"/>
      <c r="DU79" s="180"/>
      <c r="DV79" s="167"/>
      <c r="DW79" s="180"/>
      <c r="DX79" s="167"/>
      <c r="DY79" s="180"/>
      <c r="DZ79" s="167"/>
      <c r="EA79" s="180"/>
      <c r="EB79" s="167"/>
      <c r="EC79" s="180"/>
      <c r="ED79" s="167"/>
      <c r="EE79" s="198"/>
      <c r="EF79" s="199">
        <f t="shared" si="67"/>
        <v>0</v>
      </c>
      <c r="EG79" s="216">
        <f t="shared" si="68"/>
        <v>0</v>
      </c>
      <c r="EH79" s="199">
        <f t="shared" si="69"/>
        <v>0</v>
      </c>
      <c r="EI79" s="215">
        <f t="shared" si="70"/>
        <v>0</v>
      </c>
      <c r="EL79" s="167"/>
      <c r="EM79" s="180"/>
      <c r="EN79" s="167"/>
      <c r="EO79" s="180"/>
      <c r="EP79" s="167"/>
      <c r="EQ79" s="180"/>
      <c r="ER79" s="167"/>
      <c r="ES79" s="180"/>
      <c r="ET79" s="167"/>
      <c r="EU79" s="180"/>
      <c r="EV79" s="167"/>
      <c r="EW79" s="180"/>
      <c r="EX79" s="167"/>
      <c r="EY79" s="180"/>
      <c r="EZ79" s="167"/>
      <c r="FA79" s="198"/>
      <c r="FB79" s="199">
        <f t="shared" si="71"/>
        <v>0</v>
      </c>
      <c r="FC79" s="216">
        <f t="shared" si="72"/>
        <v>0</v>
      </c>
      <c r="FD79" s="199">
        <f t="shared" si="73"/>
        <v>0</v>
      </c>
      <c r="FE79" s="215">
        <f t="shared" si="74"/>
        <v>0</v>
      </c>
      <c r="FH79" s="167"/>
      <c r="FI79" s="180"/>
      <c r="FJ79" s="167"/>
      <c r="FK79" s="180"/>
      <c r="FL79" s="167"/>
      <c r="FM79" s="180"/>
      <c r="FN79" s="167"/>
      <c r="FO79" s="180"/>
      <c r="FP79" s="167"/>
      <c r="FQ79" s="180"/>
      <c r="FR79" s="167"/>
      <c r="FS79" s="180"/>
      <c r="FT79" s="167"/>
      <c r="FU79" s="180"/>
      <c r="FV79" s="167"/>
      <c r="FW79" s="198"/>
      <c r="FX79" s="199">
        <f t="shared" si="75"/>
        <v>0</v>
      </c>
      <c r="FY79" s="216">
        <f t="shared" si="76"/>
        <v>0</v>
      </c>
      <c r="FZ79" s="199">
        <f t="shared" si="77"/>
        <v>0</v>
      </c>
      <c r="GA79" s="215">
        <f t="shared" si="78"/>
        <v>0</v>
      </c>
      <c r="GD79" s="167"/>
      <c r="GE79" s="180"/>
      <c r="GF79" s="167"/>
      <c r="GG79" s="180"/>
      <c r="GH79" s="167"/>
      <c r="GI79" s="180"/>
      <c r="GJ79" s="167"/>
      <c r="GK79" s="180"/>
      <c r="GL79" s="167"/>
      <c r="GM79" s="180"/>
      <c r="GN79" s="167"/>
      <c r="GO79" s="180"/>
      <c r="GP79" s="167"/>
      <c r="GQ79" s="180"/>
      <c r="GR79" s="167"/>
      <c r="GS79" s="198"/>
      <c r="GT79" s="199">
        <f t="shared" si="79"/>
        <v>0</v>
      </c>
      <c r="GU79" s="216">
        <f t="shared" si="80"/>
        <v>0</v>
      </c>
      <c r="GV79" s="199">
        <f t="shared" si="81"/>
        <v>0</v>
      </c>
      <c r="GW79" s="215">
        <f t="shared" si="82"/>
        <v>0</v>
      </c>
      <c r="GZ79" s="167"/>
      <c r="HA79" s="180"/>
      <c r="HB79" s="167"/>
      <c r="HC79" s="180"/>
      <c r="HD79" s="167"/>
      <c r="HE79" s="180"/>
      <c r="HF79" s="167"/>
      <c r="HG79" s="180"/>
      <c r="HH79" s="167"/>
      <c r="HI79" s="180"/>
      <c r="HJ79" s="167"/>
      <c r="HK79" s="180"/>
      <c r="HL79" s="167"/>
      <c r="HM79" s="180"/>
      <c r="HN79" s="167"/>
      <c r="HO79" s="198"/>
      <c r="HP79" s="199">
        <f t="shared" si="83"/>
        <v>0</v>
      </c>
      <c r="HQ79" s="216">
        <f t="shared" si="84"/>
        <v>0</v>
      </c>
      <c r="HR79" s="199">
        <f t="shared" si="85"/>
        <v>0</v>
      </c>
      <c r="HS79" s="215">
        <f t="shared" si="86"/>
        <v>0</v>
      </c>
      <c r="HV79" s="201">
        <f t="shared" si="87"/>
        <v>0</v>
      </c>
      <c r="HW79" s="202">
        <f t="shared" si="87"/>
        <v>0</v>
      </c>
      <c r="HX79" s="169">
        <f t="shared" si="47"/>
        <v>0</v>
      </c>
      <c r="HY79" s="170">
        <f t="shared" si="48"/>
        <v>0</v>
      </c>
      <c r="HZ79" s="203">
        <f t="shared" si="88"/>
        <v>0</v>
      </c>
      <c r="IA79" s="202">
        <f t="shared" si="88"/>
        <v>0</v>
      </c>
      <c r="IB79" s="169">
        <f t="shared" si="49"/>
        <v>0</v>
      </c>
      <c r="IC79" s="444">
        <f t="shared" si="50"/>
        <v>0</v>
      </c>
      <c r="ID79" s="437">
        <f t="shared" si="89"/>
        <v>0</v>
      </c>
      <c r="IE79" s="439">
        <f t="shared" si="90"/>
        <v>0</v>
      </c>
      <c r="IF79" s="438" t="s">
        <v>343</v>
      </c>
      <c r="IG79" s="439" t="s">
        <v>343</v>
      </c>
    </row>
    <row r="80" spans="1:241" s="23" customFormat="1" ht="15.75" hidden="1" customHeight="1" x14ac:dyDescent="0.25">
      <c r="A80" s="4"/>
      <c r="B80" s="73"/>
      <c r="C80" s="565"/>
      <c r="D80" s="563"/>
      <c r="E80" s="24"/>
      <c r="F80" s="564"/>
      <c r="G80" s="24"/>
      <c r="H80" s="24"/>
      <c r="I80" s="80">
        <f>INT(ROUND(F80,2)*(IF(E80&gt;0,data!$J$4,0)))</f>
        <v>0</v>
      </c>
      <c r="J80" s="80"/>
      <c r="K80" s="566"/>
      <c r="L80" s="131"/>
      <c r="M80" s="80">
        <f>INT(ROUND(F80,2)*(IF(E80&gt;0,(IF(K80="ano",data!$J$6,0)),0)))</f>
        <v>0</v>
      </c>
      <c r="N80" s="82"/>
      <c r="O80" s="84"/>
      <c r="P80" s="4"/>
      <c r="Q80" s="85"/>
      <c r="R80" s="639" t="s">
        <v>343</v>
      </c>
      <c r="S80" s="4"/>
      <c r="U80" s="176" t="s">
        <v>300</v>
      </c>
      <c r="V80" s="10"/>
      <c r="W80" s="10"/>
      <c r="X80" s="177"/>
      <c r="Y80" s="178"/>
      <c r="Z80" s="177"/>
      <c r="AA80" s="178"/>
      <c r="AB80" s="177"/>
      <c r="AC80" s="178"/>
      <c r="AD80" s="177"/>
      <c r="AE80" s="178"/>
      <c r="AF80" s="177"/>
      <c r="AG80" s="178"/>
      <c r="AH80" s="177"/>
      <c r="AI80" s="178"/>
      <c r="AJ80" s="177"/>
      <c r="AK80" s="178"/>
      <c r="AL80" s="177"/>
      <c r="AM80" s="178"/>
      <c r="AN80" s="177"/>
      <c r="AO80" s="178"/>
      <c r="AP80" s="177"/>
      <c r="AQ80" s="178"/>
      <c r="AR80" s="177"/>
      <c r="AS80" s="178"/>
      <c r="AT80" s="177"/>
      <c r="AU80" s="205"/>
      <c r="AV80" s="199">
        <f t="shared" si="51"/>
        <v>0</v>
      </c>
      <c r="AW80" s="215">
        <f t="shared" si="52"/>
        <v>0</v>
      </c>
      <c r="AX80" s="199">
        <f t="shared" si="53"/>
        <v>0</v>
      </c>
      <c r="AY80" s="215">
        <f t="shared" si="54"/>
        <v>0</v>
      </c>
      <c r="BB80" s="177"/>
      <c r="BC80" s="178"/>
      <c r="BD80" s="177"/>
      <c r="BE80" s="178"/>
      <c r="BF80" s="177"/>
      <c r="BG80" s="178"/>
      <c r="BH80" s="177"/>
      <c r="BI80" s="178"/>
      <c r="BJ80" s="177"/>
      <c r="BK80" s="178"/>
      <c r="BL80" s="177"/>
      <c r="BM80" s="178"/>
      <c r="BN80" s="177"/>
      <c r="BO80" s="178"/>
      <c r="BP80" s="177"/>
      <c r="BQ80" s="205"/>
      <c r="BR80" s="199">
        <f t="shared" si="55"/>
        <v>0</v>
      </c>
      <c r="BS80" s="216">
        <f t="shared" si="56"/>
        <v>0</v>
      </c>
      <c r="BT80" s="199">
        <f t="shared" si="57"/>
        <v>0</v>
      </c>
      <c r="BU80" s="215">
        <f t="shared" si="58"/>
        <v>0</v>
      </c>
      <c r="BX80" s="177"/>
      <c r="BY80" s="178"/>
      <c r="BZ80" s="177"/>
      <c r="CA80" s="178"/>
      <c r="CB80" s="177"/>
      <c r="CC80" s="178"/>
      <c r="CD80" s="177"/>
      <c r="CE80" s="178"/>
      <c r="CF80" s="177"/>
      <c r="CG80" s="178"/>
      <c r="CH80" s="177"/>
      <c r="CI80" s="178"/>
      <c r="CJ80" s="177"/>
      <c r="CK80" s="178"/>
      <c r="CL80" s="177"/>
      <c r="CM80" s="205"/>
      <c r="CN80" s="199">
        <f t="shared" si="59"/>
        <v>0</v>
      </c>
      <c r="CO80" s="216">
        <f t="shared" si="60"/>
        <v>0</v>
      </c>
      <c r="CP80" s="199">
        <f t="shared" si="61"/>
        <v>0</v>
      </c>
      <c r="CQ80" s="215">
        <f t="shared" si="62"/>
        <v>0</v>
      </c>
      <c r="CT80" s="177"/>
      <c r="CU80" s="178"/>
      <c r="CV80" s="177"/>
      <c r="CW80" s="178"/>
      <c r="CX80" s="177"/>
      <c r="CY80" s="178"/>
      <c r="CZ80" s="177"/>
      <c r="DA80" s="178"/>
      <c r="DB80" s="177"/>
      <c r="DC80" s="178"/>
      <c r="DD80" s="177"/>
      <c r="DE80" s="178"/>
      <c r="DF80" s="177"/>
      <c r="DG80" s="178"/>
      <c r="DH80" s="177"/>
      <c r="DI80" s="205"/>
      <c r="DJ80" s="199">
        <f t="shared" si="63"/>
        <v>0</v>
      </c>
      <c r="DK80" s="216">
        <f t="shared" si="64"/>
        <v>0</v>
      </c>
      <c r="DL80" s="199">
        <f t="shared" si="65"/>
        <v>0</v>
      </c>
      <c r="DM80" s="215">
        <f t="shared" si="66"/>
        <v>0</v>
      </c>
      <c r="DP80" s="177"/>
      <c r="DQ80" s="178"/>
      <c r="DR80" s="177"/>
      <c r="DS80" s="178"/>
      <c r="DT80" s="177"/>
      <c r="DU80" s="178"/>
      <c r="DV80" s="177"/>
      <c r="DW80" s="178"/>
      <c r="DX80" s="177"/>
      <c r="DY80" s="178"/>
      <c r="DZ80" s="177"/>
      <c r="EA80" s="178"/>
      <c r="EB80" s="177"/>
      <c r="EC80" s="178"/>
      <c r="ED80" s="177"/>
      <c r="EE80" s="205"/>
      <c r="EF80" s="199">
        <f t="shared" si="67"/>
        <v>0</v>
      </c>
      <c r="EG80" s="216">
        <f t="shared" si="68"/>
        <v>0</v>
      </c>
      <c r="EH80" s="199">
        <f t="shared" si="69"/>
        <v>0</v>
      </c>
      <c r="EI80" s="215">
        <f t="shared" si="70"/>
        <v>0</v>
      </c>
      <c r="EL80" s="177"/>
      <c r="EM80" s="178"/>
      <c r="EN80" s="177"/>
      <c r="EO80" s="178"/>
      <c r="EP80" s="177"/>
      <c r="EQ80" s="178"/>
      <c r="ER80" s="177"/>
      <c r="ES80" s="178"/>
      <c r="ET80" s="177"/>
      <c r="EU80" s="178"/>
      <c r="EV80" s="177"/>
      <c r="EW80" s="178"/>
      <c r="EX80" s="177"/>
      <c r="EY80" s="178"/>
      <c r="EZ80" s="177"/>
      <c r="FA80" s="205"/>
      <c r="FB80" s="199">
        <f t="shared" si="71"/>
        <v>0</v>
      </c>
      <c r="FC80" s="216">
        <f t="shared" si="72"/>
        <v>0</v>
      </c>
      <c r="FD80" s="199">
        <f t="shared" si="73"/>
        <v>0</v>
      </c>
      <c r="FE80" s="215">
        <f t="shared" si="74"/>
        <v>0</v>
      </c>
      <c r="FH80" s="177"/>
      <c r="FI80" s="178"/>
      <c r="FJ80" s="177"/>
      <c r="FK80" s="178"/>
      <c r="FL80" s="177"/>
      <c r="FM80" s="178"/>
      <c r="FN80" s="177"/>
      <c r="FO80" s="178"/>
      <c r="FP80" s="177"/>
      <c r="FQ80" s="178"/>
      <c r="FR80" s="177"/>
      <c r="FS80" s="178"/>
      <c r="FT80" s="177"/>
      <c r="FU80" s="178"/>
      <c r="FV80" s="177"/>
      <c r="FW80" s="205"/>
      <c r="FX80" s="199">
        <f t="shared" si="75"/>
        <v>0</v>
      </c>
      <c r="FY80" s="216">
        <f t="shared" si="76"/>
        <v>0</v>
      </c>
      <c r="FZ80" s="199">
        <f t="shared" si="77"/>
        <v>0</v>
      </c>
      <c r="GA80" s="215">
        <f t="shared" si="78"/>
        <v>0</v>
      </c>
      <c r="GD80" s="177"/>
      <c r="GE80" s="178"/>
      <c r="GF80" s="177"/>
      <c r="GG80" s="178"/>
      <c r="GH80" s="177"/>
      <c r="GI80" s="178"/>
      <c r="GJ80" s="177"/>
      <c r="GK80" s="178"/>
      <c r="GL80" s="177"/>
      <c r="GM80" s="178"/>
      <c r="GN80" s="177"/>
      <c r="GO80" s="178"/>
      <c r="GP80" s="177"/>
      <c r="GQ80" s="178"/>
      <c r="GR80" s="177"/>
      <c r="GS80" s="205"/>
      <c r="GT80" s="199">
        <f t="shared" si="79"/>
        <v>0</v>
      </c>
      <c r="GU80" s="216">
        <f t="shared" si="80"/>
        <v>0</v>
      </c>
      <c r="GV80" s="199">
        <f t="shared" si="81"/>
        <v>0</v>
      </c>
      <c r="GW80" s="215">
        <f t="shared" si="82"/>
        <v>0</v>
      </c>
      <c r="GZ80" s="177"/>
      <c r="HA80" s="178"/>
      <c r="HB80" s="177"/>
      <c r="HC80" s="178"/>
      <c r="HD80" s="177"/>
      <c r="HE80" s="178"/>
      <c r="HF80" s="177"/>
      <c r="HG80" s="178"/>
      <c r="HH80" s="177"/>
      <c r="HI80" s="178"/>
      <c r="HJ80" s="177"/>
      <c r="HK80" s="178"/>
      <c r="HL80" s="177"/>
      <c r="HM80" s="178"/>
      <c r="HN80" s="177"/>
      <c r="HO80" s="205"/>
      <c r="HP80" s="199">
        <f t="shared" si="83"/>
        <v>0</v>
      </c>
      <c r="HQ80" s="216">
        <f t="shared" si="84"/>
        <v>0</v>
      </c>
      <c r="HR80" s="199">
        <f t="shared" si="85"/>
        <v>0</v>
      </c>
      <c r="HS80" s="215">
        <f t="shared" si="86"/>
        <v>0</v>
      </c>
      <c r="HV80" s="201">
        <f t="shared" si="87"/>
        <v>0</v>
      </c>
      <c r="HW80" s="202">
        <f t="shared" si="87"/>
        <v>0</v>
      </c>
      <c r="HX80" s="169">
        <f t="shared" si="47"/>
        <v>0</v>
      </c>
      <c r="HY80" s="170">
        <f t="shared" si="48"/>
        <v>0</v>
      </c>
      <c r="HZ80" s="203">
        <f t="shared" si="88"/>
        <v>0</v>
      </c>
      <c r="IA80" s="202">
        <f t="shared" si="88"/>
        <v>0</v>
      </c>
      <c r="IB80" s="169">
        <f t="shared" si="49"/>
        <v>0</v>
      </c>
      <c r="IC80" s="444">
        <f t="shared" si="50"/>
        <v>0</v>
      </c>
      <c r="ID80" s="437">
        <f t="shared" si="89"/>
        <v>0</v>
      </c>
      <c r="IE80" s="439">
        <f t="shared" si="90"/>
        <v>0</v>
      </c>
      <c r="IF80" s="438" t="s">
        <v>343</v>
      </c>
      <c r="IG80" s="439" t="s">
        <v>343</v>
      </c>
    </row>
    <row r="81" spans="1:241" s="4" customFormat="1" ht="16.5" customHeight="1" x14ac:dyDescent="0.25">
      <c r="B81" s="73" t="s">
        <v>47</v>
      </c>
      <c r="C81" s="880"/>
      <c r="D81" s="881"/>
      <c r="E81" s="318"/>
      <c r="F81" s="314"/>
      <c r="G81" s="14"/>
      <c r="H81" s="14"/>
      <c r="I81" s="80">
        <f>INT(ROUND(F81,2)*(IF(E81&gt;0,data!$J$4,0)))</f>
        <v>0</v>
      </c>
      <c r="J81" s="80">
        <f>IF(E81&gt;0,I81*E81,0)</f>
        <v>0</v>
      </c>
      <c r="K81" s="320"/>
      <c r="L81" s="318"/>
      <c r="M81" s="80">
        <f>INT(ROUND(F81,2)*(IF(E81&gt;0,(IF(K81="ano",data!$J$6,0)),0)))</f>
        <v>0</v>
      </c>
      <c r="N81" s="82">
        <f>IF(L81&gt;E81,M81*E81,M81*L81)</f>
        <v>0</v>
      </c>
      <c r="O81" s="84">
        <f t="shared" si="44"/>
        <v>0</v>
      </c>
      <c r="Q81" s="85" t="str">
        <f t="shared" si="45"/>
        <v/>
      </c>
      <c r="R81" s="639" t="s">
        <v>343</v>
      </c>
      <c r="T81" s="4">
        <f t="shared" si="46"/>
        <v>0</v>
      </c>
      <c r="U81" s="179" t="s">
        <v>300</v>
      </c>
      <c r="V81" s="10"/>
      <c r="W81" s="10"/>
      <c r="X81" s="167"/>
      <c r="Y81" s="180"/>
      <c r="Z81" s="167"/>
      <c r="AA81" s="180"/>
      <c r="AB81" s="167"/>
      <c r="AC81" s="180"/>
      <c r="AD81" s="167"/>
      <c r="AE81" s="180"/>
      <c r="AF81" s="167"/>
      <c r="AG81" s="180"/>
      <c r="AH81" s="167"/>
      <c r="AI81" s="180"/>
      <c r="AJ81" s="167"/>
      <c r="AK81" s="180"/>
      <c r="AL81" s="167"/>
      <c r="AM81" s="180"/>
      <c r="AN81" s="167"/>
      <c r="AO81" s="180"/>
      <c r="AP81" s="167"/>
      <c r="AQ81" s="180"/>
      <c r="AR81" s="167"/>
      <c r="AS81" s="180"/>
      <c r="AT81" s="167"/>
      <c r="AU81" s="198"/>
      <c r="AV81" s="199">
        <f t="shared" si="51"/>
        <v>0</v>
      </c>
      <c r="AW81" s="215">
        <f t="shared" si="52"/>
        <v>0</v>
      </c>
      <c r="AX81" s="199">
        <f t="shared" si="53"/>
        <v>0</v>
      </c>
      <c r="AY81" s="215">
        <f t="shared" si="54"/>
        <v>0</v>
      </c>
      <c r="BB81" s="167"/>
      <c r="BC81" s="180"/>
      <c r="BD81" s="167"/>
      <c r="BE81" s="180"/>
      <c r="BF81" s="167"/>
      <c r="BG81" s="180"/>
      <c r="BH81" s="167"/>
      <c r="BI81" s="180"/>
      <c r="BJ81" s="167"/>
      <c r="BK81" s="180"/>
      <c r="BL81" s="167"/>
      <c r="BM81" s="180"/>
      <c r="BN81" s="167"/>
      <c r="BO81" s="180"/>
      <c r="BP81" s="167"/>
      <c r="BQ81" s="198"/>
      <c r="BR81" s="199">
        <f t="shared" si="55"/>
        <v>0</v>
      </c>
      <c r="BS81" s="216">
        <f t="shared" si="56"/>
        <v>0</v>
      </c>
      <c r="BT81" s="199">
        <f t="shared" si="57"/>
        <v>0</v>
      </c>
      <c r="BU81" s="215">
        <f t="shared" si="58"/>
        <v>0</v>
      </c>
      <c r="BX81" s="167"/>
      <c r="BY81" s="180"/>
      <c r="BZ81" s="167"/>
      <c r="CA81" s="180"/>
      <c r="CB81" s="167"/>
      <c r="CC81" s="180"/>
      <c r="CD81" s="167"/>
      <c r="CE81" s="180"/>
      <c r="CF81" s="167"/>
      <c r="CG81" s="180"/>
      <c r="CH81" s="167"/>
      <c r="CI81" s="180"/>
      <c r="CJ81" s="167"/>
      <c r="CK81" s="180"/>
      <c r="CL81" s="167"/>
      <c r="CM81" s="198"/>
      <c r="CN81" s="199">
        <f t="shared" si="59"/>
        <v>0</v>
      </c>
      <c r="CO81" s="216">
        <f t="shared" si="60"/>
        <v>0</v>
      </c>
      <c r="CP81" s="199">
        <f t="shared" si="61"/>
        <v>0</v>
      </c>
      <c r="CQ81" s="215">
        <f t="shared" si="62"/>
        <v>0</v>
      </c>
      <c r="CT81" s="167"/>
      <c r="CU81" s="180"/>
      <c r="CV81" s="167"/>
      <c r="CW81" s="180"/>
      <c r="CX81" s="167"/>
      <c r="CY81" s="180"/>
      <c r="CZ81" s="167"/>
      <c r="DA81" s="180"/>
      <c r="DB81" s="167"/>
      <c r="DC81" s="180"/>
      <c r="DD81" s="167"/>
      <c r="DE81" s="180"/>
      <c r="DF81" s="167"/>
      <c r="DG81" s="180"/>
      <c r="DH81" s="167"/>
      <c r="DI81" s="198"/>
      <c r="DJ81" s="199">
        <f t="shared" si="63"/>
        <v>0</v>
      </c>
      <c r="DK81" s="216">
        <f t="shared" si="64"/>
        <v>0</v>
      </c>
      <c r="DL81" s="199">
        <f t="shared" si="65"/>
        <v>0</v>
      </c>
      <c r="DM81" s="215">
        <f t="shared" si="66"/>
        <v>0</v>
      </c>
      <c r="DP81" s="167"/>
      <c r="DQ81" s="180"/>
      <c r="DR81" s="167"/>
      <c r="DS81" s="180"/>
      <c r="DT81" s="167"/>
      <c r="DU81" s="180"/>
      <c r="DV81" s="167"/>
      <c r="DW81" s="180"/>
      <c r="DX81" s="167"/>
      <c r="DY81" s="180"/>
      <c r="DZ81" s="167"/>
      <c r="EA81" s="180"/>
      <c r="EB81" s="167"/>
      <c r="EC81" s="180"/>
      <c r="ED81" s="167"/>
      <c r="EE81" s="198"/>
      <c r="EF81" s="199">
        <f t="shared" si="67"/>
        <v>0</v>
      </c>
      <c r="EG81" s="216">
        <f t="shared" si="68"/>
        <v>0</v>
      </c>
      <c r="EH81" s="199">
        <f t="shared" si="69"/>
        <v>0</v>
      </c>
      <c r="EI81" s="215">
        <f t="shared" si="70"/>
        <v>0</v>
      </c>
      <c r="EL81" s="167"/>
      <c r="EM81" s="180"/>
      <c r="EN81" s="167"/>
      <c r="EO81" s="180"/>
      <c r="EP81" s="167"/>
      <c r="EQ81" s="180"/>
      <c r="ER81" s="167"/>
      <c r="ES81" s="180"/>
      <c r="ET81" s="167"/>
      <c r="EU81" s="180"/>
      <c r="EV81" s="167"/>
      <c r="EW81" s="180"/>
      <c r="EX81" s="167"/>
      <c r="EY81" s="180"/>
      <c r="EZ81" s="167"/>
      <c r="FA81" s="198"/>
      <c r="FB81" s="199">
        <f t="shared" si="71"/>
        <v>0</v>
      </c>
      <c r="FC81" s="216">
        <f t="shared" si="72"/>
        <v>0</v>
      </c>
      <c r="FD81" s="199">
        <f t="shared" si="73"/>
        <v>0</v>
      </c>
      <c r="FE81" s="215">
        <f t="shared" si="74"/>
        <v>0</v>
      </c>
      <c r="FH81" s="167"/>
      <c r="FI81" s="180"/>
      <c r="FJ81" s="167"/>
      <c r="FK81" s="180"/>
      <c r="FL81" s="167"/>
      <c r="FM81" s="180"/>
      <c r="FN81" s="167"/>
      <c r="FO81" s="180"/>
      <c r="FP81" s="167"/>
      <c r="FQ81" s="180"/>
      <c r="FR81" s="167"/>
      <c r="FS81" s="180"/>
      <c r="FT81" s="167"/>
      <c r="FU81" s="180"/>
      <c r="FV81" s="167"/>
      <c r="FW81" s="198"/>
      <c r="FX81" s="199">
        <f t="shared" si="75"/>
        <v>0</v>
      </c>
      <c r="FY81" s="216">
        <f t="shared" si="76"/>
        <v>0</v>
      </c>
      <c r="FZ81" s="199">
        <f t="shared" si="77"/>
        <v>0</v>
      </c>
      <c r="GA81" s="215">
        <f t="shared" si="78"/>
        <v>0</v>
      </c>
      <c r="GD81" s="167"/>
      <c r="GE81" s="180"/>
      <c r="GF81" s="167"/>
      <c r="GG81" s="180"/>
      <c r="GH81" s="167"/>
      <c r="GI81" s="180"/>
      <c r="GJ81" s="167"/>
      <c r="GK81" s="180"/>
      <c r="GL81" s="167"/>
      <c r="GM81" s="180"/>
      <c r="GN81" s="167"/>
      <c r="GO81" s="180"/>
      <c r="GP81" s="167"/>
      <c r="GQ81" s="180"/>
      <c r="GR81" s="167"/>
      <c r="GS81" s="198"/>
      <c r="GT81" s="199">
        <f t="shared" si="79"/>
        <v>0</v>
      </c>
      <c r="GU81" s="216">
        <f t="shared" si="80"/>
        <v>0</v>
      </c>
      <c r="GV81" s="199">
        <f t="shared" si="81"/>
        <v>0</v>
      </c>
      <c r="GW81" s="215">
        <f t="shared" si="82"/>
        <v>0</v>
      </c>
      <c r="GZ81" s="167"/>
      <c r="HA81" s="180"/>
      <c r="HB81" s="167"/>
      <c r="HC81" s="180"/>
      <c r="HD81" s="167"/>
      <c r="HE81" s="180"/>
      <c r="HF81" s="167"/>
      <c r="HG81" s="180"/>
      <c r="HH81" s="167"/>
      <c r="HI81" s="180"/>
      <c r="HJ81" s="167"/>
      <c r="HK81" s="180"/>
      <c r="HL81" s="167"/>
      <c r="HM81" s="180"/>
      <c r="HN81" s="167"/>
      <c r="HO81" s="198"/>
      <c r="HP81" s="199">
        <f t="shared" si="83"/>
        <v>0</v>
      </c>
      <c r="HQ81" s="216">
        <f t="shared" si="84"/>
        <v>0</v>
      </c>
      <c r="HR81" s="199">
        <f t="shared" si="85"/>
        <v>0</v>
      </c>
      <c r="HS81" s="215">
        <f t="shared" si="86"/>
        <v>0</v>
      </c>
      <c r="HV81" s="201">
        <f t="shared" si="87"/>
        <v>0</v>
      </c>
      <c r="HW81" s="202">
        <f t="shared" si="87"/>
        <v>0</v>
      </c>
      <c r="HX81" s="169">
        <f t="shared" si="47"/>
        <v>0</v>
      </c>
      <c r="HY81" s="170">
        <f t="shared" si="48"/>
        <v>0</v>
      </c>
      <c r="HZ81" s="203">
        <f t="shared" si="88"/>
        <v>0</v>
      </c>
      <c r="IA81" s="202">
        <f t="shared" si="88"/>
        <v>0</v>
      </c>
      <c r="IB81" s="169">
        <f t="shared" si="49"/>
        <v>0</v>
      </c>
      <c r="IC81" s="444">
        <f t="shared" si="50"/>
        <v>0</v>
      </c>
      <c r="ID81" s="437">
        <f t="shared" si="89"/>
        <v>0</v>
      </c>
      <c r="IE81" s="439">
        <f t="shared" si="90"/>
        <v>0</v>
      </c>
      <c r="IF81" s="438" t="s">
        <v>343</v>
      </c>
      <c r="IG81" s="439" t="s">
        <v>343</v>
      </c>
    </row>
    <row r="82" spans="1:241" s="23" customFormat="1" ht="16.5" hidden="1" customHeight="1" x14ac:dyDescent="0.25">
      <c r="A82" s="4"/>
      <c r="B82" s="73"/>
      <c r="C82" s="565"/>
      <c r="D82" s="563"/>
      <c r="E82" s="24"/>
      <c r="F82" s="564"/>
      <c r="G82" s="24"/>
      <c r="H82" s="24"/>
      <c r="I82" s="80">
        <f>INT(ROUND(F82,2)*(IF(E82&gt;0,data!$J$4,0)))</f>
        <v>0</v>
      </c>
      <c r="J82" s="80"/>
      <c r="K82" s="566"/>
      <c r="L82" s="131"/>
      <c r="M82" s="80">
        <f>INT(ROUND(F82,2)*(IF(E82&gt;0,(IF(K82="ano",data!$J$6,0)),0)))</f>
        <v>0</v>
      </c>
      <c r="N82" s="82"/>
      <c r="O82" s="84"/>
      <c r="P82" s="4"/>
      <c r="Q82" s="85"/>
      <c r="R82" s="639" t="s">
        <v>343</v>
      </c>
      <c r="S82" s="4"/>
      <c r="U82" s="176" t="s">
        <v>300</v>
      </c>
      <c r="V82" s="10"/>
      <c r="W82" s="10"/>
      <c r="X82" s="177"/>
      <c r="Y82" s="178"/>
      <c r="Z82" s="177"/>
      <c r="AA82" s="178"/>
      <c r="AB82" s="177"/>
      <c r="AC82" s="178"/>
      <c r="AD82" s="177"/>
      <c r="AE82" s="178"/>
      <c r="AF82" s="177"/>
      <c r="AG82" s="178"/>
      <c r="AH82" s="177"/>
      <c r="AI82" s="178"/>
      <c r="AJ82" s="177"/>
      <c r="AK82" s="178"/>
      <c r="AL82" s="177"/>
      <c r="AM82" s="178"/>
      <c r="AN82" s="177"/>
      <c r="AO82" s="178"/>
      <c r="AP82" s="177"/>
      <c r="AQ82" s="178"/>
      <c r="AR82" s="177"/>
      <c r="AS82" s="178"/>
      <c r="AT82" s="177"/>
      <c r="AU82" s="205"/>
      <c r="AV82" s="199">
        <f t="shared" si="51"/>
        <v>0</v>
      </c>
      <c r="AW82" s="215">
        <f t="shared" si="52"/>
        <v>0</v>
      </c>
      <c r="AX82" s="199">
        <f t="shared" si="53"/>
        <v>0</v>
      </c>
      <c r="AY82" s="215">
        <f t="shared" si="54"/>
        <v>0</v>
      </c>
      <c r="BB82" s="177"/>
      <c r="BC82" s="178"/>
      <c r="BD82" s="177"/>
      <c r="BE82" s="178"/>
      <c r="BF82" s="177"/>
      <c r="BG82" s="178"/>
      <c r="BH82" s="177"/>
      <c r="BI82" s="178"/>
      <c r="BJ82" s="177"/>
      <c r="BK82" s="178"/>
      <c r="BL82" s="177"/>
      <c r="BM82" s="178"/>
      <c r="BN82" s="177"/>
      <c r="BO82" s="178"/>
      <c r="BP82" s="177"/>
      <c r="BQ82" s="205"/>
      <c r="BR82" s="199">
        <f t="shared" si="55"/>
        <v>0</v>
      </c>
      <c r="BS82" s="216">
        <f t="shared" si="56"/>
        <v>0</v>
      </c>
      <c r="BT82" s="199">
        <f t="shared" si="57"/>
        <v>0</v>
      </c>
      <c r="BU82" s="215">
        <f t="shared" si="58"/>
        <v>0</v>
      </c>
      <c r="BX82" s="177"/>
      <c r="BY82" s="178"/>
      <c r="BZ82" s="177"/>
      <c r="CA82" s="178"/>
      <c r="CB82" s="177"/>
      <c r="CC82" s="178"/>
      <c r="CD82" s="177"/>
      <c r="CE82" s="178"/>
      <c r="CF82" s="177"/>
      <c r="CG82" s="178"/>
      <c r="CH82" s="177"/>
      <c r="CI82" s="178"/>
      <c r="CJ82" s="177"/>
      <c r="CK82" s="178"/>
      <c r="CL82" s="177"/>
      <c r="CM82" s="205"/>
      <c r="CN82" s="199">
        <f t="shared" si="59"/>
        <v>0</v>
      </c>
      <c r="CO82" s="216">
        <f t="shared" si="60"/>
        <v>0</v>
      </c>
      <c r="CP82" s="199">
        <f t="shared" si="61"/>
        <v>0</v>
      </c>
      <c r="CQ82" s="215">
        <f t="shared" si="62"/>
        <v>0</v>
      </c>
      <c r="CT82" s="177"/>
      <c r="CU82" s="178"/>
      <c r="CV82" s="177"/>
      <c r="CW82" s="178"/>
      <c r="CX82" s="177"/>
      <c r="CY82" s="178"/>
      <c r="CZ82" s="177"/>
      <c r="DA82" s="178"/>
      <c r="DB82" s="177"/>
      <c r="DC82" s="178"/>
      <c r="DD82" s="177"/>
      <c r="DE82" s="178"/>
      <c r="DF82" s="177"/>
      <c r="DG82" s="178"/>
      <c r="DH82" s="177"/>
      <c r="DI82" s="205"/>
      <c r="DJ82" s="199">
        <f t="shared" si="63"/>
        <v>0</v>
      </c>
      <c r="DK82" s="216">
        <f t="shared" si="64"/>
        <v>0</v>
      </c>
      <c r="DL82" s="199">
        <f t="shared" si="65"/>
        <v>0</v>
      </c>
      <c r="DM82" s="215">
        <f t="shared" si="66"/>
        <v>0</v>
      </c>
      <c r="DP82" s="177"/>
      <c r="DQ82" s="178"/>
      <c r="DR82" s="177"/>
      <c r="DS82" s="178"/>
      <c r="DT82" s="177"/>
      <c r="DU82" s="178"/>
      <c r="DV82" s="177"/>
      <c r="DW82" s="178"/>
      <c r="DX82" s="177"/>
      <c r="DY82" s="178"/>
      <c r="DZ82" s="177"/>
      <c r="EA82" s="178"/>
      <c r="EB82" s="177"/>
      <c r="EC82" s="178"/>
      <c r="ED82" s="177"/>
      <c r="EE82" s="205"/>
      <c r="EF82" s="199">
        <f t="shared" si="67"/>
        <v>0</v>
      </c>
      <c r="EG82" s="216">
        <f t="shared" si="68"/>
        <v>0</v>
      </c>
      <c r="EH82" s="199">
        <f t="shared" si="69"/>
        <v>0</v>
      </c>
      <c r="EI82" s="215">
        <f t="shared" si="70"/>
        <v>0</v>
      </c>
      <c r="EL82" s="177"/>
      <c r="EM82" s="178"/>
      <c r="EN82" s="177"/>
      <c r="EO82" s="178"/>
      <c r="EP82" s="177"/>
      <c r="EQ82" s="178"/>
      <c r="ER82" s="177"/>
      <c r="ES82" s="178"/>
      <c r="ET82" s="177"/>
      <c r="EU82" s="178"/>
      <c r="EV82" s="177"/>
      <c r="EW82" s="178"/>
      <c r="EX82" s="177"/>
      <c r="EY82" s="178"/>
      <c r="EZ82" s="177"/>
      <c r="FA82" s="205"/>
      <c r="FB82" s="199">
        <f t="shared" si="71"/>
        <v>0</v>
      </c>
      <c r="FC82" s="216">
        <f t="shared" si="72"/>
        <v>0</v>
      </c>
      <c r="FD82" s="199">
        <f t="shared" si="73"/>
        <v>0</v>
      </c>
      <c r="FE82" s="215">
        <f t="shared" si="74"/>
        <v>0</v>
      </c>
      <c r="FH82" s="177"/>
      <c r="FI82" s="178"/>
      <c r="FJ82" s="177"/>
      <c r="FK82" s="178"/>
      <c r="FL82" s="177"/>
      <c r="FM82" s="178"/>
      <c r="FN82" s="177"/>
      <c r="FO82" s="178"/>
      <c r="FP82" s="177"/>
      <c r="FQ82" s="178"/>
      <c r="FR82" s="177"/>
      <c r="FS82" s="178"/>
      <c r="FT82" s="177"/>
      <c r="FU82" s="178"/>
      <c r="FV82" s="177"/>
      <c r="FW82" s="205"/>
      <c r="FX82" s="199">
        <f t="shared" si="75"/>
        <v>0</v>
      </c>
      <c r="FY82" s="216">
        <f t="shared" si="76"/>
        <v>0</v>
      </c>
      <c r="FZ82" s="199">
        <f t="shared" si="77"/>
        <v>0</v>
      </c>
      <c r="GA82" s="215">
        <f t="shared" si="78"/>
        <v>0</v>
      </c>
      <c r="GD82" s="177"/>
      <c r="GE82" s="178"/>
      <c r="GF82" s="177"/>
      <c r="GG82" s="178"/>
      <c r="GH82" s="177"/>
      <c r="GI82" s="178"/>
      <c r="GJ82" s="177"/>
      <c r="GK82" s="178"/>
      <c r="GL82" s="177"/>
      <c r="GM82" s="178"/>
      <c r="GN82" s="177"/>
      <c r="GO82" s="178"/>
      <c r="GP82" s="177"/>
      <c r="GQ82" s="178"/>
      <c r="GR82" s="177"/>
      <c r="GS82" s="205"/>
      <c r="GT82" s="199">
        <f t="shared" si="79"/>
        <v>0</v>
      </c>
      <c r="GU82" s="216">
        <f t="shared" si="80"/>
        <v>0</v>
      </c>
      <c r="GV82" s="199">
        <f t="shared" si="81"/>
        <v>0</v>
      </c>
      <c r="GW82" s="215">
        <f t="shared" si="82"/>
        <v>0</v>
      </c>
      <c r="GZ82" s="177"/>
      <c r="HA82" s="178"/>
      <c r="HB82" s="177"/>
      <c r="HC82" s="178"/>
      <c r="HD82" s="177"/>
      <c r="HE82" s="178"/>
      <c r="HF82" s="177"/>
      <c r="HG82" s="178"/>
      <c r="HH82" s="177"/>
      <c r="HI82" s="178"/>
      <c r="HJ82" s="177"/>
      <c r="HK82" s="178"/>
      <c r="HL82" s="177"/>
      <c r="HM82" s="178"/>
      <c r="HN82" s="177"/>
      <c r="HO82" s="205"/>
      <c r="HP82" s="199">
        <f t="shared" si="83"/>
        <v>0</v>
      </c>
      <c r="HQ82" s="216">
        <f t="shared" si="84"/>
        <v>0</v>
      </c>
      <c r="HR82" s="199">
        <f t="shared" si="85"/>
        <v>0</v>
      </c>
      <c r="HS82" s="215">
        <f t="shared" si="86"/>
        <v>0</v>
      </c>
      <c r="HV82" s="201">
        <f t="shared" si="87"/>
        <v>0</v>
      </c>
      <c r="HW82" s="202">
        <f t="shared" si="87"/>
        <v>0</v>
      </c>
      <c r="HX82" s="169">
        <f t="shared" si="47"/>
        <v>0</v>
      </c>
      <c r="HY82" s="170">
        <f t="shared" si="48"/>
        <v>0</v>
      </c>
      <c r="HZ82" s="203">
        <f t="shared" si="88"/>
        <v>0</v>
      </c>
      <c r="IA82" s="202">
        <f t="shared" si="88"/>
        <v>0</v>
      </c>
      <c r="IB82" s="169">
        <f t="shared" si="49"/>
        <v>0</v>
      </c>
      <c r="IC82" s="444">
        <f t="shared" si="50"/>
        <v>0</v>
      </c>
      <c r="ID82" s="437">
        <f t="shared" si="89"/>
        <v>0</v>
      </c>
      <c r="IE82" s="439">
        <f t="shared" si="90"/>
        <v>0</v>
      </c>
      <c r="IF82" s="438" t="s">
        <v>343</v>
      </c>
      <c r="IG82" s="439" t="s">
        <v>343</v>
      </c>
    </row>
    <row r="83" spans="1:241" s="4" customFormat="1" ht="16.5" customHeight="1" x14ac:dyDescent="0.25">
      <c r="B83" s="73" t="s">
        <v>48</v>
      </c>
      <c r="C83" s="880"/>
      <c r="D83" s="881"/>
      <c r="E83" s="318"/>
      <c r="F83" s="314"/>
      <c r="G83" s="14"/>
      <c r="H83" s="14"/>
      <c r="I83" s="80">
        <f>INT(ROUND(F83,2)*(IF(E83&gt;0,data!$J$4,0)))</f>
        <v>0</v>
      </c>
      <c r="J83" s="80">
        <f>IF(E83&gt;0,I83*E83,0)</f>
        <v>0</v>
      </c>
      <c r="K83" s="320"/>
      <c r="L83" s="318"/>
      <c r="M83" s="80">
        <f>INT(ROUND(F83,2)*(IF(E83&gt;0,(IF(K83="ano",data!$J$6,0)),0)))</f>
        <v>0</v>
      </c>
      <c r="N83" s="82">
        <f>IF(L83&gt;E83,M83*E83,M83*L83)</f>
        <v>0</v>
      </c>
      <c r="O83" s="84">
        <f t="shared" si="44"/>
        <v>0</v>
      </c>
      <c r="Q83" s="85" t="str">
        <f t="shared" si="45"/>
        <v/>
      </c>
      <c r="R83" s="639" t="s">
        <v>343</v>
      </c>
      <c r="T83" s="4">
        <f t="shared" si="46"/>
        <v>0</v>
      </c>
      <c r="U83" s="179" t="s">
        <v>300</v>
      </c>
      <c r="V83" s="10"/>
      <c r="W83" s="10"/>
      <c r="X83" s="167"/>
      <c r="Y83" s="180"/>
      <c r="Z83" s="167"/>
      <c r="AA83" s="180"/>
      <c r="AB83" s="167"/>
      <c r="AC83" s="180"/>
      <c r="AD83" s="167"/>
      <c r="AE83" s="180"/>
      <c r="AF83" s="167"/>
      <c r="AG83" s="180"/>
      <c r="AH83" s="167"/>
      <c r="AI83" s="180"/>
      <c r="AJ83" s="167"/>
      <c r="AK83" s="180"/>
      <c r="AL83" s="167"/>
      <c r="AM83" s="180"/>
      <c r="AN83" s="167"/>
      <c r="AO83" s="180"/>
      <c r="AP83" s="167"/>
      <c r="AQ83" s="180"/>
      <c r="AR83" s="167"/>
      <c r="AS83" s="180"/>
      <c r="AT83" s="167"/>
      <c r="AU83" s="198"/>
      <c r="AV83" s="199">
        <f t="shared" si="51"/>
        <v>0</v>
      </c>
      <c r="AW83" s="215">
        <f t="shared" si="52"/>
        <v>0</v>
      </c>
      <c r="AX83" s="199">
        <f t="shared" si="53"/>
        <v>0</v>
      </c>
      <c r="AY83" s="215">
        <f t="shared" si="54"/>
        <v>0</v>
      </c>
      <c r="BB83" s="167"/>
      <c r="BC83" s="180"/>
      <c r="BD83" s="167"/>
      <c r="BE83" s="180"/>
      <c r="BF83" s="167"/>
      <c r="BG83" s="180"/>
      <c r="BH83" s="167"/>
      <c r="BI83" s="180"/>
      <c r="BJ83" s="167"/>
      <c r="BK83" s="180"/>
      <c r="BL83" s="167"/>
      <c r="BM83" s="180"/>
      <c r="BN83" s="167"/>
      <c r="BO83" s="180"/>
      <c r="BP83" s="167"/>
      <c r="BQ83" s="198"/>
      <c r="BR83" s="199">
        <f t="shared" si="55"/>
        <v>0</v>
      </c>
      <c r="BS83" s="216">
        <f t="shared" si="56"/>
        <v>0</v>
      </c>
      <c r="BT83" s="199">
        <f t="shared" si="57"/>
        <v>0</v>
      </c>
      <c r="BU83" s="215">
        <f t="shared" si="58"/>
        <v>0</v>
      </c>
      <c r="BX83" s="167"/>
      <c r="BY83" s="180"/>
      <c r="BZ83" s="167"/>
      <c r="CA83" s="180"/>
      <c r="CB83" s="167"/>
      <c r="CC83" s="180"/>
      <c r="CD83" s="167"/>
      <c r="CE83" s="180"/>
      <c r="CF83" s="167"/>
      <c r="CG83" s="180"/>
      <c r="CH83" s="167"/>
      <c r="CI83" s="180"/>
      <c r="CJ83" s="167"/>
      <c r="CK83" s="180"/>
      <c r="CL83" s="167"/>
      <c r="CM83" s="198"/>
      <c r="CN83" s="199">
        <f t="shared" si="59"/>
        <v>0</v>
      </c>
      <c r="CO83" s="216">
        <f t="shared" si="60"/>
        <v>0</v>
      </c>
      <c r="CP83" s="199">
        <f t="shared" si="61"/>
        <v>0</v>
      </c>
      <c r="CQ83" s="215">
        <f t="shared" si="62"/>
        <v>0</v>
      </c>
      <c r="CT83" s="167"/>
      <c r="CU83" s="180"/>
      <c r="CV83" s="167"/>
      <c r="CW83" s="180"/>
      <c r="CX83" s="167"/>
      <c r="CY83" s="180"/>
      <c r="CZ83" s="167"/>
      <c r="DA83" s="180"/>
      <c r="DB83" s="167"/>
      <c r="DC83" s="180"/>
      <c r="DD83" s="167"/>
      <c r="DE83" s="180"/>
      <c r="DF83" s="167"/>
      <c r="DG83" s="180"/>
      <c r="DH83" s="167"/>
      <c r="DI83" s="198"/>
      <c r="DJ83" s="199">
        <f t="shared" si="63"/>
        <v>0</v>
      </c>
      <c r="DK83" s="216">
        <f t="shared" si="64"/>
        <v>0</v>
      </c>
      <c r="DL83" s="199">
        <f t="shared" si="65"/>
        <v>0</v>
      </c>
      <c r="DM83" s="215">
        <f t="shared" si="66"/>
        <v>0</v>
      </c>
      <c r="DP83" s="167"/>
      <c r="DQ83" s="180"/>
      <c r="DR83" s="167"/>
      <c r="DS83" s="180"/>
      <c r="DT83" s="167"/>
      <c r="DU83" s="180"/>
      <c r="DV83" s="167"/>
      <c r="DW83" s="180"/>
      <c r="DX83" s="167"/>
      <c r="DY83" s="180"/>
      <c r="DZ83" s="167"/>
      <c r="EA83" s="180"/>
      <c r="EB83" s="167"/>
      <c r="EC83" s="180"/>
      <c r="ED83" s="167"/>
      <c r="EE83" s="198"/>
      <c r="EF83" s="199">
        <f t="shared" si="67"/>
        <v>0</v>
      </c>
      <c r="EG83" s="216">
        <f t="shared" si="68"/>
        <v>0</v>
      </c>
      <c r="EH83" s="199">
        <f t="shared" si="69"/>
        <v>0</v>
      </c>
      <c r="EI83" s="215">
        <f t="shared" si="70"/>
        <v>0</v>
      </c>
      <c r="EL83" s="167"/>
      <c r="EM83" s="180"/>
      <c r="EN83" s="167"/>
      <c r="EO83" s="180"/>
      <c r="EP83" s="167"/>
      <c r="EQ83" s="180"/>
      <c r="ER83" s="167"/>
      <c r="ES83" s="180"/>
      <c r="ET83" s="167"/>
      <c r="EU83" s="180"/>
      <c r="EV83" s="167"/>
      <c r="EW83" s="180"/>
      <c r="EX83" s="167"/>
      <c r="EY83" s="180"/>
      <c r="EZ83" s="167"/>
      <c r="FA83" s="198"/>
      <c r="FB83" s="199">
        <f t="shared" si="71"/>
        <v>0</v>
      </c>
      <c r="FC83" s="216">
        <f t="shared" si="72"/>
        <v>0</v>
      </c>
      <c r="FD83" s="199">
        <f t="shared" si="73"/>
        <v>0</v>
      </c>
      <c r="FE83" s="215">
        <f t="shared" si="74"/>
        <v>0</v>
      </c>
      <c r="FH83" s="167"/>
      <c r="FI83" s="180"/>
      <c r="FJ83" s="167"/>
      <c r="FK83" s="180"/>
      <c r="FL83" s="167"/>
      <c r="FM83" s="180"/>
      <c r="FN83" s="167"/>
      <c r="FO83" s="180"/>
      <c r="FP83" s="167"/>
      <c r="FQ83" s="180"/>
      <c r="FR83" s="167"/>
      <c r="FS83" s="180"/>
      <c r="FT83" s="167"/>
      <c r="FU83" s="180"/>
      <c r="FV83" s="167"/>
      <c r="FW83" s="198"/>
      <c r="FX83" s="199">
        <f t="shared" si="75"/>
        <v>0</v>
      </c>
      <c r="FY83" s="216">
        <f t="shared" si="76"/>
        <v>0</v>
      </c>
      <c r="FZ83" s="199">
        <f t="shared" si="77"/>
        <v>0</v>
      </c>
      <c r="GA83" s="215">
        <f t="shared" si="78"/>
        <v>0</v>
      </c>
      <c r="GD83" s="167"/>
      <c r="GE83" s="180"/>
      <c r="GF83" s="167"/>
      <c r="GG83" s="180"/>
      <c r="GH83" s="167"/>
      <c r="GI83" s="180"/>
      <c r="GJ83" s="167"/>
      <c r="GK83" s="180"/>
      <c r="GL83" s="167"/>
      <c r="GM83" s="180"/>
      <c r="GN83" s="167"/>
      <c r="GO83" s="180"/>
      <c r="GP83" s="167"/>
      <c r="GQ83" s="180"/>
      <c r="GR83" s="167"/>
      <c r="GS83" s="198"/>
      <c r="GT83" s="199">
        <f t="shared" si="79"/>
        <v>0</v>
      </c>
      <c r="GU83" s="216">
        <f t="shared" si="80"/>
        <v>0</v>
      </c>
      <c r="GV83" s="199">
        <f t="shared" si="81"/>
        <v>0</v>
      </c>
      <c r="GW83" s="215">
        <f t="shared" si="82"/>
        <v>0</v>
      </c>
      <c r="GZ83" s="167"/>
      <c r="HA83" s="180"/>
      <c r="HB83" s="167"/>
      <c r="HC83" s="180"/>
      <c r="HD83" s="167"/>
      <c r="HE83" s="180"/>
      <c r="HF83" s="167"/>
      <c r="HG83" s="180"/>
      <c r="HH83" s="167"/>
      <c r="HI83" s="180"/>
      <c r="HJ83" s="167"/>
      <c r="HK83" s="180"/>
      <c r="HL83" s="167"/>
      <c r="HM83" s="180"/>
      <c r="HN83" s="167"/>
      <c r="HO83" s="198"/>
      <c r="HP83" s="199">
        <f t="shared" si="83"/>
        <v>0</v>
      </c>
      <c r="HQ83" s="216">
        <f t="shared" si="84"/>
        <v>0</v>
      </c>
      <c r="HR83" s="199">
        <f t="shared" si="85"/>
        <v>0</v>
      </c>
      <c r="HS83" s="215">
        <f t="shared" si="86"/>
        <v>0</v>
      </c>
      <c r="HV83" s="201">
        <f t="shared" si="87"/>
        <v>0</v>
      </c>
      <c r="HW83" s="202">
        <f t="shared" si="87"/>
        <v>0</v>
      </c>
      <c r="HX83" s="169">
        <f t="shared" si="47"/>
        <v>0</v>
      </c>
      <c r="HY83" s="170">
        <f t="shared" si="48"/>
        <v>0</v>
      </c>
      <c r="HZ83" s="203">
        <f t="shared" si="88"/>
        <v>0</v>
      </c>
      <c r="IA83" s="202">
        <f t="shared" si="88"/>
        <v>0</v>
      </c>
      <c r="IB83" s="169">
        <f t="shared" si="49"/>
        <v>0</v>
      </c>
      <c r="IC83" s="444">
        <f t="shared" si="50"/>
        <v>0</v>
      </c>
      <c r="ID83" s="437">
        <f t="shared" si="89"/>
        <v>0</v>
      </c>
      <c r="IE83" s="439">
        <f t="shared" si="90"/>
        <v>0</v>
      </c>
      <c r="IF83" s="438" t="s">
        <v>343</v>
      </c>
      <c r="IG83" s="439" t="s">
        <v>343</v>
      </c>
    </row>
    <row r="84" spans="1:241" s="23" customFormat="1" ht="15.75" hidden="1" customHeight="1" x14ac:dyDescent="0.25">
      <c r="A84" s="4"/>
      <c r="B84" s="73"/>
      <c r="C84" s="565"/>
      <c r="D84" s="563"/>
      <c r="E84" s="24"/>
      <c r="F84" s="564"/>
      <c r="G84" s="24"/>
      <c r="H84" s="24"/>
      <c r="I84" s="80">
        <f>INT(ROUND(F84,2)*(IF(E84&gt;0,data!$J$4,0)))</f>
        <v>0</v>
      </c>
      <c r="J84" s="80"/>
      <c r="K84" s="566"/>
      <c r="L84" s="131"/>
      <c r="M84" s="80">
        <f>INT(ROUND(F84,2)*(IF(E84&gt;0,(IF(K84="ano",data!$J$6,0)),0)))</f>
        <v>0</v>
      </c>
      <c r="N84" s="82"/>
      <c r="O84" s="84"/>
      <c r="P84" s="4"/>
      <c r="Q84" s="85"/>
      <c r="R84" s="639" t="s">
        <v>343</v>
      </c>
      <c r="S84" s="4"/>
      <c r="U84" s="176" t="s">
        <v>300</v>
      </c>
      <c r="V84" s="10"/>
      <c r="W84" s="10"/>
      <c r="X84" s="177"/>
      <c r="Y84" s="178"/>
      <c r="Z84" s="177"/>
      <c r="AA84" s="178"/>
      <c r="AB84" s="177"/>
      <c r="AC84" s="178"/>
      <c r="AD84" s="177"/>
      <c r="AE84" s="178"/>
      <c r="AF84" s="177"/>
      <c r="AG84" s="178"/>
      <c r="AH84" s="177"/>
      <c r="AI84" s="178"/>
      <c r="AJ84" s="177"/>
      <c r="AK84" s="178"/>
      <c r="AL84" s="177"/>
      <c r="AM84" s="178"/>
      <c r="AN84" s="177"/>
      <c r="AO84" s="178"/>
      <c r="AP84" s="177"/>
      <c r="AQ84" s="178"/>
      <c r="AR84" s="177"/>
      <c r="AS84" s="178"/>
      <c r="AT84" s="177"/>
      <c r="AU84" s="205"/>
      <c r="AV84" s="199">
        <f t="shared" si="51"/>
        <v>0</v>
      </c>
      <c r="AW84" s="215">
        <f t="shared" si="52"/>
        <v>0</v>
      </c>
      <c r="AX84" s="199">
        <f t="shared" si="53"/>
        <v>0</v>
      </c>
      <c r="AY84" s="215">
        <f t="shared" si="54"/>
        <v>0</v>
      </c>
      <c r="BB84" s="177"/>
      <c r="BC84" s="178"/>
      <c r="BD84" s="177"/>
      <c r="BE84" s="178"/>
      <c r="BF84" s="177"/>
      <c r="BG84" s="178"/>
      <c r="BH84" s="177"/>
      <c r="BI84" s="178"/>
      <c r="BJ84" s="177"/>
      <c r="BK84" s="178"/>
      <c r="BL84" s="177"/>
      <c r="BM84" s="178"/>
      <c r="BN84" s="177"/>
      <c r="BO84" s="178"/>
      <c r="BP84" s="177"/>
      <c r="BQ84" s="205"/>
      <c r="BR84" s="199">
        <f t="shared" si="55"/>
        <v>0</v>
      </c>
      <c r="BS84" s="216">
        <f t="shared" si="56"/>
        <v>0</v>
      </c>
      <c r="BT84" s="199">
        <f t="shared" si="57"/>
        <v>0</v>
      </c>
      <c r="BU84" s="215">
        <f t="shared" si="58"/>
        <v>0</v>
      </c>
      <c r="BX84" s="177"/>
      <c r="BY84" s="178"/>
      <c r="BZ84" s="177"/>
      <c r="CA84" s="178"/>
      <c r="CB84" s="177"/>
      <c r="CC84" s="178"/>
      <c r="CD84" s="177"/>
      <c r="CE84" s="178"/>
      <c r="CF84" s="177"/>
      <c r="CG84" s="178"/>
      <c r="CH84" s="177"/>
      <c r="CI84" s="178"/>
      <c r="CJ84" s="177"/>
      <c r="CK84" s="178"/>
      <c r="CL84" s="177"/>
      <c r="CM84" s="205"/>
      <c r="CN84" s="199">
        <f t="shared" si="59"/>
        <v>0</v>
      </c>
      <c r="CO84" s="216">
        <f t="shared" si="60"/>
        <v>0</v>
      </c>
      <c r="CP84" s="199">
        <f t="shared" si="61"/>
        <v>0</v>
      </c>
      <c r="CQ84" s="215">
        <f t="shared" si="62"/>
        <v>0</v>
      </c>
      <c r="CT84" s="177"/>
      <c r="CU84" s="178"/>
      <c r="CV84" s="177"/>
      <c r="CW84" s="178"/>
      <c r="CX84" s="177"/>
      <c r="CY84" s="178"/>
      <c r="CZ84" s="177"/>
      <c r="DA84" s="178"/>
      <c r="DB84" s="177"/>
      <c r="DC84" s="178"/>
      <c r="DD84" s="177"/>
      <c r="DE84" s="178"/>
      <c r="DF84" s="177"/>
      <c r="DG84" s="178"/>
      <c r="DH84" s="177"/>
      <c r="DI84" s="205"/>
      <c r="DJ84" s="199">
        <f t="shared" si="63"/>
        <v>0</v>
      </c>
      <c r="DK84" s="216">
        <f t="shared" si="64"/>
        <v>0</v>
      </c>
      <c r="DL84" s="199">
        <f t="shared" si="65"/>
        <v>0</v>
      </c>
      <c r="DM84" s="215">
        <f t="shared" si="66"/>
        <v>0</v>
      </c>
      <c r="DP84" s="177"/>
      <c r="DQ84" s="178"/>
      <c r="DR84" s="177"/>
      <c r="DS84" s="178"/>
      <c r="DT84" s="177"/>
      <c r="DU84" s="178"/>
      <c r="DV84" s="177"/>
      <c r="DW84" s="178"/>
      <c r="DX84" s="177"/>
      <c r="DY84" s="178"/>
      <c r="DZ84" s="177"/>
      <c r="EA84" s="178"/>
      <c r="EB84" s="177"/>
      <c r="EC84" s="178"/>
      <c r="ED84" s="177"/>
      <c r="EE84" s="205"/>
      <c r="EF84" s="199">
        <f t="shared" si="67"/>
        <v>0</v>
      </c>
      <c r="EG84" s="216">
        <f t="shared" si="68"/>
        <v>0</v>
      </c>
      <c r="EH84" s="199">
        <f t="shared" si="69"/>
        <v>0</v>
      </c>
      <c r="EI84" s="215">
        <f t="shared" si="70"/>
        <v>0</v>
      </c>
      <c r="EL84" s="177"/>
      <c r="EM84" s="178"/>
      <c r="EN84" s="177"/>
      <c r="EO84" s="178"/>
      <c r="EP84" s="177"/>
      <c r="EQ84" s="178"/>
      <c r="ER84" s="177"/>
      <c r="ES84" s="178"/>
      <c r="ET84" s="177"/>
      <c r="EU84" s="178"/>
      <c r="EV84" s="177"/>
      <c r="EW84" s="178"/>
      <c r="EX84" s="177"/>
      <c r="EY84" s="178"/>
      <c r="EZ84" s="177"/>
      <c r="FA84" s="205"/>
      <c r="FB84" s="199">
        <f t="shared" si="71"/>
        <v>0</v>
      </c>
      <c r="FC84" s="216">
        <f t="shared" si="72"/>
        <v>0</v>
      </c>
      <c r="FD84" s="199">
        <f t="shared" si="73"/>
        <v>0</v>
      </c>
      <c r="FE84" s="215">
        <f t="shared" si="74"/>
        <v>0</v>
      </c>
      <c r="FH84" s="177"/>
      <c r="FI84" s="178"/>
      <c r="FJ84" s="177"/>
      <c r="FK84" s="178"/>
      <c r="FL84" s="177"/>
      <c r="FM84" s="178"/>
      <c r="FN84" s="177"/>
      <c r="FO84" s="178"/>
      <c r="FP84" s="177"/>
      <c r="FQ84" s="178"/>
      <c r="FR84" s="177"/>
      <c r="FS84" s="178"/>
      <c r="FT84" s="177"/>
      <c r="FU84" s="178"/>
      <c r="FV84" s="177"/>
      <c r="FW84" s="205"/>
      <c r="FX84" s="199">
        <f t="shared" si="75"/>
        <v>0</v>
      </c>
      <c r="FY84" s="216">
        <f t="shared" si="76"/>
        <v>0</v>
      </c>
      <c r="FZ84" s="199">
        <f t="shared" si="77"/>
        <v>0</v>
      </c>
      <c r="GA84" s="215">
        <f t="shared" si="78"/>
        <v>0</v>
      </c>
      <c r="GD84" s="177"/>
      <c r="GE84" s="178"/>
      <c r="GF84" s="177"/>
      <c r="GG84" s="178"/>
      <c r="GH84" s="177"/>
      <c r="GI84" s="178"/>
      <c r="GJ84" s="177"/>
      <c r="GK84" s="178"/>
      <c r="GL84" s="177"/>
      <c r="GM84" s="178"/>
      <c r="GN84" s="177"/>
      <c r="GO84" s="178"/>
      <c r="GP84" s="177"/>
      <c r="GQ84" s="178"/>
      <c r="GR84" s="177"/>
      <c r="GS84" s="205"/>
      <c r="GT84" s="199">
        <f t="shared" si="79"/>
        <v>0</v>
      </c>
      <c r="GU84" s="216">
        <f t="shared" si="80"/>
        <v>0</v>
      </c>
      <c r="GV84" s="199">
        <f t="shared" si="81"/>
        <v>0</v>
      </c>
      <c r="GW84" s="215">
        <f t="shared" si="82"/>
        <v>0</v>
      </c>
      <c r="GZ84" s="177"/>
      <c r="HA84" s="178"/>
      <c r="HB84" s="177"/>
      <c r="HC84" s="178"/>
      <c r="HD84" s="177"/>
      <c r="HE84" s="178"/>
      <c r="HF84" s="177"/>
      <c r="HG84" s="178"/>
      <c r="HH84" s="177"/>
      <c r="HI84" s="178"/>
      <c r="HJ84" s="177"/>
      <c r="HK84" s="178"/>
      <c r="HL84" s="177"/>
      <c r="HM84" s="178"/>
      <c r="HN84" s="177"/>
      <c r="HO84" s="205"/>
      <c r="HP84" s="199">
        <f t="shared" si="83"/>
        <v>0</v>
      </c>
      <c r="HQ84" s="216">
        <f t="shared" si="84"/>
        <v>0</v>
      </c>
      <c r="HR84" s="199">
        <f t="shared" si="85"/>
        <v>0</v>
      </c>
      <c r="HS84" s="215">
        <f t="shared" si="86"/>
        <v>0</v>
      </c>
      <c r="HV84" s="201">
        <f t="shared" si="87"/>
        <v>0</v>
      </c>
      <c r="HW84" s="202">
        <f t="shared" si="87"/>
        <v>0</v>
      </c>
      <c r="HX84" s="169">
        <f t="shared" si="47"/>
        <v>0</v>
      </c>
      <c r="HY84" s="170">
        <f t="shared" si="48"/>
        <v>0</v>
      </c>
      <c r="HZ84" s="203">
        <f t="shared" si="88"/>
        <v>0</v>
      </c>
      <c r="IA84" s="202">
        <f t="shared" si="88"/>
        <v>0</v>
      </c>
      <c r="IB84" s="169">
        <f t="shared" si="49"/>
        <v>0</v>
      </c>
      <c r="IC84" s="444">
        <f t="shared" si="50"/>
        <v>0</v>
      </c>
      <c r="ID84" s="437">
        <f t="shared" si="89"/>
        <v>0</v>
      </c>
      <c r="IE84" s="439">
        <f t="shared" si="90"/>
        <v>0</v>
      </c>
      <c r="IF84" s="438" t="s">
        <v>343</v>
      </c>
      <c r="IG84" s="439" t="s">
        <v>343</v>
      </c>
    </row>
    <row r="85" spans="1:241" s="4" customFormat="1" ht="16.5" customHeight="1" x14ac:dyDescent="0.25">
      <c r="B85" s="73" t="s">
        <v>49</v>
      </c>
      <c r="C85" s="880"/>
      <c r="D85" s="881"/>
      <c r="E85" s="318"/>
      <c r="F85" s="314"/>
      <c r="G85" s="14"/>
      <c r="H85" s="14"/>
      <c r="I85" s="80">
        <f>INT(ROUND(F85,2)*(IF(E85&gt;0,data!$J$4,0)))</f>
        <v>0</v>
      </c>
      <c r="J85" s="80">
        <f>IF(E85&gt;0,I85*E85,0)</f>
        <v>0</v>
      </c>
      <c r="K85" s="320"/>
      <c r="L85" s="318"/>
      <c r="M85" s="80">
        <f>INT(ROUND(F85,2)*(IF(E85&gt;0,(IF(K85="ano",data!$J$6,0)),0)))</f>
        <v>0</v>
      </c>
      <c r="N85" s="82">
        <f>IF(L85&gt;E85,M85*E85,M85*L85)</f>
        <v>0</v>
      </c>
      <c r="O85" s="84">
        <f t="shared" si="44"/>
        <v>0</v>
      </c>
      <c r="Q85" s="85" t="str">
        <f t="shared" si="45"/>
        <v/>
      </c>
      <c r="R85" s="639" t="s">
        <v>343</v>
      </c>
      <c r="T85" s="4">
        <f t="shared" si="46"/>
        <v>0</v>
      </c>
      <c r="U85" s="179" t="s">
        <v>300</v>
      </c>
      <c r="V85" s="10"/>
      <c r="W85" s="10"/>
      <c r="X85" s="167"/>
      <c r="Y85" s="180"/>
      <c r="Z85" s="167"/>
      <c r="AA85" s="180"/>
      <c r="AB85" s="167"/>
      <c r="AC85" s="180"/>
      <c r="AD85" s="167"/>
      <c r="AE85" s="180"/>
      <c r="AF85" s="167"/>
      <c r="AG85" s="180"/>
      <c r="AH85" s="167"/>
      <c r="AI85" s="180"/>
      <c r="AJ85" s="167"/>
      <c r="AK85" s="180"/>
      <c r="AL85" s="167"/>
      <c r="AM85" s="180"/>
      <c r="AN85" s="167"/>
      <c r="AO85" s="180"/>
      <c r="AP85" s="167"/>
      <c r="AQ85" s="180"/>
      <c r="AR85" s="167"/>
      <c r="AS85" s="180"/>
      <c r="AT85" s="167"/>
      <c r="AU85" s="198"/>
      <c r="AV85" s="199">
        <f t="shared" si="51"/>
        <v>0</v>
      </c>
      <c r="AW85" s="215">
        <f t="shared" si="52"/>
        <v>0</v>
      </c>
      <c r="AX85" s="199">
        <f t="shared" si="53"/>
        <v>0</v>
      </c>
      <c r="AY85" s="215">
        <f t="shared" si="54"/>
        <v>0</v>
      </c>
      <c r="BB85" s="167"/>
      <c r="BC85" s="180"/>
      <c r="BD85" s="167"/>
      <c r="BE85" s="180"/>
      <c r="BF85" s="167"/>
      <c r="BG85" s="180"/>
      <c r="BH85" s="167"/>
      <c r="BI85" s="180"/>
      <c r="BJ85" s="167"/>
      <c r="BK85" s="180"/>
      <c r="BL85" s="167"/>
      <c r="BM85" s="180"/>
      <c r="BN85" s="167"/>
      <c r="BO85" s="180"/>
      <c r="BP85" s="167"/>
      <c r="BQ85" s="198"/>
      <c r="BR85" s="199">
        <f t="shared" si="55"/>
        <v>0</v>
      </c>
      <c r="BS85" s="216">
        <f t="shared" si="56"/>
        <v>0</v>
      </c>
      <c r="BT85" s="199">
        <f t="shared" si="57"/>
        <v>0</v>
      </c>
      <c r="BU85" s="215">
        <f t="shared" si="58"/>
        <v>0</v>
      </c>
      <c r="BX85" s="167"/>
      <c r="BY85" s="180"/>
      <c r="BZ85" s="167"/>
      <c r="CA85" s="180"/>
      <c r="CB85" s="167"/>
      <c r="CC85" s="180"/>
      <c r="CD85" s="167"/>
      <c r="CE85" s="180"/>
      <c r="CF85" s="167"/>
      <c r="CG85" s="180"/>
      <c r="CH85" s="167"/>
      <c r="CI85" s="180"/>
      <c r="CJ85" s="167"/>
      <c r="CK85" s="180"/>
      <c r="CL85" s="167"/>
      <c r="CM85" s="198"/>
      <c r="CN85" s="199">
        <f t="shared" si="59"/>
        <v>0</v>
      </c>
      <c r="CO85" s="216">
        <f t="shared" si="60"/>
        <v>0</v>
      </c>
      <c r="CP85" s="199">
        <f t="shared" si="61"/>
        <v>0</v>
      </c>
      <c r="CQ85" s="215">
        <f t="shared" si="62"/>
        <v>0</v>
      </c>
      <c r="CT85" s="167"/>
      <c r="CU85" s="180"/>
      <c r="CV85" s="167"/>
      <c r="CW85" s="180"/>
      <c r="CX85" s="167"/>
      <c r="CY85" s="180"/>
      <c r="CZ85" s="167"/>
      <c r="DA85" s="180"/>
      <c r="DB85" s="167"/>
      <c r="DC85" s="180"/>
      <c r="DD85" s="167"/>
      <c r="DE85" s="180"/>
      <c r="DF85" s="167"/>
      <c r="DG85" s="180"/>
      <c r="DH85" s="167"/>
      <c r="DI85" s="198"/>
      <c r="DJ85" s="199">
        <f t="shared" si="63"/>
        <v>0</v>
      </c>
      <c r="DK85" s="216">
        <f t="shared" si="64"/>
        <v>0</v>
      </c>
      <c r="DL85" s="199">
        <f t="shared" si="65"/>
        <v>0</v>
      </c>
      <c r="DM85" s="215">
        <f t="shared" si="66"/>
        <v>0</v>
      </c>
      <c r="DP85" s="167"/>
      <c r="DQ85" s="180"/>
      <c r="DR85" s="167"/>
      <c r="DS85" s="180"/>
      <c r="DT85" s="167"/>
      <c r="DU85" s="180"/>
      <c r="DV85" s="167"/>
      <c r="DW85" s="180"/>
      <c r="DX85" s="167"/>
      <c r="DY85" s="180"/>
      <c r="DZ85" s="167"/>
      <c r="EA85" s="180"/>
      <c r="EB85" s="167"/>
      <c r="EC85" s="180"/>
      <c r="ED85" s="167"/>
      <c r="EE85" s="198"/>
      <c r="EF85" s="199">
        <f t="shared" si="67"/>
        <v>0</v>
      </c>
      <c r="EG85" s="216">
        <f t="shared" si="68"/>
        <v>0</v>
      </c>
      <c r="EH85" s="199">
        <f t="shared" si="69"/>
        <v>0</v>
      </c>
      <c r="EI85" s="215">
        <f t="shared" si="70"/>
        <v>0</v>
      </c>
      <c r="EL85" s="167"/>
      <c r="EM85" s="180"/>
      <c r="EN85" s="167"/>
      <c r="EO85" s="180"/>
      <c r="EP85" s="167"/>
      <c r="EQ85" s="180"/>
      <c r="ER85" s="167"/>
      <c r="ES85" s="180"/>
      <c r="ET85" s="167"/>
      <c r="EU85" s="180"/>
      <c r="EV85" s="167"/>
      <c r="EW85" s="180"/>
      <c r="EX85" s="167"/>
      <c r="EY85" s="180"/>
      <c r="EZ85" s="167"/>
      <c r="FA85" s="198"/>
      <c r="FB85" s="199">
        <f t="shared" si="71"/>
        <v>0</v>
      </c>
      <c r="FC85" s="216">
        <f t="shared" si="72"/>
        <v>0</v>
      </c>
      <c r="FD85" s="199">
        <f t="shared" si="73"/>
        <v>0</v>
      </c>
      <c r="FE85" s="215">
        <f t="shared" si="74"/>
        <v>0</v>
      </c>
      <c r="FH85" s="167"/>
      <c r="FI85" s="180"/>
      <c r="FJ85" s="167"/>
      <c r="FK85" s="180"/>
      <c r="FL85" s="167"/>
      <c r="FM85" s="180"/>
      <c r="FN85" s="167"/>
      <c r="FO85" s="180"/>
      <c r="FP85" s="167"/>
      <c r="FQ85" s="180"/>
      <c r="FR85" s="167"/>
      <c r="FS85" s="180"/>
      <c r="FT85" s="167"/>
      <c r="FU85" s="180"/>
      <c r="FV85" s="167"/>
      <c r="FW85" s="198"/>
      <c r="FX85" s="199">
        <f t="shared" si="75"/>
        <v>0</v>
      </c>
      <c r="FY85" s="216">
        <f t="shared" si="76"/>
        <v>0</v>
      </c>
      <c r="FZ85" s="199">
        <f t="shared" si="77"/>
        <v>0</v>
      </c>
      <c r="GA85" s="215">
        <f t="shared" si="78"/>
        <v>0</v>
      </c>
      <c r="GD85" s="167"/>
      <c r="GE85" s="180"/>
      <c r="GF85" s="167"/>
      <c r="GG85" s="180"/>
      <c r="GH85" s="167"/>
      <c r="GI85" s="180"/>
      <c r="GJ85" s="167"/>
      <c r="GK85" s="180"/>
      <c r="GL85" s="167"/>
      <c r="GM85" s="180"/>
      <c r="GN85" s="167"/>
      <c r="GO85" s="180"/>
      <c r="GP85" s="167"/>
      <c r="GQ85" s="180"/>
      <c r="GR85" s="167"/>
      <c r="GS85" s="198"/>
      <c r="GT85" s="199">
        <f t="shared" si="79"/>
        <v>0</v>
      </c>
      <c r="GU85" s="216">
        <f t="shared" si="80"/>
        <v>0</v>
      </c>
      <c r="GV85" s="199">
        <f t="shared" si="81"/>
        <v>0</v>
      </c>
      <c r="GW85" s="215">
        <f t="shared" si="82"/>
        <v>0</v>
      </c>
      <c r="GZ85" s="167"/>
      <c r="HA85" s="180"/>
      <c r="HB85" s="167"/>
      <c r="HC85" s="180"/>
      <c r="HD85" s="167"/>
      <c r="HE85" s="180"/>
      <c r="HF85" s="167"/>
      <c r="HG85" s="180"/>
      <c r="HH85" s="167"/>
      <c r="HI85" s="180"/>
      <c r="HJ85" s="167"/>
      <c r="HK85" s="180"/>
      <c r="HL85" s="167"/>
      <c r="HM85" s="180"/>
      <c r="HN85" s="167"/>
      <c r="HO85" s="198"/>
      <c r="HP85" s="199">
        <f t="shared" si="83"/>
        <v>0</v>
      </c>
      <c r="HQ85" s="216">
        <f t="shared" si="84"/>
        <v>0</v>
      </c>
      <c r="HR85" s="199">
        <f t="shared" si="85"/>
        <v>0</v>
      </c>
      <c r="HS85" s="215">
        <f t="shared" si="86"/>
        <v>0</v>
      </c>
      <c r="HV85" s="201">
        <f t="shared" si="87"/>
        <v>0</v>
      </c>
      <c r="HW85" s="202">
        <f t="shared" si="87"/>
        <v>0</v>
      </c>
      <c r="HX85" s="169">
        <f t="shared" si="47"/>
        <v>0</v>
      </c>
      <c r="HY85" s="170">
        <f t="shared" si="48"/>
        <v>0</v>
      </c>
      <c r="HZ85" s="203">
        <f t="shared" si="88"/>
        <v>0</v>
      </c>
      <c r="IA85" s="202">
        <f t="shared" si="88"/>
        <v>0</v>
      </c>
      <c r="IB85" s="169">
        <f t="shared" si="49"/>
        <v>0</v>
      </c>
      <c r="IC85" s="444">
        <f t="shared" si="50"/>
        <v>0</v>
      </c>
      <c r="ID85" s="437">
        <f t="shared" si="89"/>
        <v>0</v>
      </c>
      <c r="IE85" s="439">
        <f t="shared" si="90"/>
        <v>0</v>
      </c>
      <c r="IF85" s="438" t="s">
        <v>343</v>
      </c>
      <c r="IG85" s="439" t="s">
        <v>343</v>
      </c>
    </row>
    <row r="86" spans="1:241" s="23" customFormat="1" ht="16.5" hidden="1" customHeight="1" x14ac:dyDescent="0.25">
      <c r="A86" s="4"/>
      <c r="B86" s="73"/>
      <c r="C86" s="565"/>
      <c r="D86" s="563"/>
      <c r="E86" s="24"/>
      <c r="F86" s="564"/>
      <c r="G86" s="24"/>
      <c r="H86" s="24"/>
      <c r="I86" s="80">
        <f>INT(ROUND(F86,2)*(IF(E86&gt;0,data!$J$4,0)))</f>
        <v>0</v>
      </c>
      <c r="J86" s="80"/>
      <c r="K86" s="566"/>
      <c r="L86" s="131"/>
      <c r="M86" s="80">
        <f>INT(ROUND(F86,2)*(IF(E86&gt;0,(IF(K86="ano",data!$J$6,0)),0)))</f>
        <v>0</v>
      </c>
      <c r="N86" s="82"/>
      <c r="O86" s="84"/>
      <c r="P86" s="4"/>
      <c r="Q86" s="85"/>
      <c r="R86" s="639" t="s">
        <v>343</v>
      </c>
      <c r="S86" s="4"/>
      <c r="U86" s="176" t="s">
        <v>300</v>
      </c>
      <c r="V86" s="10"/>
      <c r="W86" s="10"/>
      <c r="X86" s="177"/>
      <c r="Y86" s="178"/>
      <c r="Z86" s="177"/>
      <c r="AA86" s="178"/>
      <c r="AB86" s="177"/>
      <c r="AC86" s="178"/>
      <c r="AD86" s="177"/>
      <c r="AE86" s="178"/>
      <c r="AF86" s="177"/>
      <c r="AG86" s="178"/>
      <c r="AH86" s="177"/>
      <c r="AI86" s="178"/>
      <c r="AJ86" s="177"/>
      <c r="AK86" s="178"/>
      <c r="AL86" s="177"/>
      <c r="AM86" s="178"/>
      <c r="AN86" s="177"/>
      <c r="AO86" s="178"/>
      <c r="AP86" s="177"/>
      <c r="AQ86" s="178"/>
      <c r="AR86" s="177"/>
      <c r="AS86" s="178"/>
      <c r="AT86" s="177"/>
      <c r="AU86" s="205"/>
      <c r="AV86" s="199">
        <f t="shared" si="51"/>
        <v>0</v>
      </c>
      <c r="AW86" s="215">
        <f t="shared" si="52"/>
        <v>0</v>
      </c>
      <c r="AX86" s="199">
        <f t="shared" si="53"/>
        <v>0</v>
      </c>
      <c r="AY86" s="215">
        <f t="shared" si="54"/>
        <v>0</v>
      </c>
      <c r="BB86" s="177"/>
      <c r="BC86" s="178"/>
      <c r="BD86" s="177"/>
      <c r="BE86" s="178"/>
      <c r="BF86" s="177"/>
      <c r="BG86" s="178"/>
      <c r="BH86" s="177"/>
      <c r="BI86" s="178"/>
      <c r="BJ86" s="177"/>
      <c r="BK86" s="178"/>
      <c r="BL86" s="177"/>
      <c r="BM86" s="178"/>
      <c r="BN86" s="177"/>
      <c r="BO86" s="178"/>
      <c r="BP86" s="177"/>
      <c r="BQ86" s="205"/>
      <c r="BR86" s="199">
        <f t="shared" si="55"/>
        <v>0</v>
      </c>
      <c r="BS86" s="216">
        <f t="shared" si="56"/>
        <v>0</v>
      </c>
      <c r="BT86" s="199">
        <f t="shared" si="57"/>
        <v>0</v>
      </c>
      <c r="BU86" s="215">
        <f t="shared" si="58"/>
        <v>0</v>
      </c>
      <c r="BX86" s="177"/>
      <c r="BY86" s="178"/>
      <c r="BZ86" s="177"/>
      <c r="CA86" s="178"/>
      <c r="CB86" s="177"/>
      <c r="CC86" s="178"/>
      <c r="CD86" s="177"/>
      <c r="CE86" s="178"/>
      <c r="CF86" s="177"/>
      <c r="CG86" s="178"/>
      <c r="CH86" s="177"/>
      <c r="CI86" s="178"/>
      <c r="CJ86" s="177"/>
      <c r="CK86" s="178"/>
      <c r="CL86" s="177"/>
      <c r="CM86" s="205"/>
      <c r="CN86" s="199">
        <f t="shared" si="59"/>
        <v>0</v>
      </c>
      <c r="CO86" s="216">
        <f t="shared" si="60"/>
        <v>0</v>
      </c>
      <c r="CP86" s="199">
        <f t="shared" si="61"/>
        <v>0</v>
      </c>
      <c r="CQ86" s="215">
        <f t="shared" si="62"/>
        <v>0</v>
      </c>
      <c r="CT86" s="177"/>
      <c r="CU86" s="178"/>
      <c r="CV86" s="177"/>
      <c r="CW86" s="178"/>
      <c r="CX86" s="177"/>
      <c r="CY86" s="178"/>
      <c r="CZ86" s="177"/>
      <c r="DA86" s="178"/>
      <c r="DB86" s="177"/>
      <c r="DC86" s="178"/>
      <c r="DD86" s="177"/>
      <c r="DE86" s="178"/>
      <c r="DF86" s="177"/>
      <c r="DG86" s="178"/>
      <c r="DH86" s="177"/>
      <c r="DI86" s="205"/>
      <c r="DJ86" s="199">
        <f t="shared" si="63"/>
        <v>0</v>
      </c>
      <c r="DK86" s="216">
        <f t="shared" si="64"/>
        <v>0</v>
      </c>
      <c r="DL86" s="199">
        <f t="shared" si="65"/>
        <v>0</v>
      </c>
      <c r="DM86" s="215">
        <f t="shared" si="66"/>
        <v>0</v>
      </c>
      <c r="DP86" s="177"/>
      <c r="DQ86" s="178"/>
      <c r="DR86" s="177"/>
      <c r="DS86" s="178"/>
      <c r="DT86" s="177"/>
      <c r="DU86" s="178"/>
      <c r="DV86" s="177"/>
      <c r="DW86" s="178"/>
      <c r="DX86" s="177"/>
      <c r="DY86" s="178"/>
      <c r="DZ86" s="177"/>
      <c r="EA86" s="178"/>
      <c r="EB86" s="177"/>
      <c r="EC86" s="178"/>
      <c r="ED86" s="177"/>
      <c r="EE86" s="205"/>
      <c r="EF86" s="199">
        <f t="shared" si="67"/>
        <v>0</v>
      </c>
      <c r="EG86" s="216">
        <f t="shared" si="68"/>
        <v>0</v>
      </c>
      <c r="EH86" s="199">
        <f t="shared" si="69"/>
        <v>0</v>
      </c>
      <c r="EI86" s="215">
        <f t="shared" si="70"/>
        <v>0</v>
      </c>
      <c r="EL86" s="177"/>
      <c r="EM86" s="178"/>
      <c r="EN86" s="177"/>
      <c r="EO86" s="178"/>
      <c r="EP86" s="177"/>
      <c r="EQ86" s="178"/>
      <c r="ER86" s="177"/>
      <c r="ES86" s="178"/>
      <c r="ET86" s="177"/>
      <c r="EU86" s="178"/>
      <c r="EV86" s="177"/>
      <c r="EW86" s="178"/>
      <c r="EX86" s="177"/>
      <c r="EY86" s="178"/>
      <c r="EZ86" s="177"/>
      <c r="FA86" s="205"/>
      <c r="FB86" s="199">
        <f t="shared" si="71"/>
        <v>0</v>
      </c>
      <c r="FC86" s="216">
        <f t="shared" si="72"/>
        <v>0</v>
      </c>
      <c r="FD86" s="199">
        <f t="shared" si="73"/>
        <v>0</v>
      </c>
      <c r="FE86" s="215">
        <f t="shared" si="74"/>
        <v>0</v>
      </c>
      <c r="FH86" s="177"/>
      <c r="FI86" s="178"/>
      <c r="FJ86" s="177"/>
      <c r="FK86" s="178"/>
      <c r="FL86" s="177"/>
      <c r="FM86" s="178"/>
      <c r="FN86" s="177"/>
      <c r="FO86" s="178"/>
      <c r="FP86" s="177"/>
      <c r="FQ86" s="178"/>
      <c r="FR86" s="177"/>
      <c r="FS86" s="178"/>
      <c r="FT86" s="177"/>
      <c r="FU86" s="178"/>
      <c r="FV86" s="177"/>
      <c r="FW86" s="205"/>
      <c r="FX86" s="199">
        <f t="shared" si="75"/>
        <v>0</v>
      </c>
      <c r="FY86" s="216">
        <f t="shared" si="76"/>
        <v>0</v>
      </c>
      <c r="FZ86" s="199">
        <f t="shared" si="77"/>
        <v>0</v>
      </c>
      <c r="GA86" s="215">
        <f t="shared" si="78"/>
        <v>0</v>
      </c>
      <c r="GD86" s="177"/>
      <c r="GE86" s="178"/>
      <c r="GF86" s="177"/>
      <c r="GG86" s="178"/>
      <c r="GH86" s="177"/>
      <c r="GI86" s="178"/>
      <c r="GJ86" s="177"/>
      <c r="GK86" s="178"/>
      <c r="GL86" s="177"/>
      <c r="GM86" s="178"/>
      <c r="GN86" s="177"/>
      <c r="GO86" s="178"/>
      <c r="GP86" s="177"/>
      <c r="GQ86" s="178"/>
      <c r="GR86" s="177"/>
      <c r="GS86" s="205"/>
      <c r="GT86" s="199">
        <f t="shared" si="79"/>
        <v>0</v>
      </c>
      <c r="GU86" s="216">
        <f t="shared" si="80"/>
        <v>0</v>
      </c>
      <c r="GV86" s="199">
        <f t="shared" si="81"/>
        <v>0</v>
      </c>
      <c r="GW86" s="215">
        <f t="shared" si="82"/>
        <v>0</v>
      </c>
      <c r="GZ86" s="177"/>
      <c r="HA86" s="178"/>
      <c r="HB86" s="177"/>
      <c r="HC86" s="178"/>
      <c r="HD86" s="177"/>
      <c r="HE86" s="178"/>
      <c r="HF86" s="177"/>
      <c r="HG86" s="178"/>
      <c r="HH86" s="177"/>
      <c r="HI86" s="178"/>
      <c r="HJ86" s="177"/>
      <c r="HK86" s="178"/>
      <c r="HL86" s="177"/>
      <c r="HM86" s="178"/>
      <c r="HN86" s="177"/>
      <c r="HO86" s="205"/>
      <c r="HP86" s="199">
        <f t="shared" si="83"/>
        <v>0</v>
      </c>
      <c r="HQ86" s="216">
        <f t="shared" si="84"/>
        <v>0</v>
      </c>
      <c r="HR86" s="199">
        <f t="shared" si="85"/>
        <v>0</v>
      </c>
      <c r="HS86" s="215">
        <f t="shared" si="86"/>
        <v>0</v>
      </c>
      <c r="HV86" s="201">
        <f t="shared" si="87"/>
        <v>0</v>
      </c>
      <c r="HW86" s="202">
        <f t="shared" si="87"/>
        <v>0</v>
      </c>
      <c r="HX86" s="169">
        <f t="shared" si="47"/>
        <v>0</v>
      </c>
      <c r="HY86" s="170">
        <f t="shared" si="48"/>
        <v>0</v>
      </c>
      <c r="HZ86" s="203">
        <f t="shared" si="88"/>
        <v>0</v>
      </c>
      <c r="IA86" s="202">
        <f t="shared" si="88"/>
        <v>0</v>
      </c>
      <c r="IB86" s="169">
        <f t="shared" si="49"/>
        <v>0</v>
      </c>
      <c r="IC86" s="444">
        <f t="shared" si="50"/>
        <v>0</v>
      </c>
      <c r="ID86" s="437">
        <f t="shared" si="89"/>
        <v>0</v>
      </c>
      <c r="IE86" s="439">
        <f t="shared" si="90"/>
        <v>0</v>
      </c>
      <c r="IF86" s="438" t="s">
        <v>343</v>
      </c>
      <c r="IG86" s="439" t="s">
        <v>343</v>
      </c>
    </row>
    <row r="87" spans="1:241" s="4" customFormat="1" ht="16.5" customHeight="1" x14ac:dyDescent="0.25">
      <c r="B87" s="73" t="s">
        <v>50</v>
      </c>
      <c r="C87" s="880"/>
      <c r="D87" s="881"/>
      <c r="E87" s="318"/>
      <c r="F87" s="314"/>
      <c r="G87" s="14"/>
      <c r="H87" s="14"/>
      <c r="I87" s="80">
        <f>INT(ROUND(F87,2)*(IF(E87&gt;0,data!$J$4,0)))</f>
        <v>0</v>
      </c>
      <c r="J87" s="80">
        <f>IF(E87&gt;0,I87*E87,0)</f>
        <v>0</v>
      </c>
      <c r="K87" s="320"/>
      <c r="L87" s="318"/>
      <c r="M87" s="80">
        <f>INT(ROUND(F87,2)*(IF(E87&gt;0,(IF(K87="ano",data!$J$6,0)),0)))</f>
        <v>0</v>
      </c>
      <c r="N87" s="82">
        <f>IF(L87&gt;E87,M87*E87,M87*L87)</f>
        <v>0</v>
      </c>
      <c r="O87" s="84">
        <f t="shared" si="44"/>
        <v>0</v>
      </c>
      <c r="Q87" s="85" t="str">
        <f t="shared" si="45"/>
        <v/>
      </c>
      <c r="R87" s="639" t="s">
        <v>343</v>
      </c>
      <c r="T87" s="4">
        <f t="shared" si="46"/>
        <v>0</v>
      </c>
      <c r="U87" s="179" t="s">
        <v>300</v>
      </c>
      <c r="V87" s="10"/>
      <c r="W87" s="10"/>
      <c r="X87" s="167"/>
      <c r="Y87" s="180"/>
      <c r="Z87" s="167"/>
      <c r="AA87" s="180"/>
      <c r="AB87" s="167"/>
      <c r="AC87" s="180"/>
      <c r="AD87" s="167"/>
      <c r="AE87" s="180"/>
      <c r="AF87" s="167"/>
      <c r="AG87" s="180"/>
      <c r="AH87" s="167"/>
      <c r="AI87" s="180"/>
      <c r="AJ87" s="167"/>
      <c r="AK87" s="180"/>
      <c r="AL87" s="167"/>
      <c r="AM87" s="180"/>
      <c r="AN87" s="167"/>
      <c r="AO87" s="180"/>
      <c r="AP87" s="167"/>
      <c r="AQ87" s="180"/>
      <c r="AR87" s="167"/>
      <c r="AS87" s="180"/>
      <c r="AT87" s="167"/>
      <c r="AU87" s="198"/>
      <c r="AV87" s="199">
        <f t="shared" si="51"/>
        <v>0</v>
      </c>
      <c r="AW87" s="215">
        <f t="shared" si="52"/>
        <v>0</v>
      </c>
      <c r="AX87" s="199">
        <f t="shared" si="53"/>
        <v>0</v>
      </c>
      <c r="AY87" s="215">
        <f t="shared" si="54"/>
        <v>0</v>
      </c>
      <c r="BB87" s="167"/>
      <c r="BC87" s="180"/>
      <c r="BD87" s="167"/>
      <c r="BE87" s="180"/>
      <c r="BF87" s="167"/>
      <c r="BG87" s="180"/>
      <c r="BH87" s="167"/>
      <c r="BI87" s="180"/>
      <c r="BJ87" s="167"/>
      <c r="BK87" s="180"/>
      <c r="BL87" s="167"/>
      <c r="BM87" s="180"/>
      <c r="BN87" s="167"/>
      <c r="BO87" s="180"/>
      <c r="BP87" s="167"/>
      <c r="BQ87" s="198"/>
      <c r="BR87" s="199">
        <f t="shared" si="55"/>
        <v>0</v>
      </c>
      <c r="BS87" s="216">
        <f t="shared" si="56"/>
        <v>0</v>
      </c>
      <c r="BT87" s="199">
        <f t="shared" si="57"/>
        <v>0</v>
      </c>
      <c r="BU87" s="215">
        <f t="shared" si="58"/>
        <v>0</v>
      </c>
      <c r="BX87" s="167"/>
      <c r="BY87" s="180"/>
      <c r="BZ87" s="167"/>
      <c r="CA87" s="180"/>
      <c r="CB87" s="167"/>
      <c r="CC87" s="180"/>
      <c r="CD87" s="167"/>
      <c r="CE87" s="180"/>
      <c r="CF87" s="167"/>
      <c r="CG87" s="180"/>
      <c r="CH87" s="167"/>
      <c r="CI87" s="180"/>
      <c r="CJ87" s="167"/>
      <c r="CK87" s="180"/>
      <c r="CL87" s="167"/>
      <c r="CM87" s="198"/>
      <c r="CN87" s="199">
        <f t="shared" si="59"/>
        <v>0</v>
      </c>
      <c r="CO87" s="216">
        <f t="shared" si="60"/>
        <v>0</v>
      </c>
      <c r="CP87" s="199">
        <f t="shared" si="61"/>
        <v>0</v>
      </c>
      <c r="CQ87" s="215">
        <f t="shared" si="62"/>
        <v>0</v>
      </c>
      <c r="CT87" s="167"/>
      <c r="CU87" s="180"/>
      <c r="CV87" s="167"/>
      <c r="CW87" s="180"/>
      <c r="CX87" s="167"/>
      <c r="CY87" s="180"/>
      <c r="CZ87" s="167"/>
      <c r="DA87" s="180"/>
      <c r="DB87" s="167"/>
      <c r="DC87" s="180"/>
      <c r="DD87" s="167"/>
      <c r="DE87" s="180"/>
      <c r="DF87" s="167"/>
      <c r="DG87" s="180"/>
      <c r="DH87" s="167"/>
      <c r="DI87" s="198"/>
      <c r="DJ87" s="199">
        <f t="shared" si="63"/>
        <v>0</v>
      </c>
      <c r="DK87" s="216">
        <f t="shared" si="64"/>
        <v>0</v>
      </c>
      <c r="DL87" s="199">
        <f t="shared" si="65"/>
        <v>0</v>
      </c>
      <c r="DM87" s="215">
        <f t="shared" si="66"/>
        <v>0</v>
      </c>
      <c r="DP87" s="167"/>
      <c r="DQ87" s="180"/>
      <c r="DR87" s="167"/>
      <c r="DS87" s="180"/>
      <c r="DT87" s="167"/>
      <c r="DU87" s="180"/>
      <c r="DV87" s="167"/>
      <c r="DW87" s="180"/>
      <c r="DX87" s="167"/>
      <c r="DY87" s="180"/>
      <c r="DZ87" s="167"/>
      <c r="EA87" s="180"/>
      <c r="EB87" s="167"/>
      <c r="EC87" s="180"/>
      <c r="ED87" s="167"/>
      <c r="EE87" s="198"/>
      <c r="EF87" s="199">
        <f t="shared" si="67"/>
        <v>0</v>
      </c>
      <c r="EG87" s="216">
        <f t="shared" si="68"/>
        <v>0</v>
      </c>
      <c r="EH87" s="199">
        <f t="shared" si="69"/>
        <v>0</v>
      </c>
      <c r="EI87" s="215">
        <f t="shared" si="70"/>
        <v>0</v>
      </c>
      <c r="EL87" s="167"/>
      <c r="EM87" s="180"/>
      <c r="EN87" s="167"/>
      <c r="EO87" s="180"/>
      <c r="EP87" s="167"/>
      <c r="EQ87" s="180"/>
      <c r="ER87" s="167"/>
      <c r="ES87" s="180"/>
      <c r="ET87" s="167"/>
      <c r="EU87" s="180"/>
      <c r="EV87" s="167"/>
      <c r="EW87" s="180"/>
      <c r="EX87" s="167"/>
      <c r="EY87" s="180"/>
      <c r="EZ87" s="167"/>
      <c r="FA87" s="198"/>
      <c r="FB87" s="199">
        <f t="shared" si="71"/>
        <v>0</v>
      </c>
      <c r="FC87" s="216">
        <f t="shared" si="72"/>
        <v>0</v>
      </c>
      <c r="FD87" s="199">
        <f t="shared" si="73"/>
        <v>0</v>
      </c>
      <c r="FE87" s="215">
        <f t="shared" si="74"/>
        <v>0</v>
      </c>
      <c r="FH87" s="167"/>
      <c r="FI87" s="180"/>
      <c r="FJ87" s="167"/>
      <c r="FK87" s="180"/>
      <c r="FL87" s="167"/>
      <c r="FM87" s="180"/>
      <c r="FN87" s="167"/>
      <c r="FO87" s="180"/>
      <c r="FP87" s="167"/>
      <c r="FQ87" s="180"/>
      <c r="FR87" s="167"/>
      <c r="FS87" s="180"/>
      <c r="FT87" s="167"/>
      <c r="FU87" s="180"/>
      <c r="FV87" s="167"/>
      <c r="FW87" s="198"/>
      <c r="FX87" s="199">
        <f t="shared" si="75"/>
        <v>0</v>
      </c>
      <c r="FY87" s="216">
        <f t="shared" si="76"/>
        <v>0</v>
      </c>
      <c r="FZ87" s="199">
        <f t="shared" si="77"/>
        <v>0</v>
      </c>
      <c r="GA87" s="215">
        <f t="shared" si="78"/>
        <v>0</v>
      </c>
      <c r="GD87" s="167"/>
      <c r="GE87" s="180"/>
      <c r="GF87" s="167"/>
      <c r="GG87" s="180"/>
      <c r="GH87" s="167"/>
      <c r="GI87" s="180"/>
      <c r="GJ87" s="167"/>
      <c r="GK87" s="180"/>
      <c r="GL87" s="167"/>
      <c r="GM87" s="180"/>
      <c r="GN87" s="167"/>
      <c r="GO87" s="180"/>
      <c r="GP87" s="167"/>
      <c r="GQ87" s="180"/>
      <c r="GR87" s="167"/>
      <c r="GS87" s="198"/>
      <c r="GT87" s="199">
        <f t="shared" si="79"/>
        <v>0</v>
      </c>
      <c r="GU87" s="216">
        <f t="shared" si="80"/>
        <v>0</v>
      </c>
      <c r="GV87" s="199">
        <f t="shared" si="81"/>
        <v>0</v>
      </c>
      <c r="GW87" s="215">
        <f t="shared" si="82"/>
        <v>0</v>
      </c>
      <c r="GZ87" s="167"/>
      <c r="HA87" s="180"/>
      <c r="HB87" s="167"/>
      <c r="HC87" s="180"/>
      <c r="HD87" s="167"/>
      <c r="HE87" s="180"/>
      <c r="HF87" s="167"/>
      <c r="HG87" s="180"/>
      <c r="HH87" s="167"/>
      <c r="HI87" s="180"/>
      <c r="HJ87" s="167"/>
      <c r="HK87" s="180"/>
      <c r="HL87" s="167"/>
      <c r="HM87" s="180"/>
      <c r="HN87" s="167"/>
      <c r="HO87" s="198"/>
      <c r="HP87" s="199">
        <f t="shared" si="83"/>
        <v>0</v>
      </c>
      <c r="HQ87" s="216">
        <f t="shared" si="84"/>
        <v>0</v>
      </c>
      <c r="HR87" s="199">
        <f t="shared" si="85"/>
        <v>0</v>
      </c>
      <c r="HS87" s="215">
        <f t="shared" si="86"/>
        <v>0</v>
      </c>
      <c r="HV87" s="201">
        <f t="shared" si="87"/>
        <v>0</v>
      </c>
      <c r="HW87" s="202">
        <f t="shared" si="87"/>
        <v>0</v>
      </c>
      <c r="HX87" s="169">
        <f t="shared" si="47"/>
        <v>0</v>
      </c>
      <c r="HY87" s="170">
        <f t="shared" si="48"/>
        <v>0</v>
      </c>
      <c r="HZ87" s="203">
        <f t="shared" si="88"/>
        <v>0</v>
      </c>
      <c r="IA87" s="202">
        <f t="shared" si="88"/>
        <v>0</v>
      </c>
      <c r="IB87" s="169">
        <f t="shared" si="49"/>
        <v>0</v>
      </c>
      <c r="IC87" s="444">
        <f t="shared" si="50"/>
        <v>0</v>
      </c>
      <c r="ID87" s="437">
        <f t="shared" si="89"/>
        <v>0</v>
      </c>
      <c r="IE87" s="439">
        <f t="shared" si="90"/>
        <v>0</v>
      </c>
      <c r="IF87" s="438" t="s">
        <v>343</v>
      </c>
      <c r="IG87" s="439" t="s">
        <v>343</v>
      </c>
    </row>
    <row r="88" spans="1:241" s="23" customFormat="1" ht="15.75" hidden="1" customHeight="1" x14ac:dyDescent="0.25">
      <c r="A88" s="4"/>
      <c r="B88" s="73"/>
      <c r="C88" s="565"/>
      <c r="D88" s="563"/>
      <c r="E88" s="24"/>
      <c r="F88" s="564"/>
      <c r="G88" s="24"/>
      <c r="H88" s="24"/>
      <c r="I88" s="80">
        <f>INT(ROUND(F88,2)*(IF(E88&gt;0,data!$J$4,0)))</f>
        <v>0</v>
      </c>
      <c r="J88" s="80"/>
      <c r="K88" s="566"/>
      <c r="L88" s="131"/>
      <c r="M88" s="80">
        <f>INT(ROUND(F88,2)*(IF(E88&gt;0,(IF(K88="ano",data!$J$6,0)),0)))</f>
        <v>0</v>
      </c>
      <c r="N88" s="82"/>
      <c r="O88" s="84"/>
      <c r="P88" s="4"/>
      <c r="Q88" s="85"/>
      <c r="R88" s="639" t="s">
        <v>343</v>
      </c>
      <c r="S88" s="4"/>
      <c r="U88" s="176" t="s">
        <v>300</v>
      </c>
      <c r="V88" s="10"/>
      <c r="W88" s="10"/>
      <c r="X88" s="177"/>
      <c r="Y88" s="178"/>
      <c r="Z88" s="177"/>
      <c r="AA88" s="178"/>
      <c r="AB88" s="177"/>
      <c r="AC88" s="178"/>
      <c r="AD88" s="177"/>
      <c r="AE88" s="178"/>
      <c r="AF88" s="177"/>
      <c r="AG88" s="178"/>
      <c r="AH88" s="177"/>
      <c r="AI88" s="178"/>
      <c r="AJ88" s="177"/>
      <c r="AK88" s="178"/>
      <c r="AL88" s="177"/>
      <c r="AM88" s="178"/>
      <c r="AN88" s="177"/>
      <c r="AO88" s="178"/>
      <c r="AP88" s="177"/>
      <c r="AQ88" s="178"/>
      <c r="AR88" s="177"/>
      <c r="AS88" s="178"/>
      <c r="AT88" s="177"/>
      <c r="AU88" s="205"/>
      <c r="AV88" s="199">
        <f t="shared" si="51"/>
        <v>0</v>
      </c>
      <c r="AW88" s="215">
        <f t="shared" si="52"/>
        <v>0</v>
      </c>
      <c r="AX88" s="199">
        <f t="shared" si="53"/>
        <v>0</v>
      </c>
      <c r="AY88" s="215">
        <f t="shared" si="54"/>
        <v>0</v>
      </c>
      <c r="BB88" s="177"/>
      <c r="BC88" s="178"/>
      <c r="BD88" s="177"/>
      <c r="BE88" s="178"/>
      <c r="BF88" s="177"/>
      <c r="BG88" s="178"/>
      <c r="BH88" s="177"/>
      <c r="BI88" s="178"/>
      <c r="BJ88" s="177"/>
      <c r="BK88" s="178"/>
      <c r="BL88" s="177"/>
      <c r="BM88" s="178"/>
      <c r="BN88" s="177"/>
      <c r="BO88" s="178"/>
      <c r="BP88" s="177"/>
      <c r="BQ88" s="205"/>
      <c r="BR88" s="199">
        <f t="shared" si="55"/>
        <v>0</v>
      </c>
      <c r="BS88" s="216">
        <f t="shared" si="56"/>
        <v>0</v>
      </c>
      <c r="BT88" s="199">
        <f t="shared" si="57"/>
        <v>0</v>
      </c>
      <c r="BU88" s="215">
        <f t="shared" si="58"/>
        <v>0</v>
      </c>
      <c r="BX88" s="177"/>
      <c r="BY88" s="178"/>
      <c r="BZ88" s="177"/>
      <c r="CA88" s="178"/>
      <c r="CB88" s="177"/>
      <c r="CC88" s="178"/>
      <c r="CD88" s="177"/>
      <c r="CE88" s="178"/>
      <c r="CF88" s="177"/>
      <c r="CG88" s="178"/>
      <c r="CH88" s="177"/>
      <c r="CI88" s="178"/>
      <c r="CJ88" s="177"/>
      <c r="CK88" s="178"/>
      <c r="CL88" s="177"/>
      <c r="CM88" s="205"/>
      <c r="CN88" s="199">
        <f t="shared" si="59"/>
        <v>0</v>
      </c>
      <c r="CO88" s="216">
        <f t="shared" si="60"/>
        <v>0</v>
      </c>
      <c r="CP88" s="199">
        <f t="shared" si="61"/>
        <v>0</v>
      </c>
      <c r="CQ88" s="215">
        <f t="shared" si="62"/>
        <v>0</v>
      </c>
      <c r="CT88" s="177"/>
      <c r="CU88" s="178"/>
      <c r="CV88" s="177"/>
      <c r="CW88" s="178"/>
      <c r="CX88" s="177"/>
      <c r="CY88" s="178"/>
      <c r="CZ88" s="177"/>
      <c r="DA88" s="178"/>
      <c r="DB88" s="177"/>
      <c r="DC88" s="178"/>
      <c r="DD88" s="177"/>
      <c r="DE88" s="178"/>
      <c r="DF88" s="177"/>
      <c r="DG88" s="178"/>
      <c r="DH88" s="177"/>
      <c r="DI88" s="205"/>
      <c r="DJ88" s="199">
        <f t="shared" si="63"/>
        <v>0</v>
      </c>
      <c r="DK88" s="216">
        <f t="shared" si="64"/>
        <v>0</v>
      </c>
      <c r="DL88" s="199">
        <f t="shared" si="65"/>
        <v>0</v>
      </c>
      <c r="DM88" s="215">
        <f t="shared" si="66"/>
        <v>0</v>
      </c>
      <c r="DP88" s="177"/>
      <c r="DQ88" s="178"/>
      <c r="DR88" s="177"/>
      <c r="DS88" s="178"/>
      <c r="DT88" s="177"/>
      <c r="DU88" s="178"/>
      <c r="DV88" s="177"/>
      <c r="DW88" s="178"/>
      <c r="DX88" s="177"/>
      <c r="DY88" s="178"/>
      <c r="DZ88" s="177"/>
      <c r="EA88" s="178"/>
      <c r="EB88" s="177"/>
      <c r="EC88" s="178"/>
      <c r="ED88" s="177"/>
      <c r="EE88" s="205"/>
      <c r="EF88" s="199">
        <f t="shared" si="67"/>
        <v>0</v>
      </c>
      <c r="EG88" s="216">
        <f t="shared" si="68"/>
        <v>0</v>
      </c>
      <c r="EH88" s="199">
        <f t="shared" si="69"/>
        <v>0</v>
      </c>
      <c r="EI88" s="215">
        <f t="shared" si="70"/>
        <v>0</v>
      </c>
      <c r="EL88" s="177"/>
      <c r="EM88" s="178"/>
      <c r="EN88" s="177"/>
      <c r="EO88" s="178"/>
      <c r="EP88" s="177"/>
      <c r="EQ88" s="178"/>
      <c r="ER88" s="177"/>
      <c r="ES88" s="178"/>
      <c r="ET88" s="177"/>
      <c r="EU88" s="178"/>
      <c r="EV88" s="177"/>
      <c r="EW88" s="178"/>
      <c r="EX88" s="177"/>
      <c r="EY88" s="178"/>
      <c r="EZ88" s="177"/>
      <c r="FA88" s="205"/>
      <c r="FB88" s="199">
        <f t="shared" si="71"/>
        <v>0</v>
      </c>
      <c r="FC88" s="216">
        <f t="shared" si="72"/>
        <v>0</v>
      </c>
      <c r="FD88" s="199">
        <f t="shared" si="73"/>
        <v>0</v>
      </c>
      <c r="FE88" s="215">
        <f t="shared" si="74"/>
        <v>0</v>
      </c>
      <c r="FH88" s="177"/>
      <c r="FI88" s="178"/>
      <c r="FJ88" s="177"/>
      <c r="FK88" s="178"/>
      <c r="FL88" s="177"/>
      <c r="FM88" s="178"/>
      <c r="FN88" s="177"/>
      <c r="FO88" s="178"/>
      <c r="FP88" s="177"/>
      <c r="FQ88" s="178"/>
      <c r="FR88" s="177"/>
      <c r="FS88" s="178"/>
      <c r="FT88" s="177"/>
      <c r="FU88" s="178"/>
      <c r="FV88" s="177"/>
      <c r="FW88" s="205"/>
      <c r="FX88" s="199">
        <f t="shared" si="75"/>
        <v>0</v>
      </c>
      <c r="FY88" s="216">
        <f t="shared" si="76"/>
        <v>0</v>
      </c>
      <c r="FZ88" s="199">
        <f t="shared" si="77"/>
        <v>0</v>
      </c>
      <c r="GA88" s="215">
        <f t="shared" si="78"/>
        <v>0</v>
      </c>
      <c r="GD88" s="177"/>
      <c r="GE88" s="178"/>
      <c r="GF88" s="177"/>
      <c r="GG88" s="178"/>
      <c r="GH88" s="177"/>
      <c r="GI88" s="178"/>
      <c r="GJ88" s="177"/>
      <c r="GK88" s="178"/>
      <c r="GL88" s="177"/>
      <c r="GM88" s="178"/>
      <c r="GN88" s="177"/>
      <c r="GO88" s="178"/>
      <c r="GP88" s="177"/>
      <c r="GQ88" s="178"/>
      <c r="GR88" s="177"/>
      <c r="GS88" s="205"/>
      <c r="GT88" s="199">
        <f t="shared" si="79"/>
        <v>0</v>
      </c>
      <c r="GU88" s="216">
        <f t="shared" si="80"/>
        <v>0</v>
      </c>
      <c r="GV88" s="199">
        <f t="shared" si="81"/>
        <v>0</v>
      </c>
      <c r="GW88" s="215">
        <f t="shared" si="82"/>
        <v>0</v>
      </c>
      <c r="GZ88" s="177"/>
      <c r="HA88" s="178"/>
      <c r="HB88" s="177"/>
      <c r="HC88" s="178"/>
      <c r="HD88" s="177"/>
      <c r="HE88" s="178"/>
      <c r="HF88" s="177"/>
      <c r="HG88" s="178"/>
      <c r="HH88" s="177"/>
      <c r="HI88" s="178"/>
      <c r="HJ88" s="177"/>
      <c r="HK88" s="178"/>
      <c r="HL88" s="177"/>
      <c r="HM88" s="178"/>
      <c r="HN88" s="177"/>
      <c r="HO88" s="205"/>
      <c r="HP88" s="199">
        <f t="shared" si="83"/>
        <v>0</v>
      </c>
      <c r="HQ88" s="216">
        <f t="shared" si="84"/>
        <v>0</v>
      </c>
      <c r="HR88" s="199">
        <f t="shared" si="85"/>
        <v>0</v>
      </c>
      <c r="HS88" s="215">
        <f t="shared" si="86"/>
        <v>0</v>
      </c>
      <c r="HV88" s="201">
        <f t="shared" si="87"/>
        <v>0</v>
      </c>
      <c r="HW88" s="202">
        <f t="shared" si="87"/>
        <v>0</v>
      </c>
      <c r="HX88" s="169">
        <f t="shared" si="47"/>
        <v>0</v>
      </c>
      <c r="HY88" s="170">
        <f t="shared" si="48"/>
        <v>0</v>
      </c>
      <c r="HZ88" s="203">
        <f t="shared" si="88"/>
        <v>0</v>
      </c>
      <c r="IA88" s="202">
        <f t="shared" si="88"/>
        <v>0</v>
      </c>
      <c r="IB88" s="169">
        <f t="shared" si="49"/>
        <v>0</v>
      </c>
      <c r="IC88" s="444">
        <f t="shared" si="50"/>
        <v>0</v>
      </c>
      <c r="ID88" s="437">
        <f t="shared" si="89"/>
        <v>0</v>
      </c>
      <c r="IE88" s="439">
        <f t="shared" si="90"/>
        <v>0</v>
      </c>
      <c r="IF88" s="438" t="s">
        <v>343</v>
      </c>
      <c r="IG88" s="439" t="s">
        <v>343</v>
      </c>
    </row>
    <row r="89" spans="1:241" s="4" customFormat="1" ht="16.5" customHeight="1" x14ac:dyDescent="0.25">
      <c r="B89" s="73" t="s">
        <v>51</v>
      </c>
      <c r="C89" s="880"/>
      <c r="D89" s="881"/>
      <c r="E89" s="318"/>
      <c r="F89" s="314"/>
      <c r="G89" s="14"/>
      <c r="H89" s="14"/>
      <c r="I89" s="80">
        <f>INT(ROUND(F89,2)*(IF(E89&gt;0,data!$J$4,0)))</f>
        <v>0</v>
      </c>
      <c r="J89" s="80">
        <f>IF(E89&gt;0,I89*E89,0)</f>
        <v>0</v>
      </c>
      <c r="K89" s="320"/>
      <c r="L89" s="318"/>
      <c r="M89" s="80">
        <f>INT(ROUND(F89,2)*(IF(E89&gt;0,(IF(K89="ano",data!$J$6,0)),0)))</f>
        <v>0</v>
      </c>
      <c r="N89" s="82">
        <f>IF(L89&gt;E89,M89*E89,M89*L89)</f>
        <v>0</v>
      </c>
      <c r="O89" s="84">
        <f t="shared" si="44"/>
        <v>0</v>
      </c>
      <c r="Q89" s="85" t="str">
        <f t="shared" si="45"/>
        <v/>
      </c>
      <c r="R89" s="639" t="s">
        <v>343</v>
      </c>
      <c r="T89" s="4">
        <f t="shared" si="46"/>
        <v>0</v>
      </c>
      <c r="U89" s="179" t="s">
        <v>300</v>
      </c>
      <c r="V89" s="10"/>
      <c r="W89" s="10"/>
      <c r="X89" s="167"/>
      <c r="Y89" s="180"/>
      <c r="Z89" s="167"/>
      <c r="AA89" s="180"/>
      <c r="AB89" s="167"/>
      <c r="AC89" s="180"/>
      <c r="AD89" s="167"/>
      <c r="AE89" s="180"/>
      <c r="AF89" s="167"/>
      <c r="AG89" s="180"/>
      <c r="AH89" s="167"/>
      <c r="AI89" s="180"/>
      <c r="AJ89" s="167"/>
      <c r="AK89" s="180"/>
      <c r="AL89" s="167"/>
      <c r="AM89" s="180"/>
      <c r="AN89" s="167"/>
      <c r="AO89" s="180"/>
      <c r="AP89" s="167"/>
      <c r="AQ89" s="180"/>
      <c r="AR89" s="167"/>
      <c r="AS89" s="180"/>
      <c r="AT89" s="167"/>
      <c r="AU89" s="198"/>
      <c r="AV89" s="199">
        <f t="shared" si="51"/>
        <v>0</v>
      </c>
      <c r="AW89" s="215">
        <f t="shared" si="52"/>
        <v>0</v>
      </c>
      <c r="AX89" s="199">
        <f t="shared" si="53"/>
        <v>0</v>
      </c>
      <c r="AY89" s="215">
        <f t="shared" si="54"/>
        <v>0</v>
      </c>
      <c r="BB89" s="167"/>
      <c r="BC89" s="180"/>
      <c r="BD89" s="167"/>
      <c r="BE89" s="180"/>
      <c r="BF89" s="167"/>
      <c r="BG89" s="180"/>
      <c r="BH89" s="167"/>
      <c r="BI89" s="180"/>
      <c r="BJ89" s="167"/>
      <c r="BK89" s="180"/>
      <c r="BL89" s="167"/>
      <c r="BM89" s="180"/>
      <c r="BN89" s="167"/>
      <c r="BO89" s="180"/>
      <c r="BP89" s="167"/>
      <c r="BQ89" s="198"/>
      <c r="BR89" s="199">
        <f t="shared" si="55"/>
        <v>0</v>
      </c>
      <c r="BS89" s="216">
        <f t="shared" si="56"/>
        <v>0</v>
      </c>
      <c r="BT89" s="199">
        <f t="shared" si="57"/>
        <v>0</v>
      </c>
      <c r="BU89" s="215">
        <f t="shared" si="58"/>
        <v>0</v>
      </c>
      <c r="BX89" s="167"/>
      <c r="BY89" s="180"/>
      <c r="BZ89" s="167"/>
      <c r="CA89" s="180"/>
      <c r="CB89" s="167"/>
      <c r="CC89" s="180"/>
      <c r="CD89" s="167"/>
      <c r="CE89" s="180"/>
      <c r="CF89" s="167"/>
      <c r="CG89" s="180"/>
      <c r="CH89" s="167"/>
      <c r="CI89" s="180"/>
      <c r="CJ89" s="167"/>
      <c r="CK89" s="180"/>
      <c r="CL89" s="167"/>
      <c r="CM89" s="198"/>
      <c r="CN89" s="199">
        <f t="shared" si="59"/>
        <v>0</v>
      </c>
      <c r="CO89" s="216">
        <f t="shared" si="60"/>
        <v>0</v>
      </c>
      <c r="CP89" s="199">
        <f t="shared" si="61"/>
        <v>0</v>
      </c>
      <c r="CQ89" s="215">
        <f t="shared" si="62"/>
        <v>0</v>
      </c>
      <c r="CT89" s="167"/>
      <c r="CU89" s="180"/>
      <c r="CV89" s="167"/>
      <c r="CW89" s="180"/>
      <c r="CX89" s="167"/>
      <c r="CY89" s="180"/>
      <c r="CZ89" s="167"/>
      <c r="DA89" s="180"/>
      <c r="DB89" s="167"/>
      <c r="DC89" s="180"/>
      <c r="DD89" s="167"/>
      <c r="DE89" s="180"/>
      <c r="DF89" s="167"/>
      <c r="DG89" s="180"/>
      <c r="DH89" s="167"/>
      <c r="DI89" s="198"/>
      <c r="DJ89" s="199">
        <f t="shared" si="63"/>
        <v>0</v>
      </c>
      <c r="DK89" s="216">
        <f t="shared" si="64"/>
        <v>0</v>
      </c>
      <c r="DL89" s="199">
        <f t="shared" si="65"/>
        <v>0</v>
      </c>
      <c r="DM89" s="215">
        <f t="shared" si="66"/>
        <v>0</v>
      </c>
      <c r="DP89" s="167"/>
      <c r="DQ89" s="180"/>
      <c r="DR89" s="167"/>
      <c r="DS89" s="180"/>
      <c r="DT89" s="167"/>
      <c r="DU89" s="180"/>
      <c r="DV89" s="167"/>
      <c r="DW89" s="180"/>
      <c r="DX89" s="167"/>
      <c r="DY89" s="180"/>
      <c r="DZ89" s="167"/>
      <c r="EA89" s="180"/>
      <c r="EB89" s="167"/>
      <c r="EC89" s="180"/>
      <c r="ED89" s="167"/>
      <c r="EE89" s="198"/>
      <c r="EF89" s="199">
        <f t="shared" si="67"/>
        <v>0</v>
      </c>
      <c r="EG89" s="216">
        <f t="shared" si="68"/>
        <v>0</v>
      </c>
      <c r="EH89" s="199">
        <f t="shared" si="69"/>
        <v>0</v>
      </c>
      <c r="EI89" s="215">
        <f t="shared" si="70"/>
        <v>0</v>
      </c>
      <c r="EL89" s="167"/>
      <c r="EM89" s="180"/>
      <c r="EN89" s="167"/>
      <c r="EO89" s="180"/>
      <c r="EP89" s="167"/>
      <c r="EQ89" s="180"/>
      <c r="ER89" s="167"/>
      <c r="ES89" s="180"/>
      <c r="ET89" s="167"/>
      <c r="EU89" s="180"/>
      <c r="EV89" s="167"/>
      <c r="EW89" s="180"/>
      <c r="EX89" s="167"/>
      <c r="EY89" s="180"/>
      <c r="EZ89" s="167"/>
      <c r="FA89" s="198"/>
      <c r="FB89" s="199">
        <f t="shared" si="71"/>
        <v>0</v>
      </c>
      <c r="FC89" s="216">
        <f t="shared" si="72"/>
        <v>0</v>
      </c>
      <c r="FD89" s="199">
        <f t="shared" si="73"/>
        <v>0</v>
      </c>
      <c r="FE89" s="215">
        <f t="shared" si="74"/>
        <v>0</v>
      </c>
      <c r="FH89" s="167"/>
      <c r="FI89" s="180"/>
      <c r="FJ89" s="167"/>
      <c r="FK89" s="180"/>
      <c r="FL89" s="167"/>
      <c r="FM89" s="180"/>
      <c r="FN89" s="167"/>
      <c r="FO89" s="180"/>
      <c r="FP89" s="167"/>
      <c r="FQ89" s="180"/>
      <c r="FR89" s="167"/>
      <c r="FS89" s="180"/>
      <c r="FT89" s="167"/>
      <c r="FU89" s="180"/>
      <c r="FV89" s="167"/>
      <c r="FW89" s="198"/>
      <c r="FX89" s="199">
        <f t="shared" si="75"/>
        <v>0</v>
      </c>
      <c r="FY89" s="216">
        <f t="shared" si="76"/>
        <v>0</v>
      </c>
      <c r="FZ89" s="199">
        <f t="shared" si="77"/>
        <v>0</v>
      </c>
      <c r="GA89" s="215">
        <f t="shared" si="78"/>
        <v>0</v>
      </c>
      <c r="GD89" s="167"/>
      <c r="GE89" s="180"/>
      <c r="GF89" s="167"/>
      <c r="GG89" s="180"/>
      <c r="GH89" s="167"/>
      <c r="GI89" s="180"/>
      <c r="GJ89" s="167"/>
      <c r="GK89" s="180"/>
      <c r="GL89" s="167"/>
      <c r="GM89" s="180"/>
      <c r="GN89" s="167"/>
      <c r="GO89" s="180"/>
      <c r="GP89" s="167"/>
      <c r="GQ89" s="180"/>
      <c r="GR89" s="167"/>
      <c r="GS89" s="198"/>
      <c r="GT89" s="199">
        <f t="shared" si="79"/>
        <v>0</v>
      </c>
      <c r="GU89" s="216">
        <f t="shared" si="80"/>
        <v>0</v>
      </c>
      <c r="GV89" s="199">
        <f t="shared" si="81"/>
        <v>0</v>
      </c>
      <c r="GW89" s="215">
        <f t="shared" si="82"/>
        <v>0</v>
      </c>
      <c r="GZ89" s="167"/>
      <c r="HA89" s="180"/>
      <c r="HB89" s="167"/>
      <c r="HC89" s="180"/>
      <c r="HD89" s="167"/>
      <c r="HE89" s="180"/>
      <c r="HF89" s="167"/>
      <c r="HG89" s="180"/>
      <c r="HH89" s="167"/>
      <c r="HI89" s="180"/>
      <c r="HJ89" s="167"/>
      <c r="HK89" s="180"/>
      <c r="HL89" s="167"/>
      <c r="HM89" s="180"/>
      <c r="HN89" s="167"/>
      <c r="HO89" s="198"/>
      <c r="HP89" s="199">
        <f t="shared" si="83"/>
        <v>0</v>
      </c>
      <c r="HQ89" s="216">
        <f t="shared" si="84"/>
        <v>0</v>
      </c>
      <c r="HR89" s="199">
        <f t="shared" si="85"/>
        <v>0</v>
      </c>
      <c r="HS89" s="215">
        <f t="shared" si="86"/>
        <v>0</v>
      </c>
      <c r="HV89" s="201">
        <f t="shared" si="87"/>
        <v>0</v>
      </c>
      <c r="HW89" s="202">
        <f t="shared" si="87"/>
        <v>0</v>
      </c>
      <c r="HX89" s="169">
        <f t="shared" si="47"/>
        <v>0</v>
      </c>
      <c r="HY89" s="170">
        <f t="shared" si="48"/>
        <v>0</v>
      </c>
      <c r="HZ89" s="203">
        <f t="shared" si="88"/>
        <v>0</v>
      </c>
      <c r="IA89" s="202">
        <f t="shared" si="88"/>
        <v>0</v>
      </c>
      <c r="IB89" s="169">
        <f t="shared" si="49"/>
        <v>0</v>
      </c>
      <c r="IC89" s="444">
        <f t="shared" si="50"/>
        <v>0</v>
      </c>
      <c r="ID89" s="437">
        <f t="shared" si="89"/>
        <v>0</v>
      </c>
      <c r="IE89" s="439">
        <f t="shared" si="90"/>
        <v>0</v>
      </c>
      <c r="IF89" s="438" t="s">
        <v>343</v>
      </c>
      <c r="IG89" s="439" t="s">
        <v>343</v>
      </c>
    </row>
    <row r="90" spans="1:241" s="23" customFormat="1" ht="16.5" hidden="1" customHeight="1" x14ac:dyDescent="0.25">
      <c r="A90" s="4"/>
      <c r="B90" s="73"/>
      <c r="C90" s="565"/>
      <c r="D90" s="563"/>
      <c r="E90" s="24"/>
      <c r="F90" s="564"/>
      <c r="G90" s="24"/>
      <c r="H90" s="24"/>
      <c r="I90" s="80">
        <f>INT(ROUND(F90,2)*(IF(E90&gt;0,data!$J$4,0)))</f>
        <v>0</v>
      </c>
      <c r="J90" s="80"/>
      <c r="K90" s="566"/>
      <c r="L90" s="131"/>
      <c r="M90" s="80">
        <f>INT(ROUND(F90,2)*(IF(E90&gt;0,(IF(K90="ano",data!$J$6,0)),0)))</f>
        <v>0</v>
      </c>
      <c r="N90" s="82"/>
      <c r="O90" s="84"/>
      <c r="P90" s="4"/>
      <c r="Q90" s="85"/>
      <c r="R90" s="639" t="s">
        <v>343</v>
      </c>
      <c r="S90" s="4"/>
      <c r="U90" s="176" t="s">
        <v>300</v>
      </c>
      <c r="V90" s="10"/>
      <c r="W90" s="10"/>
      <c r="X90" s="177"/>
      <c r="Y90" s="178"/>
      <c r="Z90" s="177"/>
      <c r="AA90" s="178"/>
      <c r="AB90" s="177"/>
      <c r="AC90" s="178"/>
      <c r="AD90" s="177"/>
      <c r="AE90" s="178"/>
      <c r="AF90" s="177"/>
      <c r="AG90" s="178"/>
      <c r="AH90" s="177"/>
      <c r="AI90" s="178"/>
      <c r="AJ90" s="177"/>
      <c r="AK90" s="178"/>
      <c r="AL90" s="177"/>
      <c r="AM90" s="178"/>
      <c r="AN90" s="177"/>
      <c r="AO90" s="178"/>
      <c r="AP90" s="177"/>
      <c r="AQ90" s="178"/>
      <c r="AR90" s="177"/>
      <c r="AS90" s="178"/>
      <c r="AT90" s="177"/>
      <c r="AU90" s="205"/>
      <c r="AV90" s="199">
        <f t="shared" si="51"/>
        <v>0</v>
      </c>
      <c r="AW90" s="215">
        <f t="shared" si="52"/>
        <v>0</v>
      </c>
      <c r="AX90" s="199">
        <f t="shared" si="53"/>
        <v>0</v>
      </c>
      <c r="AY90" s="215">
        <f t="shared" si="54"/>
        <v>0</v>
      </c>
      <c r="BB90" s="177"/>
      <c r="BC90" s="178"/>
      <c r="BD90" s="177"/>
      <c r="BE90" s="178"/>
      <c r="BF90" s="177"/>
      <c r="BG90" s="178"/>
      <c r="BH90" s="177"/>
      <c r="BI90" s="178"/>
      <c r="BJ90" s="177"/>
      <c r="BK90" s="178"/>
      <c r="BL90" s="177"/>
      <c r="BM90" s="178"/>
      <c r="BN90" s="177"/>
      <c r="BO90" s="178"/>
      <c r="BP90" s="177"/>
      <c r="BQ90" s="205"/>
      <c r="BR90" s="199">
        <f t="shared" si="55"/>
        <v>0</v>
      </c>
      <c r="BS90" s="216">
        <f t="shared" si="56"/>
        <v>0</v>
      </c>
      <c r="BT90" s="199">
        <f t="shared" si="57"/>
        <v>0</v>
      </c>
      <c r="BU90" s="215">
        <f t="shared" si="58"/>
        <v>0</v>
      </c>
      <c r="BX90" s="177"/>
      <c r="BY90" s="178"/>
      <c r="BZ90" s="177"/>
      <c r="CA90" s="178"/>
      <c r="CB90" s="177"/>
      <c r="CC90" s="178"/>
      <c r="CD90" s="177"/>
      <c r="CE90" s="178"/>
      <c r="CF90" s="177"/>
      <c r="CG90" s="178"/>
      <c r="CH90" s="177"/>
      <c r="CI90" s="178"/>
      <c r="CJ90" s="177"/>
      <c r="CK90" s="178"/>
      <c r="CL90" s="177"/>
      <c r="CM90" s="205"/>
      <c r="CN90" s="199">
        <f t="shared" si="59"/>
        <v>0</v>
      </c>
      <c r="CO90" s="216">
        <f t="shared" si="60"/>
        <v>0</v>
      </c>
      <c r="CP90" s="199">
        <f t="shared" si="61"/>
        <v>0</v>
      </c>
      <c r="CQ90" s="215">
        <f t="shared" si="62"/>
        <v>0</v>
      </c>
      <c r="CT90" s="177"/>
      <c r="CU90" s="178"/>
      <c r="CV90" s="177"/>
      <c r="CW90" s="178"/>
      <c r="CX90" s="177"/>
      <c r="CY90" s="178"/>
      <c r="CZ90" s="177"/>
      <c r="DA90" s="178"/>
      <c r="DB90" s="177"/>
      <c r="DC90" s="178"/>
      <c r="DD90" s="177"/>
      <c r="DE90" s="178"/>
      <c r="DF90" s="177"/>
      <c r="DG90" s="178"/>
      <c r="DH90" s="177"/>
      <c r="DI90" s="205"/>
      <c r="DJ90" s="199">
        <f t="shared" si="63"/>
        <v>0</v>
      </c>
      <c r="DK90" s="216">
        <f t="shared" si="64"/>
        <v>0</v>
      </c>
      <c r="DL90" s="199">
        <f t="shared" si="65"/>
        <v>0</v>
      </c>
      <c r="DM90" s="215">
        <f t="shared" si="66"/>
        <v>0</v>
      </c>
      <c r="DP90" s="177"/>
      <c r="DQ90" s="178"/>
      <c r="DR90" s="177"/>
      <c r="DS90" s="178"/>
      <c r="DT90" s="177"/>
      <c r="DU90" s="178"/>
      <c r="DV90" s="177"/>
      <c r="DW90" s="178"/>
      <c r="DX90" s="177"/>
      <c r="DY90" s="178"/>
      <c r="DZ90" s="177"/>
      <c r="EA90" s="178"/>
      <c r="EB90" s="177"/>
      <c r="EC90" s="178"/>
      <c r="ED90" s="177"/>
      <c r="EE90" s="205"/>
      <c r="EF90" s="199">
        <f t="shared" si="67"/>
        <v>0</v>
      </c>
      <c r="EG90" s="216">
        <f t="shared" si="68"/>
        <v>0</v>
      </c>
      <c r="EH90" s="199">
        <f t="shared" si="69"/>
        <v>0</v>
      </c>
      <c r="EI90" s="215">
        <f t="shared" si="70"/>
        <v>0</v>
      </c>
      <c r="EL90" s="177"/>
      <c r="EM90" s="178"/>
      <c r="EN90" s="177"/>
      <c r="EO90" s="178"/>
      <c r="EP90" s="177"/>
      <c r="EQ90" s="178"/>
      <c r="ER90" s="177"/>
      <c r="ES90" s="178"/>
      <c r="ET90" s="177"/>
      <c r="EU90" s="178"/>
      <c r="EV90" s="177"/>
      <c r="EW90" s="178"/>
      <c r="EX90" s="177"/>
      <c r="EY90" s="178"/>
      <c r="EZ90" s="177"/>
      <c r="FA90" s="205"/>
      <c r="FB90" s="199">
        <f t="shared" si="71"/>
        <v>0</v>
      </c>
      <c r="FC90" s="216">
        <f t="shared" si="72"/>
        <v>0</v>
      </c>
      <c r="FD90" s="199">
        <f t="shared" si="73"/>
        <v>0</v>
      </c>
      <c r="FE90" s="215">
        <f t="shared" si="74"/>
        <v>0</v>
      </c>
      <c r="FH90" s="177"/>
      <c r="FI90" s="178"/>
      <c r="FJ90" s="177"/>
      <c r="FK90" s="178"/>
      <c r="FL90" s="177"/>
      <c r="FM90" s="178"/>
      <c r="FN90" s="177"/>
      <c r="FO90" s="178"/>
      <c r="FP90" s="177"/>
      <c r="FQ90" s="178"/>
      <c r="FR90" s="177"/>
      <c r="FS90" s="178"/>
      <c r="FT90" s="177"/>
      <c r="FU90" s="178"/>
      <c r="FV90" s="177"/>
      <c r="FW90" s="205"/>
      <c r="FX90" s="199">
        <f t="shared" si="75"/>
        <v>0</v>
      </c>
      <c r="FY90" s="216">
        <f t="shared" si="76"/>
        <v>0</v>
      </c>
      <c r="FZ90" s="199">
        <f t="shared" si="77"/>
        <v>0</v>
      </c>
      <c r="GA90" s="215">
        <f t="shared" si="78"/>
        <v>0</v>
      </c>
      <c r="GD90" s="177"/>
      <c r="GE90" s="178"/>
      <c r="GF90" s="177"/>
      <c r="GG90" s="178"/>
      <c r="GH90" s="177"/>
      <c r="GI90" s="178"/>
      <c r="GJ90" s="177"/>
      <c r="GK90" s="178"/>
      <c r="GL90" s="177"/>
      <c r="GM90" s="178"/>
      <c r="GN90" s="177"/>
      <c r="GO90" s="178"/>
      <c r="GP90" s="177"/>
      <c r="GQ90" s="178"/>
      <c r="GR90" s="177"/>
      <c r="GS90" s="205"/>
      <c r="GT90" s="199">
        <f t="shared" si="79"/>
        <v>0</v>
      </c>
      <c r="GU90" s="216">
        <f t="shared" si="80"/>
        <v>0</v>
      </c>
      <c r="GV90" s="199">
        <f t="shared" si="81"/>
        <v>0</v>
      </c>
      <c r="GW90" s="215">
        <f t="shared" si="82"/>
        <v>0</v>
      </c>
      <c r="GZ90" s="177"/>
      <c r="HA90" s="178"/>
      <c r="HB90" s="177"/>
      <c r="HC90" s="178"/>
      <c r="HD90" s="177"/>
      <c r="HE90" s="178"/>
      <c r="HF90" s="177"/>
      <c r="HG90" s="178"/>
      <c r="HH90" s="177"/>
      <c r="HI90" s="178"/>
      <c r="HJ90" s="177"/>
      <c r="HK90" s="178"/>
      <c r="HL90" s="177"/>
      <c r="HM90" s="178"/>
      <c r="HN90" s="177"/>
      <c r="HO90" s="205"/>
      <c r="HP90" s="199">
        <f t="shared" si="83"/>
        <v>0</v>
      </c>
      <c r="HQ90" s="216">
        <f t="shared" si="84"/>
        <v>0</v>
      </c>
      <c r="HR90" s="199">
        <f t="shared" si="85"/>
        <v>0</v>
      </c>
      <c r="HS90" s="215">
        <f t="shared" si="86"/>
        <v>0</v>
      </c>
      <c r="HV90" s="201">
        <f t="shared" si="87"/>
        <v>0</v>
      </c>
      <c r="HW90" s="202">
        <f t="shared" si="87"/>
        <v>0</v>
      </c>
      <c r="HX90" s="169">
        <f t="shared" si="47"/>
        <v>0</v>
      </c>
      <c r="HY90" s="170">
        <f t="shared" si="48"/>
        <v>0</v>
      </c>
      <c r="HZ90" s="203">
        <f t="shared" si="88"/>
        <v>0</v>
      </c>
      <c r="IA90" s="202">
        <f t="shared" si="88"/>
        <v>0</v>
      </c>
      <c r="IB90" s="169">
        <f t="shared" si="49"/>
        <v>0</v>
      </c>
      <c r="IC90" s="444">
        <f t="shared" si="50"/>
        <v>0</v>
      </c>
      <c r="ID90" s="437">
        <f t="shared" si="89"/>
        <v>0</v>
      </c>
      <c r="IE90" s="439">
        <f t="shared" si="90"/>
        <v>0</v>
      </c>
      <c r="IF90" s="438" t="s">
        <v>343</v>
      </c>
      <c r="IG90" s="439" t="s">
        <v>343</v>
      </c>
    </row>
    <row r="91" spans="1:241" s="4" customFormat="1" ht="16.5" customHeight="1" x14ac:dyDescent="0.25">
      <c r="B91" s="73" t="s">
        <v>52</v>
      </c>
      <c r="C91" s="880"/>
      <c r="D91" s="881"/>
      <c r="E91" s="318"/>
      <c r="F91" s="314"/>
      <c r="G91" s="14"/>
      <c r="H91" s="14"/>
      <c r="I91" s="80">
        <f>INT(ROUND(F91,2)*(IF(E91&gt;0,data!$J$4,0)))</f>
        <v>0</v>
      </c>
      <c r="J91" s="80">
        <f>IF(E91&gt;0,I91*E91,0)</f>
        <v>0</v>
      </c>
      <c r="K91" s="320"/>
      <c r="L91" s="318"/>
      <c r="M91" s="80">
        <f>INT(ROUND(F91,2)*(IF(E91&gt;0,(IF(K91="ano",data!$J$6,0)),0)))</f>
        <v>0</v>
      </c>
      <c r="N91" s="82">
        <f>IF(L91&gt;E91,M91*E91,M91*L91)</f>
        <v>0</v>
      </c>
      <c r="O91" s="84">
        <f t="shared" si="44"/>
        <v>0</v>
      </c>
      <c r="Q91" s="85" t="str">
        <f t="shared" si="45"/>
        <v/>
      </c>
      <c r="R91" s="639" t="s">
        <v>343</v>
      </c>
      <c r="T91" s="4">
        <f t="shared" si="46"/>
        <v>0</v>
      </c>
      <c r="U91" s="179" t="s">
        <v>300</v>
      </c>
      <c r="V91" s="10"/>
      <c r="W91" s="10"/>
      <c r="X91" s="167"/>
      <c r="Y91" s="180"/>
      <c r="Z91" s="167"/>
      <c r="AA91" s="180"/>
      <c r="AB91" s="167"/>
      <c r="AC91" s="180"/>
      <c r="AD91" s="167"/>
      <c r="AE91" s="180"/>
      <c r="AF91" s="167"/>
      <c r="AG91" s="180"/>
      <c r="AH91" s="167"/>
      <c r="AI91" s="180"/>
      <c r="AJ91" s="167"/>
      <c r="AK91" s="180"/>
      <c r="AL91" s="167"/>
      <c r="AM91" s="180"/>
      <c r="AN91" s="167"/>
      <c r="AO91" s="180"/>
      <c r="AP91" s="167"/>
      <c r="AQ91" s="180"/>
      <c r="AR91" s="167"/>
      <c r="AS91" s="180"/>
      <c r="AT91" s="167"/>
      <c r="AU91" s="198"/>
      <c r="AV91" s="199">
        <f t="shared" si="51"/>
        <v>0</v>
      </c>
      <c r="AW91" s="215">
        <f t="shared" si="52"/>
        <v>0</v>
      </c>
      <c r="AX91" s="199">
        <f t="shared" si="53"/>
        <v>0</v>
      </c>
      <c r="AY91" s="215">
        <f t="shared" si="54"/>
        <v>0</v>
      </c>
      <c r="BB91" s="167"/>
      <c r="BC91" s="180"/>
      <c r="BD91" s="167"/>
      <c r="BE91" s="180"/>
      <c r="BF91" s="167"/>
      <c r="BG91" s="180"/>
      <c r="BH91" s="167"/>
      <c r="BI91" s="180"/>
      <c r="BJ91" s="167"/>
      <c r="BK91" s="180"/>
      <c r="BL91" s="167"/>
      <c r="BM91" s="180"/>
      <c r="BN91" s="167"/>
      <c r="BO91" s="180"/>
      <c r="BP91" s="167"/>
      <c r="BQ91" s="198"/>
      <c r="BR91" s="199">
        <f t="shared" si="55"/>
        <v>0</v>
      </c>
      <c r="BS91" s="216">
        <f t="shared" si="56"/>
        <v>0</v>
      </c>
      <c r="BT91" s="199">
        <f t="shared" si="57"/>
        <v>0</v>
      </c>
      <c r="BU91" s="215">
        <f t="shared" si="58"/>
        <v>0</v>
      </c>
      <c r="BX91" s="167"/>
      <c r="BY91" s="180"/>
      <c r="BZ91" s="167"/>
      <c r="CA91" s="180"/>
      <c r="CB91" s="167"/>
      <c r="CC91" s="180"/>
      <c r="CD91" s="167"/>
      <c r="CE91" s="180"/>
      <c r="CF91" s="167"/>
      <c r="CG91" s="180"/>
      <c r="CH91" s="167"/>
      <c r="CI91" s="180"/>
      <c r="CJ91" s="167"/>
      <c r="CK91" s="180"/>
      <c r="CL91" s="167"/>
      <c r="CM91" s="198"/>
      <c r="CN91" s="199">
        <f t="shared" si="59"/>
        <v>0</v>
      </c>
      <c r="CO91" s="216">
        <f t="shared" si="60"/>
        <v>0</v>
      </c>
      <c r="CP91" s="199">
        <f t="shared" si="61"/>
        <v>0</v>
      </c>
      <c r="CQ91" s="215">
        <f t="shared" si="62"/>
        <v>0</v>
      </c>
      <c r="CT91" s="167"/>
      <c r="CU91" s="180"/>
      <c r="CV91" s="167"/>
      <c r="CW91" s="180"/>
      <c r="CX91" s="167"/>
      <c r="CY91" s="180"/>
      <c r="CZ91" s="167"/>
      <c r="DA91" s="180"/>
      <c r="DB91" s="167"/>
      <c r="DC91" s="180"/>
      <c r="DD91" s="167"/>
      <c r="DE91" s="180"/>
      <c r="DF91" s="167"/>
      <c r="DG91" s="180"/>
      <c r="DH91" s="167"/>
      <c r="DI91" s="198"/>
      <c r="DJ91" s="199">
        <f t="shared" si="63"/>
        <v>0</v>
      </c>
      <c r="DK91" s="216">
        <f t="shared" si="64"/>
        <v>0</v>
      </c>
      <c r="DL91" s="199">
        <f t="shared" si="65"/>
        <v>0</v>
      </c>
      <c r="DM91" s="215">
        <f t="shared" si="66"/>
        <v>0</v>
      </c>
      <c r="DP91" s="167"/>
      <c r="DQ91" s="180"/>
      <c r="DR91" s="167"/>
      <c r="DS91" s="180"/>
      <c r="DT91" s="167"/>
      <c r="DU91" s="180"/>
      <c r="DV91" s="167"/>
      <c r="DW91" s="180"/>
      <c r="DX91" s="167"/>
      <c r="DY91" s="180"/>
      <c r="DZ91" s="167"/>
      <c r="EA91" s="180"/>
      <c r="EB91" s="167"/>
      <c r="EC91" s="180"/>
      <c r="ED91" s="167"/>
      <c r="EE91" s="198"/>
      <c r="EF91" s="199">
        <f t="shared" si="67"/>
        <v>0</v>
      </c>
      <c r="EG91" s="216">
        <f t="shared" si="68"/>
        <v>0</v>
      </c>
      <c r="EH91" s="199">
        <f t="shared" si="69"/>
        <v>0</v>
      </c>
      <c r="EI91" s="215">
        <f t="shared" si="70"/>
        <v>0</v>
      </c>
      <c r="EL91" s="167"/>
      <c r="EM91" s="180"/>
      <c r="EN91" s="167"/>
      <c r="EO91" s="180"/>
      <c r="EP91" s="167"/>
      <c r="EQ91" s="180"/>
      <c r="ER91" s="167"/>
      <c r="ES91" s="180"/>
      <c r="ET91" s="167"/>
      <c r="EU91" s="180"/>
      <c r="EV91" s="167"/>
      <c r="EW91" s="180"/>
      <c r="EX91" s="167"/>
      <c r="EY91" s="180"/>
      <c r="EZ91" s="167"/>
      <c r="FA91" s="198"/>
      <c r="FB91" s="199">
        <f t="shared" si="71"/>
        <v>0</v>
      </c>
      <c r="FC91" s="216">
        <f t="shared" si="72"/>
        <v>0</v>
      </c>
      <c r="FD91" s="199">
        <f t="shared" si="73"/>
        <v>0</v>
      </c>
      <c r="FE91" s="215">
        <f t="shared" si="74"/>
        <v>0</v>
      </c>
      <c r="FH91" s="167"/>
      <c r="FI91" s="180"/>
      <c r="FJ91" s="167"/>
      <c r="FK91" s="180"/>
      <c r="FL91" s="167"/>
      <c r="FM91" s="180"/>
      <c r="FN91" s="167"/>
      <c r="FO91" s="180"/>
      <c r="FP91" s="167"/>
      <c r="FQ91" s="180"/>
      <c r="FR91" s="167"/>
      <c r="FS91" s="180"/>
      <c r="FT91" s="167"/>
      <c r="FU91" s="180"/>
      <c r="FV91" s="167"/>
      <c r="FW91" s="198"/>
      <c r="FX91" s="199">
        <f t="shared" si="75"/>
        <v>0</v>
      </c>
      <c r="FY91" s="216">
        <f t="shared" si="76"/>
        <v>0</v>
      </c>
      <c r="FZ91" s="199">
        <f t="shared" si="77"/>
        <v>0</v>
      </c>
      <c r="GA91" s="215">
        <f t="shared" si="78"/>
        <v>0</v>
      </c>
      <c r="GD91" s="167"/>
      <c r="GE91" s="180"/>
      <c r="GF91" s="167"/>
      <c r="GG91" s="180"/>
      <c r="GH91" s="167"/>
      <c r="GI91" s="180"/>
      <c r="GJ91" s="167"/>
      <c r="GK91" s="180"/>
      <c r="GL91" s="167"/>
      <c r="GM91" s="180"/>
      <c r="GN91" s="167"/>
      <c r="GO91" s="180"/>
      <c r="GP91" s="167"/>
      <c r="GQ91" s="180"/>
      <c r="GR91" s="167"/>
      <c r="GS91" s="198"/>
      <c r="GT91" s="199">
        <f t="shared" si="79"/>
        <v>0</v>
      </c>
      <c r="GU91" s="216">
        <f t="shared" si="80"/>
        <v>0</v>
      </c>
      <c r="GV91" s="199">
        <f t="shared" si="81"/>
        <v>0</v>
      </c>
      <c r="GW91" s="215">
        <f t="shared" si="82"/>
        <v>0</v>
      </c>
      <c r="GZ91" s="167"/>
      <c r="HA91" s="180"/>
      <c r="HB91" s="167"/>
      <c r="HC91" s="180"/>
      <c r="HD91" s="167"/>
      <c r="HE91" s="180"/>
      <c r="HF91" s="167"/>
      <c r="HG91" s="180"/>
      <c r="HH91" s="167"/>
      <c r="HI91" s="180"/>
      <c r="HJ91" s="167"/>
      <c r="HK91" s="180"/>
      <c r="HL91" s="167"/>
      <c r="HM91" s="180"/>
      <c r="HN91" s="167"/>
      <c r="HO91" s="198"/>
      <c r="HP91" s="199">
        <f t="shared" si="83"/>
        <v>0</v>
      </c>
      <c r="HQ91" s="216">
        <f t="shared" si="84"/>
        <v>0</v>
      </c>
      <c r="HR91" s="199">
        <f t="shared" si="85"/>
        <v>0</v>
      </c>
      <c r="HS91" s="215">
        <f t="shared" si="86"/>
        <v>0</v>
      </c>
      <c r="HV91" s="201">
        <f t="shared" si="87"/>
        <v>0</v>
      </c>
      <c r="HW91" s="202">
        <f t="shared" si="87"/>
        <v>0</v>
      </c>
      <c r="HX91" s="169">
        <f t="shared" si="47"/>
        <v>0</v>
      </c>
      <c r="HY91" s="170">
        <f t="shared" si="48"/>
        <v>0</v>
      </c>
      <c r="HZ91" s="203">
        <f t="shared" si="88"/>
        <v>0</v>
      </c>
      <c r="IA91" s="202">
        <f t="shared" si="88"/>
        <v>0</v>
      </c>
      <c r="IB91" s="169">
        <f t="shared" si="49"/>
        <v>0</v>
      </c>
      <c r="IC91" s="444">
        <f t="shared" si="50"/>
        <v>0</v>
      </c>
      <c r="ID91" s="437">
        <f t="shared" si="89"/>
        <v>0</v>
      </c>
      <c r="IE91" s="439">
        <f t="shared" si="90"/>
        <v>0</v>
      </c>
      <c r="IF91" s="438" t="s">
        <v>343</v>
      </c>
      <c r="IG91" s="439" t="s">
        <v>343</v>
      </c>
    </row>
    <row r="92" spans="1:241" s="23" customFormat="1" ht="15.75" hidden="1" customHeight="1" x14ac:dyDescent="0.25">
      <c r="A92" s="4"/>
      <c r="B92" s="73"/>
      <c r="C92" s="565"/>
      <c r="D92" s="563"/>
      <c r="E92" s="24"/>
      <c r="F92" s="564"/>
      <c r="G92" s="24"/>
      <c r="H92" s="24"/>
      <c r="I92" s="80">
        <f>INT(ROUND(F92,2)*(IF(E92&gt;0,data!$J$4,0)))</f>
        <v>0</v>
      </c>
      <c r="J92" s="80"/>
      <c r="K92" s="566"/>
      <c r="L92" s="131"/>
      <c r="M92" s="80">
        <f>INT(ROUND(F92,2)*(IF(E92&gt;0,(IF(K92="ano",data!$J$6,0)),0)))</f>
        <v>0</v>
      </c>
      <c r="N92" s="82"/>
      <c r="O92" s="84"/>
      <c r="P92" s="4"/>
      <c r="Q92" s="85"/>
      <c r="R92" s="639" t="s">
        <v>343</v>
      </c>
      <c r="S92" s="4"/>
      <c r="U92" s="176" t="s">
        <v>300</v>
      </c>
      <c r="V92" s="10"/>
      <c r="W92" s="10"/>
      <c r="X92" s="177"/>
      <c r="Y92" s="178"/>
      <c r="Z92" s="177"/>
      <c r="AA92" s="178"/>
      <c r="AB92" s="177"/>
      <c r="AC92" s="178"/>
      <c r="AD92" s="177"/>
      <c r="AE92" s="178"/>
      <c r="AF92" s="177"/>
      <c r="AG92" s="178"/>
      <c r="AH92" s="177"/>
      <c r="AI92" s="178"/>
      <c r="AJ92" s="177"/>
      <c r="AK92" s="178"/>
      <c r="AL92" s="177"/>
      <c r="AM92" s="178"/>
      <c r="AN92" s="177"/>
      <c r="AO92" s="178"/>
      <c r="AP92" s="177"/>
      <c r="AQ92" s="178"/>
      <c r="AR92" s="177"/>
      <c r="AS92" s="178"/>
      <c r="AT92" s="177"/>
      <c r="AU92" s="205"/>
      <c r="AV92" s="199">
        <f t="shared" si="51"/>
        <v>0</v>
      </c>
      <c r="AW92" s="215">
        <f t="shared" si="52"/>
        <v>0</v>
      </c>
      <c r="AX92" s="199">
        <f t="shared" si="53"/>
        <v>0</v>
      </c>
      <c r="AY92" s="215">
        <f t="shared" si="54"/>
        <v>0</v>
      </c>
      <c r="BB92" s="177"/>
      <c r="BC92" s="178"/>
      <c r="BD92" s="177"/>
      <c r="BE92" s="178"/>
      <c r="BF92" s="177"/>
      <c r="BG92" s="178"/>
      <c r="BH92" s="177"/>
      <c r="BI92" s="178"/>
      <c r="BJ92" s="177"/>
      <c r="BK92" s="178"/>
      <c r="BL92" s="177"/>
      <c r="BM92" s="178"/>
      <c r="BN92" s="177"/>
      <c r="BO92" s="178"/>
      <c r="BP92" s="177"/>
      <c r="BQ92" s="205"/>
      <c r="BR92" s="199">
        <f t="shared" si="55"/>
        <v>0</v>
      </c>
      <c r="BS92" s="216">
        <f t="shared" si="56"/>
        <v>0</v>
      </c>
      <c r="BT92" s="199">
        <f t="shared" si="57"/>
        <v>0</v>
      </c>
      <c r="BU92" s="215">
        <f t="shared" si="58"/>
        <v>0</v>
      </c>
      <c r="BX92" s="177"/>
      <c r="BY92" s="178"/>
      <c r="BZ92" s="177"/>
      <c r="CA92" s="178"/>
      <c r="CB92" s="177"/>
      <c r="CC92" s="178"/>
      <c r="CD92" s="177"/>
      <c r="CE92" s="178"/>
      <c r="CF92" s="177"/>
      <c r="CG92" s="178"/>
      <c r="CH92" s="177"/>
      <c r="CI92" s="178"/>
      <c r="CJ92" s="177"/>
      <c r="CK92" s="178"/>
      <c r="CL92" s="177"/>
      <c r="CM92" s="205"/>
      <c r="CN92" s="199">
        <f t="shared" si="59"/>
        <v>0</v>
      </c>
      <c r="CO92" s="216">
        <f t="shared" si="60"/>
        <v>0</v>
      </c>
      <c r="CP92" s="199">
        <f t="shared" si="61"/>
        <v>0</v>
      </c>
      <c r="CQ92" s="215">
        <f t="shared" si="62"/>
        <v>0</v>
      </c>
      <c r="CT92" s="177"/>
      <c r="CU92" s="178"/>
      <c r="CV92" s="177"/>
      <c r="CW92" s="178"/>
      <c r="CX92" s="177"/>
      <c r="CY92" s="178"/>
      <c r="CZ92" s="177"/>
      <c r="DA92" s="178"/>
      <c r="DB92" s="177"/>
      <c r="DC92" s="178"/>
      <c r="DD92" s="177"/>
      <c r="DE92" s="178"/>
      <c r="DF92" s="177"/>
      <c r="DG92" s="178"/>
      <c r="DH92" s="177"/>
      <c r="DI92" s="205"/>
      <c r="DJ92" s="199">
        <f t="shared" si="63"/>
        <v>0</v>
      </c>
      <c r="DK92" s="216">
        <f t="shared" si="64"/>
        <v>0</v>
      </c>
      <c r="DL92" s="199">
        <f t="shared" si="65"/>
        <v>0</v>
      </c>
      <c r="DM92" s="215">
        <f t="shared" si="66"/>
        <v>0</v>
      </c>
      <c r="DP92" s="177"/>
      <c r="DQ92" s="178"/>
      <c r="DR92" s="177"/>
      <c r="DS92" s="178"/>
      <c r="DT92" s="177"/>
      <c r="DU92" s="178"/>
      <c r="DV92" s="177"/>
      <c r="DW92" s="178"/>
      <c r="DX92" s="177"/>
      <c r="DY92" s="178"/>
      <c r="DZ92" s="177"/>
      <c r="EA92" s="178"/>
      <c r="EB92" s="177"/>
      <c r="EC92" s="178"/>
      <c r="ED92" s="177"/>
      <c r="EE92" s="205"/>
      <c r="EF92" s="199">
        <f t="shared" si="67"/>
        <v>0</v>
      </c>
      <c r="EG92" s="216">
        <f t="shared" si="68"/>
        <v>0</v>
      </c>
      <c r="EH92" s="199">
        <f t="shared" si="69"/>
        <v>0</v>
      </c>
      <c r="EI92" s="215">
        <f t="shared" si="70"/>
        <v>0</v>
      </c>
      <c r="EL92" s="177"/>
      <c r="EM92" s="178"/>
      <c r="EN92" s="177"/>
      <c r="EO92" s="178"/>
      <c r="EP92" s="177"/>
      <c r="EQ92" s="178"/>
      <c r="ER92" s="177"/>
      <c r="ES92" s="178"/>
      <c r="ET92" s="177"/>
      <c r="EU92" s="178"/>
      <c r="EV92" s="177"/>
      <c r="EW92" s="178"/>
      <c r="EX92" s="177"/>
      <c r="EY92" s="178"/>
      <c r="EZ92" s="177"/>
      <c r="FA92" s="205"/>
      <c r="FB92" s="199">
        <f t="shared" si="71"/>
        <v>0</v>
      </c>
      <c r="FC92" s="216">
        <f t="shared" si="72"/>
        <v>0</v>
      </c>
      <c r="FD92" s="199">
        <f t="shared" si="73"/>
        <v>0</v>
      </c>
      <c r="FE92" s="215">
        <f t="shared" si="74"/>
        <v>0</v>
      </c>
      <c r="FH92" s="177"/>
      <c r="FI92" s="178"/>
      <c r="FJ92" s="177"/>
      <c r="FK92" s="178"/>
      <c r="FL92" s="177"/>
      <c r="FM92" s="178"/>
      <c r="FN92" s="177"/>
      <c r="FO92" s="178"/>
      <c r="FP92" s="177"/>
      <c r="FQ92" s="178"/>
      <c r="FR92" s="177"/>
      <c r="FS92" s="178"/>
      <c r="FT92" s="177"/>
      <c r="FU92" s="178"/>
      <c r="FV92" s="177"/>
      <c r="FW92" s="205"/>
      <c r="FX92" s="199">
        <f t="shared" si="75"/>
        <v>0</v>
      </c>
      <c r="FY92" s="216">
        <f t="shared" si="76"/>
        <v>0</v>
      </c>
      <c r="FZ92" s="199">
        <f t="shared" si="77"/>
        <v>0</v>
      </c>
      <c r="GA92" s="215">
        <f t="shared" si="78"/>
        <v>0</v>
      </c>
      <c r="GD92" s="177"/>
      <c r="GE92" s="178"/>
      <c r="GF92" s="177"/>
      <c r="GG92" s="178"/>
      <c r="GH92" s="177"/>
      <c r="GI92" s="178"/>
      <c r="GJ92" s="177"/>
      <c r="GK92" s="178"/>
      <c r="GL92" s="177"/>
      <c r="GM92" s="178"/>
      <c r="GN92" s="177"/>
      <c r="GO92" s="178"/>
      <c r="GP92" s="177"/>
      <c r="GQ92" s="178"/>
      <c r="GR92" s="177"/>
      <c r="GS92" s="205"/>
      <c r="GT92" s="199">
        <f t="shared" si="79"/>
        <v>0</v>
      </c>
      <c r="GU92" s="216">
        <f t="shared" si="80"/>
        <v>0</v>
      </c>
      <c r="GV92" s="199">
        <f t="shared" si="81"/>
        <v>0</v>
      </c>
      <c r="GW92" s="215">
        <f t="shared" si="82"/>
        <v>0</v>
      </c>
      <c r="GZ92" s="177"/>
      <c r="HA92" s="178"/>
      <c r="HB92" s="177"/>
      <c r="HC92" s="178"/>
      <c r="HD92" s="177"/>
      <c r="HE92" s="178"/>
      <c r="HF92" s="177"/>
      <c r="HG92" s="178"/>
      <c r="HH92" s="177"/>
      <c r="HI92" s="178"/>
      <c r="HJ92" s="177"/>
      <c r="HK92" s="178"/>
      <c r="HL92" s="177"/>
      <c r="HM92" s="178"/>
      <c r="HN92" s="177"/>
      <c r="HO92" s="205"/>
      <c r="HP92" s="199">
        <f t="shared" si="83"/>
        <v>0</v>
      </c>
      <c r="HQ92" s="216">
        <f t="shared" si="84"/>
        <v>0</v>
      </c>
      <c r="HR92" s="199">
        <f t="shared" si="85"/>
        <v>0</v>
      </c>
      <c r="HS92" s="215">
        <f t="shared" si="86"/>
        <v>0</v>
      </c>
      <c r="HV92" s="201">
        <f t="shared" si="87"/>
        <v>0</v>
      </c>
      <c r="HW92" s="202">
        <f t="shared" si="87"/>
        <v>0</v>
      </c>
      <c r="HX92" s="169">
        <f t="shared" si="47"/>
        <v>0</v>
      </c>
      <c r="HY92" s="170">
        <f t="shared" si="48"/>
        <v>0</v>
      </c>
      <c r="HZ92" s="203">
        <f t="shared" si="88"/>
        <v>0</v>
      </c>
      <c r="IA92" s="202">
        <f t="shared" si="88"/>
        <v>0</v>
      </c>
      <c r="IB92" s="169">
        <f t="shared" si="49"/>
        <v>0</v>
      </c>
      <c r="IC92" s="444">
        <f t="shared" si="50"/>
        <v>0</v>
      </c>
      <c r="ID92" s="437">
        <f t="shared" si="89"/>
        <v>0</v>
      </c>
      <c r="IE92" s="439">
        <f t="shared" si="90"/>
        <v>0</v>
      </c>
      <c r="IF92" s="438" t="s">
        <v>343</v>
      </c>
      <c r="IG92" s="439" t="s">
        <v>343</v>
      </c>
    </row>
    <row r="93" spans="1:241" s="4" customFormat="1" ht="16.5" customHeight="1" x14ac:dyDescent="0.25">
      <c r="B93" s="73" t="s">
        <v>53</v>
      </c>
      <c r="C93" s="880"/>
      <c r="D93" s="881"/>
      <c r="E93" s="318"/>
      <c r="F93" s="314"/>
      <c r="G93" s="14"/>
      <c r="H93" s="14"/>
      <c r="I93" s="80">
        <f>INT(ROUND(F93,2)*(IF(E93&gt;0,data!$J$4,0)))</f>
        <v>0</v>
      </c>
      <c r="J93" s="80">
        <f>IF(E93&gt;0,I93*E93,0)</f>
        <v>0</v>
      </c>
      <c r="K93" s="320"/>
      <c r="L93" s="318"/>
      <c r="M93" s="80">
        <f>INT(ROUND(F93,2)*(IF(E93&gt;0,(IF(K93="ano",data!$J$6,0)),0)))</f>
        <v>0</v>
      </c>
      <c r="N93" s="82">
        <f>IF(L93&gt;E93,M93*E93,M93*L93)</f>
        <v>0</v>
      </c>
      <c r="O93" s="84">
        <f t="shared" si="44"/>
        <v>0</v>
      </c>
      <c r="Q93" s="85" t="str">
        <f t="shared" si="45"/>
        <v/>
      </c>
      <c r="R93" s="639" t="s">
        <v>343</v>
      </c>
      <c r="T93" s="4">
        <f t="shared" si="46"/>
        <v>0</v>
      </c>
      <c r="U93" s="179" t="s">
        <v>300</v>
      </c>
      <c r="V93" s="10"/>
      <c r="W93" s="10"/>
      <c r="X93" s="167"/>
      <c r="Y93" s="180"/>
      <c r="Z93" s="167"/>
      <c r="AA93" s="180"/>
      <c r="AB93" s="167"/>
      <c r="AC93" s="180"/>
      <c r="AD93" s="167"/>
      <c r="AE93" s="180"/>
      <c r="AF93" s="167"/>
      <c r="AG93" s="180"/>
      <c r="AH93" s="167"/>
      <c r="AI93" s="180"/>
      <c r="AJ93" s="167"/>
      <c r="AK93" s="180"/>
      <c r="AL93" s="167"/>
      <c r="AM93" s="180"/>
      <c r="AN93" s="167"/>
      <c r="AO93" s="180"/>
      <c r="AP93" s="167"/>
      <c r="AQ93" s="180"/>
      <c r="AR93" s="167"/>
      <c r="AS93" s="180"/>
      <c r="AT93" s="167"/>
      <c r="AU93" s="198"/>
      <c r="AV93" s="199">
        <f t="shared" si="51"/>
        <v>0</v>
      </c>
      <c r="AW93" s="215">
        <f t="shared" si="52"/>
        <v>0</v>
      </c>
      <c r="AX93" s="199">
        <f t="shared" si="53"/>
        <v>0</v>
      </c>
      <c r="AY93" s="215">
        <f t="shared" si="54"/>
        <v>0</v>
      </c>
      <c r="BB93" s="167"/>
      <c r="BC93" s="180"/>
      <c r="BD93" s="167"/>
      <c r="BE93" s="180"/>
      <c r="BF93" s="167"/>
      <c r="BG93" s="180"/>
      <c r="BH93" s="167"/>
      <c r="BI93" s="180"/>
      <c r="BJ93" s="167"/>
      <c r="BK93" s="180"/>
      <c r="BL93" s="167"/>
      <c r="BM93" s="180"/>
      <c r="BN93" s="167"/>
      <c r="BO93" s="180"/>
      <c r="BP93" s="167"/>
      <c r="BQ93" s="198"/>
      <c r="BR93" s="199">
        <f t="shared" si="55"/>
        <v>0</v>
      </c>
      <c r="BS93" s="216">
        <f t="shared" si="56"/>
        <v>0</v>
      </c>
      <c r="BT93" s="199">
        <f t="shared" si="57"/>
        <v>0</v>
      </c>
      <c r="BU93" s="215">
        <f t="shared" si="58"/>
        <v>0</v>
      </c>
      <c r="BX93" s="167"/>
      <c r="BY93" s="180"/>
      <c r="BZ93" s="167"/>
      <c r="CA93" s="180"/>
      <c r="CB93" s="167"/>
      <c r="CC93" s="180"/>
      <c r="CD93" s="167"/>
      <c r="CE93" s="180"/>
      <c r="CF93" s="167"/>
      <c r="CG93" s="180"/>
      <c r="CH93" s="167"/>
      <c r="CI93" s="180"/>
      <c r="CJ93" s="167"/>
      <c r="CK93" s="180"/>
      <c r="CL93" s="167"/>
      <c r="CM93" s="198"/>
      <c r="CN93" s="199">
        <f t="shared" si="59"/>
        <v>0</v>
      </c>
      <c r="CO93" s="216">
        <f t="shared" si="60"/>
        <v>0</v>
      </c>
      <c r="CP93" s="199">
        <f t="shared" si="61"/>
        <v>0</v>
      </c>
      <c r="CQ93" s="215">
        <f t="shared" si="62"/>
        <v>0</v>
      </c>
      <c r="CT93" s="167"/>
      <c r="CU93" s="180"/>
      <c r="CV93" s="167"/>
      <c r="CW93" s="180"/>
      <c r="CX93" s="167"/>
      <c r="CY93" s="180"/>
      <c r="CZ93" s="167"/>
      <c r="DA93" s="180"/>
      <c r="DB93" s="167"/>
      <c r="DC93" s="180"/>
      <c r="DD93" s="167"/>
      <c r="DE93" s="180"/>
      <c r="DF93" s="167"/>
      <c r="DG93" s="180"/>
      <c r="DH93" s="167"/>
      <c r="DI93" s="198"/>
      <c r="DJ93" s="199">
        <f t="shared" si="63"/>
        <v>0</v>
      </c>
      <c r="DK93" s="216">
        <f t="shared" si="64"/>
        <v>0</v>
      </c>
      <c r="DL93" s="199">
        <f t="shared" si="65"/>
        <v>0</v>
      </c>
      <c r="DM93" s="215">
        <f t="shared" si="66"/>
        <v>0</v>
      </c>
      <c r="DP93" s="167"/>
      <c r="DQ93" s="180"/>
      <c r="DR93" s="167"/>
      <c r="DS93" s="180"/>
      <c r="DT93" s="167"/>
      <c r="DU93" s="180"/>
      <c r="DV93" s="167"/>
      <c r="DW93" s="180"/>
      <c r="DX93" s="167"/>
      <c r="DY93" s="180"/>
      <c r="DZ93" s="167"/>
      <c r="EA93" s="180"/>
      <c r="EB93" s="167"/>
      <c r="EC93" s="180"/>
      <c r="ED93" s="167"/>
      <c r="EE93" s="198"/>
      <c r="EF93" s="199">
        <f t="shared" si="67"/>
        <v>0</v>
      </c>
      <c r="EG93" s="216">
        <f t="shared" si="68"/>
        <v>0</v>
      </c>
      <c r="EH93" s="199">
        <f t="shared" si="69"/>
        <v>0</v>
      </c>
      <c r="EI93" s="215">
        <f t="shared" si="70"/>
        <v>0</v>
      </c>
      <c r="EL93" s="167"/>
      <c r="EM93" s="180"/>
      <c r="EN93" s="167"/>
      <c r="EO93" s="180"/>
      <c r="EP93" s="167"/>
      <c r="EQ93" s="180"/>
      <c r="ER93" s="167"/>
      <c r="ES93" s="180"/>
      <c r="ET93" s="167"/>
      <c r="EU93" s="180"/>
      <c r="EV93" s="167"/>
      <c r="EW93" s="180"/>
      <c r="EX93" s="167"/>
      <c r="EY93" s="180"/>
      <c r="EZ93" s="167"/>
      <c r="FA93" s="198"/>
      <c r="FB93" s="199">
        <f t="shared" si="71"/>
        <v>0</v>
      </c>
      <c r="FC93" s="216">
        <f t="shared" si="72"/>
        <v>0</v>
      </c>
      <c r="FD93" s="199">
        <f t="shared" si="73"/>
        <v>0</v>
      </c>
      <c r="FE93" s="215">
        <f t="shared" si="74"/>
        <v>0</v>
      </c>
      <c r="FH93" s="167"/>
      <c r="FI93" s="180"/>
      <c r="FJ93" s="167"/>
      <c r="FK93" s="180"/>
      <c r="FL93" s="167"/>
      <c r="FM93" s="180"/>
      <c r="FN93" s="167"/>
      <c r="FO93" s="180"/>
      <c r="FP93" s="167"/>
      <c r="FQ93" s="180"/>
      <c r="FR93" s="167"/>
      <c r="FS93" s="180"/>
      <c r="FT93" s="167"/>
      <c r="FU93" s="180"/>
      <c r="FV93" s="167"/>
      <c r="FW93" s="198"/>
      <c r="FX93" s="199">
        <f t="shared" si="75"/>
        <v>0</v>
      </c>
      <c r="FY93" s="216">
        <f t="shared" si="76"/>
        <v>0</v>
      </c>
      <c r="FZ93" s="199">
        <f t="shared" si="77"/>
        <v>0</v>
      </c>
      <c r="GA93" s="215">
        <f t="shared" si="78"/>
        <v>0</v>
      </c>
      <c r="GD93" s="167"/>
      <c r="GE93" s="180"/>
      <c r="GF93" s="167"/>
      <c r="GG93" s="180"/>
      <c r="GH93" s="167"/>
      <c r="GI93" s="180"/>
      <c r="GJ93" s="167"/>
      <c r="GK93" s="180"/>
      <c r="GL93" s="167"/>
      <c r="GM93" s="180"/>
      <c r="GN93" s="167"/>
      <c r="GO93" s="180"/>
      <c r="GP93" s="167"/>
      <c r="GQ93" s="180"/>
      <c r="GR93" s="167"/>
      <c r="GS93" s="198"/>
      <c r="GT93" s="199">
        <f t="shared" si="79"/>
        <v>0</v>
      </c>
      <c r="GU93" s="216">
        <f t="shared" si="80"/>
        <v>0</v>
      </c>
      <c r="GV93" s="199">
        <f t="shared" si="81"/>
        <v>0</v>
      </c>
      <c r="GW93" s="215">
        <f t="shared" si="82"/>
        <v>0</v>
      </c>
      <c r="GZ93" s="167"/>
      <c r="HA93" s="180"/>
      <c r="HB93" s="167"/>
      <c r="HC93" s="180"/>
      <c r="HD93" s="167"/>
      <c r="HE93" s="180"/>
      <c r="HF93" s="167"/>
      <c r="HG93" s="180"/>
      <c r="HH93" s="167"/>
      <c r="HI93" s="180"/>
      <c r="HJ93" s="167"/>
      <c r="HK93" s="180"/>
      <c r="HL93" s="167"/>
      <c r="HM93" s="180"/>
      <c r="HN93" s="167"/>
      <c r="HO93" s="198"/>
      <c r="HP93" s="199">
        <f t="shared" si="83"/>
        <v>0</v>
      </c>
      <c r="HQ93" s="216">
        <f t="shared" si="84"/>
        <v>0</v>
      </c>
      <c r="HR93" s="199">
        <f t="shared" si="85"/>
        <v>0</v>
      </c>
      <c r="HS93" s="215">
        <f t="shared" si="86"/>
        <v>0</v>
      </c>
      <c r="HV93" s="201">
        <f t="shared" si="87"/>
        <v>0</v>
      </c>
      <c r="HW93" s="202">
        <f t="shared" si="87"/>
        <v>0</v>
      </c>
      <c r="HX93" s="169">
        <f t="shared" si="47"/>
        <v>0</v>
      </c>
      <c r="HY93" s="170">
        <f t="shared" si="48"/>
        <v>0</v>
      </c>
      <c r="HZ93" s="203">
        <f t="shared" si="88"/>
        <v>0</v>
      </c>
      <c r="IA93" s="202">
        <f t="shared" si="88"/>
        <v>0</v>
      </c>
      <c r="IB93" s="169">
        <f t="shared" si="49"/>
        <v>0</v>
      </c>
      <c r="IC93" s="444">
        <f t="shared" si="50"/>
        <v>0</v>
      </c>
      <c r="ID93" s="437">
        <f t="shared" si="89"/>
        <v>0</v>
      </c>
      <c r="IE93" s="439">
        <f t="shared" si="90"/>
        <v>0</v>
      </c>
      <c r="IF93" s="438" t="s">
        <v>343</v>
      </c>
      <c r="IG93" s="439" t="s">
        <v>343</v>
      </c>
    </row>
    <row r="94" spans="1:241" s="23" customFormat="1" ht="16.5" hidden="1" customHeight="1" x14ac:dyDescent="0.25">
      <c r="A94" s="4"/>
      <c r="B94" s="73"/>
      <c r="C94" s="565"/>
      <c r="D94" s="563"/>
      <c r="E94" s="24"/>
      <c r="F94" s="564"/>
      <c r="G94" s="24"/>
      <c r="H94" s="24"/>
      <c r="I94" s="80">
        <f>INT(ROUND(F94,2)*(IF(E94&gt;0,data!$J$4,0)))</f>
        <v>0</v>
      </c>
      <c r="J94" s="80"/>
      <c r="K94" s="566"/>
      <c r="L94" s="131"/>
      <c r="M94" s="80">
        <f>INT(ROUND(F94,2)*(IF(E94&gt;0,(IF(K94="ano",data!$J$6,0)),0)))</f>
        <v>0</v>
      </c>
      <c r="N94" s="82"/>
      <c r="O94" s="84"/>
      <c r="P94" s="4"/>
      <c r="Q94" s="85"/>
      <c r="R94" s="639" t="s">
        <v>343</v>
      </c>
      <c r="S94" s="4"/>
      <c r="U94" s="176" t="s">
        <v>300</v>
      </c>
      <c r="V94" s="10"/>
      <c r="W94" s="10"/>
      <c r="X94" s="177"/>
      <c r="Y94" s="178"/>
      <c r="Z94" s="177"/>
      <c r="AA94" s="178"/>
      <c r="AB94" s="177"/>
      <c r="AC94" s="178"/>
      <c r="AD94" s="177"/>
      <c r="AE94" s="178"/>
      <c r="AF94" s="177"/>
      <c r="AG94" s="178"/>
      <c r="AH94" s="177"/>
      <c r="AI94" s="178"/>
      <c r="AJ94" s="177"/>
      <c r="AK94" s="178"/>
      <c r="AL94" s="177"/>
      <c r="AM94" s="178"/>
      <c r="AN94" s="177"/>
      <c r="AO94" s="178"/>
      <c r="AP94" s="177"/>
      <c r="AQ94" s="178"/>
      <c r="AR94" s="177"/>
      <c r="AS94" s="178"/>
      <c r="AT94" s="177"/>
      <c r="AU94" s="205"/>
      <c r="AV94" s="199">
        <f t="shared" si="51"/>
        <v>0</v>
      </c>
      <c r="AW94" s="215">
        <f t="shared" si="52"/>
        <v>0</v>
      </c>
      <c r="AX94" s="199">
        <f t="shared" si="53"/>
        <v>0</v>
      </c>
      <c r="AY94" s="215">
        <f t="shared" si="54"/>
        <v>0</v>
      </c>
      <c r="BB94" s="177"/>
      <c r="BC94" s="178"/>
      <c r="BD94" s="177"/>
      <c r="BE94" s="178"/>
      <c r="BF94" s="177"/>
      <c r="BG94" s="178"/>
      <c r="BH94" s="177"/>
      <c r="BI94" s="178"/>
      <c r="BJ94" s="177"/>
      <c r="BK94" s="178"/>
      <c r="BL94" s="177"/>
      <c r="BM94" s="178"/>
      <c r="BN94" s="177"/>
      <c r="BO94" s="178"/>
      <c r="BP94" s="177"/>
      <c r="BQ94" s="205"/>
      <c r="BR94" s="199">
        <f t="shared" si="55"/>
        <v>0</v>
      </c>
      <c r="BS94" s="216">
        <f t="shared" si="56"/>
        <v>0</v>
      </c>
      <c r="BT94" s="199">
        <f t="shared" si="57"/>
        <v>0</v>
      </c>
      <c r="BU94" s="215">
        <f t="shared" si="58"/>
        <v>0</v>
      </c>
      <c r="BX94" s="177"/>
      <c r="BY94" s="178"/>
      <c r="BZ94" s="177"/>
      <c r="CA94" s="178"/>
      <c r="CB94" s="177"/>
      <c r="CC94" s="178"/>
      <c r="CD94" s="177"/>
      <c r="CE94" s="178"/>
      <c r="CF94" s="177"/>
      <c r="CG94" s="178"/>
      <c r="CH94" s="177"/>
      <c r="CI94" s="178"/>
      <c r="CJ94" s="177"/>
      <c r="CK94" s="178"/>
      <c r="CL94" s="177"/>
      <c r="CM94" s="205"/>
      <c r="CN94" s="199">
        <f t="shared" si="59"/>
        <v>0</v>
      </c>
      <c r="CO94" s="216">
        <f t="shared" si="60"/>
        <v>0</v>
      </c>
      <c r="CP94" s="199">
        <f t="shared" si="61"/>
        <v>0</v>
      </c>
      <c r="CQ94" s="215">
        <f t="shared" si="62"/>
        <v>0</v>
      </c>
      <c r="CT94" s="177"/>
      <c r="CU94" s="178"/>
      <c r="CV94" s="177"/>
      <c r="CW94" s="178"/>
      <c r="CX94" s="177"/>
      <c r="CY94" s="178"/>
      <c r="CZ94" s="177"/>
      <c r="DA94" s="178"/>
      <c r="DB94" s="177"/>
      <c r="DC94" s="178"/>
      <c r="DD94" s="177"/>
      <c r="DE94" s="178"/>
      <c r="DF94" s="177"/>
      <c r="DG94" s="178"/>
      <c r="DH94" s="177"/>
      <c r="DI94" s="205"/>
      <c r="DJ94" s="199">
        <f t="shared" si="63"/>
        <v>0</v>
      </c>
      <c r="DK94" s="216">
        <f t="shared" si="64"/>
        <v>0</v>
      </c>
      <c r="DL94" s="199">
        <f t="shared" si="65"/>
        <v>0</v>
      </c>
      <c r="DM94" s="215">
        <f t="shared" si="66"/>
        <v>0</v>
      </c>
      <c r="DP94" s="177"/>
      <c r="DQ94" s="178"/>
      <c r="DR94" s="177"/>
      <c r="DS94" s="178"/>
      <c r="DT94" s="177"/>
      <c r="DU94" s="178"/>
      <c r="DV94" s="177"/>
      <c r="DW94" s="178"/>
      <c r="DX94" s="177"/>
      <c r="DY94" s="178"/>
      <c r="DZ94" s="177"/>
      <c r="EA94" s="178"/>
      <c r="EB94" s="177"/>
      <c r="EC94" s="178"/>
      <c r="ED94" s="177"/>
      <c r="EE94" s="205"/>
      <c r="EF94" s="199">
        <f t="shared" si="67"/>
        <v>0</v>
      </c>
      <c r="EG94" s="216">
        <f t="shared" si="68"/>
        <v>0</v>
      </c>
      <c r="EH94" s="199">
        <f t="shared" si="69"/>
        <v>0</v>
      </c>
      <c r="EI94" s="215">
        <f t="shared" si="70"/>
        <v>0</v>
      </c>
      <c r="EL94" s="177"/>
      <c r="EM94" s="178"/>
      <c r="EN94" s="177"/>
      <c r="EO94" s="178"/>
      <c r="EP94" s="177"/>
      <c r="EQ94" s="178"/>
      <c r="ER94" s="177"/>
      <c r="ES94" s="178"/>
      <c r="ET94" s="177"/>
      <c r="EU94" s="178"/>
      <c r="EV94" s="177"/>
      <c r="EW94" s="178"/>
      <c r="EX94" s="177"/>
      <c r="EY94" s="178"/>
      <c r="EZ94" s="177"/>
      <c r="FA94" s="205"/>
      <c r="FB94" s="199">
        <f t="shared" si="71"/>
        <v>0</v>
      </c>
      <c r="FC94" s="216">
        <f t="shared" si="72"/>
        <v>0</v>
      </c>
      <c r="FD94" s="199">
        <f t="shared" si="73"/>
        <v>0</v>
      </c>
      <c r="FE94" s="215">
        <f t="shared" si="74"/>
        <v>0</v>
      </c>
      <c r="FH94" s="177"/>
      <c r="FI94" s="178"/>
      <c r="FJ94" s="177"/>
      <c r="FK94" s="178"/>
      <c r="FL94" s="177"/>
      <c r="FM94" s="178"/>
      <c r="FN94" s="177"/>
      <c r="FO94" s="178"/>
      <c r="FP94" s="177"/>
      <c r="FQ94" s="178"/>
      <c r="FR94" s="177"/>
      <c r="FS94" s="178"/>
      <c r="FT94" s="177"/>
      <c r="FU94" s="178"/>
      <c r="FV94" s="177"/>
      <c r="FW94" s="205"/>
      <c r="FX94" s="199">
        <f t="shared" si="75"/>
        <v>0</v>
      </c>
      <c r="FY94" s="216">
        <f t="shared" si="76"/>
        <v>0</v>
      </c>
      <c r="FZ94" s="199">
        <f t="shared" si="77"/>
        <v>0</v>
      </c>
      <c r="GA94" s="215">
        <f t="shared" si="78"/>
        <v>0</v>
      </c>
      <c r="GD94" s="177"/>
      <c r="GE94" s="178"/>
      <c r="GF94" s="177"/>
      <c r="GG94" s="178"/>
      <c r="GH94" s="177"/>
      <c r="GI94" s="178"/>
      <c r="GJ94" s="177"/>
      <c r="GK94" s="178"/>
      <c r="GL94" s="177"/>
      <c r="GM94" s="178"/>
      <c r="GN94" s="177"/>
      <c r="GO94" s="178"/>
      <c r="GP94" s="177"/>
      <c r="GQ94" s="178"/>
      <c r="GR94" s="177"/>
      <c r="GS94" s="205"/>
      <c r="GT94" s="199">
        <f t="shared" si="79"/>
        <v>0</v>
      </c>
      <c r="GU94" s="216">
        <f t="shared" si="80"/>
        <v>0</v>
      </c>
      <c r="GV94" s="199">
        <f t="shared" si="81"/>
        <v>0</v>
      </c>
      <c r="GW94" s="215">
        <f t="shared" si="82"/>
        <v>0</v>
      </c>
      <c r="GZ94" s="177"/>
      <c r="HA94" s="178"/>
      <c r="HB94" s="177"/>
      <c r="HC94" s="178"/>
      <c r="HD94" s="177"/>
      <c r="HE94" s="178"/>
      <c r="HF94" s="177"/>
      <c r="HG94" s="178"/>
      <c r="HH94" s="177"/>
      <c r="HI94" s="178"/>
      <c r="HJ94" s="177"/>
      <c r="HK94" s="178"/>
      <c r="HL94" s="177"/>
      <c r="HM94" s="178"/>
      <c r="HN94" s="177"/>
      <c r="HO94" s="205"/>
      <c r="HP94" s="199">
        <f t="shared" si="83"/>
        <v>0</v>
      </c>
      <c r="HQ94" s="216">
        <f t="shared" si="84"/>
        <v>0</v>
      </c>
      <c r="HR94" s="199">
        <f t="shared" si="85"/>
        <v>0</v>
      </c>
      <c r="HS94" s="215">
        <f t="shared" si="86"/>
        <v>0</v>
      </c>
      <c r="HV94" s="201">
        <f t="shared" si="87"/>
        <v>0</v>
      </c>
      <c r="HW94" s="202">
        <f t="shared" si="87"/>
        <v>0</v>
      </c>
      <c r="HX94" s="169">
        <f t="shared" si="47"/>
        <v>0</v>
      </c>
      <c r="HY94" s="170">
        <f t="shared" si="48"/>
        <v>0</v>
      </c>
      <c r="HZ94" s="203">
        <f t="shared" si="88"/>
        <v>0</v>
      </c>
      <c r="IA94" s="202">
        <f t="shared" si="88"/>
        <v>0</v>
      </c>
      <c r="IB94" s="169">
        <f t="shared" si="49"/>
        <v>0</v>
      </c>
      <c r="IC94" s="444">
        <f t="shared" si="50"/>
        <v>0</v>
      </c>
      <c r="ID94" s="437">
        <f t="shared" si="89"/>
        <v>0</v>
      </c>
      <c r="IE94" s="439">
        <f t="shared" si="90"/>
        <v>0</v>
      </c>
      <c r="IF94" s="438" t="s">
        <v>343</v>
      </c>
      <c r="IG94" s="439" t="s">
        <v>343</v>
      </c>
    </row>
    <row r="95" spans="1:241" s="4" customFormat="1" ht="16.5" customHeight="1" x14ac:dyDescent="0.25">
      <c r="B95" s="73" t="s">
        <v>54</v>
      </c>
      <c r="C95" s="880"/>
      <c r="D95" s="881"/>
      <c r="E95" s="318"/>
      <c r="F95" s="314"/>
      <c r="G95" s="14"/>
      <c r="H95" s="14"/>
      <c r="I95" s="80">
        <f>INT(ROUND(F95,2)*(IF(E95&gt;0,data!$J$4,0)))</f>
        <v>0</v>
      </c>
      <c r="J95" s="80">
        <f>IF(E95&gt;0,I95*E95,0)</f>
        <v>0</v>
      </c>
      <c r="K95" s="320"/>
      <c r="L95" s="318"/>
      <c r="M95" s="80">
        <f>INT(ROUND(F95,2)*(IF(E95&gt;0,(IF(K95="ano",data!$J$6,0)),0)))</f>
        <v>0</v>
      </c>
      <c r="N95" s="82">
        <f>IF(L95&gt;E95,M95*E95,M95*L95)</f>
        <v>0</v>
      </c>
      <c r="O95" s="84">
        <f t="shared" si="44"/>
        <v>0</v>
      </c>
      <c r="Q95" s="85" t="str">
        <f t="shared" si="45"/>
        <v/>
      </c>
      <c r="R95" s="639" t="s">
        <v>343</v>
      </c>
      <c r="T95" s="4">
        <f t="shared" si="46"/>
        <v>0</v>
      </c>
      <c r="U95" s="179" t="s">
        <v>300</v>
      </c>
      <c r="V95" s="10"/>
      <c r="W95" s="10"/>
      <c r="X95" s="167"/>
      <c r="Y95" s="180"/>
      <c r="Z95" s="167"/>
      <c r="AA95" s="180"/>
      <c r="AB95" s="167"/>
      <c r="AC95" s="180"/>
      <c r="AD95" s="167"/>
      <c r="AE95" s="180"/>
      <c r="AF95" s="167"/>
      <c r="AG95" s="180"/>
      <c r="AH95" s="167"/>
      <c r="AI95" s="180"/>
      <c r="AJ95" s="167"/>
      <c r="AK95" s="180"/>
      <c r="AL95" s="167"/>
      <c r="AM95" s="180"/>
      <c r="AN95" s="167"/>
      <c r="AO95" s="180"/>
      <c r="AP95" s="167"/>
      <c r="AQ95" s="180"/>
      <c r="AR95" s="167"/>
      <c r="AS95" s="180"/>
      <c r="AT95" s="167"/>
      <c r="AU95" s="198"/>
      <c r="AV95" s="199">
        <f t="shared" si="51"/>
        <v>0</v>
      </c>
      <c r="AW95" s="215">
        <f t="shared" si="52"/>
        <v>0</v>
      </c>
      <c r="AX95" s="199">
        <f t="shared" si="53"/>
        <v>0</v>
      </c>
      <c r="AY95" s="215">
        <f t="shared" si="54"/>
        <v>0</v>
      </c>
      <c r="BB95" s="167"/>
      <c r="BC95" s="180"/>
      <c r="BD95" s="167"/>
      <c r="BE95" s="180"/>
      <c r="BF95" s="167"/>
      <c r="BG95" s="180"/>
      <c r="BH95" s="167"/>
      <c r="BI95" s="180"/>
      <c r="BJ95" s="167"/>
      <c r="BK95" s="180"/>
      <c r="BL95" s="167"/>
      <c r="BM95" s="180"/>
      <c r="BN95" s="167"/>
      <c r="BO95" s="180"/>
      <c r="BP95" s="167"/>
      <c r="BQ95" s="198"/>
      <c r="BR95" s="199">
        <f t="shared" si="55"/>
        <v>0</v>
      </c>
      <c r="BS95" s="216">
        <f t="shared" si="56"/>
        <v>0</v>
      </c>
      <c r="BT95" s="199">
        <f t="shared" si="57"/>
        <v>0</v>
      </c>
      <c r="BU95" s="215">
        <f t="shared" si="58"/>
        <v>0</v>
      </c>
      <c r="BX95" s="167"/>
      <c r="BY95" s="180"/>
      <c r="BZ95" s="167"/>
      <c r="CA95" s="180"/>
      <c r="CB95" s="167"/>
      <c r="CC95" s="180"/>
      <c r="CD95" s="167"/>
      <c r="CE95" s="180"/>
      <c r="CF95" s="167"/>
      <c r="CG95" s="180"/>
      <c r="CH95" s="167"/>
      <c r="CI95" s="180"/>
      <c r="CJ95" s="167"/>
      <c r="CK95" s="180"/>
      <c r="CL95" s="167"/>
      <c r="CM95" s="198"/>
      <c r="CN95" s="199">
        <f t="shared" si="59"/>
        <v>0</v>
      </c>
      <c r="CO95" s="216">
        <f t="shared" si="60"/>
        <v>0</v>
      </c>
      <c r="CP95" s="199">
        <f t="shared" si="61"/>
        <v>0</v>
      </c>
      <c r="CQ95" s="215">
        <f t="shared" si="62"/>
        <v>0</v>
      </c>
      <c r="CT95" s="167"/>
      <c r="CU95" s="180"/>
      <c r="CV95" s="167"/>
      <c r="CW95" s="180"/>
      <c r="CX95" s="167"/>
      <c r="CY95" s="180"/>
      <c r="CZ95" s="167"/>
      <c r="DA95" s="180"/>
      <c r="DB95" s="167"/>
      <c r="DC95" s="180"/>
      <c r="DD95" s="167"/>
      <c r="DE95" s="180"/>
      <c r="DF95" s="167"/>
      <c r="DG95" s="180"/>
      <c r="DH95" s="167"/>
      <c r="DI95" s="198"/>
      <c r="DJ95" s="199">
        <f t="shared" si="63"/>
        <v>0</v>
      </c>
      <c r="DK95" s="216">
        <f t="shared" si="64"/>
        <v>0</v>
      </c>
      <c r="DL95" s="199">
        <f t="shared" si="65"/>
        <v>0</v>
      </c>
      <c r="DM95" s="215">
        <f t="shared" si="66"/>
        <v>0</v>
      </c>
      <c r="DP95" s="167"/>
      <c r="DQ95" s="180"/>
      <c r="DR95" s="167"/>
      <c r="DS95" s="180"/>
      <c r="DT95" s="167"/>
      <c r="DU95" s="180"/>
      <c r="DV95" s="167"/>
      <c r="DW95" s="180"/>
      <c r="DX95" s="167"/>
      <c r="DY95" s="180"/>
      <c r="DZ95" s="167"/>
      <c r="EA95" s="180"/>
      <c r="EB95" s="167"/>
      <c r="EC95" s="180"/>
      <c r="ED95" s="167"/>
      <c r="EE95" s="198"/>
      <c r="EF95" s="199">
        <f t="shared" si="67"/>
        <v>0</v>
      </c>
      <c r="EG95" s="216">
        <f t="shared" si="68"/>
        <v>0</v>
      </c>
      <c r="EH95" s="199">
        <f t="shared" si="69"/>
        <v>0</v>
      </c>
      <c r="EI95" s="215">
        <f t="shared" si="70"/>
        <v>0</v>
      </c>
      <c r="EL95" s="167"/>
      <c r="EM95" s="180"/>
      <c r="EN95" s="167"/>
      <c r="EO95" s="180"/>
      <c r="EP95" s="167"/>
      <c r="EQ95" s="180"/>
      <c r="ER95" s="167"/>
      <c r="ES95" s="180"/>
      <c r="ET95" s="167"/>
      <c r="EU95" s="180"/>
      <c r="EV95" s="167"/>
      <c r="EW95" s="180"/>
      <c r="EX95" s="167"/>
      <c r="EY95" s="180"/>
      <c r="EZ95" s="167"/>
      <c r="FA95" s="198"/>
      <c r="FB95" s="199">
        <f t="shared" si="71"/>
        <v>0</v>
      </c>
      <c r="FC95" s="216">
        <f t="shared" si="72"/>
        <v>0</v>
      </c>
      <c r="FD95" s="199">
        <f t="shared" si="73"/>
        <v>0</v>
      </c>
      <c r="FE95" s="215">
        <f t="shared" si="74"/>
        <v>0</v>
      </c>
      <c r="FH95" s="167"/>
      <c r="FI95" s="180"/>
      <c r="FJ95" s="167"/>
      <c r="FK95" s="180"/>
      <c r="FL95" s="167"/>
      <c r="FM95" s="180"/>
      <c r="FN95" s="167"/>
      <c r="FO95" s="180"/>
      <c r="FP95" s="167"/>
      <c r="FQ95" s="180"/>
      <c r="FR95" s="167"/>
      <c r="FS95" s="180"/>
      <c r="FT95" s="167"/>
      <c r="FU95" s="180"/>
      <c r="FV95" s="167"/>
      <c r="FW95" s="198"/>
      <c r="FX95" s="199">
        <f t="shared" si="75"/>
        <v>0</v>
      </c>
      <c r="FY95" s="216">
        <f t="shared" si="76"/>
        <v>0</v>
      </c>
      <c r="FZ95" s="199">
        <f t="shared" si="77"/>
        <v>0</v>
      </c>
      <c r="GA95" s="215">
        <f t="shared" si="78"/>
        <v>0</v>
      </c>
      <c r="GD95" s="167"/>
      <c r="GE95" s="180"/>
      <c r="GF95" s="167"/>
      <c r="GG95" s="180"/>
      <c r="GH95" s="167"/>
      <c r="GI95" s="180"/>
      <c r="GJ95" s="167"/>
      <c r="GK95" s="180"/>
      <c r="GL95" s="167"/>
      <c r="GM95" s="180"/>
      <c r="GN95" s="167"/>
      <c r="GO95" s="180"/>
      <c r="GP95" s="167"/>
      <c r="GQ95" s="180"/>
      <c r="GR95" s="167"/>
      <c r="GS95" s="198"/>
      <c r="GT95" s="199">
        <f t="shared" si="79"/>
        <v>0</v>
      </c>
      <c r="GU95" s="216">
        <f t="shared" si="80"/>
        <v>0</v>
      </c>
      <c r="GV95" s="199">
        <f t="shared" si="81"/>
        <v>0</v>
      </c>
      <c r="GW95" s="215">
        <f t="shared" si="82"/>
        <v>0</v>
      </c>
      <c r="GZ95" s="167"/>
      <c r="HA95" s="180"/>
      <c r="HB95" s="167"/>
      <c r="HC95" s="180"/>
      <c r="HD95" s="167"/>
      <c r="HE95" s="180"/>
      <c r="HF95" s="167"/>
      <c r="HG95" s="180"/>
      <c r="HH95" s="167"/>
      <c r="HI95" s="180"/>
      <c r="HJ95" s="167"/>
      <c r="HK95" s="180"/>
      <c r="HL95" s="167"/>
      <c r="HM95" s="180"/>
      <c r="HN95" s="167"/>
      <c r="HO95" s="198"/>
      <c r="HP95" s="199">
        <f t="shared" si="83"/>
        <v>0</v>
      </c>
      <c r="HQ95" s="216">
        <f t="shared" si="84"/>
        <v>0</v>
      </c>
      <c r="HR95" s="199">
        <f t="shared" si="85"/>
        <v>0</v>
      </c>
      <c r="HS95" s="215">
        <f t="shared" si="86"/>
        <v>0</v>
      </c>
      <c r="HV95" s="201">
        <f t="shared" si="87"/>
        <v>0</v>
      </c>
      <c r="HW95" s="202">
        <f t="shared" si="87"/>
        <v>0</v>
      </c>
      <c r="HX95" s="169">
        <f t="shared" si="47"/>
        <v>0</v>
      </c>
      <c r="HY95" s="170">
        <f t="shared" si="48"/>
        <v>0</v>
      </c>
      <c r="HZ95" s="203">
        <f t="shared" si="88"/>
        <v>0</v>
      </c>
      <c r="IA95" s="202">
        <f t="shared" si="88"/>
        <v>0</v>
      </c>
      <c r="IB95" s="169">
        <f t="shared" si="49"/>
        <v>0</v>
      </c>
      <c r="IC95" s="444">
        <f t="shared" si="50"/>
        <v>0</v>
      </c>
      <c r="ID95" s="437">
        <f t="shared" si="89"/>
        <v>0</v>
      </c>
      <c r="IE95" s="439">
        <f t="shared" si="90"/>
        <v>0</v>
      </c>
      <c r="IF95" s="438" t="s">
        <v>343</v>
      </c>
      <c r="IG95" s="439" t="s">
        <v>343</v>
      </c>
    </row>
    <row r="96" spans="1:241" s="23" customFormat="1" ht="15.75" hidden="1" customHeight="1" x14ac:dyDescent="0.25">
      <c r="A96" s="4"/>
      <c r="B96" s="73"/>
      <c r="C96" s="565"/>
      <c r="D96" s="563"/>
      <c r="E96" s="24"/>
      <c r="F96" s="564"/>
      <c r="G96" s="24"/>
      <c r="H96" s="24"/>
      <c r="I96" s="80">
        <f>INT(ROUND(F96,2)*(IF(E96&gt;0,data!$J$4,0)))</f>
        <v>0</v>
      </c>
      <c r="J96" s="80"/>
      <c r="K96" s="566"/>
      <c r="L96" s="131"/>
      <c r="M96" s="80">
        <f>INT(ROUND(F96,2)*(IF(E96&gt;0,(IF(K96="ano",data!$J$6,0)),0)))</f>
        <v>0</v>
      </c>
      <c r="N96" s="82"/>
      <c r="O96" s="84"/>
      <c r="P96" s="4"/>
      <c r="Q96" s="85"/>
      <c r="R96" s="639" t="s">
        <v>343</v>
      </c>
      <c r="S96" s="4"/>
      <c r="U96" s="176" t="s">
        <v>300</v>
      </c>
      <c r="V96" s="10"/>
      <c r="W96" s="10"/>
      <c r="X96" s="177"/>
      <c r="Y96" s="178"/>
      <c r="Z96" s="177"/>
      <c r="AA96" s="178"/>
      <c r="AB96" s="177"/>
      <c r="AC96" s="178"/>
      <c r="AD96" s="177"/>
      <c r="AE96" s="178"/>
      <c r="AF96" s="177"/>
      <c r="AG96" s="178"/>
      <c r="AH96" s="177"/>
      <c r="AI96" s="178"/>
      <c r="AJ96" s="177"/>
      <c r="AK96" s="178"/>
      <c r="AL96" s="177"/>
      <c r="AM96" s="178"/>
      <c r="AN96" s="177"/>
      <c r="AO96" s="178"/>
      <c r="AP96" s="177"/>
      <c r="AQ96" s="178"/>
      <c r="AR96" s="177"/>
      <c r="AS96" s="178"/>
      <c r="AT96" s="177"/>
      <c r="AU96" s="205"/>
      <c r="AV96" s="199">
        <f t="shared" si="51"/>
        <v>0</v>
      </c>
      <c r="AW96" s="215">
        <f t="shared" si="52"/>
        <v>0</v>
      </c>
      <c r="AX96" s="199">
        <f t="shared" si="53"/>
        <v>0</v>
      </c>
      <c r="AY96" s="215">
        <f t="shared" si="54"/>
        <v>0</v>
      </c>
      <c r="BB96" s="177"/>
      <c r="BC96" s="178"/>
      <c r="BD96" s="177"/>
      <c r="BE96" s="178"/>
      <c r="BF96" s="177"/>
      <c r="BG96" s="178"/>
      <c r="BH96" s="177"/>
      <c r="BI96" s="178"/>
      <c r="BJ96" s="177"/>
      <c r="BK96" s="178"/>
      <c r="BL96" s="177"/>
      <c r="BM96" s="178"/>
      <c r="BN96" s="177"/>
      <c r="BO96" s="178"/>
      <c r="BP96" s="177"/>
      <c r="BQ96" s="205"/>
      <c r="BR96" s="199">
        <f t="shared" si="55"/>
        <v>0</v>
      </c>
      <c r="BS96" s="216">
        <f t="shared" si="56"/>
        <v>0</v>
      </c>
      <c r="BT96" s="199">
        <f t="shared" si="57"/>
        <v>0</v>
      </c>
      <c r="BU96" s="215">
        <f t="shared" si="58"/>
        <v>0</v>
      </c>
      <c r="BX96" s="177"/>
      <c r="BY96" s="178"/>
      <c r="BZ96" s="177"/>
      <c r="CA96" s="178"/>
      <c r="CB96" s="177"/>
      <c r="CC96" s="178"/>
      <c r="CD96" s="177"/>
      <c r="CE96" s="178"/>
      <c r="CF96" s="177"/>
      <c r="CG96" s="178"/>
      <c r="CH96" s="177"/>
      <c r="CI96" s="178"/>
      <c r="CJ96" s="177"/>
      <c r="CK96" s="178"/>
      <c r="CL96" s="177"/>
      <c r="CM96" s="205"/>
      <c r="CN96" s="199">
        <f t="shared" si="59"/>
        <v>0</v>
      </c>
      <c r="CO96" s="216">
        <f t="shared" si="60"/>
        <v>0</v>
      </c>
      <c r="CP96" s="199">
        <f t="shared" si="61"/>
        <v>0</v>
      </c>
      <c r="CQ96" s="215">
        <f t="shared" si="62"/>
        <v>0</v>
      </c>
      <c r="CT96" s="177"/>
      <c r="CU96" s="178"/>
      <c r="CV96" s="177"/>
      <c r="CW96" s="178"/>
      <c r="CX96" s="177"/>
      <c r="CY96" s="178"/>
      <c r="CZ96" s="177"/>
      <c r="DA96" s="178"/>
      <c r="DB96" s="177"/>
      <c r="DC96" s="178"/>
      <c r="DD96" s="177"/>
      <c r="DE96" s="178"/>
      <c r="DF96" s="177"/>
      <c r="DG96" s="178"/>
      <c r="DH96" s="177"/>
      <c r="DI96" s="205"/>
      <c r="DJ96" s="199">
        <f t="shared" si="63"/>
        <v>0</v>
      </c>
      <c r="DK96" s="216">
        <f t="shared" si="64"/>
        <v>0</v>
      </c>
      <c r="DL96" s="199">
        <f t="shared" si="65"/>
        <v>0</v>
      </c>
      <c r="DM96" s="215">
        <f t="shared" si="66"/>
        <v>0</v>
      </c>
      <c r="DP96" s="177"/>
      <c r="DQ96" s="178"/>
      <c r="DR96" s="177"/>
      <c r="DS96" s="178"/>
      <c r="DT96" s="177"/>
      <c r="DU96" s="178"/>
      <c r="DV96" s="177"/>
      <c r="DW96" s="178"/>
      <c r="DX96" s="177"/>
      <c r="DY96" s="178"/>
      <c r="DZ96" s="177"/>
      <c r="EA96" s="178"/>
      <c r="EB96" s="177"/>
      <c r="EC96" s="178"/>
      <c r="ED96" s="177"/>
      <c r="EE96" s="205"/>
      <c r="EF96" s="199">
        <f t="shared" si="67"/>
        <v>0</v>
      </c>
      <c r="EG96" s="216">
        <f t="shared" si="68"/>
        <v>0</v>
      </c>
      <c r="EH96" s="199">
        <f t="shared" si="69"/>
        <v>0</v>
      </c>
      <c r="EI96" s="215">
        <f t="shared" si="70"/>
        <v>0</v>
      </c>
      <c r="EL96" s="177"/>
      <c r="EM96" s="178"/>
      <c r="EN96" s="177"/>
      <c r="EO96" s="178"/>
      <c r="EP96" s="177"/>
      <c r="EQ96" s="178"/>
      <c r="ER96" s="177"/>
      <c r="ES96" s="178"/>
      <c r="ET96" s="177"/>
      <c r="EU96" s="178"/>
      <c r="EV96" s="177"/>
      <c r="EW96" s="178"/>
      <c r="EX96" s="177"/>
      <c r="EY96" s="178"/>
      <c r="EZ96" s="177"/>
      <c r="FA96" s="205"/>
      <c r="FB96" s="199">
        <f t="shared" si="71"/>
        <v>0</v>
      </c>
      <c r="FC96" s="216">
        <f t="shared" si="72"/>
        <v>0</v>
      </c>
      <c r="FD96" s="199">
        <f t="shared" si="73"/>
        <v>0</v>
      </c>
      <c r="FE96" s="215">
        <f t="shared" si="74"/>
        <v>0</v>
      </c>
      <c r="FH96" s="177"/>
      <c r="FI96" s="178"/>
      <c r="FJ96" s="177"/>
      <c r="FK96" s="178"/>
      <c r="FL96" s="177"/>
      <c r="FM96" s="178"/>
      <c r="FN96" s="177"/>
      <c r="FO96" s="178"/>
      <c r="FP96" s="177"/>
      <c r="FQ96" s="178"/>
      <c r="FR96" s="177"/>
      <c r="FS96" s="178"/>
      <c r="FT96" s="177"/>
      <c r="FU96" s="178"/>
      <c r="FV96" s="177"/>
      <c r="FW96" s="205"/>
      <c r="FX96" s="199">
        <f t="shared" si="75"/>
        <v>0</v>
      </c>
      <c r="FY96" s="216">
        <f t="shared" si="76"/>
        <v>0</v>
      </c>
      <c r="FZ96" s="199">
        <f t="shared" si="77"/>
        <v>0</v>
      </c>
      <c r="GA96" s="215">
        <f t="shared" si="78"/>
        <v>0</v>
      </c>
      <c r="GD96" s="177"/>
      <c r="GE96" s="178"/>
      <c r="GF96" s="177"/>
      <c r="GG96" s="178"/>
      <c r="GH96" s="177"/>
      <c r="GI96" s="178"/>
      <c r="GJ96" s="177"/>
      <c r="GK96" s="178"/>
      <c r="GL96" s="177"/>
      <c r="GM96" s="178"/>
      <c r="GN96" s="177"/>
      <c r="GO96" s="178"/>
      <c r="GP96" s="177"/>
      <c r="GQ96" s="178"/>
      <c r="GR96" s="177"/>
      <c r="GS96" s="205"/>
      <c r="GT96" s="199">
        <f t="shared" si="79"/>
        <v>0</v>
      </c>
      <c r="GU96" s="216">
        <f t="shared" si="80"/>
        <v>0</v>
      </c>
      <c r="GV96" s="199">
        <f t="shared" si="81"/>
        <v>0</v>
      </c>
      <c r="GW96" s="215">
        <f t="shared" si="82"/>
        <v>0</v>
      </c>
      <c r="GZ96" s="177"/>
      <c r="HA96" s="178"/>
      <c r="HB96" s="177"/>
      <c r="HC96" s="178"/>
      <c r="HD96" s="177"/>
      <c r="HE96" s="178"/>
      <c r="HF96" s="177"/>
      <c r="HG96" s="178"/>
      <c r="HH96" s="177"/>
      <c r="HI96" s="178"/>
      <c r="HJ96" s="177"/>
      <c r="HK96" s="178"/>
      <c r="HL96" s="177"/>
      <c r="HM96" s="178"/>
      <c r="HN96" s="177"/>
      <c r="HO96" s="205"/>
      <c r="HP96" s="199">
        <f t="shared" si="83"/>
        <v>0</v>
      </c>
      <c r="HQ96" s="216">
        <f t="shared" si="84"/>
        <v>0</v>
      </c>
      <c r="HR96" s="199">
        <f t="shared" si="85"/>
        <v>0</v>
      </c>
      <c r="HS96" s="215">
        <f t="shared" si="86"/>
        <v>0</v>
      </c>
      <c r="HV96" s="201">
        <f t="shared" si="87"/>
        <v>0</v>
      </c>
      <c r="HW96" s="202">
        <f t="shared" si="87"/>
        <v>0</v>
      </c>
      <c r="HX96" s="169">
        <f t="shared" si="47"/>
        <v>0</v>
      </c>
      <c r="HY96" s="170">
        <f t="shared" si="48"/>
        <v>0</v>
      </c>
      <c r="HZ96" s="203">
        <f t="shared" si="88"/>
        <v>0</v>
      </c>
      <c r="IA96" s="202">
        <f t="shared" si="88"/>
        <v>0</v>
      </c>
      <c r="IB96" s="169">
        <f t="shared" si="49"/>
        <v>0</v>
      </c>
      <c r="IC96" s="444">
        <f t="shared" si="50"/>
        <v>0</v>
      </c>
      <c r="ID96" s="437">
        <f t="shared" si="89"/>
        <v>0</v>
      </c>
      <c r="IE96" s="439">
        <f t="shared" si="90"/>
        <v>0</v>
      </c>
      <c r="IF96" s="438" t="s">
        <v>343</v>
      </c>
      <c r="IG96" s="439" t="s">
        <v>343</v>
      </c>
    </row>
    <row r="97" spans="1:242" s="4" customFormat="1" ht="16.5" customHeight="1" x14ac:dyDescent="0.25">
      <c r="B97" s="73" t="s">
        <v>55</v>
      </c>
      <c r="C97" s="880"/>
      <c r="D97" s="881"/>
      <c r="E97" s="318"/>
      <c r="F97" s="314"/>
      <c r="G97" s="14"/>
      <c r="H97" s="14"/>
      <c r="I97" s="80">
        <f>INT(ROUND(F97,2)*(IF(E97&gt;0,data!$J$4,0)))</f>
        <v>0</v>
      </c>
      <c r="J97" s="80">
        <f>IF(E97&gt;0,I97*E97,0)</f>
        <v>0</v>
      </c>
      <c r="K97" s="320"/>
      <c r="L97" s="318"/>
      <c r="M97" s="80">
        <f>INT(ROUND(F97,2)*(IF(E97&gt;0,(IF(K97="ano",data!$J$6,0)),0)))</f>
        <v>0</v>
      </c>
      <c r="N97" s="82">
        <f>IF(L97&gt;E97,M97*E97,M97*L97)</f>
        <v>0</v>
      </c>
      <c r="O97" s="84">
        <f t="shared" si="44"/>
        <v>0</v>
      </c>
      <c r="Q97" s="85" t="str">
        <f t="shared" si="45"/>
        <v/>
      </c>
      <c r="R97" s="639" t="s">
        <v>343</v>
      </c>
      <c r="T97" s="4">
        <f t="shared" si="46"/>
        <v>0</v>
      </c>
      <c r="U97" s="179" t="s">
        <v>300</v>
      </c>
      <c r="V97" s="10"/>
      <c r="W97" s="10"/>
      <c r="X97" s="167"/>
      <c r="Y97" s="180"/>
      <c r="Z97" s="167"/>
      <c r="AA97" s="180"/>
      <c r="AB97" s="167"/>
      <c r="AC97" s="180"/>
      <c r="AD97" s="167"/>
      <c r="AE97" s="180"/>
      <c r="AF97" s="167"/>
      <c r="AG97" s="180"/>
      <c r="AH97" s="167"/>
      <c r="AI97" s="180"/>
      <c r="AJ97" s="167"/>
      <c r="AK97" s="180"/>
      <c r="AL97" s="167"/>
      <c r="AM97" s="180"/>
      <c r="AN97" s="167"/>
      <c r="AO97" s="180"/>
      <c r="AP97" s="167"/>
      <c r="AQ97" s="180"/>
      <c r="AR97" s="167"/>
      <c r="AS97" s="180"/>
      <c r="AT97" s="167"/>
      <c r="AU97" s="198"/>
      <c r="AV97" s="199">
        <f t="shared" si="51"/>
        <v>0</v>
      </c>
      <c r="AW97" s="215">
        <f t="shared" si="52"/>
        <v>0</v>
      </c>
      <c r="AX97" s="199">
        <f t="shared" si="53"/>
        <v>0</v>
      </c>
      <c r="AY97" s="215">
        <f t="shared" si="54"/>
        <v>0</v>
      </c>
      <c r="BB97" s="167"/>
      <c r="BC97" s="180"/>
      <c r="BD97" s="167"/>
      <c r="BE97" s="180"/>
      <c r="BF97" s="167"/>
      <c r="BG97" s="180"/>
      <c r="BH97" s="167"/>
      <c r="BI97" s="180"/>
      <c r="BJ97" s="167"/>
      <c r="BK97" s="180"/>
      <c r="BL97" s="167"/>
      <c r="BM97" s="180"/>
      <c r="BN97" s="167"/>
      <c r="BO97" s="180"/>
      <c r="BP97" s="167"/>
      <c r="BQ97" s="198"/>
      <c r="BR97" s="199">
        <f t="shared" si="55"/>
        <v>0</v>
      </c>
      <c r="BS97" s="216">
        <f t="shared" si="56"/>
        <v>0</v>
      </c>
      <c r="BT97" s="199">
        <f t="shared" si="57"/>
        <v>0</v>
      </c>
      <c r="BU97" s="215">
        <f t="shared" si="58"/>
        <v>0</v>
      </c>
      <c r="BX97" s="167"/>
      <c r="BY97" s="180"/>
      <c r="BZ97" s="167"/>
      <c r="CA97" s="180"/>
      <c r="CB97" s="167"/>
      <c r="CC97" s="180"/>
      <c r="CD97" s="167"/>
      <c r="CE97" s="180"/>
      <c r="CF97" s="167"/>
      <c r="CG97" s="180"/>
      <c r="CH97" s="167"/>
      <c r="CI97" s="180"/>
      <c r="CJ97" s="167"/>
      <c r="CK97" s="180"/>
      <c r="CL97" s="167"/>
      <c r="CM97" s="198"/>
      <c r="CN97" s="199">
        <f t="shared" si="59"/>
        <v>0</v>
      </c>
      <c r="CO97" s="216">
        <f t="shared" si="60"/>
        <v>0</v>
      </c>
      <c r="CP97" s="199">
        <f t="shared" si="61"/>
        <v>0</v>
      </c>
      <c r="CQ97" s="215">
        <f t="shared" si="62"/>
        <v>0</v>
      </c>
      <c r="CT97" s="167"/>
      <c r="CU97" s="180"/>
      <c r="CV97" s="167"/>
      <c r="CW97" s="180"/>
      <c r="CX97" s="167"/>
      <c r="CY97" s="180"/>
      <c r="CZ97" s="167"/>
      <c r="DA97" s="180"/>
      <c r="DB97" s="167"/>
      <c r="DC97" s="180"/>
      <c r="DD97" s="167"/>
      <c r="DE97" s="180"/>
      <c r="DF97" s="167"/>
      <c r="DG97" s="180"/>
      <c r="DH97" s="167"/>
      <c r="DI97" s="198"/>
      <c r="DJ97" s="199">
        <f t="shared" si="63"/>
        <v>0</v>
      </c>
      <c r="DK97" s="216">
        <f t="shared" si="64"/>
        <v>0</v>
      </c>
      <c r="DL97" s="199">
        <f t="shared" si="65"/>
        <v>0</v>
      </c>
      <c r="DM97" s="215">
        <f t="shared" si="66"/>
        <v>0</v>
      </c>
      <c r="DP97" s="167"/>
      <c r="DQ97" s="180"/>
      <c r="DR97" s="167"/>
      <c r="DS97" s="180"/>
      <c r="DT97" s="167"/>
      <c r="DU97" s="180"/>
      <c r="DV97" s="167"/>
      <c r="DW97" s="180"/>
      <c r="DX97" s="167"/>
      <c r="DY97" s="180"/>
      <c r="DZ97" s="167"/>
      <c r="EA97" s="180"/>
      <c r="EB97" s="167"/>
      <c r="EC97" s="180"/>
      <c r="ED97" s="167"/>
      <c r="EE97" s="198"/>
      <c r="EF97" s="199">
        <f t="shared" si="67"/>
        <v>0</v>
      </c>
      <c r="EG97" s="216">
        <f t="shared" si="68"/>
        <v>0</v>
      </c>
      <c r="EH97" s="199">
        <f t="shared" si="69"/>
        <v>0</v>
      </c>
      <c r="EI97" s="215">
        <f t="shared" si="70"/>
        <v>0</v>
      </c>
      <c r="EL97" s="167"/>
      <c r="EM97" s="180"/>
      <c r="EN97" s="167"/>
      <c r="EO97" s="180"/>
      <c r="EP97" s="167"/>
      <c r="EQ97" s="180"/>
      <c r="ER97" s="167"/>
      <c r="ES97" s="180"/>
      <c r="ET97" s="167"/>
      <c r="EU97" s="180"/>
      <c r="EV97" s="167"/>
      <c r="EW97" s="180"/>
      <c r="EX97" s="167"/>
      <c r="EY97" s="180"/>
      <c r="EZ97" s="167"/>
      <c r="FA97" s="198"/>
      <c r="FB97" s="199">
        <f t="shared" si="71"/>
        <v>0</v>
      </c>
      <c r="FC97" s="216">
        <f t="shared" si="72"/>
        <v>0</v>
      </c>
      <c r="FD97" s="199">
        <f t="shared" si="73"/>
        <v>0</v>
      </c>
      <c r="FE97" s="215">
        <f t="shared" si="74"/>
        <v>0</v>
      </c>
      <c r="FH97" s="167"/>
      <c r="FI97" s="180"/>
      <c r="FJ97" s="167"/>
      <c r="FK97" s="180"/>
      <c r="FL97" s="167"/>
      <c r="FM97" s="180"/>
      <c r="FN97" s="167"/>
      <c r="FO97" s="180"/>
      <c r="FP97" s="167"/>
      <c r="FQ97" s="180"/>
      <c r="FR97" s="167"/>
      <c r="FS97" s="180"/>
      <c r="FT97" s="167"/>
      <c r="FU97" s="180"/>
      <c r="FV97" s="167"/>
      <c r="FW97" s="198"/>
      <c r="FX97" s="199">
        <f t="shared" si="75"/>
        <v>0</v>
      </c>
      <c r="FY97" s="216">
        <f t="shared" si="76"/>
        <v>0</v>
      </c>
      <c r="FZ97" s="199">
        <f t="shared" si="77"/>
        <v>0</v>
      </c>
      <c r="GA97" s="215">
        <f t="shared" si="78"/>
        <v>0</v>
      </c>
      <c r="GD97" s="167"/>
      <c r="GE97" s="180"/>
      <c r="GF97" s="167"/>
      <c r="GG97" s="180"/>
      <c r="GH97" s="167"/>
      <c r="GI97" s="180"/>
      <c r="GJ97" s="167"/>
      <c r="GK97" s="180"/>
      <c r="GL97" s="167"/>
      <c r="GM97" s="180"/>
      <c r="GN97" s="167"/>
      <c r="GO97" s="180"/>
      <c r="GP97" s="167"/>
      <c r="GQ97" s="180"/>
      <c r="GR97" s="167"/>
      <c r="GS97" s="198"/>
      <c r="GT97" s="199">
        <f t="shared" si="79"/>
        <v>0</v>
      </c>
      <c r="GU97" s="216">
        <f t="shared" si="80"/>
        <v>0</v>
      </c>
      <c r="GV97" s="199">
        <f t="shared" si="81"/>
        <v>0</v>
      </c>
      <c r="GW97" s="215">
        <f t="shared" si="82"/>
        <v>0</v>
      </c>
      <c r="GZ97" s="167"/>
      <c r="HA97" s="180"/>
      <c r="HB97" s="167"/>
      <c r="HC97" s="180"/>
      <c r="HD97" s="167"/>
      <c r="HE97" s="180"/>
      <c r="HF97" s="167"/>
      <c r="HG97" s="180"/>
      <c r="HH97" s="167"/>
      <c r="HI97" s="180"/>
      <c r="HJ97" s="167"/>
      <c r="HK97" s="180"/>
      <c r="HL97" s="167"/>
      <c r="HM97" s="180"/>
      <c r="HN97" s="167"/>
      <c r="HO97" s="198"/>
      <c r="HP97" s="199">
        <f t="shared" si="83"/>
        <v>0</v>
      </c>
      <c r="HQ97" s="216">
        <f t="shared" si="84"/>
        <v>0</v>
      </c>
      <c r="HR97" s="199">
        <f t="shared" si="85"/>
        <v>0</v>
      </c>
      <c r="HS97" s="215">
        <f t="shared" si="86"/>
        <v>0</v>
      </c>
      <c r="HV97" s="201">
        <f t="shared" si="87"/>
        <v>0</v>
      </c>
      <c r="HW97" s="202">
        <f t="shared" si="87"/>
        <v>0</v>
      </c>
      <c r="HX97" s="169">
        <f t="shared" si="47"/>
        <v>0</v>
      </c>
      <c r="HY97" s="170">
        <f t="shared" si="48"/>
        <v>0</v>
      </c>
      <c r="HZ97" s="203">
        <f t="shared" si="88"/>
        <v>0</v>
      </c>
      <c r="IA97" s="202">
        <f t="shared" si="88"/>
        <v>0</v>
      </c>
      <c r="IB97" s="169">
        <f t="shared" si="49"/>
        <v>0</v>
      </c>
      <c r="IC97" s="444">
        <f t="shared" si="50"/>
        <v>0</v>
      </c>
      <c r="ID97" s="437">
        <f t="shared" si="89"/>
        <v>0</v>
      </c>
      <c r="IE97" s="439">
        <f t="shared" si="90"/>
        <v>0</v>
      </c>
      <c r="IF97" s="438" t="s">
        <v>343</v>
      </c>
      <c r="IG97" s="439" t="s">
        <v>343</v>
      </c>
    </row>
    <row r="98" spans="1:242" s="23" customFormat="1" ht="17.25" hidden="1" customHeight="1" x14ac:dyDescent="0.25">
      <c r="A98" s="4"/>
      <c r="B98" s="73"/>
      <c r="C98" s="565"/>
      <c r="D98" s="563"/>
      <c r="E98" s="24"/>
      <c r="F98" s="564"/>
      <c r="G98" s="24"/>
      <c r="H98" s="24"/>
      <c r="I98" s="80">
        <f>INT(ROUND(F98,2)*(IF(E98&gt;0,data!$J$4,0)))</f>
        <v>0</v>
      </c>
      <c r="J98" s="80"/>
      <c r="K98" s="566"/>
      <c r="L98" s="131"/>
      <c r="M98" s="80">
        <f>INT(ROUND(F98,2)*(IF(E98&gt;0,(IF(K98="ano",data!$J$6,0)),0)))</f>
        <v>0</v>
      </c>
      <c r="N98" s="82"/>
      <c r="O98" s="84"/>
      <c r="P98" s="4"/>
      <c r="Q98" s="85"/>
      <c r="R98" s="639" t="s">
        <v>343</v>
      </c>
      <c r="S98" s="4"/>
      <c r="U98" s="176" t="s">
        <v>300</v>
      </c>
      <c r="V98" s="10"/>
      <c r="W98" s="10"/>
      <c r="X98" s="177"/>
      <c r="Y98" s="178"/>
      <c r="Z98" s="177"/>
      <c r="AA98" s="178"/>
      <c r="AB98" s="177"/>
      <c r="AC98" s="178"/>
      <c r="AD98" s="177"/>
      <c r="AE98" s="178"/>
      <c r="AF98" s="177"/>
      <c r="AG98" s="178"/>
      <c r="AH98" s="177"/>
      <c r="AI98" s="178"/>
      <c r="AJ98" s="177"/>
      <c r="AK98" s="178"/>
      <c r="AL98" s="177"/>
      <c r="AM98" s="178"/>
      <c r="AN98" s="177"/>
      <c r="AO98" s="178"/>
      <c r="AP98" s="177"/>
      <c r="AQ98" s="178"/>
      <c r="AR98" s="177"/>
      <c r="AS98" s="178"/>
      <c r="AT98" s="177"/>
      <c r="AU98" s="205"/>
      <c r="AV98" s="199">
        <f t="shared" si="51"/>
        <v>0</v>
      </c>
      <c r="AW98" s="215">
        <f t="shared" si="52"/>
        <v>0</v>
      </c>
      <c r="AX98" s="199">
        <f t="shared" si="53"/>
        <v>0</v>
      </c>
      <c r="AY98" s="215">
        <f t="shared" si="54"/>
        <v>0</v>
      </c>
      <c r="BB98" s="177"/>
      <c r="BC98" s="178"/>
      <c r="BD98" s="177"/>
      <c r="BE98" s="178"/>
      <c r="BF98" s="177"/>
      <c r="BG98" s="178"/>
      <c r="BH98" s="177"/>
      <c r="BI98" s="178"/>
      <c r="BJ98" s="177"/>
      <c r="BK98" s="178"/>
      <c r="BL98" s="177"/>
      <c r="BM98" s="178"/>
      <c r="BN98" s="177"/>
      <c r="BO98" s="178"/>
      <c r="BP98" s="177"/>
      <c r="BQ98" s="205"/>
      <c r="BR98" s="199">
        <f t="shared" si="55"/>
        <v>0</v>
      </c>
      <c r="BS98" s="216">
        <f t="shared" si="56"/>
        <v>0</v>
      </c>
      <c r="BT98" s="199">
        <f t="shared" si="57"/>
        <v>0</v>
      </c>
      <c r="BU98" s="215">
        <f t="shared" si="58"/>
        <v>0</v>
      </c>
      <c r="BX98" s="177"/>
      <c r="BY98" s="178"/>
      <c r="BZ98" s="177"/>
      <c r="CA98" s="178"/>
      <c r="CB98" s="177"/>
      <c r="CC98" s="178"/>
      <c r="CD98" s="177"/>
      <c r="CE98" s="178"/>
      <c r="CF98" s="177"/>
      <c r="CG98" s="178"/>
      <c r="CH98" s="177"/>
      <c r="CI98" s="178"/>
      <c r="CJ98" s="177"/>
      <c r="CK98" s="178"/>
      <c r="CL98" s="177"/>
      <c r="CM98" s="205"/>
      <c r="CN98" s="199">
        <f t="shared" si="59"/>
        <v>0</v>
      </c>
      <c r="CO98" s="216">
        <f t="shared" si="60"/>
        <v>0</v>
      </c>
      <c r="CP98" s="199">
        <f t="shared" si="61"/>
        <v>0</v>
      </c>
      <c r="CQ98" s="215">
        <f t="shared" si="62"/>
        <v>0</v>
      </c>
      <c r="CT98" s="177"/>
      <c r="CU98" s="178"/>
      <c r="CV98" s="177"/>
      <c r="CW98" s="178"/>
      <c r="CX98" s="177"/>
      <c r="CY98" s="178"/>
      <c r="CZ98" s="177"/>
      <c r="DA98" s="178"/>
      <c r="DB98" s="177"/>
      <c r="DC98" s="178"/>
      <c r="DD98" s="177"/>
      <c r="DE98" s="178"/>
      <c r="DF98" s="177"/>
      <c r="DG98" s="178"/>
      <c r="DH98" s="177"/>
      <c r="DI98" s="205"/>
      <c r="DJ98" s="199">
        <f t="shared" si="63"/>
        <v>0</v>
      </c>
      <c r="DK98" s="216">
        <f t="shared" si="64"/>
        <v>0</v>
      </c>
      <c r="DL98" s="199">
        <f t="shared" si="65"/>
        <v>0</v>
      </c>
      <c r="DM98" s="215">
        <f t="shared" si="66"/>
        <v>0</v>
      </c>
      <c r="DP98" s="177"/>
      <c r="DQ98" s="178"/>
      <c r="DR98" s="177"/>
      <c r="DS98" s="178"/>
      <c r="DT98" s="177"/>
      <c r="DU98" s="178"/>
      <c r="DV98" s="177"/>
      <c r="DW98" s="178"/>
      <c r="DX98" s="177"/>
      <c r="DY98" s="178"/>
      <c r="DZ98" s="177"/>
      <c r="EA98" s="178"/>
      <c r="EB98" s="177"/>
      <c r="EC98" s="178"/>
      <c r="ED98" s="177"/>
      <c r="EE98" s="205"/>
      <c r="EF98" s="199">
        <f t="shared" si="67"/>
        <v>0</v>
      </c>
      <c r="EG98" s="216">
        <f t="shared" si="68"/>
        <v>0</v>
      </c>
      <c r="EH98" s="199">
        <f t="shared" si="69"/>
        <v>0</v>
      </c>
      <c r="EI98" s="215">
        <f t="shared" si="70"/>
        <v>0</v>
      </c>
      <c r="EL98" s="177"/>
      <c r="EM98" s="178"/>
      <c r="EN98" s="177"/>
      <c r="EO98" s="178"/>
      <c r="EP98" s="177"/>
      <c r="EQ98" s="178"/>
      <c r="ER98" s="177"/>
      <c r="ES98" s="178"/>
      <c r="ET98" s="177"/>
      <c r="EU98" s="178"/>
      <c r="EV98" s="177"/>
      <c r="EW98" s="178"/>
      <c r="EX98" s="177"/>
      <c r="EY98" s="178"/>
      <c r="EZ98" s="177"/>
      <c r="FA98" s="205"/>
      <c r="FB98" s="199">
        <f t="shared" si="71"/>
        <v>0</v>
      </c>
      <c r="FC98" s="216">
        <f t="shared" si="72"/>
        <v>0</v>
      </c>
      <c r="FD98" s="199">
        <f t="shared" si="73"/>
        <v>0</v>
      </c>
      <c r="FE98" s="215">
        <f t="shared" si="74"/>
        <v>0</v>
      </c>
      <c r="FH98" s="177"/>
      <c r="FI98" s="178"/>
      <c r="FJ98" s="177"/>
      <c r="FK98" s="178"/>
      <c r="FL98" s="177"/>
      <c r="FM98" s="178"/>
      <c r="FN98" s="177"/>
      <c r="FO98" s="178"/>
      <c r="FP98" s="177"/>
      <c r="FQ98" s="178"/>
      <c r="FR98" s="177"/>
      <c r="FS98" s="178"/>
      <c r="FT98" s="177"/>
      <c r="FU98" s="178"/>
      <c r="FV98" s="177"/>
      <c r="FW98" s="205"/>
      <c r="FX98" s="199">
        <f t="shared" si="75"/>
        <v>0</v>
      </c>
      <c r="FY98" s="216">
        <f t="shared" si="76"/>
        <v>0</v>
      </c>
      <c r="FZ98" s="199">
        <f t="shared" si="77"/>
        <v>0</v>
      </c>
      <c r="GA98" s="215">
        <f t="shared" si="78"/>
        <v>0</v>
      </c>
      <c r="GD98" s="177"/>
      <c r="GE98" s="178"/>
      <c r="GF98" s="177"/>
      <c r="GG98" s="178"/>
      <c r="GH98" s="177"/>
      <c r="GI98" s="178"/>
      <c r="GJ98" s="177"/>
      <c r="GK98" s="178"/>
      <c r="GL98" s="177"/>
      <c r="GM98" s="178"/>
      <c r="GN98" s="177"/>
      <c r="GO98" s="178"/>
      <c r="GP98" s="177"/>
      <c r="GQ98" s="178"/>
      <c r="GR98" s="177"/>
      <c r="GS98" s="205"/>
      <c r="GT98" s="199">
        <f t="shared" si="79"/>
        <v>0</v>
      </c>
      <c r="GU98" s="216">
        <f t="shared" si="80"/>
        <v>0</v>
      </c>
      <c r="GV98" s="199">
        <f t="shared" si="81"/>
        <v>0</v>
      </c>
      <c r="GW98" s="215">
        <f t="shared" si="82"/>
        <v>0</v>
      </c>
      <c r="GZ98" s="177"/>
      <c r="HA98" s="178"/>
      <c r="HB98" s="177"/>
      <c r="HC98" s="178"/>
      <c r="HD98" s="177"/>
      <c r="HE98" s="178"/>
      <c r="HF98" s="177"/>
      <c r="HG98" s="178"/>
      <c r="HH98" s="177"/>
      <c r="HI98" s="178"/>
      <c r="HJ98" s="177"/>
      <c r="HK98" s="178"/>
      <c r="HL98" s="177"/>
      <c r="HM98" s="178"/>
      <c r="HN98" s="177"/>
      <c r="HO98" s="205"/>
      <c r="HP98" s="199">
        <f t="shared" si="83"/>
        <v>0</v>
      </c>
      <c r="HQ98" s="216">
        <f t="shared" si="84"/>
        <v>0</v>
      </c>
      <c r="HR98" s="199">
        <f t="shared" si="85"/>
        <v>0</v>
      </c>
      <c r="HS98" s="215">
        <f t="shared" si="86"/>
        <v>0</v>
      </c>
      <c r="HV98" s="201">
        <f t="shared" si="87"/>
        <v>0</v>
      </c>
      <c r="HW98" s="202">
        <f t="shared" si="87"/>
        <v>0</v>
      </c>
      <c r="HX98" s="169">
        <f t="shared" si="47"/>
        <v>0</v>
      </c>
      <c r="HY98" s="170">
        <f t="shared" si="48"/>
        <v>0</v>
      </c>
      <c r="HZ98" s="203">
        <f t="shared" si="88"/>
        <v>0</v>
      </c>
      <c r="IA98" s="202">
        <f t="shared" si="88"/>
        <v>0</v>
      </c>
      <c r="IB98" s="169">
        <f t="shared" si="49"/>
        <v>0</v>
      </c>
      <c r="IC98" s="444">
        <f t="shared" si="50"/>
        <v>0</v>
      </c>
      <c r="ID98" s="437">
        <f t="shared" si="89"/>
        <v>0</v>
      </c>
      <c r="IE98" s="439">
        <f t="shared" si="90"/>
        <v>0</v>
      </c>
      <c r="IF98" s="438" t="s">
        <v>343</v>
      </c>
      <c r="IG98" s="439" t="s">
        <v>343</v>
      </c>
    </row>
    <row r="99" spans="1:242" s="4" customFormat="1" ht="16.5" customHeight="1" x14ac:dyDescent="0.25">
      <c r="B99" s="73" t="s">
        <v>56</v>
      </c>
      <c r="C99" s="880"/>
      <c r="D99" s="881"/>
      <c r="E99" s="318"/>
      <c r="F99" s="314"/>
      <c r="G99" s="14"/>
      <c r="H99" s="14"/>
      <c r="I99" s="80">
        <f>INT(ROUND(F99,2)*(IF(E99&gt;0,data!$J$4,0)))</f>
        <v>0</v>
      </c>
      <c r="J99" s="80">
        <f>IF(E99&gt;0,I99*E99,0)</f>
        <v>0</v>
      </c>
      <c r="K99" s="320"/>
      <c r="L99" s="318"/>
      <c r="M99" s="80">
        <f>INT(ROUND(F99,2)*(IF(E99&gt;0,(IF(K99="ano",data!$J$6,0)),0)))</f>
        <v>0</v>
      </c>
      <c r="N99" s="82">
        <f>IF(L99&gt;E99,M99*E99,M99*L99)</f>
        <v>0</v>
      </c>
      <c r="O99" s="84">
        <f t="shared" si="44"/>
        <v>0</v>
      </c>
      <c r="Q99" s="85" t="str">
        <f t="shared" si="45"/>
        <v/>
      </c>
      <c r="R99" s="639" t="s">
        <v>343</v>
      </c>
      <c r="T99" s="4">
        <f t="shared" si="46"/>
        <v>0</v>
      </c>
      <c r="U99" s="179" t="s">
        <v>300</v>
      </c>
      <c r="V99" s="10"/>
      <c r="W99" s="10"/>
      <c r="X99" s="167"/>
      <c r="Y99" s="180"/>
      <c r="Z99" s="167"/>
      <c r="AA99" s="180"/>
      <c r="AB99" s="167"/>
      <c r="AC99" s="180"/>
      <c r="AD99" s="167"/>
      <c r="AE99" s="180"/>
      <c r="AF99" s="167"/>
      <c r="AG99" s="180"/>
      <c r="AH99" s="167"/>
      <c r="AI99" s="180"/>
      <c r="AJ99" s="167"/>
      <c r="AK99" s="180"/>
      <c r="AL99" s="167"/>
      <c r="AM99" s="180"/>
      <c r="AN99" s="167"/>
      <c r="AO99" s="180"/>
      <c r="AP99" s="167"/>
      <c r="AQ99" s="180"/>
      <c r="AR99" s="167"/>
      <c r="AS99" s="180"/>
      <c r="AT99" s="167"/>
      <c r="AU99" s="198"/>
      <c r="AV99" s="199">
        <f t="shared" si="51"/>
        <v>0</v>
      </c>
      <c r="AW99" s="215">
        <f t="shared" si="52"/>
        <v>0</v>
      </c>
      <c r="AX99" s="199">
        <f t="shared" si="53"/>
        <v>0</v>
      </c>
      <c r="AY99" s="215">
        <f t="shared" si="54"/>
        <v>0</v>
      </c>
      <c r="BB99" s="167"/>
      <c r="BC99" s="180"/>
      <c r="BD99" s="167"/>
      <c r="BE99" s="180"/>
      <c r="BF99" s="167"/>
      <c r="BG99" s="180"/>
      <c r="BH99" s="167"/>
      <c r="BI99" s="180"/>
      <c r="BJ99" s="167"/>
      <c r="BK99" s="180"/>
      <c r="BL99" s="167"/>
      <c r="BM99" s="180"/>
      <c r="BN99" s="167"/>
      <c r="BO99" s="180"/>
      <c r="BP99" s="167"/>
      <c r="BQ99" s="198"/>
      <c r="BR99" s="199">
        <f t="shared" si="55"/>
        <v>0</v>
      </c>
      <c r="BS99" s="216">
        <f t="shared" si="56"/>
        <v>0</v>
      </c>
      <c r="BT99" s="199">
        <f t="shared" si="57"/>
        <v>0</v>
      </c>
      <c r="BU99" s="215">
        <f t="shared" si="58"/>
        <v>0</v>
      </c>
      <c r="BX99" s="167"/>
      <c r="BY99" s="180"/>
      <c r="BZ99" s="167"/>
      <c r="CA99" s="180"/>
      <c r="CB99" s="167"/>
      <c r="CC99" s="180"/>
      <c r="CD99" s="167"/>
      <c r="CE99" s="180"/>
      <c r="CF99" s="167"/>
      <c r="CG99" s="180"/>
      <c r="CH99" s="167"/>
      <c r="CI99" s="180"/>
      <c r="CJ99" s="167"/>
      <c r="CK99" s="180"/>
      <c r="CL99" s="167"/>
      <c r="CM99" s="198"/>
      <c r="CN99" s="199">
        <f t="shared" si="59"/>
        <v>0</v>
      </c>
      <c r="CO99" s="216">
        <f t="shared" si="60"/>
        <v>0</v>
      </c>
      <c r="CP99" s="199">
        <f t="shared" si="61"/>
        <v>0</v>
      </c>
      <c r="CQ99" s="215">
        <f t="shared" si="62"/>
        <v>0</v>
      </c>
      <c r="CT99" s="167"/>
      <c r="CU99" s="180"/>
      <c r="CV99" s="167"/>
      <c r="CW99" s="180"/>
      <c r="CX99" s="167"/>
      <c r="CY99" s="180"/>
      <c r="CZ99" s="167"/>
      <c r="DA99" s="180"/>
      <c r="DB99" s="167"/>
      <c r="DC99" s="180"/>
      <c r="DD99" s="167"/>
      <c r="DE99" s="180"/>
      <c r="DF99" s="167"/>
      <c r="DG99" s="180"/>
      <c r="DH99" s="167"/>
      <c r="DI99" s="198"/>
      <c r="DJ99" s="199">
        <f t="shared" si="63"/>
        <v>0</v>
      </c>
      <c r="DK99" s="216">
        <f t="shared" si="64"/>
        <v>0</v>
      </c>
      <c r="DL99" s="199">
        <f t="shared" si="65"/>
        <v>0</v>
      </c>
      <c r="DM99" s="215">
        <f t="shared" si="66"/>
        <v>0</v>
      </c>
      <c r="DP99" s="167"/>
      <c r="DQ99" s="180"/>
      <c r="DR99" s="167"/>
      <c r="DS99" s="180"/>
      <c r="DT99" s="167"/>
      <c r="DU99" s="180"/>
      <c r="DV99" s="167"/>
      <c r="DW99" s="180"/>
      <c r="DX99" s="167"/>
      <c r="DY99" s="180"/>
      <c r="DZ99" s="167"/>
      <c r="EA99" s="180"/>
      <c r="EB99" s="167"/>
      <c r="EC99" s="180"/>
      <c r="ED99" s="167"/>
      <c r="EE99" s="198"/>
      <c r="EF99" s="199">
        <f t="shared" si="67"/>
        <v>0</v>
      </c>
      <c r="EG99" s="216">
        <f t="shared" si="68"/>
        <v>0</v>
      </c>
      <c r="EH99" s="199">
        <f t="shared" si="69"/>
        <v>0</v>
      </c>
      <c r="EI99" s="215">
        <f t="shared" si="70"/>
        <v>0</v>
      </c>
      <c r="EL99" s="167"/>
      <c r="EM99" s="180"/>
      <c r="EN99" s="167"/>
      <c r="EO99" s="180"/>
      <c r="EP99" s="167"/>
      <c r="EQ99" s="180"/>
      <c r="ER99" s="167"/>
      <c r="ES99" s="180"/>
      <c r="ET99" s="167"/>
      <c r="EU99" s="180"/>
      <c r="EV99" s="167"/>
      <c r="EW99" s="180"/>
      <c r="EX99" s="167"/>
      <c r="EY99" s="180"/>
      <c r="EZ99" s="167"/>
      <c r="FA99" s="198"/>
      <c r="FB99" s="199">
        <f t="shared" si="71"/>
        <v>0</v>
      </c>
      <c r="FC99" s="216">
        <f t="shared" si="72"/>
        <v>0</v>
      </c>
      <c r="FD99" s="199">
        <f t="shared" si="73"/>
        <v>0</v>
      </c>
      <c r="FE99" s="215">
        <f t="shared" si="74"/>
        <v>0</v>
      </c>
      <c r="FH99" s="167"/>
      <c r="FI99" s="180"/>
      <c r="FJ99" s="167"/>
      <c r="FK99" s="180"/>
      <c r="FL99" s="167"/>
      <c r="FM99" s="180"/>
      <c r="FN99" s="167"/>
      <c r="FO99" s="180"/>
      <c r="FP99" s="167"/>
      <c r="FQ99" s="180"/>
      <c r="FR99" s="167"/>
      <c r="FS99" s="180"/>
      <c r="FT99" s="167"/>
      <c r="FU99" s="180"/>
      <c r="FV99" s="167"/>
      <c r="FW99" s="198"/>
      <c r="FX99" s="199">
        <f t="shared" si="75"/>
        <v>0</v>
      </c>
      <c r="FY99" s="216">
        <f t="shared" si="76"/>
        <v>0</v>
      </c>
      <c r="FZ99" s="199">
        <f t="shared" si="77"/>
        <v>0</v>
      </c>
      <c r="GA99" s="215">
        <f t="shared" si="78"/>
        <v>0</v>
      </c>
      <c r="GD99" s="167"/>
      <c r="GE99" s="180"/>
      <c r="GF99" s="167"/>
      <c r="GG99" s="180"/>
      <c r="GH99" s="167"/>
      <c r="GI99" s="180"/>
      <c r="GJ99" s="167"/>
      <c r="GK99" s="180"/>
      <c r="GL99" s="167"/>
      <c r="GM99" s="180"/>
      <c r="GN99" s="167"/>
      <c r="GO99" s="180"/>
      <c r="GP99" s="167"/>
      <c r="GQ99" s="180"/>
      <c r="GR99" s="167"/>
      <c r="GS99" s="198"/>
      <c r="GT99" s="199">
        <f t="shared" si="79"/>
        <v>0</v>
      </c>
      <c r="GU99" s="216">
        <f t="shared" si="80"/>
        <v>0</v>
      </c>
      <c r="GV99" s="199">
        <f t="shared" si="81"/>
        <v>0</v>
      </c>
      <c r="GW99" s="215">
        <f t="shared" si="82"/>
        <v>0</v>
      </c>
      <c r="GZ99" s="167"/>
      <c r="HA99" s="180"/>
      <c r="HB99" s="167"/>
      <c r="HC99" s="180"/>
      <c r="HD99" s="167"/>
      <c r="HE99" s="180"/>
      <c r="HF99" s="167"/>
      <c r="HG99" s="180"/>
      <c r="HH99" s="167"/>
      <c r="HI99" s="180"/>
      <c r="HJ99" s="167"/>
      <c r="HK99" s="180"/>
      <c r="HL99" s="167"/>
      <c r="HM99" s="180"/>
      <c r="HN99" s="167"/>
      <c r="HO99" s="198"/>
      <c r="HP99" s="199">
        <f t="shared" si="83"/>
        <v>0</v>
      </c>
      <c r="HQ99" s="216">
        <f t="shared" si="84"/>
        <v>0</v>
      </c>
      <c r="HR99" s="199">
        <f t="shared" si="85"/>
        <v>0</v>
      </c>
      <c r="HS99" s="215">
        <f t="shared" si="86"/>
        <v>0</v>
      </c>
      <c r="HV99" s="201">
        <f t="shared" si="87"/>
        <v>0</v>
      </c>
      <c r="HW99" s="202">
        <f t="shared" si="87"/>
        <v>0</v>
      </c>
      <c r="HX99" s="169">
        <f t="shared" si="47"/>
        <v>0</v>
      </c>
      <c r="HY99" s="170">
        <f t="shared" si="48"/>
        <v>0</v>
      </c>
      <c r="HZ99" s="203">
        <f t="shared" si="88"/>
        <v>0</v>
      </c>
      <c r="IA99" s="202">
        <f t="shared" si="88"/>
        <v>0</v>
      </c>
      <c r="IB99" s="169">
        <f t="shared" si="49"/>
        <v>0</v>
      </c>
      <c r="IC99" s="444">
        <f t="shared" si="50"/>
        <v>0</v>
      </c>
      <c r="ID99" s="437">
        <f t="shared" si="89"/>
        <v>0</v>
      </c>
      <c r="IE99" s="439">
        <f t="shared" si="90"/>
        <v>0</v>
      </c>
      <c r="IF99" s="438" t="s">
        <v>343</v>
      </c>
      <c r="IG99" s="439" t="s">
        <v>343</v>
      </c>
    </row>
    <row r="100" spans="1:242" s="23" customFormat="1" ht="15.75" hidden="1" customHeight="1" x14ac:dyDescent="0.25">
      <c r="A100" s="4"/>
      <c r="B100" s="73"/>
      <c r="C100" s="565"/>
      <c r="D100" s="563"/>
      <c r="E100" s="24"/>
      <c r="F100" s="564"/>
      <c r="G100" s="24"/>
      <c r="H100" s="24"/>
      <c r="I100" s="80">
        <f>INT(ROUND(F100,2)*(IF(E100&gt;0,data!$J$4,0)))</f>
        <v>0</v>
      </c>
      <c r="J100" s="80"/>
      <c r="K100" s="566"/>
      <c r="L100" s="131"/>
      <c r="M100" s="80">
        <f>INT(ROUND(F100,2)*(IF(E100&gt;0,(IF(K100="ano",data!$J$6,0)),0)))</f>
        <v>0</v>
      </c>
      <c r="N100" s="82"/>
      <c r="O100" s="84"/>
      <c r="P100" s="4"/>
      <c r="Q100" s="85"/>
      <c r="R100" s="639" t="s">
        <v>343</v>
      </c>
      <c r="S100" s="4"/>
      <c r="U100" s="176" t="s">
        <v>300</v>
      </c>
      <c r="V100" s="10"/>
      <c r="W100" s="10"/>
      <c r="X100" s="177"/>
      <c r="Y100" s="178"/>
      <c r="Z100" s="177"/>
      <c r="AA100" s="178"/>
      <c r="AB100" s="177"/>
      <c r="AC100" s="178"/>
      <c r="AD100" s="177"/>
      <c r="AE100" s="178"/>
      <c r="AF100" s="177"/>
      <c r="AG100" s="178"/>
      <c r="AH100" s="177"/>
      <c r="AI100" s="178"/>
      <c r="AJ100" s="177"/>
      <c r="AK100" s="178"/>
      <c r="AL100" s="177"/>
      <c r="AM100" s="178"/>
      <c r="AN100" s="177"/>
      <c r="AO100" s="178"/>
      <c r="AP100" s="177"/>
      <c r="AQ100" s="178"/>
      <c r="AR100" s="177"/>
      <c r="AS100" s="178"/>
      <c r="AT100" s="177"/>
      <c r="AU100" s="205"/>
      <c r="AV100" s="199">
        <f t="shared" si="51"/>
        <v>0</v>
      </c>
      <c r="AW100" s="215">
        <f t="shared" si="52"/>
        <v>0</v>
      </c>
      <c r="AX100" s="199">
        <f t="shared" si="53"/>
        <v>0</v>
      </c>
      <c r="AY100" s="215">
        <f t="shared" si="54"/>
        <v>0</v>
      </c>
      <c r="BB100" s="177"/>
      <c r="BC100" s="178"/>
      <c r="BD100" s="177"/>
      <c r="BE100" s="178"/>
      <c r="BF100" s="177"/>
      <c r="BG100" s="178"/>
      <c r="BH100" s="177"/>
      <c r="BI100" s="178"/>
      <c r="BJ100" s="177"/>
      <c r="BK100" s="178"/>
      <c r="BL100" s="177"/>
      <c r="BM100" s="178"/>
      <c r="BN100" s="177"/>
      <c r="BO100" s="178"/>
      <c r="BP100" s="177"/>
      <c r="BQ100" s="205"/>
      <c r="BR100" s="199">
        <f t="shared" si="55"/>
        <v>0</v>
      </c>
      <c r="BS100" s="216">
        <f t="shared" si="56"/>
        <v>0</v>
      </c>
      <c r="BT100" s="199">
        <f t="shared" si="57"/>
        <v>0</v>
      </c>
      <c r="BU100" s="215">
        <f t="shared" si="58"/>
        <v>0</v>
      </c>
      <c r="BX100" s="177"/>
      <c r="BY100" s="178"/>
      <c r="BZ100" s="177"/>
      <c r="CA100" s="178"/>
      <c r="CB100" s="177"/>
      <c r="CC100" s="178"/>
      <c r="CD100" s="177"/>
      <c r="CE100" s="178"/>
      <c r="CF100" s="177"/>
      <c r="CG100" s="178"/>
      <c r="CH100" s="177"/>
      <c r="CI100" s="178"/>
      <c r="CJ100" s="177"/>
      <c r="CK100" s="178"/>
      <c r="CL100" s="177"/>
      <c r="CM100" s="205"/>
      <c r="CN100" s="199">
        <f t="shared" si="59"/>
        <v>0</v>
      </c>
      <c r="CO100" s="216">
        <f t="shared" si="60"/>
        <v>0</v>
      </c>
      <c r="CP100" s="199">
        <f t="shared" si="61"/>
        <v>0</v>
      </c>
      <c r="CQ100" s="215">
        <f t="shared" si="62"/>
        <v>0</v>
      </c>
      <c r="CT100" s="177"/>
      <c r="CU100" s="178"/>
      <c r="CV100" s="177"/>
      <c r="CW100" s="178"/>
      <c r="CX100" s="177"/>
      <c r="CY100" s="178"/>
      <c r="CZ100" s="177"/>
      <c r="DA100" s="178"/>
      <c r="DB100" s="177"/>
      <c r="DC100" s="178"/>
      <c r="DD100" s="177"/>
      <c r="DE100" s="178"/>
      <c r="DF100" s="177"/>
      <c r="DG100" s="178"/>
      <c r="DH100" s="177"/>
      <c r="DI100" s="205"/>
      <c r="DJ100" s="199">
        <f t="shared" si="63"/>
        <v>0</v>
      </c>
      <c r="DK100" s="216">
        <f t="shared" si="64"/>
        <v>0</v>
      </c>
      <c r="DL100" s="199">
        <f t="shared" si="65"/>
        <v>0</v>
      </c>
      <c r="DM100" s="215">
        <f t="shared" si="66"/>
        <v>0</v>
      </c>
      <c r="DP100" s="177"/>
      <c r="DQ100" s="178"/>
      <c r="DR100" s="177"/>
      <c r="DS100" s="178"/>
      <c r="DT100" s="177"/>
      <c r="DU100" s="178"/>
      <c r="DV100" s="177"/>
      <c r="DW100" s="178"/>
      <c r="DX100" s="177"/>
      <c r="DY100" s="178"/>
      <c r="DZ100" s="177"/>
      <c r="EA100" s="178"/>
      <c r="EB100" s="177"/>
      <c r="EC100" s="178"/>
      <c r="ED100" s="177"/>
      <c r="EE100" s="205"/>
      <c r="EF100" s="199">
        <f t="shared" si="67"/>
        <v>0</v>
      </c>
      <c r="EG100" s="216">
        <f t="shared" si="68"/>
        <v>0</v>
      </c>
      <c r="EH100" s="199">
        <f t="shared" si="69"/>
        <v>0</v>
      </c>
      <c r="EI100" s="215">
        <f t="shared" si="70"/>
        <v>0</v>
      </c>
      <c r="EL100" s="177"/>
      <c r="EM100" s="178"/>
      <c r="EN100" s="177"/>
      <c r="EO100" s="178"/>
      <c r="EP100" s="177"/>
      <c r="EQ100" s="178"/>
      <c r="ER100" s="177"/>
      <c r="ES100" s="178"/>
      <c r="ET100" s="177"/>
      <c r="EU100" s="178"/>
      <c r="EV100" s="177"/>
      <c r="EW100" s="178"/>
      <c r="EX100" s="177"/>
      <c r="EY100" s="178"/>
      <c r="EZ100" s="177"/>
      <c r="FA100" s="205"/>
      <c r="FB100" s="199">
        <f t="shared" si="71"/>
        <v>0</v>
      </c>
      <c r="FC100" s="216">
        <f t="shared" si="72"/>
        <v>0</v>
      </c>
      <c r="FD100" s="199">
        <f t="shared" si="73"/>
        <v>0</v>
      </c>
      <c r="FE100" s="215">
        <f t="shared" si="74"/>
        <v>0</v>
      </c>
      <c r="FH100" s="177"/>
      <c r="FI100" s="178"/>
      <c r="FJ100" s="177"/>
      <c r="FK100" s="178"/>
      <c r="FL100" s="177"/>
      <c r="FM100" s="178"/>
      <c r="FN100" s="177"/>
      <c r="FO100" s="178"/>
      <c r="FP100" s="177"/>
      <c r="FQ100" s="178"/>
      <c r="FR100" s="177"/>
      <c r="FS100" s="178"/>
      <c r="FT100" s="177"/>
      <c r="FU100" s="178"/>
      <c r="FV100" s="177"/>
      <c r="FW100" s="205"/>
      <c r="FX100" s="199">
        <f t="shared" si="75"/>
        <v>0</v>
      </c>
      <c r="FY100" s="216">
        <f t="shared" si="76"/>
        <v>0</v>
      </c>
      <c r="FZ100" s="199">
        <f t="shared" si="77"/>
        <v>0</v>
      </c>
      <c r="GA100" s="215">
        <f t="shared" si="78"/>
        <v>0</v>
      </c>
      <c r="GD100" s="177"/>
      <c r="GE100" s="178"/>
      <c r="GF100" s="177"/>
      <c r="GG100" s="178"/>
      <c r="GH100" s="177"/>
      <c r="GI100" s="178"/>
      <c r="GJ100" s="177"/>
      <c r="GK100" s="178"/>
      <c r="GL100" s="177"/>
      <c r="GM100" s="178"/>
      <c r="GN100" s="177"/>
      <c r="GO100" s="178"/>
      <c r="GP100" s="177"/>
      <c r="GQ100" s="178"/>
      <c r="GR100" s="177"/>
      <c r="GS100" s="205"/>
      <c r="GT100" s="199">
        <f t="shared" si="79"/>
        <v>0</v>
      </c>
      <c r="GU100" s="216">
        <f t="shared" si="80"/>
        <v>0</v>
      </c>
      <c r="GV100" s="199">
        <f t="shared" si="81"/>
        <v>0</v>
      </c>
      <c r="GW100" s="215">
        <f t="shared" si="82"/>
        <v>0</v>
      </c>
      <c r="GZ100" s="177"/>
      <c r="HA100" s="178"/>
      <c r="HB100" s="177"/>
      <c r="HC100" s="178"/>
      <c r="HD100" s="177"/>
      <c r="HE100" s="178"/>
      <c r="HF100" s="177"/>
      <c r="HG100" s="178"/>
      <c r="HH100" s="177"/>
      <c r="HI100" s="178"/>
      <c r="HJ100" s="177"/>
      <c r="HK100" s="178"/>
      <c r="HL100" s="177"/>
      <c r="HM100" s="178"/>
      <c r="HN100" s="177"/>
      <c r="HO100" s="205"/>
      <c r="HP100" s="199">
        <f t="shared" si="83"/>
        <v>0</v>
      </c>
      <c r="HQ100" s="216">
        <f t="shared" si="84"/>
        <v>0</v>
      </c>
      <c r="HR100" s="199">
        <f t="shared" si="85"/>
        <v>0</v>
      </c>
      <c r="HS100" s="215">
        <f t="shared" si="86"/>
        <v>0</v>
      </c>
      <c r="HV100" s="201">
        <f t="shared" si="87"/>
        <v>0</v>
      </c>
      <c r="HW100" s="202">
        <f t="shared" si="87"/>
        <v>0</v>
      </c>
      <c r="HX100" s="169">
        <f t="shared" si="47"/>
        <v>0</v>
      </c>
      <c r="HY100" s="170">
        <f t="shared" si="48"/>
        <v>0</v>
      </c>
      <c r="HZ100" s="203">
        <f t="shared" si="88"/>
        <v>0</v>
      </c>
      <c r="IA100" s="202">
        <f t="shared" si="88"/>
        <v>0</v>
      </c>
      <c r="IB100" s="169">
        <f t="shared" si="49"/>
        <v>0</v>
      </c>
      <c r="IC100" s="444">
        <f t="shared" si="50"/>
        <v>0</v>
      </c>
      <c r="ID100" s="437">
        <f t="shared" si="89"/>
        <v>0</v>
      </c>
      <c r="IE100" s="439">
        <f t="shared" si="90"/>
        <v>0</v>
      </c>
      <c r="IF100" s="438" t="s">
        <v>343</v>
      </c>
      <c r="IG100" s="439" t="s">
        <v>343</v>
      </c>
    </row>
    <row r="101" spans="1:242" s="4" customFormat="1" ht="16.5" customHeight="1" x14ac:dyDescent="0.25">
      <c r="B101" s="73" t="s">
        <v>57</v>
      </c>
      <c r="C101" s="880"/>
      <c r="D101" s="881"/>
      <c r="E101" s="318"/>
      <c r="F101" s="314"/>
      <c r="G101" s="14"/>
      <c r="H101" s="14"/>
      <c r="I101" s="80">
        <f>INT(ROUND(F101,2)*(IF(E101&gt;0,data!$J$4,0)))</f>
        <v>0</v>
      </c>
      <c r="J101" s="80">
        <f>IF(E101&gt;0,I101*E101,0)</f>
        <v>0</v>
      </c>
      <c r="K101" s="320"/>
      <c r="L101" s="318"/>
      <c r="M101" s="80">
        <f>INT(ROUND(F101,2)*(IF(E101&gt;0,(IF(K101="ano",data!$J$6,0)),0)))</f>
        <v>0</v>
      </c>
      <c r="N101" s="82">
        <f>IF(L101&gt;E101,M101*E101,M101*L101)</f>
        <v>0</v>
      </c>
      <c r="O101" s="84">
        <f t="shared" si="44"/>
        <v>0</v>
      </c>
      <c r="Q101" s="85" t="str">
        <f t="shared" si="45"/>
        <v/>
      </c>
      <c r="R101" s="639" t="s">
        <v>343</v>
      </c>
      <c r="T101" s="4">
        <f t="shared" si="46"/>
        <v>0</v>
      </c>
      <c r="U101" s="179" t="s">
        <v>300</v>
      </c>
      <c r="V101" s="10"/>
      <c r="W101" s="10"/>
      <c r="X101" s="167"/>
      <c r="Y101" s="180"/>
      <c r="Z101" s="167"/>
      <c r="AA101" s="180"/>
      <c r="AB101" s="167"/>
      <c r="AC101" s="180"/>
      <c r="AD101" s="167"/>
      <c r="AE101" s="180"/>
      <c r="AF101" s="167"/>
      <c r="AG101" s="180"/>
      <c r="AH101" s="167"/>
      <c r="AI101" s="180"/>
      <c r="AJ101" s="167"/>
      <c r="AK101" s="180"/>
      <c r="AL101" s="167"/>
      <c r="AM101" s="180"/>
      <c r="AN101" s="167"/>
      <c r="AO101" s="180"/>
      <c r="AP101" s="167"/>
      <c r="AQ101" s="180"/>
      <c r="AR101" s="167"/>
      <c r="AS101" s="180"/>
      <c r="AT101" s="167"/>
      <c r="AU101" s="198"/>
      <c r="AV101" s="199">
        <f t="shared" si="51"/>
        <v>0</v>
      </c>
      <c r="AW101" s="215">
        <f t="shared" si="52"/>
        <v>0</v>
      </c>
      <c r="AX101" s="199">
        <f t="shared" si="53"/>
        <v>0</v>
      </c>
      <c r="AY101" s="215">
        <f t="shared" si="54"/>
        <v>0</v>
      </c>
      <c r="BB101" s="167"/>
      <c r="BC101" s="180"/>
      <c r="BD101" s="167"/>
      <c r="BE101" s="180"/>
      <c r="BF101" s="167"/>
      <c r="BG101" s="180"/>
      <c r="BH101" s="167"/>
      <c r="BI101" s="180"/>
      <c r="BJ101" s="167"/>
      <c r="BK101" s="180"/>
      <c r="BL101" s="167"/>
      <c r="BM101" s="180"/>
      <c r="BN101" s="167"/>
      <c r="BO101" s="180"/>
      <c r="BP101" s="167"/>
      <c r="BQ101" s="198"/>
      <c r="BR101" s="199">
        <f t="shared" si="55"/>
        <v>0</v>
      </c>
      <c r="BS101" s="216">
        <f t="shared" si="56"/>
        <v>0</v>
      </c>
      <c r="BT101" s="199">
        <f t="shared" si="57"/>
        <v>0</v>
      </c>
      <c r="BU101" s="215">
        <f t="shared" si="58"/>
        <v>0</v>
      </c>
      <c r="BX101" s="167"/>
      <c r="BY101" s="180"/>
      <c r="BZ101" s="167"/>
      <c r="CA101" s="180"/>
      <c r="CB101" s="167"/>
      <c r="CC101" s="180"/>
      <c r="CD101" s="167"/>
      <c r="CE101" s="180"/>
      <c r="CF101" s="167"/>
      <c r="CG101" s="180"/>
      <c r="CH101" s="167"/>
      <c r="CI101" s="180"/>
      <c r="CJ101" s="167"/>
      <c r="CK101" s="180"/>
      <c r="CL101" s="167"/>
      <c r="CM101" s="198"/>
      <c r="CN101" s="199">
        <f t="shared" si="59"/>
        <v>0</v>
      </c>
      <c r="CO101" s="216">
        <f t="shared" si="60"/>
        <v>0</v>
      </c>
      <c r="CP101" s="199">
        <f t="shared" si="61"/>
        <v>0</v>
      </c>
      <c r="CQ101" s="215">
        <f t="shared" si="62"/>
        <v>0</v>
      </c>
      <c r="CT101" s="167"/>
      <c r="CU101" s="180"/>
      <c r="CV101" s="167"/>
      <c r="CW101" s="180"/>
      <c r="CX101" s="167"/>
      <c r="CY101" s="180"/>
      <c r="CZ101" s="167"/>
      <c r="DA101" s="180"/>
      <c r="DB101" s="167"/>
      <c r="DC101" s="180"/>
      <c r="DD101" s="167"/>
      <c r="DE101" s="180"/>
      <c r="DF101" s="167"/>
      <c r="DG101" s="180"/>
      <c r="DH101" s="167"/>
      <c r="DI101" s="198"/>
      <c r="DJ101" s="199">
        <f t="shared" si="63"/>
        <v>0</v>
      </c>
      <c r="DK101" s="216">
        <f t="shared" si="64"/>
        <v>0</v>
      </c>
      <c r="DL101" s="199">
        <f t="shared" si="65"/>
        <v>0</v>
      </c>
      <c r="DM101" s="215">
        <f t="shared" si="66"/>
        <v>0</v>
      </c>
      <c r="DP101" s="167"/>
      <c r="DQ101" s="180"/>
      <c r="DR101" s="167"/>
      <c r="DS101" s="180"/>
      <c r="DT101" s="167"/>
      <c r="DU101" s="180"/>
      <c r="DV101" s="167"/>
      <c r="DW101" s="180"/>
      <c r="DX101" s="167"/>
      <c r="DY101" s="180"/>
      <c r="DZ101" s="167"/>
      <c r="EA101" s="180"/>
      <c r="EB101" s="167"/>
      <c r="EC101" s="180"/>
      <c r="ED101" s="167"/>
      <c r="EE101" s="198"/>
      <c r="EF101" s="199">
        <f t="shared" si="67"/>
        <v>0</v>
      </c>
      <c r="EG101" s="216">
        <f t="shared" si="68"/>
        <v>0</v>
      </c>
      <c r="EH101" s="199">
        <f t="shared" si="69"/>
        <v>0</v>
      </c>
      <c r="EI101" s="215">
        <f t="shared" si="70"/>
        <v>0</v>
      </c>
      <c r="EL101" s="167"/>
      <c r="EM101" s="180"/>
      <c r="EN101" s="167"/>
      <c r="EO101" s="180"/>
      <c r="EP101" s="167"/>
      <c r="EQ101" s="180"/>
      <c r="ER101" s="167"/>
      <c r="ES101" s="180"/>
      <c r="ET101" s="167"/>
      <c r="EU101" s="180"/>
      <c r="EV101" s="167"/>
      <c r="EW101" s="180"/>
      <c r="EX101" s="167"/>
      <c r="EY101" s="180"/>
      <c r="EZ101" s="167"/>
      <c r="FA101" s="198"/>
      <c r="FB101" s="199">
        <f t="shared" si="71"/>
        <v>0</v>
      </c>
      <c r="FC101" s="216">
        <f t="shared" si="72"/>
        <v>0</v>
      </c>
      <c r="FD101" s="199">
        <f t="shared" si="73"/>
        <v>0</v>
      </c>
      <c r="FE101" s="215">
        <f t="shared" si="74"/>
        <v>0</v>
      </c>
      <c r="FH101" s="167"/>
      <c r="FI101" s="180"/>
      <c r="FJ101" s="167"/>
      <c r="FK101" s="180"/>
      <c r="FL101" s="167"/>
      <c r="FM101" s="180"/>
      <c r="FN101" s="167"/>
      <c r="FO101" s="180"/>
      <c r="FP101" s="167"/>
      <c r="FQ101" s="180"/>
      <c r="FR101" s="167"/>
      <c r="FS101" s="180"/>
      <c r="FT101" s="167"/>
      <c r="FU101" s="180"/>
      <c r="FV101" s="167"/>
      <c r="FW101" s="198"/>
      <c r="FX101" s="199">
        <f t="shared" si="75"/>
        <v>0</v>
      </c>
      <c r="FY101" s="216">
        <f t="shared" si="76"/>
        <v>0</v>
      </c>
      <c r="FZ101" s="199">
        <f t="shared" si="77"/>
        <v>0</v>
      </c>
      <c r="GA101" s="215">
        <f t="shared" si="78"/>
        <v>0</v>
      </c>
      <c r="GD101" s="167"/>
      <c r="GE101" s="180"/>
      <c r="GF101" s="167"/>
      <c r="GG101" s="180"/>
      <c r="GH101" s="167"/>
      <c r="GI101" s="180"/>
      <c r="GJ101" s="167"/>
      <c r="GK101" s="180"/>
      <c r="GL101" s="167"/>
      <c r="GM101" s="180"/>
      <c r="GN101" s="167"/>
      <c r="GO101" s="180"/>
      <c r="GP101" s="167"/>
      <c r="GQ101" s="180"/>
      <c r="GR101" s="167"/>
      <c r="GS101" s="198"/>
      <c r="GT101" s="199">
        <f t="shared" si="79"/>
        <v>0</v>
      </c>
      <c r="GU101" s="216">
        <f t="shared" si="80"/>
        <v>0</v>
      </c>
      <c r="GV101" s="199">
        <f t="shared" si="81"/>
        <v>0</v>
      </c>
      <c r="GW101" s="215">
        <f t="shared" si="82"/>
        <v>0</v>
      </c>
      <c r="GZ101" s="167"/>
      <c r="HA101" s="180"/>
      <c r="HB101" s="167"/>
      <c r="HC101" s="180"/>
      <c r="HD101" s="167"/>
      <c r="HE101" s="180"/>
      <c r="HF101" s="167"/>
      <c r="HG101" s="180"/>
      <c r="HH101" s="167"/>
      <c r="HI101" s="180"/>
      <c r="HJ101" s="167"/>
      <c r="HK101" s="180"/>
      <c r="HL101" s="167"/>
      <c r="HM101" s="180"/>
      <c r="HN101" s="167"/>
      <c r="HO101" s="198"/>
      <c r="HP101" s="199">
        <f t="shared" si="83"/>
        <v>0</v>
      </c>
      <c r="HQ101" s="216">
        <f t="shared" si="84"/>
        <v>0</v>
      </c>
      <c r="HR101" s="199">
        <f t="shared" si="85"/>
        <v>0</v>
      </c>
      <c r="HS101" s="215">
        <f t="shared" si="86"/>
        <v>0</v>
      </c>
      <c r="HV101" s="201">
        <f t="shared" si="87"/>
        <v>0</v>
      </c>
      <c r="HW101" s="202">
        <f t="shared" si="87"/>
        <v>0</v>
      </c>
      <c r="HX101" s="169">
        <f t="shared" si="47"/>
        <v>0</v>
      </c>
      <c r="HY101" s="170">
        <f t="shared" si="48"/>
        <v>0</v>
      </c>
      <c r="HZ101" s="203">
        <f t="shared" si="88"/>
        <v>0</v>
      </c>
      <c r="IA101" s="202">
        <f t="shared" si="88"/>
        <v>0</v>
      </c>
      <c r="IB101" s="169">
        <f t="shared" si="49"/>
        <v>0</v>
      </c>
      <c r="IC101" s="444">
        <f t="shared" si="50"/>
        <v>0</v>
      </c>
      <c r="ID101" s="437">
        <f t="shared" si="89"/>
        <v>0</v>
      </c>
      <c r="IE101" s="439">
        <f t="shared" si="90"/>
        <v>0</v>
      </c>
      <c r="IF101" s="438" t="s">
        <v>343</v>
      </c>
      <c r="IG101" s="439" t="s">
        <v>343</v>
      </c>
    </row>
    <row r="102" spans="1:242" s="23" customFormat="1" ht="16.5" hidden="1" customHeight="1" x14ac:dyDescent="0.25">
      <c r="A102" s="4"/>
      <c r="B102" s="73"/>
      <c r="C102" s="882"/>
      <c r="D102" s="883"/>
      <c r="E102" s="24"/>
      <c r="F102" s="564"/>
      <c r="G102" s="24"/>
      <c r="H102" s="24"/>
      <c r="I102" s="80">
        <f>INT(ROUND(F102,2)*(IF(E102&gt;0,data!$J$4,0)))</f>
        <v>0</v>
      </c>
      <c r="J102" s="80"/>
      <c r="K102" s="566"/>
      <c r="L102" s="131"/>
      <c r="M102" s="80">
        <f>INT(ROUND(F102,2)*(IF(E102&gt;0,(IF(K102="ano",data!$J$6,0)),0)))</f>
        <v>0</v>
      </c>
      <c r="N102" s="82"/>
      <c r="O102" s="84"/>
      <c r="P102" s="4"/>
      <c r="Q102" s="85"/>
      <c r="R102" s="639" t="s">
        <v>343</v>
      </c>
      <c r="S102" s="4"/>
      <c r="T102" s="4">
        <f t="shared" si="46"/>
        <v>0</v>
      </c>
      <c r="U102" s="176" t="s">
        <v>300</v>
      </c>
      <c r="V102" s="10"/>
      <c r="W102" s="10"/>
      <c r="X102" s="177"/>
      <c r="Y102" s="178"/>
      <c r="Z102" s="177"/>
      <c r="AA102" s="178"/>
      <c r="AB102" s="177"/>
      <c r="AC102" s="178"/>
      <c r="AD102" s="177"/>
      <c r="AE102" s="178"/>
      <c r="AF102" s="177"/>
      <c r="AG102" s="178"/>
      <c r="AH102" s="177"/>
      <c r="AI102" s="178"/>
      <c r="AJ102" s="177"/>
      <c r="AK102" s="178"/>
      <c r="AL102" s="177"/>
      <c r="AM102" s="178"/>
      <c r="AN102" s="177"/>
      <c r="AO102" s="178"/>
      <c r="AP102" s="177"/>
      <c r="AQ102" s="178"/>
      <c r="AR102" s="177"/>
      <c r="AS102" s="178"/>
      <c r="AT102" s="177"/>
      <c r="AU102" s="205"/>
      <c r="AV102" s="199">
        <f t="shared" si="51"/>
        <v>0</v>
      </c>
      <c r="AW102" s="215">
        <f t="shared" si="52"/>
        <v>0</v>
      </c>
      <c r="AX102" s="199">
        <f t="shared" si="53"/>
        <v>0</v>
      </c>
      <c r="AY102" s="215">
        <f t="shared" si="54"/>
        <v>0</v>
      </c>
      <c r="BB102" s="177"/>
      <c r="BC102" s="178"/>
      <c r="BD102" s="177"/>
      <c r="BE102" s="178"/>
      <c r="BF102" s="177"/>
      <c r="BG102" s="178"/>
      <c r="BH102" s="177"/>
      <c r="BI102" s="178"/>
      <c r="BJ102" s="177"/>
      <c r="BK102" s="178"/>
      <c r="BL102" s="177"/>
      <c r="BM102" s="178"/>
      <c r="BN102" s="177"/>
      <c r="BO102" s="178"/>
      <c r="BP102" s="177"/>
      <c r="BQ102" s="205"/>
      <c r="BR102" s="199">
        <f t="shared" si="55"/>
        <v>0</v>
      </c>
      <c r="BS102" s="216">
        <f t="shared" si="56"/>
        <v>0</v>
      </c>
      <c r="BT102" s="199">
        <f t="shared" si="57"/>
        <v>0</v>
      </c>
      <c r="BU102" s="215">
        <f t="shared" si="58"/>
        <v>0</v>
      </c>
      <c r="BX102" s="177"/>
      <c r="BY102" s="178"/>
      <c r="BZ102" s="177"/>
      <c r="CA102" s="178"/>
      <c r="CB102" s="177"/>
      <c r="CC102" s="178"/>
      <c r="CD102" s="177"/>
      <c r="CE102" s="178"/>
      <c r="CF102" s="177"/>
      <c r="CG102" s="178"/>
      <c r="CH102" s="177"/>
      <c r="CI102" s="178"/>
      <c r="CJ102" s="177"/>
      <c r="CK102" s="178"/>
      <c r="CL102" s="177"/>
      <c r="CM102" s="205"/>
      <c r="CN102" s="199">
        <f t="shared" si="59"/>
        <v>0</v>
      </c>
      <c r="CO102" s="216">
        <f t="shared" si="60"/>
        <v>0</v>
      </c>
      <c r="CP102" s="199">
        <f t="shared" si="61"/>
        <v>0</v>
      </c>
      <c r="CQ102" s="215">
        <f t="shared" si="62"/>
        <v>0</v>
      </c>
      <c r="CT102" s="177"/>
      <c r="CU102" s="178"/>
      <c r="CV102" s="177"/>
      <c r="CW102" s="178"/>
      <c r="CX102" s="177"/>
      <c r="CY102" s="178"/>
      <c r="CZ102" s="177"/>
      <c r="DA102" s="178"/>
      <c r="DB102" s="177"/>
      <c r="DC102" s="178"/>
      <c r="DD102" s="177"/>
      <c r="DE102" s="178"/>
      <c r="DF102" s="177"/>
      <c r="DG102" s="178"/>
      <c r="DH102" s="177"/>
      <c r="DI102" s="205"/>
      <c r="DJ102" s="199">
        <f t="shared" si="63"/>
        <v>0</v>
      </c>
      <c r="DK102" s="216">
        <f t="shared" si="64"/>
        <v>0</v>
      </c>
      <c r="DL102" s="199">
        <f t="shared" si="65"/>
        <v>0</v>
      </c>
      <c r="DM102" s="215">
        <f t="shared" si="66"/>
        <v>0</v>
      </c>
      <c r="DP102" s="177"/>
      <c r="DQ102" s="178"/>
      <c r="DR102" s="177"/>
      <c r="DS102" s="178"/>
      <c r="DT102" s="177"/>
      <c r="DU102" s="178"/>
      <c r="DV102" s="177"/>
      <c r="DW102" s="178"/>
      <c r="DX102" s="177"/>
      <c r="DY102" s="178"/>
      <c r="DZ102" s="177"/>
      <c r="EA102" s="178"/>
      <c r="EB102" s="177"/>
      <c r="EC102" s="178"/>
      <c r="ED102" s="177"/>
      <c r="EE102" s="205"/>
      <c r="EF102" s="199">
        <f t="shared" si="67"/>
        <v>0</v>
      </c>
      <c r="EG102" s="216">
        <f t="shared" si="68"/>
        <v>0</v>
      </c>
      <c r="EH102" s="199">
        <f t="shared" si="69"/>
        <v>0</v>
      </c>
      <c r="EI102" s="215">
        <f t="shared" si="70"/>
        <v>0</v>
      </c>
      <c r="EL102" s="177"/>
      <c r="EM102" s="178"/>
      <c r="EN102" s="177"/>
      <c r="EO102" s="178"/>
      <c r="EP102" s="177"/>
      <c r="EQ102" s="178"/>
      <c r="ER102" s="177"/>
      <c r="ES102" s="178"/>
      <c r="ET102" s="177"/>
      <c r="EU102" s="178"/>
      <c r="EV102" s="177"/>
      <c r="EW102" s="178"/>
      <c r="EX102" s="177"/>
      <c r="EY102" s="178"/>
      <c r="EZ102" s="177"/>
      <c r="FA102" s="205"/>
      <c r="FB102" s="199">
        <f t="shared" si="71"/>
        <v>0</v>
      </c>
      <c r="FC102" s="216">
        <f t="shared" si="72"/>
        <v>0</v>
      </c>
      <c r="FD102" s="199">
        <f t="shared" si="73"/>
        <v>0</v>
      </c>
      <c r="FE102" s="215">
        <f t="shared" si="74"/>
        <v>0</v>
      </c>
      <c r="FH102" s="177"/>
      <c r="FI102" s="178"/>
      <c r="FJ102" s="177"/>
      <c r="FK102" s="178"/>
      <c r="FL102" s="177"/>
      <c r="FM102" s="178"/>
      <c r="FN102" s="177"/>
      <c r="FO102" s="178"/>
      <c r="FP102" s="177"/>
      <c r="FQ102" s="178"/>
      <c r="FR102" s="177"/>
      <c r="FS102" s="178"/>
      <c r="FT102" s="177"/>
      <c r="FU102" s="178"/>
      <c r="FV102" s="177"/>
      <c r="FW102" s="205"/>
      <c r="FX102" s="199">
        <f t="shared" si="75"/>
        <v>0</v>
      </c>
      <c r="FY102" s="216">
        <f t="shared" si="76"/>
        <v>0</v>
      </c>
      <c r="FZ102" s="199">
        <f t="shared" si="77"/>
        <v>0</v>
      </c>
      <c r="GA102" s="215">
        <f t="shared" si="78"/>
        <v>0</v>
      </c>
      <c r="GD102" s="177"/>
      <c r="GE102" s="178"/>
      <c r="GF102" s="177"/>
      <c r="GG102" s="178"/>
      <c r="GH102" s="177"/>
      <c r="GI102" s="178"/>
      <c r="GJ102" s="177"/>
      <c r="GK102" s="178"/>
      <c r="GL102" s="177"/>
      <c r="GM102" s="178"/>
      <c r="GN102" s="177"/>
      <c r="GO102" s="178"/>
      <c r="GP102" s="177"/>
      <c r="GQ102" s="178"/>
      <c r="GR102" s="177"/>
      <c r="GS102" s="205"/>
      <c r="GT102" s="199">
        <f t="shared" si="79"/>
        <v>0</v>
      </c>
      <c r="GU102" s="216">
        <f t="shared" si="80"/>
        <v>0</v>
      </c>
      <c r="GV102" s="199">
        <f t="shared" si="81"/>
        <v>0</v>
      </c>
      <c r="GW102" s="215">
        <f t="shared" si="82"/>
        <v>0</v>
      </c>
      <c r="GZ102" s="177"/>
      <c r="HA102" s="178"/>
      <c r="HB102" s="177"/>
      <c r="HC102" s="178"/>
      <c r="HD102" s="177"/>
      <c r="HE102" s="178"/>
      <c r="HF102" s="177"/>
      <c r="HG102" s="178"/>
      <c r="HH102" s="177"/>
      <c r="HI102" s="178"/>
      <c r="HJ102" s="177"/>
      <c r="HK102" s="178"/>
      <c r="HL102" s="177"/>
      <c r="HM102" s="178"/>
      <c r="HN102" s="177"/>
      <c r="HO102" s="205"/>
      <c r="HP102" s="199">
        <f t="shared" si="83"/>
        <v>0</v>
      </c>
      <c r="HQ102" s="216">
        <f t="shared" si="84"/>
        <v>0</v>
      </c>
      <c r="HR102" s="199">
        <f t="shared" si="85"/>
        <v>0</v>
      </c>
      <c r="HS102" s="215">
        <f t="shared" si="86"/>
        <v>0</v>
      </c>
      <c r="HV102" s="201">
        <f t="shared" si="87"/>
        <v>0</v>
      </c>
      <c r="HW102" s="202">
        <f t="shared" si="87"/>
        <v>0</v>
      </c>
      <c r="HX102" s="169">
        <f t="shared" si="47"/>
        <v>0</v>
      </c>
      <c r="HY102" s="170">
        <f t="shared" si="48"/>
        <v>0</v>
      </c>
      <c r="HZ102" s="203">
        <f t="shared" si="88"/>
        <v>0</v>
      </c>
      <c r="IA102" s="202">
        <f t="shared" si="88"/>
        <v>0</v>
      </c>
      <c r="IB102" s="169">
        <f t="shared" si="49"/>
        <v>0</v>
      </c>
      <c r="IC102" s="444">
        <f t="shared" si="50"/>
        <v>0</v>
      </c>
      <c r="ID102" s="437">
        <f t="shared" si="89"/>
        <v>0</v>
      </c>
      <c r="IE102" s="439">
        <f t="shared" si="90"/>
        <v>0</v>
      </c>
      <c r="IF102" s="438" t="s">
        <v>343</v>
      </c>
      <c r="IG102" s="439" t="s">
        <v>343</v>
      </c>
    </row>
    <row r="103" spans="1:242" s="4" customFormat="1" ht="18.75" customHeight="1" x14ac:dyDescent="0.25">
      <c r="B103" s="73" t="s">
        <v>58</v>
      </c>
      <c r="C103" s="880"/>
      <c r="D103" s="881"/>
      <c r="E103" s="318"/>
      <c r="F103" s="314"/>
      <c r="G103" s="14"/>
      <c r="H103" s="14"/>
      <c r="I103" s="80">
        <f>INT(ROUND(F103,2)*(IF(E103&gt;0,data!$J$4,0)))</f>
        <v>0</v>
      </c>
      <c r="J103" s="80">
        <f>IF(E103&gt;0,I103*E103,0)</f>
        <v>0</v>
      </c>
      <c r="K103" s="320"/>
      <c r="L103" s="318"/>
      <c r="M103" s="80">
        <f>INT(ROUND(F103,2)*(IF(E103&gt;0,(IF(K103="ano",data!$J$6,0)),0)))</f>
        <v>0</v>
      </c>
      <c r="N103" s="82">
        <f>IF(L103&gt;E103,M103*E103,M103*L103)</f>
        <v>0</v>
      </c>
      <c r="O103" s="84">
        <f t="shared" si="44"/>
        <v>0</v>
      </c>
      <c r="Q103" s="85" t="str">
        <f t="shared" si="45"/>
        <v/>
      </c>
      <c r="R103" s="639" t="s">
        <v>343</v>
      </c>
      <c r="T103" s="4">
        <f t="shared" si="46"/>
        <v>0</v>
      </c>
      <c r="U103" s="179" t="s">
        <v>300</v>
      </c>
      <c r="V103" s="10"/>
      <c r="W103" s="10"/>
      <c r="X103" s="167"/>
      <c r="Y103" s="180"/>
      <c r="Z103" s="167"/>
      <c r="AA103" s="180"/>
      <c r="AB103" s="167"/>
      <c r="AC103" s="180"/>
      <c r="AD103" s="167"/>
      <c r="AE103" s="180"/>
      <c r="AF103" s="167"/>
      <c r="AG103" s="180"/>
      <c r="AH103" s="167"/>
      <c r="AI103" s="180"/>
      <c r="AJ103" s="167"/>
      <c r="AK103" s="180"/>
      <c r="AL103" s="167"/>
      <c r="AM103" s="180"/>
      <c r="AN103" s="167"/>
      <c r="AO103" s="180"/>
      <c r="AP103" s="167"/>
      <c r="AQ103" s="180"/>
      <c r="AR103" s="167"/>
      <c r="AS103" s="180"/>
      <c r="AT103" s="167"/>
      <c r="AU103" s="198"/>
      <c r="AV103" s="199">
        <f t="shared" si="51"/>
        <v>0</v>
      </c>
      <c r="AW103" s="215">
        <f t="shared" si="52"/>
        <v>0</v>
      </c>
      <c r="AX103" s="199">
        <f t="shared" si="53"/>
        <v>0</v>
      </c>
      <c r="AY103" s="215">
        <f t="shared" si="54"/>
        <v>0</v>
      </c>
      <c r="BB103" s="167"/>
      <c r="BC103" s="180"/>
      <c r="BD103" s="167"/>
      <c r="BE103" s="180"/>
      <c r="BF103" s="167"/>
      <c r="BG103" s="180"/>
      <c r="BH103" s="167"/>
      <c r="BI103" s="180"/>
      <c r="BJ103" s="167"/>
      <c r="BK103" s="180"/>
      <c r="BL103" s="167"/>
      <c r="BM103" s="180"/>
      <c r="BN103" s="167"/>
      <c r="BO103" s="180"/>
      <c r="BP103" s="167"/>
      <c r="BQ103" s="198"/>
      <c r="BR103" s="199">
        <f t="shared" si="55"/>
        <v>0</v>
      </c>
      <c r="BS103" s="216">
        <f t="shared" si="56"/>
        <v>0</v>
      </c>
      <c r="BT103" s="199">
        <f t="shared" si="57"/>
        <v>0</v>
      </c>
      <c r="BU103" s="215">
        <f t="shared" si="58"/>
        <v>0</v>
      </c>
      <c r="BX103" s="167"/>
      <c r="BY103" s="180"/>
      <c r="BZ103" s="167"/>
      <c r="CA103" s="180"/>
      <c r="CB103" s="167"/>
      <c r="CC103" s="180"/>
      <c r="CD103" s="167"/>
      <c r="CE103" s="180"/>
      <c r="CF103" s="167"/>
      <c r="CG103" s="180"/>
      <c r="CH103" s="167"/>
      <c r="CI103" s="180"/>
      <c r="CJ103" s="167"/>
      <c r="CK103" s="180"/>
      <c r="CL103" s="167"/>
      <c r="CM103" s="198"/>
      <c r="CN103" s="199">
        <f t="shared" si="59"/>
        <v>0</v>
      </c>
      <c r="CO103" s="216">
        <f t="shared" si="60"/>
        <v>0</v>
      </c>
      <c r="CP103" s="199">
        <f t="shared" si="61"/>
        <v>0</v>
      </c>
      <c r="CQ103" s="215">
        <f t="shared" si="62"/>
        <v>0</v>
      </c>
      <c r="CT103" s="167"/>
      <c r="CU103" s="180"/>
      <c r="CV103" s="167"/>
      <c r="CW103" s="180"/>
      <c r="CX103" s="167"/>
      <c r="CY103" s="180"/>
      <c r="CZ103" s="167"/>
      <c r="DA103" s="180"/>
      <c r="DB103" s="167"/>
      <c r="DC103" s="180"/>
      <c r="DD103" s="167"/>
      <c r="DE103" s="180"/>
      <c r="DF103" s="167"/>
      <c r="DG103" s="180"/>
      <c r="DH103" s="167"/>
      <c r="DI103" s="198"/>
      <c r="DJ103" s="199">
        <f t="shared" si="63"/>
        <v>0</v>
      </c>
      <c r="DK103" s="216">
        <f t="shared" si="64"/>
        <v>0</v>
      </c>
      <c r="DL103" s="199">
        <f t="shared" si="65"/>
        <v>0</v>
      </c>
      <c r="DM103" s="215">
        <f t="shared" si="66"/>
        <v>0</v>
      </c>
      <c r="DP103" s="167"/>
      <c r="DQ103" s="180"/>
      <c r="DR103" s="167"/>
      <c r="DS103" s="180"/>
      <c r="DT103" s="167"/>
      <c r="DU103" s="180"/>
      <c r="DV103" s="167"/>
      <c r="DW103" s="180"/>
      <c r="DX103" s="167"/>
      <c r="DY103" s="180"/>
      <c r="DZ103" s="167"/>
      <c r="EA103" s="180"/>
      <c r="EB103" s="167"/>
      <c r="EC103" s="180"/>
      <c r="ED103" s="167"/>
      <c r="EE103" s="198"/>
      <c r="EF103" s="199">
        <f t="shared" si="67"/>
        <v>0</v>
      </c>
      <c r="EG103" s="216">
        <f t="shared" si="68"/>
        <v>0</v>
      </c>
      <c r="EH103" s="199">
        <f t="shared" si="69"/>
        <v>0</v>
      </c>
      <c r="EI103" s="215">
        <f t="shared" si="70"/>
        <v>0</v>
      </c>
      <c r="EL103" s="167"/>
      <c r="EM103" s="180"/>
      <c r="EN103" s="167"/>
      <c r="EO103" s="180"/>
      <c r="EP103" s="167"/>
      <c r="EQ103" s="180"/>
      <c r="ER103" s="167"/>
      <c r="ES103" s="180"/>
      <c r="ET103" s="167"/>
      <c r="EU103" s="180"/>
      <c r="EV103" s="167"/>
      <c r="EW103" s="180"/>
      <c r="EX103" s="167"/>
      <c r="EY103" s="180"/>
      <c r="EZ103" s="167"/>
      <c r="FA103" s="198"/>
      <c r="FB103" s="199">
        <f t="shared" si="71"/>
        <v>0</v>
      </c>
      <c r="FC103" s="216">
        <f t="shared" si="72"/>
        <v>0</v>
      </c>
      <c r="FD103" s="199">
        <f t="shared" si="73"/>
        <v>0</v>
      </c>
      <c r="FE103" s="215">
        <f t="shared" si="74"/>
        <v>0</v>
      </c>
      <c r="FH103" s="167"/>
      <c r="FI103" s="180"/>
      <c r="FJ103" s="167"/>
      <c r="FK103" s="180"/>
      <c r="FL103" s="167"/>
      <c r="FM103" s="180"/>
      <c r="FN103" s="167"/>
      <c r="FO103" s="180"/>
      <c r="FP103" s="167"/>
      <c r="FQ103" s="180"/>
      <c r="FR103" s="167"/>
      <c r="FS103" s="180"/>
      <c r="FT103" s="167"/>
      <c r="FU103" s="180"/>
      <c r="FV103" s="167"/>
      <c r="FW103" s="198"/>
      <c r="FX103" s="199">
        <f t="shared" si="75"/>
        <v>0</v>
      </c>
      <c r="FY103" s="216">
        <f t="shared" si="76"/>
        <v>0</v>
      </c>
      <c r="FZ103" s="199">
        <f t="shared" si="77"/>
        <v>0</v>
      </c>
      <c r="GA103" s="215">
        <f t="shared" si="78"/>
        <v>0</v>
      </c>
      <c r="GD103" s="167"/>
      <c r="GE103" s="180"/>
      <c r="GF103" s="167"/>
      <c r="GG103" s="180"/>
      <c r="GH103" s="167"/>
      <c r="GI103" s="180"/>
      <c r="GJ103" s="167"/>
      <c r="GK103" s="180"/>
      <c r="GL103" s="167"/>
      <c r="GM103" s="180"/>
      <c r="GN103" s="167"/>
      <c r="GO103" s="180"/>
      <c r="GP103" s="167"/>
      <c r="GQ103" s="180"/>
      <c r="GR103" s="167"/>
      <c r="GS103" s="198"/>
      <c r="GT103" s="199">
        <f t="shared" si="79"/>
        <v>0</v>
      </c>
      <c r="GU103" s="216">
        <f t="shared" si="80"/>
        <v>0</v>
      </c>
      <c r="GV103" s="199">
        <f t="shared" si="81"/>
        <v>0</v>
      </c>
      <c r="GW103" s="215">
        <f t="shared" si="82"/>
        <v>0</v>
      </c>
      <c r="GZ103" s="167"/>
      <c r="HA103" s="180"/>
      <c r="HB103" s="167"/>
      <c r="HC103" s="180"/>
      <c r="HD103" s="167"/>
      <c r="HE103" s="180"/>
      <c r="HF103" s="167"/>
      <c r="HG103" s="180"/>
      <c r="HH103" s="167"/>
      <c r="HI103" s="180"/>
      <c r="HJ103" s="167"/>
      <c r="HK103" s="180"/>
      <c r="HL103" s="167"/>
      <c r="HM103" s="180"/>
      <c r="HN103" s="167"/>
      <c r="HO103" s="198"/>
      <c r="HP103" s="199">
        <f t="shared" si="83"/>
        <v>0</v>
      </c>
      <c r="HQ103" s="216">
        <f t="shared" si="84"/>
        <v>0</v>
      </c>
      <c r="HR103" s="199">
        <f t="shared" si="85"/>
        <v>0</v>
      </c>
      <c r="HS103" s="215">
        <f t="shared" si="86"/>
        <v>0</v>
      </c>
      <c r="HV103" s="201">
        <f t="shared" si="87"/>
        <v>0</v>
      </c>
      <c r="HW103" s="202">
        <f t="shared" si="87"/>
        <v>0</v>
      </c>
      <c r="HX103" s="169">
        <f t="shared" si="47"/>
        <v>0</v>
      </c>
      <c r="HY103" s="170">
        <f t="shared" si="48"/>
        <v>0</v>
      </c>
      <c r="HZ103" s="203">
        <f t="shared" si="88"/>
        <v>0</v>
      </c>
      <c r="IA103" s="202">
        <f t="shared" si="88"/>
        <v>0</v>
      </c>
      <c r="IB103" s="169">
        <f t="shared" si="49"/>
        <v>0</v>
      </c>
      <c r="IC103" s="444">
        <f t="shared" si="50"/>
        <v>0</v>
      </c>
      <c r="ID103" s="437">
        <f t="shared" si="89"/>
        <v>0</v>
      </c>
      <c r="IE103" s="439">
        <f t="shared" si="90"/>
        <v>0</v>
      </c>
      <c r="IF103" s="438" t="s">
        <v>343</v>
      </c>
      <c r="IG103" s="439" t="s">
        <v>343</v>
      </c>
    </row>
    <row r="104" spans="1:242" s="4" customFormat="1" ht="16.5" hidden="1" customHeight="1" x14ac:dyDescent="0.25">
      <c r="B104" s="73"/>
      <c r="C104" s="882"/>
      <c r="D104" s="883"/>
      <c r="E104" s="131"/>
      <c r="F104" s="564"/>
      <c r="G104" s="131"/>
      <c r="H104" s="131"/>
      <c r="I104" s="80">
        <f>INT(ROUND(F104,2)*(IF(E104&gt;0,data!$J$4,0)))</f>
        <v>0</v>
      </c>
      <c r="J104" s="80"/>
      <c r="K104" s="567"/>
      <c r="L104" s="131"/>
      <c r="M104" s="80">
        <f>INT(ROUND(F104,2)*(IF(E104&gt;0,(IF(K104="ano",data!$J$6,0)),0)))</f>
        <v>0</v>
      </c>
      <c r="N104" s="82"/>
      <c r="O104" s="84"/>
      <c r="Q104" s="85"/>
      <c r="R104" s="639" t="s">
        <v>343</v>
      </c>
      <c r="T104" s="4">
        <f t="shared" si="46"/>
        <v>0</v>
      </c>
      <c r="U104" s="176" t="s">
        <v>300</v>
      </c>
      <c r="V104" s="10"/>
      <c r="W104" s="10"/>
      <c r="X104" s="177"/>
      <c r="Y104" s="178"/>
      <c r="Z104" s="177"/>
      <c r="AA104" s="178"/>
      <c r="AB104" s="177"/>
      <c r="AC104" s="178"/>
      <c r="AD104" s="177"/>
      <c r="AE104" s="178"/>
      <c r="AF104" s="177"/>
      <c r="AG104" s="178"/>
      <c r="AH104" s="177"/>
      <c r="AI104" s="178"/>
      <c r="AJ104" s="177"/>
      <c r="AK104" s="178"/>
      <c r="AL104" s="177"/>
      <c r="AM104" s="178"/>
      <c r="AN104" s="177"/>
      <c r="AO104" s="178"/>
      <c r="AP104" s="177"/>
      <c r="AQ104" s="178"/>
      <c r="AR104" s="177"/>
      <c r="AS104" s="178"/>
      <c r="AT104" s="177"/>
      <c r="AU104" s="205"/>
      <c r="AV104" s="199">
        <f t="shared" si="51"/>
        <v>0</v>
      </c>
      <c r="AW104" s="215">
        <f t="shared" si="52"/>
        <v>0</v>
      </c>
      <c r="AX104" s="199">
        <f t="shared" si="53"/>
        <v>0</v>
      </c>
      <c r="AY104" s="215">
        <f t="shared" si="54"/>
        <v>0</v>
      </c>
      <c r="AZ104" s="23"/>
      <c r="BA104" s="23"/>
      <c r="BB104" s="177"/>
      <c r="BC104" s="178"/>
      <c r="BD104" s="177"/>
      <c r="BE104" s="178"/>
      <c r="BF104" s="177"/>
      <c r="BG104" s="178"/>
      <c r="BH104" s="177"/>
      <c r="BI104" s="178"/>
      <c r="BJ104" s="177"/>
      <c r="BK104" s="178"/>
      <c r="BL104" s="177"/>
      <c r="BM104" s="178"/>
      <c r="BN104" s="177"/>
      <c r="BO104" s="178"/>
      <c r="BP104" s="177"/>
      <c r="BQ104" s="205"/>
      <c r="BR104" s="199">
        <f t="shared" si="55"/>
        <v>0</v>
      </c>
      <c r="BS104" s="216">
        <f t="shared" si="56"/>
        <v>0</v>
      </c>
      <c r="BT104" s="199">
        <f t="shared" si="57"/>
        <v>0</v>
      </c>
      <c r="BU104" s="215">
        <f t="shared" si="58"/>
        <v>0</v>
      </c>
      <c r="BV104" s="23"/>
      <c r="BW104" s="23"/>
      <c r="BX104" s="177"/>
      <c r="BY104" s="178"/>
      <c r="BZ104" s="177"/>
      <c r="CA104" s="178"/>
      <c r="CB104" s="177"/>
      <c r="CC104" s="178"/>
      <c r="CD104" s="177"/>
      <c r="CE104" s="178"/>
      <c r="CF104" s="177"/>
      <c r="CG104" s="178"/>
      <c r="CH104" s="177"/>
      <c r="CI104" s="178"/>
      <c r="CJ104" s="177"/>
      <c r="CK104" s="178"/>
      <c r="CL104" s="177"/>
      <c r="CM104" s="205"/>
      <c r="CN104" s="199">
        <f t="shared" si="59"/>
        <v>0</v>
      </c>
      <c r="CO104" s="216">
        <f t="shared" si="60"/>
        <v>0</v>
      </c>
      <c r="CP104" s="199">
        <f t="shared" si="61"/>
        <v>0</v>
      </c>
      <c r="CQ104" s="215">
        <f t="shared" si="62"/>
        <v>0</v>
      </c>
      <c r="CR104" s="23"/>
      <c r="CS104" s="23"/>
      <c r="CT104" s="177"/>
      <c r="CU104" s="178"/>
      <c r="CV104" s="177"/>
      <c r="CW104" s="178"/>
      <c r="CX104" s="177"/>
      <c r="CY104" s="178"/>
      <c r="CZ104" s="177"/>
      <c r="DA104" s="178"/>
      <c r="DB104" s="177"/>
      <c r="DC104" s="178"/>
      <c r="DD104" s="177"/>
      <c r="DE104" s="178"/>
      <c r="DF104" s="177"/>
      <c r="DG104" s="178"/>
      <c r="DH104" s="177"/>
      <c r="DI104" s="205"/>
      <c r="DJ104" s="199">
        <f t="shared" si="63"/>
        <v>0</v>
      </c>
      <c r="DK104" s="216">
        <f t="shared" si="64"/>
        <v>0</v>
      </c>
      <c r="DL104" s="199">
        <f t="shared" si="65"/>
        <v>0</v>
      </c>
      <c r="DM104" s="215">
        <f t="shared" si="66"/>
        <v>0</v>
      </c>
      <c r="DN104" s="23"/>
      <c r="DO104" s="23"/>
      <c r="DP104" s="177"/>
      <c r="DQ104" s="178"/>
      <c r="DR104" s="177"/>
      <c r="DS104" s="178"/>
      <c r="DT104" s="177"/>
      <c r="DU104" s="178"/>
      <c r="DV104" s="177"/>
      <c r="DW104" s="178"/>
      <c r="DX104" s="177"/>
      <c r="DY104" s="178"/>
      <c r="DZ104" s="177"/>
      <c r="EA104" s="178"/>
      <c r="EB104" s="177"/>
      <c r="EC104" s="178"/>
      <c r="ED104" s="177"/>
      <c r="EE104" s="205"/>
      <c r="EF104" s="199">
        <f t="shared" si="67"/>
        <v>0</v>
      </c>
      <c r="EG104" s="216">
        <f t="shared" si="68"/>
        <v>0</v>
      </c>
      <c r="EH104" s="199">
        <f t="shared" si="69"/>
        <v>0</v>
      </c>
      <c r="EI104" s="215">
        <f t="shared" si="70"/>
        <v>0</v>
      </c>
      <c r="EJ104" s="23"/>
      <c r="EK104" s="23"/>
      <c r="EL104" s="177"/>
      <c r="EM104" s="178"/>
      <c r="EN104" s="177"/>
      <c r="EO104" s="178"/>
      <c r="EP104" s="177"/>
      <c r="EQ104" s="178"/>
      <c r="ER104" s="177"/>
      <c r="ES104" s="178"/>
      <c r="ET104" s="177"/>
      <c r="EU104" s="178"/>
      <c r="EV104" s="177"/>
      <c r="EW104" s="178"/>
      <c r="EX104" s="177"/>
      <c r="EY104" s="178"/>
      <c r="EZ104" s="177"/>
      <c r="FA104" s="205"/>
      <c r="FB104" s="199">
        <f t="shared" si="71"/>
        <v>0</v>
      </c>
      <c r="FC104" s="216">
        <f t="shared" si="72"/>
        <v>0</v>
      </c>
      <c r="FD104" s="199">
        <f t="shared" si="73"/>
        <v>0</v>
      </c>
      <c r="FE104" s="215">
        <f t="shared" si="74"/>
        <v>0</v>
      </c>
      <c r="FF104" s="23"/>
      <c r="FG104" s="23"/>
      <c r="FH104" s="177"/>
      <c r="FI104" s="178"/>
      <c r="FJ104" s="177"/>
      <c r="FK104" s="178"/>
      <c r="FL104" s="177"/>
      <c r="FM104" s="178"/>
      <c r="FN104" s="177"/>
      <c r="FO104" s="178"/>
      <c r="FP104" s="177"/>
      <c r="FQ104" s="178"/>
      <c r="FR104" s="177"/>
      <c r="FS104" s="178"/>
      <c r="FT104" s="177"/>
      <c r="FU104" s="178"/>
      <c r="FV104" s="177"/>
      <c r="FW104" s="205"/>
      <c r="FX104" s="199">
        <f t="shared" si="75"/>
        <v>0</v>
      </c>
      <c r="FY104" s="216">
        <f t="shared" si="76"/>
        <v>0</v>
      </c>
      <c r="FZ104" s="199">
        <f t="shared" si="77"/>
        <v>0</v>
      </c>
      <c r="GA104" s="215">
        <f t="shared" si="78"/>
        <v>0</v>
      </c>
      <c r="GB104" s="23"/>
      <c r="GC104" s="23"/>
      <c r="GD104" s="177"/>
      <c r="GE104" s="178"/>
      <c r="GF104" s="177"/>
      <c r="GG104" s="178"/>
      <c r="GH104" s="177"/>
      <c r="GI104" s="178"/>
      <c r="GJ104" s="177"/>
      <c r="GK104" s="178"/>
      <c r="GL104" s="177"/>
      <c r="GM104" s="178"/>
      <c r="GN104" s="177"/>
      <c r="GO104" s="178"/>
      <c r="GP104" s="177"/>
      <c r="GQ104" s="178"/>
      <c r="GR104" s="177"/>
      <c r="GS104" s="205"/>
      <c r="GT104" s="199">
        <f t="shared" si="79"/>
        <v>0</v>
      </c>
      <c r="GU104" s="216">
        <f t="shared" si="80"/>
        <v>0</v>
      </c>
      <c r="GV104" s="199">
        <f t="shared" si="81"/>
        <v>0</v>
      </c>
      <c r="GW104" s="215">
        <f t="shared" si="82"/>
        <v>0</v>
      </c>
      <c r="GX104" s="23"/>
      <c r="GY104" s="23"/>
      <c r="GZ104" s="177"/>
      <c r="HA104" s="178"/>
      <c r="HB104" s="177"/>
      <c r="HC104" s="178"/>
      <c r="HD104" s="177"/>
      <c r="HE104" s="178"/>
      <c r="HF104" s="177"/>
      <c r="HG104" s="178"/>
      <c r="HH104" s="177"/>
      <c r="HI104" s="178"/>
      <c r="HJ104" s="177"/>
      <c r="HK104" s="178"/>
      <c r="HL104" s="177"/>
      <c r="HM104" s="178"/>
      <c r="HN104" s="177"/>
      <c r="HO104" s="205"/>
      <c r="HP104" s="199">
        <f t="shared" si="83"/>
        <v>0</v>
      </c>
      <c r="HQ104" s="216">
        <f t="shared" si="84"/>
        <v>0</v>
      </c>
      <c r="HR104" s="199">
        <f t="shared" si="85"/>
        <v>0</v>
      </c>
      <c r="HS104" s="215">
        <f t="shared" si="86"/>
        <v>0</v>
      </c>
      <c r="HT104" s="23"/>
      <c r="HU104" s="23"/>
      <c r="HV104" s="201">
        <f t="shared" si="87"/>
        <v>0</v>
      </c>
      <c r="HW104" s="202">
        <f t="shared" si="87"/>
        <v>0</v>
      </c>
      <c r="HX104" s="169">
        <f t="shared" si="47"/>
        <v>0</v>
      </c>
      <c r="HY104" s="170">
        <f t="shared" si="48"/>
        <v>0</v>
      </c>
      <c r="HZ104" s="203">
        <f t="shared" si="88"/>
        <v>0</v>
      </c>
      <c r="IA104" s="202">
        <f t="shared" si="88"/>
        <v>0</v>
      </c>
      <c r="IB104" s="169">
        <f t="shared" si="49"/>
        <v>0</v>
      </c>
      <c r="IC104" s="444">
        <f t="shared" si="50"/>
        <v>0</v>
      </c>
      <c r="ID104" s="437">
        <f t="shared" si="89"/>
        <v>0</v>
      </c>
      <c r="IE104" s="439">
        <f t="shared" si="90"/>
        <v>0</v>
      </c>
      <c r="IF104" s="438" t="s">
        <v>343</v>
      </c>
      <c r="IG104" s="439" t="s">
        <v>343</v>
      </c>
      <c r="IH104" s="23"/>
    </row>
    <row r="105" spans="1:242" s="4" customFormat="1" ht="16.5" customHeight="1" x14ac:dyDescent="0.25">
      <c r="B105" s="73" t="s">
        <v>59</v>
      </c>
      <c r="C105" s="880"/>
      <c r="D105" s="881"/>
      <c r="E105" s="318"/>
      <c r="F105" s="314"/>
      <c r="G105" s="14"/>
      <c r="H105" s="14"/>
      <c r="I105" s="80">
        <f>INT(ROUND(F105,2)*(IF(E105&gt;0,data!$J$4,0)))</f>
        <v>0</v>
      </c>
      <c r="J105" s="80">
        <f>IF(E105&gt;0,I105*E105,0)</f>
        <v>0</v>
      </c>
      <c r="K105" s="320"/>
      <c r="L105" s="318"/>
      <c r="M105" s="80">
        <f>INT(ROUND(F105,2)*(IF(E105&gt;0,(IF(K105="ano",data!$J$6,0)),0)))</f>
        <v>0</v>
      </c>
      <c r="N105" s="82">
        <f>IF(L105&gt;E105,M105*E105,M105*L105)</f>
        <v>0</v>
      </c>
      <c r="O105" s="84">
        <f t="shared" si="44"/>
        <v>0</v>
      </c>
      <c r="Q105" s="85" t="str">
        <f t="shared" si="45"/>
        <v/>
      </c>
      <c r="R105" s="639" t="s">
        <v>343</v>
      </c>
      <c r="T105" s="4">
        <f t="shared" si="46"/>
        <v>0</v>
      </c>
      <c r="U105" s="179" t="s">
        <v>300</v>
      </c>
      <c r="V105" s="10"/>
      <c r="W105" s="10"/>
      <c r="X105" s="177"/>
      <c r="Y105" s="178"/>
      <c r="Z105" s="177"/>
      <c r="AA105" s="178"/>
      <c r="AB105" s="177"/>
      <c r="AC105" s="178"/>
      <c r="AD105" s="177"/>
      <c r="AE105" s="178"/>
      <c r="AF105" s="177"/>
      <c r="AG105" s="178"/>
      <c r="AH105" s="177"/>
      <c r="AI105" s="178"/>
      <c r="AJ105" s="177"/>
      <c r="AK105" s="178"/>
      <c r="AL105" s="177"/>
      <c r="AM105" s="178"/>
      <c r="AN105" s="177"/>
      <c r="AO105" s="178"/>
      <c r="AP105" s="177"/>
      <c r="AQ105" s="178"/>
      <c r="AR105" s="177"/>
      <c r="AS105" s="178"/>
      <c r="AT105" s="177"/>
      <c r="AU105" s="205"/>
      <c r="AV105" s="199">
        <f t="shared" si="51"/>
        <v>0</v>
      </c>
      <c r="AW105" s="215">
        <f t="shared" si="52"/>
        <v>0</v>
      </c>
      <c r="AX105" s="199">
        <f t="shared" si="53"/>
        <v>0</v>
      </c>
      <c r="AY105" s="215">
        <f t="shared" si="54"/>
        <v>0</v>
      </c>
      <c r="BB105" s="177"/>
      <c r="BC105" s="178"/>
      <c r="BD105" s="177"/>
      <c r="BE105" s="178"/>
      <c r="BF105" s="177"/>
      <c r="BG105" s="178"/>
      <c r="BH105" s="177"/>
      <c r="BI105" s="178"/>
      <c r="BJ105" s="177"/>
      <c r="BK105" s="178"/>
      <c r="BL105" s="177"/>
      <c r="BM105" s="178"/>
      <c r="BN105" s="177"/>
      <c r="BO105" s="178"/>
      <c r="BP105" s="177"/>
      <c r="BQ105" s="205"/>
      <c r="BR105" s="199">
        <f t="shared" si="55"/>
        <v>0</v>
      </c>
      <c r="BS105" s="216">
        <f t="shared" si="56"/>
        <v>0</v>
      </c>
      <c r="BT105" s="199">
        <f t="shared" si="57"/>
        <v>0</v>
      </c>
      <c r="BU105" s="215">
        <f t="shared" si="58"/>
        <v>0</v>
      </c>
      <c r="BX105" s="177"/>
      <c r="BY105" s="178"/>
      <c r="BZ105" s="177"/>
      <c r="CA105" s="178"/>
      <c r="CB105" s="177"/>
      <c r="CC105" s="178"/>
      <c r="CD105" s="177"/>
      <c r="CE105" s="178"/>
      <c r="CF105" s="177"/>
      <c r="CG105" s="178"/>
      <c r="CH105" s="177"/>
      <c r="CI105" s="178"/>
      <c r="CJ105" s="177"/>
      <c r="CK105" s="178"/>
      <c r="CL105" s="177"/>
      <c r="CM105" s="205"/>
      <c r="CN105" s="199">
        <f t="shared" si="59"/>
        <v>0</v>
      </c>
      <c r="CO105" s="216">
        <f t="shared" si="60"/>
        <v>0</v>
      </c>
      <c r="CP105" s="199">
        <f t="shared" si="61"/>
        <v>0</v>
      </c>
      <c r="CQ105" s="215">
        <f t="shared" si="62"/>
        <v>0</v>
      </c>
      <c r="CT105" s="177"/>
      <c r="CU105" s="178"/>
      <c r="CV105" s="177"/>
      <c r="CW105" s="178"/>
      <c r="CX105" s="177"/>
      <c r="CY105" s="178"/>
      <c r="CZ105" s="177"/>
      <c r="DA105" s="178"/>
      <c r="DB105" s="177"/>
      <c r="DC105" s="178"/>
      <c r="DD105" s="177"/>
      <c r="DE105" s="178"/>
      <c r="DF105" s="177"/>
      <c r="DG105" s="178"/>
      <c r="DH105" s="177"/>
      <c r="DI105" s="205"/>
      <c r="DJ105" s="199">
        <f t="shared" si="63"/>
        <v>0</v>
      </c>
      <c r="DK105" s="216">
        <f t="shared" si="64"/>
        <v>0</v>
      </c>
      <c r="DL105" s="199">
        <f t="shared" si="65"/>
        <v>0</v>
      </c>
      <c r="DM105" s="215">
        <f t="shared" si="66"/>
        <v>0</v>
      </c>
      <c r="DP105" s="177"/>
      <c r="DQ105" s="178"/>
      <c r="DR105" s="177"/>
      <c r="DS105" s="178"/>
      <c r="DT105" s="177"/>
      <c r="DU105" s="178"/>
      <c r="DV105" s="177"/>
      <c r="DW105" s="178"/>
      <c r="DX105" s="177"/>
      <c r="DY105" s="178"/>
      <c r="DZ105" s="177"/>
      <c r="EA105" s="178"/>
      <c r="EB105" s="177"/>
      <c r="EC105" s="178"/>
      <c r="ED105" s="177"/>
      <c r="EE105" s="205"/>
      <c r="EF105" s="199">
        <f t="shared" si="67"/>
        <v>0</v>
      </c>
      <c r="EG105" s="216">
        <f t="shared" si="68"/>
        <v>0</v>
      </c>
      <c r="EH105" s="199">
        <f t="shared" si="69"/>
        <v>0</v>
      </c>
      <c r="EI105" s="215">
        <f t="shared" si="70"/>
        <v>0</v>
      </c>
      <c r="EL105" s="177"/>
      <c r="EM105" s="178"/>
      <c r="EN105" s="177"/>
      <c r="EO105" s="178"/>
      <c r="EP105" s="177"/>
      <c r="EQ105" s="178"/>
      <c r="ER105" s="177"/>
      <c r="ES105" s="178"/>
      <c r="ET105" s="177"/>
      <c r="EU105" s="178"/>
      <c r="EV105" s="177"/>
      <c r="EW105" s="178"/>
      <c r="EX105" s="177"/>
      <c r="EY105" s="178"/>
      <c r="EZ105" s="177"/>
      <c r="FA105" s="205"/>
      <c r="FB105" s="199">
        <f t="shared" si="71"/>
        <v>0</v>
      </c>
      <c r="FC105" s="216">
        <f t="shared" si="72"/>
        <v>0</v>
      </c>
      <c r="FD105" s="199">
        <f t="shared" si="73"/>
        <v>0</v>
      </c>
      <c r="FE105" s="215">
        <f t="shared" si="74"/>
        <v>0</v>
      </c>
      <c r="FH105" s="177"/>
      <c r="FI105" s="178"/>
      <c r="FJ105" s="177"/>
      <c r="FK105" s="178"/>
      <c r="FL105" s="177"/>
      <c r="FM105" s="178"/>
      <c r="FN105" s="177"/>
      <c r="FO105" s="178"/>
      <c r="FP105" s="177"/>
      <c r="FQ105" s="178"/>
      <c r="FR105" s="177"/>
      <c r="FS105" s="178"/>
      <c r="FT105" s="177"/>
      <c r="FU105" s="178"/>
      <c r="FV105" s="177"/>
      <c r="FW105" s="205"/>
      <c r="FX105" s="199">
        <f t="shared" si="75"/>
        <v>0</v>
      </c>
      <c r="FY105" s="216">
        <f t="shared" si="76"/>
        <v>0</v>
      </c>
      <c r="FZ105" s="199">
        <f t="shared" si="77"/>
        <v>0</v>
      </c>
      <c r="GA105" s="215">
        <f t="shared" si="78"/>
        <v>0</v>
      </c>
      <c r="GD105" s="177"/>
      <c r="GE105" s="178"/>
      <c r="GF105" s="177"/>
      <c r="GG105" s="178"/>
      <c r="GH105" s="177"/>
      <c r="GI105" s="178"/>
      <c r="GJ105" s="177"/>
      <c r="GK105" s="178"/>
      <c r="GL105" s="177"/>
      <c r="GM105" s="178"/>
      <c r="GN105" s="177"/>
      <c r="GO105" s="178"/>
      <c r="GP105" s="177"/>
      <c r="GQ105" s="178"/>
      <c r="GR105" s="177"/>
      <c r="GS105" s="205"/>
      <c r="GT105" s="199">
        <f t="shared" si="79"/>
        <v>0</v>
      </c>
      <c r="GU105" s="216">
        <f t="shared" si="80"/>
        <v>0</v>
      </c>
      <c r="GV105" s="199">
        <f t="shared" si="81"/>
        <v>0</v>
      </c>
      <c r="GW105" s="215">
        <f t="shared" si="82"/>
        <v>0</v>
      </c>
      <c r="GZ105" s="177"/>
      <c r="HA105" s="178"/>
      <c r="HB105" s="177"/>
      <c r="HC105" s="178"/>
      <c r="HD105" s="177"/>
      <c r="HE105" s="178"/>
      <c r="HF105" s="177"/>
      <c r="HG105" s="178"/>
      <c r="HH105" s="177"/>
      <c r="HI105" s="178"/>
      <c r="HJ105" s="177"/>
      <c r="HK105" s="178"/>
      <c r="HL105" s="177"/>
      <c r="HM105" s="178"/>
      <c r="HN105" s="177"/>
      <c r="HO105" s="205"/>
      <c r="HP105" s="199">
        <f t="shared" si="83"/>
        <v>0</v>
      </c>
      <c r="HQ105" s="216">
        <f t="shared" si="84"/>
        <v>0</v>
      </c>
      <c r="HR105" s="199">
        <f t="shared" si="85"/>
        <v>0</v>
      </c>
      <c r="HS105" s="215">
        <f t="shared" si="86"/>
        <v>0</v>
      </c>
      <c r="HV105" s="201">
        <f t="shared" si="87"/>
        <v>0</v>
      </c>
      <c r="HW105" s="202">
        <f t="shared" si="87"/>
        <v>0</v>
      </c>
      <c r="HX105" s="169">
        <f t="shared" si="47"/>
        <v>0</v>
      </c>
      <c r="HY105" s="170">
        <f t="shared" si="48"/>
        <v>0</v>
      </c>
      <c r="HZ105" s="203">
        <f t="shared" si="88"/>
        <v>0</v>
      </c>
      <c r="IA105" s="202">
        <f t="shared" si="88"/>
        <v>0</v>
      </c>
      <c r="IB105" s="169">
        <f t="shared" si="49"/>
        <v>0</v>
      </c>
      <c r="IC105" s="444">
        <f t="shared" si="50"/>
        <v>0</v>
      </c>
      <c r="ID105" s="437">
        <f t="shared" si="89"/>
        <v>0</v>
      </c>
      <c r="IE105" s="439">
        <f t="shared" si="90"/>
        <v>0</v>
      </c>
      <c r="IF105" s="438" t="s">
        <v>343</v>
      </c>
      <c r="IG105" s="439" t="s">
        <v>343</v>
      </c>
    </row>
    <row r="106" spans="1:242" s="4" customFormat="1" ht="16.5" hidden="1" customHeight="1" x14ac:dyDescent="0.25">
      <c r="B106" s="73"/>
      <c r="C106" s="882"/>
      <c r="D106" s="883"/>
      <c r="E106" s="131"/>
      <c r="F106" s="564"/>
      <c r="G106" s="131"/>
      <c r="H106" s="131"/>
      <c r="I106" s="80">
        <f>INT(ROUND(F106,2)*(IF(E106&gt;0,data!$J$4,0)))</f>
        <v>0</v>
      </c>
      <c r="J106" s="80"/>
      <c r="K106" s="567"/>
      <c r="L106" s="131"/>
      <c r="M106" s="80">
        <f>INT(ROUND(F106,2)*(IF(E106&gt;0,(IF(K106="ano",data!$J$6,0)),0)))</f>
        <v>0</v>
      </c>
      <c r="N106" s="82"/>
      <c r="O106" s="84"/>
      <c r="Q106" s="85"/>
      <c r="R106" s="639" t="s">
        <v>343</v>
      </c>
      <c r="T106" s="4">
        <f t="shared" ref="T106:T169" si="91">IF(O106&gt;0,IF(ISTEXT(C106)=TRUE,0,1),0)</f>
        <v>0</v>
      </c>
      <c r="U106" s="176" t="s">
        <v>300</v>
      </c>
      <c r="V106" s="10"/>
      <c r="W106" s="10"/>
      <c r="X106" s="177"/>
      <c r="Y106" s="178"/>
      <c r="Z106" s="177"/>
      <c r="AA106" s="178"/>
      <c r="AB106" s="177"/>
      <c r="AC106" s="178"/>
      <c r="AD106" s="177"/>
      <c r="AE106" s="178"/>
      <c r="AF106" s="177"/>
      <c r="AG106" s="178"/>
      <c r="AH106" s="177"/>
      <c r="AI106" s="178"/>
      <c r="AJ106" s="177"/>
      <c r="AK106" s="178"/>
      <c r="AL106" s="177"/>
      <c r="AM106" s="178"/>
      <c r="AN106" s="177"/>
      <c r="AO106" s="178"/>
      <c r="AP106" s="177"/>
      <c r="AQ106" s="178"/>
      <c r="AR106" s="177"/>
      <c r="AS106" s="178"/>
      <c r="AT106" s="177"/>
      <c r="AU106" s="205"/>
      <c r="AV106" s="199">
        <f t="shared" si="51"/>
        <v>0</v>
      </c>
      <c r="AW106" s="215">
        <f t="shared" si="52"/>
        <v>0</v>
      </c>
      <c r="AX106" s="199">
        <f t="shared" si="53"/>
        <v>0</v>
      </c>
      <c r="AY106" s="215">
        <f t="shared" si="54"/>
        <v>0</v>
      </c>
      <c r="BB106" s="177"/>
      <c r="BC106" s="178"/>
      <c r="BD106" s="177"/>
      <c r="BE106" s="178"/>
      <c r="BF106" s="177"/>
      <c r="BG106" s="178"/>
      <c r="BH106" s="177"/>
      <c r="BI106" s="178"/>
      <c r="BJ106" s="177"/>
      <c r="BK106" s="178"/>
      <c r="BL106" s="177"/>
      <c r="BM106" s="178"/>
      <c r="BN106" s="177"/>
      <c r="BO106" s="178"/>
      <c r="BP106" s="177"/>
      <c r="BQ106" s="205"/>
      <c r="BR106" s="199">
        <f t="shared" si="55"/>
        <v>0</v>
      </c>
      <c r="BS106" s="216">
        <f t="shared" si="56"/>
        <v>0</v>
      </c>
      <c r="BT106" s="199">
        <f t="shared" si="57"/>
        <v>0</v>
      </c>
      <c r="BU106" s="215">
        <f t="shared" si="58"/>
        <v>0</v>
      </c>
      <c r="BX106" s="177"/>
      <c r="BY106" s="178"/>
      <c r="BZ106" s="177"/>
      <c r="CA106" s="178"/>
      <c r="CB106" s="177"/>
      <c r="CC106" s="178"/>
      <c r="CD106" s="177"/>
      <c r="CE106" s="178"/>
      <c r="CF106" s="177"/>
      <c r="CG106" s="178"/>
      <c r="CH106" s="177"/>
      <c r="CI106" s="178"/>
      <c r="CJ106" s="177"/>
      <c r="CK106" s="178"/>
      <c r="CL106" s="177"/>
      <c r="CM106" s="205"/>
      <c r="CN106" s="199">
        <f t="shared" si="59"/>
        <v>0</v>
      </c>
      <c r="CO106" s="216">
        <f t="shared" si="60"/>
        <v>0</v>
      </c>
      <c r="CP106" s="199">
        <f t="shared" si="61"/>
        <v>0</v>
      </c>
      <c r="CQ106" s="215">
        <f t="shared" si="62"/>
        <v>0</v>
      </c>
      <c r="CT106" s="177"/>
      <c r="CU106" s="178"/>
      <c r="CV106" s="177"/>
      <c r="CW106" s="178"/>
      <c r="CX106" s="177"/>
      <c r="CY106" s="178"/>
      <c r="CZ106" s="177"/>
      <c r="DA106" s="178"/>
      <c r="DB106" s="177"/>
      <c r="DC106" s="178"/>
      <c r="DD106" s="177"/>
      <c r="DE106" s="178"/>
      <c r="DF106" s="177"/>
      <c r="DG106" s="178"/>
      <c r="DH106" s="177"/>
      <c r="DI106" s="205"/>
      <c r="DJ106" s="199">
        <f t="shared" si="63"/>
        <v>0</v>
      </c>
      <c r="DK106" s="216">
        <f t="shared" si="64"/>
        <v>0</v>
      </c>
      <c r="DL106" s="199">
        <f t="shared" si="65"/>
        <v>0</v>
      </c>
      <c r="DM106" s="215">
        <f t="shared" si="66"/>
        <v>0</v>
      </c>
      <c r="DP106" s="177"/>
      <c r="DQ106" s="178"/>
      <c r="DR106" s="177"/>
      <c r="DS106" s="178"/>
      <c r="DT106" s="177"/>
      <c r="DU106" s="178"/>
      <c r="DV106" s="177"/>
      <c r="DW106" s="178"/>
      <c r="DX106" s="177"/>
      <c r="DY106" s="178"/>
      <c r="DZ106" s="177"/>
      <c r="EA106" s="178"/>
      <c r="EB106" s="177"/>
      <c r="EC106" s="178"/>
      <c r="ED106" s="177"/>
      <c r="EE106" s="205"/>
      <c r="EF106" s="199">
        <f t="shared" si="67"/>
        <v>0</v>
      </c>
      <c r="EG106" s="216">
        <f t="shared" si="68"/>
        <v>0</v>
      </c>
      <c r="EH106" s="199">
        <f t="shared" si="69"/>
        <v>0</v>
      </c>
      <c r="EI106" s="215">
        <f t="shared" si="70"/>
        <v>0</v>
      </c>
      <c r="EL106" s="177"/>
      <c r="EM106" s="178"/>
      <c r="EN106" s="177"/>
      <c r="EO106" s="178"/>
      <c r="EP106" s="177"/>
      <c r="EQ106" s="178"/>
      <c r="ER106" s="177"/>
      <c r="ES106" s="178"/>
      <c r="ET106" s="177"/>
      <c r="EU106" s="178"/>
      <c r="EV106" s="177"/>
      <c r="EW106" s="178"/>
      <c r="EX106" s="177"/>
      <c r="EY106" s="178"/>
      <c r="EZ106" s="177"/>
      <c r="FA106" s="205"/>
      <c r="FB106" s="199">
        <f t="shared" si="71"/>
        <v>0</v>
      </c>
      <c r="FC106" s="216">
        <f t="shared" si="72"/>
        <v>0</v>
      </c>
      <c r="FD106" s="199">
        <f t="shared" si="73"/>
        <v>0</v>
      </c>
      <c r="FE106" s="215">
        <f t="shared" si="74"/>
        <v>0</v>
      </c>
      <c r="FH106" s="177"/>
      <c r="FI106" s="178"/>
      <c r="FJ106" s="177"/>
      <c r="FK106" s="178"/>
      <c r="FL106" s="177"/>
      <c r="FM106" s="178"/>
      <c r="FN106" s="177"/>
      <c r="FO106" s="178"/>
      <c r="FP106" s="177"/>
      <c r="FQ106" s="178"/>
      <c r="FR106" s="177"/>
      <c r="FS106" s="178"/>
      <c r="FT106" s="177"/>
      <c r="FU106" s="178"/>
      <c r="FV106" s="177"/>
      <c r="FW106" s="205"/>
      <c r="FX106" s="199">
        <f t="shared" si="75"/>
        <v>0</v>
      </c>
      <c r="FY106" s="216">
        <f t="shared" si="76"/>
        <v>0</v>
      </c>
      <c r="FZ106" s="199">
        <f t="shared" si="77"/>
        <v>0</v>
      </c>
      <c r="GA106" s="215">
        <f t="shared" si="78"/>
        <v>0</v>
      </c>
      <c r="GD106" s="177"/>
      <c r="GE106" s="178"/>
      <c r="GF106" s="177"/>
      <c r="GG106" s="178"/>
      <c r="GH106" s="177"/>
      <c r="GI106" s="178"/>
      <c r="GJ106" s="177"/>
      <c r="GK106" s="178"/>
      <c r="GL106" s="177"/>
      <c r="GM106" s="178"/>
      <c r="GN106" s="177"/>
      <c r="GO106" s="178"/>
      <c r="GP106" s="177"/>
      <c r="GQ106" s="178"/>
      <c r="GR106" s="177"/>
      <c r="GS106" s="205"/>
      <c r="GT106" s="199">
        <f t="shared" si="79"/>
        <v>0</v>
      </c>
      <c r="GU106" s="216">
        <f t="shared" si="80"/>
        <v>0</v>
      </c>
      <c r="GV106" s="199">
        <f t="shared" si="81"/>
        <v>0</v>
      </c>
      <c r="GW106" s="215">
        <f t="shared" si="82"/>
        <v>0</v>
      </c>
      <c r="GZ106" s="177"/>
      <c r="HA106" s="178"/>
      <c r="HB106" s="177"/>
      <c r="HC106" s="178"/>
      <c r="HD106" s="177"/>
      <c r="HE106" s="178"/>
      <c r="HF106" s="177"/>
      <c r="HG106" s="178"/>
      <c r="HH106" s="177"/>
      <c r="HI106" s="178"/>
      <c r="HJ106" s="177"/>
      <c r="HK106" s="178"/>
      <c r="HL106" s="177"/>
      <c r="HM106" s="178"/>
      <c r="HN106" s="177"/>
      <c r="HO106" s="205"/>
      <c r="HP106" s="199">
        <f t="shared" si="83"/>
        <v>0</v>
      </c>
      <c r="HQ106" s="216">
        <f t="shared" si="84"/>
        <v>0</v>
      </c>
      <c r="HR106" s="199">
        <f t="shared" si="85"/>
        <v>0</v>
      </c>
      <c r="HS106" s="215">
        <f t="shared" si="86"/>
        <v>0</v>
      </c>
      <c r="HV106" s="201">
        <f t="shared" si="87"/>
        <v>0</v>
      </c>
      <c r="HW106" s="202">
        <f t="shared" si="87"/>
        <v>0</v>
      </c>
      <c r="HX106" s="169">
        <f t="shared" si="47"/>
        <v>0</v>
      </c>
      <c r="HY106" s="170">
        <f t="shared" si="48"/>
        <v>0</v>
      </c>
      <c r="HZ106" s="203">
        <f t="shared" si="88"/>
        <v>0</v>
      </c>
      <c r="IA106" s="202">
        <f t="shared" si="88"/>
        <v>0</v>
      </c>
      <c r="IB106" s="169">
        <f t="shared" si="49"/>
        <v>0</v>
      </c>
      <c r="IC106" s="444">
        <f t="shared" si="50"/>
        <v>0</v>
      </c>
      <c r="ID106" s="437">
        <f t="shared" si="89"/>
        <v>0</v>
      </c>
      <c r="IE106" s="439">
        <f t="shared" si="90"/>
        <v>0</v>
      </c>
      <c r="IF106" s="438" t="s">
        <v>343</v>
      </c>
      <c r="IG106" s="439" t="s">
        <v>343</v>
      </c>
    </row>
    <row r="107" spans="1:242" s="4" customFormat="1" ht="16.5" customHeight="1" x14ac:dyDescent="0.2">
      <c r="B107" s="73" t="s">
        <v>264</v>
      </c>
      <c r="C107" s="880"/>
      <c r="D107" s="881"/>
      <c r="E107" s="318"/>
      <c r="F107" s="314"/>
      <c r="G107" s="14"/>
      <c r="H107" s="14"/>
      <c r="I107" s="80">
        <f>INT(ROUND(F107,2)*(IF(E107&gt;0,data!$J$4,0)))</f>
        <v>0</v>
      </c>
      <c r="J107" s="80">
        <f>IF(E107&gt;0,I107*E107,0)</f>
        <v>0</v>
      </c>
      <c r="K107" s="320"/>
      <c r="L107" s="318"/>
      <c r="M107" s="80">
        <f>INT(ROUND(F107,2)*(IF(E107&gt;0,(IF(K107="ano",data!$J$6,0)),0)))</f>
        <v>0</v>
      </c>
      <c r="N107" s="82">
        <f>IF(L107&gt;E107,M107*E107,M107*L107)</f>
        <v>0</v>
      </c>
      <c r="O107" s="84">
        <f t="shared" ref="O107" si="92">J107+N107</f>
        <v>0</v>
      </c>
      <c r="Q107" s="85" t="str">
        <f t="shared" ref="Q107" si="93">IF(O107&gt;0,1,"")</f>
        <v/>
      </c>
      <c r="R107" s="639" t="s">
        <v>343</v>
      </c>
      <c r="T107" s="4">
        <f t="shared" si="91"/>
        <v>0</v>
      </c>
      <c r="U107" s="179" t="s">
        <v>300</v>
      </c>
      <c r="V107" s="10"/>
      <c r="W107" s="10"/>
      <c r="X107" s="167"/>
      <c r="Y107" s="180"/>
      <c r="Z107" s="167"/>
      <c r="AA107" s="180"/>
      <c r="AB107" s="167"/>
      <c r="AC107" s="180"/>
      <c r="AD107" s="167"/>
      <c r="AE107" s="180"/>
      <c r="AF107" s="167"/>
      <c r="AG107" s="180"/>
      <c r="AH107" s="167"/>
      <c r="AI107" s="180"/>
      <c r="AJ107" s="167"/>
      <c r="AK107" s="180"/>
      <c r="AL107" s="167"/>
      <c r="AM107" s="180"/>
      <c r="AN107" s="167"/>
      <c r="AO107" s="180"/>
      <c r="AP107" s="167"/>
      <c r="AQ107" s="180"/>
      <c r="AR107" s="167"/>
      <c r="AS107" s="180"/>
      <c r="AT107" s="167"/>
      <c r="AU107" s="198"/>
      <c r="AV107" s="199">
        <f t="shared" si="51"/>
        <v>0</v>
      </c>
      <c r="AW107" s="215">
        <f t="shared" si="52"/>
        <v>0</v>
      </c>
      <c r="AX107" s="199">
        <f t="shared" si="53"/>
        <v>0</v>
      </c>
      <c r="AY107" s="215">
        <f t="shared" si="54"/>
        <v>0</v>
      </c>
      <c r="AZ107" s="1"/>
      <c r="BA107" s="1"/>
      <c r="BB107" s="167"/>
      <c r="BC107" s="180"/>
      <c r="BD107" s="167"/>
      <c r="BE107" s="180"/>
      <c r="BF107" s="167"/>
      <c r="BG107" s="180"/>
      <c r="BH107" s="167"/>
      <c r="BI107" s="180"/>
      <c r="BJ107" s="167"/>
      <c r="BK107" s="180"/>
      <c r="BL107" s="167"/>
      <c r="BM107" s="180"/>
      <c r="BN107" s="167"/>
      <c r="BO107" s="180"/>
      <c r="BP107" s="167"/>
      <c r="BQ107" s="198"/>
      <c r="BR107" s="199">
        <f t="shared" si="55"/>
        <v>0</v>
      </c>
      <c r="BS107" s="216">
        <f t="shared" si="56"/>
        <v>0</v>
      </c>
      <c r="BT107" s="199">
        <f t="shared" si="57"/>
        <v>0</v>
      </c>
      <c r="BU107" s="215">
        <f t="shared" si="58"/>
        <v>0</v>
      </c>
      <c r="BV107" s="1"/>
      <c r="BW107" s="1"/>
      <c r="BX107" s="167"/>
      <c r="BY107" s="180"/>
      <c r="BZ107" s="167"/>
      <c r="CA107" s="180"/>
      <c r="CB107" s="167"/>
      <c r="CC107" s="180"/>
      <c r="CD107" s="167"/>
      <c r="CE107" s="180"/>
      <c r="CF107" s="167"/>
      <c r="CG107" s="180"/>
      <c r="CH107" s="167"/>
      <c r="CI107" s="180"/>
      <c r="CJ107" s="167"/>
      <c r="CK107" s="180"/>
      <c r="CL107" s="167"/>
      <c r="CM107" s="198"/>
      <c r="CN107" s="199">
        <f t="shared" si="59"/>
        <v>0</v>
      </c>
      <c r="CO107" s="216">
        <f t="shared" si="60"/>
        <v>0</v>
      </c>
      <c r="CP107" s="199">
        <f t="shared" si="61"/>
        <v>0</v>
      </c>
      <c r="CQ107" s="215">
        <f t="shared" si="62"/>
        <v>0</v>
      </c>
      <c r="CR107" s="1"/>
      <c r="CS107" s="1"/>
      <c r="CT107" s="167"/>
      <c r="CU107" s="180"/>
      <c r="CV107" s="167"/>
      <c r="CW107" s="180"/>
      <c r="CX107" s="167"/>
      <c r="CY107" s="180"/>
      <c r="CZ107" s="167"/>
      <c r="DA107" s="180"/>
      <c r="DB107" s="167"/>
      <c r="DC107" s="180"/>
      <c r="DD107" s="167"/>
      <c r="DE107" s="180"/>
      <c r="DF107" s="167"/>
      <c r="DG107" s="180"/>
      <c r="DH107" s="167"/>
      <c r="DI107" s="198"/>
      <c r="DJ107" s="199">
        <f t="shared" si="63"/>
        <v>0</v>
      </c>
      <c r="DK107" s="216">
        <f t="shared" si="64"/>
        <v>0</v>
      </c>
      <c r="DL107" s="199">
        <f t="shared" si="65"/>
        <v>0</v>
      </c>
      <c r="DM107" s="215">
        <f t="shared" si="66"/>
        <v>0</v>
      </c>
      <c r="DN107" s="1"/>
      <c r="DO107" s="1"/>
      <c r="DP107" s="167"/>
      <c r="DQ107" s="180"/>
      <c r="DR107" s="167"/>
      <c r="DS107" s="180"/>
      <c r="DT107" s="167"/>
      <c r="DU107" s="180"/>
      <c r="DV107" s="167"/>
      <c r="DW107" s="180"/>
      <c r="DX107" s="167"/>
      <c r="DY107" s="180"/>
      <c r="DZ107" s="167"/>
      <c r="EA107" s="180"/>
      <c r="EB107" s="167"/>
      <c r="EC107" s="180"/>
      <c r="ED107" s="167"/>
      <c r="EE107" s="198"/>
      <c r="EF107" s="199">
        <f t="shared" si="67"/>
        <v>0</v>
      </c>
      <c r="EG107" s="216">
        <f t="shared" si="68"/>
        <v>0</v>
      </c>
      <c r="EH107" s="199">
        <f t="shared" si="69"/>
        <v>0</v>
      </c>
      <c r="EI107" s="215">
        <f t="shared" si="70"/>
        <v>0</v>
      </c>
      <c r="EJ107" s="1"/>
      <c r="EK107" s="1"/>
      <c r="EL107" s="167"/>
      <c r="EM107" s="180"/>
      <c r="EN107" s="167"/>
      <c r="EO107" s="180"/>
      <c r="EP107" s="167"/>
      <c r="EQ107" s="180"/>
      <c r="ER107" s="167"/>
      <c r="ES107" s="180"/>
      <c r="ET107" s="167"/>
      <c r="EU107" s="180"/>
      <c r="EV107" s="167"/>
      <c r="EW107" s="180"/>
      <c r="EX107" s="167"/>
      <c r="EY107" s="180"/>
      <c r="EZ107" s="167"/>
      <c r="FA107" s="198"/>
      <c r="FB107" s="199">
        <f t="shared" si="71"/>
        <v>0</v>
      </c>
      <c r="FC107" s="216">
        <f t="shared" si="72"/>
        <v>0</v>
      </c>
      <c r="FD107" s="199">
        <f t="shared" si="73"/>
        <v>0</v>
      </c>
      <c r="FE107" s="215">
        <f t="shared" si="74"/>
        <v>0</v>
      </c>
      <c r="FF107" s="1"/>
      <c r="FG107" s="1"/>
      <c r="FH107" s="167"/>
      <c r="FI107" s="180"/>
      <c r="FJ107" s="167"/>
      <c r="FK107" s="180"/>
      <c r="FL107" s="167"/>
      <c r="FM107" s="180"/>
      <c r="FN107" s="167"/>
      <c r="FO107" s="180"/>
      <c r="FP107" s="167"/>
      <c r="FQ107" s="180"/>
      <c r="FR107" s="167"/>
      <c r="FS107" s="180"/>
      <c r="FT107" s="167"/>
      <c r="FU107" s="180"/>
      <c r="FV107" s="167"/>
      <c r="FW107" s="198"/>
      <c r="FX107" s="199">
        <f t="shared" si="75"/>
        <v>0</v>
      </c>
      <c r="FY107" s="216">
        <f t="shared" si="76"/>
        <v>0</v>
      </c>
      <c r="FZ107" s="199">
        <f t="shared" si="77"/>
        <v>0</v>
      </c>
      <c r="GA107" s="215">
        <f t="shared" si="78"/>
        <v>0</v>
      </c>
      <c r="GB107" s="1"/>
      <c r="GC107" s="1"/>
      <c r="GD107" s="167"/>
      <c r="GE107" s="180"/>
      <c r="GF107" s="167"/>
      <c r="GG107" s="180"/>
      <c r="GH107" s="167"/>
      <c r="GI107" s="180"/>
      <c r="GJ107" s="167"/>
      <c r="GK107" s="180"/>
      <c r="GL107" s="167"/>
      <c r="GM107" s="180"/>
      <c r="GN107" s="167"/>
      <c r="GO107" s="180"/>
      <c r="GP107" s="167"/>
      <c r="GQ107" s="180"/>
      <c r="GR107" s="167"/>
      <c r="GS107" s="198"/>
      <c r="GT107" s="199">
        <f t="shared" si="79"/>
        <v>0</v>
      </c>
      <c r="GU107" s="216">
        <f t="shared" si="80"/>
        <v>0</v>
      </c>
      <c r="GV107" s="199">
        <f t="shared" si="81"/>
        <v>0</v>
      </c>
      <c r="GW107" s="215">
        <f t="shared" si="82"/>
        <v>0</v>
      </c>
      <c r="GX107" s="1"/>
      <c r="GY107" s="1"/>
      <c r="GZ107" s="167"/>
      <c r="HA107" s="180"/>
      <c r="HB107" s="167"/>
      <c r="HC107" s="180"/>
      <c r="HD107" s="167"/>
      <c r="HE107" s="180"/>
      <c r="HF107" s="167"/>
      <c r="HG107" s="180"/>
      <c r="HH107" s="167"/>
      <c r="HI107" s="180"/>
      <c r="HJ107" s="167"/>
      <c r="HK107" s="180"/>
      <c r="HL107" s="167"/>
      <c r="HM107" s="180"/>
      <c r="HN107" s="167"/>
      <c r="HO107" s="198"/>
      <c r="HP107" s="199">
        <f t="shared" si="83"/>
        <v>0</v>
      </c>
      <c r="HQ107" s="216">
        <f t="shared" si="84"/>
        <v>0</v>
      </c>
      <c r="HR107" s="199">
        <f t="shared" si="85"/>
        <v>0</v>
      </c>
      <c r="HS107" s="215">
        <f t="shared" si="86"/>
        <v>0</v>
      </c>
      <c r="HT107" s="1"/>
      <c r="HU107" s="1"/>
      <c r="HV107" s="201">
        <f t="shared" si="87"/>
        <v>0</v>
      </c>
      <c r="HW107" s="202">
        <f t="shared" si="87"/>
        <v>0</v>
      </c>
      <c r="HX107" s="169">
        <f t="shared" si="47"/>
        <v>0</v>
      </c>
      <c r="HY107" s="170">
        <f t="shared" si="48"/>
        <v>0</v>
      </c>
      <c r="HZ107" s="203">
        <f t="shared" si="88"/>
        <v>0</v>
      </c>
      <c r="IA107" s="202">
        <f t="shared" si="88"/>
        <v>0</v>
      </c>
      <c r="IB107" s="169">
        <f t="shared" si="49"/>
        <v>0</v>
      </c>
      <c r="IC107" s="444">
        <f t="shared" si="50"/>
        <v>0</v>
      </c>
      <c r="ID107" s="437">
        <f t="shared" si="89"/>
        <v>0</v>
      </c>
      <c r="IE107" s="439">
        <f t="shared" si="90"/>
        <v>0</v>
      </c>
      <c r="IF107" s="438" t="s">
        <v>343</v>
      </c>
      <c r="IG107" s="439" t="s">
        <v>343</v>
      </c>
      <c r="IH107" s="1"/>
    </row>
    <row r="108" spans="1:242" s="4" customFormat="1" ht="16.5" hidden="1" customHeight="1" x14ac:dyDescent="0.2">
      <c r="B108" s="73"/>
      <c r="C108" s="882"/>
      <c r="D108" s="883"/>
      <c r="E108" s="131"/>
      <c r="F108" s="564"/>
      <c r="G108" s="131"/>
      <c r="H108" s="131"/>
      <c r="I108" s="80">
        <f>INT(ROUND(F108,2)*(IF(E108&gt;0,data!$J$4,0)))</f>
        <v>0</v>
      </c>
      <c r="J108" s="80"/>
      <c r="K108" s="567"/>
      <c r="L108" s="131"/>
      <c r="M108" s="80">
        <f>INT(ROUND(F108,2)*(IF(E108&gt;0,(IF(K108="ano",data!$J$6,0)),0)))</f>
        <v>0</v>
      </c>
      <c r="N108" s="82"/>
      <c r="O108" s="84"/>
      <c r="Q108" s="85"/>
      <c r="R108" s="639" t="s">
        <v>343</v>
      </c>
      <c r="T108" s="4">
        <f t="shared" si="91"/>
        <v>0</v>
      </c>
      <c r="U108" s="176" t="s">
        <v>300</v>
      </c>
      <c r="V108" s="10"/>
      <c r="W108" s="10"/>
      <c r="X108" s="177"/>
      <c r="Y108" s="178"/>
      <c r="Z108" s="177"/>
      <c r="AA108" s="178"/>
      <c r="AB108" s="177"/>
      <c r="AC108" s="178"/>
      <c r="AD108" s="177"/>
      <c r="AE108" s="178"/>
      <c r="AF108" s="177"/>
      <c r="AG108" s="178"/>
      <c r="AH108" s="177"/>
      <c r="AI108" s="178"/>
      <c r="AJ108" s="177"/>
      <c r="AK108" s="178"/>
      <c r="AL108" s="177"/>
      <c r="AM108" s="178"/>
      <c r="AN108" s="177"/>
      <c r="AO108" s="178"/>
      <c r="AP108" s="177"/>
      <c r="AQ108" s="178"/>
      <c r="AR108" s="177"/>
      <c r="AS108" s="178"/>
      <c r="AT108" s="177"/>
      <c r="AU108" s="205"/>
      <c r="AV108" s="199">
        <f t="shared" si="51"/>
        <v>0</v>
      </c>
      <c r="AW108" s="215">
        <f t="shared" si="52"/>
        <v>0</v>
      </c>
      <c r="AX108" s="199">
        <f t="shared" si="53"/>
        <v>0</v>
      </c>
      <c r="AY108" s="215">
        <f t="shared" si="54"/>
        <v>0</v>
      </c>
      <c r="AZ108" s="1"/>
      <c r="BA108" s="1"/>
      <c r="BB108" s="177"/>
      <c r="BC108" s="178"/>
      <c r="BD108" s="177"/>
      <c r="BE108" s="178"/>
      <c r="BF108" s="177"/>
      <c r="BG108" s="178"/>
      <c r="BH108" s="177"/>
      <c r="BI108" s="178"/>
      <c r="BJ108" s="177"/>
      <c r="BK108" s="178"/>
      <c r="BL108" s="177"/>
      <c r="BM108" s="178"/>
      <c r="BN108" s="177"/>
      <c r="BO108" s="178"/>
      <c r="BP108" s="177"/>
      <c r="BQ108" s="205"/>
      <c r="BR108" s="199">
        <f t="shared" si="55"/>
        <v>0</v>
      </c>
      <c r="BS108" s="216">
        <f t="shared" si="56"/>
        <v>0</v>
      </c>
      <c r="BT108" s="199">
        <f t="shared" si="57"/>
        <v>0</v>
      </c>
      <c r="BU108" s="215">
        <f t="shared" si="58"/>
        <v>0</v>
      </c>
      <c r="BV108" s="1"/>
      <c r="BW108" s="1"/>
      <c r="BX108" s="177"/>
      <c r="BY108" s="178"/>
      <c r="BZ108" s="177"/>
      <c r="CA108" s="178"/>
      <c r="CB108" s="177"/>
      <c r="CC108" s="178"/>
      <c r="CD108" s="177"/>
      <c r="CE108" s="178"/>
      <c r="CF108" s="177"/>
      <c r="CG108" s="178"/>
      <c r="CH108" s="177"/>
      <c r="CI108" s="178"/>
      <c r="CJ108" s="177"/>
      <c r="CK108" s="178"/>
      <c r="CL108" s="177"/>
      <c r="CM108" s="205"/>
      <c r="CN108" s="199">
        <f t="shared" si="59"/>
        <v>0</v>
      </c>
      <c r="CO108" s="216">
        <f t="shared" si="60"/>
        <v>0</v>
      </c>
      <c r="CP108" s="199">
        <f t="shared" si="61"/>
        <v>0</v>
      </c>
      <c r="CQ108" s="215">
        <f t="shared" si="62"/>
        <v>0</v>
      </c>
      <c r="CR108" s="1"/>
      <c r="CS108" s="1"/>
      <c r="CT108" s="177"/>
      <c r="CU108" s="178"/>
      <c r="CV108" s="177"/>
      <c r="CW108" s="178"/>
      <c r="CX108" s="177"/>
      <c r="CY108" s="178"/>
      <c r="CZ108" s="177"/>
      <c r="DA108" s="178"/>
      <c r="DB108" s="177"/>
      <c r="DC108" s="178"/>
      <c r="DD108" s="177"/>
      <c r="DE108" s="178"/>
      <c r="DF108" s="177"/>
      <c r="DG108" s="178"/>
      <c r="DH108" s="177"/>
      <c r="DI108" s="205"/>
      <c r="DJ108" s="199">
        <f t="shared" si="63"/>
        <v>0</v>
      </c>
      <c r="DK108" s="216">
        <f t="shared" si="64"/>
        <v>0</v>
      </c>
      <c r="DL108" s="199">
        <f t="shared" si="65"/>
        <v>0</v>
      </c>
      <c r="DM108" s="215">
        <f t="shared" si="66"/>
        <v>0</v>
      </c>
      <c r="DN108" s="1"/>
      <c r="DO108" s="1"/>
      <c r="DP108" s="177"/>
      <c r="DQ108" s="178"/>
      <c r="DR108" s="177"/>
      <c r="DS108" s="178"/>
      <c r="DT108" s="177"/>
      <c r="DU108" s="178"/>
      <c r="DV108" s="177"/>
      <c r="DW108" s="178"/>
      <c r="DX108" s="177"/>
      <c r="DY108" s="178"/>
      <c r="DZ108" s="177"/>
      <c r="EA108" s="178"/>
      <c r="EB108" s="177"/>
      <c r="EC108" s="178"/>
      <c r="ED108" s="177"/>
      <c r="EE108" s="205"/>
      <c r="EF108" s="199">
        <f t="shared" si="67"/>
        <v>0</v>
      </c>
      <c r="EG108" s="216">
        <f t="shared" si="68"/>
        <v>0</v>
      </c>
      <c r="EH108" s="199">
        <f t="shared" si="69"/>
        <v>0</v>
      </c>
      <c r="EI108" s="215">
        <f t="shared" si="70"/>
        <v>0</v>
      </c>
      <c r="EJ108" s="1"/>
      <c r="EK108" s="1"/>
      <c r="EL108" s="177"/>
      <c r="EM108" s="178"/>
      <c r="EN108" s="177"/>
      <c r="EO108" s="178"/>
      <c r="EP108" s="177"/>
      <c r="EQ108" s="178"/>
      <c r="ER108" s="177"/>
      <c r="ES108" s="178"/>
      <c r="ET108" s="177"/>
      <c r="EU108" s="178"/>
      <c r="EV108" s="177"/>
      <c r="EW108" s="178"/>
      <c r="EX108" s="177"/>
      <c r="EY108" s="178"/>
      <c r="EZ108" s="177"/>
      <c r="FA108" s="205"/>
      <c r="FB108" s="199">
        <f t="shared" si="71"/>
        <v>0</v>
      </c>
      <c r="FC108" s="216">
        <f t="shared" si="72"/>
        <v>0</v>
      </c>
      <c r="FD108" s="199">
        <f t="shared" si="73"/>
        <v>0</v>
      </c>
      <c r="FE108" s="215">
        <f t="shared" si="74"/>
        <v>0</v>
      </c>
      <c r="FF108" s="1"/>
      <c r="FG108" s="1"/>
      <c r="FH108" s="177"/>
      <c r="FI108" s="178"/>
      <c r="FJ108" s="177"/>
      <c r="FK108" s="178"/>
      <c r="FL108" s="177"/>
      <c r="FM108" s="178"/>
      <c r="FN108" s="177"/>
      <c r="FO108" s="178"/>
      <c r="FP108" s="177"/>
      <c r="FQ108" s="178"/>
      <c r="FR108" s="177"/>
      <c r="FS108" s="178"/>
      <c r="FT108" s="177"/>
      <c r="FU108" s="178"/>
      <c r="FV108" s="177"/>
      <c r="FW108" s="205"/>
      <c r="FX108" s="199">
        <f t="shared" si="75"/>
        <v>0</v>
      </c>
      <c r="FY108" s="216">
        <f t="shared" si="76"/>
        <v>0</v>
      </c>
      <c r="FZ108" s="199">
        <f t="shared" si="77"/>
        <v>0</v>
      </c>
      <c r="GA108" s="215">
        <f t="shared" si="78"/>
        <v>0</v>
      </c>
      <c r="GB108" s="1"/>
      <c r="GC108" s="1"/>
      <c r="GD108" s="177"/>
      <c r="GE108" s="178"/>
      <c r="GF108" s="177"/>
      <c r="GG108" s="178"/>
      <c r="GH108" s="177"/>
      <c r="GI108" s="178"/>
      <c r="GJ108" s="177"/>
      <c r="GK108" s="178"/>
      <c r="GL108" s="177"/>
      <c r="GM108" s="178"/>
      <c r="GN108" s="177"/>
      <c r="GO108" s="178"/>
      <c r="GP108" s="177"/>
      <c r="GQ108" s="178"/>
      <c r="GR108" s="177"/>
      <c r="GS108" s="205"/>
      <c r="GT108" s="199">
        <f t="shared" si="79"/>
        <v>0</v>
      </c>
      <c r="GU108" s="216">
        <f t="shared" si="80"/>
        <v>0</v>
      </c>
      <c r="GV108" s="199">
        <f t="shared" si="81"/>
        <v>0</v>
      </c>
      <c r="GW108" s="215">
        <f t="shared" si="82"/>
        <v>0</v>
      </c>
      <c r="GX108" s="1"/>
      <c r="GY108" s="1"/>
      <c r="GZ108" s="177"/>
      <c r="HA108" s="178"/>
      <c r="HB108" s="177"/>
      <c r="HC108" s="178"/>
      <c r="HD108" s="177"/>
      <c r="HE108" s="178"/>
      <c r="HF108" s="177"/>
      <c r="HG108" s="178"/>
      <c r="HH108" s="177"/>
      <c r="HI108" s="178"/>
      <c r="HJ108" s="177"/>
      <c r="HK108" s="178"/>
      <c r="HL108" s="177"/>
      <c r="HM108" s="178"/>
      <c r="HN108" s="177"/>
      <c r="HO108" s="205"/>
      <c r="HP108" s="199">
        <f t="shared" si="83"/>
        <v>0</v>
      </c>
      <c r="HQ108" s="216">
        <f t="shared" si="84"/>
        <v>0</v>
      </c>
      <c r="HR108" s="199">
        <f t="shared" si="85"/>
        <v>0</v>
      </c>
      <c r="HS108" s="215">
        <f t="shared" si="86"/>
        <v>0</v>
      </c>
      <c r="HT108" s="1"/>
      <c r="HU108" s="1"/>
      <c r="HV108" s="201">
        <f t="shared" si="87"/>
        <v>0</v>
      </c>
      <c r="HW108" s="202">
        <f t="shared" si="87"/>
        <v>0</v>
      </c>
      <c r="HX108" s="169">
        <f t="shared" si="47"/>
        <v>0</v>
      </c>
      <c r="HY108" s="170">
        <f t="shared" si="48"/>
        <v>0</v>
      </c>
      <c r="HZ108" s="203">
        <f t="shared" si="88"/>
        <v>0</v>
      </c>
      <c r="IA108" s="202">
        <f t="shared" si="88"/>
        <v>0</v>
      </c>
      <c r="IB108" s="169">
        <f t="shared" si="49"/>
        <v>0</v>
      </c>
      <c r="IC108" s="444">
        <f t="shared" si="50"/>
        <v>0</v>
      </c>
      <c r="ID108" s="437">
        <f t="shared" si="89"/>
        <v>0</v>
      </c>
      <c r="IE108" s="439">
        <f t="shared" si="90"/>
        <v>0</v>
      </c>
      <c r="IF108" s="438" t="s">
        <v>343</v>
      </c>
      <c r="IG108" s="439" t="s">
        <v>343</v>
      </c>
      <c r="IH108" s="1"/>
    </row>
    <row r="109" spans="1:242" s="4" customFormat="1" ht="16.5" customHeight="1" x14ac:dyDescent="0.2">
      <c r="B109" s="73" t="s">
        <v>265</v>
      </c>
      <c r="C109" s="880"/>
      <c r="D109" s="881"/>
      <c r="E109" s="318"/>
      <c r="F109" s="314"/>
      <c r="G109" s="14"/>
      <c r="H109" s="14"/>
      <c r="I109" s="80">
        <f>INT(ROUND(F109,2)*(IF(E109&gt;0,data!$J$4,0)))</f>
        <v>0</v>
      </c>
      <c r="J109" s="80">
        <f t="shared" ref="J109" si="94">IF(E109&gt;0,I109*E109,0)</f>
        <v>0</v>
      </c>
      <c r="K109" s="320"/>
      <c r="L109" s="318"/>
      <c r="M109" s="80">
        <f>INT(ROUND(F109,2)*(IF(E109&gt;0,(IF(K109="ano",data!$J$6,0)),0)))</f>
        <v>0</v>
      </c>
      <c r="N109" s="82">
        <f t="shared" ref="N109" si="95">IF(L109&gt;E109,M109*E109,M109*L109)</f>
        <v>0</v>
      </c>
      <c r="O109" s="84">
        <f t="shared" ref="O109" si="96">J109+N109</f>
        <v>0</v>
      </c>
      <c r="Q109" s="85" t="str">
        <f t="shared" ref="Q109" si="97">IF(O109&gt;0,1,"")</f>
        <v/>
      </c>
      <c r="R109" s="639" t="s">
        <v>343</v>
      </c>
      <c r="T109" s="4">
        <f t="shared" si="91"/>
        <v>0</v>
      </c>
      <c r="U109" s="179" t="s">
        <v>300</v>
      </c>
      <c r="V109" s="10"/>
      <c r="W109" s="10"/>
      <c r="X109" s="167"/>
      <c r="Y109" s="180"/>
      <c r="Z109" s="167"/>
      <c r="AA109" s="180"/>
      <c r="AB109" s="167"/>
      <c r="AC109" s="180"/>
      <c r="AD109" s="167"/>
      <c r="AE109" s="180"/>
      <c r="AF109" s="167"/>
      <c r="AG109" s="180"/>
      <c r="AH109" s="167"/>
      <c r="AI109" s="180"/>
      <c r="AJ109" s="167"/>
      <c r="AK109" s="180"/>
      <c r="AL109" s="167"/>
      <c r="AM109" s="180"/>
      <c r="AN109" s="167"/>
      <c r="AO109" s="180"/>
      <c r="AP109" s="167"/>
      <c r="AQ109" s="180"/>
      <c r="AR109" s="167"/>
      <c r="AS109" s="180"/>
      <c r="AT109" s="167"/>
      <c r="AU109" s="198"/>
      <c r="AV109" s="199">
        <f t="shared" si="51"/>
        <v>0</v>
      </c>
      <c r="AW109" s="215">
        <f t="shared" si="52"/>
        <v>0</v>
      </c>
      <c r="AX109" s="199">
        <f t="shared" si="53"/>
        <v>0</v>
      </c>
      <c r="AY109" s="215">
        <f t="shared" si="54"/>
        <v>0</v>
      </c>
      <c r="AZ109" s="1"/>
      <c r="BA109" s="1"/>
      <c r="BB109" s="167"/>
      <c r="BC109" s="180"/>
      <c r="BD109" s="167"/>
      <c r="BE109" s="180"/>
      <c r="BF109" s="167"/>
      <c r="BG109" s="180"/>
      <c r="BH109" s="167"/>
      <c r="BI109" s="180"/>
      <c r="BJ109" s="167"/>
      <c r="BK109" s="180"/>
      <c r="BL109" s="167"/>
      <c r="BM109" s="180"/>
      <c r="BN109" s="167"/>
      <c r="BO109" s="180"/>
      <c r="BP109" s="167"/>
      <c r="BQ109" s="198"/>
      <c r="BR109" s="199">
        <f t="shared" si="55"/>
        <v>0</v>
      </c>
      <c r="BS109" s="216">
        <f t="shared" si="56"/>
        <v>0</v>
      </c>
      <c r="BT109" s="199">
        <f t="shared" si="57"/>
        <v>0</v>
      </c>
      <c r="BU109" s="215">
        <f t="shared" si="58"/>
        <v>0</v>
      </c>
      <c r="BV109" s="1"/>
      <c r="BW109" s="1"/>
      <c r="BX109" s="167"/>
      <c r="BY109" s="180"/>
      <c r="BZ109" s="167"/>
      <c r="CA109" s="180"/>
      <c r="CB109" s="167"/>
      <c r="CC109" s="180"/>
      <c r="CD109" s="167"/>
      <c r="CE109" s="180"/>
      <c r="CF109" s="167"/>
      <c r="CG109" s="180"/>
      <c r="CH109" s="167"/>
      <c r="CI109" s="180"/>
      <c r="CJ109" s="167"/>
      <c r="CK109" s="180"/>
      <c r="CL109" s="167"/>
      <c r="CM109" s="198"/>
      <c r="CN109" s="199">
        <f t="shared" si="59"/>
        <v>0</v>
      </c>
      <c r="CO109" s="216">
        <f t="shared" si="60"/>
        <v>0</v>
      </c>
      <c r="CP109" s="199">
        <f t="shared" si="61"/>
        <v>0</v>
      </c>
      <c r="CQ109" s="215">
        <f t="shared" si="62"/>
        <v>0</v>
      </c>
      <c r="CR109" s="1"/>
      <c r="CS109" s="1"/>
      <c r="CT109" s="167"/>
      <c r="CU109" s="180"/>
      <c r="CV109" s="167"/>
      <c r="CW109" s="180"/>
      <c r="CX109" s="167"/>
      <c r="CY109" s="180"/>
      <c r="CZ109" s="167"/>
      <c r="DA109" s="180"/>
      <c r="DB109" s="167"/>
      <c r="DC109" s="180"/>
      <c r="DD109" s="167"/>
      <c r="DE109" s="180"/>
      <c r="DF109" s="167"/>
      <c r="DG109" s="180"/>
      <c r="DH109" s="167"/>
      <c r="DI109" s="198"/>
      <c r="DJ109" s="199">
        <f t="shared" si="63"/>
        <v>0</v>
      </c>
      <c r="DK109" s="216">
        <f t="shared" si="64"/>
        <v>0</v>
      </c>
      <c r="DL109" s="199">
        <f t="shared" si="65"/>
        <v>0</v>
      </c>
      <c r="DM109" s="215">
        <f t="shared" si="66"/>
        <v>0</v>
      </c>
      <c r="DN109" s="1"/>
      <c r="DO109" s="1"/>
      <c r="DP109" s="167"/>
      <c r="DQ109" s="180"/>
      <c r="DR109" s="167"/>
      <c r="DS109" s="180"/>
      <c r="DT109" s="167"/>
      <c r="DU109" s="180"/>
      <c r="DV109" s="167"/>
      <c r="DW109" s="180"/>
      <c r="DX109" s="167"/>
      <c r="DY109" s="180"/>
      <c r="DZ109" s="167"/>
      <c r="EA109" s="180"/>
      <c r="EB109" s="167"/>
      <c r="EC109" s="180"/>
      <c r="ED109" s="167"/>
      <c r="EE109" s="198"/>
      <c r="EF109" s="199">
        <f t="shared" si="67"/>
        <v>0</v>
      </c>
      <c r="EG109" s="216">
        <f t="shared" si="68"/>
        <v>0</v>
      </c>
      <c r="EH109" s="199">
        <f t="shared" si="69"/>
        <v>0</v>
      </c>
      <c r="EI109" s="215">
        <f t="shared" si="70"/>
        <v>0</v>
      </c>
      <c r="EJ109" s="1"/>
      <c r="EK109" s="1"/>
      <c r="EL109" s="167"/>
      <c r="EM109" s="180"/>
      <c r="EN109" s="167"/>
      <c r="EO109" s="180"/>
      <c r="EP109" s="167"/>
      <c r="EQ109" s="180"/>
      <c r="ER109" s="167"/>
      <c r="ES109" s="180"/>
      <c r="ET109" s="167"/>
      <c r="EU109" s="180"/>
      <c r="EV109" s="167"/>
      <c r="EW109" s="180"/>
      <c r="EX109" s="167"/>
      <c r="EY109" s="180"/>
      <c r="EZ109" s="167"/>
      <c r="FA109" s="198"/>
      <c r="FB109" s="199">
        <f t="shared" si="71"/>
        <v>0</v>
      </c>
      <c r="FC109" s="216">
        <f t="shared" si="72"/>
        <v>0</v>
      </c>
      <c r="FD109" s="199">
        <f t="shared" si="73"/>
        <v>0</v>
      </c>
      <c r="FE109" s="215">
        <f t="shared" si="74"/>
        <v>0</v>
      </c>
      <c r="FF109" s="1"/>
      <c r="FG109" s="1"/>
      <c r="FH109" s="167"/>
      <c r="FI109" s="180"/>
      <c r="FJ109" s="167"/>
      <c r="FK109" s="180"/>
      <c r="FL109" s="167"/>
      <c r="FM109" s="180"/>
      <c r="FN109" s="167"/>
      <c r="FO109" s="180"/>
      <c r="FP109" s="167"/>
      <c r="FQ109" s="180"/>
      <c r="FR109" s="167"/>
      <c r="FS109" s="180"/>
      <c r="FT109" s="167"/>
      <c r="FU109" s="180"/>
      <c r="FV109" s="167"/>
      <c r="FW109" s="198"/>
      <c r="FX109" s="199">
        <f t="shared" si="75"/>
        <v>0</v>
      </c>
      <c r="FY109" s="216">
        <f t="shared" si="76"/>
        <v>0</v>
      </c>
      <c r="FZ109" s="199">
        <f t="shared" si="77"/>
        <v>0</v>
      </c>
      <c r="GA109" s="215">
        <f t="shared" si="78"/>
        <v>0</v>
      </c>
      <c r="GB109" s="1"/>
      <c r="GC109" s="1"/>
      <c r="GD109" s="167"/>
      <c r="GE109" s="180"/>
      <c r="GF109" s="167"/>
      <c r="GG109" s="180"/>
      <c r="GH109" s="167"/>
      <c r="GI109" s="180"/>
      <c r="GJ109" s="167"/>
      <c r="GK109" s="180"/>
      <c r="GL109" s="167"/>
      <c r="GM109" s="180"/>
      <c r="GN109" s="167"/>
      <c r="GO109" s="180"/>
      <c r="GP109" s="167"/>
      <c r="GQ109" s="180"/>
      <c r="GR109" s="167"/>
      <c r="GS109" s="198"/>
      <c r="GT109" s="199">
        <f t="shared" si="79"/>
        <v>0</v>
      </c>
      <c r="GU109" s="216">
        <f t="shared" si="80"/>
        <v>0</v>
      </c>
      <c r="GV109" s="199">
        <f t="shared" si="81"/>
        <v>0</v>
      </c>
      <c r="GW109" s="215">
        <f t="shared" si="82"/>
        <v>0</v>
      </c>
      <c r="GX109" s="1"/>
      <c r="GY109" s="1"/>
      <c r="GZ109" s="167"/>
      <c r="HA109" s="180"/>
      <c r="HB109" s="167"/>
      <c r="HC109" s="180"/>
      <c r="HD109" s="167"/>
      <c r="HE109" s="180"/>
      <c r="HF109" s="167"/>
      <c r="HG109" s="180"/>
      <c r="HH109" s="167"/>
      <c r="HI109" s="180"/>
      <c r="HJ109" s="167"/>
      <c r="HK109" s="180"/>
      <c r="HL109" s="167"/>
      <c r="HM109" s="180"/>
      <c r="HN109" s="167"/>
      <c r="HO109" s="198"/>
      <c r="HP109" s="199">
        <f t="shared" si="83"/>
        <v>0</v>
      </c>
      <c r="HQ109" s="216">
        <f t="shared" si="84"/>
        <v>0</v>
      </c>
      <c r="HR109" s="199">
        <f t="shared" si="85"/>
        <v>0</v>
      </c>
      <c r="HS109" s="215">
        <f t="shared" si="86"/>
        <v>0</v>
      </c>
      <c r="HT109" s="1"/>
      <c r="HU109" s="1"/>
      <c r="HV109" s="201">
        <f t="shared" si="87"/>
        <v>0</v>
      </c>
      <c r="HW109" s="202">
        <f t="shared" si="87"/>
        <v>0</v>
      </c>
      <c r="HX109" s="169">
        <f t="shared" si="47"/>
        <v>0</v>
      </c>
      <c r="HY109" s="170">
        <f t="shared" si="48"/>
        <v>0</v>
      </c>
      <c r="HZ109" s="203">
        <f t="shared" si="88"/>
        <v>0</v>
      </c>
      <c r="IA109" s="202">
        <f t="shared" si="88"/>
        <v>0</v>
      </c>
      <c r="IB109" s="169">
        <f t="shared" si="49"/>
        <v>0</v>
      </c>
      <c r="IC109" s="444">
        <f t="shared" si="50"/>
        <v>0</v>
      </c>
      <c r="ID109" s="437">
        <f t="shared" si="89"/>
        <v>0</v>
      </c>
      <c r="IE109" s="439">
        <f t="shared" si="90"/>
        <v>0</v>
      </c>
      <c r="IF109" s="438" t="s">
        <v>343</v>
      </c>
      <c r="IG109" s="439" t="s">
        <v>343</v>
      </c>
      <c r="IH109" s="1"/>
    </row>
    <row r="110" spans="1:242" s="4" customFormat="1" ht="16.5" hidden="1" customHeight="1" x14ac:dyDescent="0.2">
      <c r="B110" s="73"/>
      <c r="C110" s="882"/>
      <c r="D110" s="883"/>
      <c r="E110" s="131"/>
      <c r="F110" s="564"/>
      <c r="G110" s="131"/>
      <c r="H110" s="131"/>
      <c r="I110" s="80">
        <f>INT(ROUND(F110,2)*(IF(E110&gt;0,data!$J$4,0)))</f>
        <v>0</v>
      </c>
      <c r="J110" s="80"/>
      <c r="K110" s="567"/>
      <c r="L110" s="131"/>
      <c r="M110" s="80">
        <f>INT(ROUND(F110,2)*(IF(E110&gt;0,(IF(K110="ano",data!$J$6,0)),0)))</f>
        <v>0</v>
      </c>
      <c r="N110" s="82"/>
      <c r="O110" s="84"/>
      <c r="Q110" s="85"/>
      <c r="R110" s="639" t="s">
        <v>343</v>
      </c>
      <c r="T110" s="4">
        <f t="shared" si="91"/>
        <v>0</v>
      </c>
      <c r="U110" s="176" t="s">
        <v>300</v>
      </c>
      <c r="V110" s="10"/>
      <c r="W110" s="10"/>
      <c r="X110" s="177"/>
      <c r="Y110" s="178"/>
      <c r="Z110" s="177"/>
      <c r="AA110" s="178"/>
      <c r="AB110" s="177"/>
      <c r="AC110" s="178"/>
      <c r="AD110" s="177"/>
      <c r="AE110" s="178"/>
      <c r="AF110" s="177"/>
      <c r="AG110" s="178"/>
      <c r="AH110" s="177"/>
      <c r="AI110" s="178"/>
      <c r="AJ110" s="177"/>
      <c r="AK110" s="178"/>
      <c r="AL110" s="177"/>
      <c r="AM110" s="178"/>
      <c r="AN110" s="177"/>
      <c r="AO110" s="178"/>
      <c r="AP110" s="177"/>
      <c r="AQ110" s="178"/>
      <c r="AR110" s="177"/>
      <c r="AS110" s="178"/>
      <c r="AT110" s="177"/>
      <c r="AU110" s="205"/>
      <c r="AV110" s="199">
        <f t="shared" si="51"/>
        <v>0</v>
      </c>
      <c r="AW110" s="215">
        <f t="shared" si="52"/>
        <v>0</v>
      </c>
      <c r="AX110" s="199">
        <f t="shared" si="53"/>
        <v>0</v>
      </c>
      <c r="AY110" s="215">
        <f t="shared" si="54"/>
        <v>0</v>
      </c>
      <c r="AZ110" s="1"/>
      <c r="BA110" s="1"/>
      <c r="BB110" s="177"/>
      <c r="BC110" s="178"/>
      <c r="BD110" s="177"/>
      <c r="BE110" s="178"/>
      <c r="BF110" s="177"/>
      <c r="BG110" s="178"/>
      <c r="BH110" s="177"/>
      <c r="BI110" s="178"/>
      <c r="BJ110" s="177"/>
      <c r="BK110" s="178"/>
      <c r="BL110" s="177"/>
      <c r="BM110" s="178"/>
      <c r="BN110" s="177"/>
      <c r="BO110" s="178"/>
      <c r="BP110" s="177"/>
      <c r="BQ110" s="205"/>
      <c r="BR110" s="199">
        <f t="shared" si="55"/>
        <v>0</v>
      </c>
      <c r="BS110" s="216">
        <f t="shared" si="56"/>
        <v>0</v>
      </c>
      <c r="BT110" s="199">
        <f t="shared" si="57"/>
        <v>0</v>
      </c>
      <c r="BU110" s="215">
        <f t="shared" si="58"/>
        <v>0</v>
      </c>
      <c r="BV110" s="1"/>
      <c r="BW110" s="1"/>
      <c r="BX110" s="177"/>
      <c r="BY110" s="178"/>
      <c r="BZ110" s="177"/>
      <c r="CA110" s="178"/>
      <c r="CB110" s="177"/>
      <c r="CC110" s="178"/>
      <c r="CD110" s="177"/>
      <c r="CE110" s="178"/>
      <c r="CF110" s="177"/>
      <c r="CG110" s="178"/>
      <c r="CH110" s="177"/>
      <c r="CI110" s="178"/>
      <c r="CJ110" s="177"/>
      <c r="CK110" s="178"/>
      <c r="CL110" s="177"/>
      <c r="CM110" s="205"/>
      <c r="CN110" s="199">
        <f t="shared" si="59"/>
        <v>0</v>
      </c>
      <c r="CO110" s="216">
        <f t="shared" si="60"/>
        <v>0</v>
      </c>
      <c r="CP110" s="199">
        <f t="shared" si="61"/>
        <v>0</v>
      </c>
      <c r="CQ110" s="215">
        <f t="shared" si="62"/>
        <v>0</v>
      </c>
      <c r="CR110" s="1"/>
      <c r="CS110" s="1"/>
      <c r="CT110" s="177"/>
      <c r="CU110" s="178"/>
      <c r="CV110" s="177"/>
      <c r="CW110" s="178"/>
      <c r="CX110" s="177"/>
      <c r="CY110" s="178"/>
      <c r="CZ110" s="177"/>
      <c r="DA110" s="178"/>
      <c r="DB110" s="177"/>
      <c r="DC110" s="178"/>
      <c r="DD110" s="177"/>
      <c r="DE110" s="178"/>
      <c r="DF110" s="177"/>
      <c r="DG110" s="178"/>
      <c r="DH110" s="177"/>
      <c r="DI110" s="205"/>
      <c r="DJ110" s="199">
        <f t="shared" si="63"/>
        <v>0</v>
      </c>
      <c r="DK110" s="216">
        <f t="shared" si="64"/>
        <v>0</v>
      </c>
      <c r="DL110" s="199">
        <f t="shared" si="65"/>
        <v>0</v>
      </c>
      <c r="DM110" s="215">
        <f t="shared" si="66"/>
        <v>0</v>
      </c>
      <c r="DN110" s="1"/>
      <c r="DO110" s="1"/>
      <c r="DP110" s="177"/>
      <c r="DQ110" s="178"/>
      <c r="DR110" s="177"/>
      <c r="DS110" s="178"/>
      <c r="DT110" s="177"/>
      <c r="DU110" s="178"/>
      <c r="DV110" s="177"/>
      <c r="DW110" s="178"/>
      <c r="DX110" s="177"/>
      <c r="DY110" s="178"/>
      <c r="DZ110" s="177"/>
      <c r="EA110" s="178"/>
      <c r="EB110" s="177"/>
      <c r="EC110" s="178"/>
      <c r="ED110" s="177"/>
      <c r="EE110" s="205"/>
      <c r="EF110" s="199">
        <f t="shared" si="67"/>
        <v>0</v>
      </c>
      <c r="EG110" s="216">
        <f t="shared" si="68"/>
        <v>0</v>
      </c>
      <c r="EH110" s="199">
        <f t="shared" si="69"/>
        <v>0</v>
      </c>
      <c r="EI110" s="215">
        <f t="shared" si="70"/>
        <v>0</v>
      </c>
      <c r="EJ110" s="1"/>
      <c r="EK110" s="1"/>
      <c r="EL110" s="177"/>
      <c r="EM110" s="178"/>
      <c r="EN110" s="177"/>
      <c r="EO110" s="178"/>
      <c r="EP110" s="177"/>
      <c r="EQ110" s="178"/>
      <c r="ER110" s="177"/>
      <c r="ES110" s="178"/>
      <c r="ET110" s="177"/>
      <c r="EU110" s="178"/>
      <c r="EV110" s="177"/>
      <c r="EW110" s="178"/>
      <c r="EX110" s="177"/>
      <c r="EY110" s="178"/>
      <c r="EZ110" s="177"/>
      <c r="FA110" s="205"/>
      <c r="FB110" s="199">
        <f t="shared" si="71"/>
        <v>0</v>
      </c>
      <c r="FC110" s="216">
        <f t="shared" si="72"/>
        <v>0</v>
      </c>
      <c r="FD110" s="199">
        <f t="shared" si="73"/>
        <v>0</v>
      </c>
      <c r="FE110" s="215">
        <f t="shared" si="74"/>
        <v>0</v>
      </c>
      <c r="FF110" s="1"/>
      <c r="FG110" s="1"/>
      <c r="FH110" s="177"/>
      <c r="FI110" s="178"/>
      <c r="FJ110" s="177"/>
      <c r="FK110" s="178"/>
      <c r="FL110" s="177"/>
      <c r="FM110" s="178"/>
      <c r="FN110" s="177"/>
      <c r="FO110" s="178"/>
      <c r="FP110" s="177"/>
      <c r="FQ110" s="178"/>
      <c r="FR110" s="177"/>
      <c r="FS110" s="178"/>
      <c r="FT110" s="177"/>
      <c r="FU110" s="178"/>
      <c r="FV110" s="177"/>
      <c r="FW110" s="205"/>
      <c r="FX110" s="199">
        <f t="shared" si="75"/>
        <v>0</v>
      </c>
      <c r="FY110" s="216">
        <f t="shared" si="76"/>
        <v>0</v>
      </c>
      <c r="FZ110" s="199">
        <f t="shared" si="77"/>
        <v>0</v>
      </c>
      <c r="GA110" s="215">
        <f t="shared" si="78"/>
        <v>0</v>
      </c>
      <c r="GB110" s="1"/>
      <c r="GC110" s="1"/>
      <c r="GD110" s="177"/>
      <c r="GE110" s="178"/>
      <c r="GF110" s="177"/>
      <c r="GG110" s="178"/>
      <c r="GH110" s="177"/>
      <c r="GI110" s="178"/>
      <c r="GJ110" s="177"/>
      <c r="GK110" s="178"/>
      <c r="GL110" s="177"/>
      <c r="GM110" s="178"/>
      <c r="GN110" s="177"/>
      <c r="GO110" s="178"/>
      <c r="GP110" s="177"/>
      <c r="GQ110" s="178"/>
      <c r="GR110" s="177"/>
      <c r="GS110" s="205"/>
      <c r="GT110" s="199">
        <f t="shared" si="79"/>
        <v>0</v>
      </c>
      <c r="GU110" s="216">
        <f t="shared" si="80"/>
        <v>0</v>
      </c>
      <c r="GV110" s="199">
        <f t="shared" si="81"/>
        <v>0</v>
      </c>
      <c r="GW110" s="215">
        <f t="shared" si="82"/>
        <v>0</v>
      </c>
      <c r="GX110" s="1"/>
      <c r="GY110" s="1"/>
      <c r="GZ110" s="177"/>
      <c r="HA110" s="178"/>
      <c r="HB110" s="177"/>
      <c r="HC110" s="178"/>
      <c r="HD110" s="177"/>
      <c r="HE110" s="178"/>
      <c r="HF110" s="177"/>
      <c r="HG110" s="178"/>
      <c r="HH110" s="177"/>
      <c r="HI110" s="178"/>
      <c r="HJ110" s="177"/>
      <c r="HK110" s="178"/>
      <c r="HL110" s="177"/>
      <c r="HM110" s="178"/>
      <c r="HN110" s="177"/>
      <c r="HO110" s="205"/>
      <c r="HP110" s="199">
        <f t="shared" si="83"/>
        <v>0</v>
      </c>
      <c r="HQ110" s="216">
        <f t="shared" si="84"/>
        <v>0</v>
      </c>
      <c r="HR110" s="199">
        <f t="shared" si="85"/>
        <v>0</v>
      </c>
      <c r="HS110" s="215">
        <f t="shared" si="86"/>
        <v>0</v>
      </c>
      <c r="HT110" s="1"/>
      <c r="HU110" s="1"/>
      <c r="HV110" s="201">
        <f t="shared" si="87"/>
        <v>0</v>
      </c>
      <c r="HW110" s="202">
        <f t="shared" si="87"/>
        <v>0</v>
      </c>
      <c r="HX110" s="169">
        <f t="shared" si="47"/>
        <v>0</v>
      </c>
      <c r="HY110" s="170">
        <f t="shared" si="48"/>
        <v>0</v>
      </c>
      <c r="HZ110" s="203">
        <f t="shared" si="88"/>
        <v>0</v>
      </c>
      <c r="IA110" s="202">
        <f t="shared" si="88"/>
        <v>0</v>
      </c>
      <c r="IB110" s="169">
        <f t="shared" si="49"/>
        <v>0</v>
      </c>
      <c r="IC110" s="444">
        <f t="shared" si="50"/>
        <v>0</v>
      </c>
      <c r="ID110" s="437">
        <f t="shared" si="89"/>
        <v>0</v>
      </c>
      <c r="IE110" s="439">
        <f t="shared" si="90"/>
        <v>0</v>
      </c>
      <c r="IF110" s="438" t="s">
        <v>343</v>
      </c>
      <c r="IG110" s="439" t="s">
        <v>343</v>
      </c>
      <c r="IH110" s="1"/>
    </row>
    <row r="111" spans="1:242" s="4" customFormat="1" ht="16.5" customHeight="1" x14ac:dyDescent="0.2">
      <c r="B111" s="73" t="s">
        <v>266</v>
      </c>
      <c r="C111" s="880"/>
      <c r="D111" s="881"/>
      <c r="E111" s="318"/>
      <c r="F111" s="314"/>
      <c r="G111" s="14"/>
      <c r="H111" s="14"/>
      <c r="I111" s="80">
        <f>INT(ROUND(F111,2)*(IF(E111&gt;0,data!$J$4,0)))</f>
        <v>0</v>
      </c>
      <c r="J111" s="80">
        <f t="shared" ref="J111" si="98">IF(E111&gt;0,I111*E111,0)</f>
        <v>0</v>
      </c>
      <c r="K111" s="320"/>
      <c r="L111" s="318"/>
      <c r="M111" s="80">
        <f>INT(ROUND(F111,2)*(IF(E111&gt;0,(IF(K111="ano",data!$J$6,0)),0)))</f>
        <v>0</v>
      </c>
      <c r="N111" s="82">
        <f t="shared" ref="N111" si="99">IF(L111&gt;E111,M111*E111,M111*L111)</f>
        <v>0</v>
      </c>
      <c r="O111" s="84">
        <f t="shared" ref="O111" si="100">J111+N111</f>
        <v>0</v>
      </c>
      <c r="Q111" s="85" t="str">
        <f t="shared" ref="Q111" si="101">IF(O111&gt;0,1,"")</f>
        <v/>
      </c>
      <c r="R111" s="639" t="s">
        <v>343</v>
      </c>
      <c r="T111" s="4">
        <f t="shared" si="91"/>
        <v>0</v>
      </c>
      <c r="U111" s="179" t="s">
        <v>300</v>
      </c>
      <c r="V111" s="10"/>
      <c r="W111" s="10"/>
      <c r="X111" s="177"/>
      <c r="Y111" s="178"/>
      <c r="Z111" s="177"/>
      <c r="AA111" s="178"/>
      <c r="AB111" s="177"/>
      <c r="AC111" s="178"/>
      <c r="AD111" s="177"/>
      <c r="AE111" s="178"/>
      <c r="AF111" s="177"/>
      <c r="AG111" s="178"/>
      <c r="AH111" s="177"/>
      <c r="AI111" s="178"/>
      <c r="AJ111" s="177"/>
      <c r="AK111" s="178"/>
      <c r="AL111" s="177"/>
      <c r="AM111" s="178"/>
      <c r="AN111" s="177"/>
      <c r="AO111" s="178"/>
      <c r="AP111" s="177"/>
      <c r="AQ111" s="178"/>
      <c r="AR111" s="177"/>
      <c r="AS111" s="178"/>
      <c r="AT111" s="177"/>
      <c r="AU111" s="205"/>
      <c r="AV111" s="199">
        <f t="shared" si="51"/>
        <v>0</v>
      </c>
      <c r="AW111" s="215">
        <f t="shared" si="52"/>
        <v>0</v>
      </c>
      <c r="AX111" s="199">
        <f t="shared" si="53"/>
        <v>0</v>
      </c>
      <c r="AY111" s="215">
        <f t="shared" si="54"/>
        <v>0</v>
      </c>
      <c r="AZ111" s="1"/>
      <c r="BA111" s="1"/>
      <c r="BB111" s="177"/>
      <c r="BC111" s="178"/>
      <c r="BD111" s="177"/>
      <c r="BE111" s="178"/>
      <c r="BF111" s="177"/>
      <c r="BG111" s="178"/>
      <c r="BH111" s="177"/>
      <c r="BI111" s="178"/>
      <c r="BJ111" s="177"/>
      <c r="BK111" s="178"/>
      <c r="BL111" s="177"/>
      <c r="BM111" s="178"/>
      <c r="BN111" s="177"/>
      <c r="BO111" s="178"/>
      <c r="BP111" s="177"/>
      <c r="BQ111" s="205"/>
      <c r="BR111" s="199">
        <f t="shared" si="55"/>
        <v>0</v>
      </c>
      <c r="BS111" s="216">
        <f t="shared" si="56"/>
        <v>0</v>
      </c>
      <c r="BT111" s="199">
        <f t="shared" si="57"/>
        <v>0</v>
      </c>
      <c r="BU111" s="215">
        <f t="shared" si="58"/>
        <v>0</v>
      </c>
      <c r="BV111" s="1"/>
      <c r="BW111" s="1"/>
      <c r="BX111" s="177"/>
      <c r="BY111" s="178"/>
      <c r="BZ111" s="177"/>
      <c r="CA111" s="178"/>
      <c r="CB111" s="177"/>
      <c r="CC111" s="178"/>
      <c r="CD111" s="177"/>
      <c r="CE111" s="178"/>
      <c r="CF111" s="177"/>
      <c r="CG111" s="178"/>
      <c r="CH111" s="177"/>
      <c r="CI111" s="178"/>
      <c r="CJ111" s="177"/>
      <c r="CK111" s="178"/>
      <c r="CL111" s="177"/>
      <c r="CM111" s="205"/>
      <c r="CN111" s="199">
        <f t="shared" si="59"/>
        <v>0</v>
      </c>
      <c r="CO111" s="216">
        <f t="shared" si="60"/>
        <v>0</v>
      </c>
      <c r="CP111" s="199">
        <f t="shared" si="61"/>
        <v>0</v>
      </c>
      <c r="CQ111" s="215">
        <f t="shared" si="62"/>
        <v>0</v>
      </c>
      <c r="CR111" s="1"/>
      <c r="CS111" s="1"/>
      <c r="CT111" s="177"/>
      <c r="CU111" s="178"/>
      <c r="CV111" s="177"/>
      <c r="CW111" s="178"/>
      <c r="CX111" s="177"/>
      <c r="CY111" s="178"/>
      <c r="CZ111" s="177"/>
      <c r="DA111" s="178"/>
      <c r="DB111" s="177"/>
      <c r="DC111" s="178"/>
      <c r="DD111" s="177"/>
      <c r="DE111" s="178"/>
      <c r="DF111" s="177"/>
      <c r="DG111" s="178"/>
      <c r="DH111" s="177"/>
      <c r="DI111" s="205"/>
      <c r="DJ111" s="199">
        <f t="shared" si="63"/>
        <v>0</v>
      </c>
      <c r="DK111" s="216">
        <f t="shared" si="64"/>
        <v>0</v>
      </c>
      <c r="DL111" s="199">
        <f t="shared" si="65"/>
        <v>0</v>
      </c>
      <c r="DM111" s="215">
        <f t="shared" si="66"/>
        <v>0</v>
      </c>
      <c r="DN111" s="1"/>
      <c r="DO111" s="1"/>
      <c r="DP111" s="177"/>
      <c r="DQ111" s="178"/>
      <c r="DR111" s="177"/>
      <c r="DS111" s="178"/>
      <c r="DT111" s="177"/>
      <c r="DU111" s="178"/>
      <c r="DV111" s="177"/>
      <c r="DW111" s="178"/>
      <c r="DX111" s="177"/>
      <c r="DY111" s="178"/>
      <c r="DZ111" s="177"/>
      <c r="EA111" s="178"/>
      <c r="EB111" s="177"/>
      <c r="EC111" s="178"/>
      <c r="ED111" s="177"/>
      <c r="EE111" s="205"/>
      <c r="EF111" s="199">
        <f t="shared" si="67"/>
        <v>0</v>
      </c>
      <c r="EG111" s="216">
        <f t="shared" si="68"/>
        <v>0</v>
      </c>
      <c r="EH111" s="199">
        <f t="shared" si="69"/>
        <v>0</v>
      </c>
      <c r="EI111" s="215">
        <f t="shared" si="70"/>
        <v>0</v>
      </c>
      <c r="EJ111" s="1"/>
      <c r="EK111" s="1"/>
      <c r="EL111" s="177"/>
      <c r="EM111" s="178"/>
      <c r="EN111" s="177"/>
      <c r="EO111" s="178"/>
      <c r="EP111" s="177"/>
      <c r="EQ111" s="178"/>
      <c r="ER111" s="177"/>
      <c r="ES111" s="178"/>
      <c r="ET111" s="177"/>
      <c r="EU111" s="178"/>
      <c r="EV111" s="177"/>
      <c r="EW111" s="178"/>
      <c r="EX111" s="177"/>
      <c r="EY111" s="178"/>
      <c r="EZ111" s="177"/>
      <c r="FA111" s="205"/>
      <c r="FB111" s="199">
        <f t="shared" si="71"/>
        <v>0</v>
      </c>
      <c r="FC111" s="216">
        <f t="shared" si="72"/>
        <v>0</v>
      </c>
      <c r="FD111" s="199">
        <f t="shared" si="73"/>
        <v>0</v>
      </c>
      <c r="FE111" s="215">
        <f t="shared" si="74"/>
        <v>0</v>
      </c>
      <c r="FF111" s="1"/>
      <c r="FG111" s="1"/>
      <c r="FH111" s="177"/>
      <c r="FI111" s="178"/>
      <c r="FJ111" s="177"/>
      <c r="FK111" s="178"/>
      <c r="FL111" s="177"/>
      <c r="FM111" s="178"/>
      <c r="FN111" s="177"/>
      <c r="FO111" s="178"/>
      <c r="FP111" s="177"/>
      <c r="FQ111" s="178"/>
      <c r="FR111" s="177"/>
      <c r="FS111" s="178"/>
      <c r="FT111" s="177"/>
      <c r="FU111" s="178"/>
      <c r="FV111" s="177"/>
      <c r="FW111" s="205"/>
      <c r="FX111" s="199">
        <f t="shared" si="75"/>
        <v>0</v>
      </c>
      <c r="FY111" s="216">
        <f t="shared" si="76"/>
        <v>0</v>
      </c>
      <c r="FZ111" s="199">
        <f t="shared" si="77"/>
        <v>0</v>
      </c>
      <c r="GA111" s="215">
        <f t="shared" si="78"/>
        <v>0</v>
      </c>
      <c r="GB111" s="1"/>
      <c r="GC111" s="1"/>
      <c r="GD111" s="177"/>
      <c r="GE111" s="178"/>
      <c r="GF111" s="177"/>
      <c r="GG111" s="178"/>
      <c r="GH111" s="177"/>
      <c r="GI111" s="178"/>
      <c r="GJ111" s="177"/>
      <c r="GK111" s="178"/>
      <c r="GL111" s="177"/>
      <c r="GM111" s="178"/>
      <c r="GN111" s="177"/>
      <c r="GO111" s="178"/>
      <c r="GP111" s="177"/>
      <c r="GQ111" s="178"/>
      <c r="GR111" s="177"/>
      <c r="GS111" s="205"/>
      <c r="GT111" s="199">
        <f t="shared" si="79"/>
        <v>0</v>
      </c>
      <c r="GU111" s="216">
        <f t="shared" si="80"/>
        <v>0</v>
      </c>
      <c r="GV111" s="199">
        <f t="shared" si="81"/>
        <v>0</v>
      </c>
      <c r="GW111" s="215">
        <f t="shared" si="82"/>
        <v>0</v>
      </c>
      <c r="GX111" s="1"/>
      <c r="GY111" s="1"/>
      <c r="GZ111" s="177"/>
      <c r="HA111" s="178"/>
      <c r="HB111" s="177"/>
      <c r="HC111" s="178"/>
      <c r="HD111" s="177"/>
      <c r="HE111" s="178"/>
      <c r="HF111" s="177"/>
      <c r="HG111" s="178"/>
      <c r="HH111" s="177"/>
      <c r="HI111" s="178"/>
      <c r="HJ111" s="177"/>
      <c r="HK111" s="178"/>
      <c r="HL111" s="177"/>
      <c r="HM111" s="178"/>
      <c r="HN111" s="177"/>
      <c r="HO111" s="205"/>
      <c r="HP111" s="199">
        <f t="shared" si="83"/>
        <v>0</v>
      </c>
      <c r="HQ111" s="216">
        <f t="shared" si="84"/>
        <v>0</v>
      </c>
      <c r="HR111" s="199">
        <f t="shared" si="85"/>
        <v>0</v>
      </c>
      <c r="HS111" s="215">
        <f t="shared" si="86"/>
        <v>0</v>
      </c>
      <c r="HT111" s="1"/>
      <c r="HU111" s="1"/>
      <c r="HV111" s="201">
        <f t="shared" si="87"/>
        <v>0</v>
      </c>
      <c r="HW111" s="202">
        <f t="shared" si="87"/>
        <v>0</v>
      </c>
      <c r="HX111" s="169">
        <f t="shared" si="47"/>
        <v>0</v>
      </c>
      <c r="HY111" s="170">
        <f t="shared" si="48"/>
        <v>0</v>
      </c>
      <c r="HZ111" s="203">
        <f t="shared" si="88"/>
        <v>0</v>
      </c>
      <c r="IA111" s="202">
        <f t="shared" si="88"/>
        <v>0</v>
      </c>
      <c r="IB111" s="169">
        <f t="shared" si="49"/>
        <v>0</v>
      </c>
      <c r="IC111" s="444">
        <f t="shared" si="50"/>
        <v>0</v>
      </c>
      <c r="ID111" s="437">
        <f t="shared" si="89"/>
        <v>0</v>
      </c>
      <c r="IE111" s="439">
        <f t="shared" si="90"/>
        <v>0</v>
      </c>
      <c r="IF111" s="438" t="s">
        <v>343</v>
      </c>
      <c r="IG111" s="439" t="s">
        <v>343</v>
      </c>
      <c r="IH111" s="1"/>
    </row>
    <row r="112" spans="1:242" s="4" customFormat="1" ht="16.5" hidden="1" customHeight="1" x14ac:dyDescent="0.2">
      <c r="B112" s="73"/>
      <c r="C112" s="882"/>
      <c r="D112" s="883"/>
      <c r="E112" s="131"/>
      <c r="F112" s="564"/>
      <c r="G112" s="131"/>
      <c r="H112" s="131"/>
      <c r="I112" s="80">
        <f>INT(ROUND(F112,2)*(IF(E112&gt;0,data!$J$4,0)))</f>
        <v>0</v>
      </c>
      <c r="J112" s="80"/>
      <c r="K112" s="567"/>
      <c r="L112" s="131"/>
      <c r="M112" s="80">
        <f>INT(ROUND(F112,2)*(IF(E112&gt;0,(IF(K112="ano",data!$J$6,0)),0)))</f>
        <v>0</v>
      </c>
      <c r="N112" s="82"/>
      <c r="O112" s="84"/>
      <c r="Q112" s="85"/>
      <c r="R112" s="639" t="s">
        <v>343</v>
      </c>
      <c r="T112" s="4">
        <f t="shared" si="91"/>
        <v>0</v>
      </c>
      <c r="U112" s="176" t="s">
        <v>300</v>
      </c>
      <c r="V112" s="10"/>
      <c r="W112" s="10"/>
      <c r="X112" s="177"/>
      <c r="Y112" s="178"/>
      <c r="Z112" s="177"/>
      <c r="AA112" s="178"/>
      <c r="AB112" s="177"/>
      <c r="AC112" s="178"/>
      <c r="AD112" s="177"/>
      <c r="AE112" s="178"/>
      <c r="AF112" s="177"/>
      <c r="AG112" s="178"/>
      <c r="AH112" s="177"/>
      <c r="AI112" s="178"/>
      <c r="AJ112" s="177"/>
      <c r="AK112" s="178"/>
      <c r="AL112" s="177"/>
      <c r="AM112" s="178"/>
      <c r="AN112" s="177"/>
      <c r="AO112" s="178"/>
      <c r="AP112" s="177"/>
      <c r="AQ112" s="178"/>
      <c r="AR112" s="177"/>
      <c r="AS112" s="178"/>
      <c r="AT112" s="177"/>
      <c r="AU112" s="205"/>
      <c r="AV112" s="199">
        <f t="shared" si="51"/>
        <v>0</v>
      </c>
      <c r="AW112" s="215">
        <f t="shared" si="52"/>
        <v>0</v>
      </c>
      <c r="AX112" s="199">
        <f t="shared" si="53"/>
        <v>0</v>
      </c>
      <c r="AY112" s="215">
        <f t="shared" si="54"/>
        <v>0</v>
      </c>
      <c r="AZ112" s="1"/>
      <c r="BA112" s="1"/>
      <c r="BB112" s="177"/>
      <c r="BC112" s="178"/>
      <c r="BD112" s="177"/>
      <c r="BE112" s="178"/>
      <c r="BF112" s="177"/>
      <c r="BG112" s="178"/>
      <c r="BH112" s="177"/>
      <c r="BI112" s="178"/>
      <c r="BJ112" s="177"/>
      <c r="BK112" s="178"/>
      <c r="BL112" s="177"/>
      <c r="BM112" s="178"/>
      <c r="BN112" s="177"/>
      <c r="BO112" s="178"/>
      <c r="BP112" s="177"/>
      <c r="BQ112" s="205"/>
      <c r="BR112" s="199">
        <f t="shared" si="55"/>
        <v>0</v>
      </c>
      <c r="BS112" s="216">
        <f t="shared" si="56"/>
        <v>0</v>
      </c>
      <c r="BT112" s="199">
        <f t="shared" si="57"/>
        <v>0</v>
      </c>
      <c r="BU112" s="215">
        <f t="shared" si="58"/>
        <v>0</v>
      </c>
      <c r="BV112" s="1"/>
      <c r="BW112" s="1"/>
      <c r="BX112" s="177"/>
      <c r="BY112" s="178"/>
      <c r="BZ112" s="177"/>
      <c r="CA112" s="178"/>
      <c r="CB112" s="177"/>
      <c r="CC112" s="178"/>
      <c r="CD112" s="177"/>
      <c r="CE112" s="178"/>
      <c r="CF112" s="177"/>
      <c r="CG112" s="178"/>
      <c r="CH112" s="177"/>
      <c r="CI112" s="178"/>
      <c r="CJ112" s="177"/>
      <c r="CK112" s="178"/>
      <c r="CL112" s="177"/>
      <c r="CM112" s="205"/>
      <c r="CN112" s="199">
        <f t="shared" si="59"/>
        <v>0</v>
      </c>
      <c r="CO112" s="216">
        <f t="shared" si="60"/>
        <v>0</v>
      </c>
      <c r="CP112" s="199">
        <f t="shared" si="61"/>
        <v>0</v>
      </c>
      <c r="CQ112" s="215">
        <f t="shared" si="62"/>
        <v>0</v>
      </c>
      <c r="CR112" s="1"/>
      <c r="CS112" s="1"/>
      <c r="CT112" s="177"/>
      <c r="CU112" s="178"/>
      <c r="CV112" s="177"/>
      <c r="CW112" s="178"/>
      <c r="CX112" s="177"/>
      <c r="CY112" s="178"/>
      <c r="CZ112" s="177"/>
      <c r="DA112" s="178"/>
      <c r="DB112" s="177"/>
      <c r="DC112" s="178"/>
      <c r="DD112" s="177"/>
      <c r="DE112" s="178"/>
      <c r="DF112" s="177"/>
      <c r="DG112" s="178"/>
      <c r="DH112" s="177"/>
      <c r="DI112" s="205"/>
      <c r="DJ112" s="199">
        <f t="shared" si="63"/>
        <v>0</v>
      </c>
      <c r="DK112" s="216">
        <f t="shared" si="64"/>
        <v>0</v>
      </c>
      <c r="DL112" s="199">
        <f t="shared" si="65"/>
        <v>0</v>
      </c>
      <c r="DM112" s="215">
        <f t="shared" si="66"/>
        <v>0</v>
      </c>
      <c r="DN112" s="1"/>
      <c r="DO112" s="1"/>
      <c r="DP112" s="177"/>
      <c r="DQ112" s="178"/>
      <c r="DR112" s="177"/>
      <c r="DS112" s="178"/>
      <c r="DT112" s="177"/>
      <c r="DU112" s="178"/>
      <c r="DV112" s="177"/>
      <c r="DW112" s="178"/>
      <c r="DX112" s="177"/>
      <c r="DY112" s="178"/>
      <c r="DZ112" s="177"/>
      <c r="EA112" s="178"/>
      <c r="EB112" s="177"/>
      <c r="EC112" s="178"/>
      <c r="ED112" s="177"/>
      <c r="EE112" s="205"/>
      <c r="EF112" s="199">
        <f t="shared" si="67"/>
        <v>0</v>
      </c>
      <c r="EG112" s="216">
        <f t="shared" si="68"/>
        <v>0</v>
      </c>
      <c r="EH112" s="199">
        <f t="shared" si="69"/>
        <v>0</v>
      </c>
      <c r="EI112" s="215">
        <f t="shared" si="70"/>
        <v>0</v>
      </c>
      <c r="EJ112" s="1"/>
      <c r="EK112" s="1"/>
      <c r="EL112" s="177"/>
      <c r="EM112" s="178"/>
      <c r="EN112" s="177"/>
      <c r="EO112" s="178"/>
      <c r="EP112" s="177"/>
      <c r="EQ112" s="178"/>
      <c r="ER112" s="177"/>
      <c r="ES112" s="178"/>
      <c r="ET112" s="177"/>
      <c r="EU112" s="178"/>
      <c r="EV112" s="177"/>
      <c r="EW112" s="178"/>
      <c r="EX112" s="177"/>
      <c r="EY112" s="178"/>
      <c r="EZ112" s="177"/>
      <c r="FA112" s="205"/>
      <c r="FB112" s="199">
        <f t="shared" si="71"/>
        <v>0</v>
      </c>
      <c r="FC112" s="216">
        <f t="shared" si="72"/>
        <v>0</v>
      </c>
      <c r="FD112" s="199">
        <f t="shared" si="73"/>
        <v>0</v>
      </c>
      <c r="FE112" s="215">
        <f t="shared" si="74"/>
        <v>0</v>
      </c>
      <c r="FF112" s="1"/>
      <c r="FG112" s="1"/>
      <c r="FH112" s="177"/>
      <c r="FI112" s="178"/>
      <c r="FJ112" s="177"/>
      <c r="FK112" s="178"/>
      <c r="FL112" s="177"/>
      <c r="FM112" s="178"/>
      <c r="FN112" s="177"/>
      <c r="FO112" s="178"/>
      <c r="FP112" s="177"/>
      <c r="FQ112" s="178"/>
      <c r="FR112" s="177"/>
      <c r="FS112" s="178"/>
      <c r="FT112" s="177"/>
      <c r="FU112" s="178"/>
      <c r="FV112" s="177"/>
      <c r="FW112" s="205"/>
      <c r="FX112" s="199">
        <f t="shared" si="75"/>
        <v>0</v>
      </c>
      <c r="FY112" s="216">
        <f t="shared" si="76"/>
        <v>0</v>
      </c>
      <c r="FZ112" s="199">
        <f t="shared" si="77"/>
        <v>0</v>
      </c>
      <c r="GA112" s="215">
        <f t="shared" si="78"/>
        <v>0</v>
      </c>
      <c r="GB112" s="1"/>
      <c r="GC112" s="1"/>
      <c r="GD112" s="177"/>
      <c r="GE112" s="178"/>
      <c r="GF112" s="177"/>
      <c r="GG112" s="178"/>
      <c r="GH112" s="177"/>
      <c r="GI112" s="178"/>
      <c r="GJ112" s="177"/>
      <c r="GK112" s="178"/>
      <c r="GL112" s="177"/>
      <c r="GM112" s="178"/>
      <c r="GN112" s="177"/>
      <c r="GO112" s="178"/>
      <c r="GP112" s="177"/>
      <c r="GQ112" s="178"/>
      <c r="GR112" s="177"/>
      <c r="GS112" s="205"/>
      <c r="GT112" s="199">
        <f t="shared" si="79"/>
        <v>0</v>
      </c>
      <c r="GU112" s="216">
        <f t="shared" si="80"/>
        <v>0</v>
      </c>
      <c r="GV112" s="199">
        <f t="shared" si="81"/>
        <v>0</v>
      </c>
      <c r="GW112" s="215">
        <f t="shared" si="82"/>
        <v>0</v>
      </c>
      <c r="GX112" s="1"/>
      <c r="GY112" s="1"/>
      <c r="GZ112" s="177"/>
      <c r="HA112" s="178"/>
      <c r="HB112" s="177"/>
      <c r="HC112" s="178"/>
      <c r="HD112" s="177"/>
      <c r="HE112" s="178"/>
      <c r="HF112" s="177"/>
      <c r="HG112" s="178"/>
      <c r="HH112" s="177"/>
      <c r="HI112" s="178"/>
      <c r="HJ112" s="177"/>
      <c r="HK112" s="178"/>
      <c r="HL112" s="177"/>
      <c r="HM112" s="178"/>
      <c r="HN112" s="177"/>
      <c r="HO112" s="205"/>
      <c r="HP112" s="199">
        <f t="shared" si="83"/>
        <v>0</v>
      </c>
      <c r="HQ112" s="216">
        <f t="shared" si="84"/>
        <v>0</v>
      </c>
      <c r="HR112" s="199">
        <f t="shared" si="85"/>
        <v>0</v>
      </c>
      <c r="HS112" s="215">
        <f t="shared" si="86"/>
        <v>0</v>
      </c>
      <c r="HT112" s="1"/>
      <c r="HU112" s="1"/>
      <c r="HV112" s="201">
        <f t="shared" si="87"/>
        <v>0</v>
      </c>
      <c r="HW112" s="202">
        <f t="shared" si="87"/>
        <v>0</v>
      </c>
      <c r="HX112" s="169">
        <f t="shared" si="47"/>
        <v>0</v>
      </c>
      <c r="HY112" s="170">
        <f t="shared" si="48"/>
        <v>0</v>
      </c>
      <c r="HZ112" s="203">
        <f t="shared" si="88"/>
        <v>0</v>
      </c>
      <c r="IA112" s="202">
        <f t="shared" si="88"/>
        <v>0</v>
      </c>
      <c r="IB112" s="169">
        <f t="shared" si="49"/>
        <v>0</v>
      </c>
      <c r="IC112" s="444">
        <f t="shared" si="50"/>
        <v>0</v>
      </c>
      <c r="ID112" s="437">
        <f t="shared" si="89"/>
        <v>0</v>
      </c>
      <c r="IE112" s="439">
        <f t="shared" si="90"/>
        <v>0</v>
      </c>
      <c r="IF112" s="438" t="s">
        <v>343</v>
      </c>
      <c r="IG112" s="439" t="s">
        <v>343</v>
      </c>
      <c r="IH112" s="1"/>
    </row>
    <row r="113" spans="2:242" s="4" customFormat="1" ht="16.5" customHeight="1" x14ac:dyDescent="0.2">
      <c r="B113" s="73" t="s">
        <v>267</v>
      </c>
      <c r="C113" s="880"/>
      <c r="D113" s="881"/>
      <c r="E113" s="318"/>
      <c r="F113" s="314"/>
      <c r="G113" s="14"/>
      <c r="H113" s="14"/>
      <c r="I113" s="80">
        <f>INT(ROUND(F113,2)*(IF(E113&gt;0,data!$J$4,0)))</f>
        <v>0</v>
      </c>
      <c r="J113" s="80">
        <f t="shared" ref="J113" si="102">IF(E113&gt;0,I113*E113,0)</f>
        <v>0</v>
      </c>
      <c r="K113" s="320"/>
      <c r="L113" s="318"/>
      <c r="M113" s="80">
        <f>INT(ROUND(F113,2)*(IF(E113&gt;0,(IF(K113="ano",data!$J$6,0)),0)))</f>
        <v>0</v>
      </c>
      <c r="N113" s="82">
        <f t="shared" ref="N113" si="103">IF(L113&gt;E113,M113*E113,M113*L113)</f>
        <v>0</v>
      </c>
      <c r="O113" s="84">
        <f t="shared" ref="O113" si="104">J113+N113</f>
        <v>0</v>
      </c>
      <c r="Q113" s="85" t="str">
        <f t="shared" ref="Q113" si="105">IF(O113&gt;0,1,"")</f>
        <v/>
      </c>
      <c r="R113" s="639" t="s">
        <v>343</v>
      </c>
      <c r="T113" s="4">
        <f t="shared" si="91"/>
        <v>0</v>
      </c>
      <c r="U113" s="179" t="s">
        <v>300</v>
      </c>
      <c r="V113" s="10"/>
      <c r="W113" s="10"/>
      <c r="X113" s="167"/>
      <c r="Y113" s="180"/>
      <c r="Z113" s="167"/>
      <c r="AA113" s="180"/>
      <c r="AB113" s="167"/>
      <c r="AC113" s="180"/>
      <c r="AD113" s="167"/>
      <c r="AE113" s="180"/>
      <c r="AF113" s="167"/>
      <c r="AG113" s="180"/>
      <c r="AH113" s="167"/>
      <c r="AI113" s="180"/>
      <c r="AJ113" s="167"/>
      <c r="AK113" s="180"/>
      <c r="AL113" s="167"/>
      <c r="AM113" s="180"/>
      <c r="AN113" s="167"/>
      <c r="AO113" s="180"/>
      <c r="AP113" s="167"/>
      <c r="AQ113" s="180"/>
      <c r="AR113" s="167"/>
      <c r="AS113" s="180"/>
      <c r="AT113" s="167"/>
      <c r="AU113" s="198"/>
      <c r="AV113" s="199">
        <f t="shared" si="51"/>
        <v>0</v>
      </c>
      <c r="AW113" s="215">
        <f t="shared" si="52"/>
        <v>0</v>
      </c>
      <c r="AX113" s="199">
        <f t="shared" si="53"/>
        <v>0</v>
      </c>
      <c r="AY113" s="215">
        <f t="shared" si="54"/>
        <v>0</v>
      </c>
      <c r="AZ113" s="1"/>
      <c r="BA113" s="1"/>
      <c r="BB113" s="167"/>
      <c r="BC113" s="180"/>
      <c r="BD113" s="167"/>
      <c r="BE113" s="180"/>
      <c r="BF113" s="167"/>
      <c r="BG113" s="180"/>
      <c r="BH113" s="167"/>
      <c r="BI113" s="180"/>
      <c r="BJ113" s="167"/>
      <c r="BK113" s="180"/>
      <c r="BL113" s="167"/>
      <c r="BM113" s="180"/>
      <c r="BN113" s="167"/>
      <c r="BO113" s="180"/>
      <c r="BP113" s="167"/>
      <c r="BQ113" s="198"/>
      <c r="BR113" s="199">
        <f t="shared" si="55"/>
        <v>0</v>
      </c>
      <c r="BS113" s="216">
        <f t="shared" si="56"/>
        <v>0</v>
      </c>
      <c r="BT113" s="199">
        <f t="shared" si="57"/>
        <v>0</v>
      </c>
      <c r="BU113" s="215">
        <f t="shared" si="58"/>
        <v>0</v>
      </c>
      <c r="BV113" s="1"/>
      <c r="BW113" s="1"/>
      <c r="BX113" s="167"/>
      <c r="BY113" s="180"/>
      <c r="BZ113" s="167"/>
      <c r="CA113" s="180"/>
      <c r="CB113" s="167"/>
      <c r="CC113" s="180"/>
      <c r="CD113" s="167"/>
      <c r="CE113" s="180"/>
      <c r="CF113" s="167"/>
      <c r="CG113" s="180"/>
      <c r="CH113" s="167"/>
      <c r="CI113" s="180"/>
      <c r="CJ113" s="167"/>
      <c r="CK113" s="180"/>
      <c r="CL113" s="167"/>
      <c r="CM113" s="198"/>
      <c r="CN113" s="199">
        <f t="shared" si="59"/>
        <v>0</v>
      </c>
      <c r="CO113" s="216">
        <f t="shared" si="60"/>
        <v>0</v>
      </c>
      <c r="CP113" s="199">
        <f t="shared" si="61"/>
        <v>0</v>
      </c>
      <c r="CQ113" s="215">
        <f t="shared" si="62"/>
        <v>0</v>
      </c>
      <c r="CR113" s="1"/>
      <c r="CS113" s="1"/>
      <c r="CT113" s="167"/>
      <c r="CU113" s="180"/>
      <c r="CV113" s="167"/>
      <c r="CW113" s="180"/>
      <c r="CX113" s="167"/>
      <c r="CY113" s="180"/>
      <c r="CZ113" s="167"/>
      <c r="DA113" s="180"/>
      <c r="DB113" s="167"/>
      <c r="DC113" s="180"/>
      <c r="DD113" s="167"/>
      <c r="DE113" s="180"/>
      <c r="DF113" s="167"/>
      <c r="DG113" s="180"/>
      <c r="DH113" s="167"/>
      <c r="DI113" s="198"/>
      <c r="DJ113" s="199">
        <f t="shared" si="63"/>
        <v>0</v>
      </c>
      <c r="DK113" s="216">
        <f t="shared" si="64"/>
        <v>0</v>
      </c>
      <c r="DL113" s="199">
        <f t="shared" si="65"/>
        <v>0</v>
      </c>
      <c r="DM113" s="215">
        <f t="shared" si="66"/>
        <v>0</v>
      </c>
      <c r="DN113" s="1"/>
      <c r="DO113" s="1"/>
      <c r="DP113" s="167"/>
      <c r="DQ113" s="180"/>
      <c r="DR113" s="167"/>
      <c r="DS113" s="180"/>
      <c r="DT113" s="167"/>
      <c r="DU113" s="180"/>
      <c r="DV113" s="167"/>
      <c r="DW113" s="180"/>
      <c r="DX113" s="167"/>
      <c r="DY113" s="180"/>
      <c r="DZ113" s="167"/>
      <c r="EA113" s="180"/>
      <c r="EB113" s="167"/>
      <c r="EC113" s="180"/>
      <c r="ED113" s="167"/>
      <c r="EE113" s="198"/>
      <c r="EF113" s="199">
        <f t="shared" ref="EF113:EF176" si="106">IF($U113="Ne",0,IF(IF(DP113="",0,((30/(DQ$4*$F113)*(DQ$4*$F113-DP113))/30))+IF(DR113="",0,((30/(DS$4*$F113)*(DS$4*$F113-DR113))/30))+IF(DT113="",0,((30/(DU$4*$F113)*(DU$4*$F113-DT113))/30))+IF(DV113="",0,((30/(DW$4*$F113)*(DW$4*$F113-DV113))/30))+IF(DX113="",0,((30/(DY$4*$F113)*(DY$4*$F113-DX113))/30))+IF(DZ113="",0,((30/(EA$4*$F113)*(EA$4*$F113-DZ113))/30))+IF(EB113="",0,((30/(EC$4*$F113)*(EC$4*$F113-EB113))/30))+IF(ED113="",0,((30/(EE$4*$F113)*(EE$4*$F113-ED113))/30))&gt;($E113-$AV113-$BR113-$CN113-$DJ113),$E113-$AV113-$BR113-$CN113-$DJ113,IF(DP113="",0,((30/(DQ$4*$F113)*(DQ$4*$F113-DP113))/30))+IF(DR113="",0,((30/(DS$4*$F113)*(DS$4*$F113-DR113))/30))+IF(DT113="",0,((30/(DU$4*$F113)*(DU$4*$F113-DT113))/30))+IF(DV113="",0,((30/(DW$4*$F113)*(DW$4*$F113-DV113))/30))+IF(DX113="",0,((30/(DY$4*$F113)*(DY$4*$F113-DX113))/30))+IF(DZ113="",0,((30/(EA$4*$F113)*(EA$4*$F113-DZ113))/30))+IF(EB113="",0,((30/(EC$4*$F113)*(EC$4*$F113-EB113))/30))+IF(ED113="",0,((30/(EE$4*$F113)*(EE$4*$F113-ED113))/30))))</f>
        <v>0</v>
      </c>
      <c r="EG113" s="216">
        <f t="shared" ref="EG113:EG176" si="107">FLOOR(EF113*$I113,1)</f>
        <v>0</v>
      </c>
      <c r="EH113" s="199">
        <f t="shared" ref="EH113:EH176" si="108">IF($U113="Ne",0,IF(OR($L113=0,$L113=""),0,IF(IF(DQ113="Ano",IF(DP113="",0,((30/(DQ$4*$F113)*(DQ$4*$F113-DP113))/30)),0)+IF(DS113="Ano",IF(DR113="",0,((30/(DS$4*$F113)*(DS$4*$F113-DR113))/30)),0)+IF(DU113="Ano",IF(DT113="",0,((30/(DU$4*$F113)*(DU$4*$F113-DT113))/30)),0)+IF(DW113="Ano",IF(DV113="",0,((30/(DW$4*$F113)*(DW$4*$F113-DV113))/30)),0)+IF(DY113="Ano",IF(DX113="",0,((30/(DY$4*$F113)*(DY$4*$F113-DX113))/30)),0)+IF(EA113="Ano",IF(DZ113="",0,((30/(EA$4*$F113)*(EA$4*$F113-DZ113))/30)),0)+IF(EC113="Ano",IF(EB113="",0,((30/(EC$4*$F113)*(EC$4*$F113-EB113))/30)),0)+IF(EE113="Ano",IF(ED113="",0,((30/(EE$4*$F113)*(EE$4*$F113-ED113))/30)),0)&gt;($L113-$AX113-$BT113-$CP113-$DL113),$L113-$AX113-$BT113-$CP113-$DL113,IF(DQ113="Ano",IF(DP113="",0,((30/(DQ$4*$F113)*(DQ$4*$F113-DP113))/30)),0)+IF(DS113="Ano",IF(DR113="",0,((30/(DS$4*$F113)*(DS$4*$F113-DR113))/30)),0)+IF(DU113="Ano",IF(DT113="",0,((30/(DU$4*$F113)*(DU$4*$F113-DT113))/30)),0)+IF(DW113="Ano",IF(DV113="",0,((30/(DW$4*$F113)*(DW$4*$F113-DV113))/30)),0)+IF(DY113="Ano",IF(DX113="",0,((30/(DY$4*$F113)*(DY$4*$F113-DX113))/30)),0)+IF(EA113="Ano",IF(DZ113="",0,((30/(EA$4*$F113)*(EA$4*$F113-DZ113))/30)),0)+IF(EC113="Ano",IF(EB113="",0,((30/(EC$4*$F113)*(EC$4*$F113-EB113))/30)),0)+IF(EE113="Ano",IF(ED113="",0,((30/(EE$4*$F113)*(EE$4*$F113-ED113))/30)),0))))</f>
        <v>0</v>
      </c>
      <c r="EI113" s="215">
        <f t="shared" ref="EI113:EI176" si="109">FLOOR(EH113*$M113,1)</f>
        <v>0</v>
      </c>
      <c r="EJ113" s="1"/>
      <c r="EK113" s="1"/>
      <c r="EL113" s="167"/>
      <c r="EM113" s="180"/>
      <c r="EN113" s="167"/>
      <c r="EO113" s="180"/>
      <c r="EP113" s="167"/>
      <c r="EQ113" s="180"/>
      <c r="ER113" s="167"/>
      <c r="ES113" s="180"/>
      <c r="ET113" s="167"/>
      <c r="EU113" s="180"/>
      <c r="EV113" s="167"/>
      <c r="EW113" s="180"/>
      <c r="EX113" s="167"/>
      <c r="EY113" s="180"/>
      <c r="EZ113" s="167"/>
      <c r="FA113" s="198"/>
      <c r="FB113" s="199">
        <f t="shared" ref="FB113:FB176" si="110">IF($U113="Ne",0,IF(IF(EL113="",0,((30/(EM$4*$F113)*(EM$4*$F113-EL113))/30))+IF(EN113="",0,((30/(EO$4*$F113)*(EO$4*$F113-EN113))/30))+IF(EP113="",0,((30/(EQ$4*$F113)*(EQ$4*$F113-EP113))/30))+IF(ER113="",0,((30/(ES$4*$F113)*(ES$4*$F113-ER113))/30))+IF(ET113="",0,((30/(EU$4*$F113)*(EU$4*$F113-ET113))/30))+IF(EV113="",0,((30/(EW$4*$F113)*(EW$4*$F113-EV113))/30))+IF(EX113="",0,((30/(EY$4*$F113)*(EY$4*$F113-EX113))/30))+IF(EZ113="",0,((30/(FA$4*$F113)*(FA$4*$F113-EZ113))/30))&gt;($E113-$AV113-$BR113-$CN113-$DJ113-$EF113),$E113-$AV113-$BR113-$CN113-$DJ113-$EF113,IF(EL113="",0,((30/(EM$4*$F113)*(EM$4*$F113-EL113))/30))+IF(EN113="",0,((30/(EO$4*$F113)*(EO$4*$F113-EN113))/30))+IF(EP113="",0,((30/(EQ$4*$F113)*(EQ$4*$F113-EP113))/30))+IF(ER113="",0,((30/(ES$4*$F113)*(ES$4*$F113-ER113))/30))+IF(ET113="",0,((30/(EU$4*$F113)*(EU$4*$F113-ET113))/30))+IF(EV113="",0,((30/(EW$4*$F113)*(EW$4*$F113-EV113))/30))+IF(EX113="",0,((30/(EY$4*$F113)*(EY$4*$F113-EX113))/30))+IF(EZ113="",0,((30/(FA$4*$F113)*(FA$4*$F113-EZ113))/30))))</f>
        <v>0</v>
      </c>
      <c r="FC113" s="216">
        <f t="shared" ref="FC113:FC176" si="111">FLOOR(FB113*$I113,1)</f>
        <v>0</v>
      </c>
      <c r="FD113" s="199">
        <f t="shared" ref="FD113:FD176" si="112">IF($U113="Ne",0,IF(OR($L113=0,$L113=""),0,IF(IF(EM113="Ano",IF(EL113="",0,((30/(EM$4*$F113)*(EM$4*$F113-EL113))/30)),0)+IF(EO113="Ano",IF(EN113="",0,((30/(EO$4*$F113)*(EO$4*$F113-EN113))/30)),0)+IF(EQ113="Ano",IF(EP113="",0,((30/(EQ$4*$F113)*(EQ$4*$F113-EP113))/30)),0)+IF(ES113="Ano",IF(ER113="",0,((30/(ES$4*$F113)*(ES$4*$F113-ER113))/30)),0)+IF(EU113="Ano",IF(ET113="",0,((30/(EU$4*$F113)*(EU$4*$F113-ET113))/30)),0)+IF(EW113="Ano",IF(EV113="",0,((30/(EW$4*$F113)*(EW$4*$F113-EV113))/30)),0)+IF(EY113="Ano",IF(EX113="",0,((30/(EY$4*$F113)*(EY$4*$F113-EX113))/30)),0)+IF(FA113="Ano",IF(EZ113="",0,((30/(FA$4*$F113)*(FA$4*$F113-EZ113))/30)),0)&gt;($L113-$AX113-$BT113-$CP113-$DL113-$EH113),$L113-$AX113-$BT113-$CP113-$DL113-$EH113,IF(EM113="Ano",IF(EL113="",0,((30/(EM$4*$F113)*(EM$4*$F113-EL113))/30)),0)+IF(EO113="Ano",IF(EN113="",0,((30/(EO$4*$F113)*(EO$4*$F113-EN113))/30)),0)+IF(EQ113="Ano",IF(EP113="",0,((30/(EQ$4*$F113)*(EQ$4*$F113-EP113))/30)),0)+IF(ES113="Ano",IF(ER113="",0,((30/(ES$4*$F113)*(ES$4*$F113-ER113))/30)),0)+IF(EU113="Ano",IF(ET113="",0,((30/(EU$4*$F113)*(EU$4*$F113-ET113))/30)),0)+IF(EW113="Ano",IF(EV113="",0,((30/(EW$4*$F113)*(EW$4*$F113-EV113))/30)),0)+IF(EY113="Ano",IF(EX113="",0,((30/(EY$4*$F113)*(EY$4*$F113-EX113))/30)),0)+IF(FA113="Ano",IF(EZ113="",0,((30/(FA$4*$F113)*(FA$4*$F113-EZ113))/30)),0))))</f>
        <v>0</v>
      </c>
      <c r="FE113" s="215">
        <f t="shared" ref="FE113:FE176" si="113">FLOOR(FD113*$M113,1)</f>
        <v>0</v>
      </c>
      <c r="FF113" s="1"/>
      <c r="FG113" s="1"/>
      <c r="FH113" s="167"/>
      <c r="FI113" s="180"/>
      <c r="FJ113" s="167"/>
      <c r="FK113" s="180"/>
      <c r="FL113" s="167"/>
      <c r="FM113" s="180"/>
      <c r="FN113" s="167"/>
      <c r="FO113" s="180"/>
      <c r="FP113" s="167"/>
      <c r="FQ113" s="180"/>
      <c r="FR113" s="167"/>
      <c r="FS113" s="180"/>
      <c r="FT113" s="167"/>
      <c r="FU113" s="180"/>
      <c r="FV113" s="167"/>
      <c r="FW113" s="198"/>
      <c r="FX113" s="199">
        <f t="shared" si="75"/>
        <v>0</v>
      </c>
      <c r="FY113" s="216">
        <f t="shared" si="76"/>
        <v>0</v>
      </c>
      <c r="FZ113" s="199">
        <f t="shared" si="77"/>
        <v>0</v>
      </c>
      <c r="GA113" s="215">
        <f t="shared" si="78"/>
        <v>0</v>
      </c>
      <c r="GB113" s="1"/>
      <c r="GC113" s="1"/>
      <c r="GD113" s="167"/>
      <c r="GE113" s="180"/>
      <c r="GF113" s="167"/>
      <c r="GG113" s="180"/>
      <c r="GH113" s="167"/>
      <c r="GI113" s="180"/>
      <c r="GJ113" s="167"/>
      <c r="GK113" s="180"/>
      <c r="GL113" s="167"/>
      <c r="GM113" s="180"/>
      <c r="GN113" s="167"/>
      <c r="GO113" s="180"/>
      <c r="GP113" s="167"/>
      <c r="GQ113" s="180"/>
      <c r="GR113" s="167"/>
      <c r="GS113" s="198"/>
      <c r="GT113" s="199">
        <f t="shared" si="79"/>
        <v>0</v>
      </c>
      <c r="GU113" s="216">
        <f t="shared" si="80"/>
        <v>0</v>
      </c>
      <c r="GV113" s="199">
        <f t="shared" si="81"/>
        <v>0</v>
      </c>
      <c r="GW113" s="215">
        <f t="shared" si="82"/>
        <v>0</v>
      </c>
      <c r="GX113" s="1"/>
      <c r="GY113" s="1"/>
      <c r="GZ113" s="167"/>
      <c r="HA113" s="180"/>
      <c r="HB113" s="167"/>
      <c r="HC113" s="180"/>
      <c r="HD113" s="167"/>
      <c r="HE113" s="180"/>
      <c r="HF113" s="167"/>
      <c r="HG113" s="180"/>
      <c r="HH113" s="167"/>
      <c r="HI113" s="180"/>
      <c r="HJ113" s="167"/>
      <c r="HK113" s="180"/>
      <c r="HL113" s="167"/>
      <c r="HM113" s="180"/>
      <c r="HN113" s="167"/>
      <c r="HO113" s="198"/>
      <c r="HP113" s="199">
        <f t="shared" si="83"/>
        <v>0</v>
      </c>
      <c r="HQ113" s="216">
        <f t="shared" si="84"/>
        <v>0</v>
      </c>
      <c r="HR113" s="199">
        <f t="shared" si="85"/>
        <v>0</v>
      </c>
      <c r="HS113" s="215">
        <f t="shared" si="86"/>
        <v>0</v>
      </c>
      <c r="HT113" s="1"/>
      <c r="HU113" s="1"/>
      <c r="HV113" s="201">
        <f t="shared" si="87"/>
        <v>0</v>
      </c>
      <c r="HW113" s="202">
        <f t="shared" si="87"/>
        <v>0</v>
      </c>
      <c r="HX113" s="169">
        <f t="shared" si="47"/>
        <v>0</v>
      </c>
      <c r="HY113" s="170">
        <f t="shared" si="48"/>
        <v>0</v>
      </c>
      <c r="HZ113" s="203">
        <f t="shared" si="88"/>
        <v>0</v>
      </c>
      <c r="IA113" s="202">
        <f t="shared" si="88"/>
        <v>0</v>
      </c>
      <c r="IB113" s="169">
        <f t="shared" si="49"/>
        <v>0</v>
      </c>
      <c r="IC113" s="444">
        <f t="shared" si="50"/>
        <v>0</v>
      </c>
      <c r="ID113" s="437">
        <f t="shared" si="89"/>
        <v>0</v>
      </c>
      <c r="IE113" s="439">
        <f t="shared" si="90"/>
        <v>0</v>
      </c>
      <c r="IF113" s="438" t="s">
        <v>343</v>
      </c>
      <c r="IG113" s="439" t="s">
        <v>343</v>
      </c>
      <c r="IH113" s="1"/>
    </row>
    <row r="114" spans="2:242" s="4" customFormat="1" ht="16.5" hidden="1" customHeight="1" x14ac:dyDescent="0.2">
      <c r="B114" s="73"/>
      <c r="C114" s="882"/>
      <c r="D114" s="883"/>
      <c r="E114" s="131"/>
      <c r="F114" s="564"/>
      <c r="G114" s="131"/>
      <c r="H114" s="131"/>
      <c r="I114" s="80">
        <f>INT(ROUND(F114,2)*(IF(E114&gt;0,data!$J$4,0)))</f>
        <v>0</v>
      </c>
      <c r="J114" s="80"/>
      <c r="K114" s="567"/>
      <c r="L114" s="131"/>
      <c r="M114" s="80">
        <f>INT(ROUND(F114,2)*(IF(E114&gt;0,(IF(K114="ano",data!$J$6,0)),0)))</f>
        <v>0</v>
      </c>
      <c r="N114" s="82"/>
      <c r="O114" s="84"/>
      <c r="Q114" s="85"/>
      <c r="R114" s="639" t="s">
        <v>343</v>
      </c>
      <c r="T114" s="4">
        <f t="shared" si="91"/>
        <v>0</v>
      </c>
      <c r="U114" s="176" t="s">
        <v>300</v>
      </c>
      <c r="V114" s="10"/>
      <c r="W114" s="10"/>
      <c r="X114" s="177"/>
      <c r="Y114" s="178"/>
      <c r="Z114" s="177"/>
      <c r="AA114" s="178"/>
      <c r="AB114" s="177"/>
      <c r="AC114" s="178"/>
      <c r="AD114" s="177"/>
      <c r="AE114" s="178"/>
      <c r="AF114" s="177"/>
      <c r="AG114" s="178"/>
      <c r="AH114" s="177"/>
      <c r="AI114" s="178"/>
      <c r="AJ114" s="177"/>
      <c r="AK114" s="178"/>
      <c r="AL114" s="177"/>
      <c r="AM114" s="178"/>
      <c r="AN114" s="177"/>
      <c r="AO114" s="178"/>
      <c r="AP114" s="177"/>
      <c r="AQ114" s="178"/>
      <c r="AR114" s="177"/>
      <c r="AS114" s="178"/>
      <c r="AT114" s="177"/>
      <c r="AU114" s="205"/>
      <c r="AV114" s="199">
        <f t="shared" si="51"/>
        <v>0</v>
      </c>
      <c r="AW114" s="215">
        <f t="shared" ref="AW114:AW177" si="114">FLOOR(AV114*$I114,1)</f>
        <v>0</v>
      </c>
      <c r="AX114" s="199">
        <f t="shared" si="53"/>
        <v>0</v>
      </c>
      <c r="AY114" s="215">
        <f t="shared" ref="AY114:AY177" si="115">FLOOR(AX114*$M114,1)</f>
        <v>0</v>
      </c>
      <c r="AZ114" s="1"/>
      <c r="BA114" s="1"/>
      <c r="BB114" s="177"/>
      <c r="BC114" s="178"/>
      <c r="BD114" s="177"/>
      <c r="BE114" s="178"/>
      <c r="BF114" s="177"/>
      <c r="BG114" s="178"/>
      <c r="BH114" s="177"/>
      <c r="BI114" s="178"/>
      <c r="BJ114" s="177"/>
      <c r="BK114" s="178"/>
      <c r="BL114" s="177"/>
      <c r="BM114" s="178"/>
      <c r="BN114" s="177"/>
      <c r="BO114" s="178"/>
      <c r="BP114" s="177"/>
      <c r="BQ114" s="205"/>
      <c r="BR114" s="199">
        <f t="shared" ref="BR114:BR177" si="116">IF($U114="Ne",0,IF(IF(BB114="",0,((30/(BC$4*$F114)*(BC$4*$F114-BB114))/30))+IF(BD114="",0,((30/(BE$4*$F114)*(BE$4*$F114-BD114))/30))+IF(BF114="",0,((30/(BG$4*$F114)*(BG$4*$F114-BF114))/30))+IF(BH114="",0,((30/(BI$4*$F114)*(BI$4*$F114-BH114))/30))+IF(BJ114="",0,((30/(BK$4*$F114)*(BK$4*$F114-BJ114))/30))+IF(BL114="",0,((30/(BM$4*$F114)*(BM$4*$F114-BL114))/30))+IF(BN114="",0,((30/(BO$4*$F114)*(BO$4*$F114-BN114))/30))+IF(BP114="",0,((30/(BQ$4*$F114)*(BQ$4*$F114-BP114))/30))&gt;($E114-$AV114),$E114-$AV114,IF(BB114="",0,((30/(BC$4*$F114)*(BC$4*$F114-BB114))/30))+IF(BD114="",0,((30/(BE$4*$F114)*(BE$4*$F114-BD114))/30))+IF(BF114="",0,((30/(BG$4*$F114)*(BG$4*$F114-BF114))/30))+IF(BH114="",0,((30/(BI$4*$F114)*(BI$4*$F114-BH114))/30))+IF(BJ114="",0,((30/(BK$4*$F114)*(BK$4*$F114-BJ114))/30))+IF(BL114="",0,((30/(BM$4*$F114)*(BM$4*$F114-BL114))/30))+IF(BN114="",0,((30/(BO$4*$F114)*(BO$4*$F114-BN114))/30))+IF(BP114="",0,((30/(BQ$4*$F114)*(BQ$4*$F114-BP114))/30))))</f>
        <v>0</v>
      </c>
      <c r="BS114" s="216">
        <f t="shared" ref="BS114:BS177" si="117">FLOOR(BR114*$I114,1)</f>
        <v>0</v>
      </c>
      <c r="BT114" s="199">
        <f t="shared" ref="BT114:BT177" si="118">IF($U114="Ne",0,IF(OR($L114=0,$L114=""),0,IF(IF(BC114="Ano",IF(BB114="",0,((30/(BC$4*$F114)*(BC$4*$F114-BB114))/30)),0)+IF(BE114="Ano",IF(BD114="",0,((30/(BE$4*$F114)*(BE$4*$F114-BD114))/30)),0)+IF(BG114="Ano",IF(BF114="",0,((30/(BG$4*$F114)*(BG$4*$F114-BF114))/30)),0)+IF(BI114="Ano",IF(BH114="",0,((30/(BI$4*$F114)*(BI$4*$F114-BH114))/30)),0)+IF(BK114="Ano",IF(BJ114="",0,((30/(BK$4*$F114)*(BK$4*$F114-BJ114))/30)),0)+IF(BM114="Ano",IF(BL114="",0,((30/(BM$4*$F114)*(BM$4*$F114-BL114))/30)),0)+IF(BO114="Ano",IF(BN114="",0,((30/(BO$4*$F114)*(BO$4*$F114-BN114))/30)),0)+IF(BQ114="Ano",IF(BP114="",0,((30/(BQ$4*$F114)*(BQ$4*$F114-BP114))/30)),0)&gt;($L114-$AX114),$L114-$AX114,IF(BC114="Ano",IF(BB114="",0,((30/(BC$4*$F114)*(BC$4*$F114-BB114))/30)),0)+IF(BE114="Ano",IF(BD114="",0,((30/(BE$4*$F114)*(BE$4*$F114-BD114))/30)),0)+IF(BG114="Ano",IF(BF114="",0,((30/(BG$4*$F114)*(BG$4*$F114-BF114))/30)),0)+IF(BI114="Ano",IF(BH114="",0,((30/(BI$4*$F114)*(BI$4*$F114-BH114))/30)),0)+IF(BK114="Ano",IF(BJ114="",0,((30/(BK$4*$F114)*(BK$4*$F114-BJ114))/30)),0)+IF(BM114="Ano",IF(BL114="",0,((30/(BM$4*$F114)*(BM$4*$F114-BL114))/30)),0)+IF(BO114="Ano",IF(BN114="",0,((30/(BO$4*$F114)*(BO$4*$F114-BN114))/30)),0)+IF(BQ114="Ano",IF(BP114="",0,((30/(BQ$4*$F114)*(BQ$4*$F114-BP114))/30)),0))))</f>
        <v>0</v>
      </c>
      <c r="BU114" s="215">
        <f t="shared" ref="BU114:BU177" si="119">FLOOR(BT114*$M114,1)</f>
        <v>0</v>
      </c>
      <c r="BV114" s="1"/>
      <c r="BW114" s="1"/>
      <c r="BX114" s="177"/>
      <c r="BY114" s="178"/>
      <c r="BZ114" s="177"/>
      <c r="CA114" s="178"/>
      <c r="CB114" s="177"/>
      <c r="CC114" s="178"/>
      <c r="CD114" s="177"/>
      <c r="CE114" s="178"/>
      <c r="CF114" s="177"/>
      <c r="CG114" s="178"/>
      <c r="CH114" s="177"/>
      <c r="CI114" s="178"/>
      <c r="CJ114" s="177"/>
      <c r="CK114" s="178"/>
      <c r="CL114" s="177"/>
      <c r="CM114" s="205"/>
      <c r="CN114" s="199">
        <f t="shared" ref="CN114:CN177" si="120">IF($U114="Ne",0,IF(IF(BX114="",0,((30/(BY$4*$F114)*(BY$4*$F114-BX114))/30))+IF(BZ114="",0,((30/(CA$4*$F114)*(CA$4*$F114-BZ114))/30))+IF(CB114="",0,((30/(CC$4*$F114)*(CC$4*$F114-CB114))/30))+IF(CD114="",0,((30/(CE$4*$F114)*(CE$4*$F114-CD114))/30))+IF(CF114="",0,((30/(CG$4*$F114)*(CG$4*$F114-CF114))/30))+IF(CH114="",0,((30/(CI$4*$F114)*(CI$4*$F114-CH114))/30))+IF(CJ114="",0,((30/(CK$4*$F114)*(CK$4*$F114-CJ114))/30))+IF(CL114="",0,((30/(CM$4*$F114)*(CM$4*$F114-CL114))/30))&gt;($E114-$AV114-$BR114),$E114-$AV114-$BR114,IF(BX114="",0,((30/(BY$4*$F114)*(BY$4*$F114-BX114))/30))+IF(BZ114="",0,((30/(CA$4*$F114)*(CA$4*$F114-BZ114))/30))+IF(CB114="",0,((30/(CC$4*$F114)*(CC$4*$F114-CB114))/30))+IF(CD114="",0,((30/(CE$4*$F114)*(CE$4*$F114-CD114))/30))+IF(CF114="",0,((30/(CG$4*$F114)*(CG$4*$F114-CF114))/30))+IF(CH114="",0,((30/(CI$4*$F114)*(CI$4*$F114-CH114))/30))+IF(CJ114="",0,((30/(CK$4*$F114)*(CK$4*$F114-CJ114))/30))+IF(CL114="",0,((30/(CM$4*$F114)*(CM$4*$F114-CL114))/30))))</f>
        <v>0</v>
      </c>
      <c r="CO114" s="216">
        <f t="shared" ref="CO114:CO177" si="121">FLOOR(CN114*$I114,1)</f>
        <v>0</v>
      </c>
      <c r="CP114" s="199">
        <f t="shared" ref="CP114:CP177" si="122">IF($U114="Ne",0,IF(OR($L114=0,$L114=""),0,IF(IF(BY114="Ano",IF(BX114="",0,((30/(BY$4*$F114)*(BY$4*$F114-BX114))/30)),0)+IF(CA114="Ano",IF(BZ114="",0,((30/(CA$4*$F114)*(CA$4*$F114-BZ114))/30)),0)+IF(CC114="Ano",IF(CB114="",0,((30/(CC$4*$F114)*(CC$4*$F114-CB114))/30)),0)+IF(CE114="Ano",IF(CD114="",0,((30/(CE$4*$F114)*(CE$4*$F114-CD114))/30)),0)+IF(CG114="Ano",IF(CF114="",0,((30/(CG$4*$F114)*(CG$4*$F114-CF114))/30)),0)+IF(CI114="Ano",IF(CH114="",0,((30/(CI$4*$F114)*(CI$4*$F114-CH114))/30)),0)+IF(CK114="Ano",IF(CJ114="",0,((30/(CK$4*$F114)*(CK$4*$F114-CJ114))/30)),0)+IF(CM114="Ano",IF(CL114="",0,((30/(CM$4*$F114)*(CM$4*$F114-CL114))/30)),0)&gt;($L114-$AX114-$BT114),$L114-$AX114-$BT114,IF(BY114="Ano",IF(BX114="",0,((30/(BY$4*$F114)*(BY$4*$F114-BX114))/30)),0)+IF(CA114="Ano",IF(BZ114="",0,((30/(CA$4*$F114)*(CA$4*$F114-BZ114))/30)),0)+IF(CC114="Ano",IF(CB114="",0,((30/(CC$4*$F114)*(CC$4*$F114-CB114))/30)),0)+IF(CE114="Ano",IF(CD114="",0,((30/(CE$4*$F114)*(CE$4*$F114-CD114))/30)),0)+IF(CG114="Ano",IF(CF114="",0,((30/(CG$4*$F114)*(CG$4*$F114-CF114))/30)),0)+IF(CI114="Ano",IF(CH114="",0,((30/(CI$4*$F114)*(CI$4*$F114-CH114))/30)),0)+IF(CK114="Ano",IF(CJ114="",0,((30/(CK$4*$F114)*(CK$4*$F114-CJ114))/30)),0)+IF(CM114="Ano",IF(CL114="",0,((30/(CM$4*$F114)*(CM$4*$F114-CL114))/30)),0))))</f>
        <v>0</v>
      </c>
      <c r="CQ114" s="215">
        <f t="shared" ref="CQ114:CQ177" si="123">FLOOR(CP114*$M114,1)</f>
        <v>0</v>
      </c>
      <c r="CR114" s="1"/>
      <c r="CS114" s="1"/>
      <c r="CT114" s="177"/>
      <c r="CU114" s="178"/>
      <c r="CV114" s="177"/>
      <c r="CW114" s="178"/>
      <c r="CX114" s="177"/>
      <c r="CY114" s="178"/>
      <c r="CZ114" s="177"/>
      <c r="DA114" s="178"/>
      <c r="DB114" s="177"/>
      <c r="DC114" s="178"/>
      <c r="DD114" s="177"/>
      <c r="DE114" s="178"/>
      <c r="DF114" s="177"/>
      <c r="DG114" s="178"/>
      <c r="DH114" s="177"/>
      <c r="DI114" s="205"/>
      <c r="DJ114" s="199">
        <f t="shared" si="63"/>
        <v>0</v>
      </c>
      <c r="DK114" s="216">
        <f t="shared" si="64"/>
        <v>0</v>
      </c>
      <c r="DL114" s="199">
        <f t="shared" si="65"/>
        <v>0</v>
      </c>
      <c r="DM114" s="215">
        <f t="shared" si="66"/>
        <v>0</v>
      </c>
      <c r="DN114" s="1"/>
      <c r="DO114" s="1"/>
      <c r="DP114" s="177"/>
      <c r="DQ114" s="178"/>
      <c r="DR114" s="177"/>
      <c r="DS114" s="178"/>
      <c r="DT114" s="177"/>
      <c r="DU114" s="178"/>
      <c r="DV114" s="177"/>
      <c r="DW114" s="178"/>
      <c r="DX114" s="177"/>
      <c r="DY114" s="178"/>
      <c r="DZ114" s="177"/>
      <c r="EA114" s="178"/>
      <c r="EB114" s="177"/>
      <c r="EC114" s="178"/>
      <c r="ED114" s="177"/>
      <c r="EE114" s="205"/>
      <c r="EF114" s="199">
        <f t="shared" si="106"/>
        <v>0</v>
      </c>
      <c r="EG114" s="216">
        <f t="shared" si="107"/>
        <v>0</v>
      </c>
      <c r="EH114" s="199">
        <f t="shared" si="108"/>
        <v>0</v>
      </c>
      <c r="EI114" s="215">
        <f t="shared" si="109"/>
        <v>0</v>
      </c>
      <c r="EJ114" s="1"/>
      <c r="EK114" s="1"/>
      <c r="EL114" s="177"/>
      <c r="EM114" s="178"/>
      <c r="EN114" s="177"/>
      <c r="EO114" s="178"/>
      <c r="EP114" s="177"/>
      <c r="EQ114" s="178"/>
      <c r="ER114" s="177"/>
      <c r="ES114" s="178"/>
      <c r="ET114" s="177"/>
      <c r="EU114" s="178"/>
      <c r="EV114" s="177"/>
      <c r="EW114" s="178"/>
      <c r="EX114" s="177"/>
      <c r="EY114" s="178"/>
      <c r="EZ114" s="177"/>
      <c r="FA114" s="205"/>
      <c r="FB114" s="199">
        <f t="shared" si="110"/>
        <v>0</v>
      </c>
      <c r="FC114" s="216">
        <f t="shared" si="111"/>
        <v>0</v>
      </c>
      <c r="FD114" s="199">
        <f t="shared" si="112"/>
        <v>0</v>
      </c>
      <c r="FE114" s="215">
        <f t="shared" si="113"/>
        <v>0</v>
      </c>
      <c r="FF114" s="1"/>
      <c r="FG114" s="1"/>
      <c r="FH114" s="177"/>
      <c r="FI114" s="178"/>
      <c r="FJ114" s="177"/>
      <c r="FK114" s="178"/>
      <c r="FL114" s="177"/>
      <c r="FM114" s="178"/>
      <c r="FN114" s="177"/>
      <c r="FO114" s="178"/>
      <c r="FP114" s="177"/>
      <c r="FQ114" s="178"/>
      <c r="FR114" s="177"/>
      <c r="FS114" s="178"/>
      <c r="FT114" s="177"/>
      <c r="FU114" s="178"/>
      <c r="FV114" s="177"/>
      <c r="FW114" s="205"/>
      <c r="FX114" s="199">
        <f t="shared" ref="FX114:FX177" si="124">IF($U114="Ne",0,IF(IF(FH114="",0,((30/(FI$4*$F114)*(FI$4*$F114-FH114))/30))+IF(FJ114="",0,((30/(FK$4*$F114)*(FK$4*$F114-FJ114))/30))+IF(FL114="",0,((30/(FM$4*$F114)*(FM$4*$F114-FL114))/30))+IF(FN114="",0,((30/(FO$4*$F114)*(FO$4*$F114-FN114))/30))+IF(FP114="",0,((30/(FQ$4*$F114)*(FQ$4*$F114-FP114))/30))+IF(FR114="",0,((30/(FS$4*$F114)*(FS$4*$F114-FR114))/30))+IF(FT114="",0,((30/(FU$4*$F114)*(FU$4*$F114-FT114))/30))+IF(FV114="",0,((30/(FW$4*$F114)*(FW$4*$F114-FV114))/30))&gt;($E114-$AV114-$BR114-$CN114-$DJ114-$EF114-$FB114),$E114-$AV114-$BR114-$CN114-$DJ114-$EF114-$FB114,IF(FH114="",0,((30/(FI$4*$F114)*(FI$4*$F114-FH114))/30))+IF(FJ114="",0,((30/(FK$4*$F114)*(FK$4*$F114-FJ114))/30))+IF(FL114="",0,((30/(FM$4*$F114)*(FM$4*$F114-FL114))/30))+IF(FN114="",0,((30/(FO$4*$F114)*(FO$4*$F114-FN114))/30))+IF(FP114="",0,((30/(FQ$4*$F114)*(FQ$4*$F114-FP114))/30))+IF(FR114="",0,((30/(FS$4*$F114)*(FS$4*$F114-FR114))/30))+IF(FT114="",0,((30/(FU$4*$F114)*(FU$4*$F114-FT114))/30))+IF(FV114="",0,((30/(FW$4*$F114)*(FW$4*$F114-FV114))/30))))</f>
        <v>0</v>
      </c>
      <c r="FY114" s="216">
        <f t="shared" ref="FY114:FY177" si="125">FLOOR(FX114*$I114,1)</f>
        <v>0</v>
      </c>
      <c r="FZ114" s="199">
        <f t="shared" ref="FZ114:FZ177" si="126">IF($U114="Ne",0,IF(OR($L114=0,$L114=""),0,IF(IF(FI114="Ano",IF(FH114="",0,((30/(FI$4*$F114)*(FI$4*$F114-FH114))/30)),0)+IF(FK114="Ano",IF(FJ114="",0,((30/(FK$4*$F114)*(FK$4*$F114-FJ114))/30)),0)+IF(FM114="Ano",IF(FL114="",0,((30/(FM$4*$F114)*(FM$4*$F114-FL114))/30)),0)+IF(FO114="Ano",IF(FN114="",0,((30/(FO$4*$F114)*(FO$4*$F114-FN114))/30)),0)+IF(FQ114="Ano",IF(FP114="",0,((30/(FQ$4*$F114)*(FQ$4*$F114-FP114))/30)),0)+IF(FS114="Ano",IF(FR114="",0,((30/(FS$4*$F114)*(FS$4*$F114-FR114))/30)),0)+IF(FU114="Ano",IF(FT114="",0,((30/(FU$4*$F114)*(FU$4*$F114-FT114))/30)),0)+IF(FW114="Ano",IF(FV114="",0,((30/(FW$4*$F114)*(FW$4*$F114-FV114))/30)),0)&gt;($L114-$AX114-$BT114-$CP114-$DL114-$EH114-$FD114),$L114-$AX114-$BT114-$CP114-$DL114-$EH114-$FD114,IF(FI114="Ano",IF(FH114="",0,((30/(FI$4*$F114)*(FI$4*$F114-FH114))/30)),0)+IF(FK114="Ano",IF(FJ114="",0,((30/(FK$4*$F114)*(FK$4*$F114-FJ114))/30)),0)+IF(FM114="Ano",IF(FL114="",0,((30/(FM$4*$F114)*(FM$4*$F114-FL114))/30)),0)+IF(FO114="Ano",IF(FN114="",0,((30/(FO$4*$F114)*(FO$4*$F114-FN114))/30)),0)+IF(FQ114="Ano",IF(FP114="",0,((30/(FQ$4*$F114)*(FQ$4*$F114-FP114))/30)),0)+IF(FS114="Ano",IF(FR114="",0,((30/(FS$4*$F114)*(FS$4*$F114-FR114))/30)),0)+IF(FU114="Ano",IF(FT114="",0,((30/(FU$4*$F114)*(FU$4*$F114-FT114))/30)),0)+IF(FW114="Ano",IF(FV114="",0,((30/(FW$4*$F114)*(FW$4*$F114-FV114))/30)),0))))</f>
        <v>0</v>
      </c>
      <c r="GA114" s="215">
        <f t="shared" ref="GA114:GA177" si="127">FLOOR(FZ114*$M114,1)</f>
        <v>0</v>
      </c>
      <c r="GB114" s="1"/>
      <c r="GC114" s="1"/>
      <c r="GD114" s="177"/>
      <c r="GE114" s="178"/>
      <c r="GF114" s="177"/>
      <c r="GG114" s="178"/>
      <c r="GH114" s="177"/>
      <c r="GI114" s="178"/>
      <c r="GJ114" s="177"/>
      <c r="GK114" s="178"/>
      <c r="GL114" s="177"/>
      <c r="GM114" s="178"/>
      <c r="GN114" s="177"/>
      <c r="GO114" s="178"/>
      <c r="GP114" s="177"/>
      <c r="GQ114" s="178"/>
      <c r="GR114" s="177"/>
      <c r="GS114" s="205"/>
      <c r="GT114" s="199">
        <f t="shared" ref="GT114:GT177" si="128">IF($U114="Ne",0,IF(IF(GD114="",0,((30/(GE$4*$F114)*(GE$4*$F114-GD114))/30))+IF(GF114="",0,((30/(GG$4*$F114)*(GG$4*$F114-GF114))/30))+IF(GH114="",0,((30/(GI$4*$F114)*(GI$4*$F114-GH114))/30))+IF(GJ114="",0,((30/(GK$4*$F114)*(GK$4*$F114-GJ114))/30))+IF(GL114="",0,((30/(GM$4*$F114)*(GM$4*$F114-GL114))/30))+IF(GN114="",0,((30/(GO$4*$F114)*(GO$4*$F114-GN114))/30))+IF(GP114="",0,((30/(GQ$4*$F114)*(GQ$4*$F114-GP114))/30))+IF(GR114="",0,((30/(GS$4*$F114)*(GS$4*$F114-GR114))/30))&gt;($E114-$AV114-$BR114-$CN114-$DJ114-$EF114-$FB114-$FX114),$E114-$AV114-$BR114-$CN114-$DJ114-$EF114-$FB114-$FX114,IF(GD114="",0,((30/(GE$4*$F114)*(GE$4*$F114-GD114))/30))+IF(GF114="",0,((30/(GG$4*$F114)*(GG$4*$F114-GF114))/30))+IF(GH114="",0,((30/(GI$4*$F114)*(GI$4*$F114-GH114))/30))+IF(GJ114="",0,((30/(GK$4*$F114)*(GK$4*$F114-GJ114))/30))+IF(GL114="",0,((30/(GM$4*$F114)*(GM$4*$F114-GL114))/30))+IF(GN114="",0,((30/(GO$4*$F114)*(GO$4*$F114-GN114))/30))+IF(GP114="",0,((30/(GQ$4*$F114)*(GQ$4*$F114-GP114))/30))+IF(GR114="",0,((30/(GS$4*$F114)*(GS$4*$F114-GR114))/30))))</f>
        <v>0</v>
      </c>
      <c r="GU114" s="216">
        <f t="shared" ref="GU114:GU177" si="129">FLOOR(GT114*$I114,1)</f>
        <v>0</v>
      </c>
      <c r="GV114" s="199">
        <f t="shared" ref="GV114:GV177" si="130">IF($U114="Ne",0,IF(OR($L114=0,$L114=""),0,IF(IF(GE114="Ano",IF(GD114="",0,((30/(GE$4*$F114)*(GE$4*$F114-GD114))/30)),0)+IF(GG114="Ano",IF(GF114="",0,((30/(GG$4*$F114)*(GG$4*$F114-GF114))/30)),0)+IF(GI114="Ano",IF(GH114="",0,((30/(GI$4*$F114)*(GI$4*$F114-GH114))/30)),0)+IF(GK114="Ano",IF(GJ114="",0,((30/(GK$4*$F114)*(GK$4*$F114-GJ114))/30)),0)+IF(GM114="Ano",IF(GL114="",0,((30/(GM$4*$F114)*(GM$4*$F114-GL114))/30)),0)+IF(GO114="Ano",IF(GN114="",0,((30/(GO$4*$F114)*(GO$4*$F114-GN114))/30)),0)+IF(GQ114="Ano",IF(GP114="",0,((30/(GQ$4*$F114)*(GQ$4*$F114-GP114))/30)),0)+IF(GS114="Ano",IF(GR114="",0,((30/(GS$4*$F114)*(GS$4*$F114-GR114))/30)),0)&gt;($L114-$AX114-$BT114-$CP114-$DL114-$EH114-$FD114-$FZ114),$L114-$AX114-$BT114-$CP114-$DL114-$EH114-$FD114-$FZ114,IF(GE114="Ano",IF(GD114="",0,((30/(GE$4*$F114)*(GE$4*$F114-GD114))/30)),0)+IF(GG114="Ano",IF(GF114="",0,((30/(GG$4*$F114)*(GG$4*$F114-GF114))/30)),0)+IF(GI114="Ano",IF(GH114="",0,((30/(GI$4*$F114)*(GI$4*$F114-GH114))/30)),0)+IF(GK114="Ano",IF(GJ114="",0,((30/(GK$4*$F114)*(GK$4*$F114-GJ114))/30)),0)+IF(GM114="Ano",IF(GL114="",0,((30/(GM$4*$F114)*(GM$4*$F114-GL114))/30)),0)+IF(GO114="Ano",IF(GN114="",0,((30/(GO$4*$F114)*(GO$4*$F114-GN114))/30)),0)+IF(GQ114="Ano",IF(GP114="",0,((30/(GQ$4*$F114)*(GQ$4*$F114-GP114))/30)),0)+IF(GS114="Ano",IF(GR114="",0,((30/(GS$4*$F114)*(GS$4*$F114-GR114))/30)),0))))</f>
        <v>0</v>
      </c>
      <c r="GW114" s="215">
        <f t="shared" ref="GW114:GW177" si="131">FLOOR(GV114*$M114,1)</f>
        <v>0</v>
      </c>
      <c r="GX114" s="1"/>
      <c r="GY114" s="1"/>
      <c r="GZ114" s="177"/>
      <c r="HA114" s="178"/>
      <c r="HB114" s="177"/>
      <c r="HC114" s="178"/>
      <c r="HD114" s="177"/>
      <c r="HE114" s="178"/>
      <c r="HF114" s="177"/>
      <c r="HG114" s="178"/>
      <c r="HH114" s="177"/>
      <c r="HI114" s="178"/>
      <c r="HJ114" s="177"/>
      <c r="HK114" s="178"/>
      <c r="HL114" s="177"/>
      <c r="HM114" s="178"/>
      <c r="HN114" s="177"/>
      <c r="HO114" s="205"/>
      <c r="HP114" s="199">
        <f t="shared" ref="HP114:HP177" si="132">IF($U114="Ne",0,IF(IF(GZ114="",0,((30/(HA$4*$F114)*(HA$4*$F114-GZ114))/30))+IF(HB114="",0,((30/(HC$4*$F114)*(HC$4*$F114-HB114))/30))+IF(HD114="",0,((30/(HE$4*$F114)*(HE$4*$F114-HD114))/30))+IF(HF114="",0,((30/(HG$4*$F114)*(HG$4*$F114-HF114))/30))+IF(HH114="",0,((30/(HI$4*$F114)*(HI$4*$F114-HH114))/30))+IF(HJ114="",0,((30/(HK$4*$F114)*(HK$4*$F114-HJ114))/30))+IF(HL114="",0,((30/(HM$4*$F114)*(HM$4*$F114-HL114))/30))+IF(HN114="",0,((30/(HO$4*$F114)*(HO$4*$F114-HN114))/30))&gt;($E114-$AV114-$BR114-$CN114-$DJ114-$EF114-$FB114-$FX114-$GT114),$E114-$AV114-$BR114-$CN114-$DJ114-$EF114-$FB114-$FX114-$GT114,IF(GZ114="",0,((30/(HA$4*$F114)*(HA$4*$F114-GZ114))/30))+IF(HB114="",0,((30/(HC$4*$F114)*(HC$4*$F114-HB114))/30))+IF(HD114="",0,((30/(HE$4*$F114)*(HE$4*$F114-HD114))/30))+IF(HF114="",0,((30/(HG$4*$F114)*(HG$4*$F114-HF114))/30))+IF(HH114="",0,((30/(HI$4*$F114)*(HI$4*$F114-HH114))/30))+IF(HJ114="",0,((30/(HK$4*$F114)*(HK$4*$F114-HJ114))/30))+IF(HL114="",0,((30/(HM$4*$F114)*(HM$4*$F114-HL114))/30))+IF(HN114="",0,((30/(HO$4*$F114)*(HO$4*$F114-HN114))/30))))</f>
        <v>0</v>
      </c>
      <c r="HQ114" s="216">
        <f t="shared" ref="HQ114:HQ177" si="133">FLOOR(HP114*$I114,1)</f>
        <v>0</v>
      </c>
      <c r="HR114" s="199">
        <f t="shared" ref="HR114:HR177" si="134">IF($U114="Ne",0,IF(OR($L114=0,$L114=""),0,IF(IF(HA114="Ano",IF(GZ114="",0,((30/(HA$4*$F114)*(HA$4*$F114-GZ114))/30)),0)+IF(HC114="Ano",IF(HB114="",0,((30/(HC$4*$F114)*(HC$4*$F114-HB114))/30)),0)+IF(HE114="Ano",IF(HD114="",0,((30/(HE$4*$F114)*(HE$4*$F114-HD114))/30)),0)+IF(HG114="Ano",IF(HF114="",0,((30/(HG$4*$F114)*(HG$4*$F114-HF114))/30)),0)+IF(HI114="Ano",IF(HH114="",0,((30/(HI$4*$F114)*(HI$4*$F114-HH114))/30)),0)+IF(HK114="Ano",IF(HJ114="",0,((30/(HK$4*$F114)*(HK$4*$F114-HJ114))/30)),0)+IF(HM114="Ano",IF(HL114="",0,((30/(HM$4*$F114)*(HM$4*$F114-HL114))/30)),0)+IF(HO114="Ano",IF(HN114="",0,((30/(HO$4*$F114)*(HO$4*$F114-HN114))/30)),0)&gt;($L114-$AX114-$BT114-$CP114-$DL114-$EH114-$FD114-$FZ114-$GV114),$L114-$AX114-$BT114-$CP114-$DL114-$EH114-$FD114-$FZ114-$GV114,IF(HA114="Ano",IF(GZ114="",0,((30/(HA$4*$F114)*(HA$4*$F114-GZ114))/30)),0)+IF(HC114="Ano",IF(HB114="",0,((30/(HC$4*$F114)*(HC$4*$F114-HB114))/30)),0)+IF(HE114="Ano",IF(HD114="",0,((30/(HE$4*$F114)*(HE$4*$F114-HD114))/30)),0)+IF(HG114="Ano",IF(HF114="",0,((30/(HG$4*$F114)*(HG$4*$F114-HF114))/30)),0)+IF(HI114="Ano",IF(HH114="",0,((30/(HI$4*$F114)*(HI$4*$F114-HH114))/30)),0)+IF(HK114="Ano",IF(HJ114="",0,((30/(HK$4*$F114)*(HK$4*$F114-HJ114))/30)),0)+IF(HM114="Ano",IF(HL114="",0,((30/(HM$4*$F114)*(HM$4*$F114-HL114))/30)),0)+IF(HO114="Ano",IF(HN114="",0,((30/(HO$4*$F114)*(HO$4*$F114-HN114))/30)),0))))</f>
        <v>0</v>
      </c>
      <c r="HS114" s="215">
        <f t="shared" ref="HS114:HS177" si="135">FLOOR(HR114*$M114,1)</f>
        <v>0</v>
      </c>
      <c r="HT114" s="1"/>
      <c r="HU114" s="1"/>
      <c r="HV114" s="201">
        <f t="shared" ref="HV114:HV177" si="136">AV114+BR114+CN114+DJ114+EF114+FB114+FX114+GT114+HP114</f>
        <v>0</v>
      </c>
      <c r="HW114" s="202">
        <f t="shared" ref="HW114:HW177" si="137">AW114+BS114+CO114+DK114+EG114+FC114+FY114+GU114+HQ114</f>
        <v>0</v>
      </c>
      <c r="HX114" s="169">
        <f t="shared" ref="HX114:HX177" si="138">E114-HV114</f>
        <v>0</v>
      </c>
      <c r="HY114" s="170">
        <f t="shared" ref="HY114:HY177" si="139">J114-HW114</f>
        <v>0</v>
      </c>
      <c r="HZ114" s="203">
        <f t="shared" ref="HZ114:HZ177" si="140">AX114+BT114+CP114+DL114+EH114+FD114+FZ114+GV114+HR114</f>
        <v>0</v>
      </c>
      <c r="IA114" s="202">
        <f t="shared" ref="IA114:IA177" si="141">AY114+BU114+CQ114+DM114+EI114+FE114+GA114+GW114+HS114</f>
        <v>0</v>
      </c>
      <c r="IB114" s="169">
        <f t="shared" ref="IB114:IB177" si="142">L114-HZ114</f>
        <v>0</v>
      </c>
      <c r="IC114" s="444">
        <f t="shared" ref="IC114:IC177" si="143">N114-IA114</f>
        <v>0</v>
      </c>
      <c r="ID114" s="437">
        <f t="shared" ref="ID114:ID177" si="144">IF(Q114=1,IF(E114=HV114,1,0),0)</f>
        <v>0</v>
      </c>
      <c r="IE114" s="439">
        <f t="shared" ref="IE114:IE177" si="145">IF(Q114=1,Q114-ID114,0)</f>
        <v>0</v>
      </c>
      <c r="IF114" s="438" t="s">
        <v>343</v>
      </c>
      <c r="IG114" s="439" t="s">
        <v>343</v>
      </c>
      <c r="IH114" s="1"/>
    </row>
    <row r="115" spans="2:242" s="4" customFormat="1" ht="16.5" customHeight="1" x14ac:dyDescent="0.2">
      <c r="B115" s="73" t="s">
        <v>268</v>
      </c>
      <c r="C115" s="880"/>
      <c r="D115" s="881"/>
      <c r="E115" s="318"/>
      <c r="F115" s="314"/>
      <c r="G115" s="14"/>
      <c r="H115" s="14"/>
      <c r="I115" s="80">
        <f>INT(ROUND(F115,2)*(IF(E115&gt;0,data!$J$4,0)))</f>
        <v>0</v>
      </c>
      <c r="J115" s="80">
        <f t="shared" ref="J115" si="146">IF(E115&gt;0,I115*E115,0)</f>
        <v>0</v>
      </c>
      <c r="K115" s="320"/>
      <c r="L115" s="318"/>
      <c r="M115" s="80">
        <f>INT(ROUND(F115,2)*(IF(E115&gt;0,(IF(K115="ano",data!$J$6,0)),0)))</f>
        <v>0</v>
      </c>
      <c r="N115" s="82">
        <f t="shared" ref="N115" si="147">IF(L115&gt;E115,M115*E115,M115*L115)</f>
        <v>0</v>
      </c>
      <c r="O115" s="84">
        <f t="shared" ref="O115" si="148">J115+N115</f>
        <v>0</v>
      </c>
      <c r="Q115" s="85" t="str">
        <f t="shared" ref="Q115" si="149">IF(O115&gt;0,1,"")</f>
        <v/>
      </c>
      <c r="R115" s="639" t="s">
        <v>343</v>
      </c>
      <c r="T115" s="4">
        <f t="shared" si="91"/>
        <v>0</v>
      </c>
      <c r="U115" s="179" t="s">
        <v>300</v>
      </c>
      <c r="V115" s="10"/>
      <c r="W115" s="10"/>
      <c r="X115" s="167"/>
      <c r="Y115" s="180"/>
      <c r="Z115" s="167"/>
      <c r="AA115" s="180"/>
      <c r="AB115" s="167"/>
      <c r="AC115" s="180"/>
      <c r="AD115" s="167"/>
      <c r="AE115" s="180"/>
      <c r="AF115" s="167"/>
      <c r="AG115" s="180"/>
      <c r="AH115" s="167"/>
      <c r="AI115" s="180"/>
      <c r="AJ115" s="167"/>
      <c r="AK115" s="180"/>
      <c r="AL115" s="167"/>
      <c r="AM115" s="180"/>
      <c r="AN115" s="167"/>
      <c r="AO115" s="180"/>
      <c r="AP115" s="167"/>
      <c r="AQ115" s="180"/>
      <c r="AR115" s="167"/>
      <c r="AS115" s="180"/>
      <c r="AT115" s="167"/>
      <c r="AU115" s="198"/>
      <c r="AV115" s="199">
        <f t="shared" si="51"/>
        <v>0</v>
      </c>
      <c r="AW115" s="215">
        <f t="shared" si="114"/>
        <v>0</v>
      </c>
      <c r="AX115" s="199">
        <f t="shared" si="53"/>
        <v>0</v>
      </c>
      <c r="AY115" s="215">
        <f t="shared" si="115"/>
        <v>0</v>
      </c>
      <c r="AZ115" s="1"/>
      <c r="BA115" s="1"/>
      <c r="BB115" s="167"/>
      <c r="BC115" s="180"/>
      <c r="BD115" s="167"/>
      <c r="BE115" s="180"/>
      <c r="BF115" s="167"/>
      <c r="BG115" s="180"/>
      <c r="BH115" s="167"/>
      <c r="BI115" s="180"/>
      <c r="BJ115" s="167"/>
      <c r="BK115" s="180"/>
      <c r="BL115" s="167"/>
      <c r="BM115" s="180"/>
      <c r="BN115" s="167"/>
      <c r="BO115" s="180"/>
      <c r="BP115" s="167"/>
      <c r="BQ115" s="198"/>
      <c r="BR115" s="199">
        <f t="shared" si="116"/>
        <v>0</v>
      </c>
      <c r="BS115" s="216">
        <f t="shared" si="117"/>
        <v>0</v>
      </c>
      <c r="BT115" s="199">
        <f t="shared" si="118"/>
        <v>0</v>
      </c>
      <c r="BU115" s="215">
        <f t="shared" si="119"/>
        <v>0</v>
      </c>
      <c r="BV115" s="1"/>
      <c r="BW115" s="1"/>
      <c r="BX115" s="167"/>
      <c r="BY115" s="180"/>
      <c r="BZ115" s="167"/>
      <c r="CA115" s="180"/>
      <c r="CB115" s="167"/>
      <c r="CC115" s="180"/>
      <c r="CD115" s="167"/>
      <c r="CE115" s="180"/>
      <c r="CF115" s="167"/>
      <c r="CG115" s="180"/>
      <c r="CH115" s="167"/>
      <c r="CI115" s="180"/>
      <c r="CJ115" s="167"/>
      <c r="CK115" s="180"/>
      <c r="CL115" s="167"/>
      <c r="CM115" s="198"/>
      <c r="CN115" s="199">
        <f t="shared" si="120"/>
        <v>0</v>
      </c>
      <c r="CO115" s="216">
        <f t="shared" si="121"/>
        <v>0</v>
      </c>
      <c r="CP115" s="199">
        <f t="shared" si="122"/>
        <v>0</v>
      </c>
      <c r="CQ115" s="215">
        <f t="shared" si="123"/>
        <v>0</v>
      </c>
      <c r="CR115" s="1"/>
      <c r="CS115" s="1"/>
      <c r="CT115" s="167"/>
      <c r="CU115" s="180"/>
      <c r="CV115" s="167"/>
      <c r="CW115" s="180"/>
      <c r="CX115" s="167"/>
      <c r="CY115" s="180"/>
      <c r="CZ115" s="167"/>
      <c r="DA115" s="180"/>
      <c r="DB115" s="167"/>
      <c r="DC115" s="180"/>
      <c r="DD115" s="167"/>
      <c r="DE115" s="180"/>
      <c r="DF115" s="167"/>
      <c r="DG115" s="180"/>
      <c r="DH115" s="167"/>
      <c r="DI115" s="198"/>
      <c r="DJ115" s="199">
        <f t="shared" ref="DJ115:DJ178" si="150">IF($U115="Ne",0,IF(IF(CT115="",0,((30/(CU$4*$F115)*(CU$4*$F115-CT115))/30))+IF(CV115="",0,((30/(CW$4*$F115)*(CW$4*$F115-CV115))/30))+IF(CX115="",0,((30/(CY$4*$F115)*(CY$4*$F115-CX115))/30))+IF(CZ115="",0,((30/(DA$4*$F115)*(DA$4*$F115-CZ115))/30))+IF(DB115="",0,((30/(DC$4*$F115)*(DC$4*$F115-DB115))/30))+IF(DD115="",0,((30/(DE$4*$F115)*(DE$4*$F115-DD115))/30))+IF(DF115="",0,((30/(DG$4*$F115)*(DG$4*$F115-DF115))/30))+IF(DH115="",0,((30/(DI$4*$F115)*(DI$4*$F115-DH115))/30))&gt;($E115-$AV115-$BR115-$CN115),$E115-$AV115-$BR115-$CN115,IF(CT115="",0,((30/(CU$4*$F115)*(CU$4*$F115-CT115))/30))+IF(CV115="",0,((30/(CW$4*$F115)*(CW$4*$F115-CV115))/30))+IF(CX115="",0,((30/(CY$4*$F115)*(CY$4*$F115-CX115))/30))+IF(CZ115="",0,((30/(DA$4*$F115)*(DA$4*$F115-CZ115))/30))+IF(DB115="",0,((30/(DC$4*$F115)*(DC$4*$F115-DB115))/30))+IF(DD115="",0,((30/(DE$4*$F115)*(DE$4*$F115-DD115))/30))+IF(DF115="",0,((30/(DG$4*$F115)*(DG$4*$F115-DF115))/30))+IF(DH115="",0,((30/(DI$4*$F115)*(DI$4*$F115-DH115))/30))))</f>
        <v>0</v>
      </c>
      <c r="DK115" s="216">
        <f t="shared" ref="DK115:DK178" si="151">FLOOR(DJ115*$I115,1)</f>
        <v>0</v>
      </c>
      <c r="DL115" s="199">
        <f t="shared" ref="DL115:DL178" si="152">IF($U115="Ne",0,IF(OR($L115=0,$L115=""),0,IF(IF(CU115="Ano",IF(CT115="",0,((30/(CU$4*$F115)*(CU$4*$F115-CT115))/30)),0)+IF(CW115="Ano",IF(CV115="",0,((30/(CW$4*$F115)*(CW$4*$F115-CV115))/30)),0)+IF(CY115="Ano",IF(CX115="",0,((30/(CY$4*$F115)*(CY$4*$F115-CX115))/30)),0)+IF(DA115="Ano",IF(CZ115="",0,((30/(DA$4*$F115)*(DA$4*$F115-CZ115))/30)),0)+IF(DC115="Ano",IF(DB115="",0,((30/(DC$4*$F115)*(DC$4*$F115-DB115))/30)),0)+IF(DE115="Ano",IF(DD115="",0,((30/(DE$4*$F115)*(DE$4*$F115-DD115))/30)),0)+IF(DG115="Ano",IF(DF115="",0,((30/(DG$4*$F115)*(DG$4*$F115-DF115))/30)),0)+IF(DI115="Ano",IF(DH115="",0,((30/(DI$4*$F115)*(DI$4*$F115-DH115))/30)),0)&gt;($L115-$AX115-$BT115-$CP115),$L115-$AX115-$BT115-$CP115,IF(CU115="Ano",IF(CT115="",0,((30/(CU$4*$F115)*(CU$4*$F115-CT115))/30)),0)+IF(CW115="Ano",IF(CV115="",0,((30/(CW$4*$F115)*(CW$4*$F115-CV115))/30)),0)+IF(CY115="Ano",IF(CX115="",0,((30/(CY$4*$F115)*(CY$4*$F115-CX115))/30)),0)+IF(DA115="Ano",IF(CZ115="",0,((30/(DA$4*$F115)*(DA$4*$F115-CZ115))/30)),0)+IF(DC115="Ano",IF(DB115="",0,((30/(DC$4*$F115)*(DC$4*$F115-DB115))/30)),0)+IF(DE115="Ano",IF(DD115="",0,((30/(DE$4*$F115)*(DE$4*$F115-DD115))/30)),0)+IF(DG115="Ano",IF(DF115="",0,((30/(DG$4*$F115)*(DG$4*$F115-DF115))/30)),0)+IF(DI115="Ano",IF(DH115="",0,((30/(DI$4*$F115)*(DI$4*$F115-DH115))/30)),0))))</f>
        <v>0</v>
      </c>
      <c r="DM115" s="215">
        <f t="shared" ref="DM115:DM178" si="153">FLOOR(DL115*$M115,1)</f>
        <v>0</v>
      </c>
      <c r="DN115" s="1"/>
      <c r="DO115" s="1"/>
      <c r="DP115" s="167"/>
      <c r="DQ115" s="180"/>
      <c r="DR115" s="167"/>
      <c r="DS115" s="180"/>
      <c r="DT115" s="167"/>
      <c r="DU115" s="180"/>
      <c r="DV115" s="167"/>
      <c r="DW115" s="180"/>
      <c r="DX115" s="167"/>
      <c r="DY115" s="180"/>
      <c r="DZ115" s="167"/>
      <c r="EA115" s="180"/>
      <c r="EB115" s="167"/>
      <c r="EC115" s="180"/>
      <c r="ED115" s="167"/>
      <c r="EE115" s="198"/>
      <c r="EF115" s="199">
        <f t="shared" si="106"/>
        <v>0</v>
      </c>
      <c r="EG115" s="216">
        <f t="shared" si="107"/>
        <v>0</v>
      </c>
      <c r="EH115" s="199">
        <f t="shared" si="108"/>
        <v>0</v>
      </c>
      <c r="EI115" s="215">
        <f t="shared" si="109"/>
        <v>0</v>
      </c>
      <c r="EJ115" s="1"/>
      <c r="EK115" s="1"/>
      <c r="EL115" s="167"/>
      <c r="EM115" s="180"/>
      <c r="EN115" s="167"/>
      <c r="EO115" s="180"/>
      <c r="EP115" s="167"/>
      <c r="EQ115" s="180"/>
      <c r="ER115" s="167"/>
      <c r="ES115" s="180"/>
      <c r="ET115" s="167"/>
      <c r="EU115" s="180"/>
      <c r="EV115" s="167"/>
      <c r="EW115" s="180"/>
      <c r="EX115" s="167"/>
      <c r="EY115" s="180"/>
      <c r="EZ115" s="167"/>
      <c r="FA115" s="198"/>
      <c r="FB115" s="199">
        <f t="shared" si="110"/>
        <v>0</v>
      </c>
      <c r="FC115" s="216">
        <f t="shared" si="111"/>
        <v>0</v>
      </c>
      <c r="FD115" s="199">
        <f t="shared" si="112"/>
        <v>0</v>
      </c>
      <c r="FE115" s="215">
        <f t="shared" si="113"/>
        <v>0</v>
      </c>
      <c r="FF115" s="1"/>
      <c r="FG115" s="1"/>
      <c r="FH115" s="167"/>
      <c r="FI115" s="180"/>
      <c r="FJ115" s="167"/>
      <c r="FK115" s="180"/>
      <c r="FL115" s="167"/>
      <c r="FM115" s="180"/>
      <c r="FN115" s="167"/>
      <c r="FO115" s="180"/>
      <c r="FP115" s="167"/>
      <c r="FQ115" s="180"/>
      <c r="FR115" s="167"/>
      <c r="FS115" s="180"/>
      <c r="FT115" s="167"/>
      <c r="FU115" s="180"/>
      <c r="FV115" s="167"/>
      <c r="FW115" s="198"/>
      <c r="FX115" s="199">
        <f t="shared" si="124"/>
        <v>0</v>
      </c>
      <c r="FY115" s="216">
        <f t="shared" si="125"/>
        <v>0</v>
      </c>
      <c r="FZ115" s="199">
        <f t="shared" si="126"/>
        <v>0</v>
      </c>
      <c r="GA115" s="215">
        <f t="shared" si="127"/>
        <v>0</v>
      </c>
      <c r="GB115" s="1"/>
      <c r="GC115" s="1"/>
      <c r="GD115" s="167"/>
      <c r="GE115" s="180"/>
      <c r="GF115" s="167"/>
      <c r="GG115" s="180"/>
      <c r="GH115" s="167"/>
      <c r="GI115" s="180"/>
      <c r="GJ115" s="167"/>
      <c r="GK115" s="180"/>
      <c r="GL115" s="167"/>
      <c r="GM115" s="180"/>
      <c r="GN115" s="167"/>
      <c r="GO115" s="180"/>
      <c r="GP115" s="167"/>
      <c r="GQ115" s="180"/>
      <c r="GR115" s="167"/>
      <c r="GS115" s="198"/>
      <c r="GT115" s="199">
        <f t="shared" si="128"/>
        <v>0</v>
      </c>
      <c r="GU115" s="216">
        <f t="shared" si="129"/>
        <v>0</v>
      </c>
      <c r="GV115" s="199">
        <f t="shared" si="130"/>
        <v>0</v>
      </c>
      <c r="GW115" s="215">
        <f t="shared" si="131"/>
        <v>0</v>
      </c>
      <c r="GX115" s="1"/>
      <c r="GY115" s="1"/>
      <c r="GZ115" s="167"/>
      <c r="HA115" s="180"/>
      <c r="HB115" s="167"/>
      <c r="HC115" s="180"/>
      <c r="HD115" s="167"/>
      <c r="HE115" s="180"/>
      <c r="HF115" s="167"/>
      <c r="HG115" s="180"/>
      <c r="HH115" s="167"/>
      <c r="HI115" s="180"/>
      <c r="HJ115" s="167"/>
      <c r="HK115" s="180"/>
      <c r="HL115" s="167"/>
      <c r="HM115" s="180"/>
      <c r="HN115" s="167"/>
      <c r="HO115" s="198"/>
      <c r="HP115" s="199">
        <f t="shared" si="132"/>
        <v>0</v>
      </c>
      <c r="HQ115" s="216">
        <f t="shared" si="133"/>
        <v>0</v>
      </c>
      <c r="HR115" s="199">
        <f t="shared" si="134"/>
        <v>0</v>
      </c>
      <c r="HS115" s="215">
        <f t="shared" si="135"/>
        <v>0</v>
      </c>
      <c r="HT115" s="1"/>
      <c r="HU115" s="1"/>
      <c r="HV115" s="201">
        <f t="shared" si="136"/>
        <v>0</v>
      </c>
      <c r="HW115" s="202">
        <f t="shared" si="137"/>
        <v>0</v>
      </c>
      <c r="HX115" s="169">
        <f t="shared" si="138"/>
        <v>0</v>
      </c>
      <c r="HY115" s="170">
        <f t="shared" si="139"/>
        <v>0</v>
      </c>
      <c r="HZ115" s="203">
        <f t="shared" si="140"/>
        <v>0</v>
      </c>
      <c r="IA115" s="202">
        <f t="shared" si="141"/>
        <v>0</v>
      </c>
      <c r="IB115" s="169">
        <f t="shared" si="142"/>
        <v>0</v>
      </c>
      <c r="IC115" s="444">
        <f t="shared" si="143"/>
        <v>0</v>
      </c>
      <c r="ID115" s="437">
        <f t="shared" si="144"/>
        <v>0</v>
      </c>
      <c r="IE115" s="439">
        <f t="shared" si="145"/>
        <v>0</v>
      </c>
      <c r="IF115" s="438" t="s">
        <v>343</v>
      </c>
      <c r="IG115" s="439" t="s">
        <v>343</v>
      </c>
      <c r="IH115" s="1"/>
    </row>
    <row r="116" spans="2:242" s="4" customFormat="1" ht="16.5" hidden="1" customHeight="1" x14ac:dyDescent="0.2">
      <c r="B116" s="73"/>
      <c r="C116" s="882"/>
      <c r="D116" s="883"/>
      <c r="E116" s="131"/>
      <c r="F116" s="564"/>
      <c r="G116" s="131"/>
      <c r="H116" s="131"/>
      <c r="I116" s="80">
        <f>INT(ROUND(F116,2)*(IF(E116&gt;0,data!$J$4,0)))</f>
        <v>0</v>
      </c>
      <c r="J116" s="80"/>
      <c r="K116" s="567"/>
      <c r="L116" s="131"/>
      <c r="M116" s="80">
        <f>INT(ROUND(F116,2)*(IF(E116&gt;0,(IF(K116="ano",data!$J$6,0)),0)))</f>
        <v>0</v>
      </c>
      <c r="N116" s="82"/>
      <c r="O116" s="84"/>
      <c r="Q116" s="85"/>
      <c r="R116" s="639" t="s">
        <v>343</v>
      </c>
      <c r="T116" s="4">
        <f t="shared" si="91"/>
        <v>0</v>
      </c>
      <c r="U116" s="176" t="s">
        <v>300</v>
      </c>
      <c r="V116" s="10"/>
      <c r="W116" s="10"/>
      <c r="X116" s="177"/>
      <c r="Y116" s="178"/>
      <c r="Z116" s="177"/>
      <c r="AA116" s="178"/>
      <c r="AB116" s="177"/>
      <c r="AC116" s="178"/>
      <c r="AD116" s="177"/>
      <c r="AE116" s="178"/>
      <c r="AF116" s="177"/>
      <c r="AG116" s="178"/>
      <c r="AH116" s="177"/>
      <c r="AI116" s="178"/>
      <c r="AJ116" s="177"/>
      <c r="AK116" s="178"/>
      <c r="AL116" s="177"/>
      <c r="AM116" s="178"/>
      <c r="AN116" s="177"/>
      <c r="AO116" s="178"/>
      <c r="AP116" s="177"/>
      <c r="AQ116" s="178"/>
      <c r="AR116" s="177"/>
      <c r="AS116" s="178"/>
      <c r="AT116" s="177"/>
      <c r="AU116" s="205"/>
      <c r="AV116" s="199">
        <f t="shared" si="51"/>
        <v>0</v>
      </c>
      <c r="AW116" s="215">
        <f t="shared" si="114"/>
        <v>0</v>
      </c>
      <c r="AX116" s="199">
        <f t="shared" si="53"/>
        <v>0</v>
      </c>
      <c r="AY116" s="215">
        <f t="shared" si="115"/>
        <v>0</v>
      </c>
      <c r="AZ116" s="1"/>
      <c r="BA116" s="1"/>
      <c r="BB116" s="177"/>
      <c r="BC116" s="178"/>
      <c r="BD116" s="177"/>
      <c r="BE116" s="178"/>
      <c r="BF116" s="177"/>
      <c r="BG116" s="178"/>
      <c r="BH116" s="177"/>
      <c r="BI116" s="178"/>
      <c r="BJ116" s="177"/>
      <c r="BK116" s="178"/>
      <c r="BL116" s="177"/>
      <c r="BM116" s="178"/>
      <c r="BN116" s="177"/>
      <c r="BO116" s="178"/>
      <c r="BP116" s="177"/>
      <c r="BQ116" s="205"/>
      <c r="BR116" s="199">
        <f t="shared" si="116"/>
        <v>0</v>
      </c>
      <c r="BS116" s="216">
        <f t="shared" si="117"/>
        <v>0</v>
      </c>
      <c r="BT116" s="199">
        <f t="shared" si="118"/>
        <v>0</v>
      </c>
      <c r="BU116" s="215">
        <f t="shared" si="119"/>
        <v>0</v>
      </c>
      <c r="BV116" s="1"/>
      <c r="BW116" s="1"/>
      <c r="BX116" s="177"/>
      <c r="BY116" s="178"/>
      <c r="BZ116" s="177"/>
      <c r="CA116" s="178"/>
      <c r="CB116" s="177"/>
      <c r="CC116" s="178"/>
      <c r="CD116" s="177"/>
      <c r="CE116" s="178"/>
      <c r="CF116" s="177"/>
      <c r="CG116" s="178"/>
      <c r="CH116" s="177"/>
      <c r="CI116" s="178"/>
      <c r="CJ116" s="177"/>
      <c r="CK116" s="178"/>
      <c r="CL116" s="177"/>
      <c r="CM116" s="205"/>
      <c r="CN116" s="199">
        <f t="shared" si="120"/>
        <v>0</v>
      </c>
      <c r="CO116" s="216">
        <f t="shared" si="121"/>
        <v>0</v>
      </c>
      <c r="CP116" s="199">
        <f t="shared" si="122"/>
        <v>0</v>
      </c>
      <c r="CQ116" s="215">
        <f t="shared" si="123"/>
        <v>0</v>
      </c>
      <c r="CR116" s="1"/>
      <c r="CS116" s="1"/>
      <c r="CT116" s="177"/>
      <c r="CU116" s="178"/>
      <c r="CV116" s="177"/>
      <c r="CW116" s="178"/>
      <c r="CX116" s="177"/>
      <c r="CY116" s="178"/>
      <c r="CZ116" s="177"/>
      <c r="DA116" s="178"/>
      <c r="DB116" s="177"/>
      <c r="DC116" s="178"/>
      <c r="DD116" s="177"/>
      <c r="DE116" s="178"/>
      <c r="DF116" s="177"/>
      <c r="DG116" s="178"/>
      <c r="DH116" s="177"/>
      <c r="DI116" s="205"/>
      <c r="DJ116" s="199">
        <f t="shared" si="150"/>
        <v>0</v>
      </c>
      <c r="DK116" s="216">
        <f t="shared" si="151"/>
        <v>0</v>
      </c>
      <c r="DL116" s="199">
        <f t="shared" si="152"/>
        <v>0</v>
      </c>
      <c r="DM116" s="215">
        <f t="shared" si="153"/>
        <v>0</v>
      </c>
      <c r="DN116" s="1"/>
      <c r="DO116" s="1"/>
      <c r="DP116" s="177"/>
      <c r="DQ116" s="178"/>
      <c r="DR116" s="177"/>
      <c r="DS116" s="178"/>
      <c r="DT116" s="177"/>
      <c r="DU116" s="178"/>
      <c r="DV116" s="177"/>
      <c r="DW116" s="178"/>
      <c r="DX116" s="177"/>
      <c r="DY116" s="178"/>
      <c r="DZ116" s="177"/>
      <c r="EA116" s="178"/>
      <c r="EB116" s="177"/>
      <c r="EC116" s="178"/>
      <c r="ED116" s="177"/>
      <c r="EE116" s="205"/>
      <c r="EF116" s="199">
        <f t="shared" si="106"/>
        <v>0</v>
      </c>
      <c r="EG116" s="216">
        <f t="shared" si="107"/>
        <v>0</v>
      </c>
      <c r="EH116" s="199">
        <f t="shared" si="108"/>
        <v>0</v>
      </c>
      <c r="EI116" s="215">
        <f t="shared" si="109"/>
        <v>0</v>
      </c>
      <c r="EJ116" s="1"/>
      <c r="EK116" s="1"/>
      <c r="EL116" s="177"/>
      <c r="EM116" s="178"/>
      <c r="EN116" s="177"/>
      <c r="EO116" s="178"/>
      <c r="EP116" s="177"/>
      <c r="EQ116" s="178"/>
      <c r="ER116" s="177"/>
      <c r="ES116" s="178"/>
      <c r="ET116" s="177"/>
      <c r="EU116" s="178"/>
      <c r="EV116" s="177"/>
      <c r="EW116" s="178"/>
      <c r="EX116" s="177"/>
      <c r="EY116" s="178"/>
      <c r="EZ116" s="177"/>
      <c r="FA116" s="205"/>
      <c r="FB116" s="199">
        <f t="shared" si="110"/>
        <v>0</v>
      </c>
      <c r="FC116" s="216">
        <f t="shared" si="111"/>
        <v>0</v>
      </c>
      <c r="FD116" s="199">
        <f t="shared" si="112"/>
        <v>0</v>
      </c>
      <c r="FE116" s="215">
        <f t="shared" si="113"/>
        <v>0</v>
      </c>
      <c r="FF116" s="1"/>
      <c r="FG116" s="1"/>
      <c r="FH116" s="177"/>
      <c r="FI116" s="178"/>
      <c r="FJ116" s="177"/>
      <c r="FK116" s="178"/>
      <c r="FL116" s="177"/>
      <c r="FM116" s="178"/>
      <c r="FN116" s="177"/>
      <c r="FO116" s="178"/>
      <c r="FP116" s="177"/>
      <c r="FQ116" s="178"/>
      <c r="FR116" s="177"/>
      <c r="FS116" s="178"/>
      <c r="FT116" s="177"/>
      <c r="FU116" s="178"/>
      <c r="FV116" s="177"/>
      <c r="FW116" s="205"/>
      <c r="FX116" s="199">
        <f t="shared" si="124"/>
        <v>0</v>
      </c>
      <c r="FY116" s="216">
        <f t="shared" si="125"/>
        <v>0</v>
      </c>
      <c r="FZ116" s="199">
        <f t="shared" si="126"/>
        <v>0</v>
      </c>
      <c r="GA116" s="215">
        <f t="shared" si="127"/>
        <v>0</v>
      </c>
      <c r="GB116" s="1"/>
      <c r="GC116" s="1"/>
      <c r="GD116" s="177"/>
      <c r="GE116" s="178"/>
      <c r="GF116" s="177"/>
      <c r="GG116" s="178"/>
      <c r="GH116" s="177"/>
      <c r="GI116" s="178"/>
      <c r="GJ116" s="177"/>
      <c r="GK116" s="178"/>
      <c r="GL116" s="177"/>
      <c r="GM116" s="178"/>
      <c r="GN116" s="177"/>
      <c r="GO116" s="178"/>
      <c r="GP116" s="177"/>
      <c r="GQ116" s="178"/>
      <c r="GR116" s="177"/>
      <c r="GS116" s="205"/>
      <c r="GT116" s="199">
        <f t="shared" si="128"/>
        <v>0</v>
      </c>
      <c r="GU116" s="216">
        <f t="shared" si="129"/>
        <v>0</v>
      </c>
      <c r="GV116" s="199">
        <f t="shared" si="130"/>
        <v>0</v>
      </c>
      <c r="GW116" s="215">
        <f t="shared" si="131"/>
        <v>0</v>
      </c>
      <c r="GX116" s="1"/>
      <c r="GY116" s="1"/>
      <c r="GZ116" s="177"/>
      <c r="HA116" s="178"/>
      <c r="HB116" s="177"/>
      <c r="HC116" s="178"/>
      <c r="HD116" s="177"/>
      <c r="HE116" s="178"/>
      <c r="HF116" s="177"/>
      <c r="HG116" s="178"/>
      <c r="HH116" s="177"/>
      <c r="HI116" s="178"/>
      <c r="HJ116" s="177"/>
      <c r="HK116" s="178"/>
      <c r="HL116" s="177"/>
      <c r="HM116" s="178"/>
      <c r="HN116" s="177"/>
      <c r="HO116" s="205"/>
      <c r="HP116" s="199">
        <f t="shared" si="132"/>
        <v>0</v>
      </c>
      <c r="HQ116" s="216">
        <f t="shared" si="133"/>
        <v>0</v>
      </c>
      <c r="HR116" s="199">
        <f t="shared" si="134"/>
        <v>0</v>
      </c>
      <c r="HS116" s="215">
        <f t="shared" si="135"/>
        <v>0</v>
      </c>
      <c r="HT116" s="1"/>
      <c r="HU116" s="1"/>
      <c r="HV116" s="201">
        <f t="shared" si="136"/>
        <v>0</v>
      </c>
      <c r="HW116" s="202">
        <f t="shared" si="137"/>
        <v>0</v>
      </c>
      <c r="HX116" s="169">
        <f t="shared" si="138"/>
        <v>0</v>
      </c>
      <c r="HY116" s="170">
        <f t="shared" si="139"/>
        <v>0</v>
      </c>
      <c r="HZ116" s="203">
        <f t="shared" si="140"/>
        <v>0</v>
      </c>
      <c r="IA116" s="202">
        <f t="shared" si="141"/>
        <v>0</v>
      </c>
      <c r="IB116" s="169">
        <f t="shared" si="142"/>
        <v>0</v>
      </c>
      <c r="IC116" s="444">
        <f t="shared" si="143"/>
        <v>0</v>
      </c>
      <c r="ID116" s="437">
        <f t="shared" si="144"/>
        <v>0</v>
      </c>
      <c r="IE116" s="439">
        <f t="shared" si="145"/>
        <v>0</v>
      </c>
      <c r="IF116" s="438" t="s">
        <v>343</v>
      </c>
      <c r="IG116" s="439" t="s">
        <v>343</v>
      </c>
      <c r="IH116" s="1"/>
    </row>
    <row r="117" spans="2:242" s="4" customFormat="1" ht="16.5" customHeight="1" x14ac:dyDescent="0.2">
      <c r="B117" s="73" t="s">
        <v>269</v>
      </c>
      <c r="C117" s="880"/>
      <c r="D117" s="881"/>
      <c r="E117" s="318"/>
      <c r="F117" s="314"/>
      <c r="G117" s="14"/>
      <c r="H117" s="14"/>
      <c r="I117" s="80">
        <f>INT(ROUND(F117,2)*(IF(E117&gt;0,data!$J$4,0)))</f>
        <v>0</v>
      </c>
      <c r="J117" s="80">
        <f t="shared" ref="J117" si="154">IF(E117&gt;0,I117*E117,0)</f>
        <v>0</v>
      </c>
      <c r="K117" s="320"/>
      <c r="L117" s="318"/>
      <c r="M117" s="80">
        <f>INT(ROUND(F117,2)*(IF(E117&gt;0,(IF(K117="ano",data!$J$6,0)),0)))</f>
        <v>0</v>
      </c>
      <c r="N117" s="82">
        <f t="shared" ref="N117" si="155">IF(L117&gt;E117,M117*E117,M117*L117)</f>
        <v>0</v>
      </c>
      <c r="O117" s="84">
        <f t="shared" ref="O117" si="156">J117+N117</f>
        <v>0</v>
      </c>
      <c r="Q117" s="85" t="str">
        <f t="shared" ref="Q117" si="157">IF(O117&gt;0,1,"")</f>
        <v/>
      </c>
      <c r="R117" s="639" t="s">
        <v>343</v>
      </c>
      <c r="T117" s="4">
        <f t="shared" si="91"/>
        <v>0</v>
      </c>
      <c r="U117" s="179" t="s">
        <v>300</v>
      </c>
      <c r="V117" s="10"/>
      <c r="W117" s="10"/>
      <c r="X117" s="177"/>
      <c r="Y117" s="178"/>
      <c r="Z117" s="177"/>
      <c r="AA117" s="178"/>
      <c r="AB117" s="177"/>
      <c r="AC117" s="178"/>
      <c r="AD117" s="177"/>
      <c r="AE117" s="178"/>
      <c r="AF117" s="177"/>
      <c r="AG117" s="178"/>
      <c r="AH117" s="177"/>
      <c r="AI117" s="178"/>
      <c r="AJ117" s="177"/>
      <c r="AK117" s="178"/>
      <c r="AL117" s="177"/>
      <c r="AM117" s="178"/>
      <c r="AN117" s="177"/>
      <c r="AO117" s="178"/>
      <c r="AP117" s="177"/>
      <c r="AQ117" s="178"/>
      <c r="AR117" s="177"/>
      <c r="AS117" s="178"/>
      <c r="AT117" s="177"/>
      <c r="AU117" s="205"/>
      <c r="AV117" s="199">
        <f t="shared" si="51"/>
        <v>0</v>
      </c>
      <c r="AW117" s="215">
        <f t="shared" si="114"/>
        <v>0</v>
      </c>
      <c r="AX117" s="199">
        <f t="shared" si="53"/>
        <v>0</v>
      </c>
      <c r="AY117" s="215">
        <f t="shared" si="115"/>
        <v>0</v>
      </c>
      <c r="AZ117" s="1"/>
      <c r="BA117" s="1"/>
      <c r="BB117" s="177"/>
      <c r="BC117" s="178"/>
      <c r="BD117" s="177"/>
      <c r="BE117" s="178"/>
      <c r="BF117" s="177"/>
      <c r="BG117" s="178"/>
      <c r="BH117" s="177"/>
      <c r="BI117" s="178"/>
      <c r="BJ117" s="177"/>
      <c r="BK117" s="178"/>
      <c r="BL117" s="177"/>
      <c r="BM117" s="178"/>
      <c r="BN117" s="177"/>
      <c r="BO117" s="178"/>
      <c r="BP117" s="177"/>
      <c r="BQ117" s="205"/>
      <c r="BR117" s="199">
        <f t="shared" si="116"/>
        <v>0</v>
      </c>
      <c r="BS117" s="216">
        <f t="shared" si="117"/>
        <v>0</v>
      </c>
      <c r="BT117" s="199">
        <f t="shared" si="118"/>
        <v>0</v>
      </c>
      <c r="BU117" s="215">
        <f t="shared" si="119"/>
        <v>0</v>
      </c>
      <c r="BV117" s="1"/>
      <c r="BW117" s="1"/>
      <c r="BX117" s="177"/>
      <c r="BY117" s="178"/>
      <c r="BZ117" s="177"/>
      <c r="CA117" s="178"/>
      <c r="CB117" s="177"/>
      <c r="CC117" s="178"/>
      <c r="CD117" s="177"/>
      <c r="CE117" s="178"/>
      <c r="CF117" s="177"/>
      <c r="CG117" s="178"/>
      <c r="CH117" s="177"/>
      <c r="CI117" s="178"/>
      <c r="CJ117" s="177"/>
      <c r="CK117" s="178"/>
      <c r="CL117" s="177"/>
      <c r="CM117" s="205"/>
      <c r="CN117" s="199">
        <f t="shared" si="120"/>
        <v>0</v>
      </c>
      <c r="CO117" s="216">
        <f t="shared" si="121"/>
        <v>0</v>
      </c>
      <c r="CP117" s="199">
        <f t="shared" si="122"/>
        <v>0</v>
      </c>
      <c r="CQ117" s="215">
        <f t="shared" si="123"/>
        <v>0</v>
      </c>
      <c r="CR117" s="1"/>
      <c r="CS117" s="1"/>
      <c r="CT117" s="177"/>
      <c r="CU117" s="178"/>
      <c r="CV117" s="177"/>
      <c r="CW117" s="178"/>
      <c r="CX117" s="177"/>
      <c r="CY117" s="178"/>
      <c r="CZ117" s="177"/>
      <c r="DA117" s="178"/>
      <c r="DB117" s="177"/>
      <c r="DC117" s="178"/>
      <c r="DD117" s="177"/>
      <c r="DE117" s="178"/>
      <c r="DF117" s="177"/>
      <c r="DG117" s="178"/>
      <c r="DH117" s="177"/>
      <c r="DI117" s="205"/>
      <c r="DJ117" s="199">
        <f t="shared" si="150"/>
        <v>0</v>
      </c>
      <c r="DK117" s="216">
        <f t="shared" si="151"/>
        <v>0</v>
      </c>
      <c r="DL117" s="199">
        <f t="shared" si="152"/>
        <v>0</v>
      </c>
      <c r="DM117" s="215">
        <f t="shared" si="153"/>
        <v>0</v>
      </c>
      <c r="DN117" s="1"/>
      <c r="DO117" s="1"/>
      <c r="DP117" s="177"/>
      <c r="DQ117" s="178"/>
      <c r="DR117" s="177"/>
      <c r="DS117" s="178"/>
      <c r="DT117" s="177"/>
      <c r="DU117" s="178"/>
      <c r="DV117" s="177"/>
      <c r="DW117" s="178"/>
      <c r="DX117" s="177"/>
      <c r="DY117" s="178"/>
      <c r="DZ117" s="177"/>
      <c r="EA117" s="178"/>
      <c r="EB117" s="177"/>
      <c r="EC117" s="178"/>
      <c r="ED117" s="177"/>
      <c r="EE117" s="205"/>
      <c r="EF117" s="199">
        <f t="shared" si="106"/>
        <v>0</v>
      </c>
      <c r="EG117" s="216">
        <f t="shared" si="107"/>
        <v>0</v>
      </c>
      <c r="EH117" s="199">
        <f t="shared" si="108"/>
        <v>0</v>
      </c>
      <c r="EI117" s="215">
        <f t="shared" si="109"/>
        <v>0</v>
      </c>
      <c r="EJ117" s="1"/>
      <c r="EK117" s="1"/>
      <c r="EL117" s="177"/>
      <c r="EM117" s="178"/>
      <c r="EN117" s="177"/>
      <c r="EO117" s="178"/>
      <c r="EP117" s="177"/>
      <c r="EQ117" s="178"/>
      <c r="ER117" s="177"/>
      <c r="ES117" s="178"/>
      <c r="ET117" s="177"/>
      <c r="EU117" s="178"/>
      <c r="EV117" s="177"/>
      <c r="EW117" s="178"/>
      <c r="EX117" s="177"/>
      <c r="EY117" s="178"/>
      <c r="EZ117" s="177"/>
      <c r="FA117" s="205"/>
      <c r="FB117" s="199">
        <f t="shared" si="110"/>
        <v>0</v>
      </c>
      <c r="FC117" s="216">
        <f t="shared" si="111"/>
        <v>0</v>
      </c>
      <c r="FD117" s="199">
        <f t="shared" si="112"/>
        <v>0</v>
      </c>
      <c r="FE117" s="215">
        <f t="shared" si="113"/>
        <v>0</v>
      </c>
      <c r="FF117" s="1"/>
      <c r="FG117" s="1"/>
      <c r="FH117" s="177"/>
      <c r="FI117" s="178"/>
      <c r="FJ117" s="177"/>
      <c r="FK117" s="178"/>
      <c r="FL117" s="177"/>
      <c r="FM117" s="178"/>
      <c r="FN117" s="177"/>
      <c r="FO117" s="178"/>
      <c r="FP117" s="177"/>
      <c r="FQ117" s="178"/>
      <c r="FR117" s="177"/>
      <c r="FS117" s="178"/>
      <c r="FT117" s="177"/>
      <c r="FU117" s="178"/>
      <c r="FV117" s="177"/>
      <c r="FW117" s="205"/>
      <c r="FX117" s="199">
        <f t="shared" si="124"/>
        <v>0</v>
      </c>
      <c r="FY117" s="216">
        <f t="shared" si="125"/>
        <v>0</v>
      </c>
      <c r="FZ117" s="199">
        <f t="shared" si="126"/>
        <v>0</v>
      </c>
      <c r="GA117" s="215">
        <f t="shared" si="127"/>
        <v>0</v>
      </c>
      <c r="GB117" s="1"/>
      <c r="GC117" s="1"/>
      <c r="GD117" s="177"/>
      <c r="GE117" s="178"/>
      <c r="GF117" s="177"/>
      <c r="GG117" s="178"/>
      <c r="GH117" s="177"/>
      <c r="GI117" s="178"/>
      <c r="GJ117" s="177"/>
      <c r="GK117" s="178"/>
      <c r="GL117" s="177"/>
      <c r="GM117" s="178"/>
      <c r="GN117" s="177"/>
      <c r="GO117" s="178"/>
      <c r="GP117" s="177"/>
      <c r="GQ117" s="178"/>
      <c r="GR117" s="177"/>
      <c r="GS117" s="205"/>
      <c r="GT117" s="199">
        <f t="shared" si="128"/>
        <v>0</v>
      </c>
      <c r="GU117" s="216">
        <f t="shared" si="129"/>
        <v>0</v>
      </c>
      <c r="GV117" s="199">
        <f t="shared" si="130"/>
        <v>0</v>
      </c>
      <c r="GW117" s="215">
        <f t="shared" si="131"/>
        <v>0</v>
      </c>
      <c r="GX117" s="1"/>
      <c r="GY117" s="1"/>
      <c r="GZ117" s="177"/>
      <c r="HA117" s="178"/>
      <c r="HB117" s="177"/>
      <c r="HC117" s="178"/>
      <c r="HD117" s="177"/>
      <c r="HE117" s="178"/>
      <c r="HF117" s="177"/>
      <c r="HG117" s="178"/>
      <c r="HH117" s="177"/>
      <c r="HI117" s="178"/>
      <c r="HJ117" s="177"/>
      <c r="HK117" s="178"/>
      <c r="HL117" s="177"/>
      <c r="HM117" s="178"/>
      <c r="HN117" s="177"/>
      <c r="HO117" s="205"/>
      <c r="HP117" s="199">
        <f t="shared" si="132"/>
        <v>0</v>
      </c>
      <c r="HQ117" s="216">
        <f t="shared" si="133"/>
        <v>0</v>
      </c>
      <c r="HR117" s="199">
        <f t="shared" si="134"/>
        <v>0</v>
      </c>
      <c r="HS117" s="215">
        <f t="shared" si="135"/>
        <v>0</v>
      </c>
      <c r="HT117" s="1"/>
      <c r="HU117" s="1"/>
      <c r="HV117" s="201">
        <f t="shared" si="136"/>
        <v>0</v>
      </c>
      <c r="HW117" s="202">
        <f t="shared" si="137"/>
        <v>0</v>
      </c>
      <c r="HX117" s="169">
        <f t="shared" si="138"/>
        <v>0</v>
      </c>
      <c r="HY117" s="170">
        <f t="shared" si="139"/>
        <v>0</v>
      </c>
      <c r="HZ117" s="203">
        <f t="shared" si="140"/>
        <v>0</v>
      </c>
      <c r="IA117" s="202">
        <f t="shared" si="141"/>
        <v>0</v>
      </c>
      <c r="IB117" s="169">
        <f t="shared" si="142"/>
        <v>0</v>
      </c>
      <c r="IC117" s="444">
        <f t="shared" si="143"/>
        <v>0</v>
      </c>
      <c r="ID117" s="437">
        <f t="shared" si="144"/>
        <v>0</v>
      </c>
      <c r="IE117" s="439">
        <f t="shared" si="145"/>
        <v>0</v>
      </c>
      <c r="IF117" s="438" t="s">
        <v>343</v>
      </c>
      <c r="IG117" s="439" t="s">
        <v>343</v>
      </c>
      <c r="IH117" s="1"/>
    </row>
    <row r="118" spans="2:242" s="4" customFormat="1" ht="16.5" hidden="1" customHeight="1" x14ac:dyDescent="0.2">
      <c r="B118" s="73"/>
      <c r="C118" s="882"/>
      <c r="D118" s="883"/>
      <c r="E118" s="131"/>
      <c r="F118" s="564"/>
      <c r="G118" s="131"/>
      <c r="H118" s="131"/>
      <c r="I118" s="80">
        <f>INT(ROUND(F118,2)*(IF(E118&gt;0,data!$J$4,0)))</f>
        <v>0</v>
      </c>
      <c r="J118" s="80"/>
      <c r="K118" s="567"/>
      <c r="L118" s="131"/>
      <c r="M118" s="80">
        <f>INT(ROUND(F118,2)*(IF(E118&gt;0,(IF(K118="ano",data!$J$6,0)),0)))</f>
        <v>0</v>
      </c>
      <c r="N118" s="82"/>
      <c r="O118" s="84"/>
      <c r="Q118" s="85"/>
      <c r="R118" s="639" t="s">
        <v>343</v>
      </c>
      <c r="T118" s="4">
        <f t="shared" si="91"/>
        <v>0</v>
      </c>
      <c r="U118" s="176" t="s">
        <v>300</v>
      </c>
      <c r="V118" s="10"/>
      <c r="W118" s="10"/>
      <c r="X118" s="177"/>
      <c r="Y118" s="178"/>
      <c r="Z118" s="177"/>
      <c r="AA118" s="178"/>
      <c r="AB118" s="177"/>
      <c r="AC118" s="178"/>
      <c r="AD118" s="177"/>
      <c r="AE118" s="178"/>
      <c r="AF118" s="177"/>
      <c r="AG118" s="178"/>
      <c r="AH118" s="177"/>
      <c r="AI118" s="178"/>
      <c r="AJ118" s="177"/>
      <c r="AK118" s="178"/>
      <c r="AL118" s="177"/>
      <c r="AM118" s="178"/>
      <c r="AN118" s="177"/>
      <c r="AO118" s="178"/>
      <c r="AP118" s="177"/>
      <c r="AQ118" s="178"/>
      <c r="AR118" s="177"/>
      <c r="AS118" s="178"/>
      <c r="AT118" s="177"/>
      <c r="AU118" s="205"/>
      <c r="AV118" s="199">
        <f t="shared" si="51"/>
        <v>0</v>
      </c>
      <c r="AW118" s="215">
        <f t="shared" si="114"/>
        <v>0</v>
      </c>
      <c r="AX118" s="199">
        <f t="shared" si="53"/>
        <v>0</v>
      </c>
      <c r="AY118" s="215">
        <f t="shared" si="115"/>
        <v>0</v>
      </c>
      <c r="AZ118" s="1"/>
      <c r="BA118" s="1"/>
      <c r="BB118" s="177"/>
      <c r="BC118" s="178"/>
      <c r="BD118" s="177"/>
      <c r="BE118" s="178"/>
      <c r="BF118" s="177"/>
      <c r="BG118" s="178"/>
      <c r="BH118" s="177"/>
      <c r="BI118" s="178"/>
      <c r="BJ118" s="177"/>
      <c r="BK118" s="178"/>
      <c r="BL118" s="177"/>
      <c r="BM118" s="178"/>
      <c r="BN118" s="177"/>
      <c r="BO118" s="178"/>
      <c r="BP118" s="177"/>
      <c r="BQ118" s="205"/>
      <c r="BR118" s="199">
        <f t="shared" si="116"/>
        <v>0</v>
      </c>
      <c r="BS118" s="216">
        <f t="shared" si="117"/>
        <v>0</v>
      </c>
      <c r="BT118" s="199">
        <f t="shared" si="118"/>
        <v>0</v>
      </c>
      <c r="BU118" s="215">
        <f t="shared" si="119"/>
        <v>0</v>
      </c>
      <c r="BV118" s="1"/>
      <c r="BW118" s="1"/>
      <c r="BX118" s="177"/>
      <c r="BY118" s="178"/>
      <c r="BZ118" s="177"/>
      <c r="CA118" s="178"/>
      <c r="CB118" s="177"/>
      <c r="CC118" s="178"/>
      <c r="CD118" s="177"/>
      <c r="CE118" s="178"/>
      <c r="CF118" s="177"/>
      <c r="CG118" s="178"/>
      <c r="CH118" s="177"/>
      <c r="CI118" s="178"/>
      <c r="CJ118" s="177"/>
      <c r="CK118" s="178"/>
      <c r="CL118" s="177"/>
      <c r="CM118" s="205"/>
      <c r="CN118" s="199">
        <f t="shared" si="120"/>
        <v>0</v>
      </c>
      <c r="CO118" s="216">
        <f t="shared" si="121"/>
        <v>0</v>
      </c>
      <c r="CP118" s="199">
        <f t="shared" si="122"/>
        <v>0</v>
      </c>
      <c r="CQ118" s="215">
        <f t="shared" si="123"/>
        <v>0</v>
      </c>
      <c r="CR118" s="1"/>
      <c r="CS118" s="1"/>
      <c r="CT118" s="177"/>
      <c r="CU118" s="178"/>
      <c r="CV118" s="177"/>
      <c r="CW118" s="178"/>
      <c r="CX118" s="177"/>
      <c r="CY118" s="178"/>
      <c r="CZ118" s="177"/>
      <c r="DA118" s="178"/>
      <c r="DB118" s="177"/>
      <c r="DC118" s="178"/>
      <c r="DD118" s="177"/>
      <c r="DE118" s="178"/>
      <c r="DF118" s="177"/>
      <c r="DG118" s="178"/>
      <c r="DH118" s="177"/>
      <c r="DI118" s="205"/>
      <c r="DJ118" s="199">
        <f t="shared" si="150"/>
        <v>0</v>
      </c>
      <c r="DK118" s="216">
        <f t="shared" si="151"/>
        <v>0</v>
      </c>
      <c r="DL118" s="199">
        <f t="shared" si="152"/>
        <v>0</v>
      </c>
      <c r="DM118" s="215">
        <f t="shared" si="153"/>
        <v>0</v>
      </c>
      <c r="DN118" s="1"/>
      <c r="DO118" s="1"/>
      <c r="DP118" s="177"/>
      <c r="DQ118" s="178"/>
      <c r="DR118" s="177"/>
      <c r="DS118" s="178"/>
      <c r="DT118" s="177"/>
      <c r="DU118" s="178"/>
      <c r="DV118" s="177"/>
      <c r="DW118" s="178"/>
      <c r="DX118" s="177"/>
      <c r="DY118" s="178"/>
      <c r="DZ118" s="177"/>
      <c r="EA118" s="178"/>
      <c r="EB118" s="177"/>
      <c r="EC118" s="178"/>
      <c r="ED118" s="177"/>
      <c r="EE118" s="205"/>
      <c r="EF118" s="199">
        <f t="shared" si="106"/>
        <v>0</v>
      </c>
      <c r="EG118" s="216">
        <f t="shared" si="107"/>
        <v>0</v>
      </c>
      <c r="EH118" s="199">
        <f t="shared" si="108"/>
        <v>0</v>
      </c>
      <c r="EI118" s="215">
        <f t="shared" si="109"/>
        <v>0</v>
      </c>
      <c r="EJ118" s="1"/>
      <c r="EK118" s="1"/>
      <c r="EL118" s="177"/>
      <c r="EM118" s="178"/>
      <c r="EN118" s="177"/>
      <c r="EO118" s="178"/>
      <c r="EP118" s="177"/>
      <c r="EQ118" s="178"/>
      <c r="ER118" s="177"/>
      <c r="ES118" s="178"/>
      <c r="ET118" s="177"/>
      <c r="EU118" s="178"/>
      <c r="EV118" s="177"/>
      <c r="EW118" s="178"/>
      <c r="EX118" s="177"/>
      <c r="EY118" s="178"/>
      <c r="EZ118" s="177"/>
      <c r="FA118" s="205"/>
      <c r="FB118" s="199">
        <f t="shared" si="110"/>
        <v>0</v>
      </c>
      <c r="FC118" s="216">
        <f t="shared" si="111"/>
        <v>0</v>
      </c>
      <c r="FD118" s="199">
        <f t="shared" si="112"/>
        <v>0</v>
      </c>
      <c r="FE118" s="215">
        <f t="shared" si="113"/>
        <v>0</v>
      </c>
      <c r="FF118" s="1"/>
      <c r="FG118" s="1"/>
      <c r="FH118" s="177"/>
      <c r="FI118" s="178"/>
      <c r="FJ118" s="177"/>
      <c r="FK118" s="178"/>
      <c r="FL118" s="177"/>
      <c r="FM118" s="178"/>
      <c r="FN118" s="177"/>
      <c r="FO118" s="178"/>
      <c r="FP118" s="177"/>
      <c r="FQ118" s="178"/>
      <c r="FR118" s="177"/>
      <c r="FS118" s="178"/>
      <c r="FT118" s="177"/>
      <c r="FU118" s="178"/>
      <c r="FV118" s="177"/>
      <c r="FW118" s="205"/>
      <c r="FX118" s="199">
        <f t="shared" si="124"/>
        <v>0</v>
      </c>
      <c r="FY118" s="216">
        <f t="shared" si="125"/>
        <v>0</v>
      </c>
      <c r="FZ118" s="199">
        <f t="shared" si="126"/>
        <v>0</v>
      </c>
      <c r="GA118" s="215">
        <f t="shared" si="127"/>
        <v>0</v>
      </c>
      <c r="GB118" s="1"/>
      <c r="GC118" s="1"/>
      <c r="GD118" s="177"/>
      <c r="GE118" s="178"/>
      <c r="GF118" s="177"/>
      <c r="GG118" s="178"/>
      <c r="GH118" s="177"/>
      <c r="GI118" s="178"/>
      <c r="GJ118" s="177"/>
      <c r="GK118" s="178"/>
      <c r="GL118" s="177"/>
      <c r="GM118" s="178"/>
      <c r="GN118" s="177"/>
      <c r="GO118" s="178"/>
      <c r="GP118" s="177"/>
      <c r="GQ118" s="178"/>
      <c r="GR118" s="177"/>
      <c r="GS118" s="205"/>
      <c r="GT118" s="199">
        <f t="shared" si="128"/>
        <v>0</v>
      </c>
      <c r="GU118" s="216">
        <f t="shared" si="129"/>
        <v>0</v>
      </c>
      <c r="GV118" s="199">
        <f t="shared" si="130"/>
        <v>0</v>
      </c>
      <c r="GW118" s="215">
        <f t="shared" si="131"/>
        <v>0</v>
      </c>
      <c r="GX118" s="1"/>
      <c r="GY118" s="1"/>
      <c r="GZ118" s="177"/>
      <c r="HA118" s="178"/>
      <c r="HB118" s="177"/>
      <c r="HC118" s="178"/>
      <c r="HD118" s="177"/>
      <c r="HE118" s="178"/>
      <c r="HF118" s="177"/>
      <c r="HG118" s="178"/>
      <c r="HH118" s="177"/>
      <c r="HI118" s="178"/>
      <c r="HJ118" s="177"/>
      <c r="HK118" s="178"/>
      <c r="HL118" s="177"/>
      <c r="HM118" s="178"/>
      <c r="HN118" s="177"/>
      <c r="HO118" s="205"/>
      <c r="HP118" s="199">
        <f t="shared" si="132"/>
        <v>0</v>
      </c>
      <c r="HQ118" s="216">
        <f t="shared" si="133"/>
        <v>0</v>
      </c>
      <c r="HR118" s="199">
        <f t="shared" si="134"/>
        <v>0</v>
      </c>
      <c r="HS118" s="215">
        <f t="shared" si="135"/>
        <v>0</v>
      </c>
      <c r="HT118" s="1"/>
      <c r="HU118" s="1"/>
      <c r="HV118" s="201">
        <f t="shared" si="136"/>
        <v>0</v>
      </c>
      <c r="HW118" s="202">
        <f t="shared" si="137"/>
        <v>0</v>
      </c>
      <c r="HX118" s="169">
        <f t="shared" si="138"/>
        <v>0</v>
      </c>
      <c r="HY118" s="170">
        <f t="shared" si="139"/>
        <v>0</v>
      </c>
      <c r="HZ118" s="203">
        <f t="shared" si="140"/>
        <v>0</v>
      </c>
      <c r="IA118" s="202">
        <f t="shared" si="141"/>
        <v>0</v>
      </c>
      <c r="IB118" s="169">
        <f t="shared" si="142"/>
        <v>0</v>
      </c>
      <c r="IC118" s="444">
        <f t="shared" si="143"/>
        <v>0</v>
      </c>
      <c r="ID118" s="437">
        <f t="shared" si="144"/>
        <v>0</v>
      </c>
      <c r="IE118" s="439">
        <f t="shared" si="145"/>
        <v>0</v>
      </c>
      <c r="IF118" s="438" t="s">
        <v>343</v>
      </c>
      <c r="IG118" s="439" t="s">
        <v>343</v>
      </c>
      <c r="IH118" s="1"/>
    </row>
    <row r="119" spans="2:242" s="4" customFormat="1" ht="16.5" customHeight="1" x14ac:dyDescent="0.2">
      <c r="B119" s="73" t="s">
        <v>270</v>
      </c>
      <c r="C119" s="880"/>
      <c r="D119" s="881"/>
      <c r="E119" s="318"/>
      <c r="F119" s="314"/>
      <c r="G119" s="14"/>
      <c r="H119" s="14"/>
      <c r="I119" s="80">
        <f>INT(ROUND(F119,2)*(IF(E119&gt;0,data!$J$4,0)))</f>
        <v>0</v>
      </c>
      <c r="J119" s="80">
        <f t="shared" ref="J119" si="158">IF(E119&gt;0,I119*E119,0)</f>
        <v>0</v>
      </c>
      <c r="K119" s="320"/>
      <c r="L119" s="318"/>
      <c r="M119" s="80">
        <f>INT(ROUND(F119,2)*(IF(E119&gt;0,(IF(K119="ano",data!$J$6,0)),0)))</f>
        <v>0</v>
      </c>
      <c r="N119" s="82">
        <f t="shared" ref="N119" si="159">IF(L119&gt;E119,M119*E119,M119*L119)</f>
        <v>0</v>
      </c>
      <c r="O119" s="84">
        <f t="shared" ref="O119" si="160">J119+N119</f>
        <v>0</v>
      </c>
      <c r="Q119" s="85" t="str">
        <f t="shared" ref="Q119" si="161">IF(O119&gt;0,1,"")</f>
        <v/>
      </c>
      <c r="R119" s="639" t="s">
        <v>343</v>
      </c>
      <c r="T119" s="4">
        <f t="shared" si="91"/>
        <v>0</v>
      </c>
      <c r="U119" s="179" t="s">
        <v>300</v>
      </c>
      <c r="V119" s="10"/>
      <c r="W119" s="10"/>
      <c r="X119" s="167"/>
      <c r="Y119" s="180"/>
      <c r="Z119" s="167"/>
      <c r="AA119" s="180"/>
      <c r="AB119" s="167"/>
      <c r="AC119" s="180"/>
      <c r="AD119" s="167"/>
      <c r="AE119" s="180"/>
      <c r="AF119" s="167"/>
      <c r="AG119" s="180"/>
      <c r="AH119" s="167"/>
      <c r="AI119" s="180"/>
      <c r="AJ119" s="167"/>
      <c r="AK119" s="180"/>
      <c r="AL119" s="167"/>
      <c r="AM119" s="180"/>
      <c r="AN119" s="167"/>
      <c r="AO119" s="180"/>
      <c r="AP119" s="167"/>
      <c r="AQ119" s="180"/>
      <c r="AR119" s="167"/>
      <c r="AS119" s="180"/>
      <c r="AT119" s="167"/>
      <c r="AU119" s="198"/>
      <c r="AV119" s="199">
        <f t="shared" si="51"/>
        <v>0</v>
      </c>
      <c r="AW119" s="215">
        <f t="shared" si="114"/>
        <v>0</v>
      </c>
      <c r="AX119" s="199">
        <f t="shared" si="53"/>
        <v>0</v>
      </c>
      <c r="AY119" s="215">
        <f t="shared" si="115"/>
        <v>0</v>
      </c>
      <c r="AZ119" s="1"/>
      <c r="BA119" s="1"/>
      <c r="BB119" s="167"/>
      <c r="BC119" s="180"/>
      <c r="BD119" s="167"/>
      <c r="BE119" s="180"/>
      <c r="BF119" s="167"/>
      <c r="BG119" s="180"/>
      <c r="BH119" s="167"/>
      <c r="BI119" s="180"/>
      <c r="BJ119" s="167"/>
      <c r="BK119" s="180"/>
      <c r="BL119" s="167"/>
      <c r="BM119" s="180"/>
      <c r="BN119" s="167"/>
      <c r="BO119" s="180"/>
      <c r="BP119" s="167"/>
      <c r="BQ119" s="198"/>
      <c r="BR119" s="199">
        <f t="shared" si="116"/>
        <v>0</v>
      </c>
      <c r="BS119" s="216">
        <f t="shared" si="117"/>
        <v>0</v>
      </c>
      <c r="BT119" s="199">
        <f t="shared" si="118"/>
        <v>0</v>
      </c>
      <c r="BU119" s="215">
        <f t="shared" si="119"/>
        <v>0</v>
      </c>
      <c r="BV119" s="1"/>
      <c r="BW119" s="1"/>
      <c r="BX119" s="167"/>
      <c r="BY119" s="180"/>
      <c r="BZ119" s="167"/>
      <c r="CA119" s="180"/>
      <c r="CB119" s="167"/>
      <c r="CC119" s="180"/>
      <c r="CD119" s="167"/>
      <c r="CE119" s="180"/>
      <c r="CF119" s="167"/>
      <c r="CG119" s="180"/>
      <c r="CH119" s="167"/>
      <c r="CI119" s="180"/>
      <c r="CJ119" s="167"/>
      <c r="CK119" s="180"/>
      <c r="CL119" s="167"/>
      <c r="CM119" s="198"/>
      <c r="CN119" s="199">
        <f t="shared" si="120"/>
        <v>0</v>
      </c>
      <c r="CO119" s="216">
        <f t="shared" si="121"/>
        <v>0</v>
      </c>
      <c r="CP119" s="199">
        <f t="shared" si="122"/>
        <v>0</v>
      </c>
      <c r="CQ119" s="215">
        <f t="shared" si="123"/>
        <v>0</v>
      </c>
      <c r="CR119" s="1"/>
      <c r="CS119" s="1"/>
      <c r="CT119" s="167"/>
      <c r="CU119" s="180"/>
      <c r="CV119" s="167"/>
      <c r="CW119" s="180"/>
      <c r="CX119" s="167"/>
      <c r="CY119" s="180"/>
      <c r="CZ119" s="167"/>
      <c r="DA119" s="180"/>
      <c r="DB119" s="167"/>
      <c r="DC119" s="180"/>
      <c r="DD119" s="167"/>
      <c r="DE119" s="180"/>
      <c r="DF119" s="167"/>
      <c r="DG119" s="180"/>
      <c r="DH119" s="167"/>
      <c r="DI119" s="198"/>
      <c r="DJ119" s="199">
        <f t="shared" si="150"/>
        <v>0</v>
      </c>
      <c r="DK119" s="216">
        <f t="shared" si="151"/>
        <v>0</v>
      </c>
      <c r="DL119" s="199">
        <f t="shared" si="152"/>
        <v>0</v>
      </c>
      <c r="DM119" s="215">
        <f t="shared" si="153"/>
        <v>0</v>
      </c>
      <c r="DN119" s="1"/>
      <c r="DO119" s="1"/>
      <c r="DP119" s="167"/>
      <c r="DQ119" s="180"/>
      <c r="DR119" s="167"/>
      <c r="DS119" s="180"/>
      <c r="DT119" s="167"/>
      <c r="DU119" s="180"/>
      <c r="DV119" s="167"/>
      <c r="DW119" s="180"/>
      <c r="DX119" s="167"/>
      <c r="DY119" s="180"/>
      <c r="DZ119" s="167"/>
      <c r="EA119" s="180"/>
      <c r="EB119" s="167"/>
      <c r="EC119" s="180"/>
      <c r="ED119" s="167"/>
      <c r="EE119" s="198"/>
      <c r="EF119" s="199">
        <f t="shared" si="106"/>
        <v>0</v>
      </c>
      <c r="EG119" s="216">
        <f t="shared" si="107"/>
        <v>0</v>
      </c>
      <c r="EH119" s="199">
        <f t="shared" si="108"/>
        <v>0</v>
      </c>
      <c r="EI119" s="215">
        <f t="shared" si="109"/>
        <v>0</v>
      </c>
      <c r="EJ119" s="1"/>
      <c r="EK119" s="1"/>
      <c r="EL119" s="167"/>
      <c r="EM119" s="180"/>
      <c r="EN119" s="167"/>
      <c r="EO119" s="180"/>
      <c r="EP119" s="167"/>
      <c r="EQ119" s="180"/>
      <c r="ER119" s="167"/>
      <c r="ES119" s="180"/>
      <c r="ET119" s="167"/>
      <c r="EU119" s="180"/>
      <c r="EV119" s="167"/>
      <c r="EW119" s="180"/>
      <c r="EX119" s="167"/>
      <c r="EY119" s="180"/>
      <c r="EZ119" s="167"/>
      <c r="FA119" s="198"/>
      <c r="FB119" s="199">
        <f t="shared" si="110"/>
        <v>0</v>
      </c>
      <c r="FC119" s="216">
        <f t="shared" si="111"/>
        <v>0</v>
      </c>
      <c r="FD119" s="199">
        <f t="shared" si="112"/>
        <v>0</v>
      </c>
      <c r="FE119" s="215">
        <f t="shared" si="113"/>
        <v>0</v>
      </c>
      <c r="FF119" s="1"/>
      <c r="FG119" s="1"/>
      <c r="FH119" s="167"/>
      <c r="FI119" s="180"/>
      <c r="FJ119" s="167"/>
      <c r="FK119" s="180"/>
      <c r="FL119" s="167"/>
      <c r="FM119" s="180"/>
      <c r="FN119" s="167"/>
      <c r="FO119" s="180"/>
      <c r="FP119" s="167"/>
      <c r="FQ119" s="180"/>
      <c r="FR119" s="167"/>
      <c r="FS119" s="180"/>
      <c r="FT119" s="167"/>
      <c r="FU119" s="180"/>
      <c r="FV119" s="167"/>
      <c r="FW119" s="198"/>
      <c r="FX119" s="199">
        <f t="shared" si="124"/>
        <v>0</v>
      </c>
      <c r="FY119" s="216">
        <f t="shared" si="125"/>
        <v>0</v>
      </c>
      <c r="FZ119" s="199">
        <f t="shared" si="126"/>
        <v>0</v>
      </c>
      <c r="GA119" s="215">
        <f t="shared" si="127"/>
        <v>0</v>
      </c>
      <c r="GB119" s="1"/>
      <c r="GC119" s="1"/>
      <c r="GD119" s="167"/>
      <c r="GE119" s="180"/>
      <c r="GF119" s="167"/>
      <c r="GG119" s="180"/>
      <c r="GH119" s="167"/>
      <c r="GI119" s="180"/>
      <c r="GJ119" s="167"/>
      <c r="GK119" s="180"/>
      <c r="GL119" s="167"/>
      <c r="GM119" s="180"/>
      <c r="GN119" s="167"/>
      <c r="GO119" s="180"/>
      <c r="GP119" s="167"/>
      <c r="GQ119" s="180"/>
      <c r="GR119" s="167"/>
      <c r="GS119" s="198"/>
      <c r="GT119" s="199">
        <f t="shared" si="128"/>
        <v>0</v>
      </c>
      <c r="GU119" s="216">
        <f t="shared" si="129"/>
        <v>0</v>
      </c>
      <c r="GV119" s="199">
        <f t="shared" si="130"/>
        <v>0</v>
      </c>
      <c r="GW119" s="215">
        <f t="shared" si="131"/>
        <v>0</v>
      </c>
      <c r="GX119" s="1"/>
      <c r="GY119" s="1"/>
      <c r="GZ119" s="167"/>
      <c r="HA119" s="180"/>
      <c r="HB119" s="167"/>
      <c r="HC119" s="180"/>
      <c r="HD119" s="167"/>
      <c r="HE119" s="180"/>
      <c r="HF119" s="167"/>
      <c r="HG119" s="180"/>
      <c r="HH119" s="167"/>
      <c r="HI119" s="180"/>
      <c r="HJ119" s="167"/>
      <c r="HK119" s="180"/>
      <c r="HL119" s="167"/>
      <c r="HM119" s="180"/>
      <c r="HN119" s="167"/>
      <c r="HO119" s="198"/>
      <c r="HP119" s="199">
        <f t="shared" si="132"/>
        <v>0</v>
      </c>
      <c r="HQ119" s="216">
        <f t="shared" si="133"/>
        <v>0</v>
      </c>
      <c r="HR119" s="199">
        <f t="shared" si="134"/>
        <v>0</v>
      </c>
      <c r="HS119" s="215">
        <f t="shared" si="135"/>
        <v>0</v>
      </c>
      <c r="HT119" s="1"/>
      <c r="HU119" s="1"/>
      <c r="HV119" s="201">
        <f t="shared" si="136"/>
        <v>0</v>
      </c>
      <c r="HW119" s="202">
        <f t="shared" si="137"/>
        <v>0</v>
      </c>
      <c r="HX119" s="169">
        <f t="shared" si="138"/>
        <v>0</v>
      </c>
      <c r="HY119" s="170">
        <f t="shared" si="139"/>
        <v>0</v>
      </c>
      <c r="HZ119" s="203">
        <f t="shared" si="140"/>
        <v>0</v>
      </c>
      <c r="IA119" s="202">
        <f t="shared" si="141"/>
        <v>0</v>
      </c>
      <c r="IB119" s="169">
        <f t="shared" si="142"/>
        <v>0</v>
      </c>
      <c r="IC119" s="444">
        <f t="shared" si="143"/>
        <v>0</v>
      </c>
      <c r="ID119" s="437">
        <f t="shared" si="144"/>
        <v>0</v>
      </c>
      <c r="IE119" s="439">
        <f t="shared" si="145"/>
        <v>0</v>
      </c>
      <c r="IF119" s="438" t="s">
        <v>343</v>
      </c>
      <c r="IG119" s="439" t="s">
        <v>343</v>
      </c>
      <c r="IH119" s="1"/>
    </row>
    <row r="120" spans="2:242" s="4" customFormat="1" ht="16.5" hidden="1" customHeight="1" x14ac:dyDescent="0.2">
      <c r="B120" s="73"/>
      <c r="C120" s="882"/>
      <c r="D120" s="883"/>
      <c r="E120" s="131"/>
      <c r="F120" s="564"/>
      <c r="G120" s="131"/>
      <c r="H120" s="131"/>
      <c r="I120" s="80">
        <f>INT(ROUND(F120,2)*(IF(E120&gt;0,data!$J$4,0)))</f>
        <v>0</v>
      </c>
      <c r="J120" s="80"/>
      <c r="K120" s="567"/>
      <c r="L120" s="131"/>
      <c r="M120" s="80">
        <f>INT(ROUND(F120,2)*(IF(E120&gt;0,(IF(K120="ano",data!$J$6,0)),0)))</f>
        <v>0</v>
      </c>
      <c r="N120" s="82"/>
      <c r="O120" s="84"/>
      <c r="Q120" s="85"/>
      <c r="R120" s="639" t="s">
        <v>343</v>
      </c>
      <c r="T120" s="4">
        <f t="shared" si="91"/>
        <v>0</v>
      </c>
      <c r="U120" s="176" t="s">
        <v>300</v>
      </c>
      <c r="V120" s="10"/>
      <c r="W120" s="10"/>
      <c r="X120" s="177"/>
      <c r="Y120" s="178"/>
      <c r="Z120" s="177"/>
      <c r="AA120" s="178"/>
      <c r="AB120" s="177"/>
      <c r="AC120" s="178"/>
      <c r="AD120" s="177"/>
      <c r="AE120" s="178"/>
      <c r="AF120" s="177"/>
      <c r="AG120" s="178"/>
      <c r="AH120" s="177"/>
      <c r="AI120" s="178"/>
      <c r="AJ120" s="177"/>
      <c r="AK120" s="178"/>
      <c r="AL120" s="177"/>
      <c r="AM120" s="178"/>
      <c r="AN120" s="177"/>
      <c r="AO120" s="178"/>
      <c r="AP120" s="177"/>
      <c r="AQ120" s="178"/>
      <c r="AR120" s="177"/>
      <c r="AS120" s="178"/>
      <c r="AT120" s="177"/>
      <c r="AU120" s="205"/>
      <c r="AV120" s="199">
        <f t="shared" si="51"/>
        <v>0</v>
      </c>
      <c r="AW120" s="215">
        <f t="shared" si="114"/>
        <v>0</v>
      </c>
      <c r="AX120" s="199">
        <f t="shared" si="53"/>
        <v>0</v>
      </c>
      <c r="AY120" s="215">
        <f t="shared" si="115"/>
        <v>0</v>
      </c>
      <c r="AZ120" s="1"/>
      <c r="BA120" s="1"/>
      <c r="BB120" s="177"/>
      <c r="BC120" s="178"/>
      <c r="BD120" s="177"/>
      <c r="BE120" s="178"/>
      <c r="BF120" s="177"/>
      <c r="BG120" s="178"/>
      <c r="BH120" s="177"/>
      <c r="BI120" s="178"/>
      <c r="BJ120" s="177"/>
      <c r="BK120" s="178"/>
      <c r="BL120" s="177"/>
      <c r="BM120" s="178"/>
      <c r="BN120" s="177"/>
      <c r="BO120" s="178"/>
      <c r="BP120" s="177"/>
      <c r="BQ120" s="205"/>
      <c r="BR120" s="199">
        <f t="shared" si="116"/>
        <v>0</v>
      </c>
      <c r="BS120" s="216">
        <f t="shared" si="117"/>
        <v>0</v>
      </c>
      <c r="BT120" s="199">
        <f t="shared" si="118"/>
        <v>0</v>
      </c>
      <c r="BU120" s="215">
        <f t="shared" si="119"/>
        <v>0</v>
      </c>
      <c r="BV120" s="1"/>
      <c r="BW120" s="1"/>
      <c r="BX120" s="177"/>
      <c r="BY120" s="178"/>
      <c r="BZ120" s="177"/>
      <c r="CA120" s="178"/>
      <c r="CB120" s="177"/>
      <c r="CC120" s="178"/>
      <c r="CD120" s="177"/>
      <c r="CE120" s="178"/>
      <c r="CF120" s="177"/>
      <c r="CG120" s="178"/>
      <c r="CH120" s="177"/>
      <c r="CI120" s="178"/>
      <c r="CJ120" s="177"/>
      <c r="CK120" s="178"/>
      <c r="CL120" s="177"/>
      <c r="CM120" s="205"/>
      <c r="CN120" s="199">
        <f t="shared" si="120"/>
        <v>0</v>
      </c>
      <c r="CO120" s="216">
        <f t="shared" si="121"/>
        <v>0</v>
      </c>
      <c r="CP120" s="199">
        <f t="shared" si="122"/>
        <v>0</v>
      </c>
      <c r="CQ120" s="215">
        <f t="shared" si="123"/>
        <v>0</v>
      </c>
      <c r="CR120" s="1"/>
      <c r="CS120" s="1"/>
      <c r="CT120" s="177"/>
      <c r="CU120" s="178"/>
      <c r="CV120" s="177"/>
      <c r="CW120" s="178"/>
      <c r="CX120" s="177"/>
      <c r="CY120" s="178"/>
      <c r="CZ120" s="177"/>
      <c r="DA120" s="178"/>
      <c r="DB120" s="177"/>
      <c r="DC120" s="178"/>
      <c r="DD120" s="177"/>
      <c r="DE120" s="178"/>
      <c r="DF120" s="177"/>
      <c r="DG120" s="178"/>
      <c r="DH120" s="177"/>
      <c r="DI120" s="205"/>
      <c r="DJ120" s="199">
        <f t="shared" si="150"/>
        <v>0</v>
      </c>
      <c r="DK120" s="216">
        <f t="shared" si="151"/>
        <v>0</v>
      </c>
      <c r="DL120" s="199">
        <f t="shared" si="152"/>
        <v>0</v>
      </c>
      <c r="DM120" s="215">
        <f t="shared" si="153"/>
        <v>0</v>
      </c>
      <c r="DN120" s="1"/>
      <c r="DO120" s="1"/>
      <c r="DP120" s="177"/>
      <c r="DQ120" s="178"/>
      <c r="DR120" s="177"/>
      <c r="DS120" s="178"/>
      <c r="DT120" s="177"/>
      <c r="DU120" s="178"/>
      <c r="DV120" s="177"/>
      <c r="DW120" s="178"/>
      <c r="DX120" s="177"/>
      <c r="DY120" s="178"/>
      <c r="DZ120" s="177"/>
      <c r="EA120" s="178"/>
      <c r="EB120" s="177"/>
      <c r="EC120" s="178"/>
      <c r="ED120" s="177"/>
      <c r="EE120" s="205"/>
      <c r="EF120" s="199">
        <f t="shared" si="106"/>
        <v>0</v>
      </c>
      <c r="EG120" s="216">
        <f t="shared" si="107"/>
        <v>0</v>
      </c>
      <c r="EH120" s="199">
        <f t="shared" si="108"/>
        <v>0</v>
      </c>
      <c r="EI120" s="215">
        <f t="shared" si="109"/>
        <v>0</v>
      </c>
      <c r="EJ120" s="1"/>
      <c r="EK120" s="1"/>
      <c r="EL120" s="177"/>
      <c r="EM120" s="178"/>
      <c r="EN120" s="177"/>
      <c r="EO120" s="178"/>
      <c r="EP120" s="177"/>
      <c r="EQ120" s="178"/>
      <c r="ER120" s="177"/>
      <c r="ES120" s="178"/>
      <c r="ET120" s="177"/>
      <c r="EU120" s="178"/>
      <c r="EV120" s="177"/>
      <c r="EW120" s="178"/>
      <c r="EX120" s="177"/>
      <c r="EY120" s="178"/>
      <c r="EZ120" s="177"/>
      <c r="FA120" s="205"/>
      <c r="FB120" s="199">
        <f t="shared" si="110"/>
        <v>0</v>
      </c>
      <c r="FC120" s="216">
        <f t="shared" si="111"/>
        <v>0</v>
      </c>
      <c r="FD120" s="199">
        <f t="shared" si="112"/>
        <v>0</v>
      </c>
      <c r="FE120" s="215">
        <f t="shared" si="113"/>
        <v>0</v>
      </c>
      <c r="FF120" s="1"/>
      <c r="FG120" s="1"/>
      <c r="FH120" s="177"/>
      <c r="FI120" s="178"/>
      <c r="FJ120" s="177"/>
      <c r="FK120" s="178"/>
      <c r="FL120" s="177"/>
      <c r="FM120" s="178"/>
      <c r="FN120" s="177"/>
      <c r="FO120" s="178"/>
      <c r="FP120" s="177"/>
      <c r="FQ120" s="178"/>
      <c r="FR120" s="177"/>
      <c r="FS120" s="178"/>
      <c r="FT120" s="177"/>
      <c r="FU120" s="178"/>
      <c r="FV120" s="177"/>
      <c r="FW120" s="205"/>
      <c r="FX120" s="199">
        <f t="shared" si="124"/>
        <v>0</v>
      </c>
      <c r="FY120" s="216">
        <f t="shared" si="125"/>
        <v>0</v>
      </c>
      <c r="FZ120" s="199">
        <f t="shared" si="126"/>
        <v>0</v>
      </c>
      <c r="GA120" s="215">
        <f t="shared" si="127"/>
        <v>0</v>
      </c>
      <c r="GB120" s="1"/>
      <c r="GC120" s="1"/>
      <c r="GD120" s="177"/>
      <c r="GE120" s="178"/>
      <c r="GF120" s="177"/>
      <c r="GG120" s="178"/>
      <c r="GH120" s="177"/>
      <c r="GI120" s="178"/>
      <c r="GJ120" s="177"/>
      <c r="GK120" s="178"/>
      <c r="GL120" s="177"/>
      <c r="GM120" s="178"/>
      <c r="GN120" s="177"/>
      <c r="GO120" s="178"/>
      <c r="GP120" s="177"/>
      <c r="GQ120" s="178"/>
      <c r="GR120" s="177"/>
      <c r="GS120" s="205"/>
      <c r="GT120" s="199">
        <f t="shared" si="128"/>
        <v>0</v>
      </c>
      <c r="GU120" s="216">
        <f t="shared" si="129"/>
        <v>0</v>
      </c>
      <c r="GV120" s="199">
        <f t="shared" si="130"/>
        <v>0</v>
      </c>
      <c r="GW120" s="215">
        <f t="shared" si="131"/>
        <v>0</v>
      </c>
      <c r="GX120" s="1"/>
      <c r="GY120" s="1"/>
      <c r="GZ120" s="177"/>
      <c r="HA120" s="178"/>
      <c r="HB120" s="177"/>
      <c r="HC120" s="178"/>
      <c r="HD120" s="177"/>
      <c r="HE120" s="178"/>
      <c r="HF120" s="177"/>
      <c r="HG120" s="178"/>
      <c r="HH120" s="177"/>
      <c r="HI120" s="178"/>
      <c r="HJ120" s="177"/>
      <c r="HK120" s="178"/>
      <c r="HL120" s="177"/>
      <c r="HM120" s="178"/>
      <c r="HN120" s="177"/>
      <c r="HO120" s="205"/>
      <c r="HP120" s="199">
        <f t="shared" si="132"/>
        <v>0</v>
      </c>
      <c r="HQ120" s="216">
        <f t="shared" si="133"/>
        <v>0</v>
      </c>
      <c r="HR120" s="199">
        <f t="shared" si="134"/>
        <v>0</v>
      </c>
      <c r="HS120" s="215">
        <f t="shared" si="135"/>
        <v>0</v>
      </c>
      <c r="HT120" s="1"/>
      <c r="HU120" s="1"/>
      <c r="HV120" s="201">
        <f t="shared" si="136"/>
        <v>0</v>
      </c>
      <c r="HW120" s="202">
        <f t="shared" si="137"/>
        <v>0</v>
      </c>
      <c r="HX120" s="169">
        <f t="shared" si="138"/>
        <v>0</v>
      </c>
      <c r="HY120" s="170">
        <f t="shared" si="139"/>
        <v>0</v>
      </c>
      <c r="HZ120" s="203">
        <f t="shared" si="140"/>
        <v>0</v>
      </c>
      <c r="IA120" s="202">
        <f t="shared" si="141"/>
        <v>0</v>
      </c>
      <c r="IB120" s="169">
        <f t="shared" si="142"/>
        <v>0</v>
      </c>
      <c r="IC120" s="444">
        <f t="shared" si="143"/>
        <v>0</v>
      </c>
      <c r="ID120" s="437">
        <f t="shared" si="144"/>
        <v>0</v>
      </c>
      <c r="IE120" s="439">
        <f t="shared" si="145"/>
        <v>0</v>
      </c>
      <c r="IF120" s="438" t="s">
        <v>343</v>
      </c>
      <c r="IG120" s="439" t="s">
        <v>343</v>
      </c>
      <c r="IH120" s="1"/>
    </row>
    <row r="121" spans="2:242" s="4" customFormat="1" ht="16.5" customHeight="1" x14ac:dyDescent="0.2">
      <c r="B121" s="73" t="s">
        <v>271</v>
      </c>
      <c r="C121" s="880"/>
      <c r="D121" s="881"/>
      <c r="E121" s="318"/>
      <c r="F121" s="314"/>
      <c r="G121" s="14"/>
      <c r="H121" s="14"/>
      <c r="I121" s="80">
        <f>INT(ROUND(F121,2)*(IF(E121&gt;0,data!$J$4,0)))</f>
        <v>0</v>
      </c>
      <c r="J121" s="80">
        <f t="shared" ref="J121" si="162">IF(E121&gt;0,I121*E121,0)</f>
        <v>0</v>
      </c>
      <c r="K121" s="320"/>
      <c r="L121" s="318"/>
      <c r="M121" s="80">
        <f>INT(ROUND(F121,2)*(IF(E121&gt;0,(IF(K121="ano",data!$J$6,0)),0)))</f>
        <v>0</v>
      </c>
      <c r="N121" s="82">
        <f t="shared" ref="N121" si="163">IF(L121&gt;E121,M121*E121,M121*L121)</f>
        <v>0</v>
      </c>
      <c r="O121" s="84">
        <f t="shared" ref="O121" si="164">J121+N121</f>
        <v>0</v>
      </c>
      <c r="Q121" s="85" t="str">
        <f t="shared" ref="Q121" si="165">IF(O121&gt;0,1,"")</f>
        <v/>
      </c>
      <c r="R121" s="639" t="s">
        <v>343</v>
      </c>
      <c r="T121" s="4">
        <f t="shared" si="91"/>
        <v>0</v>
      </c>
      <c r="U121" s="179" t="s">
        <v>300</v>
      </c>
      <c r="V121" s="10"/>
      <c r="W121" s="10"/>
      <c r="X121" s="167"/>
      <c r="Y121" s="180"/>
      <c r="Z121" s="167"/>
      <c r="AA121" s="180"/>
      <c r="AB121" s="167"/>
      <c r="AC121" s="180"/>
      <c r="AD121" s="167"/>
      <c r="AE121" s="180"/>
      <c r="AF121" s="167"/>
      <c r="AG121" s="180"/>
      <c r="AH121" s="167"/>
      <c r="AI121" s="180"/>
      <c r="AJ121" s="167"/>
      <c r="AK121" s="180"/>
      <c r="AL121" s="167"/>
      <c r="AM121" s="180"/>
      <c r="AN121" s="167"/>
      <c r="AO121" s="180"/>
      <c r="AP121" s="167"/>
      <c r="AQ121" s="180"/>
      <c r="AR121" s="167"/>
      <c r="AS121" s="180"/>
      <c r="AT121" s="167"/>
      <c r="AU121" s="198"/>
      <c r="AV121" s="199">
        <f t="shared" si="51"/>
        <v>0</v>
      </c>
      <c r="AW121" s="215">
        <f t="shared" si="114"/>
        <v>0</v>
      </c>
      <c r="AX121" s="199">
        <f t="shared" si="53"/>
        <v>0</v>
      </c>
      <c r="AY121" s="215">
        <f t="shared" si="115"/>
        <v>0</v>
      </c>
      <c r="AZ121" s="1"/>
      <c r="BA121" s="1"/>
      <c r="BB121" s="167"/>
      <c r="BC121" s="180"/>
      <c r="BD121" s="167"/>
      <c r="BE121" s="180"/>
      <c r="BF121" s="167"/>
      <c r="BG121" s="180"/>
      <c r="BH121" s="167"/>
      <c r="BI121" s="180"/>
      <c r="BJ121" s="167"/>
      <c r="BK121" s="180"/>
      <c r="BL121" s="167"/>
      <c r="BM121" s="180"/>
      <c r="BN121" s="167"/>
      <c r="BO121" s="180"/>
      <c r="BP121" s="167"/>
      <c r="BQ121" s="198"/>
      <c r="BR121" s="199">
        <f t="shared" si="116"/>
        <v>0</v>
      </c>
      <c r="BS121" s="216">
        <f t="shared" si="117"/>
        <v>0</v>
      </c>
      <c r="BT121" s="199">
        <f t="shared" si="118"/>
        <v>0</v>
      </c>
      <c r="BU121" s="215">
        <f t="shared" si="119"/>
        <v>0</v>
      </c>
      <c r="BV121" s="1"/>
      <c r="BW121" s="1"/>
      <c r="BX121" s="167"/>
      <c r="BY121" s="180"/>
      <c r="BZ121" s="167"/>
      <c r="CA121" s="180"/>
      <c r="CB121" s="167"/>
      <c r="CC121" s="180"/>
      <c r="CD121" s="167"/>
      <c r="CE121" s="180"/>
      <c r="CF121" s="167"/>
      <c r="CG121" s="180"/>
      <c r="CH121" s="167"/>
      <c r="CI121" s="180"/>
      <c r="CJ121" s="167"/>
      <c r="CK121" s="180"/>
      <c r="CL121" s="167"/>
      <c r="CM121" s="198"/>
      <c r="CN121" s="199">
        <f t="shared" si="120"/>
        <v>0</v>
      </c>
      <c r="CO121" s="216">
        <f t="shared" si="121"/>
        <v>0</v>
      </c>
      <c r="CP121" s="199">
        <f t="shared" si="122"/>
        <v>0</v>
      </c>
      <c r="CQ121" s="215">
        <f t="shared" si="123"/>
        <v>0</v>
      </c>
      <c r="CR121" s="1"/>
      <c r="CS121" s="1"/>
      <c r="CT121" s="167"/>
      <c r="CU121" s="180"/>
      <c r="CV121" s="167"/>
      <c r="CW121" s="180"/>
      <c r="CX121" s="167"/>
      <c r="CY121" s="180"/>
      <c r="CZ121" s="167"/>
      <c r="DA121" s="180"/>
      <c r="DB121" s="167"/>
      <c r="DC121" s="180"/>
      <c r="DD121" s="167"/>
      <c r="DE121" s="180"/>
      <c r="DF121" s="167"/>
      <c r="DG121" s="180"/>
      <c r="DH121" s="167"/>
      <c r="DI121" s="198"/>
      <c r="DJ121" s="199">
        <f t="shared" si="150"/>
        <v>0</v>
      </c>
      <c r="DK121" s="216">
        <f t="shared" si="151"/>
        <v>0</v>
      </c>
      <c r="DL121" s="199">
        <f t="shared" si="152"/>
        <v>0</v>
      </c>
      <c r="DM121" s="215">
        <f t="shared" si="153"/>
        <v>0</v>
      </c>
      <c r="DN121" s="1"/>
      <c r="DO121" s="1"/>
      <c r="DP121" s="167"/>
      <c r="DQ121" s="180"/>
      <c r="DR121" s="167"/>
      <c r="DS121" s="180"/>
      <c r="DT121" s="167"/>
      <c r="DU121" s="180"/>
      <c r="DV121" s="167"/>
      <c r="DW121" s="180"/>
      <c r="DX121" s="167"/>
      <c r="DY121" s="180"/>
      <c r="DZ121" s="167"/>
      <c r="EA121" s="180"/>
      <c r="EB121" s="167"/>
      <c r="EC121" s="180"/>
      <c r="ED121" s="167"/>
      <c r="EE121" s="198"/>
      <c r="EF121" s="199">
        <f t="shared" si="106"/>
        <v>0</v>
      </c>
      <c r="EG121" s="216">
        <f t="shared" si="107"/>
        <v>0</v>
      </c>
      <c r="EH121" s="199">
        <f t="shared" si="108"/>
        <v>0</v>
      </c>
      <c r="EI121" s="215">
        <f t="shared" si="109"/>
        <v>0</v>
      </c>
      <c r="EJ121" s="1"/>
      <c r="EK121" s="1"/>
      <c r="EL121" s="167"/>
      <c r="EM121" s="180"/>
      <c r="EN121" s="167"/>
      <c r="EO121" s="180"/>
      <c r="EP121" s="167"/>
      <c r="EQ121" s="180"/>
      <c r="ER121" s="167"/>
      <c r="ES121" s="180"/>
      <c r="ET121" s="167"/>
      <c r="EU121" s="180"/>
      <c r="EV121" s="167"/>
      <c r="EW121" s="180"/>
      <c r="EX121" s="167"/>
      <c r="EY121" s="180"/>
      <c r="EZ121" s="167"/>
      <c r="FA121" s="198"/>
      <c r="FB121" s="199">
        <f t="shared" si="110"/>
        <v>0</v>
      </c>
      <c r="FC121" s="216">
        <f t="shared" si="111"/>
        <v>0</v>
      </c>
      <c r="FD121" s="199">
        <f t="shared" si="112"/>
        <v>0</v>
      </c>
      <c r="FE121" s="215">
        <f t="shared" si="113"/>
        <v>0</v>
      </c>
      <c r="FF121" s="1"/>
      <c r="FG121" s="1"/>
      <c r="FH121" s="167"/>
      <c r="FI121" s="180"/>
      <c r="FJ121" s="167"/>
      <c r="FK121" s="180"/>
      <c r="FL121" s="167"/>
      <c r="FM121" s="180"/>
      <c r="FN121" s="167"/>
      <c r="FO121" s="180"/>
      <c r="FP121" s="167"/>
      <c r="FQ121" s="180"/>
      <c r="FR121" s="167"/>
      <c r="FS121" s="180"/>
      <c r="FT121" s="167"/>
      <c r="FU121" s="180"/>
      <c r="FV121" s="167"/>
      <c r="FW121" s="198"/>
      <c r="FX121" s="199">
        <f t="shared" si="124"/>
        <v>0</v>
      </c>
      <c r="FY121" s="216">
        <f t="shared" si="125"/>
        <v>0</v>
      </c>
      <c r="FZ121" s="199">
        <f t="shared" si="126"/>
        <v>0</v>
      </c>
      <c r="GA121" s="215">
        <f t="shared" si="127"/>
        <v>0</v>
      </c>
      <c r="GB121" s="1"/>
      <c r="GC121" s="1"/>
      <c r="GD121" s="167"/>
      <c r="GE121" s="180"/>
      <c r="GF121" s="167"/>
      <c r="GG121" s="180"/>
      <c r="GH121" s="167"/>
      <c r="GI121" s="180"/>
      <c r="GJ121" s="167"/>
      <c r="GK121" s="180"/>
      <c r="GL121" s="167"/>
      <c r="GM121" s="180"/>
      <c r="GN121" s="167"/>
      <c r="GO121" s="180"/>
      <c r="GP121" s="167"/>
      <c r="GQ121" s="180"/>
      <c r="GR121" s="167"/>
      <c r="GS121" s="198"/>
      <c r="GT121" s="199">
        <f t="shared" si="128"/>
        <v>0</v>
      </c>
      <c r="GU121" s="216">
        <f t="shared" si="129"/>
        <v>0</v>
      </c>
      <c r="GV121" s="199">
        <f t="shared" si="130"/>
        <v>0</v>
      </c>
      <c r="GW121" s="215">
        <f t="shared" si="131"/>
        <v>0</v>
      </c>
      <c r="GX121" s="1"/>
      <c r="GY121" s="1"/>
      <c r="GZ121" s="167"/>
      <c r="HA121" s="180"/>
      <c r="HB121" s="167"/>
      <c r="HC121" s="180"/>
      <c r="HD121" s="167"/>
      <c r="HE121" s="180"/>
      <c r="HF121" s="167"/>
      <c r="HG121" s="180"/>
      <c r="HH121" s="167"/>
      <c r="HI121" s="180"/>
      <c r="HJ121" s="167"/>
      <c r="HK121" s="180"/>
      <c r="HL121" s="167"/>
      <c r="HM121" s="180"/>
      <c r="HN121" s="167"/>
      <c r="HO121" s="198"/>
      <c r="HP121" s="199">
        <f t="shared" si="132"/>
        <v>0</v>
      </c>
      <c r="HQ121" s="216">
        <f t="shared" si="133"/>
        <v>0</v>
      </c>
      <c r="HR121" s="199">
        <f t="shared" si="134"/>
        <v>0</v>
      </c>
      <c r="HS121" s="215">
        <f t="shared" si="135"/>
        <v>0</v>
      </c>
      <c r="HT121" s="1"/>
      <c r="HU121" s="1"/>
      <c r="HV121" s="201">
        <f t="shared" si="136"/>
        <v>0</v>
      </c>
      <c r="HW121" s="202">
        <f t="shared" si="137"/>
        <v>0</v>
      </c>
      <c r="HX121" s="169">
        <f t="shared" si="138"/>
        <v>0</v>
      </c>
      <c r="HY121" s="170">
        <f t="shared" si="139"/>
        <v>0</v>
      </c>
      <c r="HZ121" s="203">
        <f t="shared" si="140"/>
        <v>0</v>
      </c>
      <c r="IA121" s="202">
        <f t="shared" si="141"/>
        <v>0</v>
      </c>
      <c r="IB121" s="169">
        <f t="shared" si="142"/>
        <v>0</v>
      </c>
      <c r="IC121" s="444">
        <f t="shared" si="143"/>
        <v>0</v>
      </c>
      <c r="ID121" s="437">
        <f t="shared" si="144"/>
        <v>0</v>
      </c>
      <c r="IE121" s="439">
        <f t="shared" si="145"/>
        <v>0</v>
      </c>
      <c r="IF121" s="438" t="s">
        <v>343</v>
      </c>
      <c r="IG121" s="439" t="s">
        <v>343</v>
      </c>
      <c r="IH121" s="1"/>
    </row>
    <row r="122" spans="2:242" s="4" customFormat="1" ht="16.5" hidden="1" customHeight="1" x14ac:dyDescent="0.2">
      <c r="B122" s="73"/>
      <c r="C122" s="882"/>
      <c r="D122" s="883"/>
      <c r="E122" s="131"/>
      <c r="F122" s="564"/>
      <c r="G122" s="131"/>
      <c r="H122" s="131"/>
      <c r="I122" s="80">
        <f>INT(ROUND(F122,2)*(IF(E122&gt;0,data!$J$4,0)))</f>
        <v>0</v>
      </c>
      <c r="J122" s="80"/>
      <c r="K122" s="567"/>
      <c r="L122" s="131"/>
      <c r="M122" s="80">
        <f>INT(ROUND(F122,2)*(IF(E122&gt;0,(IF(K122="ano",data!$J$6,0)),0)))</f>
        <v>0</v>
      </c>
      <c r="N122" s="82"/>
      <c r="O122" s="84"/>
      <c r="Q122" s="85"/>
      <c r="R122" s="639" t="s">
        <v>343</v>
      </c>
      <c r="T122" s="4">
        <f t="shared" si="91"/>
        <v>0</v>
      </c>
      <c r="U122" s="176" t="s">
        <v>300</v>
      </c>
      <c r="V122" s="10"/>
      <c r="W122" s="10"/>
      <c r="X122" s="177"/>
      <c r="Y122" s="178"/>
      <c r="Z122" s="177"/>
      <c r="AA122" s="178"/>
      <c r="AB122" s="177"/>
      <c r="AC122" s="178"/>
      <c r="AD122" s="177"/>
      <c r="AE122" s="178"/>
      <c r="AF122" s="177"/>
      <c r="AG122" s="178"/>
      <c r="AH122" s="177"/>
      <c r="AI122" s="178"/>
      <c r="AJ122" s="177"/>
      <c r="AK122" s="178"/>
      <c r="AL122" s="177"/>
      <c r="AM122" s="178"/>
      <c r="AN122" s="177"/>
      <c r="AO122" s="178"/>
      <c r="AP122" s="177"/>
      <c r="AQ122" s="178"/>
      <c r="AR122" s="177"/>
      <c r="AS122" s="178"/>
      <c r="AT122" s="177"/>
      <c r="AU122" s="205"/>
      <c r="AV122" s="199">
        <f t="shared" si="51"/>
        <v>0</v>
      </c>
      <c r="AW122" s="215">
        <f t="shared" si="114"/>
        <v>0</v>
      </c>
      <c r="AX122" s="199">
        <f t="shared" si="53"/>
        <v>0</v>
      </c>
      <c r="AY122" s="215">
        <f t="shared" si="115"/>
        <v>0</v>
      </c>
      <c r="AZ122" s="1"/>
      <c r="BA122" s="1"/>
      <c r="BB122" s="177"/>
      <c r="BC122" s="178"/>
      <c r="BD122" s="177"/>
      <c r="BE122" s="178"/>
      <c r="BF122" s="177"/>
      <c r="BG122" s="178"/>
      <c r="BH122" s="177"/>
      <c r="BI122" s="178"/>
      <c r="BJ122" s="177"/>
      <c r="BK122" s="178"/>
      <c r="BL122" s="177"/>
      <c r="BM122" s="178"/>
      <c r="BN122" s="177"/>
      <c r="BO122" s="178"/>
      <c r="BP122" s="177"/>
      <c r="BQ122" s="205"/>
      <c r="BR122" s="199">
        <f t="shared" si="116"/>
        <v>0</v>
      </c>
      <c r="BS122" s="216">
        <f t="shared" si="117"/>
        <v>0</v>
      </c>
      <c r="BT122" s="199">
        <f t="shared" si="118"/>
        <v>0</v>
      </c>
      <c r="BU122" s="215">
        <f t="shared" si="119"/>
        <v>0</v>
      </c>
      <c r="BV122" s="1"/>
      <c r="BW122" s="1"/>
      <c r="BX122" s="177"/>
      <c r="BY122" s="178"/>
      <c r="BZ122" s="177"/>
      <c r="CA122" s="178"/>
      <c r="CB122" s="177"/>
      <c r="CC122" s="178"/>
      <c r="CD122" s="177"/>
      <c r="CE122" s="178"/>
      <c r="CF122" s="177"/>
      <c r="CG122" s="178"/>
      <c r="CH122" s="177"/>
      <c r="CI122" s="178"/>
      <c r="CJ122" s="177"/>
      <c r="CK122" s="178"/>
      <c r="CL122" s="177"/>
      <c r="CM122" s="205"/>
      <c r="CN122" s="199">
        <f t="shared" si="120"/>
        <v>0</v>
      </c>
      <c r="CO122" s="216">
        <f t="shared" si="121"/>
        <v>0</v>
      </c>
      <c r="CP122" s="199">
        <f t="shared" si="122"/>
        <v>0</v>
      </c>
      <c r="CQ122" s="215">
        <f t="shared" si="123"/>
        <v>0</v>
      </c>
      <c r="CR122" s="1"/>
      <c r="CS122" s="1"/>
      <c r="CT122" s="177"/>
      <c r="CU122" s="178"/>
      <c r="CV122" s="177"/>
      <c r="CW122" s="178"/>
      <c r="CX122" s="177"/>
      <c r="CY122" s="178"/>
      <c r="CZ122" s="177"/>
      <c r="DA122" s="178"/>
      <c r="DB122" s="177"/>
      <c r="DC122" s="178"/>
      <c r="DD122" s="177"/>
      <c r="DE122" s="178"/>
      <c r="DF122" s="177"/>
      <c r="DG122" s="178"/>
      <c r="DH122" s="177"/>
      <c r="DI122" s="205"/>
      <c r="DJ122" s="199">
        <f t="shared" si="150"/>
        <v>0</v>
      </c>
      <c r="DK122" s="216">
        <f t="shared" si="151"/>
        <v>0</v>
      </c>
      <c r="DL122" s="199">
        <f t="shared" si="152"/>
        <v>0</v>
      </c>
      <c r="DM122" s="215">
        <f t="shared" si="153"/>
        <v>0</v>
      </c>
      <c r="DN122" s="1"/>
      <c r="DO122" s="1"/>
      <c r="DP122" s="177"/>
      <c r="DQ122" s="178"/>
      <c r="DR122" s="177"/>
      <c r="DS122" s="178"/>
      <c r="DT122" s="177"/>
      <c r="DU122" s="178"/>
      <c r="DV122" s="177"/>
      <c r="DW122" s="178"/>
      <c r="DX122" s="177"/>
      <c r="DY122" s="178"/>
      <c r="DZ122" s="177"/>
      <c r="EA122" s="178"/>
      <c r="EB122" s="177"/>
      <c r="EC122" s="178"/>
      <c r="ED122" s="177"/>
      <c r="EE122" s="205"/>
      <c r="EF122" s="199">
        <f t="shared" si="106"/>
        <v>0</v>
      </c>
      <c r="EG122" s="216">
        <f t="shared" si="107"/>
        <v>0</v>
      </c>
      <c r="EH122" s="199">
        <f t="shared" si="108"/>
        <v>0</v>
      </c>
      <c r="EI122" s="215">
        <f t="shared" si="109"/>
        <v>0</v>
      </c>
      <c r="EJ122" s="1"/>
      <c r="EK122" s="1"/>
      <c r="EL122" s="177"/>
      <c r="EM122" s="178"/>
      <c r="EN122" s="177"/>
      <c r="EO122" s="178"/>
      <c r="EP122" s="177"/>
      <c r="EQ122" s="178"/>
      <c r="ER122" s="177"/>
      <c r="ES122" s="178"/>
      <c r="ET122" s="177"/>
      <c r="EU122" s="178"/>
      <c r="EV122" s="177"/>
      <c r="EW122" s="178"/>
      <c r="EX122" s="177"/>
      <c r="EY122" s="178"/>
      <c r="EZ122" s="177"/>
      <c r="FA122" s="205"/>
      <c r="FB122" s="199">
        <f t="shared" si="110"/>
        <v>0</v>
      </c>
      <c r="FC122" s="216">
        <f t="shared" si="111"/>
        <v>0</v>
      </c>
      <c r="FD122" s="199">
        <f t="shared" si="112"/>
        <v>0</v>
      </c>
      <c r="FE122" s="215">
        <f t="shared" si="113"/>
        <v>0</v>
      </c>
      <c r="FF122" s="1"/>
      <c r="FG122" s="1"/>
      <c r="FH122" s="177"/>
      <c r="FI122" s="178"/>
      <c r="FJ122" s="177"/>
      <c r="FK122" s="178"/>
      <c r="FL122" s="177"/>
      <c r="FM122" s="178"/>
      <c r="FN122" s="177"/>
      <c r="FO122" s="178"/>
      <c r="FP122" s="177"/>
      <c r="FQ122" s="178"/>
      <c r="FR122" s="177"/>
      <c r="FS122" s="178"/>
      <c r="FT122" s="177"/>
      <c r="FU122" s="178"/>
      <c r="FV122" s="177"/>
      <c r="FW122" s="205"/>
      <c r="FX122" s="199">
        <f t="shared" si="124"/>
        <v>0</v>
      </c>
      <c r="FY122" s="216">
        <f t="shared" si="125"/>
        <v>0</v>
      </c>
      <c r="FZ122" s="199">
        <f t="shared" si="126"/>
        <v>0</v>
      </c>
      <c r="GA122" s="215">
        <f t="shared" si="127"/>
        <v>0</v>
      </c>
      <c r="GB122" s="1"/>
      <c r="GC122" s="1"/>
      <c r="GD122" s="177"/>
      <c r="GE122" s="178"/>
      <c r="GF122" s="177"/>
      <c r="GG122" s="178"/>
      <c r="GH122" s="177"/>
      <c r="GI122" s="178"/>
      <c r="GJ122" s="177"/>
      <c r="GK122" s="178"/>
      <c r="GL122" s="177"/>
      <c r="GM122" s="178"/>
      <c r="GN122" s="177"/>
      <c r="GO122" s="178"/>
      <c r="GP122" s="177"/>
      <c r="GQ122" s="178"/>
      <c r="GR122" s="177"/>
      <c r="GS122" s="205"/>
      <c r="GT122" s="199">
        <f t="shared" si="128"/>
        <v>0</v>
      </c>
      <c r="GU122" s="216">
        <f t="shared" si="129"/>
        <v>0</v>
      </c>
      <c r="GV122" s="199">
        <f t="shared" si="130"/>
        <v>0</v>
      </c>
      <c r="GW122" s="215">
        <f t="shared" si="131"/>
        <v>0</v>
      </c>
      <c r="GX122" s="1"/>
      <c r="GY122" s="1"/>
      <c r="GZ122" s="177"/>
      <c r="HA122" s="178"/>
      <c r="HB122" s="177"/>
      <c r="HC122" s="178"/>
      <c r="HD122" s="177"/>
      <c r="HE122" s="178"/>
      <c r="HF122" s="177"/>
      <c r="HG122" s="178"/>
      <c r="HH122" s="177"/>
      <c r="HI122" s="178"/>
      <c r="HJ122" s="177"/>
      <c r="HK122" s="178"/>
      <c r="HL122" s="177"/>
      <c r="HM122" s="178"/>
      <c r="HN122" s="177"/>
      <c r="HO122" s="205"/>
      <c r="HP122" s="199">
        <f t="shared" si="132"/>
        <v>0</v>
      </c>
      <c r="HQ122" s="216">
        <f t="shared" si="133"/>
        <v>0</v>
      </c>
      <c r="HR122" s="199">
        <f t="shared" si="134"/>
        <v>0</v>
      </c>
      <c r="HS122" s="215">
        <f t="shared" si="135"/>
        <v>0</v>
      </c>
      <c r="HT122" s="1"/>
      <c r="HU122" s="1"/>
      <c r="HV122" s="201">
        <f t="shared" si="136"/>
        <v>0</v>
      </c>
      <c r="HW122" s="202">
        <f t="shared" si="137"/>
        <v>0</v>
      </c>
      <c r="HX122" s="169">
        <f t="shared" si="138"/>
        <v>0</v>
      </c>
      <c r="HY122" s="170">
        <f t="shared" si="139"/>
        <v>0</v>
      </c>
      <c r="HZ122" s="203">
        <f t="shared" si="140"/>
        <v>0</v>
      </c>
      <c r="IA122" s="202">
        <f t="shared" si="141"/>
        <v>0</v>
      </c>
      <c r="IB122" s="169">
        <f t="shared" si="142"/>
        <v>0</v>
      </c>
      <c r="IC122" s="444">
        <f t="shared" si="143"/>
        <v>0</v>
      </c>
      <c r="ID122" s="437">
        <f t="shared" si="144"/>
        <v>0</v>
      </c>
      <c r="IE122" s="439">
        <f t="shared" si="145"/>
        <v>0</v>
      </c>
      <c r="IF122" s="438" t="s">
        <v>343</v>
      </c>
      <c r="IG122" s="439" t="s">
        <v>343</v>
      </c>
      <c r="IH122" s="1"/>
    </row>
    <row r="123" spans="2:242" s="4" customFormat="1" ht="16.5" customHeight="1" x14ac:dyDescent="0.2">
      <c r="B123" s="73" t="s">
        <v>272</v>
      </c>
      <c r="C123" s="880"/>
      <c r="D123" s="881"/>
      <c r="E123" s="318"/>
      <c r="F123" s="314"/>
      <c r="G123" s="14"/>
      <c r="H123" s="14"/>
      <c r="I123" s="80">
        <f>INT(ROUND(F123,2)*(IF(E123&gt;0,data!$J$4,0)))</f>
        <v>0</v>
      </c>
      <c r="J123" s="80">
        <f t="shared" ref="J123" si="166">IF(E123&gt;0,I123*E123,0)</f>
        <v>0</v>
      </c>
      <c r="K123" s="320"/>
      <c r="L123" s="318"/>
      <c r="M123" s="80">
        <f>INT(ROUND(F123,2)*(IF(E123&gt;0,(IF(K123="ano",data!$J$6,0)),0)))</f>
        <v>0</v>
      </c>
      <c r="N123" s="82">
        <f t="shared" ref="N123" si="167">IF(L123&gt;E123,M123*E123,M123*L123)</f>
        <v>0</v>
      </c>
      <c r="O123" s="84">
        <f t="shared" ref="O123" si="168">J123+N123</f>
        <v>0</v>
      </c>
      <c r="Q123" s="85" t="str">
        <f t="shared" ref="Q123" si="169">IF(O123&gt;0,1,"")</f>
        <v/>
      </c>
      <c r="R123" s="639" t="s">
        <v>343</v>
      </c>
      <c r="T123" s="4">
        <f t="shared" si="91"/>
        <v>0</v>
      </c>
      <c r="U123" s="179" t="s">
        <v>300</v>
      </c>
      <c r="V123" s="10"/>
      <c r="W123" s="10"/>
      <c r="X123" s="177"/>
      <c r="Y123" s="178"/>
      <c r="Z123" s="177"/>
      <c r="AA123" s="178"/>
      <c r="AB123" s="177"/>
      <c r="AC123" s="178"/>
      <c r="AD123" s="177"/>
      <c r="AE123" s="178"/>
      <c r="AF123" s="177"/>
      <c r="AG123" s="178"/>
      <c r="AH123" s="177"/>
      <c r="AI123" s="178"/>
      <c r="AJ123" s="177"/>
      <c r="AK123" s="178"/>
      <c r="AL123" s="177"/>
      <c r="AM123" s="178"/>
      <c r="AN123" s="177"/>
      <c r="AO123" s="178"/>
      <c r="AP123" s="177"/>
      <c r="AQ123" s="178"/>
      <c r="AR123" s="177"/>
      <c r="AS123" s="178"/>
      <c r="AT123" s="177"/>
      <c r="AU123" s="205"/>
      <c r="AV123" s="199">
        <f t="shared" si="51"/>
        <v>0</v>
      </c>
      <c r="AW123" s="215">
        <f t="shared" si="114"/>
        <v>0</v>
      </c>
      <c r="AX123" s="199">
        <f t="shared" si="53"/>
        <v>0</v>
      </c>
      <c r="AY123" s="215">
        <f t="shared" si="115"/>
        <v>0</v>
      </c>
      <c r="AZ123" s="1"/>
      <c r="BA123" s="1"/>
      <c r="BB123" s="177"/>
      <c r="BC123" s="178"/>
      <c r="BD123" s="177"/>
      <c r="BE123" s="178"/>
      <c r="BF123" s="177"/>
      <c r="BG123" s="178"/>
      <c r="BH123" s="177"/>
      <c r="BI123" s="178"/>
      <c r="BJ123" s="177"/>
      <c r="BK123" s="178"/>
      <c r="BL123" s="177"/>
      <c r="BM123" s="178"/>
      <c r="BN123" s="177"/>
      <c r="BO123" s="178"/>
      <c r="BP123" s="177"/>
      <c r="BQ123" s="205"/>
      <c r="BR123" s="199">
        <f t="shared" si="116"/>
        <v>0</v>
      </c>
      <c r="BS123" s="216">
        <f t="shared" si="117"/>
        <v>0</v>
      </c>
      <c r="BT123" s="199">
        <f t="shared" si="118"/>
        <v>0</v>
      </c>
      <c r="BU123" s="215">
        <f t="shared" si="119"/>
        <v>0</v>
      </c>
      <c r="BV123" s="1"/>
      <c r="BW123" s="1"/>
      <c r="BX123" s="177"/>
      <c r="BY123" s="178"/>
      <c r="BZ123" s="177"/>
      <c r="CA123" s="178"/>
      <c r="CB123" s="177"/>
      <c r="CC123" s="178"/>
      <c r="CD123" s="177"/>
      <c r="CE123" s="178"/>
      <c r="CF123" s="177"/>
      <c r="CG123" s="178"/>
      <c r="CH123" s="177"/>
      <c r="CI123" s="178"/>
      <c r="CJ123" s="177"/>
      <c r="CK123" s="178"/>
      <c r="CL123" s="177"/>
      <c r="CM123" s="205"/>
      <c r="CN123" s="199">
        <f t="shared" si="120"/>
        <v>0</v>
      </c>
      <c r="CO123" s="216">
        <f t="shared" si="121"/>
        <v>0</v>
      </c>
      <c r="CP123" s="199">
        <f t="shared" si="122"/>
        <v>0</v>
      </c>
      <c r="CQ123" s="215">
        <f t="shared" si="123"/>
        <v>0</v>
      </c>
      <c r="CR123" s="1"/>
      <c r="CS123" s="1"/>
      <c r="CT123" s="177"/>
      <c r="CU123" s="178"/>
      <c r="CV123" s="177"/>
      <c r="CW123" s="178"/>
      <c r="CX123" s="177"/>
      <c r="CY123" s="178"/>
      <c r="CZ123" s="177"/>
      <c r="DA123" s="178"/>
      <c r="DB123" s="177"/>
      <c r="DC123" s="178"/>
      <c r="DD123" s="177"/>
      <c r="DE123" s="178"/>
      <c r="DF123" s="177"/>
      <c r="DG123" s="178"/>
      <c r="DH123" s="177"/>
      <c r="DI123" s="205"/>
      <c r="DJ123" s="199">
        <f t="shared" si="150"/>
        <v>0</v>
      </c>
      <c r="DK123" s="216">
        <f t="shared" si="151"/>
        <v>0</v>
      </c>
      <c r="DL123" s="199">
        <f t="shared" si="152"/>
        <v>0</v>
      </c>
      <c r="DM123" s="215">
        <f t="shared" si="153"/>
        <v>0</v>
      </c>
      <c r="DN123" s="1"/>
      <c r="DO123" s="1"/>
      <c r="DP123" s="177"/>
      <c r="DQ123" s="178"/>
      <c r="DR123" s="177"/>
      <c r="DS123" s="178"/>
      <c r="DT123" s="177"/>
      <c r="DU123" s="178"/>
      <c r="DV123" s="177"/>
      <c r="DW123" s="178"/>
      <c r="DX123" s="177"/>
      <c r="DY123" s="178"/>
      <c r="DZ123" s="177"/>
      <c r="EA123" s="178"/>
      <c r="EB123" s="177"/>
      <c r="EC123" s="178"/>
      <c r="ED123" s="177"/>
      <c r="EE123" s="205"/>
      <c r="EF123" s="199">
        <f t="shared" si="106"/>
        <v>0</v>
      </c>
      <c r="EG123" s="216">
        <f t="shared" si="107"/>
        <v>0</v>
      </c>
      <c r="EH123" s="199">
        <f t="shared" si="108"/>
        <v>0</v>
      </c>
      <c r="EI123" s="215">
        <f t="shared" si="109"/>
        <v>0</v>
      </c>
      <c r="EJ123" s="1"/>
      <c r="EK123" s="1"/>
      <c r="EL123" s="177"/>
      <c r="EM123" s="178"/>
      <c r="EN123" s="177"/>
      <c r="EO123" s="178"/>
      <c r="EP123" s="177"/>
      <c r="EQ123" s="178"/>
      <c r="ER123" s="177"/>
      <c r="ES123" s="178"/>
      <c r="ET123" s="177"/>
      <c r="EU123" s="178"/>
      <c r="EV123" s="177"/>
      <c r="EW123" s="178"/>
      <c r="EX123" s="177"/>
      <c r="EY123" s="178"/>
      <c r="EZ123" s="177"/>
      <c r="FA123" s="205"/>
      <c r="FB123" s="199">
        <f t="shared" si="110"/>
        <v>0</v>
      </c>
      <c r="FC123" s="216">
        <f t="shared" si="111"/>
        <v>0</v>
      </c>
      <c r="FD123" s="199">
        <f t="shared" si="112"/>
        <v>0</v>
      </c>
      <c r="FE123" s="215">
        <f t="shared" si="113"/>
        <v>0</v>
      </c>
      <c r="FF123" s="1"/>
      <c r="FG123" s="1"/>
      <c r="FH123" s="177"/>
      <c r="FI123" s="178"/>
      <c r="FJ123" s="177"/>
      <c r="FK123" s="178"/>
      <c r="FL123" s="177"/>
      <c r="FM123" s="178"/>
      <c r="FN123" s="177"/>
      <c r="FO123" s="178"/>
      <c r="FP123" s="177"/>
      <c r="FQ123" s="178"/>
      <c r="FR123" s="177"/>
      <c r="FS123" s="178"/>
      <c r="FT123" s="177"/>
      <c r="FU123" s="178"/>
      <c r="FV123" s="177"/>
      <c r="FW123" s="205"/>
      <c r="FX123" s="199">
        <f t="shared" si="124"/>
        <v>0</v>
      </c>
      <c r="FY123" s="216">
        <f t="shared" si="125"/>
        <v>0</v>
      </c>
      <c r="FZ123" s="199">
        <f t="shared" si="126"/>
        <v>0</v>
      </c>
      <c r="GA123" s="215">
        <f t="shared" si="127"/>
        <v>0</v>
      </c>
      <c r="GB123" s="1"/>
      <c r="GC123" s="1"/>
      <c r="GD123" s="177"/>
      <c r="GE123" s="178"/>
      <c r="GF123" s="177"/>
      <c r="GG123" s="178"/>
      <c r="GH123" s="177"/>
      <c r="GI123" s="178"/>
      <c r="GJ123" s="177"/>
      <c r="GK123" s="178"/>
      <c r="GL123" s="177"/>
      <c r="GM123" s="178"/>
      <c r="GN123" s="177"/>
      <c r="GO123" s="178"/>
      <c r="GP123" s="177"/>
      <c r="GQ123" s="178"/>
      <c r="GR123" s="177"/>
      <c r="GS123" s="205"/>
      <c r="GT123" s="199">
        <f t="shared" si="128"/>
        <v>0</v>
      </c>
      <c r="GU123" s="216">
        <f t="shared" si="129"/>
        <v>0</v>
      </c>
      <c r="GV123" s="199">
        <f t="shared" si="130"/>
        <v>0</v>
      </c>
      <c r="GW123" s="215">
        <f t="shared" si="131"/>
        <v>0</v>
      </c>
      <c r="GX123" s="1"/>
      <c r="GY123" s="1"/>
      <c r="GZ123" s="177"/>
      <c r="HA123" s="178"/>
      <c r="HB123" s="177"/>
      <c r="HC123" s="178"/>
      <c r="HD123" s="177"/>
      <c r="HE123" s="178"/>
      <c r="HF123" s="177"/>
      <c r="HG123" s="178"/>
      <c r="HH123" s="177"/>
      <c r="HI123" s="178"/>
      <c r="HJ123" s="177"/>
      <c r="HK123" s="178"/>
      <c r="HL123" s="177"/>
      <c r="HM123" s="178"/>
      <c r="HN123" s="177"/>
      <c r="HO123" s="205"/>
      <c r="HP123" s="199">
        <f t="shared" si="132"/>
        <v>0</v>
      </c>
      <c r="HQ123" s="216">
        <f t="shared" si="133"/>
        <v>0</v>
      </c>
      <c r="HR123" s="199">
        <f t="shared" si="134"/>
        <v>0</v>
      </c>
      <c r="HS123" s="215">
        <f t="shared" si="135"/>
        <v>0</v>
      </c>
      <c r="HT123" s="1"/>
      <c r="HU123" s="1"/>
      <c r="HV123" s="201">
        <f t="shared" si="136"/>
        <v>0</v>
      </c>
      <c r="HW123" s="202">
        <f t="shared" si="137"/>
        <v>0</v>
      </c>
      <c r="HX123" s="169">
        <f t="shared" si="138"/>
        <v>0</v>
      </c>
      <c r="HY123" s="170">
        <f t="shared" si="139"/>
        <v>0</v>
      </c>
      <c r="HZ123" s="203">
        <f t="shared" si="140"/>
        <v>0</v>
      </c>
      <c r="IA123" s="202">
        <f t="shared" si="141"/>
        <v>0</v>
      </c>
      <c r="IB123" s="169">
        <f t="shared" si="142"/>
        <v>0</v>
      </c>
      <c r="IC123" s="444">
        <f t="shared" si="143"/>
        <v>0</v>
      </c>
      <c r="ID123" s="437">
        <f t="shared" si="144"/>
        <v>0</v>
      </c>
      <c r="IE123" s="439">
        <f t="shared" si="145"/>
        <v>0</v>
      </c>
      <c r="IF123" s="438" t="s">
        <v>343</v>
      </c>
      <c r="IG123" s="439" t="s">
        <v>343</v>
      </c>
      <c r="IH123" s="1"/>
    </row>
    <row r="124" spans="2:242" s="4" customFormat="1" ht="16.5" hidden="1" customHeight="1" x14ac:dyDescent="0.2">
      <c r="B124" s="73"/>
      <c r="C124" s="882"/>
      <c r="D124" s="883"/>
      <c r="E124" s="131"/>
      <c r="F124" s="564"/>
      <c r="G124" s="131"/>
      <c r="H124" s="131"/>
      <c r="I124" s="80">
        <f>INT(ROUND(F124,2)*(IF(E124&gt;0,data!$J$4,0)))</f>
        <v>0</v>
      </c>
      <c r="J124" s="80"/>
      <c r="K124" s="567"/>
      <c r="L124" s="131"/>
      <c r="M124" s="80">
        <f>INT(ROUND(F124,2)*(IF(E124&gt;0,(IF(K124="ano",data!$J$6,0)),0)))</f>
        <v>0</v>
      </c>
      <c r="N124" s="82"/>
      <c r="O124" s="84"/>
      <c r="Q124" s="85"/>
      <c r="R124" s="639" t="s">
        <v>343</v>
      </c>
      <c r="T124" s="4">
        <f t="shared" si="91"/>
        <v>0</v>
      </c>
      <c r="U124" s="176" t="s">
        <v>300</v>
      </c>
      <c r="V124" s="10"/>
      <c r="W124" s="10"/>
      <c r="X124" s="177"/>
      <c r="Y124" s="178"/>
      <c r="Z124" s="177"/>
      <c r="AA124" s="178"/>
      <c r="AB124" s="177"/>
      <c r="AC124" s="178"/>
      <c r="AD124" s="177"/>
      <c r="AE124" s="178"/>
      <c r="AF124" s="177"/>
      <c r="AG124" s="178"/>
      <c r="AH124" s="177"/>
      <c r="AI124" s="178"/>
      <c r="AJ124" s="177"/>
      <c r="AK124" s="178"/>
      <c r="AL124" s="177"/>
      <c r="AM124" s="178"/>
      <c r="AN124" s="177"/>
      <c r="AO124" s="178"/>
      <c r="AP124" s="177"/>
      <c r="AQ124" s="178"/>
      <c r="AR124" s="177"/>
      <c r="AS124" s="178"/>
      <c r="AT124" s="177"/>
      <c r="AU124" s="205"/>
      <c r="AV124" s="199">
        <f t="shared" si="51"/>
        <v>0</v>
      </c>
      <c r="AW124" s="215">
        <f t="shared" si="114"/>
        <v>0</v>
      </c>
      <c r="AX124" s="199">
        <f t="shared" si="53"/>
        <v>0</v>
      </c>
      <c r="AY124" s="215">
        <f t="shared" si="115"/>
        <v>0</v>
      </c>
      <c r="AZ124" s="1"/>
      <c r="BA124" s="1"/>
      <c r="BB124" s="177"/>
      <c r="BC124" s="178"/>
      <c r="BD124" s="177"/>
      <c r="BE124" s="178"/>
      <c r="BF124" s="177"/>
      <c r="BG124" s="178"/>
      <c r="BH124" s="177"/>
      <c r="BI124" s="178"/>
      <c r="BJ124" s="177"/>
      <c r="BK124" s="178"/>
      <c r="BL124" s="177"/>
      <c r="BM124" s="178"/>
      <c r="BN124" s="177"/>
      <c r="BO124" s="178"/>
      <c r="BP124" s="177"/>
      <c r="BQ124" s="205"/>
      <c r="BR124" s="199">
        <f t="shared" si="116"/>
        <v>0</v>
      </c>
      <c r="BS124" s="216">
        <f t="shared" si="117"/>
        <v>0</v>
      </c>
      <c r="BT124" s="199">
        <f t="shared" si="118"/>
        <v>0</v>
      </c>
      <c r="BU124" s="215">
        <f t="shared" si="119"/>
        <v>0</v>
      </c>
      <c r="BV124" s="1"/>
      <c r="BW124" s="1"/>
      <c r="BX124" s="177"/>
      <c r="BY124" s="178"/>
      <c r="BZ124" s="177"/>
      <c r="CA124" s="178"/>
      <c r="CB124" s="177"/>
      <c r="CC124" s="178"/>
      <c r="CD124" s="177"/>
      <c r="CE124" s="178"/>
      <c r="CF124" s="177"/>
      <c r="CG124" s="178"/>
      <c r="CH124" s="177"/>
      <c r="CI124" s="178"/>
      <c r="CJ124" s="177"/>
      <c r="CK124" s="178"/>
      <c r="CL124" s="177"/>
      <c r="CM124" s="205"/>
      <c r="CN124" s="199">
        <f t="shared" si="120"/>
        <v>0</v>
      </c>
      <c r="CO124" s="216">
        <f t="shared" si="121"/>
        <v>0</v>
      </c>
      <c r="CP124" s="199">
        <f t="shared" si="122"/>
        <v>0</v>
      </c>
      <c r="CQ124" s="215">
        <f t="shared" si="123"/>
        <v>0</v>
      </c>
      <c r="CR124" s="1"/>
      <c r="CS124" s="1"/>
      <c r="CT124" s="177"/>
      <c r="CU124" s="178"/>
      <c r="CV124" s="177"/>
      <c r="CW124" s="178"/>
      <c r="CX124" s="177"/>
      <c r="CY124" s="178"/>
      <c r="CZ124" s="177"/>
      <c r="DA124" s="178"/>
      <c r="DB124" s="177"/>
      <c r="DC124" s="178"/>
      <c r="DD124" s="177"/>
      <c r="DE124" s="178"/>
      <c r="DF124" s="177"/>
      <c r="DG124" s="178"/>
      <c r="DH124" s="177"/>
      <c r="DI124" s="205"/>
      <c r="DJ124" s="199">
        <f t="shared" si="150"/>
        <v>0</v>
      </c>
      <c r="DK124" s="216">
        <f t="shared" si="151"/>
        <v>0</v>
      </c>
      <c r="DL124" s="199">
        <f t="shared" si="152"/>
        <v>0</v>
      </c>
      <c r="DM124" s="215">
        <f t="shared" si="153"/>
        <v>0</v>
      </c>
      <c r="DN124" s="1"/>
      <c r="DO124" s="1"/>
      <c r="DP124" s="177"/>
      <c r="DQ124" s="178"/>
      <c r="DR124" s="177"/>
      <c r="DS124" s="178"/>
      <c r="DT124" s="177"/>
      <c r="DU124" s="178"/>
      <c r="DV124" s="177"/>
      <c r="DW124" s="178"/>
      <c r="DX124" s="177"/>
      <c r="DY124" s="178"/>
      <c r="DZ124" s="177"/>
      <c r="EA124" s="178"/>
      <c r="EB124" s="177"/>
      <c r="EC124" s="178"/>
      <c r="ED124" s="177"/>
      <c r="EE124" s="205"/>
      <c r="EF124" s="199">
        <f t="shared" si="106"/>
        <v>0</v>
      </c>
      <c r="EG124" s="216">
        <f t="shared" si="107"/>
        <v>0</v>
      </c>
      <c r="EH124" s="199">
        <f t="shared" si="108"/>
        <v>0</v>
      </c>
      <c r="EI124" s="215">
        <f t="shared" si="109"/>
        <v>0</v>
      </c>
      <c r="EJ124" s="1"/>
      <c r="EK124" s="1"/>
      <c r="EL124" s="177"/>
      <c r="EM124" s="178"/>
      <c r="EN124" s="177"/>
      <c r="EO124" s="178"/>
      <c r="EP124" s="177"/>
      <c r="EQ124" s="178"/>
      <c r="ER124" s="177"/>
      <c r="ES124" s="178"/>
      <c r="ET124" s="177"/>
      <c r="EU124" s="178"/>
      <c r="EV124" s="177"/>
      <c r="EW124" s="178"/>
      <c r="EX124" s="177"/>
      <c r="EY124" s="178"/>
      <c r="EZ124" s="177"/>
      <c r="FA124" s="205"/>
      <c r="FB124" s="199">
        <f t="shared" si="110"/>
        <v>0</v>
      </c>
      <c r="FC124" s="216">
        <f t="shared" si="111"/>
        <v>0</v>
      </c>
      <c r="FD124" s="199">
        <f t="shared" si="112"/>
        <v>0</v>
      </c>
      <c r="FE124" s="215">
        <f t="shared" si="113"/>
        <v>0</v>
      </c>
      <c r="FF124" s="1"/>
      <c r="FG124" s="1"/>
      <c r="FH124" s="177"/>
      <c r="FI124" s="178"/>
      <c r="FJ124" s="177"/>
      <c r="FK124" s="178"/>
      <c r="FL124" s="177"/>
      <c r="FM124" s="178"/>
      <c r="FN124" s="177"/>
      <c r="FO124" s="178"/>
      <c r="FP124" s="177"/>
      <c r="FQ124" s="178"/>
      <c r="FR124" s="177"/>
      <c r="FS124" s="178"/>
      <c r="FT124" s="177"/>
      <c r="FU124" s="178"/>
      <c r="FV124" s="177"/>
      <c r="FW124" s="205"/>
      <c r="FX124" s="199">
        <f t="shared" si="124"/>
        <v>0</v>
      </c>
      <c r="FY124" s="216">
        <f t="shared" si="125"/>
        <v>0</v>
      </c>
      <c r="FZ124" s="199">
        <f t="shared" si="126"/>
        <v>0</v>
      </c>
      <c r="GA124" s="215">
        <f t="shared" si="127"/>
        <v>0</v>
      </c>
      <c r="GB124" s="1"/>
      <c r="GC124" s="1"/>
      <c r="GD124" s="177"/>
      <c r="GE124" s="178"/>
      <c r="GF124" s="177"/>
      <c r="GG124" s="178"/>
      <c r="GH124" s="177"/>
      <c r="GI124" s="178"/>
      <c r="GJ124" s="177"/>
      <c r="GK124" s="178"/>
      <c r="GL124" s="177"/>
      <c r="GM124" s="178"/>
      <c r="GN124" s="177"/>
      <c r="GO124" s="178"/>
      <c r="GP124" s="177"/>
      <c r="GQ124" s="178"/>
      <c r="GR124" s="177"/>
      <c r="GS124" s="205"/>
      <c r="GT124" s="199">
        <f t="shared" si="128"/>
        <v>0</v>
      </c>
      <c r="GU124" s="216">
        <f t="shared" si="129"/>
        <v>0</v>
      </c>
      <c r="GV124" s="199">
        <f t="shared" si="130"/>
        <v>0</v>
      </c>
      <c r="GW124" s="215">
        <f t="shared" si="131"/>
        <v>0</v>
      </c>
      <c r="GX124" s="1"/>
      <c r="GY124" s="1"/>
      <c r="GZ124" s="177"/>
      <c r="HA124" s="178"/>
      <c r="HB124" s="177"/>
      <c r="HC124" s="178"/>
      <c r="HD124" s="177"/>
      <c r="HE124" s="178"/>
      <c r="HF124" s="177"/>
      <c r="HG124" s="178"/>
      <c r="HH124" s="177"/>
      <c r="HI124" s="178"/>
      <c r="HJ124" s="177"/>
      <c r="HK124" s="178"/>
      <c r="HL124" s="177"/>
      <c r="HM124" s="178"/>
      <c r="HN124" s="177"/>
      <c r="HO124" s="205"/>
      <c r="HP124" s="199">
        <f t="shared" si="132"/>
        <v>0</v>
      </c>
      <c r="HQ124" s="216">
        <f t="shared" si="133"/>
        <v>0</v>
      </c>
      <c r="HR124" s="199">
        <f t="shared" si="134"/>
        <v>0</v>
      </c>
      <c r="HS124" s="215">
        <f t="shared" si="135"/>
        <v>0</v>
      </c>
      <c r="HT124" s="1"/>
      <c r="HU124" s="1"/>
      <c r="HV124" s="201">
        <f t="shared" si="136"/>
        <v>0</v>
      </c>
      <c r="HW124" s="202">
        <f t="shared" si="137"/>
        <v>0</v>
      </c>
      <c r="HX124" s="169">
        <f t="shared" si="138"/>
        <v>0</v>
      </c>
      <c r="HY124" s="170">
        <f t="shared" si="139"/>
        <v>0</v>
      </c>
      <c r="HZ124" s="203">
        <f t="shared" si="140"/>
        <v>0</v>
      </c>
      <c r="IA124" s="202">
        <f t="shared" si="141"/>
        <v>0</v>
      </c>
      <c r="IB124" s="169">
        <f t="shared" si="142"/>
        <v>0</v>
      </c>
      <c r="IC124" s="444">
        <f t="shared" si="143"/>
        <v>0</v>
      </c>
      <c r="ID124" s="437">
        <f t="shared" si="144"/>
        <v>0</v>
      </c>
      <c r="IE124" s="439">
        <f t="shared" si="145"/>
        <v>0</v>
      </c>
      <c r="IF124" s="438" t="s">
        <v>343</v>
      </c>
      <c r="IG124" s="439" t="s">
        <v>343</v>
      </c>
      <c r="IH124" s="1"/>
    </row>
    <row r="125" spans="2:242" s="4" customFormat="1" ht="16.5" customHeight="1" x14ac:dyDescent="0.2">
      <c r="B125" s="73" t="s">
        <v>273</v>
      </c>
      <c r="C125" s="880"/>
      <c r="D125" s="881"/>
      <c r="E125" s="318"/>
      <c r="F125" s="314"/>
      <c r="G125" s="14"/>
      <c r="H125" s="14"/>
      <c r="I125" s="80">
        <f>INT(ROUND(F125,2)*(IF(E125&gt;0,data!$J$4,0)))</f>
        <v>0</v>
      </c>
      <c r="J125" s="80">
        <f t="shared" ref="J125" si="170">IF(E125&gt;0,I125*E125,0)</f>
        <v>0</v>
      </c>
      <c r="K125" s="320"/>
      <c r="L125" s="318"/>
      <c r="M125" s="80">
        <f>INT(ROUND(F125,2)*(IF(E125&gt;0,(IF(K125="ano",data!$J$6,0)),0)))</f>
        <v>0</v>
      </c>
      <c r="N125" s="82">
        <f t="shared" ref="N125" si="171">IF(L125&gt;E125,M125*E125,M125*L125)</f>
        <v>0</v>
      </c>
      <c r="O125" s="84">
        <f t="shared" ref="O125" si="172">J125+N125</f>
        <v>0</v>
      </c>
      <c r="Q125" s="85" t="str">
        <f t="shared" ref="Q125" si="173">IF(O125&gt;0,1,"")</f>
        <v/>
      </c>
      <c r="R125" s="639" t="s">
        <v>343</v>
      </c>
      <c r="T125" s="4">
        <f t="shared" si="91"/>
        <v>0</v>
      </c>
      <c r="U125" s="179" t="s">
        <v>300</v>
      </c>
      <c r="V125" s="10"/>
      <c r="W125" s="10"/>
      <c r="X125" s="209"/>
      <c r="Y125" s="210"/>
      <c r="Z125" s="209"/>
      <c r="AA125" s="210"/>
      <c r="AB125" s="209"/>
      <c r="AC125" s="210"/>
      <c r="AD125" s="209"/>
      <c r="AE125" s="210"/>
      <c r="AF125" s="209"/>
      <c r="AG125" s="210"/>
      <c r="AH125" s="209"/>
      <c r="AI125" s="210"/>
      <c r="AJ125" s="209"/>
      <c r="AK125" s="210"/>
      <c r="AL125" s="209"/>
      <c r="AM125" s="210"/>
      <c r="AN125" s="209"/>
      <c r="AO125" s="210"/>
      <c r="AP125" s="209"/>
      <c r="AQ125" s="210"/>
      <c r="AR125" s="209"/>
      <c r="AS125" s="210"/>
      <c r="AT125" s="209"/>
      <c r="AU125" s="214"/>
      <c r="AV125" s="199">
        <f t="shared" si="51"/>
        <v>0</v>
      </c>
      <c r="AW125" s="215">
        <f t="shared" si="114"/>
        <v>0</v>
      </c>
      <c r="AX125" s="199">
        <f t="shared" si="53"/>
        <v>0</v>
      </c>
      <c r="AY125" s="215">
        <f t="shared" si="115"/>
        <v>0</v>
      </c>
      <c r="AZ125" s="1"/>
      <c r="BA125" s="1"/>
      <c r="BB125" s="209"/>
      <c r="BC125" s="210"/>
      <c r="BD125" s="209"/>
      <c r="BE125" s="210"/>
      <c r="BF125" s="209"/>
      <c r="BG125" s="210"/>
      <c r="BH125" s="209"/>
      <c r="BI125" s="210"/>
      <c r="BJ125" s="209"/>
      <c r="BK125" s="210"/>
      <c r="BL125" s="209"/>
      <c r="BM125" s="210"/>
      <c r="BN125" s="209"/>
      <c r="BO125" s="210"/>
      <c r="BP125" s="209"/>
      <c r="BQ125" s="214"/>
      <c r="BR125" s="199">
        <f t="shared" si="116"/>
        <v>0</v>
      </c>
      <c r="BS125" s="216">
        <f t="shared" si="117"/>
        <v>0</v>
      </c>
      <c r="BT125" s="199">
        <f t="shared" si="118"/>
        <v>0</v>
      </c>
      <c r="BU125" s="215">
        <f t="shared" si="119"/>
        <v>0</v>
      </c>
      <c r="BV125" s="1"/>
      <c r="BW125" s="1"/>
      <c r="BX125" s="209"/>
      <c r="BY125" s="210"/>
      <c r="BZ125" s="209"/>
      <c r="CA125" s="210"/>
      <c r="CB125" s="209"/>
      <c r="CC125" s="210"/>
      <c r="CD125" s="209"/>
      <c r="CE125" s="210"/>
      <c r="CF125" s="209"/>
      <c r="CG125" s="210"/>
      <c r="CH125" s="209"/>
      <c r="CI125" s="210"/>
      <c r="CJ125" s="209"/>
      <c r="CK125" s="210"/>
      <c r="CL125" s="209"/>
      <c r="CM125" s="214"/>
      <c r="CN125" s="199">
        <f t="shared" si="120"/>
        <v>0</v>
      </c>
      <c r="CO125" s="216">
        <f t="shared" si="121"/>
        <v>0</v>
      </c>
      <c r="CP125" s="199">
        <f t="shared" si="122"/>
        <v>0</v>
      </c>
      <c r="CQ125" s="215">
        <f t="shared" si="123"/>
        <v>0</v>
      </c>
      <c r="CR125" s="1"/>
      <c r="CS125" s="1"/>
      <c r="CT125" s="209"/>
      <c r="CU125" s="210"/>
      <c r="CV125" s="209"/>
      <c r="CW125" s="210"/>
      <c r="CX125" s="209"/>
      <c r="CY125" s="210"/>
      <c r="CZ125" s="209"/>
      <c r="DA125" s="210"/>
      <c r="DB125" s="209"/>
      <c r="DC125" s="210"/>
      <c r="DD125" s="209"/>
      <c r="DE125" s="210"/>
      <c r="DF125" s="209"/>
      <c r="DG125" s="210"/>
      <c r="DH125" s="209"/>
      <c r="DI125" s="214"/>
      <c r="DJ125" s="199">
        <f t="shared" si="150"/>
        <v>0</v>
      </c>
      <c r="DK125" s="216">
        <f t="shared" si="151"/>
        <v>0</v>
      </c>
      <c r="DL125" s="199">
        <f t="shared" si="152"/>
        <v>0</v>
      </c>
      <c r="DM125" s="215">
        <f t="shared" si="153"/>
        <v>0</v>
      </c>
      <c r="DN125" s="1"/>
      <c r="DO125" s="1"/>
      <c r="DP125" s="209"/>
      <c r="DQ125" s="210"/>
      <c r="DR125" s="209"/>
      <c r="DS125" s="210"/>
      <c r="DT125" s="209"/>
      <c r="DU125" s="210"/>
      <c r="DV125" s="209"/>
      <c r="DW125" s="210"/>
      <c r="DX125" s="209"/>
      <c r="DY125" s="210"/>
      <c r="DZ125" s="209"/>
      <c r="EA125" s="210"/>
      <c r="EB125" s="209"/>
      <c r="EC125" s="210"/>
      <c r="ED125" s="209"/>
      <c r="EE125" s="214"/>
      <c r="EF125" s="199">
        <f t="shared" si="106"/>
        <v>0</v>
      </c>
      <c r="EG125" s="216">
        <f t="shared" si="107"/>
        <v>0</v>
      </c>
      <c r="EH125" s="199">
        <f t="shared" si="108"/>
        <v>0</v>
      </c>
      <c r="EI125" s="215">
        <f t="shared" si="109"/>
        <v>0</v>
      </c>
      <c r="EJ125" s="1"/>
      <c r="EK125" s="1"/>
      <c r="EL125" s="209"/>
      <c r="EM125" s="210"/>
      <c r="EN125" s="209"/>
      <c r="EO125" s="210"/>
      <c r="EP125" s="209"/>
      <c r="EQ125" s="210"/>
      <c r="ER125" s="209"/>
      <c r="ES125" s="210"/>
      <c r="ET125" s="209"/>
      <c r="EU125" s="210"/>
      <c r="EV125" s="209"/>
      <c r="EW125" s="210"/>
      <c r="EX125" s="209"/>
      <c r="EY125" s="210"/>
      <c r="EZ125" s="209"/>
      <c r="FA125" s="214"/>
      <c r="FB125" s="199">
        <f t="shared" si="110"/>
        <v>0</v>
      </c>
      <c r="FC125" s="216">
        <f t="shared" si="111"/>
        <v>0</v>
      </c>
      <c r="FD125" s="199">
        <f t="shared" si="112"/>
        <v>0</v>
      </c>
      <c r="FE125" s="215">
        <f t="shared" si="113"/>
        <v>0</v>
      </c>
      <c r="FF125" s="1"/>
      <c r="FG125" s="1"/>
      <c r="FH125" s="209"/>
      <c r="FI125" s="210"/>
      <c r="FJ125" s="209"/>
      <c r="FK125" s="210"/>
      <c r="FL125" s="209"/>
      <c r="FM125" s="210"/>
      <c r="FN125" s="209"/>
      <c r="FO125" s="210"/>
      <c r="FP125" s="209"/>
      <c r="FQ125" s="210"/>
      <c r="FR125" s="209"/>
      <c r="FS125" s="210"/>
      <c r="FT125" s="209"/>
      <c r="FU125" s="210"/>
      <c r="FV125" s="209"/>
      <c r="FW125" s="214"/>
      <c r="FX125" s="199">
        <f t="shared" si="124"/>
        <v>0</v>
      </c>
      <c r="FY125" s="216">
        <f t="shared" si="125"/>
        <v>0</v>
      </c>
      <c r="FZ125" s="199">
        <f t="shared" si="126"/>
        <v>0</v>
      </c>
      <c r="GA125" s="215">
        <f t="shared" si="127"/>
        <v>0</v>
      </c>
      <c r="GB125" s="1"/>
      <c r="GC125" s="1"/>
      <c r="GD125" s="209"/>
      <c r="GE125" s="210"/>
      <c r="GF125" s="209"/>
      <c r="GG125" s="210"/>
      <c r="GH125" s="209"/>
      <c r="GI125" s="210"/>
      <c r="GJ125" s="209"/>
      <c r="GK125" s="210"/>
      <c r="GL125" s="209"/>
      <c r="GM125" s="210"/>
      <c r="GN125" s="209"/>
      <c r="GO125" s="210"/>
      <c r="GP125" s="209"/>
      <c r="GQ125" s="210"/>
      <c r="GR125" s="209"/>
      <c r="GS125" s="214"/>
      <c r="GT125" s="199">
        <f t="shared" si="128"/>
        <v>0</v>
      </c>
      <c r="GU125" s="216">
        <f t="shared" si="129"/>
        <v>0</v>
      </c>
      <c r="GV125" s="199">
        <f t="shared" si="130"/>
        <v>0</v>
      </c>
      <c r="GW125" s="215">
        <f t="shared" si="131"/>
        <v>0</v>
      </c>
      <c r="GX125" s="1"/>
      <c r="GY125" s="1"/>
      <c r="GZ125" s="209"/>
      <c r="HA125" s="210"/>
      <c r="HB125" s="209"/>
      <c r="HC125" s="210"/>
      <c r="HD125" s="209"/>
      <c r="HE125" s="210"/>
      <c r="HF125" s="209"/>
      <c r="HG125" s="210"/>
      <c r="HH125" s="209"/>
      <c r="HI125" s="210"/>
      <c r="HJ125" s="209"/>
      <c r="HK125" s="210"/>
      <c r="HL125" s="209"/>
      <c r="HM125" s="210"/>
      <c r="HN125" s="209"/>
      <c r="HO125" s="214"/>
      <c r="HP125" s="199">
        <f t="shared" si="132"/>
        <v>0</v>
      </c>
      <c r="HQ125" s="216">
        <f t="shared" si="133"/>
        <v>0</v>
      </c>
      <c r="HR125" s="199">
        <f t="shared" si="134"/>
        <v>0</v>
      </c>
      <c r="HS125" s="215">
        <f t="shared" si="135"/>
        <v>0</v>
      </c>
      <c r="HT125" s="1"/>
      <c r="HU125" s="1"/>
      <c r="HV125" s="201">
        <f t="shared" si="136"/>
        <v>0</v>
      </c>
      <c r="HW125" s="202">
        <f t="shared" si="137"/>
        <v>0</v>
      </c>
      <c r="HX125" s="169">
        <f t="shared" si="138"/>
        <v>0</v>
      </c>
      <c r="HY125" s="170">
        <f t="shared" si="139"/>
        <v>0</v>
      </c>
      <c r="HZ125" s="203">
        <f t="shared" si="140"/>
        <v>0</v>
      </c>
      <c r="IA125" s="202">
        <f t="shared" si="141"/>
        <v>0</v>
      </c>
      <c r="IB125" s="169">
        <f t="shared" si="142"/>
        <v>0</v>
      </c>
      <c r="IC125" s="444">
        <f t="shared" si="143"/>
        <v>0</v>
      </c>
      <c r="ID125" s="437">
        <f t="shared" si="144"/>
        <v>0</v>
      </c>
      <c r="IE125" s="439">
        <f t="shared" si="145"/>
        <v>0</v>
      </c>
      <c r="IF125" s="438" t="s">
        <v>343</v>
      </c>
      <c r="IG125" s="439" t="s">
        <v>343</v>
      </c>
      <c r="IH125" s="1"/>
    </row>
    <row r="126" spans="2:242" s="4" customFormat="1" ht="16.5" hidden="1" customHeight="1" x14ac:dyDescent="0.2">
      <c r="B126" s="73"/>
      <c r="C126" s="882"/>
      <c r="D126" s="883"/>
      <c r="E126" s="131"/>
      <c r="F126" s="564"/>
      <c r="G126" s="131"/>
      <c r="H126" s="131"/>
      <c r="I126" s="80">
        <f>INT(ROUND(F126,2)*(IF(E126&gt;0,data!$J$4,0)))</f>
        <v>0</v>
      </c>
      <c r="J126" s="80"/>
      <c r="K126" s="567"/>
      <c r="L126" s="131"/>
      <c r="M126" s="80">
        <f>INT(ROUND(F126,2)*(IF(E126&gt;0,(IF(K126="ano",data!$J$6,0)),0)))</f>
        <v>0</v>
      </c>
      <c r="N126" s="82"/>
      <c r="O126" s="84"/>
      <c r="Q126" s="85"/>
      <c r="R126" s="639" t="s">
        <v>343</v>
      </c>
      <c r="T126" s="4">
        <f t="shared" si="91"/>
        <v>0</v>
      </c>
      <c r="U126" s="176" t="s">
        <v>300</v>
      </c>
      <c r="V126" s="10"/>
      <c r="W126" s="10"/>
      <c r="X126" s="177"/>
      <c r="Y126" s="178"/>
      <c r="Z126" s="177"/>
      <c r="AA126" s="178"/>
      <c r="AB126" s="177"/>
      <c r="AC126" s="178"/>
      <c r="AD126" s="177"/>
      <c r="AE126" s="178"/>
      <c r="AF126" s="177"/>
      <c r="AG126" s="178"/>
      <c r="AH126" s="177"/>
      <c r="AI126" s="178"/>
      <c r="AJ126" s="177"/>
      <c r="AK126" s="178"/>
      <c r="AL126" s="177"/>
      <c r="AM126" s="178"/>
      <c r="AN126" s="177"/>
      <c r="AO126" s="178"/>
      <c r="AP126" s="177"/>
      <c r="AQ126" s="178"/>
      <c r="AR126" s="177"/>
      <c r="AS126" s="178"/>
      <c r="AT126" s="177"/>
      <c r="AU126" s="205"/>
      <c r="AV126" s="199">
        <f t="shared" si="51"/>
        <v>0</v>
      </c>
      <c r="AW126" s="215">
        <f t="shared" si="114"/>
        <v>0</v>
      </c>
      <c r="AX126" s="199">
        <f t="shared" si="53"/>
        <v>0</v>
      </c>
      <c r="AY126" s="215">
        <f t="shared" si="115"/>
        <v>0</v>
      </c>
      <c r="AZ126" s="1"/>
      <c r="BA126" s="1"/>
      <c r="BB126" s="177"/>
      <c r="BC126" s="178"/>
      <c r="BD126" s="177"/>
      <c r="BE126" s="178"/>
      <c r="BF126" s="177"/>
      <c r="BG126" s="178"/>
      <c r="BH126" s="177"/>
      <c r="BI126" s="178"/>
      <c r="BJ126" s="177"/>
      <c r="BK126" s="178"/>
      <c r="BL126" s="177"/>
      <c r="BM126" s="178"/>
      <c r="BN126" s="177"/>
      <c r="BO126" s="178"/>
      <c r="BP126" s="177"/>
      <c r="BQ126" s="205"/>
      <c r="BR126" s="199">
        <f t="shared" si="116"/>
        <v>0</v>
      </c>
      <c r="BS126" s="216">
        <f t="shared" si="117"/>
        <v>0</v>
      </c>
      <c r="BT126" s="199">
        <f t="shared" si="118"/>
        <v>0</v>
      </c>
      <c r="BU126" s="215">
        <f t="shared" si="119"/>
        <v>0</v>
      </c>
      <c r="BV126" s="1"/>
      <c r="BW126" s="1"/>
      <c r="BX126" s="177"/>
      <c r="BY126" s="178"/>
      <c r="BZ126" s="177"/>
      <c r="CA126" s="178"/>
      <c r="CB126" s="177"/>
      <c r="CC126" s="178"/>
      <c r="CD126" s="177"/>
      <c r="CE126" s="178"/>
      <c r="CF126" s="177"/>
      <c r="CG126" s="178"/>
      <c r="CH126" s="177"/>
      <c r="CI126" s="178"/>
      <c r="CJ126" s="177"/>
      <c r="CK126" s="178"/>
      <c r="CL126" s="177"/>
      <c r="CM126" s="205"/>
      <c r="CN126" s="199">
        <f t="shared" si="120"/>
        <v>0</v>
      </c>
      <c r="CO126" s="216">
        <f t="shared" si="121"/>
        <v>0</v>
      </c>
      <c r="CP126" s="199">
        <f t="shared" si="122"/>
        <v>0</v>
      </c>
      <c r="CQ126" s="215">
        <f t="shared" si="123"/>
        <v>0</v>
      </c>
      <c r="CR126" s="1"/>
      <c r="CS126" s="1"/>
      <c r="CT126" s="177"/>
      <c r="CU126" s="178"/>
      <c r="CV126" s="177"/>
      <c r="CW126" s="178"/>
      <c r="CX126" s="177"/>
      <c r="CY126" s="178"/>
      <c r="CZ126" s="177"/>
      <c r="DA126" s="178"/>
      <c r="DB126" s="177"/>
      <c r="DC126" s="178"/>
      <c r="DD126" s="177"/>
      <c r="DE126" s="178"/>
      <c r="DF126" s="177"/>
      <c r="DG126" s="178"/>
      <c r="DH126" s="177"/>
      <c r="DI126" s="205"/>
      <c r="DJ126" s="199">
        <f t="shared" si="150"/>
        <v>0</v>
      </c>
      <c r="DK126" s="216">
        <f t="shared" si="151"/>
        <v>0</v>
      </c>
      <c r="DL126" s="199">
        <f t="shared" si="152"/>
        <v>0</v>
      </c>
      <c r="DM126" s="215">
        <f t="shared" si="153"/>
        <v>0</v>
      </c>
      <c r="DN126" s="1"/>
      <c r="DO126" s="1"/>
      <c r="DP126" s="177"/>
      <c r="DQ126" s="178"/>
      <c r="DR126" s="177"/>
      <c r="DS126" s="178"/>
      <c r="DT126" s="177"/>
      <c r="DU126" s="178"/>
      <c r="DV126" s="177"/>
      <c r="DW126" s="178"/>
      <c r="DX126" s="177"/>
      <c r="DY126" s="178"/>
      <c r="DZ126" s="177"/>
      <c r="EA126" s="178"/>
      <c r="EB126" s="177"/>
      <c r="EC126" s="178"/>
      <c r="ED126" s="177"/>
      <c r="EE126" s="205"/>
      <c r="EF126" s="199">
        <f t="shared" si="106"/>
        <v>0</v>
      </c>
      <c r="EG126" s="216">
        <f t="shared" si="107"/>
        <v>0</v>
      </c>
      <c r="EH126" s="199">
        <f t="shared" si="108"/>
        <v>0</v>
      </c>
      <c r="EI126" s="215">
        <f t="shared" si="109"/>
        <v>0</v>
      </c>
      <c r="EJ126" s="1"/>
      <c r="EK126" s="1"/>
      <c r="EL126" s="177"/>
      <c r="EM126" s="178"/>
      <c r="EN126" s="177"/>
      <c r="EO126" s="178"/>
      <c r="EP126" s="177"/>
      <c r="EQ126" s="178"/>
      <c r="ER126" s="177"/>
      <c r="ES126" s="178"/>
      <c r="ET126" s="177"/>
      <c r="EU126" s="178"/>
      <c r="EV126" s="177"/>
      <c r="EW126" s="178"/>
      <c r="EX126" s="177"/>
      <c r="EY126" s="178"/>
      <c r="EZ126" s="177"/>
      <c r="FA126" s="205"/>
      <c r="FB126" s="199">
        <f t="shared" si="110"/>
        <v>0</v>
      </c>
      <c r="FC126" s="216">
        <f t="shared" si="111"/>
        <v>0</v>
      </c>
      <c r="FD126" s="199">
        <f t="shared" si="112"/>
        <v>0</v>
      </c>
      <c r="FE126" s="215">
        <f t="shared" si="113"/>
        <v>0</v>
      </c>
      <c r="FF126" s="1"/>
      <c r="FG126" s="1"/>
      <c r="FH126" s="177"/>
      <c r="FI126" s="178"/>
      <c r="FJ126" s="177"/>
      <c r="FK126" s="178"/>
      <c r="FL126" s="177"/>
      <c r="FM126" s="178"/>
      <c r="FN126" s="177"/>
      <c r="FO126" s="178"/>
      <c r="FP126" s="177"/>
      <c r="FQ126" s="178"/>
      <c r="FR126" s="177"/>
      <c r="FS126" s="178"/>
      <c r="FT126" s="177"/>
      <c r="FU126" s="178"/>
      <c r="FV126" s="177"/>
      <c r="FW126" s="205"/>
      <c r="FX126" s="199">
        <f t="shared" si="124"/>
        <v>0</v>
      </c>
      <c r="FY126" s="216">
        <f t="shared" si="125"/>
        <v>0</v>
      </c>
      <c r="FZ126" s="199">
        <f t="shared" si="126"/>
        <v>0</v>
      </c>
      <c r="GA126" s="215">
        <f t="shared" si="127"/>
        <v>0</v>
      </c>
      <c r="GB126" s="1"/>
      <c r="GC126" s="1"/>
      <c r="GD126" s="177"/>
      <c r="GE126" s="178"/>
      <c r="GF126" s="177"/>
      <c r="GG126" s="178"/>
      <c r="GH126" s="177"/>
      <c r="GI126" s="178"/>
      <c r="GJ126" s="177"/>
      <c r="GK126" s="178"/>
      <c r="GL126" s="177"/>
      <c r="GM126" s="178"/>
      <c r="GN126" s="177"/>
      <c r="GO126" s="178"/>
      <c r="GP126" s="177"/>
      <c r="GQ126" s="178"/>
      <c r="GR126" s="177"/>
      <c r="GS126" s="205"/>
      <c r="GT126" s="199">
        <f t="shared" si="128"/>
        <v>0</v>
      </c>
      <c r="GU126" s="216">
        <f t="shared" si="129"/>
        <v>0</v>
      </c>
      <c r="GV126" s="199">
        <f t="shared" si="130"/>
        <v>0</v>
      </c>
      <c r="GW126" s="215">
        <f t="shared" si="131"/>
        <v>0</v>
      </c>
      <c r="GX126" s="1"/>
      <c r="GY126" s="1"/>
      <c r="GZ126" s="177"/>
      <c r="HA126" s="178"/>
      <c r="HB126" s="177"/>
      <c r="HC126" s="178"/>
      <c r="HD126" s="177"/>
      <c r="HE126" s="178"/>
      <c r="HF126" s="177"/>
      <c r="HG126" s="178"/>
      <c r="HH126" s="177"/>
      <c r="HI126" s="178"/>
      <c r="HJ126" s="177"/>
      <c r="HK126" s="178"/>
      <c r="HL126" s="177"/>
      <c r="HM126" s="178"/>
      <c r="HN126" s="177"/>
      <c r="HO126" s="205"/>
      <c r="HP126" s="199">
        <f t="shared" si="132"/>
        <v>0</v>
      </c>
      <c r="HQ126" s="216">
        <f t="shared" si="133"/>
        <v>0</v>
      </c>
      <c r="HR126" s="199">
        <f t="shared" si="134"/>
        <v>0</v>
      </c>
      <c r="HS126" s="215">
        <f t="shared" si="135"/>
        <v>0</v>
      </c>
      <c r="HT126" s="1"/>
      <c r="HU126" s="1"/>
      <c r="HV126" s="201">
        <f t="shared" si="136"/>
        <v>0</v>
      </c>
      <c r="HW126" s="202">
        <f t="shared" si="137"/>
        <v>0</v>
      </c>
      <c r="HX126" s="169">
        <f t="shared" si="138"/>
        <v>0</v>
      </c>
      <c r="HY126" s="170">
        <f t="shared" si="139"/>
        <v>0</v>
      </c>
      <c r="HZ126" s="203">
        <f t="shared" si="140"/>
        <v>0</v>
      </c>
      <c r="IA126" s="202">
        <f t="shared" si="141"/>
        <v>0</v>
      </c>
      <c r="IB126" s="169">
        <f t="shared" si="142"/>
        <v>0</v>
      </c>
      <c r="IC126" s="444">
        <f t="shared" si="143"/>
        <v>0</v>
      </c>
      <c r="ID126" s="437">
        <f t="shared" si="144"/>
        <v>0</v>
      </c>
      <c r="IE126" s="439">
        <f t="shared" si="145"/>
        <v>0</v>
      </c>
      <c r="IF126" s="438" t="s">
        <v>343</v>
      </c>
      <c r="IG126" s="439" t="s">
        <v>343</v>
      </c>
      <c r="IH126" s="1"/>
    </row>
    <row r="127" spans="2:242" s="4" customFormat="1" ht="16.5" customHeight="1" x14ac:dyDescent="0.2">
      <c r="B127" s="73" t="s">
        <v>344</v>
      </c>
      <c r="C127" s="880"/>
      <c r="D127" s="881"/>
      <c r="E127" s="318"/>
      <c r="F127" s="314"/>
      <c r="G127" s="14"/>
      <c r="H127" s="14"/>
      <c r="I127" s="80">
        <f>INT(ROUND(F127,2)*(IF(E127&gt;0,data!$J$4,0)))</f>
        <v>0</v>
      </c>
      <c r="J127" s="80">
        <f t="shared" ref="J127" si="174">IF(E127&gt;0,I127*E127,0)</f>
        <v>0</v>
      </c>
      <c r="K127" s="320"/>
      <c r="L127" s="318"/>
      <c r="M127" s="80">
        <f>INT(ROUND(F127,2)*(IF(E127&gt;0,(IF(K127="ano",data!$J$6,0)),0)))</f>
        <v>0</v>
      </c>
      <c r="N127" s="82">
        <f t="shared" ref="N127" si="175">IF(L127&gt;E127,M127*E127,M127*L127)</f>
        <v>0</v>
      </c>
      <c r="O127" s="84">
        <f t="shared" ref="O127" si="176">J127+N127</f>
        <v>0</v>
      </c>
      <c r="Q127" s="85" t="str">
        <f t="shared" ref="Q127" si="177">IF(O127&gt;0,1,"")</f>
        <v/>
      </c>
      <c r="R127" s="639" t="s">
        <v>343</v>
      </c>
      <c r="T127" s="4">
        <f t="shared" si="91"/>
        <v>0</v>
      </c>
      <c r="U127" s="179" t="s">
        <v>300</v>
      </c>
      <c r="V127" s="10"/>
      <c r="W127" s="10"/>
      <c r="X127" s="177"/>
      <c r="Y127" s="178"/>
      <c r="Z127" s="177"/>
      <c r="AA127" s="178"/>
      <c r="AB127" s="177"/>
      <c r="AC127" s="178"/>
      <c r="AD127" s="177"/>
      <c r="AE127" s="178"/>
      <c r="AF127" s="177"/>
      <c r="AG127" s="178"/>
      <c r="AH127" s="177"/>
      <c r="AI127" s="178"/>
      <c r="AJ127" s="177"/>
      <c r="AK127" s="178"/>
      <c r="AL127" s="177"/>
      <c r="AM127" s="178"/>
      <c r="AN127" s="177"/>
      <c r="AO127" s="178"/>
      <c r="AP127" s="177"/>
      <c r="AQ127" s="178"/>
      <c r="AR127" s="177"/>
      <c r="AS127" s="178"/>
      <c r="AT127" s="177"/>
      <c r="AU127" s="205"/>
      <c r="AV127" s="199">
        <f t="shared" si="51"/>
        <v>0</v>
      </c>
      <c r="AW127" s="215">
        <f t="shared" si="114"/>
        <v>0</v>
      </c>
      <c r="AX127" s="199">
        <f t="shared" si="53"/>
        <v>0</v>
      </c>
      <c r="AY127" s="215">
        <f t="shared" si="115"/>
        <v>0</v>
      </c>
      <c r="AZ127" s="1"/>
      <c r="BA127" s="1"/>
      <c r="BB127" s="177"/>
      <c r="BC127" s="178"/>
      <c r="BD127" s="177"/>
      <c r="BE127" s="178"/>
      <c r="BF127" s="177"/>
      <c r="BG127" s="178"/>
      <c r="BH127" s="177"/>
      <c r="BI127" s="178"/>
      <c r="BJ127" s="177"/>
      <c r="BK127" s="178"/>
      <c r="BL127" s="177"/>
      <c r="BM127" s="178"/>
      <c r="BN127" s="177"/>
      <c r="BO127" s="178"/>
      <c r="BP127" s="177"/>
      <c r="BQ127" s="205"/>
      <c r="BR127" s="199">
        <f t="shared" si="116"/>
        <v>0</v>
      </c>
      <c r="BS127" s="216">
        <f t="shared" si="117"/>
        <v>0</v>
      </c>
      <c r="BT127" s="199">
        <f t="shared" si="118"/>
        <v>0</v>
      </c>
      <c r="BU127" s="215">
        <f t="shared" si="119"/>
        <v>0</v>
      </c>
      <c r="BV127" s="1"/>
      <c r="BW127" s="1"/>
      <c r="BX127" s="177"/>
      <c r="BY127" s="178"/>
      <c r="BZ127" s="177"/>
      <c r="CA127" s="178"/>
      <c r="CB127" s="177"/>
      <c r="CC127" s="178"/>
      <c r="CD127" s="177"/>
      <c r="CE127" s="178"/>
      <c r="CF127" s="177"/>
      <c r="CG127" s="178"/>
      <c r="CH127" s="177"/>
      <c r="CI127" s="178"/>
      <c r="CJ127" s="177"/>
      <c r="CK127" s="178"/>
      <c r="CL127" s="177"/>
      <c r="CM127" s="205"/>
      <c r="CN127" s="199">
        <f t="shared" si="120"/>
        <v>0</v>
      </c>
      <c r="CO127" s="216">
        <f t="shared" si="121"/>
        <v>0</v>
      </c>
      <c r="CP127" s="199">
        <f t="shared" si="122"/>
        <v>0</v>
      </c>
      <c r="CQ127" s="215">
        <f t="shared" si="123"/>
        <v>0</v>
      </c>
      <c r="CR127" s="1"/>
      <c r="CS127" s="1"/>
      <c r="CT127" s="177"/>
      <c r="CU127" s="178"/>
      <c r="CV127" s="177"/>
      <c r="CW127" s="178"/>
      <c r="CX127" s="177"/>
      <c r="CY127" s="178"/>
      <c r="CZ127" s="177"/>
      <c r="DA127" s="178"/>
      <c r="DB127" s="177"/>
      <c r="DC127" s="178"/>
      <c r="DD127" s="177"/>
      <c r="DE127" s="178"/>
      <c r="DF127" s="177"/>
      <c r="DG127" s="178"/>
      <c r="DH127" s="177"/>
      <c r="DI127" s="205"/>
      <c r="DJ127" s="199">
        <f t="shared" si="150"/>
        <v>0</v>
      </c>
      <c r="DK127" s="216">
        <f t="shared" si="151"/>
        <v>0</v>
      </c>
      <c r="DL127" s="199">
        <f t="shared" si="152"/>
        <v>0</v>
      </c>
      <c r="DM127" s="215">
        <f t="shared" si="153"/>
        <v>0</v>
      </c>
      <c r="DN127" s="1"/>
      <c r="DO127" s="1"/>
      <c r="DP127" s="177"/>
      <c r="DQ127" s="178"/>
      <c r="DR127" s="177"/>
      <c r="DS127" s="178"/>
      <c r="DT127" s="177"/>
      <c r="DU127" s="178"/>
      <c r="DV127" s="177"/>
      <c r="DW127" s="178"/>
      <c r="DX127" s="177"/>
      <c r="DY127" s="178"/>
      <c r="DZ127" s="177"/>
      <c r="EA127" s="178"/>
      <c r="EB127" s="177"/>
      <c r="EC127" s="178"/>
      <c r="ED127" s="177"/>
      <c r="EE127" s="205"/>
      <c r="EF127" s="199">
        <f t="shared" si="106"/>
        <v>0</v>
      </c>
      <c r="EG127" s="216">
        <f t="shared" si="107"/>
        <v>0</v>
      </c>
      <c r="EH127" s="199">
        <f t="shared" si="108"/>
        <v>0</v>
      </c>
      <c r="EI127" s="215">
        <f t="shared" si="109"/>
        <v>0</v>
      </c>
      <c r="EJ127" s="1"/>
      <c r="EK127" s="1"/>
      <c r="EL127" s="177"/>
      <c r="EM127" s="178"/>
      <c r="EN127" s="177"/>
      <c r="EO127" s="178"/>
      <c r="EP127" s="177"/>
      <c r="EQ127" s="178"/>
      <c r="ER127" s="177"/>
      <c r="ES127" s="178"/>
      <c r="ET127" s="177"/>
      <c r="EU127" s="178"/>
      <c r="EV127" s="177"/>
      <c r="EW127" s="178"/>
      <c r="EX127" s="177"/>
      <c r="EY127" s="178"/>
      <c r="EZ127" s="177"/>
      <c r="FA127" s="205"/>
      <c r="FB127" s="199">
        <f t="shared" si="110"/>
        <v>0</v>
      </c>
      <c r="FC127" s="216">
        <f t="shared" si="111"/>
        <v>0</v>
      </c>
      <c r="FD127" s="199">
        <f t="shared" si="112"/>
        <v>0</v>
      </c>
      <c r="FE127" s="215">
        <f t="shared" si="113"/>
        <v>0</v>
      </c>
      <c r="FF127" s="1"/>
      <c r="FG127" s="1"/>
      <c r="FH127" s="177"/>
      <c r="FI127" s="178"/>
      <c r="FJ127" s="177"/>
      <c r="FK127" s="178"/>
      <c r="FL127" s="177"/>
      <c r="FM127" s="178"/>
      <c r="FN127" s="177"/>
      <c r="FO127" s="178"/>
      <c r="FP127" s="177"/>
      <c r="FQ127" s="178"/>
      <c r="FR127" s="177"/>
      <c r="FS127" s="178"/>
      <c r="FT127" s="177"/>
      <c r="FU127" s="178"/>
      <c r="FV127" s="177"/>
      <c r="FW127" s="205"/>
      <c r="FX127" s="199">
        <f t="shared" si="124"/>
        <v>0</v>
      </c>
      <c r="FY127" s="216">
        <f t="shared" si="125"/>
        <v>0</v>
      </c>
      <c r="FZ127" s="199">
        <f t="shared" si="126"/>
        <v>0</v>
      </c>
      <c r="GA127" s="215">
        <f t="shared" si="127"/>
        <v>0</v>
      </c>
      <c r="GB127" s="1"/>
      <c r="GC127" s="1"/>
      <c r="GD127" s="177"/>
      <c r="GE127" s="178"/>
      <c r="GF127" s="177"/>
      <c r="GG127" s="178"/>
      <c r="GH127" s="177"/>
      <c r="GI127" s="178"/>
      <c r="GJ127" s="177"/>
      <c r="GK127" s="178"/>
      <c r="GL127" s="177"/>
      <c r="GM127" s="178"/>
      <c r="GN127" s="177"/>
      <c r="GO127" s="178"/>
      <c r="GP127" s="177"/>
      <c r="GQ127" s="178"/>
      <c r="GR127" s="177"/>
      <c r="GS127" s="205"/>
      <c r="GT127" s="199">
        <f t="shared" si="128"/>
        <v>0</v>
      </c>
      <c r="GU127" s="216">
        <f t="shared" si="129"/>
        <v>0</v>
      </c>
      <c r="GV127" s="199">
        <f t="shared" si="130"/>
        <v>0</v>
      </c>
      <c r="GW127" s="215">
        <f t="shared" si="131"/>
        <v>0</v>
      </c>
      <c r="GX127" s="1"/>
      <c r="GY127" s="1"/>
      <c r="GZ127" s="177"/>
      <c r="HA127" s="178"/>
      <c r="HB127" s="177"/>
      <c r="HC127" s="178"/>
      <c r="HD127" s="177"/>
      <c r="HE127" s="178"/>
      <c r="HF127" s="177"/>
      <c r="HG127" s="178"/>
      <c r="HH127" s="177"/>
      <c r="HI127" s="178"/>
      <c r="HJ127" s="177"/>
      <c r="HK127" s="178"/>
      <c r="HL127" s="177"/>
      <c r="HM127" s="178"/>
      <c r="HN127" s="177"/>
      <c r="HO127" s="205"/>
      <c r="HP127" s="199">
        <f t="shared" si="132"/>
        <v>0</v>
      </c>
      <c r="HQ127" s="216">
        <f t="shared" si="133"/>
        <v>0</v>
      </c>
      <c r="HR127" s="199">
        <f t="shared" si="134"/>
        <v>0</v>
      </c>
      <c r="HS127" s="215">
        <f t="shared" si="135"/>
        <v>0</v>
      </c>
      <c r="HT127" s="1"/>
      <c r="HU127" s="1"/>
      <c r="HV127" s="201">
        <f t="shared" si="136"/>
        <v>0</v>
      </c>
      <c r="HW127" s="202">
        <f t="shared" si="137"/>
        <v>0</v>
      </c>
      <c r="HX127" s="169">
        <f t="shared" si="138"/>
        <v>0</v>
      </c>
      <c r="HY127" s="170">
        <f t="shared" si="139"/>
        <v>0</v>
      </c>
      <c r="HZ127" s="203">
        <f t="shared" si="140"/>
        <v>0</v>
      </c>
      <c r="IA127" s="202">
        <f t="shared" si="141"/>
        <v>0</v>
      </c>
      <c r="IB127" s="169">
        <f t="shared" si="142"/>
        <v>0</v>
      </c>
      <c r="IC127" s="444">
        <f t="shared" si="143"/>
        <v>0</v>
      </c>
      <c r="ID127" s="437">
        <f t="shared" si="144"/>
        <v>0</v>
      </c>
      <c r="IE127" s="439">
        <f t="shared" si="145"/>
        <v>0</v>
      </c>
      <c r="IF127" s="438" t="s">
        <v>343</v>
      </c>
      <c r="IG127" s="439" t="s">
        <v>343</v>
      </c>
      <c r="IH127" s="1"/>
    </row>
    <row r="128" spans="2:242" s="4" customFormat="1" ht="16.5" hidden="1" customHeight="1" x14ac:dyDescent="0.2">
      <c r="B128" s="73"/>
      <c r="C128" s="882"/>
      <c r="D128" s="883"/>
      <c r="E128" s="131"/>
      <c r="F128" s="564"/>
      <c r="G128" s="131"/>
      <c r="H128" s="131"/>
      <c r="I128" s="80">
        <f>INT(ROUND(F128,2)*(IF(E128&gt;0,data!$J$4,0)))</f>
        <v>0</v>
      </c>
      <c r="J128" s="80"/>
      <c r="K128" s="567"/>
      <c r="L128" s="131"/>
      <c r="M128" s="80">
        <f>INT(ROUND(F128,2)*(IF(E128&gt;0,(IF(K128="ano",data!$J$6,0)),0)))</f>
        <v>0</v>
      </c>
      <c r="N128" s="82"/>
      <c r="O128" s="84"/>
      <c r="Q128" s="85"/>
      <c r="R128" s="639" t="s">
        <v>343</v>
      </c>
      <c r="T128" s="4">
        <f t="shared" si="91"/>
        <v>0</v>
      </c>
      <c r="U128" s="176" t="s">
        <v>300</v>
      </c>
      <c r="V128" s="10"/>
      <c r="W128" s="10"/>
      <c r="X128" s="177"/>
      <c r="Y128" s="178"/>
      <c r="Z128" s="177"/>
      <c r="AA128" s="178"/>
      <c r="AB128" s="177"/>
      <c r="AC128" s="178"/>
      <c r="AD128" s="177"/>
      <c r="AE128" s="178"/>
      <c r="AF128" s="177"/>
      <c r="AG128" s="178"/>
      <c r="AH128" s="177"/>
      <c r="AI128" s="178"/>
      <c r="AJ128" s="177"/>
      <c r="AK128" s="178"/>
      <c r="AL128" s="177"/>
      <c r="AM128" s="178"/>
      <c r="AN128" s="177"/>
      <c r="AO128" s="178"/>
      <c r="AP128" s="177"/>
      <c r="AQ128" s="178"/>
      <c r="AR128" s="177"/>
      <c r="AS128" s="178"/>
      <c r="AT128" s="177"/>
      <c r="AU128" s="205"/>
      <c r="AV128" s="199">
        <f t="shared" si="51"/>
        <v>0</v>
      </c>
      <c r="AW128" s="215">
        <f t="shared" si="114"/>
        <v>0</v>
      </c>
      <c r="AX128" s="199">
        <f t="shared" si="53"/>
        <v>0</v>
      </c>
      <c r="AY128" s="215">
        <f t="shared" si="115"/>
        <v>0</v>
      </c>
      <c r="AZ128" s="1"/>
      <c r="BA128" s="1"/>
      <c r="BB128" s="177"/>
      <c r="BC128" s="178"/>
      <c r="BD128" s="177"/>
      <c r="BE128" s="178"/>
      <c r="BF128" s="177"/>
      <c r="BG128" s="178"/>
      <c r="BH128" s="177"/>
      <c r="BI128" s="178"/>
      <c r="BJ128" s="177"/>
      <c r="BK128" s="178"/>
      <c r="BL128" s="177"/>
      <c r="BM128" s="178"/>
      <c r="BN128" s="177"/>
      <c r="BO128" s="178"/>
      <c r="BP128" s="177"/>
      <c r="BQ128" s="205"/>
      <c r="BR128" s="199">
        <f t="shared" si="116"/>
        <v>0</v>
      </c>
      <c r="BS128" s="216">
        <f t="shared" si="117"/>
        <v>0</v>
      </c>
      <c r="BT128" s="199">
        <f t="shared" si="118"/>
        <v>0</v>
      </c>
      <c r="BU128" s="215">
        <f t="shared" si="119"/>
        <v>0</v>
      </c>
      <c r="BV128" s="1"/>
      <c r="BW128" s="1"/>
      <c r="BX128" s="177"/>
      <c r="BY128" s="178"/>
      <c r="BZ128" s="177"/>
      <c r="CA128" s="178"/>
      <c r="CB128" s="177"/>
      <c r="CC128" s="178"/>
      <c r="CD128" s="177"/>
      <c r="CE128" s="178"/>
      <c r="CF128" s="177"/>
      <c r="CG128" s="178"/>
      <c r="CH128" s="177"/>
      <c r="CI128" s="178"/>
      <c r="CJ128" s="177"/>
      <c r="CK128" s="178"/>
      <c r="CL128" s="177"/>
      <c r="CM128" s="205"/>
      <c r="CN128" s="199">
        <f t="shared" si="120"/>
        <v>0</v>
      </c>
      <c r="CO128" s="216">
        <f t="shared" si="121"/>
        <v>0</v>
      </c>
      <c r="CP128" s="199">
        <f t="shared" si="122"/>
        <v>0</v>
      </c>
      <c r="CQ128" s="215">
        <f t="shared" si="123"/>
        <v>0</v>
      </c>
      <c r="CR128" s="1"/>
      <c r="CS128" s="1"/>
      <c r="CT128" s="177"/>
      <c r="CU128" s="178"/>
      <c r="CV128" s="177"/>
      <c r="CW128" s="178"/>
      <c r="CX128" s="177"/>
      <c r="CY128" s="178"/>
      <c r="CZ128" s="177"/>
      <c r="DA128" s="178"/>
      <c r="DB128" s="177"/>
      <c r="DC128" s="178"/>
      <c r="DD128" s="177"/>
      <c r="DE128" s="178"/>
      <c r="DF128" s="177"/>
      <c r="DG128" s="178"/>
      <c r="DH128" s="177"/>
      <c r="DI128" s="205"/>
      <c r="DJ128" s="199">
        <f t="shared" si="150"/>
        <v>0</v>
      </c>
      <c r="DK128" s="216">
        <f t="shared" si="151"/>
        <v>0</v>
      </c>
      <c r="DL128" s="199">
        <f t="shared" si="152"/>
        <v>0</v>
      </c>
      <c r="DM128" s="215">
        <f t="shared" si="153"/>
        <v>0</v>
      </c>
      <c r="DN128" s="1"/>
      <c r="DO128" s="1"/>
      <c r="DP128" s="177"/>
      <c r="DQ128" s="178"/>
      <c r="DR128" s="177"/>
      <c r="DS128" s="178"/>
      <c r="DT128" s="177"/>
      <c r="DU128" s="178"/>
      <c r="DV128" s="177"/>
      <c r="DW128" s="178"/>
      <c r="DX128" s="177"/>
      <c r="DY128" s="178"/>
      <c r="DZ128" s="177"/>
      <c r="EA128" s="178"/>
      <c r="EB128" s="177"/>
      <c r="EC128" s="178"/>
      <c r="ED128" s="177"/>
      <c r="EE128" s="205"/>
      <c r="EF128" s="199">
        <f t="shared" si="106"/>
        <v>0</v>
      </c>
      <c r="EG128" s="216">
        <f t="shared" si="107"/>
        <v>0</v>
      </c>
      <c r="EH128" s="199">
        <f t="shared" si="108"/>
        <v>0</v>
      </c>
      <c r="EI128" s="215">
        <f t="shared" si="109"/>
        <v>0</v>
      </c>
      <c r="EJ128" s="1"/>
      <c r="EK128" s="1"/>
      <c r="EL128" s="177"/>
      <c r="EM128" s="178"/>
      <c r="EN128" s="177"/>
      <c r="EO128" s="178"/>
      <c r="EP128" s="177"/>
      <c r="EQ128" s="178"/>
      <c r="ER128" s="177"/>
      <c r="ES128" s="178"/>
      <c r="ET128" s="177"/>
      <c r="EU128" s="178"/>
      <c r="EV128" s="177"/>
      <c r="EW128" s="178"/>
      <c r="EX128" s="177"/>
      <c r="EY128" s="178"/>
      <c r="EZ128" s="177"/>
      <c r="FA128" s="205"/>
      <c r="FB128" s="199">
        <f t="shared" si="110"/>
        <v>0</v>
      </c>
      <c r="FC128" s="216">
        <f t="shared" si="111"/>
        <v>0</v>
      </c>
      <c r="FD128" s="199">
        <f t="shared" si="112"/>
        <v>0</v>
      </c>
      <c r="FE128" s="215">
        <f t="shared" si="113"/>
        <v>0</v>
      </c>
      <c r="FF128" s="1"/>
      <c r="FG128" s="1"/>
      <c r="FH128" s="177"/>
      <c r="FI128" s="178"/>
      <c r="FJ128" s="177"/>
      <c r="FK128" s="178"/>
      <c r="FL128" s="177"/>
      <c r="FM128" s="178"/>
      <c r="FN128" s="177"/>
      <c r="FO128" s="178"/>
      <c r="FP128" s="177"/>
      <c r="FQ128" s="178"/>
      <c r="FR128" s="177"/>
      <c r="FS128" s="178"/>
      <c r="FT128" s="177"/>
      <c r="FU128" s="178"/>
      <c r="FV128" s="177"/>
      <c r="FW128" s="205"/>
      <c r="FX128" s="199">
        <f t="shared" si="124"/>
        <v>0</v>
      </c>
      <c r="FY128" s="216">
        <f t="shared" si="125"/>
        <v>0</v>
      </c>
      <c r="FZ128" s="199">
        <f t="shared" si="126"/>
        <v>0</v>
      </c>
      <c r="GA128" s="215">
        <f t="shared" si="127"/>
        <v>0</v>
      </c>
      <c r="GB128" s="1"/>
      <c r="GC128" s="1"/>
      <c r="GD128" s="177"/>
      <c r="GE128" s="178"/>
      <c r="GF128" s="177"/>
      <c r="GG128" s="178"/>
      <c r="GH128" s="177"/>
      <c r="GI128" s="178"/>
      <c r="GJ128" s="177"/>
      <c r="GK128" s="178"/>
      <c r="GL128" s="177"/>
      <c r="GM128" s="178"/>
      <c r="GN128" s="177"/>
      <c r="GO128" s="178"/>
      <c r="GP128" s="177"/>
      <c r="GQ128" s="178"/>
      <c r="GR128" s="177"/>
      <c r="GS128" s="205"/>
      <c r="GT128" s="199">
        <f t="shared" si="128"/>
        <v>0</v>
      </c>
      <c r="GU128" s="216">
        <f t="shared" si="129"/>
        <v>0</v>
      </c>
      <c r="GV128" s="199">
        <f t="shared" si="130"/>
        <v>0</v>
      </c>
      <c r="GW128" s="215">
        <f t="shared" si="131"/>
        <v>0</v>
      </c>
      <c r="GX128" s="1"/>
      <c r="GY128" s="1"/>
      <c r="GZ128" s="177"/>
      <c r="HA128" s="178"/>
      <c r="HB128" s="177"/>
      <c r="HC128" s="178"/>
      <c r="HD128" s="177"/>
      <c r="HE128" s="178"/>
      <c r="HF128" s="177"/>
      <c r="HG128" s="178"/>
      <c r="HH128" s="177"/>
      <c r="HI128" s="178"/>
      <c r="HJ128" s="177"/>
      <c r="HK128" s="178"/>
      <c r="HL128" s="177"/>
      <c r="HM128" s="178"/>
      <c r="HN128" s="177"/>
      <c r="HO128" s="205"/>
      <c r="HP128" s="199">
        <f t="shared" si="132"/>
        <v>0</v>
      </c>
      <c r="HQ128" s="216">
        <f t="shared" si="133"/>
        <v>0</v>
      </c>
      <c r="HR128" s="199">
        <f t="shared" si="134"/>
        <v>0</v>
      </c>
      <c r="HS128" s="215">
        <f t="shared" si="135"/>
        <v>0</v>
      </c>
      <c r="HT128" s="1"/>
      <c r="HU128" s="1"/>
      <c r="HV128" s="201">
        <f t="shared" si="136"/>
        <v>0</v>
      </c>
      <c r="HW128" s="202">
        <f t="shared" si="137"/>
        <v>0</v>
      </c>
      <c r="HX128" s="169">
        <f t="shared" si="138"/>
        <v>0</v>
      </c>
      <c r="HY128" s="170">
        <f t="shared" si="139"/>
        <v>0</v>
      </c>
      <c r="HZ128" s="203">
        <f t="shared" si="140"/>
        <v>0</v>
      </c>
      <c r="IA128" s="202">
        <f t="shared" si="141"/>
        <v>0</v>
      </c>
      <c r="IB128" s="169">
        <f t="shared" si="142"/>
        <v>0</v>
      </c>
      <c r="IC128" s="444">
        <f t="shared" si="143"/>
        <v>0</v>
      </c>
      <c r="ID128" s="437">
        <f t="shared" si="144"/>
        <v>0</v>
      </c>
      <c r="IE128" s="439">
        <f t="shared" si="145"/>
        <v>0</v>
      </c>
      <c r="IF128" s="438" t="s">
        <v>343</v>
      </c>
      <c r="IG128" s="439" t="s">
        <v>343</v>
      </c>
      <c r="IH128" s="1"/>
    </row>
    <row r="129" spans="2:242" s="4" customFormat="1" ht="16.5" customHeight="1" x14ac:dyDescent="0.2">
      <c r="B129" s="73" t="s">
        <v>345</v>
      </c>
      <c r="C129" s="880"/>
      <c r="D129" s="881"/>
      <c r="E129" s="318"/>
      <c r="F129" s="314"/>
      <c r="G129" s="14"/>
      <c r="H129" s="14"/>
      <c r="I129" s="80">
        <f>INT(ROUND(F129,2)*(IF(E129&gt;0,data!$J$4,0)))</f>
        <v>0</v>
      </c>
      <c r="J129" s="80">
        <f t="shared" ref="J129" si="178">IF(E129&gt;0,I129*E129,0)</f>
        <v>0</v>
      </c>
      <c r="K129" s="320"/>
      <c r="L129" s="318"/>
      <c r="M129" s="80">
        <f>INT(ROUND(F129,2)*(IF(E129&gt;0,(IF(K129="ano",data!$J$6,0)),0)))</f>
        <v>0</v>
      </c>
      <c r="N129" s="82">
        <f t="shared" ref="N129" si="179">IF(L129&gt;E129,M129*E129,M129*L129)</f>
        <v>0</v>
      </c>
      <c r="O129" s="84">
        <f t="shared" ref="O129" si="180">J129+N129</f>
        <v>0</v>
      </c>
      <c r="Q129" s="85" t="str">
        <f t="shared" ref="Q129" si="181">IF(O129&gt;0,1,"")</f>
        <v/>
      </c>
      <c r="R129" s="639" t="s">
        <v>343</v>
      </c>
      <c r="T129" s="4">
        <f t="shared" si="91"/>
        <v>0</v>
      </c>
      <c r="U129" s="179" t="s">
        <v>300</v>
      </c>
      <c r="V129" s="10"/>
      <c r="W129" s="10"/>
      <c r="X129" s="167"/>
      <c r="Y129" s="180"/>
      <c r="Z129" s="167"/>
      <c r="AA129" s="180"/>
      <c r="AB129" s="167"/>
      <c r="AC129" s="180"/>
      <c r="AD129" s="167"/>
      <c r="AE129" s="180"/>
      <c r="AF129" s="167"/>
      <c r="AG129" s="180"/>
      <c r="AH129" s="167"/>
      <c r="AI129" s="180"/>
      <c r="AJ129" s="167"/>
      <c r="AK129" s="180"/>
      <c r="AL129" s="167"/>
      <c r="AM129" s="180"/>
      <c r="AN129" s="167"/>
      <c r="AO129" s="180"/>
      <c r="AP129" s="167"/>
      <c r="AQ129" s="180"/>
      <c r="AR129" s="167"/>
      <c r="AS129" s="180"/>
      <c r="AT129" s="167"/>
      <c r="AU129" s="198"/>
      <c r="AV129" s="199">
        <f t="shared" si="51"/>
        <v>0</v>
      </c>
      <c r="AW129" s="215">
        <f t="shared" si="114"/>
        <v>0</v>
      </c>
      <c r="AX129" s="199">
        <f t="shared" si="53"/>
        <v>0</v>
      </c>
      <c r="AY129" s="215">
        <f t="shared" si="115"/>
        <v>0</v>
      </c>
      <c r="AZ129" s="1"/>
      <c r="BA129" s="1"/>
      <c r="BB129" s="167"/>
      <c r="BC129" s="180"/>
      <c r="BD129" s="167"/>
      <c r="BE129" s="180"/>
      <c r="BF129" s="167"/>
      <c r="BG129" s="180"/>
      <c r="BH129" s="167"/>
      <c r="BI129" s="180"/>
      <c r="BJ129" s="167"/>
      <c r="BK129" s="180"/>
      <c r="BL129" s="167"/>
      <c r="BM129" s="180"/>
      <c r="BN129" s="167"/>
      <c r="BO129" s="180"/>
      <c r="BP129" s="167"/>
      <c r="BQ129" s="198"/>
      <c r="BR129" s="199">
        <f t="shared" si="116"/>
        <v>0</v>
      </c>
      <c r="BS129" s="216">
        <f t="shared" si="117"/>
        <v>0</v>
      </c>
      <c r="BT129" s="199">
        <f t="shared" si="118"/>
        <v>0</v>
      </c>
      <c r="BU129" s="215">
        <f t="shared" si="119"/>
        <v>0</v>
      </c>
      <c r="BV129" s="1"/>
      <c r="BW129" s="1"/>
      <c r="BX129" s="167"/>
      <c r="BY129" s="180"/>
      <c r="BZ129" s="167"/>
      <c r="CA129" s="180"/>
      <c r="CB129" s="167"/>
      <c r="CC129" s="180"/>
      <c r="CD129" s="167"/>
      <c r="CE129" s="180"/>
      <c r="CF129" s="167"/>
      <c r="CG129" s="180"/>
      <c r="CH129" s="167"/>
      <c r="CI129" s="180"/>
      <c r="CJ129" s="167"/>
      <c r="CK129" s="180"/>
      <c r="CL129" s="167"/>
      <c r="CM129" s="198"/>
      <c r="CN129" s="199">
        <f t="shared" si="120"/>
        <v>0</v>
      </c>
      <c r="CO129" s="216">
        <f t="shared" si="121"/>
        <v>0</v>
      </c>
      <c r="CP129" s="199">
        <f t="shared" si="122"/>
        <v>0</v>
      </c>
      <c r="CQ129" s="215">
        <f t="shared" si="123"/>
        <v>0</v>
      </c>
      <c r="CR129" s="1"/>
      <c r="CS129" s="1"/>
      <c r="CT129" s="167"/>
      <c r="CU129" s="180"/>
      <c r="CV129" s="167"/>
      <c r="CW129" s="180"/>
      <c r="CX129" s="167"/>
      <c r="CY129" s="180"/>
      <c r="CZ129" s="167"/>
      <c r="DA129" s="180"/>
      <c r="DB129" s="167"/>
      <c r="DC129" s="180"/>
      <c r="DD129" s="167"/>
      <c r="DE129" s="180"/>
      <c r="DF129" s="167"/>
      <c r="DG129" s="180"/>
      <c r="DH129" s="167"/>
      <c r="DI129" s="198"/>
      <c r="DJ129" s="199">
        <f t="shared" si="150"/>
        <v>0</v>
      </c>
      <c r="DK129" s="216">
        <f t="shared" si="151"/>
        <v>0</v>
      </c>
      <c r="DL129" s="199">
        <f t="shared" si="152"/>
        <v>0</v>
      </c>
      <c r="DM129" s="215">
        <f t="shared" si="153"/>
        <v>0</v>
      </c>
      <c r="DN129" s="1"/>
      <c r="DO129" s="1"/>
      <c r="DP129" s="167"/>
      <c r="DQ129" s="180"/>
      <c r="DR129" s="167"/>
      <c r="DS129" s="180"/>
      <c r="DT129" s="167"/>
      <c r="DU129" s="180"/>
      <c r="DV129" s="167"/>
      <c r="DW129" s="180"/>
      <c r="DX129" s="167"/>
      <c r="DY129" s="180"/>
      <c r="DZ129" s="167"/>
      <c r="EA129" s="180"/>
      <c r="EB129" s="167"/>
      <c r="EC129" s="180"/>
      <c r="ED129" s="167"/>
      <c r="EE129" s="198"/>
      <c r="EF129" s="199">
        <f t="shared" si="106"/>
        <v>0</v>
      </c>
      <c r="EG129" s="216">
        <f t="shared" si="107"/>
        <v>0</v>
      </c>
      <c r="EH129" s="199">
        <f t="shared" si="108"/>
        <v>0</v>
      </c>
      <c r="EI129" s="215">
        <f t="shared" si="109"/>
        <v>0</v>
      </c>
      <c r="EJ129" s="1"/>
      <c r="EK129" s="1"/>
      <c r="EL129" s="167"/>
      <c r="EM129" s="180"/>
      <c r="EN129" s="167"/>
      <c r="EO129" s="180"/>
      <c r="EP129" s="167"/>
      <c r="EQ129" s="180"/>
      <c r="ER129" s="167"/>
      <c r="ES129" s="180"/>
      <c r="ET129" s="167"/>
      <c r="EU129" s="180"/>
      <c r="EV129" s="167"/>
      <c r="EW129" s="180"/>
      <c r="EX129" s="167"/>
      <c r="EY129" s="180"/>
      <c r="EZ129" s="167"/>
      <c r="FA129" s="198"/>
      <c r="FB129" s="199">
        <f t="shared" si="110"/>
        <v>0</v>
      </c>
      <c r="FC129" s="216">
        <f t="shared" si="111"/>
        <v>0</v>
      </c>
      <c r="FD129" s="199">
        <f t="shared" si="112"/>
        <v>0</v>
      </c>
      <c r="FE129" s="215">
        <f t="shared" si="113"/>
        <v>0</v>
      </c>
      <c r="FF129" s="1"/>
      <c r="FG129" s="1"/>
      <c r="FH129" s="167"/>
      <c r="FI129" s="180"/>
      <c r="FJ129" s="167"/>
      <c r="FK129" s="180"/>
      <c r="FL129" s="167"/>
      <c r="FM129" s="180"/>
      <c r="FN129" s="167"/>
      <c r="FO129" s="180"/>
      <c r="FP129" s="167"/>
      <c r="FQ129" s="180"/>
      <c r="FR129" s="167"/>
      <c r="FS129" s="180"/>
      <c r="FT129" s="167"/>
      <c r="FU129" s="180"/>
      <c r="FV129" s="167"/>
      <c r="FW129" s="198"/>
      <c r="FX129" s="199">
        <f t="shared" si="124"/>
        <v>0</v>
      </c>
      <c r="FY129" s="216">
        <f t="shared" si="125"/>
        <v>0</v>
      </c>
      <c r="FZ129" s="199">
        <f t="shared" si="126"/>
        <v>0</v>
      </c>
      <c r="GA129" s="215">
        <f t="shared" si="127"/>
        <v>0</v>
      </c>
      <c r="GB129" s="1"/>
      <c r="GC129" s="1"/>
      <c r="GD129" s="167"/>
      <c r="GE129" s="180"/>
      <c r="GF129" s="167"/>
      <c r="GG129" s="180"/>
      <c r="GH129" s="167"/>
      <c r="GI129" s="180"/>
      <c r="GJ129" s="167"/>
      <c r="GK129" s="180"/>
      <c r="GL129" s="167"/>
      <c r="GM129" s="180"/>
      <c r="GN129" s="167"/>
      <c r="GO129" s="180"/>
      <c r="GP129" s="167"/>
      <c r="GQ129" s="180"/>
      <c r="GR129" s="167"/>
      <c r="GS129" s="198"/>
      <c r="GT129" s="199">
        <f t="shared" si="128"/>
        <v>0</v>
      </c>
      <c r="GU129" s="216">
        <f t="shared" si="129"/>
        <v>0</v>
      </c>
      <c r="GV129" s="199">
        <f t="shared" si="130"/>
        <v>0</v>
      </c>
      <c r="GW129" s="215">
        <f t="shared" si="131"/>
        <v>0</v>
      </c>
      <c r="GX129" s="1"/>
      <c r="GY129" s="1"/>
      <c r="GZ129" s="167"/>
      <c r="HA129" s="180"/>
      <c r="HB129" s="167"/>
      <c r="HC129" s="180"/>
      <c r="HD129" s="167"/>
      <c r="HE129" s="180"/>
      <c r="HF129" s="167"/>
      <c r="HG129" s="180"/>
      <c r="HH129" s="167"/>
      <c r="HI129" s="180"/>
      <c r="HJ129" s="167"/>
      <c r="HK129" s="180"/>
      <c r="HL129" s="167"/>
      <c r="HM129" s="180"/>
      <c r="HN129" s="167"/>
      <c r="HO129" s="198"/>
      <c r="HP129" s="199">
        <f t="shared" si="132"/>
        <v>0</v>
      </c>
      <c r="HQ129" s="216">
        <f t="shared" si="133"/>
        <v>0</v>
      </c>
      <c r="HR129" s="199">
        <f t="shared" si="134"/>
        <v>0</v>
      </c>
      <c r="HS129" s="215">
        <f t="shared" si="135"/>
        <v>0</v>
      </c>
      <c r="HT129" s="1"/>
      <c r="HU129" s="1"/>
      <c r="HV129" s="201">
        <f t="shared" si="136"/>
        <v>0</v>
      </c>
      <c r="HW129" s="202">
        <f t="shared" si="137"/>
        <v>0</v>
      </c>
      <c r="HX129" s="169">
        <f t="shared" si="138"/>
        <v>0</v>
      </c>
      <c r="HY129" s="170">
        <f t="shared" si="139"/>
        <v>0</v>
      </c>
      <c r="HZ129" s="203">
        <f t="shared" si="140"/>
        <v>0</v>
      </c>
      <c r="IA129" s="202">
        <f t="shared" si="141"/>
        <v>0</v>
      </c>
      <c r="IB129" s="169">
        <f t="shared" si="142"/>
        <v>0</v>
      </c>
      <c r="IC129" s="444">
        <f t="shared" si="143"/>
        <v>0</v>
      </c>
      <c r="ID129" s="437">
        <f t="shared" si="144"/>
        <v>0</v>
      </c>
      <c r="IE129" s="439">
        <f t="shared" si="145"/>
        <v>0</v>
      </c>
      <c r="IF129" s="438" t="s">
        <v>343</v>
      </c>
      <c r="IG129" s="439" t="s">
        <v>343</v>
      </c>
      <c r="IH129" s="1"/>
    </row>
    <row r="130" spans="2:242" s="4" customFormat="1" ht="16.5" hidden="1" customHeight="1" x14ac:dyDescent="0.2">
      <c r="B130" s="73"/>
      <c r="C130" s="882"/>
      <c r="D130" s="883"/>
      <c r="E130" s="131"/>
      <c r="F130" s="564"/>
      <c r="G130" s="131"/>
      <c r="H130" s="131"/>
      <c r="I130" s="80">
        <f>INT(ROUND(F130,2)*(IF(E130&gt;0,data!$J$4,0)))</f>
        <v>0</v>
      </c>
      <c r="J130" s="80"/>
      <c r="K130" s="567"/>
      <c r="L130" s="131"/>
      <c r="M130" s="80">
        <f>INT(ROUND(F130,2)*(IF(E130&gt;0,(IF(K130="ano",data!$J$6,0)),0)))</f>
        <v>0</v>
      </c>
      <c r="N130" s="82"/>
      <c r="O130" s="84"/>
      <c r="Q130" s="85"/>
      <c r="R130" s="639" t="s">
        <v>343</v>
      </c>
      <c r="T130" s="4">
        <f t="shared" si="91"/>
        <v>0</v>
      </c>
      <c r="U130" s="176" t="s">
        <v>300</v>
      </c>
      <c r="V130" s="10"/>
      <c r="W130" s="10"/>
      <c r="X130" s="177"/>
      <c r="Y130" s="178"/>
      <c r="Z130" s="177"/>
      <c r="AA130" s="178"/>
      <c r="AB130" s="177"/>
      <c r="AC130" s="178"/>
      <c r="AD130" s="177"/>
      <c r="AE130" s="178"/>
      <c r="AF130" s="177"/>
      <c r="AG130" s="178"/>
      <c r="AH130" s="177"/>
      <c r="AI130" s="178"/>
      <c r="AJ130" s="177"/>
      <c r="AK130" s="178"/>
      <c r="AL130" s="177"/>
      <c r="AM130" s="178"/>
      <c r="AN130" s="177"/>
      <c r="AO130" s="178"/>
      <c r="AP130" s="177"/>
      <c r="AQ130" s="178"/>
      <c r="AR130" s="177"/>
      <c r="AS130" s="178"/>
      <c r="AT130" s="177"/>
      <c r="AU130" s="205"/>
      <c r="AV130" s="199">
        <f t="shared" si="51"/>
        <v>0</v>
      </c>
      <c r="AW130" s="215">
        <f t="shared" si="114"/>
        <v>0</v>
      </c>
      <c r="AX130" s="199">
        <f t="shared" si="53"/>
        <v>0</v>
      </c>
      <c r="AY130" s="215">
        <f t="shared" si="115"/>
        <v>0</v>
      </c>
      <c r="AZ130" s="1"/>
      <c r="BA130" s="1"/>
      <c r="BB130" s="177"/>
      <c r="BC130" s="178"/>
      <c r="BD130" s="177"/>
      <c r="BE130" s="178"/>
      <c r="BF130" s="177"/>
      <c r="BG130" s="178"/>
      <c r="BH130" s="177"/>
      <c r="BI130" s="178"/>
      <c r="BJ130" s="177"/>
      <c r="BK130" s="178"/>
      <c r="BL130" s="177"/>
      <c r="BM130" s="178"/>
      <c r="BN130" s="177"/>
      <c r="BO130" s="178"/>
      <c r="BP130" s="177"/>
      <c r="BQ130" s="205"/>
      <c r="BR130" s="199">
        <f t="shared" si="116"/>
        <v>0</v>
      </c>
      <c r="BS130" s="216">
        <f t="shared" si="117"/>
        <v>0</v>
      </c>
      <c r="BT130" s="199">
        <f t="shared" si="118"/>
        <v>0</v>
      </c>
      <c r="BU130" s="215">
        <f t="shared" si="119"/>
        <v>0</v>
      </c>
      <c r="BV130" s="1"/>
      <c r="BW130" s="1"/>
      <c r="BX130" s="177"/>
      <c r="BY130" s="178"/>
      <c r="BZ130" s="177"/>
      <c r="CA130" s="178"/>
      <c r="CB130" s="177"/>
      <c r="CC130" s="178"/>
      <c r="CD130" s="177"/>
      <c r="CE130" s="178"/>
      <c r="CF130" s="177"/>
      <c r="CG130" s="178"/>
      <c r="CH130" s="177"/>
      <c r="CI130" s="178"/>
      <c r="CJ130" s="177"/>
      <c r="CK130" s="178"/>
      <c r="CL130" s="177"/>
      <c r="CM130" s="205"/>
      <c r="CN130" s="199">
        <f t="shared" si="120"/>
        <v>0</v>
      </c>
      <c r="CO130" s="216">
        <f t="shared" si="121"/>
        <v>0</v>
      </c>
      <c r="CP130" s="199">
        <f t="shared" si="122"/>
        <v>0</v>
      </c>
      <c r="CQ130" s="215">
        <f t="shared" si="123"/>
        <v>0</v>
      </c>
      <c r="CR130" s="1"/>
      <c r="CS130" s="1"/>
      <c r="CT130" s="177"/>
      <c r="CU130" s="178"/>
      <c r="CV130" s="177"/>
      <c r="CW130" s="178"/>
      <c r="CX130" s="177"/>
      <c r="CY130" s="178"/>
      <c r="CZ130" s="177"/>
      <c r="DA130" s="178"/>
      <c r="DB130" s="177"/>
      <c r="DC130" s="178"/>
      <c r="DD130" s="177"/>
      <c r="DE130" s="178"/>
      <c r="DF130" s="177"/>
      <c r="DG130" s="178"/>
      <c r="DH130" s="177"/>
      <c r="DI130" s="205"/>
      <c r="DJ130" s="199">
        <f t="shared" si="150"/>
        <v>0</v>
      </c>
      <c r="DK130" s="216">
        <f t="shared" si="151"/>
        <v>0</v>
      </c>
      <c r="DL130" s="199">
        <f t="shared" si="152"/>
        <v>0</v>
      </c>
      <c r="DM130" s="215">
        <f t="shared" si="153"/>
        <v>0</v>
      </c>
      <c r="DN130" s="1"/>
      <c r="DO130" s="1"/>
      <c r="DP130" s="177"/>
      <c r="DQ130" s="178"/>
      <c r="DR130" s="177"/>
      <c r="DS130" s="178"/>
      <c r="DT130" s="177"/>
      <c r="DU130" s="178"/>
      <c r="DV130" s="177"/>
      <c r="DW130" s="178"/>
      <c r="DX130" s="177"/>
      <c r="DY130" s="178"/>
      <c r="DZ130" s="177"/>
      <c r="EA130" s="178"/>
      <c r="EB130" s="177"/>
      <c r="EC130" s="178"/>
      <c r="ED130" s="177"/>
      <c r="EE130" s="205"/>
      <c r="EF130" s="199">
        <f t="shared" si="106"/>
        <v>0</v>
      </c>
      <c r="EG130" s="216">
        <f t="shared" si="107"/>
        <v>0</v>
      </c>
      <c r="EH130" s="199">
        <f t="shared" si="108"/>
        <v>0</v>
      </c>
      <c r="EI130" s="215">
        <f t="shared" si="109"/>
        <v>0</v>
      </c>
      <c r="EJ130" s="1"/>
      <c r="EK130" s="1"/>
      <c r="EL130" s="177"/>
      <c r="EM130" s="178"/>
      <c r="EN130" s="177"/>
      <c r="EO130" s="178"/>
      <c r="EP130" s="177"/>
      <c r="EQ130" s="178"/>
      <c r="ER130" s="177"/>
      <c r="ES130" s="178"/>
      <c r="ET130" s="177"/>
      <c r="EU130" s="178"/>
      <c r="EV130" s="177"/>
      <c r="EW130" s="178"/>
      <c r="EX130" s="177"/>
      <c r="EY130" s="178"/>
      <c r="EZ130" s="177"/>
      <c r="FA130" s="205"/>
      <c r="FB130" s="199">
        <f t="shared" si="110"/>
        <v>0</v>
      </c>
      <c r="FC130" s="216">
        <f t="shared" si="111"/>
        <v>0</v>
      </c>
      <c r="FD130" s="199">
        <f t="shared" si="112"/>
        <v>0</v>
      </c>
      <c r="FE130" s="215">
        <f t="shared" si="113"/>
        <v>0</v>
      </c>
      <c r="FF130" s="1"/>
      <c r="FG130" s="1"/>
      <c r="FH130" s="177"/>
      <c r="FI130" s="178"/>
      <c r="FJ130" s="177"/>
      <c r="FK130" s="178"/>
      <c r="FL130" s="177"/>
      <c r="FM130" s="178"/>
      <c r="FN130" s="177"/>
      <c r="FO130" s="178"/>
      <c r="FP130" s="177"/>
      <c r="FQ130" s="178"/>
      <c r="FR130" s="177"/>
      <c r="FS130" s="178"/>
      <c r="FT130" s="177"/>
      <c r="FU130" s="178"/>
      <c r="FV130" s="177"/>
      <c r="FW130" s="205"/>
      <c r="FX130" s="199">
        <f t="shared" si="124"/>
        <v>0</v>
      </c>
      <c r="FY130" s="216">
        <f t="shared" si="125"/>
        <v>0</v>
      </c>
      <c r="FZ130" s="199">
        <f t="shared" si="126"/>
        <v>0</v>
      </c>
      <c r="GA130" s="215">
        <f t="shared" si="127"/>
        <v>0</v>
      </c>
      <c r="GB130" s="1"/>
      <c r="GC130" s="1"/>
      <c r="GD130" s="177"/>
      <c r="GE130" s="178"/>
      <c r="GF130" s="177"/>
      <c r="GG130" s="178"/>
      <c r="GH130" s="177"/>
      <c r="GI130" s="178"/>
      <c r="GJ130" s="177"/>
      <c r="GK130" s="178"/>
      <c r="GL130" s="177"/>
      <c r="GM130" s="178"/>
      <c r="GN130" s="177"/>
      <c r="GO130" s="178"/>
      <c r="GP130" s="177"/>
      <c r="GQ130" s="178"/>
      <c r="GR130" s="177"/>
      <c r="GS130" s="205"/>
      <c r="GT130" s="199">
        <f t="shared" si="128"/>
        <v>0</v>
      </c>
      <c r="GU130" s="216">
        <f t="shared" si="129"/>
        <v>0</v>
      </c>
      <c r="GV130" s="199">
        <f t="shared" si="130"/>
        <v>0</v>
      </c>
      <c r="GW130" s="215">
        <f t="shared" si="131"/>
        <v>0</v>
      </c>
      <c r="GX130" s="1"/>
      <c r="GY130" s="1"/>
      <c r="GZ130" s="177"/>
      <c r="HA130" s="178"/>
      <c r="HB130" s="177"/>
      <c r="HC130" s="178"/>
      <c r="HD130" s="177"/>
      <c r="HE130" s="178"/>
      <c r="HF130" s="177"/>
      <c r="HG130" s="178"/>
      <c r="HH130" s="177"/>
      <c r="HI130" s="178"/>
      <c r="HJ130" s="177"/>
      <c r="HK130" s="178"/>
      <c r="HL130" s="177"/>
      <c r="HM130" s="178"/>
      <c r="HN130" s="177"/>
      <c r="HO130" s="205"/>
      <c r="HP130" s="199">
        <f t="shared" si="132"/>
        <v>0</v>
      </c>
      <c r="HQ130" s="216">
        <f t="shared" si="133"/>
        <v>0</v>
      </c>
      <c r="HR130" s="199">
        <f t="shared" si="134"/>
        <v>0</v>
      </c>
      <c r="HS130" s="215">
        <f t="shared" si="135"/>
        <v>0</v>
      </c>
      <c r="HT130" s="1"/>
      <c r="HU130" s="1"/>
      <c r="HV130" s="201">
        <f t="shared" si="136"/>
        <v>0</v>
      </c>
      <c r="HW130" s="202">
        <f t="shared" si="137"/>
        <v>0</v>
      </c>
      <c r="HX130" s="169">
        <f t="shared" si="138"/>
        <v>0</v>
      </c>
      <c r="HY130" s="170">
        <f t="shared" si="139"/>
        <v>0</v>
      </c>
      <c r="HZ130" s="203">
        <f t="shared" si="140"/>
        <v>0</v>
      </c>
      <c r="IA130" s="202">
        <f t="shared" si="141"/>
        <v>0</v>
      </c>
      <c r="IB130" s="169">
        <f t="shared" si="142"/>
        <v>0</v>
      </c>
      <c r="IC130" s="444">
        <f t="shared" si="143"/>
        <v>0</v>
      </c>
      <c r="ID130" s="437">
        <f t="shared" si="144"/>
        <v>0</v>
      </c>
      <c r="IE130" s="439">
        <f t="shared" si="145"/>
        <v>0</v>
      </c>
      <c r="IF130" s="438" t="s">
        <v>343</v>
      </c>
      <c r="IG130" s="439" t="s">
        <v>343</v>
      </c>
      <c r="IH130" s="1"/>
    </row>
    <row r="131" spans="2:242" s="4" customFormat="1" ht="16.5" customHeight="1" x14ac:dyDescent="0.2">
      <c r="B131" s="73" t="s">
        <v>346</v>
      </c>
      <c r="C131" s="880"/>
      <c r="D131" s="881"/>
      <c r="E131" s="318"/>
      <c r="F131" s="314"/>
      <c r="G131" s="14"/>
      <c r="H131" s="14"/>
      <c r="I131" s="80">
        <f>INT(ROUND(F131,2)*(IF(E131&gt;0,data!$J$4,0)))</f>
        <v>0</v>
      </c>
      <c r="J131" s="80">
        <f t="shared" ref="J131" si="182">IF(E131&gt;0,I131*E131,0)</f>
        <v>0</v>
      </c>
      <c r="K131" s="320"/>
      <c r="L131" s="318"/>
      <c r="M131" s="80">
        <f>INT(ROUND(F131,2)*(IF(E131&gt;0,(IF(K131="ano",data!$J$6,0)),0)))</f>
        <v>0</v>
      </c>
      <c r="N131" s="82">
        <f t="shared" ref="N131" si="183">IF(L131&gt;E131,M131*E131,M131*L131)</f>
        <v>0</v>
      </c>
      <c r="O131" s="84">
        <f t="shared" ref="O131" si="184">J131+N131</f>
        <v>0</v>
      </c>
      <c r="Q131" s="85" t="str">
        <f t="shared" ref="Q131" si="185">IF(O131&gt;0,1,"")</f>
        <v/>
      </c>
      <c r="R131" s="639" t="s">
        <v>343</v>
      </c>
      <c r="T131" s="4">
        <f t="shared" si="91"/>
        <v>0</v>
      </c>
      <c r="U131" s="179" t="s">
        <v>300</v>
      </c>
      <c r="V131" s="10"/>
      <c r="W131" s="10"/>
      <c r="X131" s="177"/>
      <c r="Y131" s="178"/>
      <c r="Z131" s="177"/>
      <c r="AA131" s="178"/>
      <c r="AB131" s="177"/>
      <c r="AC131" s="178"/>
      <c r="AD131" s="177"/>
      <c r="AE131" s="178"/>
      <c r="AF131" s="177"/>
      <c r="AG131" s="178"/>
      <c r="AH131" s="177"/>
      <c r="AI131" s="178"/>
      <c r="AJ131" s="177"/>
      <c r="AK131" s="178"/>
      <c r="AL131" s="177"/>
      <c r="AM131" s="178"/>
      <c r="AN131" s="177"/>
      <c r="AO131" s="178"/>
      <c r="AP131" s="177"/>
      <c r="AQ131" s="178"/>
      <c r="AR131" s="177"/>
      <c r="AS131" s="178"/>
      <c r="AT131" s="177"/>
      <c r="AU131" s="205"/>
      <c r="AV131" s="199">
        <f t="shared" si="51"/>
        <v>0</v>
      </c>
      <c r="AW131" s="215">
        <f t="shared" si="114"/>
        <v>0</v>
      </c>
      <c r="AX131" s="199">
        <f t="shared" si="53"/>
        <v>0</v>
      </c>
      <c r="AY131" s="215">
        <f t="shared" si="115"/>
        <v>0</v>
      </c>
      <c r="AZ131" s="1"/>
      <c r="BA131" s="1"/>
      <c r="BB131" s="177"/>
      <c r="BC131" s="178"/>
      <c r="BD131" s="177"/>
      <c r="BE131" s="178"/>
      <c r="BF131" s="177"/>
      <c r="BG131" s="178"/>
      <c r="BH131" s="177"/>
      <c r="BI131" s="178"/>
      <c r="BJ131" s="177"/>
      <c r="BK131" s="178"/>
      <c r="BL131" s="177"/>
      <c r="BM131" s="178"/>
      <c r="BN131" s="177"/>
      <c r="BO131" s="178"/>
      <c r="BP131" s="177"/>
      <c r="BQ131" s="205"/>
      <c r="BR131" s="199">
        <f t="shared" si="116"/>
        <v>0</v>
      </c>
      <c r="BS131" s="216">
        <f t="shared" si="117"/>
        <v>0</v>
      </c>
      <c r="BT131" s="199">
        <f t="shared" si="118"/>
        <v>0</v>
      </c>
      <c r="BU131" s="215">
        <f t="shared" si="119"/>
        <v>0</v>
      </c>
      <c r="BV131" s="1"/>
      <c r="BW131" s="1"/>
      <c r="BX131" s="177"/>
      <c r="BY131" s="178"/>
      <c r="BZ131" s="177"/>
      <c r="CA131" s="178"/>
      <c r="CB131" s="177"/>
      <c r="CC131" s="178"/>
      <c r="CD131" s="177"/>
      <c r="CE131" s="178"/>
      <c r="CF131" s="177"/>
      <c r="CG131" s="178"/>
      <c r="CH131" s="177"/>
      <c r="CI131" s="178"/>
      <c r="CJ131" s="177"/>
      <c r="CK131" s="178"/>
      <c r="CL131" s="177"/>
      <c r="CM131" s="205"/>
      <c r="CN131" s="199">
        <f t="shared" si="120"/>
        <v>0</v>
      </c>
      <c r="CO131" s="216">
        <f t="shared" si="121"/>
        <v>0</v>
      </c>
      <c r="CP131" s="199">
        <f t="shared" si="122"/>
        <v>0</v>
      </c>
      <c r="CQ131" s="215">
        <f t="shared" si="123"/>
        <v>0</v>
      </c>
      <c r="CR131" s="1"/>
      <c r="CS131" s="1"/>
      <c r="CT131" s="177"/>
      <c r="CU131" s="178"/>
      <c r="CV131" s="177"/>
      <c r="CW131" s="178"/>
      <c r="CX131" s="177"/>
      <c r="CY131" s="178"/>
      <c r="CZ131" s="177"/>
      <c r="DA131" s="178"/>
      <c r="DB131" s="177"/>
      <c r="DC131" s="178"/>
      <c r="DD131" s="177"/>
      <c r="DE131" s="178"/>
      <c r="DF131" s="177"/>
      <c r="DG131" s="178"/>
      <c r="DH131" s="177"/>
      <c r="DI131" s="205"/>
      <c r="DJ131" s="199">
        <f t="shared" si="150"/>
        <v>0</v>
      </c>
      <c r="DK131" s="216">
        <f t="shared" si="151"/>
        <v>0</v>
      </c>
      <c r="DL131" s="199">
        <f t="shared" si="152"/>
        <v>0</v>
      </c>
      <c r="DM131" s="215">
        <f t="shared" si="153"/>
        <v>0</v>
      </c>
      <c r="DN131" s="1"/>
      <c r="DO131" s="1"/>
      <c r="DP131" s="177"/>
      <c r="DQ131" s="178"/>
      <c r="DR131" s="177"/>
      <c r="DS131" s="178"/>
      <c r="DT131" s="177"/>
      <c r="DU131" s="178"/>
      <c r="DV131" s="177"/>
      <c r="DW131" s="178"/>
      <c r="DX131" s="177"/>
      <c r="DY131" s="178"/>
      <c r="DZ131" s="177"/>
      <c r="EA131" s="178"/>
      <c r="EB131" s="177"/>
      <c r="EC131" s="178"/>
      <c r="ED131" s="177"/>
      <c r="EE131" s="205"/>
      <c r="EF131" s="199">
        <f t="shared" si="106"/>
        <v>0</v>
      </c>
      <c r="EG131" s="216">
        <f t="shared" si="107"/>
        <v>0</v>
      </c>
      <c r="EH131" s="199">
        <f t="shared" si="108"/>
        <v>0</v>
      </c>
      <c r="EI131" s="215">
        <f t="shared" si="109"/>
        <v>0</v>
      </c>
      <c r="EJ131" s="1"/>
      <c r="EK131" s="1"/>
      <c r="EL131" s="177"/>
      <c r="EM131" s="178"/>
      <c r="EN131" s="177"/>
      <c r="EO131" s="178"/>
      <c r="EP131" s="177"/>
      <c r="EQ131" s="178"/>
      <c r="ER131" s="177"/>
      <c r="ES131" s="178"/>
      <c r="ET131" s="177"/>
      <c r="EU131" s="178"/>
      <c r="EV131" s="177"/>
      <c r="EW131" s="178"/>
      <c r="EX131" s="177"/>
      <c r="EY131" s="178"/>
      <c r="EZ131" s="177"/>
      <c r="FA131" s="205"/>
      <c r="FB131" s="199">
        <f t="shared" si="110"/>
        <v>0</v>
      </c>
      <c r="FC131" s="216">
        <f t="shared" si="111"/>
        <v>0</v>
      </c>
      <c r="FD131" s="199">
        <f t="shared" si="112"/>
        <v>0</v>
      </c>
      <c r="FE131" s="215">
        <f t="shared" si="113"/>
        <v>0</v>
      </c>
      <c r="FF131" s="1"/>
      <c r="FG131" s="1"/>
      <c r="FH131" s="177"/>
      <c r="FI131" s="178"/>
      <c r="FJ131" s="177"/>
      <c r="FK131" s="178"/>
      <c r="FL131" s="177"/>
      <c r="FM131" s="178"/>
      <c r="FN131" s="177"/>
      <c r="FO131" s="178"/>
      <c r="FP131" s="177"/>
      <c r="FQ131" s="178"/>
      <c r="FR131" s="177"/>
      <c r="FS131" s="178"/>
      <c r="FT131" s="177"/>
      <c r="FU131" s="178"/>
      <c r="FV131" s="177"/>
      <c r="FW131" s="205"/>
      <c r="FX131" s="199">
        <f t="shared" si="124"/>
        <v>0</v>
      </c>
      <c r="FY131" s="216">
        <f t="shared" si="125"/>
        <v>0</v>
      </c>
      <c r="FZ131" s="199">
        <f t="shared" si="126"/>
        <v>0</v>
      </c>
      <c r="GA131" s="215">
        <f t="shared" si="127"/>
        <v>0</v>
      </c>
      <c r="GB131" s="1"/>
      <c r="GC131" s="1"/>
      <c r="GD131" s="177"/>
      <c r="GE131" s="178"/>
      <c r="GF131" s="177"/>
      <c r="GG131" s="178"/>
      <c r="GH131" s="177"/>
      <c r="GI131" s="178"/>
      <c r="GJ131" s="177"/>
      <c r="GK131" s="178"/>
      <c r="GL131" s="177"/>
      <c r="GM131" s="178"/>
      <c r="GN131" s="177"/>
      <c r="GO131" s="178"/>
      <c r="GP131" s="177"/>
      <c r="GQ131" s="178"/>
      <c r="GR131" s="177"/>
      <c r="GS131" s="205"/>
      <c r="GT131" s="199">
        <f t="shared" si="128"/>
        <v>0</v>
      </c>
      <c r="GU131" s="216">
        <f t="shared" si="129"/>
        <v>0</v>
      </c>
      <c r="GV131" s="199">
        <f t="shared" si="130"/>
        <v>0</v>
      </c>
      <c r="GW131" s="215">
        <f t="shared" si="131"/>
        <v>0</v>
      </c>
      <c r="GX131" s="1"/>
      <c r="GY131" s="1"/>
      <c r="GZ131" s="177"/>
      <c r="HA131" s="178"/>
      <c r="HB131" s="177"/>
      <c r="HC131" s="178"/>
      <c r="HD131" s="177"/>
      <c r="HE131" s="178"/>
      <c r="HF131" s="177"/>
      <c r="HG131" s="178"/>
      <c r="HH131" s="177"/>
      <c r="HI131" s="178"/>
      <c r="HJ131" s="177"/>
      <c r="HK131" s="178"/>
      <c r="HL131" s="177"/>
      <c r="HM131" s="178"/>
      <c r="HN131" s="177"/>
      <c r="HO131" s="205"/>
      <c r="HP131" s="199">
        <f t="shared" si="132"/>
        <v>0</v>
      </c>
      <c r="HQ131" s="216">
        <f t="shared" si="133"/>
        <v>0</v>
      </c>
      <c r="HR131" s="199">
        <f t="shared" si="134"/>
        <v>0</v>
      </c>
      <c r="HS131" s="215">
        <f t="shared" si="135"/>
        <v>0</v>
      </c>
      <c r="HT131" s="1"/>
      <c r="HU131" s="1"/>
      <c r="HV131" s="201">
        <f t="shared" si="136"/>
        <v>0</v>
      </c>
      <c r="HW131" s="202">
        <f t="shared" si="137"/>
        <v>0</v>
      </c>
      <c r="HX131" s="169">
        <f t="shared" si="138"/>
        <v>0</v>
      </c>
      <c r="HY131" s="170">
        <f t="shared" si="139"/>
        <v>0</v>
      </c>
      <c r="HZ131" s="203">
        <f t="shared" si="140"/>
        <v>0</v>
      </c>
      <c r="IA131" s="202">
        <f t="shared" si="141"/>
        <v>0</v>
      </c>
      <c r="IB131" s="169">
        <f t="shared" si="142"/>
        <v>0</v>
      </c>
      <c r="IC131" s="444">
        <f t="shared" si="143"/>
        <v>0</v>
      </c>
      <c r="ID131" s="437">
        <f t="shared" si="144"/>
        <v>0</v>
      </c>
      <c r="IE131" s="439">
        <f t="shared" si="145"/>
        <v>0</v>
      </c>
      <c r="IF131" s="438" t="s">
        <v>343</v>
      </c>
      <c r="IG131" s="439" t="s">
        <v>343</v>
      </c>
      <c r="IH131" s="1"/>
    </row>
    <row r="132" spans="2:242" s="4" customFormat="1" ht="16.5" hidden="1" customHeight="1" x14ac:dyDescent="0.2">
      <c r="B132" s="73"/>
      <c r="C132" s="882"/>
      <c r="D132" s="883"/>
      <c r="E132" s="131"/>
      <c r="F132" s="564"/>
      <c r="G132" s="131"/>
      <c r="H132" s="131"/>
      <c r="I132" s="80">
        <f>INT(ROUND(F132,2)*(IF(E132&gt;0,data!$J$4,0)))</f>
        <v>0</v>
      </c>
      <c r="J132" s="80"/>
      <c r="K132" s="567"/>
      <c r="L132" s="131"/>
      <c r="M132" s="80">
        <f>INT(ROUND(F132,2)*(IF(E132&gt;0,(IF(K132="ano",data!$J$6,0)),0)))</f>
        <v>0</v>
      </c>
      <c r="N132" s="82"/>
      <c r="O132" s="84"/>
      <c r="Q132" s="85"/>
      <c r="R132" s="639" t="s">
        <v>343</v>
      </c>
      <c r="T132" s="4">
        <f t="shared" si="91"/>
        <v>0</v>
      </c>
      <c r="U132" s="176" t="s">
        <v>300</v>
      </c>
      <c r="V132" s="10"/>
      <c r="W132" s="10"/>
      <c r="X132" s="177"/>
      <c r="Y132" s="178"/>
      <c r="Z132" s="177"/>
      <c r="AA132" s="178"/>
      <c r="AB132" s="177"/>
      <c r="AC132" s="178"/>
      <c r="AD132" s="177"/>
      <c r="AE132" s="178"/>
      <c r="AF132" s="177"/>
      <c r="AG132" s="178"/>
      <c r="AH132" s="177"/>
      <c r="AI132" s="178"/>
      <c r="AJ132" s="177"/>
      <c r="AK132" s="178"/>
      <c r="AL132" s="177"/>
      <c r="AM132" s="178"/>
      <c r="AN132" s="177"/>
      <c r="AO132" s="178"/>
      <c r="AP132" s="177"/>
      <c r="AQ132" s="178"/>
      <c r="AR132" s="177"/>
      <c r="AS132" s="178"/>
      <c r="AT132" s="177"/>
      <c r="AU132" s="205"/>
      <c r="AV132" s="199">
        <f t="shared" si="51"/>
        <v>0</v>
      </c>
      <c r="AW132" s="215">
        <f t="shared" si="114"/>
        <v>0</v>
      </c>
      <c r="AX132" s="199">
        <f t="shared" si="53"/>
        <v>0</v>
      </c>
      <c r="AY132" s="215">
        <f t="shared" si="115"/>
        <v>0</v>
      </c>
      <c r="AZ132" s="1"/>
      <c r="BA132" s="1"/>
      <c r="BB132" s="177"/>
      <c r="BC132" s="178"/>
      <c r="BD132" s="177"/>
      <c r="BE132" s="178"/>
      <c r="BF132" s="177"/>
      <c r="BG132" s="178"/>
      <c r="BH132" s="177"/>
      <c r="BI132" s="178"/>
      <c r="BJ132" s="177"/>
      <c r="BK132" s="178"/>
      <c r="BL132" s="177"/>
      <c r="BM132" s="178"/>
      <c r="BN132" s="177"/>
      <c r="BO132" s="178"/>
      <c r="BP132" s="177"/>
      <c r="BQ132" s="205"/>
      <c r="BR132" s="199">
        <f t="shared" si="116"/>
        <v>0</v>
      </c>
      <c r="BS132" s="216">
        <f t="shared" si="117"/>
        <v>0</v>
      </c>
      <c r="BT132" s="199">
        <f t="shared" si="118"/>
        <v>0</v>
      </c>
      <c r="BU132" s="215">
        <f t="shared" si="119"/>
        <v>0</v>
      </c>
      <c r="BV132" s="1"/>
      <c r="BW132" s="1"/>
      <c r="BX132" s="177"/>
      <c r="BY132" s="178"/>
      <c r="BZ132" s="177"/>
      <c r="CA132" s="178"/>
      <c r="CB132" s="177"/>
      <c r="CC132" s="178"/>
      <c r="CD132" s="177"/>
      <c r="CE132" s="178"/>
      <c r="CF132" s="177"/>
      <c r="CG132" s="178"/>
      <c r="CH132" s="177"/>
      <c r="CI132" s="178"/>
      <c r="CJ132" s="177"/>
      <c r="CK132" s="178"/>
      <c r="CL132" s="177"/>
      <c r="CM132" s="205"/>
      <c r="CN132" s="199">
        <f t="shared" si="120"/>
        <v>0</v>
      </c>
      <c r="CO132" s="216">
        <f t="shared" si="121"/>
        <v>0</v>
      </c>
      <c r="CP132" s="199">
        <f t="shared" si="122"/>
        <v>0</v>
      </c>
      <c r="CQ132" s="215">
        <f t="shared" si="123"/>
        <v>0</v>
      </c>
      <c r="CR132" s="1"/>
      <c r="CS132" s="1"/>
      <c r="CT132" s="177"/>
      <c r="CU132" s="178"/>
      <c r="CV132" s="177"/>
      <c r="CW132" s="178"/>
      <c r="CX132" s="177"/>
      <c r="CY132" s="178"/>
      <c r="CZ132" s="177"/>
      <c r="DA132" s="178"/>
      <c r="DB132" s="177"/>
      <c r="DC132" s="178"/>
      <c r="DD132" s="177"/>
      <c r="DE132" s="178"/>
      <c r="DF132" s="177"/>
      <c r="DG132" s="178"/>
      <c r="DH132" s="177"/>
      <c r="DI132" s="205"/>
      <c r="DJ132" s="199">
        <f t="shared" si="150"/>
        <v>0</v>
      </c>
      <c r="DK132" s="216">
        <f t="shared" si="151"/>
        <v>0</v>
      </c>
      <c r="DL132" s="199">
        <f t="shared" si="152"/>
        <v>0</v>
      </c>
      <c r="DM132" s="215">
        <f t="shared" si="153"/>
        <v>0</v>
      </c>
      <c r="DN132" s="1"/>
      <c r="DO132" s="1"/>
      <c r="DP132" s="177"/>
      <c r="DQ132" s="178"/>
      <c r="DR132" s="177"/>
      <c r="DS132" s="178"/>
      <c r="DT132" s="177"/>
      <c r="DU132" s="178"/>
      <c r="DV132" s="177"/>
      <c r="DW132" s="178"/>
      <c r="DX132" s="177"/>
      <c r="DY132" s="178"/>
      <c r="DZ132" s="177"/>
      <c r="EA132" s="178"/>
      <c r="EB132" s="177"/>
      <c r="EC132" s="178"/>
      <c r="ED132" s="177"/>
      <c r="EE132" s="205"/>
      <c r="EF132" s="199">
        <f t="shared" si="106"/>
        <v>0</v>
      </c>
      <c r="EG132" s="216">
        <f t="shared" si="107"/>
        <v>0</v>
      </c>
      <c r="EH132" s="199">
        <f t="shared" si="108"/>
        <v>0</v>
      </c>
      <c r="EI132" s="215">
        <f t="shared" si="109"/>
        <v>0</v>
      </c>
      <c r="EJ132" s="1"/>
      <c r="EK132" s="1"/>
      <c r="EL132" s="177"/>
      <c r="EM132" s="178"/>
      <c r="EN132" s="177"/>
      <c r="EO132" s="178"/>
      <c r="EP132" s="177"/>
      <c r="EQ132" s="178"/>
      <c r="ER132" s="177"/>
      <c r="ES132" s="178"/>
      <c r="ET132" s="177"/>
      <c r="EU132" s="178"/>
      <c r="EV132" s="177"/>
      <c r="EW132" s="178"/>
      <c r="EX132" s="177"/>
      <c r="EY132" s="178"/>
      <c r="EZ132" s="177"/>
      <c r="FA132" s="205"/>
      <c r="FB132" s="199">
        <f t="shared" si="110"/>
        <v>0</v>
      </c>
      <c r="FC132" s="216">
        <f t="shared" si="111"/>
        <v>0</v>
      </c>
      <c r="FD132" s="199">
        <f t="shared" si="112"/>
        <v>0</v>
      </c>
      <c r="FE132" s="215">
        <f t="shared" si="113"/>
        <v>0</v>
      </c>
      <c r="FF132" s="1"/>
      <c r="FG132" s="1"/>
      <c r="FH132" s="177"/>
      <c r="FI132" s="178"/>
      <c r="FJ132" s="177"/>
      <c r="FK132" s="178"/>
      <c r="FL132" s="177"/>
      <c r="FM132" s="178"/>
      <c r="FN132" s="177"/>
      <c r="FO132" s="178"/>
      <c r="FP132" s="177"/>
      <c r="FQ132" s="178"/>
      <c r="FR132" s="177"/>
      <c r="FS132" s="178"/>
      <c r="FT132" s="177"/>
      <c r="FU132" s="178"/>
      <c r="FV132" s="177"/>
      <c r="FW132" s="205"/>
      <c r="FX132" s="199">
        <f t="shared" si="124"/>
        <v>0</v>
      </c>
      <c r="FY132" s="216">
        <f t="shared" si="125"/>
        <v>0</v>
      </c>
      <c r="FZ132" s="199">
        <f t="shared" si="126"/>
        <v>0</v>
      </c>
      <c r="GA132" s="215">
        <f t="shared" si="127"/>
        <v>0</v>
      </c>
      <c r="GB132" s="1"/>
      <c r="GC132" s="1"/>
      <c r="GD132" s="177"/>
      <c r="GE132" s="178"/>
      <c r="GF132" s="177"/>
      <c r="GG132" s="178"/>
      <c r="GH132" s="177"/>
      <c r="GI132" s="178"/>
      <c r="GJ132" s="177"/>
      <c r="GK132" s="178"/>
      <c r="GL132" s="177"/>
      <c r="GM132" s="178"/>
      <c r="GN132" s="177"/>
      <c r="GO132" s="178"/>
      <c r="GP132" s="177"/>
      <c r="GQ132" s="178"/>
      <c r="GR132" s="177"/>
      <c r="GS132" s="205"/>
      <c r="GT132" s="199">
        <f t="shared" si="128"/>
        <v>0</v>
      </c>
      <c r="GU132" s="216">
        <f t="shared" si="129"/>
        <v>0</v>
      </c>
      <c r="GV132" s="199">
        <f t="shared" si="130"/>
        <v>0</v>
      </c>
      <c r="GW132" s="215">
        <f t="shared" si="131"/>
        <v>0</v>
      </c>
      <c r="GX132" s="1"/>
      <c r="GY132" s="1"/>
      <c r="GZ132" s="177"/>
      <c r="HA132" s="178"/>
      <c r="HB132" s="177"/>
      <c r="HC132" s="178"/>
      <c r="HD132" s="177"/>
      <c r="HE132" s="178"/>
      <c r="HF132" s="177"/>
      <c r="HG132" s="178"/>
      <c r="HH132" s="177"/>
      <c r="HI132" s="178"/>
      <c r="HJ132" s="177"/>
      <c r="HK132" s="178"/>
      <c r="HL132" s="177"/>
      <c r="HM132" s="178"/>
      <c r="HN132" s="177"/>
      <c r="HO132" s="205"/>
      <c r="HP132" s="199">
        <f t="shared" si="132"/>
        <v>0</v>
      </c>
      <c r="HQ132" s="216">
        <f t="shared" si="133"/>
        <v>0</v>
      </c>
      <c r="HR132" s="199">
        <f t="shared" si="134"/>
        <v>0</v>
      </c>
      <c r="HS132" s="215">
        <f t="shared" si="135"/>
        <v>0</v>
      </c>
      <c r="HT132" s="1"/>
      <c r="HU132" s="1"/>
      <c r="HV132" s="201">
        <f t="shared" si="136"/>
        <v>0</v>
      </c>
      <c r="HW132" s="202">
        <f t="shared" si="137"/>
        <v>0</v>
      </c>
      <c r="HX132" s="169">
        <f t="shared" si="138"/>
        <v>0</v>
      </c>
      <c r="HY132" s="170">
        <f t="shared" si="139"/>
        <v>0</v>
      </c>
      <c r="HZ132" s="203">
        <f t="shared" si="140"/>
        <v>0</v>
      </c>
      <c r="IA132" s="202">
        <f t="shared" si="141"/>
        <v>0</v>
      </c>
      <c r="IB132" s="169">
        <f t="shared" si="142"/>
        <v>0</v>
      </c>
      <c r="IC132" s="444">
        <f t="shared" si="143"/>
        <v>0</v>
      </c>
      <c r="ID132" s="437">
        <f t="shared" si="144"/>
        <v>0</v>
      </c>
      <c r="IE132" s="439">
        <f t="shared" si="145"/>
        <v>0</v>
      </c>
      <c r="IF132" s="438" t="s">
        <v>343</v>
      </c>
      <c r="IG132" s="439" t="s">
        <v>343</v>
      </c>
      <c r="IH132" s="1"/>
    </row>
    <row r="133" spans="2:242" s="4" customFormat="1" ht="16.5" customHeight="1" x14ac:dyDescent="0.2">
      <c r="B133" s="73" t="s">
        <v>347</v>
      </c>
      <c r="C133" s="880"/>
      <c r="D133" s="881"/>
      <c r="E133" s="318"/>
      <c r="F133" s="314"/>
      <c r="G133" s="14"/>
      <c r="H133" s="14"/>
      <c r="I133" s="80">
        <f>INT(ROUND(F133,2)*(IF(E133&gt;0,data!$J$4,0)))</f>
        <v>0</v>
      </c>
      <c r="J133" s="80">
        <f t="shared" ref="J133" si="186">IF(E133&gt;0,I133*E133,0)</f>
        <v>0</v>
      </c>
      <c r="K133" s="320"/>
      <c r="L133" s="318"/>
      <c r="M133" s="80">
        <f>INT(ROUND(F133,2)*(IF(E133&gt;0,(IF(K133="ano",data!$J$6,0)),0)))</f>
        <v>0</v>
      </c>
      <c r="N133" s="82">
        <f t="shared" ref="N133" si="187">IF(L133&gt;E133,M133*E133,M133*L133)</f>
        <v>0</v>
      </c>
      <c r="O133" s="84">
        <f t="shared" ref="O133" si="188">J133+N133</f>
        <v>0</v>
      </c>
      <c r="Q133" s="85" t="str">
        <f t="shared" ref="Q133" si="189">IF(O133&gt;0,1,"")</f>
        <v/>
      </c>
      <c r="R133" s="639" t="s">
        <v>343</v>
      </c>
      <c r="T133" s="4">
        <f t="shared" si="91"/>
        <v>0</v>
      </c>
      <c r="U133" s="179" t="s">
        <v>300</v>
      </c>
      <c r="V133" s="10"/>
      <c r="W133" s="10"/>
      <c r="X133" s="167"/>
      <c r="Y133" s="180"/>
      <c r="Z133" s="167"/>
      <c r="AA133" s="180"/>
      <c r="AB133" s="167"/>
      <c r="AC133" s="180"/>
      <c r="AD133" s="167"/>
      <c r="AE133" s="180"/>
      <c r="AF133" s="167"/>
      <c r="AG133" s="180"/>
      <c r="AH133" s="167"/>
      <c r="AI133" s="180"/>
      <c r="AJ133" s="167"/>
      <c r="AK133" s="180"/>
      <c r="AL133" s="167"/>
      <c r="AM133" s="180"/>
      <c r="AN133" s="167"/>
      <c r="AO133" s="180"/>
      <c r="AP133" s="167"/>
      <c r="AQ133" s="180"/>
      <c r="AR133" s="167"/>
      <c r="AS133" s="180"/>
      <c r="AT133" s="167"/>
      <c r="AU133" s="198"/>
      <c r="AV133" s="199">
        <f t="shared" si="51"/>
        <v>0</v>
      </c>
      <c r="AW133" s="215">
        <f t="shared" si="114"/>
        <v>0</v>
      </c>
      <c r="AX133" s="199">
        <f t="shared" si="53"/>
        <v>0</v>
      </c>
      <c r="AY133" s="215">
        <f t="shared" si="115"/>
        <v>0</v>
      </c>
      <c r="AZ133" s="1"/>
      <c r="BA133" s="1"/>
      <c r="BB133" s="167"/>
      <c r="BC133" s="180"/>
      <c r="BD133" s="167"/>
      <c r="BE133" s="180"/>
      <c r="BF133" s="167"/>
      <c r="BG133" s="180"/>
      <c r="BH133" s="167"/>
      <c r="BI133" s="180"/>
      <c r="BJ133" s="167"/>
      <c r="BK133" s="180"/>
      <c r="BL133" s="167"/>
      <c r="BM133" s="180"/>
      <c r="BN133" s="167"/>
      <c r="BO133" s="180"/>
      <c r="BP133" s="167"/>
      <c r="BQ133" s="198"/>
      <c r="BR133" s="199">
        <f t="shared" si="116"/>
        <v>0</v>
      </c>
      <c r="BS133" s="216">
        <f t="shared" si="117"/>
        <v>0</v>
      </c>
      <c r="BT133" s="199">
        <f t="shared" si="118"/>
        <v>0</v>
      </c>
      <c r="BU133" s="215">
        <f t="shared" si="119"/>
        <v>0</v>
      </c>
      <c r="BV133" s="1"/>
      <c r="BW133" s="1"/>
      <c r="BX133" s="167"/>
      <c r="BY133" s="180"/>
      <c r="BZ133" s="167"/>
      <c r="CA133" s="180"/>
      <c r="CB133" s="167"/>
      <c r="CC133" s="180"/>
      <c r="CD133" s="167"/>
      <c r="CE133" s="180"/>
      <c r="CF133" s="167"/>
      <c r="CG133" s="180"/>
      <c r="CH133" s="167"/>
      <c r="CI133" s="180"/>
      <c r="CJ133" s="167"/>
      <c r="CK133" s="180"/>
      <c r="CL133" s="167"/>
      <c r="CM133" s="198"/>
      <c r="CN133" s="199">
        <f t="shared" si="120"/>
        <v>0</v>
      </c>
      <c r="CO133" s="216">
        <f t="shared" si="121"/>
        <v>0</v>
      </c>
      <c r="CP133" s="199">
        <f t="shared" si="122"/>
        <v>0</v>
      </c>
      <c r="CQ133" s="215">
        <f t="shared" si="123"/>
        <v>0</v>
      </c>
      <c r="CR133" s="1"/>
      <c r="CS133" s="1"/>
      <c r="CT133" s="167"/>
      <c r="CU133" s="180"/>
      <c r="CV133" s="167"/>
      <c r="CW133" s="180"/>
      <c r="CX133" s="167"/>
      <c r="CY133" s="180"/>
      <c r="CZ133" s="167"/>
      <c r="DA133" s="180"/>
      <c r="DB133" s="167"/>
      <c r="DC133" s="180"/>
      <c r="DD133" s="167"/>
      <c r="DE133" s="180"/>
      <c r="DF133" s="167"/>
      <c r="DG133" s="180"/>
      <c r="DH133" s="167"/>
      <c r="DI133" s="198"/>
      <c r="DJ133" s="199">
        <f t="shared" si="150"/>
        <v>0</v>
      </c>
      <c r="DK133" s="216">
        <f t="shared" si="151"/>
        <v>0</v>
      </c>
      <c r="DL133" s="199">
        <f t="shared" si="152"/>
        <v>0</v>
      </c>
      <c r="DM133" s="215">
        <f t="shared" si="153"/>
        <v>0</v>
      </c>
      <c r="DN133" s="1"/>
      <c r="DO133" s="1"/>
      <c r="DP133" s="167"/>
      <c r="DQ133" s="180"/>
      <c r="DR133" s="167"/>
      <c r="DS133" s="180"/>
      <c r="DT133" s="167"/>
      <c r="DU133" s="180"/>
      <c r="DV133" s="167"/>
      <c r="DW133" s="180"/>
      <c r="DX133" s="167"/>
      <c r="DY133" s="180"/>
      <c r="DZ133" s="167"/>
      <c r="EA133" s="180"/>
      <c r="EB133" s="167"/>
      <c r="EC133" s="180"/>
      <c r="ED133" s="167"/>
      <c r="EE133" s="198"/>
      <c r="EF133" s="199">
        <f t="shared" si="106"/>
        <v>0</v>
      </c>
      <c r="EG133" s="216">
        <f t="shared" si="107"/>
        <v>0</v>
      </c>
      <c r="EH133" s="199">
        <f t="shared" si="108"/>
        <v>0</v>
      </c>
      <c r="EI133" s="215">
        <f t="shared" si="109"/>
        <v>0</v>
      </c>
      <c r="EJ133" s="1"/>
      <c r="EK133" s="1"/>
      <c r="EL133" s="167"/>
      <c r="EM133" s="180"/>
      <c r="EN133" s="167"/>
      <c r="EO133" s="180"/>
      <c r="EP133" s="167"/>
      <c r="EQ133" s="180"/>
      <c r="ER133" s="167"/>
      <c r="ES133" s="180"/>
      <c r="ET133" s="167"/>
      <c r="EU133" s="180"/>
      <c r="EV133" s="167"/>
      <c r="EW133" s="180"/>
      <c r="EX133" s="167"/>
      <c r="EY133" s="180"/>
      <c r="EZ133" s="167"/>
      <c r="FA133" s="198"/>
      <c r="FB133" s="199">
        <f t="shared" si="110"/>
        <v>0</v>
      </c>
      <c r="FC133" s="216">
        <f t="shared" si="111"/>
        <v>0</v>
      </c>
      <c r="FD133" s="199">
        <f t="shared" si="112"/>
        <v>0</v>
      </c>
      <c r="FE133" s="215">
        <f t="shared" si="113"/>
        <v>0</v>
      </c>
      <c r="FF133" s="1"/>
      <c r="FG133" s="1"/>
      <c r="FH133" s="167"/>
      <c r="FI133" s="180"/>
      <c r="FJ133" s="167"/>
      <c r="FK133" s="180"/>
      <c r="FL133" s="167"/>
      <c r="FM133" s="180"/>
      <c r="FN133" s="167"/>
      <c r="FO133" s="180"/>
      <c r="FP133" s="167"/>
      <c r="FQ133" s="180"/>
      <c r="FR133" s="167"/>
      <c r="FS133" s="180"/>
      <c r="FT133" s="167"/>
      <c r="FU133" s="180"/>
      <c r="FV133" s="167"/>
      <c r="FW133" s="198"/>
      <c r="FX133" s="199">
        <f t="shared" si="124"/>
        <v>0</v>
      </c>
      <c r="FY133" s="216">
        <f t="shared" si="125"/>
        <v>0</v>
      </c>
      <c r="FZ133" s="199">
        <f t="shared" si="126"/>
        <v>0</v>
      </c>
      <c r="GA133" s="215">
        <f t="shared" si="127"/>
        <v>0</v>
      </c>
      <c r="GB133" s="1"/>
      <c r="GC133" s="1"/>
      <c r="GD133" s="167"/>
      <c r="GE133" s="180"/>
      <c r="GF133" s="167"/>
      <c r="GG133" s="180"/>
      <c r="GH133" s="167"/>
      <c r="GI133" s="180"/>
      <c r="GJ133" s="167"/>
      <c r="GK133" s="180"/>
      <c r="GL133" s="167"/>
      <c r="GM133" s="180"/>
      <c r="GN133" s="167"/>
      <c r="GO133" s="180"/>
      <c r="GP133" s="167"/>
      <c r="GQ133" s="180"/>
      <c r="GR133" s="167"/>
      <c r="GS133" s="198"/>
      <c r="GT133" s="199">
        <f t="shared" si="128"/>
        <v>0</v>
      </c>
      <c r="GU133" s="216">
        <f t="shared" si="129"/>
        <v>0</v>
      </c>
      <c r="GV133" s="199">
        <f t="shared" si="130"/>
        <v>0</v>
      </c>
      <c r="GW133" s="215">
        <f t="shared" si="131"/>
        <v>0</v>
      </c>
      <c r="GX133" s="1"/>
      <c r="GY133" s="1"/>
      <c r="GZ133" s="167"/>
      <c r="HA133" s="180"/>
      <c r="HB133" s="167"/>
      <c r="HC133" s="180"/>
      <c r="HD133" s="167"/>
      <c r="HE133" s="180"/>
      <c r="HF133" s="167"/>
      <c r="HG133" s="180"/>
      <c r="HH133" s="167"/>
      <c r="HI133" s="180"/>
      <c r="HJ133" s="167"/>
      <c r="HK133" s="180"/>
      <c r="HL133" s="167"/>
      <c r="HM133" s="180"/>
      <c r="HN133" s="167"/>
      <c r="HO133" s="198"/>
      <c r="HP133" s="199">
        <f t="shared" si="132"/>
        <v>0</v>
      </c>
      <c r="HQ133" s="216">
        <f t="shared" si="133"/>
        <v>0</v>
      </c>
      <c r="HR133" s="199">
        <f t="shared" si="134"/>
        <v>0</v>
      </c>
      <c r="HS133" s="215">
        <f t="shared" si="135"/>
        <v>0</v>
      </c>
      <c r="HT133" s="1"/>
      <c r="HU133" s="1"/>
      <c r="HV133" s="201">
        <f t="shared" si="136"/>
        <v>0</v>
      </c>
      <c r="HW133" s="202">
        <f t="shared" si="137"/>
        <v>0</v>
      </c>
      <c r="HX133" s="169">
        <f t="shared" si="138"/>
        <v>0</v>
      </c>
      <c r="HY133" s="170">
        <f t="shared" si="139"/>
        <v>0</v>
      </c>
      <c r="HZ133" s="203">
        <f t="shared" si="140"/>
        <v>0</v>
      </c>
      <c r="IA133" s="202">
        <f t="shared" si="141"/>
        <v>0</v>
      </c>
      <c r="IB133" s="169">
        <f t="shared" si="142"/>
        <v>0</v>
      </c>
      <c r="IC133" s="444">
        <f t="shared" si="143"/>
        <v>0</v>
      </c>
      <c r="ID133" s="437">
        <f t="shared" si="144"/>
        <v>0</v>
      </c>
      <c r="IE133" s="439">
        <f t="shared" si="145"/>
        <v>0</v>
      </c>
      <c r="IF133" s="438" t="s">
        <v>343</v>
      </c>
      <c r="IG133" s="439" t="s">
        <v>343</v>
      </c>
      <c r="IH133" s="1"/>
    </row>
    <row r="134" spans="2:242" s="4" customFormat="1" ht="16.5" hidden="1" customHeight="1" x14ac:dyDescent="0.2">
      <c r="B134" s="73"/>
      <c r="C134" s="882"/>
      <c r="D134" s="883"/>
      <c r="E134" s="131"/>
      <c r="F134" s="564"/>
      <c r="G134" s="131"/>
      <c r="H134" s="131"/>
      <c r="I134" s="80">
        <f>INT(ROUND(F134,2)*(IF(E134&gt;0,data!$J$4,0)))</f>
        <v>0</v>
      </c>
      <c r="J134" s="80"/>
      <c r="K134" s="567"/>
      <c r="L134" s="131"/>
      <c r="M134" s="80">
        <f>INT(ROUND(F134,2)*(IF(E134&gt;0,(IF(K134="ano",data!$J$6,0)),0)))</f>
        <v>0</v>
      </c>
      <c r="N134" s="82"/>
      <c r="O134" s="84"/>
      <c r="Q134" s="85"/>
      <c r="R134" s="639" t="s">
        <v>343</v>
      </c>
      <c r="T134" s="4">
        <f t="shared" si="91"/>
        <v>0</v>
      </c>
      <c r="U134" s="176" t="s">
        <v>300</v>
      </c>
      <c r="V134" s="10"/>
      <c r="W134" s="10"/>
      <c r="X134" s="177"/>
      <c r="Y134" s="178"/>
      <c r="Z134" s="177"/>
      <c r="AA134" s="178"/>
      <c r="AB134" s="177"/>
      <c r="AC134" s="178"/>
      <c r="AD134" s="177"/>
      <c r="AE134" s="178"/>
      <c r="AF134" s="177"/>
      <c r="AG134" s="178"/>
      <c r="AH134" s="177"/>
      <c r="AI134" s="178"/>
      <c r="AJ134" s="177"/>
      <c r="AK134" s="178"/>
      <c r="AL134" s="177"/>
      <c r="AM134" s="178"/>
      <c r="AN134" s="177"/>
      <c r="AO134" s="178"/>
      <c r="AP134" s="177"/>
      <c r="AQ134" s="178"/>
      <c r="AR134" s="177"/>
      <c r="AS134" s="178"/>
      <c r="AT134" s="177"/>
      <c r="AU134" s="205"/>
      <c r="AV134" s="199">
        <f t="shared" si="51"/>
        <v>0</v>
      </c>
      <c r="AW134" s="215">
        <f t="shared" si="114"/>
        <v>0</v>
      </c>
      <c r="AX134" s="199">
        <f t="shared" si="53"/>
        <v>0</v>
      </c>
      <c r="AY134" s="215">
        <f t="shared" si="115"/>
        <v>0</v>
      </c>
      <c r="AZ134" s="1"/>
      <c r="BA134" s="1"/>
      <c r="BB134" s="177"/>
      <c r="BC134" s="178"/>
      <c r="BD134" s="177"/>
      <c r="BE134" s="178"/>
      <c r="BF134" s="177"/>
      <c r="BG134" s="178"/>
      <c r="BH134" s="177"/>
      <c r="BI134" s="178"/>
      <c r="BJ134" s="177"/>
      <c r="BK134" s="178"/>
      <c r="BL134" s="177"/>
      <c r="BM134" s="178"/>
      <c r="BN134" s="177"/>
      <c r="BO134" s="178"/>
      <c r="BP134" s="177"/>
      <c r="BQ134" s="205"/>
      <c r="BR134" s="199">
        <f t="shared" si="116"/>
        <v>0</v>
      </c>
      <c r="BS134" s="216">
        <f t="shared" si="117"/>
        <v>0</v>
      </c>
      <c r="BT134" s="199">
        <f t="shared" si="118"/>
        <v>0</v>
      </c>
      <c r="BU134" s="215">
        <f t="shared" si="119"/>
        <v>0</v>
      </c>
      <c r="BV134" s="1"/>
      <c r="BW134" s="1"/>
      <c r="BX134" s="177"/>
      <c r="BY134" s="178"/>
      <c r="BZ134" s="177"/>
      <c r="CA134" s="178"/>
      <c r="CB134" s="177"/>
      <c r="CC134" s="178"/>
      <c r="CD134" s="177"/>
      <c r="CE134" s="178"/>
      <c r="CF134" s="177"/>
      <c r="CG134" s="178"/>
      <c r="CH134" s="177"/>
      <c r="CI134" s="178"/>
      <c r="CJ134" s="177"/>
      <c r="CK134" s="178"/>
      <c r="CL134" s="177"/>
      <c r="CM134" s="205"/>
      <c r="CN134" s="199">
        <f t="shared" si="120"/>
        <v>0</v>
      </c>
      <c r="CO134" s="216">
        <f t="shared" si="121"/>
        <v>0</v>
      </c>
      <c r="CP134" s="199">
        <f t="shared" si="122"/>
        <v>0</v>
      </c>
      <c r="CQ134" s="215">
        <f t="shared" si="123"/>
        <v>0</v>
      </c>
      <c r="CR134" s="1"/>
      <c r="CS134" s="1"/>
      <c r="CT134" s="177"/>
      <c r="CU134" s="178"/>
      <c r="CV134" s="177"/>
      <c r="CW134" s="178"/>
      <c r="CX134" s="177"/>
      <c r="CY134" s="178"/>
      <c r="CZ134" s="177"/>
      <c r="DA134" s="178"/>
      <c r="DB134" s="177"/>
      <c r="DC134" s="178"/>
      <c r="DD134" s="177"/>
      <c r="DE134" s="178"/>
      <c r="DF134" s="177"/>
      <c r="DG134" s="178"/>
      <c r="DH134" s="177"/>
      <c r="DI134" s="205"/>
      <c r="DJ134" s="199">
        <f t="shared" si="150"/>
        <v>0</v>
      </c>
      <c r="DK134" s="216">
        <f t="shared" si="151"/>
        <v>0</v>
      </c>
      <c r="DL134" s="199">
        <f t="shared" si="152"/>
        <v>0</v>
      </c>
      <c r="DM134" s="215">
        <f t="shared" si="153"/>
        <v>0</v>
      </c>
      <c r="DN134" s="1"/>
      <c r="DO134" s="1"/>
      <c r="DP134" s="177"/>
      <c r="DQ134" s="178"/>
      <c r="DR134" s="177"/>
      <c r="DS134" s="178"/>
      <c r="DT134" s="177"/>
      <c r="DU134" s="178"/>
      <c r="DV134" s="177"/>
      <c r="DW134" s="178"/>
      <c r="DX134" s="177"/>
      <c r="DY134" s="178"/>
      <c r="DZ134" s="177"/>
      <c r="EA134" s="178"/>
      <c r="EB134" s="177"/>
      <c r="EC134" s="178"/>
      <c r="ED134" s="177"/>
      <c r="EE134" s="205"/>
      <c r="EF134" s="199">
        <f t="shared" si="106"/>
        <v>0</v>
      </c>
      <c r="EG134" s="216">
        <f t="shared" si="107"/>
        <v>0</v>
      </c>
      <c r="EH134" s="199">
        <f t="shared" si="108"/>
        <v>0</v>
      </c>
      <c r="EI134" s="215">
        <f t="shared" si="109"/>
        <v>0</v>
      </c>
      <c r="EJ134" s="1"/>
      <c r="EK134" s="1"/>
      <c r="EL134" s="177"/>
      <c r="EM134" s="178"/>
      <c r="EN134" s="177"/>
      <c r="EO134" s="178"/>
      <c r="EP134" s="177"/>
      <c r="EQ134" s="178"/>
      <c r="ER134" s="177"/>
      <c r="ES134" s="178"/>
      <c r="ET134" s="177"/>
      <c r="EU134" s="178"/>
      <c r="EV134" s="177"/>
      <c r="EW134" s="178"/>
      <c r="EX134" s="177"/>
      <c r="EY134" s="178"/>
      <c r="EZ134" s="177"/>
      <c r="FA134" s="205"/>
      <c r="FB134" s="199">
        <f t="shared" si="110"/>
        <v>0</v>
      </c>
      <c r="FC134" s="216">
        <f t="shared" si="111"/>
        <v>0</v>
      </c>
      <c r="FD134" s="199">
        <f t="shared" si="112"/>
        <v>0</v>
      </c>
      <c r="FE134" s="215">
        <f t="shared" si="113"/>
        <v>0</v>
      </c>
      <c r="FF134" s="1"/>
      <c r="FG134" s="1"/>
      <c r="FH134" s="177"/>
      <c r="FI134" s="178"/>
      <c r="FJ134" s="177"/>
      <c r="FK134" s="178"/>
      <c r="FL134" s="177"/>
      <c r="FM134" s="178"/>
      <c r="FN134" s="177"/>
      <c r="FO134" s="178"/>
      <c r="FP134" s="177"/>
      <c r="FQ134" s="178"/>
      <c r="FR134" s="177"/>
      <c r="FS134" s="178"/>
      <c r="FT134" s="177"/>
      <c r="FU134" s="178"/>
      <c r="FV134" s="177"/>
      <c r="FW134" s="205"/>
      <c r="FX134" s="199">
        <f t="shared" si="124"/>
        <v>0</v>
      </c>
      <c r="FY134" s="216">
        <f t="shared" si="125"/>
        <v>0</v>
      </c>
      <c r="FZ134" s="199">
        <f t="shared" si="126"/>
        <v>0</v>
      </c>
      <c r="GA134" s="215">
        <f t="shared" si="127"/>
        <v>0</v>
      </c>
      <c r="GB134" s="1"/>
      <c r="GC134" s="1"/>
      <c r="GD134" s="177"/>
      <c r="GE134" s="178"/>
      <c r="GF134" s="177"/>
      <c r="GG134" s="178"/>
      <c r="GH134" s="177"/>
      <c r="GI134" s="178"/>
      <c r="GJ134" s="177"/>
      <c r="GK134" s="178"/>
      <c r="GL134" s="177"/>
      <c r="GM134" s="178"/>
      <c r="GN134" s="177"/>
      <c r="GO134" s="178"/>
      <c r="GP134" s="177"/>
      <c r="GQ134" s="178"/>
      <c r="GR134" s="177"/>
      <c r="GS134" s="205"/>
      <c r="GT134" s="199">
        <f t="shared" si="128"/>
        <v>0</v>
      </c>
      <c r="GU134" s="216">
        <f t="shared" si="129"/>
        <v>0</v>
      </c>
      <c r="GV134" s="199">
        <f t="shared" si="130"/>
        <v>0</v>
      </c>
      <c r="GW134" s="215">
        <f t="shared" si="131"/>
        <v>0</v>
      </c>
      <c r="GX134" s="1"/>
      <c r="GY134" s="1"/>
      <c r="GZ134" s="177"/>
      <c r="HA134" s="178"/>
      <c r="HB134" s="177"/>
      <c r="HC134" s="178"/>
      <c r="HD134" s="177"/>
      <c r="HE134" s="178"/>
      <c r="HF134" s="177"/>
      <c r="HG134" s="178"/>
      <c r="HH134" s="177"/>
      <c r="HI134" s="178"/>
      <c r="HJ134" s="177"/>
      <c r="HK134" s="178"/>
      <c r="HL134" s="177"/>
      <c r="HM134" s="178"/>
      <c r="HN134" s="177"/>
      <c r="HO134" s="205"/>
      <c r="HP134" s="199">
        <f t="shared" si="132"/>
        <v>0</v>
      </c>
      <c r="HQ134" s="216">
        <f t="shared" si="133"/>
        <v>0</v>
      </c>
      <c r="HR134" s="199">
        <f t="shared" si="134"/>
        <v>0</v>
      </c>
      <c r="HS134" s="215">
        <f t="shared" si="135"/>
        <v>0</v>
      </c>
      <c r="HT134" s="1"/>
      <c r="HU134" s="1"/>
      <c r="HV134" s="201">
        <f t="shared" si="136"/>
        <v>0</v>
      </c>
      <c r="HW134" s="202">
        <f t="shared" si="137"/>
        <v>0</v>
      </c>
      <c r="HX134" s="169">
        <f t="shared" si="138"/>
        <v>0</v>
      </c>
      <c r="HY134" s="170">
        <f t="shared" si="139"/>
        <v>0</v>
      </c>
      <c r="HZ134" s="203">
        <f t="shared" si="140"/>
        <v>0</v>
      </c>
      <c r="IA134" s="202">
        <f t="shared" si="141"/>
        <v>0</v>
      </c>
      <c r="IB134" s="169">
        <f t="shared" si="142"/>
        <v>0</v>
      </c>
      <c r="IC134" s="444">
        <f t="shared" si="143"/>
        <v>0</v>
      </c>
      <c r="ID134" s="437">
        <f t="shared" si="144"/>
        <v>0</v>
      </c>
      <c r="IE134" s="439">
        <f t="shared" si="145"/>
        <v>0</v>
      </c>
      <c r="IF134" s="438" t="s">
        <v>343</v>
      </c>
      <c r="IG134" s="439" t="s">
        <v>343</v>
      </c>
      <c r="IH134" s="1"/>
    </row>
    <row r="135" spans="2:242" s="4" customFormat="1" ht="16.5" customHeight="1" x14ac:dyDescent="0.2">
      <c r="B135" s="73" t="s">
        <v>348</v>
      </c>
      <c r="C135" s="880"/>
      <c r="D135" s="881"/>
      <c r="E135" s="318"/>
      <c r="F135" s="314"/>
      <c r="G135" s="14"/>
      <c r="H135" s="14"/>
      <c r="I135" s="80">
        <f>INT(ROUND(F135,2)*(IF(E135&gt;0,data!$J$4,0)))</f>
        <v>0</v>
      </c>
      <c r="J135" s="80">
        <f t="shared" ref="J135" si="190">IF(E135&gt;0,I135*E135,0)</f>
        <v>0</v>
      </c>
      <c r="K135" s="320"/>
      <c r="L135" s="318"/>
      <c r="M135" s="80">
        <f>INT(ROUND(F135,2)*(IF(E135&gt;0,(IF(K135="ano",data!$J$6,0)),0)))</f>
        <v>0</v>
      </c>
      <c r="N135" s="82">
        <f t="shared" ref="N135" si="191">IF(L135&gt;E135,M135*E135,M135*L135)</f>
        <v>0</v>
      </c>
      <c r="O135" s="84">
        <f t="shared" ref="O135" si="192">J135+N135</f>
        <v>0</v>
      </c>
      <c r="Q135" s="85" t="str">
        <f t="shared" ref="Q135" si="193">IF(O135&gt;0,1,"")</f>
        <v/>
      </c>
      <c r="R135" s="639" t="s">
        <v>343</v>
      </c>
      <c r="T135" s="4">
        <f t="shared" si="91"/>
        <v>0</v>
      </c>
      <c r="U135" s="179" t="s">
        <v>300</v>
      </c>
      <c r="V135" s="10"/>
      <c r="W135" s="10"/>
      <c r="X135" s="177"/>
      <c r="Y135" s="178"/>
      <c r="Z135" s="177"/>
      <c r="AA135" s="178"/>
      <c r="AB135" s="177"/>
      <c r="AC135" s="178"/>
      <c r="AD135" s="177"/>
      <c r="AE135" s="178"/>
      <c r="AF135" s="177"/>
      <c r="AG135" s="178"/>
      <c r="AH135" s="177"/>
      <c r="AI135" s="178"/>
      <c r="AJ135" s="177"/>
      <c r="AK135" s="178"/>
      <c r="AL135" s="177"/>
      <c r="AM135" s="178"/>
      <c r="AN135" s="177"/>
      <c r="AO135" s="178"/>
      <c r="AP135" s="177"/>
      <c r="AQ135" s="178"/>
      <c r="AR135" s="177"/>
      <c r="AS135" s="178"/>
      <c r="AT135" s="177"/>
      <c r="AU135" s="205"/>
      <c r="AV135" s="199">
        <f t="shared" si="51"/>
        <v>0</v>
      </c>
      <c r="AW135" s="215">
        <f t="shared" si="114"/>
        <v>0</v>
      </c>
      <c r="AX135" s="199">
        <f t="shared" si="53"/>
        <v>0</v>
      </c>
      <c r="AY135" s="215">
        <f t="shared" si="115"/>
        <v>0</v>
      </c>
      <c r="AZ135" s="1"/>
      <c r="BA135" s="1"/>
      <c r="BB135" s="177"/>
      <c r="BC135" s="178"/>
      <c r="BD135" s="177"/>
      <c r="BE135" s="178"/>
      <c r="BF135" s="177"/>
      <c r="BG135" s="178"/>
      <c r="BH135" s="177"/>
      <c r="BI135" s="178"/>
      <c r="BJ135" s="177"/>
      <c r="BK135" s="178"/>
      <c r="BL135" s="177"/>
      <c r="BM135" s="178"/>
      <c r="BN135" s="177"/>
      <c r="BO135" s="178"/>
      <c r="BP135" s="177"/>
      <c r="BQ135" s="205"/>
      <c r="BR135" s="199">
        <f t="shared" si="116"/>
        <v>0</v>
      </c>
      <c r="BS135" s="216">
        <f t="shared" si="117"/>
        <v>0</v>
      </c>
      <c r="BT135" s="199">
        <f t="shared" si="118"/>
        <v>0</v>
      </c>
      <c r="BU135" s="215">
        <f t="shared" si="119"/>
        <v>0</v>
      </c>
      <c r="BV135" s="1"/>
      <c r="BW135" s="1"/>
      <c r="BX135" s="177"/>
      <c r="BY135" s="178"/>
      <c r="BZ135" s="177"/>
      <c r="CA135" s="178"/>
      <c r="CB135" s="177"/>
      <c r="CC135" s="178"/>
      <c r="CD135" s="177"/>
      <c r="CE135" s="178"/>
      <c r="CF135" s="177"/>
      <c r="CG135" s="178"/>
      <c r="CH135" s="177"/>
      <c r="CI135" s="178"/>
      <c r="CJ135" s="177"/>
      <c r="CK135" s="178"/>
      <c r="CL135" s="177"/>
      <c r="CM135" s="205"/>
      <c r="CN135" s="199">
        <f t="shared" si="120"/>
        <v>0</v>
      </c>
      <c r="CO135" s="216">
        <f t="shared" si="121"/>
        <v>0</v>
      </c>
      <c r="CP135" s="199">
        <f t="shared" si="122"/>
        <v>0</v>
      </c>
      <c r="CQ135" s="215">
        <f t="shared" si="123"/>
        <v>0</v>
      </c>
      <c r="CR135" s="1"/>
      <c r="CS135" s="1"/>
      <c r="CT135" s="177"/>
      <c r="CU135" s="178"/>
      <c r="CV135" s="177"/>
      <c r="CW135" s="178"/>
      <c r="CX135" s="177"/>
      <c r="CY135" s="178"/>
      <c r="CZ135" s="177"/>
      <c r="DA135" s="178"/>
      <c r="DB135" s="177"/>
      <c r="DC135" s="178"/>
      <c r="DD135" s="177"/>
      <c r="DE135" s="178"/>
      <c r="DF135" s="177"/>
      <c r="DG135" s="178"/>
      <c r="DH135" s="177"/>
      <c r="DI135" s="205"/>
      <c r="DJ135" s="199">
        <f t="shared" si="150"/>
        <v>0</v>
      </c>
      <c r="DK135" s="216">
        <f t="shared" si="151"/>
        <v>0</v>
      </c>
      <c r="DL135" s="199">
        <f t="shared" si="152"/>
        <v>0</v>
      </c>
      <c r="DM135" s="215">
        <f t="shared" si="153"/>
        <v>0</v>
      </c>
      <c r="DN135" s="1"/>
      <c r="DO135" s="1"/>
      <c r="DP135" s="177"/>
      <c r="DQ135" s="178"/>
      <c r="DR135" s="177"/>
      <c r="DS135" s="178"/>
      <c r="DT135" s="177"/>
      <c r="DU135" s="178"/>
      <c r="DV135" s="177"/>
      <c r="DW135" s="178"/>
      <c r="DX135" s="177"/>
      <c r="DY135" s="178"/>
      <c r="DZ135" s="177"/>
      <c r="EA135" s="178"/>
      <c r="EB135" s="177"/>
      <c r="EC135" s="178"/>
      <c r="ED135" s="177"/>
      <c r="EE135" s="205"/>
      <c r="EF135" s="199">
        <f t="shared" si="106"/>
        <v>0</v>
      </c>
      <c r="EG135" s="216">
        <f t="shared" si="107"/>
        <v>0</v>
      </c>
      <c r="EH135" s="199">
        <f t="shared" si="108"/>
        <v>0</v>
      </c>
      <c r="EI135" s="215">
        <f t="shared" si="109"/>
        <v>0</v>
      </c>
      <c r="EJ135" s="1"/>
      <c r="EK135" s="1"/>
      <c r="EL135" s="177"/>
      <c r="EM135" s="178"/>
      <c r="EN135" s="177"/>
      <c r="EO135" s="178"/>
      <c r="EP135" s="177"/>
      <c r="EQ135" s="178"/>
      <c r="ER135" s="177"/>
      <c r="ES135" s="178"/>
      <c r="ET135" s="177"/>
      <c r="EU135" s="178"/>
      <c r="EV135" s="177"/>
      <c r="EW135" s="178"/>
      <c r="EX135" s="177"/>
      <c r="EY135" s="178"/>
      <c r="EZ135" s="177"/>
      <c r="FA135" s="205"/>
      <c r="FB135" s="199">
        <f t="shared" si="110"/>
        <v>0</v>
      </c>
      <c r="FC135" s="216">
        <f t="shared" si="111"/>
        <v>0</v>
      </c>
      <c r="FD135" s="199">
        <f t="shared" si="112"/>
        <v>0</v>
      </c>
      <c r="FE135" s="215">
        <f t="shared" si="113"/>
        <v>0</v>
      </c>
      <c r="FF135" s="1"/>
      <c r="FG135" s="1"/>
      <c r="FH135" s="177"/>
      <c r="FI135" s="178"/>
      <c r="FJ135" s="177"/>
      <c r="FK135" s="178"/>
      <c r="FL135" s="177"/>
      <c r="FM135" s="178"/>
      <c r="FN135" s="177"/>
      <c r="FO135" s="178"/>
      <c r="FP135" s="177"/>
      <c r="FQ135" s="178"/>
      <c r="FR135" s="177"/>
      <c r="FS135" s="178"/>
      <c r="FT135" s="177"/>
      <c r="FU135" s="178"/>
      <c r="FV135" s="177"/>
      <c r="FW135" s="205"/>
      <c r="FX135" s="199">
        <f t="shared" si="124"/>
        <v>0</v>
      </c>
      <c r="FY135" s="216">
        <f t="shared" si="125"/>
        <v>0</v>
      </c>
      <c r="FZ135" s="199">
        <f t="shared" si="126"/>
        <v>0</v>
      </c>
      <c r="GA135" s="215">
        <f t="shared" si="127"/>
        <v>0</v>
      </c>
      <c r="GB135" s="1"/>
      <c r="GC135" s="1"/>
      <c r="GD135" s="177"/>
      <c r="GE135" s="178"/>
      <c r="GF135" s="177"/>
      <c r="GG135" s="178"/>
      <c r="GH135" s="177"/>
      <c r="GI135" s="178"/>
      <c r="GJ135" s="177"/>
      <c r="GK135" s="178"/>
      <c r="GL135" s="177"/>
      <c r="GM135" s="178"/>
      <c r="GN135" s="177"/>
      <c r="GO135" s="178"/>
      <c r="GP135" s="177"/>
      <c r="GQ135" s="178"/>
      <c r="GR135" s="177"/>
      <c r="GS135" s="205"/>
      <c r="GT135" s="199">
        <f t="shared" si="128"/>
        <v>0</v>
      </c>
      <c r="GU135" s="216">
        <f t="shared" si="129"/>
        <v>0</v>
      </c>
      <c r="GV135" s="199">
        <f t="shared" si="130"/>
        <v>0</v>
      </c>
      <c r="GW135" s="215">
        <f t="shared" si="131"/>
        <v>0</v>
      </c>
      <c r="GX135" s="1"/>
      <c r="GY135" s="1"/>
      <c r="GZ135" s="177"/>
      <c r="HA135" s="178"/>
      <c r="HB135" s="177"/>
      <c r="HC135" s="178"/>
      <c r="HD135" s="177"/>
      <c r="HE135" s="178"/>
      <c r="HF135" s="177"/>
      <c r="HG135" s="178"/>
      <c r="HH135" s="177"/>
      <c r="HI135" s="178"/>
      <c r="HJ135" s="177"/>
      <c r="HK135" s="178"/>
      <c r="HL135" s="177"/>
      <c r="HM135" s="178"/>
      <c r="HN135" s="177"/>
      <c r="HO135" s="205"/>
      <c r="HP135" s="199">
        <f t="shared" si="132"/>
        <v>0</v>
      </c>
      <c r="HQ135" s="216">
        <f t="shared" si="133"/>
        <v>0</v>
      </c>
      <c r="HR135" s="199">
        <f t="shared" si="134"/>
        <v>0</v>
      </c>
      <c r="HS135" s="215">
        <f t="shared" si="135"/>
        <v>0</v>
      </c>
      <c r="HT135" s="1"/>
      <c r="HU135" s="1"/>
      <c r="HV135" s="201">
        <f t="shared" si="136"/>
        <v>0</v>
      </c>
      <c r="HW135" s="202">
        <f t="shared" si="137"/>
        <v>0</v>
      </c>
      <c r="HX135" s="169">
        <f t="shared" si="138"/>
        <v>0</v>
      </c>
      <c r="HY135" s="170">
        <f t="shared" si="139"/>
        <v>0</v>
      </c>
      <c r="HZ135" s="203">
        <f t="shared" si="140"/>
        <v>0</v>
      </c>
      <c r="IA135" s="202">
        <f t="shared" si="141"/>
        <v>0</v>
      </c>
      <c r="IB135" s="169">
        <f t="shared" si="142"/>
        <v>0</v>
      </c>
      <c r="IC135" s="444">
        <f t="shared" si="143"/>
        <v>0</v>
      </c>
      <c r="ID135" s="437">
        <f t="shared" si="144"/>
        <v>0</v>
      </c>
      <c r="IE135" s="439">
        <f t="shared" si="145"/>
        <v>0</v>
      </c>
      <c r="IF135" s="438" t="s">
        <v>343</v>
      </c>
      <c r="IG135" s="439" t="s">
        <v>343</v>
      </c>
      <c r="IH135" s="1"/>
    </row>
    <row r="136" spans="2:242" s="4" customFormat="1" ht="16.5" hidden="1" customHeight="1" x14ac:dyDescent="0.2">
      <c r="B136" s="73"/>
      <c r="C136" s="882"/>
      <c r="D136" s="883"/>
      <c r="E136" s="131"/>
      <c r="F136" s="564"/>
      <c r="G136" s="131"/>
      <c r="H136" s="131"/>
      <c r="I136" s="80">
        <f>INT(ROUND(F136,2)*(IF(E136&gt;0,data!$J$4,0)))</f>
        <v>0</v>
      </c>
      <c r="J136" s="80"/>
      <c r="K136" s="567"/>
      <c r="L136" s="131"/>
      <c r="M136" s="80">
        <f>INT(ROUND(F136,2)*(IF(E136&gt;0,(IF(K136="ano",data!$J$6,0)),0)))</f>
        <v>0</v>
      </c>
      <c r="N136" s="82"/>
      <c r="O136" s="84"/>
      <c r="Q136" s="85"/>
      <c r="R136" s="639" t="s">
        <v>343</v>
      </c>
      <c r="T136" s="4">
        <f t="shared" si="91"/>
        <v>0</v>
      </c>
      <c r="U136" s="176" t="s">
        <v>300</v>
      </c>
      <c r="V136" s="10"/>
      <c r="W136" s="10"/>
      <c r="X136" s="177"/>
      <c r="Y136" s="178"/>
      <c r="Z136" s="177"/>
      <c r="AA136" s="178"/>
      <c r="AB136" s="177"/>
      <c r="AC136" s="178"/>
      <c r="AD136" s="177"/>
      <c r="AE136" s="178"/>
      <c r="AF136" s="177"/>
      <c r="AG136" s="178"/>
      <c r="AH136" s="177"/>
      <c r="AI136" s="178"/>
      <c r="AJ136" s="177"/>
      <c r="AK136" s="178"/>
      <c r="AL136" s="177"/>
      <c r="AM136" s="178"/>
      <c r="AN136" s="177"/>
      <c r="AO136" s="178"/>
      <c r="AP136" s="177"/>
      <c r="AQ136" s="178"/>
      <c r="AR136" s="177"/>
      <c r="AS136" s="178"/>
      <c r="AT136" s="177"/>
      <c r="AU136" s="205"/>
      <c r="AV136" s="199">
        <f t="shared" ref="AV136:AV199" si="194">IF($U136="Ne",0,IF(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gt;($E136),$E136,IF(X136="",0,((30/(Y$4*$F136)*(Y$4*$F136-X136))/30))+IF(Z136="",0,((30/(AA$4*$F136)*(AA$4*$F136-Z136))/30))+IF(AB136="",0,((30/(AC$4*$F136)*(AC$4*$F136-AB136))/30))+IF(AD136="",0,((30/(AE$4*$F136)*(AE$4*$F136-AD136))/30))+IF(AF136="",0,((30/(AG$4*$F136)*(AG$4*$F136-AF136))/30))+IF(AH136="",0,((30/(AI$4*$F136)*(AI$4*$F136-AH136))/30))+IF(AJ136="",0,((30/(AK$4*$F136)*(AK$4*$F136-AJ136))/30))+IF(AL136="",0,((30/(AM$4*$F136)*(AM$4*$F136-AL136))/30))+IF(AN136="",0,((30/(AO$4*$F136)*(AO$4*$F136-AN136))/30))+IF(AP136="",0,((30/(AQ$4*$F136)*(AQ$4*$F136-AP136))/30))+IF(AR136="",0,((30/(AS$4*$F136)*(AS$4*$F136-AR136))/30))+IF(AT136="",0,((30/(AU$4*$F136)*(AU$4*$F136-AT136))/30))))</f>
        <v>0</v>
      </c>
      <c r="AW136" s="215">
        <f t="shared" si="114"/>
        <v>0</v>
      </c>
      <c r="AX136" s="199">
        <f t="shared" ref="AX136:AX199" si="195">IF($U136="Ne",0,IF(OR($L136=0,$L136=""),0,IF(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gt;($L136),$L136,IF(Y136="Ano",IF(X136="",0,((30/(Y$4*$F136)*(Y$4*$F136-X136))/30)),0)+IF(AA136="Ano",IF(Z136="",0,((30/(AA$4*$F136)*(AA$4*$F136-Z136))/30)),0)+IF(AC136="Ano",IF(AB136="",0,((30/(AC$4*$F136)*(AC$4*$F136-AB136))/30)),0)+IF(AE136="Ano",IF(AD136="",0,((30/(AE$4*$F136)*(AE$4*$F136-AD136))/30)),0)+IF(AG136="Ano",IF(AF136="",0,((30/(AG$4*$F136)*(AG$4*$F136-AF136))/30)),0)+IF(AI136="Ano",IF(AH136="",0,((30/(AI$4*$F136)*(AI$4*$F136-AH136))/30)),0)+IF(AK136="Ano",IF(AJ136="",0,((30/(AK$4*$F136)*(AK$4*$F136-AJ136))/30)),0)+IF(AM136="Ano",IF(AL136="",0,((30/(AM$4*$F136)*(AM$4*$F136-AL136))/30)),0)+IF(AO136="Ano",IF(AN136="",0,((30/(AO$4*$F136)*(AO$4*$F136-AN136))/30)),0)+IF(AQ136="Ano",IF(AP136="",0,((30/(AQ$4*$F136)*(AQ$4*$F136-AP136))/30)),0)+IF(AS136="Ano",IF(AR136="",0,((30/(AS$4*$F136)*(AS$4*$F136-AR136))/30)),0)+IF(AU136="Ano",IF(AT136="",0,((30/(AU$4*$F136)*(AU$4*$F136-AT136))/30)),0))))</f>
        <v>0</v>
      </c>
      <c r="AY136" s="215">
        <f t="shared" si="115"/>
        <v>0</v>
      </c>
      <c r="AZ136" s="1"/>
      <c r="BA136" s="1"/>
      <c r="BB136" s="177"/>
      <c r="BC136" s="178"/>
      <c r="BD136" s="177"/>
      <c r="BE136" s="178"/>
      <c r="BF136" s="177"/>
      <c r="BG136" s="178"/>
      <c r="BH136" s="177"/>
      <c r="BI136" s="178"/>
      <c r="BJ136" s="177"/>
      <c r="BK136" s="178"/>
      <c r="BL136" s="177"/>
      <c r="BM136" s="178"/>
      <c r="BN136" s="177"/>
      <c r="BO136" s="178"/>
      <c r="BP136" s="177"/>
      <c r="BQ136" s="205"/>
      <c r="BR136" s="199">
        <f t="shared" si="116"/>
        <v>0</v>
      </c>
      <c r="BS136" s="216">
        <f t="shared" si="117"/>
        <v>0</v>
      </c>
      <c r="BT136" s="199">
        <f t="shared" si="118"/>
        <v>0</v>
      </c>
      <c r="BU136" s="215">
        <f t="shared" si="119"/>
        <v>0</v>
      </c>
      <c r="BV136" s="1"/>
      <c r="BW136" s="1"/>
      <c r="BX136" s="177"/>
      <c r="BY136" s="178"/>
      <c r="BZ136" s="177"/>
      <c r="CA136" s="178"/>
      <c r="CB136" s="177"/>
      <c r="CC136" s="178"/>
      <c r="CD136" s="177"/>
      <c r="CE136" s="178"/>
      <c r="CF136" s="177"/>
      <c r="CG136" s="178"/>
      <c r="CH136" s="177"/>
      <c r="CI136" s="178"/>
      <c r="CJ136" s="177"/>
      <c r="CK136" s="178"/>
      <c r="CL136" s="177"/>
      <c r="CM136" s="205"/>
      <c r="CN136" s="199">
        <f t="shared" si="120"/>
        <v>0</v>
      </c>
      <c r="CO136" s="216">
        <f t="shared" si="121"/>
        <v>0</v>
      </c>
      <c r="CP136" s="199">
        <f t="shared" si="122"/>
        <v>0</v>
      </c>
      <c r="CQ136" s="215">
        <f t="shared" si="123"/>
        <v>0</v>
      </c>
      <c r="CR136" s="1"/>
      <c r="CS136" s="1"/>
      <c r="CT136" s="177"/>
      <c r="CU136" s="178"/>
      <c r="CV136" s="177"/>
      <c r="CW136" s="178"/>
      <c r="CX136" s="177"/>
      <c r="CY136" s="178"/>
      <c r="CZ136" s="177"/>
      <c r="DA136" s="178"/>
      <c r="DB136" s="177"/>
      <c r="DC136" s="178"/>
      <c r="DD136" s="177"/>
      <c r="DE136" s="178"/>
      <c r="DF136" s="177"/>
      <c r="DG136" s="178"/>
      <c r="DH136" s="177"/>
      <c r="DI136" s="205"/>
      <c r="DJ136" s="199">
        <f t="shared" si="150"/>
        <v>0</v>
      </c>
      <c r="DK136" s="216">
        <f t="shared" si="151"/>
        <v>0</v>
      </c>
      <c r="DL136" s="199">
        <f t="shared" si="152"/>
        <v>0</v>
      </c>
      <c r="DM136" s="215">
        <f t="shared" si="153"/>
        <v>0</v>
      </c>
      <c r="DN136" s="1"/>
      <c r="DO136" s="1"/>
      <c r="DP136" s="177"/>
      <c r="DQ136" s="178"/>
      <c r="DR136" s="177"/>
      <c r="DS136" s="178"/>
      <c r="DT136" s="177"/>
      <c r="DU136" s="178"/>
      <c r="DV136" s="177"/>
      <c r="DW136" s="178"/>
      <c r="DX136" s="177"/>
      <c r="DY136" s="178"/>
      <c r="DZ136" s="177"/>
      <c r="EA136" s="178"/>
      <c r="EB136" s="177"/>
      <c r="EC136" s="178"/>
      <c r="ED136" s="177"/>
      <c r="EE136" s="205"/>
      <c r="EF136" s="199">
        <f t="shared" si="106"/>
        <v>0</v>
      </c>
      <c r="EG136" s="216">
        <f t="shared" si="107"/>
        <v>0</v>
      </c>
      <c r="EH136" s="199">
        <f t="shared" si="108"/>
        <v>0</v>
      </c>
      <c r="EI136" s="215">
        <f t="shared" si="109"/>
        <v>0</v>
      </c>
      <c r="EJ136" s="1"/>
      <c r="EK136" s="1"/>
      <c r="EL136" s="177"/>
      <c r="EM136" s="178"/>
      <c r="EN136" s="177"/>
      <c r="EO136" s="178"/>
      <c r="EP136" s="177"/>
      <c r="EQ136" s="178"/>
      <c r="ER136" s="177"/>
      <c r="ES136" s="178"/>
      <c r="ET136" s="177"/>
      <c r="EU136" s="178"/>
      <c r="EV136" s="177"/>
      <c r="EW136" s="178"/>
      <c r="EX136" s="177"/>
      <c r="EY136" s="178"/>
      <c r="EZ136" s="177"/>
      <c r="FA136" s="205"/>
      <c r="FB136" s="199">
        <f t="shared" si="110"/>
        <v>0</v>
      </c>
      <c r="FC136" s="216">
        <f t="shared" si="111"/>
        <v>0</v>
      </c>
      <c r="FD136" s="199">
        <f t="shared" si="112"/>
        <v>0</v>
      </c>
      <c r="FE136" s="215">
        <f t="shared" si="113"/>
        <v>0</v>
      </c>
      <c r="FF136" s="1"/>
      <c r="FG136" s="1"/>
      <c r="FH136" s="177"/>
      <c r="FI136" s="178"/>
      <c r="FJ136" s="177"/>
      <c r="FK136" s="178"/>
      <c r="FL136" s="177"/>
      <c r="FM136" s="178"/>
      <c r="FN136" s="177"/>
      <c r="FO136" s="178"/>
      <c r="FP136" s="177"/>
      <c r="FQ136" s="178"/>
      <c r="FR136" s="177"/>
      <c r="FS136" s="178"/>
      <c r="FT136" s="177"/>
      <c r="FU136" s="178"/>
      <c r="FV136" s="177"/>
      <c r="FW136" s="205"/>
      <c r="FX136" s="199">
        <f t="shared" si="124"/>
        <v>0</v>
      </c>
      <c r="FY136" s="216">
        <f t="shared" si="125"/>
        <v>0</v>
      </c>
      <c r="FZ136" s="199">
        <f t="shared" si="126"/>
        <v>0</v>
      </c>
      <c r="GA136" s="215">
        <f t="shared" si="127"/>
        <v>0</v>
      </c>
      <c r="GB136" s="1"/>
      <c r="GC136" s="1"/>
      <c r="GD136" s="177"/>
      <c r="GE136" s="178"/>
      <c r="GF136" s="177"/>
      <c r="GG136" s="178"/>
      <c r="GH136" s="177"/>
      <c r="GI136" s="178"/>
      <c r="GJ136" s="177"/>
      <c r="GK136" s="178"/>
      <c r="GL136" s="177"/>
      <c r="GM136" s="178"/>
      <c r="GN136" s="177"/>
      <c r="GO136" s="178"/>
      <c r="GP136" s="177"/>
      <c r="GQ136" s="178"/>
      <c r="GR136" s="177"/>
      <c r="GS136" s="205"/>
      <c r="GT136" s="199">
        <f t="shared" si="128"/>
        <v>0</v>
      </c>
      <c r="GU136" s="216">
        <f t="shared" si="129"/>
        <v>0</v>
      </c>
      <c r="GV136" s="199">
        <f t="shared" si="130"/>
        <v>0</v>
      </c>
      <c r="GW136" s="215">
        <f t="shared" si="131"/>
        <v>0</v>
      </c>
      <c r="GX136" s="1"/>
      <c r="GY136" s="1"/>
      <c r="GZ136" s="177"/>
      <c r="HA136" s="178"/>
      <c r="HB136" s="177"/>
      <c r="HC136" s="178"/>
      <c r="HD136" s="177"/>
      <c r="HE136" s="178"/>
      <c r="HF136" s="177"/>
      <c r="HG136" s="178"/>
      <c r="HH136" s="177"/>
      <c r="HI136" s="178"/>
      <c r="HJ136" s="177"/>
      <c r="HK136" s="178"/>
      <c r="HL136" s="177"/>
      <c r="HM136" s="178"/>
      <c r="HN136" s="177"/>
      <c r="HO136" s="205"/>
      <c r="HP136" s="199">
        <f t="shared" si="132"/>
        <v>0</v>
      </c>
      <c r="HQ136" s="216">
        <f t="shared" si="133"/>
        <v>0</v>
      </c>
      <c r="HR136" s="199">
        <f t="shared" si="134"/>
        <v>0</v>
      </c>
      <c r="HS136" s="215">
        <f t="shared" si="135"/>
        <v>0</v>
      </c>
      <c r="HT136" s="1"/>
      <c r="HU136" s="1"/>
      <c r="HV136" s="201">
        <f t="shared" si="136"/>
        <v>0</v>
      </c>
      <c r="HW136" s="202">
        <f t="shared" si="137"/>
        <v>0</v>
      </c>
      <c r="HX136" s="169">
        <f t="shared" si="138"/>
        <v>0</v>
      </c>
      <c r="HY136" s="170">
        <f t="shared" si="139"/>
        <v>0</v>
      </c>
      <c r="HZ136" s="203">
        <f t="shared" si="140"/>
        <v>0</v>
      </c>
      <c r="IA136" s="202">
        <f t="shared" si="141"/>
        <v>0</v>
      </c>
      <c r="IB136" s="169">
        <f t="shared" si="142"/>
        <v>0</v>
      </c>
      <c r="IC136" s="444">
        <f t="shared" si="143"/>
        <v>0</v>
      </c>
      <c r="ID136" s="437">
        <f t="shared" si="144"/>
        <v>0</v>
      </c>
      <c r="IE136" s="439">
        <f t="shared" si="145"/>
        <v>0</v>
      </c>
      <c r="IF136" s="438" t="s">
        <v>343</v>
      </c>
      <c r="IG136" s="439" t="s">
        <v>343</v>
      </c>
      <c r="IH136" s="1"/>
    </row>
    <row r="137" spans="2:242" s="4" customFormat="1" ht="16.5" customHeight="1" x14ac:dyDescent="0.2">
      <c r="B137" s="73" t="s">
        <v>349</v>
      </c>
      <c r="C137" s="880"/>
      <c r="D137" s="881"/>
      <c r="E137" s="318"/>
      <c r="F137" s="314"/>
      <c r="G137" s="14"/>
      <c r="H137" s="14"/>
      <c r="I137" s="80">
        <f>INT(ROUND(F137,2)*(IF(E137&gt;0,data!$J$4,0)))</f>
        <v>0</v>
      </c>
      <c r="J137" s="80">
        <f t="shared" ref="J137" si="196">IF(E137&gt;0,I137*E137,0)</f>
        <v>0</v>
      </c>
      <c r="K137" s="320"/>
      <c r="L137" s="318"/>
      <c r="M137" s="80">
        <f>INT(ROUND(F137,2)*(IF(E137&gt;0,(IF(K137="ano",data!$J$6,0)),0)))</f>
        <v>0</v>
      </c>
      <c r="N137" s="82">
        <f t="shared" ref="N137" si="197">IF(L137&gt;E137,M137*E137,M137*L137)</f>
        <v>0</v>
      </c>
      <c r="O137" s="84">
        <f t="shared" ref="O137" si="198">J137+N137</f>
        <v>0</v>
      </c>
      <c r="Q137" s="85" t="str">
        <f t="shared" ref="Q137" si="199">IF(O137&gt;0,1,"")</f>
        <v/>
      </c>
      <c r="R137" s="639" t="s">
        <v>343</v>
      </c>
      <c r="T137" s="4">
        <f t="shared" si="91"/>
        <v>0</v>
      </c>
      <c r="U137" s="179" t="s">
        <v>300</v>
      </c>
      <c r="V137" s="10"/>
      <c r="W137" s="10"/>
      <c r="X137" s="167"/>
      <c r="Y137" s="180"/>
      <c r="Z137" s="167"/>
      <c r="AA137" s="180"/>
      <c r="AB137" s="167"/>
      <c r="AC137" s="180"/>
      <c r="AD137" s="167"/>
      <c r="AE137" s="180"/>
      <c r="AF137" s="167"/>
      <c r="AG137" s="180"/>
      <c r="AH137" s="167"/>
      <c r="AI137" s="180"/>
      <c r="AJ137" s="167"/>
      <c r="AK137" s="180"/>
      <c r="AL137" s="167"/>
      <c r="AM137" s="180"/>
      <c r="AN137" s="167"/>
      <c r="AO137" s="180"/>
      <c r="AP137" s="167"/>
      <c r="AQ137" s="180"/>
      <c r="AR137" s="167"/>
      <c r="AS137" s="180"/>
      <c r="AT137" s="167"/>
      <c r="AU137" s="198"/>
      <c r="AV137" s="199">
        <f t="shared" si="194"/>
        <v>0</v>
      </c>
      <c r="AW137" s="215">
        <f t="shared" si="114"/>
        <v>0</v>
      </c>
      <c r="AX137" s="199">
        <f t="shared" si="195"/>
        <v>0</v>
      </c>
      <c r="AY137" s="215">
        <f t="shared" si="115"/>
        <v>0</v>
      </c>
      <c r="AZ137" s="1"/>
      <c r="BA137" s="1"/>
      <c r="BB137" s="167"/>
      <c r="BC137" s="180"/>
      <c r="BD137" s="167"/>
      <c r="BE137" s="180"/>
      <c r="BF137" s="167"/>
      <c r="BG137" s="180"/>
      <c r="BH137" s="167"/>
      <c r="BI137" s="180"/>
      <c r="BJ137" s="167"/>
      <c r="BK137" s="180"/>
      <c r="BL137" s="167"/>
      <c r="BM137" s="180"/>
      <c r="BN137" s="167"/>
      <c r="BO137" s="180"/>
      <c r="BP137" s="167"/>
      <c r="BQ137" s="198"/>
      <c r="BR137" s="199">
        <f t="shared" si="116"/>
        <v>0</v>
      </c>
      <c r="BS137" s="216">
        <f t="shared" si="117"/>
        <v>0</v>
      </c>
      <c r="BT137" s="199">
        <f t="shared" si="118"/>
        <v>0</v>
      </c>
      <c r="BU137" s="215">
        <f t="shared" si="119"/>
        <v>0</v>
      </c>
      <c r="BV137" s="1"/>
      <c r="BW137" s="1"/>
      <c r="BX137" s="167"/>
      <c r="BY137" s="180"/>
      <c r="BZ137" s="167"/>
      <c r="CA137" s="180"/>
      <c r="CB137" s="167"/>
      <c r="CC137" s="180"/>
      <c r="CD137" s="167"/>
      <c r="CE137" s="180"/>
      <c r="CF137" s="167"/>
      <c r="CG137" s="180"/>
      <c r="CH137" s="167"/>
      <c r="CI137" s="180"/>
      <c r="CJ137" s="167"/>
      <c r="CK137" s="180"/>
      <c r="CL137" s="167"/>
      <c r="CM137" s="198"/>
      <c r="CN137" s="199">
        <f t="shared" si="120"/>
        <v>0</v>
      </c>
      <c r="CO137" s="216">
        <f t="shared" si="121"/>
        <v>0</v>
      </c>
      <c r="CP137" s="199">
        <f t="shared" si="122"/>
        <v>0</v>
      </c>
      <c r="CQ137" s="215">
        <f t="shared" si="123"/>
        <v>0</v>
      </c>
      <c r="CR137" s="1"/>
      <c r="CS137" s="1"/>
      <c r="CT137" s="167"/>
      <c r="CU137" s="180"/>
      <c r="CV137" s="167"/>
      <c r="CW137" s="180"/>
      <c r="CX137" s="167"/>
      <c r="CY137" s="180"/>
      <c r="CZ137" s="167"/>
      <c r="DA137" s="180"/>
      <c r="DB137" s="167"/>
      <c r="DC137" s="180"/>
      <c r="DD137" s="167"/>
      <c r="DE137" s="180"/>
      <c r="DF137" s="167"/>
      <c r="DG137" s="180"/>
      <c r="DH137" s="167"/>
      <c r="DI137" s="198"/>
      <c r="DJ137" s="199">
        <f t="shared" si="150"/>
        <v>0</v>
      </c>
      <c r="DK137" s="216">
        <f t="shared" si="151"/>
        <v>0</v>
      </c>
      <c r="DL137" s="199">
        <f t="shared" si="152"/>
        <v>0</v>
      </c>
      <c r="DM137" s="215">
        <f t="shared" si="153"/>
        <v>0</v>
      </c>
      <c r="DN137" s="1"/>
      <c r="DO137" s="1"/>
      <c r="DP137" s="167"/>
      <c r="DQ137" s="180"/>
      <c r="DR137" s="167"/>
      <c r="DS137" s="180"/>
      <c r="DT137" s="167"/>
      <c r="DU137" s="180"/>
      <c r="DV137" s="167"/>
      <c r="DW137" s="180"/>
      <c r="DX137" s="167"/>
      <c r="DY137" s="180"/>
      <c r="DZ137" s="167"/>
      <c r="EA137" s="180"/>
      <c r="EB137" s="167"/>
      <c r="EC137" s="180"/>
      <c r="ED137" s="167"/>
      <c r="EE137" s="198"/>
      <c r="EF137" s="199">
        <f t="shared" si="106"/>
        <v>0</v>
      </c>
      <c r="EG137" s="216">
        <f t="shared" si="107"/>
        <v>0</v>
      </c>
      <c r="EH137" s="199">
        <f t="shared" si="108"/>
        <v>0</v>
      </c>
      <c r="EI137" s="215">
        <f t="shared" si="109"/>
        <v>0</v>
      </c>
      <c r="EJ137" s="1"/>
      <c r="EK137" s="1"/>
      <c r="EL137" s="167"/>
      <c r="EM137" s="180"/>
      <c r="EN137" s="167"/>
      <c r="EO137" s="180"/>
      <c r="EP137" s="167"/>
      <c r="EQ137" s="180"/>
      <c r="ER137" s="167"/>
      <c r="ES137" s="180"/>
      <c r="ET137" s="167"/>
      <c r="EU137" s="180"/>
      <c r="EV137" s="167"/>
      <c r="EW137" s="180"/>
      <c r="EX137" s="167"/>
      <c r="EY137" s="180"/>
      <c r="EZ137" s="167"/>
      <c r="FA137" s="198"/>
      <c r="FB137" s="199">
        <f t="shared" si="110"/>
        <v>0</v>
      </c>
      <c r="FC137" s="216">
        <f t="shared" si="111"/>
        <v>0</v>
      </c>
      <c r="FD137" s="199">
        <f t="shared" si="112"/>
        <v>0</v>
      </c>
      <c r="FE137" s="215">
        <f t="shared" si="113"/>
        <v>0</v>
      </c>
      <c r="FF137" s="1"/>
      <c r="FG137" s="1"/>
      <c r="FH137" s="167"/>
      <c r="FI137" s="180"/>
      <c r="FJ137" s="167"/>
      <c r="FK137" s="180"/>
      <c r="FL137" s="167"/>
      <c r="FM137" s="180"/>
      <c r="FN137" s="167"/>
      <c r="FO137" s="180"/>
      <c r="FP137" s="167"/>
      <c r="FQ137" s="180"/>
      <c r="FR137" s="167"/>
      <c r="FS137" s="180"/>
      <c r="FT137" s="167"/>
      <c r="FU137" s="180"/>
      <c r="FV137" s="167"/>
      <c r="FW137" s="198"/>
      <c r="FX137" s="199">
        <f t="shared" si="124"/>
        <v>0</v>
      </c>
      <c r="FY137" s="216">
        <f t="shared" si="125"/>
        <v>0</v>
      </c>
      <c r="FZ137" s="199">
        <f t="shared" si="126"/>
        <v>0</v>
      </c>
      <c r="GA137" s="215">
        <f t="shared" si="127"/>
        <v>0</v>
      </c>
      <c r="GB137" s="1"/>
      <c r="GC137" s="1"/>
      <c r="GD137" s="167"/>
      <c r="GE137" s="180"/>
      <c r="GF137" s="167"/>
      <c r="GG137" s="180"/>
      <c r="GH137" s="167"/>
      <c r="GI137" s="180"/>
      <c r="GJ137" s="167"/>
      <c r="GK137" s="180"/>
      <c r="GL137" s="167"/>
      <c r="GM137" s="180"/>
      <c r="GN137" s="167"/>
      <c r="GO137" s="180"/>
      <c r="GP137" s="167"/>
      <c r="GQ137" s="180"/>
      <c r="GR137" s="167"/>
      <c r="GS137" s="198"/>
      <c r="GT137" s="199">
        <f t="shared" si="128"/>
        <v>0</v>
      </c>
      <c r="GU137" s="216">
        <f t="shared" si="129"/>
        <v>0</v>
      </c>
      <c r="GV137" s="199">
        <f t="shared" si="130"/>
        <v>0</v>
      </c>
      <c r="GW137" s="215">
        <f t="shared" si="131"/>
        <v>0</v>
      </c>
      <c r="GX137" s="1"/>
      <c r="GY137" s="1"/>
      <c r="GZ137" s="167"/>
      <c r="HA137" s="180"/>
      <c r="HB137" s="167"/>
      <c r="HC137" s="180"/>
      <c r="HD137" s="167"/>
      <c r="HE137" s="180"/>
      <c r="HF137" s="167"/>
      <c r="HG137" s="180"/>
      <c r="HH137" s="167"/>
      <c r="HI137" s="180"/>
      <c r="HJ137" s="167"/>
      <c r="HK137" s="180"/>
      <c r="HL137" s="167"/>
      <c r="HM137" s="180"/>
      <c r="HN137" s="167"/>
      <c r="HO137" s="198"/>
      <c r="HP137" s="199">
        <f t="shared" si="132"/>
        <v>0</v>
      </c>
      <c r="HQ137" s="216">
        <f t="shared" si="133"/>
        <v>0</v>
      </c>
      <c r="HR137" s="199">
        <f t="shared" si="134"/>
        <v>0</v>
      </c>
      <c r="HS137" s="215">
        <f t="shared" si="135"/>
        <v>0</v>
      </c>
      <c r="HT137" s="1"/>
      <c r="HU137" s="1"/>
      <c r="HV137" s="201">
        <f t="shared" si="136"/>
        <v>0</v>
      </c>
      <c r="HW137" s="202">
        <f t="shared" si="137"/>
        <v>0</v>
      </c>
      <c r="HX137" s="169">
        <f t="shared" si="138"/>
        <v>0</v>
      </c>
      <c r="HY137" s="170">
        <f t="shared" si="139"/>
        <v>0</v>
      </c>
      <c r="HZ137" s="203">
        <f t="shared" si="140"/>
        <v>0</v>
      </c>
      <c r="IA137" s="202">
        <f t="shared" si="141"/>
        <v>0</v>
      </c>
      <c r="IB137" s="169">
        <f t="shared" si="142"/>
        <v>0</v>
      </c>
      <c r="IC137" s="444">
        <f t="shared" si="143"/>
        <v>0</v>
      </c>
      <c r="ID137" s="437">
        <f t="shared" si="144"/>
        <v>0</v>
      </c>
      <c r="IE137" s="439">
        <f t="shared" si="145"/>
        <v>0</v>
      </c>
      <c r="IF137" s="438" t="s">
        <v>343</v>
      </c>
      <c r="IG137" s="439" t="s">
        <v>343</v>
      </c>
      <c r="IH137" s="1"/>
    </row>
    <row r="138" spans="2:242" s="4" customFormat="1" ht="16.5" hidden="1" customHeight="1" x14ac:dyDescent="0.2">
      <c r="B138" s="73"/>
      <c r="C138" s="882"/>
      <c r="D138" s="883"/>
      <c r="E138" s="131"/>
      <c r="F138" s="564"/>
      <c r="G138" s="131"/>
      <c r="H138" s="131"/>
      <c r="I138" s="80">
        <f>INT(ROUND(F138,2)*(IF(E138&gt;0,data!$J$4,0)))</f>
        <v>0</v>
      </c>
      <c r="J138" s="80"/>
      <c r="K138" s="567"/>
      <c r="L138" s="131"/>
      <c r="M138" s="80">
        <f>INT(ROUND(F138,2)*(IF(E138&gt;0,(IF(K138="ano",data!$J$6,0)),0)))</f>
        <v>0</v>
      </c>
      <c r="N138" s="82"/>
      <c r="O138" s="84"/>
      <c r="Q138" s="85"/>
      <c r="R138" s="639" t="s">
        <v>343</v>
      </c>
      <c r="T138" s="4">
        <f t="shared" si="91"/>
        <v>0</v>
      </c>
      <c r="U138" s="176" t="s">
        <v>300</v>
      </c>
      <c r="V138" s="10"/>
      <c r="W138" s="10"/>
      <c r="X138" s="177"/>
      <c r="Y138" s="178"/>
      <c r="Z138" s="177"/>
      <c r="AA138" s="178"/>
      <c r="AB138" s="177"/>
      <c r="AC138" s="178"/>
      <c r="AD138" s="177"/>
      <c r="AE138" s="178"/>
      <c r="AF138" s="177"/>
      <c r="AG138" s="178"/>
      <c r="AH138" s="177"/>
      <c r="AI138" s="178"/>
      <c r="AJ138" s="177"/>
      <c r="AK138" s="178"/>
      <c r="AL138" s="177"/>
      <c r="AM138" s="178"/>
      <c r="AN138" s="177"/>
      <c r="AO138" s="178"/>
      <c r="AP138" s="177"/>
      <c r="AQ138" s="178"/>
      <c r="AR138" s="177"/>
      <c r="AS138" s="178"/>
      <c r="AT138" s="177"/>
      <c r="AU138" s="205"/>
      <c r="AV138" s="199">
        <f t="shared" si="194"/>
        <v>0</v>
      </c>
      <c r="AW138" s="215">
        <f t="shared" si="114"/>
        <v>0</v>
      </c>
      <c r="AX138" s="199">
        <f t="shared" si="195"/>
        <v>0</v>
      </c>
      <c r="AY138" s="215">
        <f t="shared" si="115"/>
        <v>0</v>
      </c>
      <c r="AZ138" s="1"/>
      <c r="BA138" s="1"/>
      <c r="BB138" s="177"/>
      <c r="BC138" s="178"/>
      <c r="BD138" s="177"/>
      <c r="BE138" s="178"/>
      <c r="BF138" s="177"/>
      <c r="BG138" s="178"/>
      <c r="BH138" s="177"/>
      <c r="BI138" s="178"/>
      <c r="BJ138" s="177"/>
      <c r="BK138" s="178"/>
      <c r="BL138" s="177"/>
      <c r="BM138" s="178"/>
      <c r="BN138" s="177"/>
      <c r="BO138" s="178"/>
      <c r="BP138" s="177"/>
      <c r="BQ138" s="205"/>
      <c r="BR138" s="199">
        <f t="shared" si="116"/>
        <v>0</v>
      </c>
      <c r="BS138" s="216">
        <f t="shared" si="117"/>
        <v>0</v>
      </c>
      <c r="BT138" s="199">
        <f t="shared" si="118"/>
        <v>0</v>
      </c>
      <c r="BU138" s="215">
        <f t="shared" si="119"/>
        <v>0</v>
      </c>
      <c r="BV138" s="1"/>
      <c r="BW138" s="1"/>
      <c r="BX138" s="177"/>
      <c r="BY138" s="178"/>
      <c r="BZ138" s="177"/>
      <c r="CA138" s="178"/>
      <c r="CB138" s="177"/>
      <c r="CC138" s="178"/>
      <c r="CD138" s="177"/>
      <c r="CE138" s="178"/>
      <c r="CF138" s="177"/>
      <c r="CG138" s="178"/>
      <c r="CH138" s="177"/>
      <c r="CI138" s="178"/>
      <c r="CJ138" s="177"/>
      <c r="CK138" s="178"/>
      <c r="CL138" s="177"/>
      <c r="CM138" s="205"/>
      <c r="CN138" s="199">
        <f t="shared" si="120"/>
        <v>0</v>
      </c>
      <c r="CO138" s="216">
        <f t="shared" si="121"/>
        <v>0</v>
      </c>
      <c r="CP138" s="199">
        <f t="shared" si="122"/>
        <v>0</v>
      </c>
      <c r="CQ138" s="215">
        <f t="shared" si="123"/>
        <v>0</v>
      </c>
      <c r="CR138" s="1"/>
      <c r="CS138" s="1"/>
      <c r="CT138" s="177"/>
      <c r="CU138" s="178"/>
      <c r="CV138" s="177"/>
      <c r="CW138" s="178"/>
      <c r="CX138" s="177"/>
      <c r="CY138" s="178"/>
      <c r="CZ138" s="177"/>
      <c r="DA138" s="178"/>
      <c r="DB138" s="177"/>
      <c r="DC138" s="178"/>
      <c r="DD138" s="177"/>
      <c r="DE138" s="178"/>
      <c r="DF138" s="177"/>
      <c r="DG138" s="178"/>
      <c r="DH138" s="177"/>
      <c r="DI138" s="205"/>
      <c r="DJ138" s="199">
        <f t="shared" si="150"/>
        <v>0</v>
      </c>
      <c r="DK138" s="216">
        <f t="shared" si="151"/>
        <v>0</v>
      </c>
      <c r="DL138" s="199">
        <f t="shared" si="152"/>
        <v>0</v>
      </c>
      <c r="DM138" s="215">
        <f t="shared" si="153"/>
        <v>0</v>
      </c>
      <c r="DN138" s="1"/>
      <c r="DO138" s="1"/>
      <c r="DP138" s="177"/>
      <c r="DQ138" s="178"/>
      <c r="DR138" s="177"/>
      <c r="DS138" s="178"/>
      <c r="DT138" s="177"/>
      <c r="DU138" s="178"/>
      <c r="DV138" s="177"/>
      <c r="DW138" s="178"/>
      <c r="DX138" s="177"/>
      <c r="DY138" s="178"/>
      <c r="DZ138" s="177"/>
      <c r="EA138" s="178"/>
      <c r="EB138" s="177"/>
      <c r="EC138" s="178"/>
      <c r="ED138" s="177"/>
      <c r="EE138" s="205"/>
      <c r="EF138" s="199">
        <f t="shared" si="106"/>
        <v>0</v>
      </c>
      <c r="EG138" s="216">
        <f t="shared" si="107"/>
        <v>0</v>
      </c>
      <c r="EH138" s="199">
        <f t="shared" si="108"/>
        <v>0</v>
      </c>
      <c r="EI138" s="215">
        <f t="shared" si="109"/>
        <v>0</v>
      </c>
      <c r="EJ138" s="1"/>
      <c r="EK138" s="1"/>
      <c r="EL138" s="177"/>
      <c r="EM138" s="178"/>
      <c r="EN138" s="177"/>
      <c r="EO138" s="178"/>
      <c r="EP138" s="177"/>
      <c r="EQ138" s="178"/>
      <c r="ER138" s="177"/>
      <c r="ES138" s="178"/>
      <c r="ET138" s="177"/>
      <c r="EU138" s="178"/>
      <c r="EV138" s="177"/>
      <c r="EW138" s="178"/>
      <c r="EX138" s="177"/>
      <c r="EY138" s="178"/>
      <c r="EZ138" s="177"/>
      <c r="FA138" s="205"/>
      <c r="FB138" s="199">
        <f t="shared" si="110"/>
        <v>0</v>
      </c>
      <c r="FC138" s="216">
        <f t="shared" si="111"/>
        <v>0</v>
      </c>
      <c r="FD138" s="199">
        <f t="shared" si="112"/>
        <v>0</v>
      </c>
      <c r="FE138" s="215">
        <f t="shared" si="113"/>
        <v>0</v>
      </c>
      <c r="FF138" s="1"/>
      <c r="FG138" s="1"/>
      <c r="FH138" s="177"/>
      <c r="FI138" s="178"/>
      <c r="FJ138" s="177"/>
      <c r="FK138" s="178"/>
      <c r="FL138" s="177"/>
      <c r="FM138" s="178"/>
      <c r="FN138" s="177"/>
      <c r="FO138" s="178"/>
      <c r="FP138" s="177"/>
      <c r="FQ138" s="178"/>
      <c r="FR138" s="177"/>
      <c r="FS138" s="178"/>
      <c r="FT138" s="177"/>
      <c r="FU138" s="178"/>
      <c r="FV138" s="177"/>
      <c r="FW138" s="205"/>
      <c r="FX138" s="199">
        <f t="shared" si="124"/>
        <v>0</v>
      </c>
      <c r="FY138" s="216">
        <f t="shared" si="125"/>
        <v>0</v>
      </c>
      <c r="FZ138" s="199">
        <f t="shared" si="126"/>
        <v>0</v>
      </c>
      <c r="GA138" s="215">
        <f t="shared" si="127"/>
        <v>0</v>
      </c>
      <c r="GB138" s="1"/>
      <c r="GC138" s="1"/>
      <c r="GD138" s="177"/>
      <c r="GE138" s="178"/>
      <c r="GF138" s="177"/>
      <c r="GG138" s="178"/>
      <c r="GH138" s="177"/>
      <c r="GI138" s="178"/>
      <c r="GJ138" s="177"/>
      <c r="GK138" s="178"/>
      <c r="GL138" s="177"/>
      <c r="GM138" s="178"/>
      <c r="GN138" s="177"/>
      <c r="GO138" s="178"/>
      <c r="GP138" s="177"/>
      <c r="GQ138" s="178"/>
      <c r="GR138" s="177"/>
      <c r="GS138" s="205"/>
      <c r="GT138" s="199">
        <f t="shared" si="128"/>
        <v>0</v>
      </c>
      <c r="GU138" s="216">
        <f t="shared" si="129"/>
        <v>0</v>
      </c>
      <c r="GV138" s="199">
        <f t="shared" si="130"/>
        <v>0</v>
      </c>
      <c r="GW138" s="215">
        <f t="shared" si="131"/>
        <v>0</v>
      </c>
      <c r="GX138" s="1"/>
      <c r="GY138" s="1"/>
      <c r="GZ138" s="177"/>
      <c r="HA138" s="178"/>
      <c r="HB138" s="177"/>
      <c r="HC138" s="178"/>
      <c r="HD138" s="177"/>
      <c r="HE138" s="178"/>
      <c r="HF138" s="177"/>
      <c r="HG138" s="178"/>
      <c r="HH138" s="177"/>
      <c r="HI138" s="178"/>
      <c r="HJ138" s="177"/>
      <c r="HK138" s="178"/>
      <c r="HL138" s="177"/>
      <c r="HM138" s="178"/>
      <c r="HN138" s="177"/>
      <c r="HO138" s="205"/>
      <c r="HP138" s="199">
        <f t="shared" si="132"/>
        <v>0</v>
      </c>
      <c r="HQ138" s="216">
        <f t="shared" si="133"/>
        <v>0</v>
      </c>
      <c r="HR138" s="199">
        <f t="shared" si="134"/>
        <v>0</v>
      </c>
      <c r="HS138" s="215">
        <f t="shared" si="135"/>
        <v>0</v>
      </c>
      <c r="HT138" s="1"/>
      <c r="HU138" s="1"/>
      <c r="HV138" s="201">
        <f t="shared" si="136"/>
        <v>0</v>
      </c>
      <c r="HW138" s="202">
        <f t="shared" si="137"/>
        <v>0</v>
      </c>
      <c r="HX138" s="169">
        <f t="shared" si="138"/>
        <v>0</v>
      </c>
      <c r="HY138" s="170">
        <f t="shared" si="139"/>
        <v>0</v>
      </c>
      <c r="HZ138" s="203">
        <f t="shared" si="140"/>
        <v>0</v>
      </c>
      <c r="IA138" s="202">
        <f t="shared" si="141"/>
        <v>0</v>
      </c>
      <c r="IB138" s="169">
        <f t="shared" si="142"/>
        <v>0</v>
      </c>
      <c r="IC138" s="444">
        <f t="shared" si="143"/>
        <v>0</v>
      </c>
      <c r="ID138" s="437">
        <f t="shared" si="144"/>
        <v>0</v>
      </c>
      <c r="IE138" s="439">
        <f t="shared" si="145"/>
        <v>0</v>
      </c>
      <c r="IF138" s="438" t="s">
        <v>343</v>
      </c>
      <c r="IG138" s="439" t="s">
        <v>343</v>
      </c>
      <c r="IH138" s="1"/>
    </row>
    <row r="139" spans="2:242" s="4" customFormat="1" ht="16.5" customHeight="1" x14ac:dyDescent="0.2">
      <c r="B139" s="73" t="s">
        <v>350</v>
      </c>
      <c r="C139" s="880"/>
      <c r="D139" s="881"/>
      <c r="E139" s="318"/>
      <c r="F139" s="314"/>
      <c r="G139" s="14"/>
      <c r="H139" s="14"/>
      <c r="I139" s="80">
        <f>INT(ROUND(F139,2)*(IF(E139&gt;0,data!$J$4,0)))</f>
        <v>0</v>
      </c>
      <c r="J139" s="80">
        <f t="shared" ref="J139" si="200">IF(E139&gt;0,I139*E139,0)</f>
        <v>0</v>
      </c>
      <c r="K139" s="320"/>
      <c r="L139" s="318"/>
      <c r="M139" s="80">
        <f>INT(ROUND(F139,2)*(IF(E139&gt;0,(IF(K139="ano",data!$J$6,0)),0)))</f>
        <v>0</v>
      </c>
      <c r="N139" s="82">
        <f t="shared" ref="N139" si="201">IF(L139&gt;E139,M139*E139,M139*L139)</f>
        <v>0</v>
      </c>
      <c r="O139" s="84">
        <f t="shared" ref="O139" si="202">J139+N139</f>
        <v>0</v>
      </c>
      <c r="Q139" s="85" t="str">
        <f t="shared" ref="Q139" si="203">IF(O139&gt;0,1,"")</f>
        <v/>
      </c>
      <c r="R139" s="639" t="s">
        <v>343</v>
      </c>
      <c r="T139" s="4">
        <f t="shared" si="91"/>
        <v>0</v>
      </c>
      <c r="U139" s="179" t="s">
        <v>300</v>
      </c>
      <c r="V139" s="10"/>
      <c r="W139" s="10"/>
      <c r="X139" s="177"/>
      <c r="Y139" s="178"/>
      <c r="Z139" s="177"/>
      <c r="AA139" s="178"/>
      <c r="AB139" s="177"/>
      <c r="AC139" s="178"/>
      <c r="AD139" s="177"/>
      <c r="AE139" s="178"/>
      <c r="AF139" s="177"/>
      <c r="AG139" s="178"/>
      <c r="AH139" s="177"/>
      <c r="AI139" s="178"/>
      <c r="AJ139" s="177"/>
      <c r="AK139" s="178"/>
      <c r="AL139" s="177"/>
      <c r="AM139" s="178"/>
      <c r="AN139" s="177"/>
      <c r="AO139" s="178"/>
      <c r="AP139" s="177"/>
      <c r="AQ139" s="178"/>
      <c r="AR139" s="177"/>
      <c r="AS139" s="178"/>
      <c r="AT139" s="177"/>
      <c r="AU139" s="205"/>
      <c r="AV139" s="199">
        <f t="shared" si="194"/>
        <v>0</v>
      </c>
      <c r="AW139" s="215">
        <f t="shared" si="114"/>
        <v>0</v>
      </c>
      <c r="AX139" s="199">
        <f t="shared" si="195"/>
        <v>0</v>
      </c>
      <c r="AY139" s="215">
        <f t="shared" si="115"/>
        <v>0</v>
      </c>
      <c r="AZ139" s="1"/>
      <c r="BA139" s="1"/>
      <c r="BB139" s="177"/>
      <c r="BC139" s="178"/>
      <c r="BD139" s="177"/>
      <c r="BE139" s="178"/>
      <c r="BF139" s="177"/>
      <c r="BG139" s="178"/>
      <c r="BH139" s="177"/>
      <c r="BI139" s="178"/>
      <c r="BJ139" s="177"/>
      <c r="BK139" s="178"/>
      <c r="BL139" s="177"/>
      <c r="BM139" s="178"/>
      <c r="BN139" s="177"/>
      <c r="BO139" s="178"/>
      <c r="BP139" s="177"/>
      <c r="BQ139" s="205"/>
      <c r="BR139" s="199">
        <f t="shared" si="116"/>
        <v>0</v>
      </c>
      <c r="BS139" s="216">
        <f t="shared" si="117"/>
        <v>0</v>
      </c>
      <c r="BT139" s="199">
        <f t="shared" si="118"/>
        <v>0</v>
      </c>
      <c r="BU139" s="215">
        <f t="shared" si="119"/>
        <v>0</v>
      </c>
      <c r="BV139" s="1"/>
      <c r="BW139" s="1"/>
      <c r="BX139" s="177"/>
      <c r="BY139" s="178"/>
      <c r="BZ139" s="177"/>
      <c r="CA139" s="178"/>
      <c r="CB139" s="177"/>
      <c r="CC139" s="178"/>
      <c r="CD139" s="177"/>
      <c r="CE139" s="178"/>
      <c r="CF139" s="177"/>
      <c r="CG139" s="178"/>
      <c r="CH139" s="177"/>
      <c r="CI139" s="178"/>
      <c r="CJ139" s="177"/>
      <c r="CK139" s="178"/>
      <c r="CL139" s="177"/>
      <c r="CM139" s="205"/>
      <c r="CN139" s="199">
        <f t="shared" si="120"/>
        <v>0</v>
      </c>
      <c r="CO139" s="216">
        <f t="shared" si="121"/>
        <v>0</v>
      </c>
      <c r="CP139" s="199">
        <f t="shared" si="122"/>
        <v>0</v>
      </c>
      <c r="CQ139" s="215">
        <f t="shared" si="123"/>
        <v>0</v>
      </c>
      <c r="CR139" s="1"/>
      <c r="CS139" s="1"/>
      <c r="CT139" s="177"/>
      <c r="CU139" s="178"/>
      <c r="CV139" s="177"/>
      <c r="CW139" s="178"/>
      <c r="CX139" s="177"/>
      <c r="CY139" s="178"/>
      <c r="CZ139" s="177"/>
      <c r="DA139" s="178"/>
      <c r="DB139" s="177"/>
      <c r="DC139" s="178"/>
      <c r="DD139" s="177"/>
      <c r="DE139" s="178"/>
      <c r="DF139" s="177"/>
      <c r="DG139" s="178"/>
      <c r="DH139" s="177"/>
      <c r="DI139" s="205"/>
      <c r="DJ139" s="199">
        <f t="shared" si="150"/>
        <v>0</v>
      </c>
      <c r="DK139" s="216">
        <f t="shared" si="151"/>
        <v>0</v>
      </c>
      <c r="DL139" s="199">
        <f t="shared" si="152"/>
        <v>0</v>
      </c>
      <c r="DM139" s="215">
        <f t="shared" si="153"/>
        <v>0</v>
      </c>
      <c r="DN139" s="1"/>
      <c r="DO139" s="1"/>
      <c r="DP139" s="177"/>
      <c r="DQ139" s="178"/>
      <c r="DR139" s="177"/>
      <c r="DS139" s="178"/>
      <c r="DT139" s="177"/>
      <c r="DU139" s="178"/>
      <c r="DV139" s="177"/>
      <c r="DW139" s="178"/>
      <c r="DX139" s="177"/>
      <c r="DY139" s="178"/>
      <c r="DZ139" s="177"/>
      <c r="EA139" s="178"/>
      <c r="EB139" s="177"/>
      <c r="EC139" s="178"/>
      <c r="ED139" s="177"/>
      <c r="EE139" s="205"/>
      <c r="EF139" s="199">
        <f t="shared" si="106"/>
        <v>0</v>
      </c>
      <c r="EG139" s="216">
        <f t="shared" si="107"/>
        <v>0</v>
      </c>
      <c r="EH139" s="199">
        <f t="shared" si="108"/>
        <v>0</v>
      </c>
      <c r="EI139" s="215">
        <f t="shared" si="109"/>
        <v>0</v>
      </c>
      <c r="EJ139" s="1"/>
      <c r="EK139" s="1"/>
      <c r="EL139" s="177"/>
      <c r="EM139" s="178"/>
      <c r="EN139" s="177"/>
      <c r="EO139" s="178"/>
      <c r="EP139" s="177"/>
      <c r="EQ139" s="178"/>
      <c r="ER139" s="177"/>
      <c r="ES139" s="178"/>
      <c r="ET139" s="177"/>
      <c r="EU139" s="178"/>
      <c r="EV139" s="177"/>
      <c r="EW139" s="178"/>
      <c r="EX139" s="177"/>
      <c r="EY139" s="178"/>
      <c r="EZ139" s="177"/>
      <c r="FA139" s="205"/>
      <c r="FB139" s="199">
        <f t="shared" si="110"/>
        <v>0</v>
      </c>
      <c r="FC139" s="216">
        <f t="shared" si="111"/>
        <v>0</v>
      </c>
      <c r="FD139" s="199">
        <f t="shared" si="112"/>
        <v>0</v>
      </c>
      <c r="FE139" s="215">
        <f t="shared" si="113"/>
        <v>0</v>
      </c>
      <c r="FF139" s="1"/>
      <c r="FG139" s="1"/>
      <c r="FH139" s="177"/>
      <c r="FI139" s="178"/>
      <c r="FJ139" s="177"/>
      <c r="FK139" s="178"/>
      <c r="FL139" s="177"/>
      <c r="FM139" s="178"/>
      <c r="FN139" s="177"/>
      <c r="FO139" s="178"/>
      <c r="FP139" s="177"/>
      <c r="FQ139" s="178"/>
      <c r="FR139" s="177"/>
      <c r="FS139" s="178"/>
      <c r="FT139" s="177"/>
      <c r="FU139" s="178"/>
      <c r="FV139" s="177"/>
      <c r="FW139" s="205"/>
      <c r="FX139" s="199">
        <f t="shared" si="124"/>
        <v>0</v>
      </c>
      <c r="FY139" s="216">
        <f t="shared" si="125"/>
        <v>0</v>
      </c>
      <c r="FZ139" s="199">
        <f t="shared" si="126"/>
        <v>0</v>
      </c>
      <c r="GA139" s="215">
        <f t="shared" si="127"/>
        <v>0</v>
      </c>
      <c r="GB139" s="1"/>
      <c r="GC139" s="1"/>
      <c r="GD139" s="177"/>
      <c r="GE139" s="178"/>
      <c r="GF139" s="177"/>
      <c r="GG139" s="178"/>
      <c r="GH139" s="177"/>
      <c r="GI139" s="178"/>
      <c r="GJ139" s="177"/>
      <c r="GK139" s="178"/>
      <c r="GL139" s="177"/>
      <c r="GM139" s="178"/>
      <c r="GN139" s="177"/>
      <c r="GO139" s="178"/>
      <c r="GP139" s="177"/>
      <c r="GQ139" s="178"/>
      <c r="GR139" s="177"/>
      <c r="GS139" s="205"/>
      <c r="GT139" s="199">
        <f t="shared" si="128"/>
        <v>0</v>
      </c>
      <c r="GU139" s="216">
        <f t="shared" si="129"/>
        <v>0</v>
      </c>
      <c r="GV139" s="199">
        <f t="shared" si="130"/>
        <v>0</v>
      </c>
      <c r="GW139" s="215">
        <f t="shared" si="131"/>
        <v>0</v>
      </c>
      <c r="GX139" s="1"/>
      <c r="GY139" s="1"/>
      <c r="GZ139" s="177"/>
      <c r="HA139" s="178"/>
      <c r="HB139" s="177"/>
      <c r="HC139" s="178"/>
      <c r="HD139" s="177"/>
      <c r="HE139" s="178"/>
      <c r="HF139" s="177"/>
      <c r="HG139" s="178"/>
      <c r="HH139" s="177"/>
      <c r="HI139" s="178"/>
      <c r="HJ139" s="177"/>
      <c r="HK139" s="178"/>
      <c r="HL139" s="177"/>
      <c r="HM139" s="178"/>
      <c r="HN139" s="177"/>
      <c r="HO139" s="205"/>
      <c r="HP139" s="199">
        <f t="shared" si="132"/>
        <v>0</v>
      </c>
      <c r="HQ139" s="216">
        <f t="shared" si="133"/>
        <v>0</v>
      </c>
      <c r="HR139" s="199">
        <f t="shared" si="134"/>
        <v>0</v>
      </c>
      <c r="HS139" s="215">
        <f t="shared" si="135"/>
        <v>0</v>
      </c>
      <c r="HT139" s="1"/>
      <c r="HU139" s="1"/>
      <c r="HV139" s="201">
        <f t="shared" si="136"/>
        <v>0</v>
      </c>
      <c r="HW139" s="202">
        <f t="shared" si="137"/>
        <v>0</v>
      </c>
      <c r="HX139" s="169">
        <f t="shared" si="138"/>
        <v>0</v>
      </c>
      <c r="HY139" s="170">
        <f t="shared" si="139"/>
        <v>0</v>
      </c>
      <c r="HZ139" s="203">
        <f t="shared" si="140"/>
        <v>0</v>
      </c>
      <c r="IA139" s="202">
        <f t="shared" si="141"/>
        <v>0</v>
      </c>
      <c r="IB139" s="169">
        <f t="shared" si="142"/>
        <v>0</v>
      </c>
      <c r="IC139" s="444">
        <f t="shared" si="143"/>
        <v>0</v>
      </c>
      <c r="ID139" s="437">
        <f t="shared" si="144"/>
        <v>0</v>
      </c>
      <c r="IE139" s="439">
        <f t="shared" si="145"/>
        <v>0</v>
      </c>
      <c r="IF139" s="438" t="s">
        <v>343</v>
      </c>
      <c r="IG139" s="439" t="s">
        <v>343</v>
      </c>
      <c r="IH139" s="1"/>
    </row>
    <row r="140" spans="2:242" s="4" customFormat="1" ht="16.5" hidden="1" customHeight="1" x14ac:dyDescent="0.2">
      <c r="B140" s="73"/>
      <c r="C140" s="882"/>
      <c r="D140" s="883"/>
      <c r="E140" s="131"/>
      <c r="F140" s="564"/>
      <c r="G140" s="131"/>
      <c r="H140" s="131"/>
      <c r="I140" s="80">
        <f>INT(ROUND(F140,2)*(IF(E140&gt;0,data!$J$4,0)))</f>
        <v>0</v>
      </c>
      <c r="J140" s="80"/>
      <c r="K140" s="567"/>
      <c r="L140" s="131"/>
      <c r="M140" s="80">
        <f>INT(ROUND(F140,2)*(IF(E140&gt;0,(IF(K140="ano",data!$J$6,0)),0)))</f>
        <v>0</v>
      </c>
      <c r="N140" s="82"/>
      <c r="O140" s="84"/>
      <c r="Q140" s="85"/>
      <c r="R140" s="639" t="s">
        <v>343</v>
      </c>
      <c r="T140" s="4">
        <f t="shared" si="91"/>
        <v>0</v>
      </c>
      <c r="U140" s="176" t="s">
        <v>300</v>
      </c>
      <c r="V140" s="10"/>
      <c r="W140" s="10"/>
      <c r="X140" s="177"/>
      <c r="Y140" s="178"/>
      <c r="Z140" s="177"/>
      <c r="AA140" s="178"/>
      <c r="AB140" s="177"/>
      <c r="AC140" s="178"/>
      <c r="AD140" s="177"/>
      <c r="AE140" s="178"/>
      <c r="AF140" s="177"/>
      <c r="AG140" s="178"/>
      <c r="AH140" s="177"/>
      <c r="AI140" s="178"/>
      <c r="AJ140" s="177"/>
      <c r="AK140" s="178"/>
      <c r="AL140" s="177"/>
      <c r="AM140" s="178"/>
      <c r="AN140" s="177"/>
      <c r="AO140" s="178"/>
      <c r="AP140" s="177"/>
      <c r="AQ140" s="178"/>
      <c r="AR140" s="177"/>
      <c r="AS140" s="178"/>
      <c r="AT140" s="177"/>
      <c r="AU140" s="205"/>
      <c r="AV140" s="199">
        <f t="shared" si="194"/>
        <v>0</v>
      </c>
      <c r="AW140" s="215">
        <f t="shared" si="114"/>
        <v>0</v>
      </c>
      <c r="AX140" s="199">
        <f t="shared" si="195"/>
        <v>0</v>
      </c>
      <c r="AY140" s="215">
        <f t="shared" si="115"/>
        <v>0</v>
      </c>
      <c r="AZ140" s="1"/>
      <c r="BA140" s="1"/>
      <c r="BB140" s="177"/>
      <c r="BC140" s="178"/>
      <c r="BD140" s="177"/>
      <c r="BE140" s="178"/>
      <c r="BF140" s="177"/>
      <c r="BG140" s="178"/>
      <c r="BH140" s="177"/>
      <c r="BI140" s="178"/>
      <c r="BJ140" s="177"/>
      <c r="BK140" s="178"/>
      <c r="BL140" s="177"/>
      <c r="BM140" s="178"/>
      <c r="BN140" s="177"/>
      <c r="BO140" s="178"/>
      <c r="BP140" s="177"/>
      <c r="BQ140" s="205"/>
      <c r="BR140" s="199">
        <f t="shared" si="116"/>
        <v>0</v>
      </c>
      <c r="BS140" s="216">
        <f t="shared" si="117"/>
        <v>0</v>
      </c>
      <c r="BT140" s="199">
        <f t="shared" si="118"/>
        <v>0</v>
      </c>
      <c r="BU140" s="215">
        <f t="shared" si="119"/>
        <v>0</v>
      </c>
      <c r="BV140" s="1"/>
      <c r="BW140" s="1"/>
      <c r="BX140" s="177"/>
      <c r="BY140" s="178"/>
      <c r="BZ140" s="177"/>
      <c r="CA140" s="178"/>
      <c r="CB140" s="177"/>
      <c r="CC140" s="178"/>
      <c r="CD140" s="177"/>
      <c r="CE140" s="178"/>
      <c r="CF140" s="177"/>
      <c r="CG140" s="178"/>
      <c r="CH140" s="177"/>
      <c r="CI140" s="178"/>
      <c r="CJ140" s="177"/>
      <c r="CK140" s="178"/>
      <c r="CL140" s="177"/>
      <c r="CM140" s="205"/>
      <c r="CN140" s="199">
        <f t="shared" si="120"/>
        <v>0</v>
      </c>
      <c r="CO140" s="216">
        <f t="shared" si="121"/>
        <v>0</v>
      </c>
      <c r="CP140" s="199">
        <f t="shared" si="122"/>
        <v>0</v>
      </c>
      <c r="CQ140" s="215">
        <f t="shared" si="123"/>
        <v>0</v>
      </c>
      <c r="CR140" s="1"/>
      <c r="CS140" s="1"/>
      <c r="CT140" s="177"/>
      <c r="CU140" s="178"/>
      <c r="CV140" s="177"/>
      <c r="CW140" s="178"/>
      <c r="CX140" s="177"/>
      <c r="CY140" s="178"/>
      <c r="CZ140" s="177"/>
      <c r="DA140" s="178"/>
      <c r="DB140" s="177"/>
      <c r="DC140" s="178"/>
      <c r="DD140" s="177"/>
      <c r="DE140" s="178"/>
      <c r="DF140" s="177"/>
      <c r="DG140" s="178"/>
      <c r="DH140" s="177"/>
      <c r="DI140" s="205"/>
      <c r="DJ140" s="199">
        <f t="shared" si="150"/>
        <v>0</v>
      </c>
      <c r="DK140" s="216">
        <f t="shared" si="151"/>
        <v>0</v>
      </c>
      <c r="DL140" s="199">
        <f t="shared" si="152"/>
        <v>0</v>
      </c>
      <c r="DM140" s="215">
        <f t="shared" si="153"/>
        <v>0</v>
      </c>
      <c r="DN140" s="1"/>
      <c r="DO140" s="1"/>
      <c r="DP140" s="177"/>
      <c r="DQ140" s="178"/>
      <c r="DR140" s="177"/>
      <c r="DS140" s="178"/>
      <c r="DT140" s="177"/>
      <c r="DU140" s="178"/>
      <c r="DV140" s="177"/>
      <c r="DW140" s="178"/>
      <c r="DX140" s="177"/>
      <c r="DY140" s="178"/>
      <c r="DZ140" s="177"/>
      <c r="EA140" s="178"/>
      <c r="EB140" s="177"/>
      <c r="EC140" s="178"/>
      <c r="ED140" s="177"/>
      <c r="EE140" s="205"/>
      <c r="EF140" s="199">
        <f t="shared" si="106"/>
        <v>0</v>
      </c>
      <c r="EG140" s="216">
        <f t="shared" si="107"/>
        <v>0</v>
      </c>
      <c r="EH140" s="199">
        <f t="shared" si="108"/>
        <v>0</v>
      </c>
      <c r="EI140" s="215">
        <f t="shared" si="109"/>
        <v>0</v>
      </c>
      <c r="EJ140" s="1"/>
      <c r="EK140" s="1"/>
      <c r="EL140" s="177"/>
      <c r="EM140" s="178"/>
      <c r="EN140" s="177"/>
      <c r="EO140" s="178"/>
      <c r="EP140" s="177"/>
      <c r="EQ140" s="178"/>
      <c r="ER140" s="177"/>
      <c r="ES140" s="178"/>
      <c r="ET140" s="177"/>
      <c r="EU140" s="178"/>
      <c r="EV140" s="177"/>
      <c r="EW140" s="178"/>
      <c r="EX140" s="177"/>
      <c r="EY140" s="178"/>
      <c r="EZ140" s="177"/>
      <c r="FA140" s="205"/>
      <c r="FB140" s="199">
        <f t="shared" si="110"/>
        <v>0</v>
      </c>
      <c r="FC140" s="216">
        <f t="shared" si="111"/>
        <v>0</v>
      </c>
      <c r="FD140" s="199">
        <f t="shared" si="112"/>
        <v>0</v>
      </c>
      <c r="FE140" s="215">
        <f t="shared" si="113"/>
        <v>0</v>
      </c>
      <c r="FF140" s="1"/>
      <c r="FG140" s="1"/>
      <c r="FH140" s="177"/>
      <c r="FI140" s="178"/>
      <c r="FJ140" s="177"/>
      <c r="FK140" s="178"/>
      <c r="FL140" s="177"/>
      <c r="FM140" s="178"/>
      <c r="FN140" s="177"/>
      <c r="FO140" s="178"/>
      <c r="FP140" s="177"/>
      <c r="FQ140" s="178"/>
      <c r="FR140" s="177"/>
      <c r="FS140" s="178"/>
      <c r="FT140" s="177"/>
      <c r="FU140" s="178"/>
      <c r="FV140" s="177"/>
      <c r="FW140" s="205"/>
      <c r="FX140" s="199">
        <f t="shared" si="124"/>
        <v>0</v>
      </c>
      <c r="FY140" s="216">
        <f t="shared" si="125"/>
        <v>0</v>
      </c>
      <c r="FZ140" s="199">
        <f t="shared" si="126"/>
        <v>0</v>
      </c>
      <c r="GA140" s="215">
        <f t="shared" si="127"/>
        <v>0</v>
      </c>
      <c r="GB140" s="1"/>
      <c r="GC140" s="1"/>
      <c r="GD140" s="177"/>
      <c r="GE140" s="178"/>
      <c r="GF140" s="177"/>
      <c r="GG140" s="178"/>
      <c r="GH140" s="177"/>
      <c r="GI140" s="178"/>
      <c r="GJ140" s="177"/>
      <c r="GK140" s="178"/>
      <c r="GL140" s="177"/>
      <c r="GM140" s="178"/>
      <c r="GN140" s="177"/>
      <c r="GO140" s="178"/>
      <c r="GP140" s="177"/>
      <c r="GQ140" s="178"/>
      <c r="GR140" s="177"/>
      <c r="GS140" s="205"/>
      <c r="GT140" s="199">
        <f t="shared" si="128"/>
        <v>0</v>
      </c>
      <c r="GU140" s="216">
        <f t="shared" si="129"/>
        <v>0</v>
      </c>
      <c r="GV140" s="199">
        <f t="shared" si="130"/>
        <v>0</v>
      </c>
      <c r="GW140" s="215">
        <f t="shared" si="131"/>
        <v>0</v>
      </c>
      <c r="GX140" s="1"/>
      <c r="GY140" s="1"/>
      <c r="GZ140" s="177"/>
      <c r="HA140" s="178"/>
      <c r="HB140" s="177"/>
      <c r="HC140" s="178"/>
      <c r="HD140" s="177"/>
      <c r="HE140" s="178"/>
      <c r="HF140" s="177"/>
      <c r="HG140" s="178"/>
      <c r="HH140" s="177"/>
      <c r="HI140" s="178"/>
      <c r="HJ140" s="177"/>
      <c r="HK140" s="178"/>
      <c r="HL140" s="177"/>
      <c r="HM140" s="178"/>
      <c r="HN140" s="177"/>
      <c r="HO140" s="205"/>
      <c r="HP140" s="199">
        <f t="shared" si="132"/>
        <v>0</v>
      </c>
      <c r="HQ140" s="216">
        <f t="shared" si="133"/>
        <v>0</v>
      </c>
      <c r="HR140" s="199">
        <f t="shared" si="134"/>
        <v>0</v>
      </c>
      <c r="HS140" s="215">
        <f t="shared" si="135"/>
        <v>0</v>
      </c>
      <c r="HT140" s="1"/>
      <c r="HU140" s="1"/>
      <c r="HV140" s="201">
        <f t="shared" si="136"/>
        <v>0</v>
      </c>
      <c r="HW140" s="202">
        <f t="shared" si="137"/>
        <v>0</v>
      </c>
      <c r="HX140" s="169">
        <f t="shared" si="138"/>
        <v>0</v>
      </c>
      <c r="HY140" s="170">
        <f t="shared" si="139"/>
        <v>0</v>
      </c>
      <c r="HZ140" s="203">
        <f t="shared" si="140"/>
        <v>0</v>
      </c>
      <c r="IA140" s="202">
        <f t="shared" si="141"/>
        <v>0</v>
      </c>
      <c r="IB140" s="169">
        <f t="shared" si="142"/>
        <v>0</v>
      </c>
      <c r="IC140" s="444">
        <f t="shared" si="143"/>
        <v>0</v>
      </c>
      <c r="ID140" s="437">
        <f t="shared" si="144"/>
        <v>0</v>
      </c>
      <c r="IE140" s="439">
        <f t="shared" si="145"/>
        <v>0</v>
      </c>
      <c r="IF140" s="438" t="s">
        <v>343</v>
      </c>
      <c r="IG140" s="439" t="s">
        <v>343</v>
      </c>
      <c r="IH140" s="1"/>
    </row>
    <row r="141" spans="2:242" s="4" customFormat="1" ht="16.5" customHeight="1" x14ac:dyDescent="0.2">
      <c r="B141" s="73" t="s">
        <v>351</v>
      </c>
      <c r="C141" s="880"/>
      <c r="D141" s="881"/>
      <c r="E141" s="318"/>
      <c r="F141" s="314"/>
      <c r="G141" s="14"/>
      <c r="H141" s="14"/>
      <c r="I141" s="80">
        <f>INT(ROUND(F141,2)*(IF(E141&gt;0,data!$J$4,0)))</f>
        <v>0</v>
      </c>
      <c r="J141" s="80">
        <f t="shared" ref="J141" si="204">IF(E141&gt;0,I141*E141,0)</f>
        <v>0</v>
      </c>
      <c r="K141" s="320"/>
      <c r="L141" s="318"/>
      <c r="M141" s="80">
        <f>INT(ROUND(F141,2)*(IF(E141&gt;0,(IF(K141="ano",data!$J$6,0)),0)))</f>
        <v>0</v>
      </c>
      <c r="N141" s="82">
        <f t="shared" ref="N141" si="205">IF(L141&gt;E141,M141*E141,M141*L141)</f>
        <v>0</v>
      </c>
      <c r="O141" s="84">
        <f t="shared" ref="O141" si="206">J141+N141</f>
        <v>0</v>
      </c>
      <c r="Q141" s="85" t="str">
        <f t="shared" ref="Q141" si="207">IF(O141&gt;0,1,"")</f>
        <v/>
      </c>
      <c r="R141" s="639" t="s">
        <v>343</v>
      </c>
      <c r="T141" s="4">
        <f t="shared" si="91"/>
        <v>0</v>
      </c>
      <c r="U141" s="179" t="s">
        <v>300</v>
      </c>
      <c r="V141" s="10"/>
      <c r="W141" s="10"/>
      <c r="X141" s="167"/>
      <c r="Y141" s="180"/>
      <c r="Z141" s="167"/>
      <c r="AA141" s="180"/>
      <c r="AB141" s="167"/>
      <c r="AC141" s="180"/>
      <c r="AD141" s="167"/>
      <c r="AE141" s="180"/>
      <c r="AF141" s="167"/>
      <c r="AG141" s="180"/>
      <c r="AH141" s="167"/>
      <c r="AI141" s="180"/>
      <c r="AJ141" s="167"/>
      <c r="AK141" s="180"/>
      <c r="AL141" s="167"/>
      <c r="AM141" s="180"/>
      <c r="AN141" s="167"/>
      <c r="AO141" s="180"/>
      <c r="AP141" s="167"/>
      <c r="AQ141" s="180"/>
      <c r="AR141" s="167"/>
      <c r="AS141" s="180"/>
      <c r="AT141" s="167"/>
      <c r="AU141" s="198"/>
      <c r="AV141" s="199">
        <f t="shared" si="194"/>
        <v>0</v>
      </c>
      <c r="AW141" s="215">
        <f t="shared" si="114"/>
        <v>0</v>
      </c>
      <c r="AX141" s="199">
        <f t="shared" si="195"/>
        <v>0</v>
      </c>
      <c r="AY141" s="215">
        <f t="shared" si="115"/>
        <v>0</v>
      </c>
      <c r="AZ141" s="1"/>
      <c r="BA141" s="1"/>
      <c r="BB141" s="167"/>
      <c r="BC141" s="180"/>
      <c r="BD141" s="167"/>
      <c r="BE141" s="180"/>
      <c r="BF141" s="167"/>
      <c r="BG141" s="180"/>
      <c r="BH141" s="167"/>
      <c r="BI141" s="180"/>
      <c r="BJ141" s="167"/>
      <c r="BK141" s="180"/>
      <c r="BL141" s="167"/>
      <c r="BM141" s="180"/>
      <c r="BN141" s="167"/>
      <c r="BO141" s="180"/>
      <c r="BP141" s="167"/>
      <c r="BQ141" s="198"/>
      <c r="BR141" s="199">
        <f t="shared" si="116"/>
        <v>0</v>
      </c>
      <c r="BS141" s="216">
        <f t="shared" si="117"/>
        <v>0</v>
      </c>
      <c r="BT141" s="199">
        <f t="shared" si="118"/>
        <v>0</v>
      </c>
      <c r="BU141" s="215">
        <f t="shared" si="119"/>
        <v>0</v>
      </c>
      <c r="BV141" s="1"/>
      <c r="BW141" s="1"/>
      <c r="BX141" s="167"/>
      <c r="BY141" s="180"/>
      <c r="BZ141" s="167"/>
      <c r="CA141" s="180"/>
      <c r="CB141" s="167"/>
      <c r="CC141" s="180"/>
      <c r="CD141" s="167"/>
      <c r="CE141" s="180"/>
      <c r="CF141" s="167"/>
      <c r="CG141" s="180"/>
      <c r="CH141" s="167"/>
      <c r="CI141" s="180"/>
      <c r="CJ141" s="167"/>
      <c r="CK141" s="180"/>
      <c r="CL141" s="167"/>
      <c r="CM141" s="198"/>
      <c r="CN141" s="199">
        <f t="shared" si="120"/>
        <v>0</v>
      </c>
      <c r="CO141" s="216">
        <f t="shared" si="121"/>
        <v>0</v>
      </c>
      <c r="CP141" s="199">
        <f t="shared" si="122"/>
        <v>0</v>
      </c>
      <c r="CQ141" s="215">
        <f t="shared" si="123"/>
        <v>0</v>
      </c>
      <c r="CR141" s="1"/>
      <c r="CS141" s="1"/>
      <c r="CT141" s="167"/>
      <c r="CU141" s="180"/>
      <c r="CV141" s="167"/>
      <c r="CW141" s="180"/>
      <c r="CX141" s="167"/>
      <c r="CY141" s="180"/>
      <c r="CZ141" s="167"/>
      <c r="DA141" s="180"/>
      <c r="DB141" s="167"/>
      <c r="DC141" s="180"/>
      <c r="DD141" s="167"/>
      <c r="DE141" s="180"/>
      <c r="DF141" s="167"/>
      <c r="DG141" s="180"/>
      <c r="DH141" s="167"/>
      <c r="DI141" s="198"/>
      <c r="DJ141" s="199">
        <f t="shared" si="150"/>
        <v>0</v>
      </c>
      <c r="DK141" s="216">
        <f t="shared" si="151"/>
        <v>0</v>
      </c>
      <c r="DL141" s="199">
        <f t="shared" si="152"/>
        <v>0</v>
      </c>
      <c r="DM141" s="215">
        <f t="shared" si="153"/>
        <v>0</v>
      </c>
      <c r="DN141" s="1"/>
      <c r="DO141" s="1"/>
      <c r="DP141" s="167"/>
      <c r="DQ141" s="180"/>
      <c r="DR141" s="167"/>
      <c r="DS141" s="180"/>
      <c r="DT141" s="167"/>
      <c r="DU141" s="180"/>
      <c r="DV141" s="167"/>
      <c r="DW141" s="180"/>
      <c r="DX141" s="167"/>
      <c r="DY141" s="180"/>
      <c r="DZ141" s="167"/>
      <c r="EA141" s="180"/>
      <c r="EB141" s="167"/>
      <c r="EC141" s="180"/>
      <c r="ED141" s="167"/>
      <c r="EE141" s="198"/>
      <c r="EF141" s="199">
        <f t="shared" si="106"/>
        <v>0</v>
      </c>
      <c r="EG141" s="216">
        <f t="shared" si="107"/>
        <v>0</v>
      </c>
      <c r="EH141" s="199">
        <f t="shared" si="108"/>
        <v>0</v>
      </c>
      <c r="EI141" s="215">
        <f t="shared" si="109"/>
        <v>0</v>
      </c>
      <c r="EJ141" s="1"/>
      <c r="EK141" s="1"/>
      <c r="EL141" s="167"/>
      <c r="EM141" s="180"/>
      <c r="EN141" s="167"/>
      <c r="EO141" s="180"/>
      <c r="EP141" s="167"/>
      <c r="EQ141" s="180"/>
      <c r="ER141" s="167"/>
      <c r="ES141" s="180"/>
      <c r="ET141" s="167"/>
      <c r="EU141" s="180"/>
      <c r="EV141" s="167"/>
      <c r="EW141" s="180"/>
      <c r="EX141" s="167"/>
      <c r="EY141" s="180"/>
      <c r="EZ141" s="167"/>
      <c r="FA141" s="198"/>
      <c r="FB141" s="199">
        <f t="shared" si="110"/>
        <v>0</v>
      </c>
      <c r="FC141" s="216">
        <f t="shared" si="111"/>
        <v>0</v>
      </c>
      <c r="FD141" s="199">
        <f t="shared" si="112"/>
        <v>0</v>
      </c>
      <c r="FE141" s="215">
        <f t="shared" si="113"/>
        <v>0</v>
      </c>
      <c r="FF141" s="1"/>
      <c r="FG141" s="1"/>
      <c r="FH141" s="167"/>
      <c r="FI141" s="180"/>
      <c r="FJ141" s="167"/>
      <c r="FK141" s="180"/>
      <c r="FL141" s="167"/>
      <c r="FM141" s="180"/>
      <c r="FN141" s="167"/>
      <c r="FO141" s="180"/>
      <c r="FP141" s="167"/>
      <c r="FQ141" s="180"/>
      <c r="FR141" s="167"/>
      <c r="FS141" s="180"/>
      <c r="FT141" s="167"/>
      <c r="FU141" s="180"/>
      <c r="FV141" s="167"/>
      <c r="FW141" s="198"/>
      <c r="FX141" s="199">
        <f t="shared" si="124"/>
        <v>0</v>
      </c>
      <c r="FY141" s="216">
        <f t="shared" si="125"/>
        <v>0</v>
      </c>
      <c r="FZ141" s="199">
        <f t="shared" si="126"/>
        <v>0</v>
      </c>
      <c r="GA141" s="215">
        <f t="shared" si="127"/>
        <v>0</v>
      </c>
      <c r="GB141" s="1"/>
      <c r="GC141" s="1"/>
      <c r="GD141" s="167"/>
      <c r="GE141" s="180"/>
      <c r="GF141" s="167"/>
      <c r="GG141" s="180"/>
      <c r="GH141" s="167"/>
      <c r="GI141" s="180"/>
      <c r="GJ141" s="167"/>
      <c r="GK141" s="180"/>
      <c r="GL141" s="167"/>
      <c r="GM141" s="180"/>
      <c r="GN141" s="167"/>
      <c r="GO141" s="180"/>
      <c r="GP141" s="167"/>
      <c r="GQ141" s="180"/>
      <c r="GR141" s="167"/>
      <c r="GS141" s="198"/>
      <c r="GT141" s="199">
        <f t="shared" si="128"/>
        <v>0</v>
      </c>
      <c r="GU141" s="216">
        <f t="shared" si="129"/>
        <v>0</v>
      </c>
      <c r="GV141" s="199">
        <f t="shared" si="130"/>
        <v>0</v>
      </c>
      <c r="GW141" s="215">
        <f t="shared" si="131"/>
        <v>0</v>
      </c>
      <c r="GX141" s="1"/>
      <c r="GY141" s="1"/>
      <c r="GZ141" s="167"/>
      <c r="HA141" s="180"/>
      <c r="HB141" s="167"/>
      <c r="HC141" s="180"/>
      <c r="HD141" s="167"/>
      <c r="HE141" s="180"/>
      <c r="HF141" s="167"/>
      <c r="HG141" s="180"/>
      <c r="HH141" s="167"/>
      <c r="HI141" s="180"/>
      <c r="HJ141" s="167"/>
      <c r="HK141" s="180"/>
      <c r="HL141" s="167"/>
      <c r="HM141" s="180"/>
      <c r="HN141" s="167"/>
      <c r="HO141" s="198"/>
      <c r="HP141" s="199">
        <f t="shared" si="132"/>
        <v>0</v>
      </c>
      <c r="HQ141" s="216">
        <f t="shared" si="133"/>
        <v>0</v>
      </c>
      <c r="HR141" s="199">
        <f t="shared" si="134"/>
        <v>0</v>
      </c>
      <c r="HS141" s="215">
        <f t="shared" si="135"/>
        <v>0</v>
      </c>
      <c r="HT141" s="1"/>
      <c r="HU141" s="1"/>
      <c r="HV141" s="201">
        <f t="shared" si="136"/>
        <v>0</v>
      </c>
      <c r="HW141" s="202">
        <f t="shared" si="137"/>
        <v>0</v>
      </c>
      <c r="HX141" s="169">
        <f t="shared" si="138"/>
        <v>0</v>
      </c>
      <c r="HY141" s="170">
        <f t="shared" si="139"/>
        <v>0</v>
      </c>
      <c r="HZ141" s="203">
        <f t="shared" si="140"/>
        <v>0</v>
      </c>
      <c r="IA141" s="202">
        <f t="shared" si="141"/>
        <v>0</v>
      </c>
      <c r="IB141" s="169">
        <f t="shared" si="142"/>
        <v>0</v>
      </c>
      <c r="IC141" s="444">
        <f t="shared" si="143"/>
        <v>0</v>
      </c>
      <c r="ID141" s="437">
        <f t="shared" si="144"/>
        <v>0</v>
      </c>
      <c r="IE141" s="439">
        <f t="shared" si="145"/>
        <v>0</v>
      </c>
      <c r="IF141" s="438" t="s">
        <v>343</v>
      </c>
      <c r="IG141" s="439" t="s">
        <v>343</v>
      </c>
      <c r="IH141" s="1"/>
    </row>
    <row r="142" spans="2:242" s="4" customFormat="1" ht="16.5" hidden="1" customHeight="1" x14ac:dyDescent="0.2">
      <c r="B142" s="73"/>
      <c r="C142" s="882"/>
      <c r="D142" s="883"/>
      <c r="E142" s="131"/>
      <c r="F142" s="564"/>
      <c r="G142" s="131"/>
      <c r="H142" s="131"/>
      <c r="I142" s="80">
        <f>INT(ROUND(F142,2)*(IF(E142&gt;0,data!$J$4,0)))</f>
        <v>0</v>
      </c>
      <c r="J142" s="80"/>
      <c r="K142" s="567"/>
      <c r="L142" s="131"/>
      <c r="M142" s="80">
        <f>INT(ROUND(F142,2)*(IF(E142&gt;0,(IF(K142="ano",data!$J$6,0)),0)))</f>
        <v>0</v>
      </c>
      <c r="N142" s="82"/>
      <c r="O142" s="84"/>
      <c r="Q142" s="85"/>
      <c r="R142" s="639" t="s">
        <v>343</v>
      </c>
      <c r="T142" s="4">
        <f t="shared" si="91"/>
        <v>0</v>
      </c>
      <c r="U142" s="176" t="s">
        <v>300</v>
      </c>
      <c r="V142" s="10"/>
      <c r="W142" s="10"/>
      <c r="X142" s="177"/>
      <c r="Y142" s="178"/>
      <c r="Z142" s="177"/>
      <c r="AA142" s="178"/>
      <c r="AB142" s="177"/>
      <c r="AC142" s="178"/>
      <c r="AD142" s="177"/>
      <c r="AE142" s="178"/>
      <c r="AF142" s="177"/>
      <c r="AG142" s="178"/>
      <c r="AH142" s="177"/>
      <c r="AI142" s="178"/>
      <c r="AJ142" s="177"/>
      <c r="AK142" s="178"/>
      <c r="AL142" s="177"/>
      <c r="AM142" s="178"/>
      <c r="AN142" s="177"/>
      <c r="AO142" s="178"/>
      <c r="AP142" s="177"/>
      <c r="AQ142" s="178"/>
      <c r="AR142" s="177"/>
      <c r="AS142" s="178"/>
      <c r="AT142" s="177"/>
      <c r="AU142" s="205"/>
      <c r="AV142" s="199">
        <f t="shared" si="194"/>
        <v>0</v>
      </c>
      <c r="AW142" s="215">
        <f t="shared" si="114"/>
        <v>0</v>
      </c>
      <c r="AX142" s="199">
        <f t="shared" si="195"/>
        <v>0</v>
      </c>
      <c r="AY142" s="215">
        <f t="shared" si="115"/>
        <v>0</v>
      </c>
      <c r="AZ142" s="1"/>
      <c r="BA142" s="1"/>
      <c r="BB142" s="177"/>
      <c r="BC142" s="178"/>
      <c r="BD142" s="177"/>
      <c r="BE142" s="178"/>
      <c r="BF142" s="177"/>
      <c r="BG142" s="178"/>
      <c r="BH142" s="177"/>
      <c r="BI142" s="178"/>
      <c r="BJ142" s="177"/>
      <c r="BK142" s="178"/>
      <c r="BL142" s="177"/>
      <c r="BM142" s="178"/>
      <c r="BN142" s="177"/>
      <c r="BO142" s="178"/>
      <c r="BP142" s="177"/>
      <c r="BQ142" s="205"/>
      <c r="BR142" s="199">
        <f t="shared" si="116"/>
        <v>0</v>
      </c>
      <c r="BS142" s="216">
        <f t="shared" si="117"/>
        <v>0</v>
      </c>
      <c r="BT142" s="199">
        <f t="shared" si="118"/>
        <v>0</v>
      </c>
      <c r="BU142" s="215">
        <f t="shared" si="119"/>
        <v>0</v>
      </c>
      <c r="BV142" s="1"/>
      <c r="BW142" s="1"/>
      <c r="BX142" s="177"/>
      <c r="BY142" s="178"/>
      <c r="BZ142" s="177"/>
      <c r="CA142" s="178"/>
      <c r="CB142" s="177"/>
      <c r="CC142" s="178"/>
      <c r="CD142" s="177"/>
      <c r="CE142" s="178"/>
      <c r="CF142" s="177"/>
      <c r="CG142" s="178"/>
      <c r="CH142" s="177"/>
      <c r="CI142" s="178"/>
      <c r="CJ142" s="177"/>
      <c r="CK142" s="178"/>
      <c r="CL142" s="177"/>
      <c r="CM142" s="205"/>
      <c r="CN142" s="199">
        <f t="shared" si="120"/>
        <v>0</v>
      </c>
      <c r="CO142" s="216">
        <f t="shared" si="121"/>
        <v>0</v>
      </c>
      <c r="CP142" s="199">
        <f t="shared" si="122"/>
        <v>0</v>
      </c>
      <c r="CQ142" s="215">
        <f t="shared" si="123"/>
        <v>0</v>
      </c>
      <c r="CR142" s="1"/>
      <c r="CS142" s="1"/>
      <c r="CT142" s="177"/>
      <c r="CU142" s="178"/>
      <c r="CV142" s="177"/>
      <c r="CW142" s="178"/>
      <c r="CX142" s="177"/>
      <c r="CY142" s="178"/>
      <c r="CZ142" s="177"/>
      <c r="DA142" s="178"/>
      <c r="DB142" s="177"/>
      <c r="DC142" s="178"/>
      <c r="DD142" s="177"/>
      <c r="DE142" s="178"/>
      <c r="DF142" s="177"/>
      <c r="DG142" s="178"/>
      <c r="DH142" s="177"/>
      <c r="DI142" s="205"/>
      <c r="DJ142" s="199">
        <f t="shared" si="150"/>
        <v>0</v>
      </c>
      <c r="DK142" s="216">
        <f t="shared" si="151"/>
        <v>0</v>
      </c>
      <c r="DL142" s="199">
        <f t="shared" si="152"/>
        <v>0</v>
      </c>
      <c r="DM142" s="215">
        <f t="shared" si="153"/>
        <v>0</v>
      </c>
      <c r="DN142" s="1"/>
      <c r="DO142" s="1"/>
      <c r="DP142" s="177"/>
      <c r="DQ142" s="178"/>
      <c r="DR142" s="177"/>
      <c r="DS142" s="178"/>
      <c r="DT142" s="177"/>
      <c r="DU142" s="178"/>
      <c r="DV142" s="177"/>
      <c r="DW142" s="178"/>
      <c r="DX142" s="177"/>
      <c r="DY142" s="178"/>
      <c r="DZ142" s="177"/>
      <c r="EA142" s="178"/>
      <c r="EB142" s="177"/>
      <c r="EC142" s="178"/>
      <c r="ED142" s="177"/>
      <c r="EE142" s="205"/>
      <c r="EF142" s="199">
        <f t="shared" si="106"/>
        <v>0</v>
      </c>
      <c r="EG142" s="216">
        <f t="shared" si="107"/>
        <v>0</v>
      </c>
      <c r="EH142" s="199">
        <f t="shared" si="108"/>
        <v>0</v>
      </c>
      <c r="EI142" s="215">
        <f t="shared" si="109"/>
        <v>0</v>
      </c>
      <c r="EJ142" s="1"/>
      <c r="EK142" s="1"/>
      <c r="EL142" s="177"/>
      <c r="EM142" s="178"/>
      <c r="EN142" s="177"/>
      <c r="EO142" s="178"/>
      <c r="EP142" s="177"/>
      <c r="EQ142" s="178"/>
      <c r="ER142" s="177"/>
      <c r="ES142" s="178"/>
      <c r="ET142" s="177"/>
      <c r="EU142" s="178"/>
      <c r="EV142" s="177"/>
      <c r="EW142" s="178"/>
      <c r="EX142" s="177"/>
      <c r="EY142" s="178"/>
      <c r="EZ142" s="177"/>
      <c r="FA142" s="205"/>
      <c r="FB142" s="199">
        <f t="shared" si="110"/>
        <v>0</v>
      </c>
      <c r="FC142" s="216">
        <f t="shared" si="111"/>
        <v>0</v>
      </c>
      <c r="FD142" s="199">
        <f t="shared" si="112"/>
        <v>0</v>
      </c>
      <c r="FE142" s="215">
        <f t="shared" si="113"/>
        <v>0</v>
      </c>
      <c r="FF142" s="1"/>
      <c r="FG142" s="1"/>
      <c r="FH142" s="177"/>
      <c r="FI142" s="178"/>
      <c r="FJ142" s="177"/>
      <c r="FK142" s="178"/>
      <c r="FL142" s="177"/>
      <c r="FM142" s="178"/>
      <c r="FN142" s="177"/>
      <c r="FO142" s="178"/>
      <c r="FP142" s="177"/>
      <c r="FQ142" s="178"/>
      <c r="FR142" s="177"/>
      <c r="FS142" s="178"/>
      <c r="FT142" s="177"/>
      <c r="FU142" s="178"/>
      <c r="FV142" s="177"/>
      <c r="FW142" s="205"/>
      <c r="FX142" s="199">
        <f t="shared" si="124"/>
        <v>0</v>
      </c>
      <c r="FY142" s="216">
        <f t="shared" si="125"/>
        <v>0</v>
      </c>
      <c r="FZ142" s="199">
        <f t="shared" si="126"/>
        <v>0</v>
      </c>
      <c r="GA142" s="215">
        <f t="shared" si="127"/>
        <v>0</v>
      </c>
      <c r="GB142" s="1"/>
      <c r="GC142" s="1"/>
      <c r="GD142" s="177"/>
      <c r="GE142" s="178"/>
      <c r="GF142" s="177"/>
      <c r="GG142" s="178"/>
      <c r="GH142" s="177"/>
      <c r="GI142" s="178"/>
      <c r="GJ142" s="177"/>
      <c r="GK142" s="178"/>
      <c r="GL142" s="177"/>
      <c r="GM142" s="178"/>
      <c r="GN142" s="177"/>
      <c r="GO142" s="178"/>
      <c r="GP142" s="177"/>
      <c r="GQ142" s="178"/>
      <c r="GR142" s="177"/>
      <c r="GS142" s="205"/>
      <c r="GT142" s="199">
        <f t="shared" si="128"/>
        <v>0</v>
      </c>
      <c r="GU142" s="216">
        <f t="shared" si="129"/>
        <v>0</v>
      </c>
      <c r="GV142" s="199">
        <f t="shared" si="130"/>
        <v>0</v>
      </c>
      <c r="GW142" s="215">
        <f t="shared" si="131"/>
        <v>0</v>
      </c>
      <c r="GX142" s="1"/>
      <c r="GY142" s="1"/>
      <c r="GZ142" s="177"/>
      <c r="HA142" s="178"/>
      <c r="HB142" s="177"/>
      <c r="HC142" s="178"/>
      <c r="HD142" s="177"/>
      <c r="HE142" s="178"/>
      <c r="HF142" s="177"/>
      <c r="HG142" s="178"/>
      <c r="HH142" s="177"/>
      <c r="HI142" s="178"/>
      <c r="HJ142" s="177"/>
      <c r="HK142" s="178"/>
      <c r="HL142" s="177"/>
      <c r="HM142" s="178"/>
      <c r="HN142" s="177"/>
      <c r="HO142" s="205"/>
      <c r="HP142" s="199">
        <f t="shared" si="132"/>
        <v>0</v>
      </c>
      <c r="HQ142" s="216">
        <f t="shared" si="133"/>
        <v>0</v>
      </c>
      <c r="HR142" s="199">
        <f t="shared" si="134"/>
        <v>0</v>
      </c>
      <c r="HS142" s="215">
        <f t="shared" si="135"/>
        <v>0</v>
      </c>
      <c r="HT142" s="1"/>
      <c r="HU142" s="1"/>
      <c r="HV142" s="201">
        <f t="shared" si="136"/>
        <v>0</v>
      </c>
      <c r="HW142" s="202">
        <f t="shared" si="137"/>
        <v>0</v>
      </c>
      <c r="HX142" s="169">
        <f t="shared" si="138"/>
        <v>0</v>
      </c>
      <c r="HY142" s="170">
        <f t="shared" si="139"/>
        <v>0</v>
      </c>
      <c r="HZ142" s="203">
        <f t="shared" si="140"/>
        <v>0</v>
      </c>
      <c r="IA142" s="202">
        <f t="shared" si="141"/>
        <v>0</v>
      </c>
      <c r="IB142" s="169">
        <f t="shared" si="142"/>
        <v>0</v>
      </c>
      <c r="IC142" s="444">
        <f t="shared" si="143"/>
        <v>0</v>
      </c>
      <c r="ID142" s="437">
        <f t="shared" si="144"/>
        <v>0</v>
      </c>
      <c r="IE142" s="439">
        <f t="shared" si="145"/>
        <v>0</v>
      </c>
      <c r="IF142" s="438" t="s">
        <v>343</v>
      </c>
      <c r="IG142" s="439" t="s">
        <v>343</v>
      </c>
      <c r="IH142" s="1"/>
    </row>
    <row r="143" spans="2:242" s="4" customFormat="1" ht="16.5" customHeight="1" x14ac:dyDescent="0.2">
      <c r="B143" s="73" t="s">
        <v>352</v>
      </c>
      <c r="C143" s="880"/>
      <c r="D143" s="881"/>
      <c r="E143" s="318"/>
      <c r="F143" s="314"/>
      <c r="G143" s="14"/>
      <c r="H143" s="14"/>
      <c r="I143" s="80">
        <f>INT(ROUND(F143,2)*(IF(E143&gt;0,data!$J$4,0)))</f>
        <v>0</v>
      </c>
      <c r="J143" s="80">
        <f t="shared" ref="J143" si="208">IF(E143&gt;0,I143*E143,0)</f>
        <v>0</v>
      </c>
      <c r="K143" s="320"/>
      <c r="L143" s="318"/>
      <c r="M143" s="80">
        <f>INT(ROUND(F143,2)*(IF(E143&gt;0,(IF(K143="ano",data!$J$6,0)),0)))</f>
        <v>0</v>
      </c>
      <c r="N143" s="82">
        <f t="shared" ref="N143" si="209">IF(L143&gt;E143,M143*E143,M143*L143)</f>
        <v>0</v>
      </c>
      <c r="O143" s="84">
        <f t="shared" ref="O143" si="210">J143+N143</f>
        <v>0</v>
      </c>
      <c r="Q143" s="85" t="str">
        <f t="shared" ref="Q143" si="211">IF(O143&gt;0,1,"")</f>
        <v/>
      </c>
      <c r="R143" s="639" t="s">
        <v>343</v>
      </c>
      <c r="T143" s="4">
        <f t="shared" si="91"/>
        <v>0</v>
      </c>
      <c r="U143" s="179" t="s">
        <v>300</v>
      </c>
      <c r="V143" s="10"/>
      <c r="W143" s="10"/>
      <c r="X143" s="167"/>
      <c r="Y143" s="180"/>
      <c r="Z143" s="167"/>
      <c r="AA143" s="180"/>
      <c r="AB143" s="167"/>
      <c r="AC143" s="180"/>
      <c r="AD143" s="167"/>
      <c r="AE143" s="180"/>
      <c r="AF143" s="167"/>
      <c r="AG143" s="180"/>
      <c r="AH143" s="167"/>
      <c r="AI143" s="180"/>
      <c r="AJ143" s="167"/>
      <c r="AK143" s="180"/>
      <c r="AL143" s="167"/>
      <c r="AM143" s="180"/>
      <c r="AN143" s="167"/>
      <c r="AO143" s="180"/>
      <c r="AP143" s="167"/>
      <c r="AQ143" s="180"/>
      <c r="AR143" s="167"/>
      <c r="AS143" s="180"/>
      <c r="AT143" s="167"/>
      <c r="AU143" s="198"/>
      <c r="AV143" s="199">
        <f t="shared" si="194"/>
        <v>0</v>
      </c>
      <c r="AW143" s="215">
        <f t="shared" si="114"/>
        <v>0</v>
      </c>
      <c r="AX143" s="199">
        <f t="shared" si="195"/>
        <v>0</v>
      </c>
      <c r="AY143" s="215">
        <f t="shared" si="115"/>
        <v>0</v>
      </c>
      <c r="AZ143" s="1"/>
      <c r="BA143" s="1"/>
      <c r="BB143" s="167"/>
      <c r="BC143" s="180"/>
      <c r="BD143" s="167"/>
      <c r="BE143" s="180"/>
      <c r="BF143" s="167"/>
      <c r="BG143" s="180"/>
      <c r="BH143" s="167"/>
      <c r="BI143" s="180"/>
      <c r="BJ143" s="167"/>
      <c r="BK143" s="180"/>
      <c r="BL143" s="167"/>
      <c r="BM143" s="180"/>
      <c r="BN143" s="167"/>
      <c r="BO143" s="180"/>
      <c r="BP143" s="167"/>
      <c r="BQ143" s="198"/>
      <c r="BR143" s="199">
        <f t="shared" si="116"/>
        <v>0</v>
      </c>
      <c r="BS143" s="216">
        <f t="shared" si="117"/>
        <v>0</v>
      </c>
      <c r="BT143" s="199">
        <f t="shared" si="118"/>
        <v>0</v>
      </c>
      <c r="BU143" s="215">
        <f t="shared" si="119"/>
        <v>0</v>
      </c>
      <c r="BV143" s="1"/>
      <c r="BW143" s="1"/>
      <c r="BX143" s="167"/>
      <c r="BY143" s="180"/>
      <c r="BZ143" s="167"/>
      <c r="CA143" s="180"/>
      <c r="CB143" s="167"/>
      <c r="CC143" s="180"/>
      <c r="CD143" s="167"/>
      <c r="CE143" s="180"/>
      <c r="CF143" s="167"/>
      <c r="CG143" s="180"/>
      <c r="CH143" s="167"/>
      <c r="CI143" s="180"/>
      <c r="CJ143" s="167"/>
      <c r="CK143" s="180"/>
      <c r="CL143" s="167"/>
      <c r="CM143" s="198"/>
      <c r="CN143" s="199">
        <f t="shared" si="120"/>
        <v>0</v>
      </c>
      <c r="CO143" s="216">
        <f t="shared" si="121"/>
        <v>0</v>
      </c>
      <c r="CP143" s="199">
        <f t="shared" si="122"/>
        <v>0</v>
      </c>
      <c r="CQ143" s="215">
        <f t="shared" si="123"/>
        <v>0</v>
      </c>
      <c r="CR143" s="1"/>
      <c r="CS143" s="1"/>
      <c r="CT143" s="167"/>
      <c r="CU143" s="180"/>
      <c r="CV143" s="167"/>
      <c r="CW143" s="180"/>
      <c r="CX143" s="167"/>
      <c r="CY143" s="180"/>
      <c r="CZ143" s="167"/>
      <c r="DA143" s="180"/>
      <c r="DB143" s="167"/>
      <c r="DC143" s="180"/>
      <c r="DD143" s="167"/>
      <c r="DE143" s="180"/>
      <c r="DF143" s="167"/>
      <c r="DG143" s="180"/>
      <c r="DH143" s="167"/>
      <c r="DI143" s="198"/>
      <c r="DJ143" s="199">
        <f t="shared" si="150"/>
        <v>0</v>
      </c>
      <c r="DK143" s="216">
        <f t="shared" si="151"/>
        <v>0</v>
      </c>
      <c r="DL143" s="199">
        <f t="shared" si="152"/>
        <v>0</v>
      </c>
      <c r="DM143" s="215">
        <f t="shared" si="153"/>
        <v>0</v>
      </c>
      <c r="DN143" s="1"/>
      <c r="DO143" s="1"/>
      <c r="DP143" s="167"/>
      <c r="DQ143" s="180"/>
      <c r="DR143" s="167"/>
      <c r="DS143" s="180"/>
      <c r="DT143" s="167"/>
      <c r="DU143" s="180"/>
      <c r="DV143" s="167"/>
      <c r="DW143" s="180"/>
      <c r="DX143" s="167"/>
      <c r="DY143" s="180"/>
      <c r="DZ143" s="167"/>
      <c r="EA143" s="180"/>
      <c r="EB143" s="167"/>
      <c r="EC143" s="180"/>
      <c r="ED143" s="167"/>
      <c r="EE143" s="198"/>
      <c r="EF143" s="199">
        <f t="shared" si="106"/>
        <v>0</v>
      </c>
      <c r="EG143" s="216">
        <f t="shared" si="107"/>
        <v>0</v>
      </c>
      <c r="EH143" s="199">
        <f t="shared" si="108"/>
        <v>0</v>
      </c>
      <c r="EI143" s="215">
        <f t="shared" si="109"/>
        <v>0</v>
      </c>
      <c r="EJ143" s="1"/>
      <c r="EK143" s="1"/>
      <c r="EL143" s="167"/>
      <c r="EM143" s="180"/>
      <c r="EN143" s="167"/>
      <c r="EO143" s="180"/>
      <c r="EP143" s="167"/>
      <c r="EQ143" s="180"/>
      <c r="ER143" s="167"/>
      <c r="ES143" s="180"/>
      <c r="ET143" s="167"/>
      <c r="EU143" s="180"/>
      <c r="EV143" s="167"/>
      <c r="EW143" s="180"/>
      <c r="EX143" s="167"/>
      <c r="EY143" s="180"/>
      <c r="EZ143" s="167"/>
      <c r="FA143" s="198"/>
      <c r="FB143" s="199">
        <f t="shared" si="110"/>
        <v>0</v>
      </c>
      <c r="FC143" s="216">
        <f t="shared" si="111"/>
        <v>0</v>
      </c>
      <c r="FD143" s="199">
        <f t="shared" si="112"/>
        <v>0</v>
      </c>
      <c r="FE143" s="215">
        <f t="shared" si="113"/>
        <v>0</v>
      </c>
      <c r="FF143" s="1"/>
      <c r="FG143" s="1"/>
      <c r="FH143" s="167"/>
      <c r="FI143" s="180"/>
      <c r="FJ143" s="167"/>
      <c r="FK143" s="180"/>
      <c r="FL143" s="167"/>
      <c r="FM143" s="180"/>
      <c r="FN143" s="167"/>
      <c r="FO143" s="180"/>
      <c r="FP143" s="167"/>
      <c r="FQ143" s="180"/>
      <c r="FR143" s="167"/>
      <c r="FS143" s="180"/>
      <c r="FT143" s="167"/>
      <c r="FU143" s="180"/>
      <c r="FV143" s="167"/>
      <c r="FW143" s="198"/>
      <c r="FX143" s="199">
        <f t="shared" si="124"/>
        <v>0</v>
      </c>
      <c r="FY143" s="216">
        <f t="shared" si="125"/>
        <v>0</v>
      </c>
      <c r="FZ143" s="199">
        <f t="shared" si="126"/>
        <v>0</v>
      </c>
      <c r="GA143" s="215">
        <f t="shared" si="127"/>
        <v>0</v>
      </c>
      <c r="GB143" s="1"/>
      <c r="GC143" s="1"/>
      <c r="GD143" s="167"/>
      <c r="GE143" s="180"/>
      <c r="GF143" s="167"/>
      <c r="GG143" s="180"/>
      <c r="GH143" s="167"/>
      <c r="GI143" s="180"/>
      <c r="GJ143" s="167"/>
      <c r="GK143" s="180"/>
      <c r="GL143" s="167"/>
      <c r="GM143" s="180"/>
      <c r="GN143" s="167"/>
      <c r="GO143" s="180"/>
      <c r="GP143" s="167"/>
      <c r="GQ143" s="180"/>
      <c r="GR143" s="167"/>
      <c r="GS143" s="198"/>
      <c r="GT143" s="199">
        <f t="shared" si="128"/>
        <v>0</v>
      </c>
      <c r="GU143" s="216">
        <f t="shared" si="129"/>
        <v>0</v>
      </c>
      <c r="GV143" s="199">
        <f t="shared" si="130"/>
        <v>0</v>
      </c>
      <c r="GW143" s="215">
        <f t="shared" si="131"/>
        <v>0</v>
      </c>
      <c r="GX143" s="1"/>
      <c r="GY143" s="1"/>
      <c r="GZ143" s="167"/>
      <c r="HA143" s="180"/>
      <c r="HB143" s="167"/>
      <c r="HC143" s="180"/>
      <c r="HD143" s="167"/>
      <c r="HE143" s="180"/>
      <c r="HF143" s="167"/>
      <c r="HG143" s="180"/>
      <c r="HH143" s="167"/>
      <c r="HI143" s="180"/>
      <c r="HJ143" s="167"/>
      <c r="HK143" s="180"/>
      <c r="HL143" s="167"/>
      <c r="HM143" s="180"/>
      <c r="HN143" s="167"/>
      <c r="HO143" s="198"/>
      <c r="HP143" s="199">
        <f t="shared" si="132"/>
        <v>0</v>
      </c>
      <c r="HQ143" s="216">
        <f t="shared" si="133"/>
        <v>0</v>
      </c>
      <c r="HR143" s="199">
        <f t="shared" si="134"/>
        <v>0</v>
      </c>
      <c r="HS143" s="215">
        <f t="shared" si="135"/>
        <v>0</v>
      </c>
      <c r="HT143" s="1"/>
      <c r="HU143" s="1"/>
      <c r="HV143" s="201">
        <f t="shared" si="136"/>
        <v>0</v>
      </c>
      <c r="HW143" s="202">
        <f t="shared" si="137"/>
        <v>0</v>
      </c>
      <c r="HX143" s="169">
        <f t="shared" si="138"/>
        <v>0</v>
      </c>
      <c r="HY143" s="170">
        <f t="shared" si="139"/>
        <v>0</v>
      </c>
      <c r="HZ143" s="203">
        <f t="shared" si="140"/>
        <v>0</v>
      </c>
      <c r="IA143" s="202">
        <f t="shared" si="141"/>
        <v>0</v>
      </c>
      <c r="IB143" s="169">
        <f t="shared" si="142"/>
        <v>0</v>
      </c>
      <c r="IC143" s="444">
        <f t="shared" si="143"/>
        <v>0</v>
      </c>
      <c r="ID143" s="437">
        <f t="shared" si="144"/>
        <v>0</v>
      </c>
      <c r="IE143" s="439">
        <f t="shared" si="145"/>
        <v>0</v>
      </c>
      <c r="IF143" s="438" t="s">
        <v>343</v>
      </c>
      <c r="IG143" s="439" t="s">
        <v>343</v>
      </c>
      <c r="IH143" s="1"/>
    </row>
    <row r="144" spans="2:242" s="4" customFormat="1" ht="16.5" hidden="1" customHeight="1" x14ac:dyDescent="0.2">
      <c r="B144" s="73"/>
      <c r="C144" s="882"/>
      <c r="D144" s="883"/>
      <c r="E144" s="131"/>
      <c r="F144" s="564"/>
      <c r="G144" s="131"/>
      <c r="H144" s="131"/>
      <c r="I144" s="80">
        <f>INT(ROUND(F144,2)*(IF(E144&gt;0,data!$J$4,0)))</f>
        <v>0</v>
      </c>
      <c r="J144" s="80"/>
      <c r="K144" s="567"/>
      <c r="L144" s="131"/>
      <c r="M144" s="80">
        <f>INT(ROUND(F144,2)*(IF(E144&gt;0,(IF(K144="ano",data!$J$6,0)),0)))</f>
        <v>0</v>
      </c>
      <c r="N144" s="82"/>
      <c r="O144" s="84"/>
      <c r="Q144" s="85"/>
      <c r="R144" s="639" t="s">
        <v>343</v>
      </c>
      <c r="T144" s="4">
        <f t="shared" si="91"/>
        <v>0</v>
      </c>
      <c r="U144" s="176" t="s">
        <v>300</v>
      </c>
      <c r="V144" s="10"/>
      <c r="W144" s="10"/>
      <c r="X144" s="177"/>
      <c r="Y144" s="178"/>
      <c r="Z144" s="177"/>
      <c r="AA144" s="178"/>
      <c r="AB144" s="177"/>
      <c r="AC144" s="178"/>
      <c r="AD144" s="177"/>
      <c r="AE144" s="178"/>
      <c r="AF144" s="177"/>
      <c r="AG144" s="178"/>
      <c r="AH144" s="177"/>
      <c r="AI144" s="178"/>
      <c r="AJ144" s="177"/>
      <c r="AK144" s="178"/>
      <c r="AL144" s="177"/>
      <c r="AM144" s="178"/>
      <c r="AN144" s="177"/>
      <c r="AO144" s="178"/>
      <c r="AP144" s="177"/>
      <c r="AQ144" s="178"/>
      <c r="AR144" s="177"/>
      <c r="AS144" s="178"/>
      <c r="AT144" s="177"/>
      <c r="AU144" s="205"/>
      <c r="AV144" s="199">
        <f t="shared" si="194"/>
        <v>0</v>
      </c>
      <c r="AW144" s="215">
        <f t="shared" si="114"/>
        <v>0</v>
      </c>
      <c r="AX144" s="199">
        <f t="shared" si="195"/>
        <v>0</v>
      </c>
      <c r="AY144" s="215">
        <f t="shared" si="115"/>
        <v>0</v>
      </c>
      <c r="AZ144" s="1"/>
      <c r="BA144" s="1"/>
      <c r="BB144" s="177"/>
      <c r="BC144" s="178"/>
      <c r="BD144" s="177"/>
      <c r="BE144" s="178"/>
      <c r="BF144" s="177"/>
      <c r="BG144" s="178"/>
      <c r="BH144" s="177"/>
      <c r="BI144" s="178"/>
      <c r="BJ144" s="177"/>
      <c r="BK144" s="178"/>
      <c r="BL144" s="177"/>
      <c r="BM144" s="178"/>
      <c r="BN144" s="177"/>
      <c r="BO144" s="178"/>
      <c r="BP144" s="177"/>
      <c r="BQ144" s="205"/>
      <c r="BR144" s="199">
        <f t="shared" si="116"/>
        <v>0</v>
      </c>
      <c r="BS144" s="216">
        <f t="shared" si="117"/>
        <v>0</v>
      </c>
      <c r="BT144" s="199">
        <f t="shared" si="118"/>
        <v>0</v>
      </c>
      <c r="BU144" s="215">
        <f t="shared" si="119"/>
        <v>0</v>
      </c>
      <c r="BV144" s="1"/>
      <c r="BW144" s="1"/>
      <c r="BX144" s="177"/>
      <c r="BY144" s="178"/>
      <c r="BZ144" s="177"/>
      <c r="CA144" s="178"/>
      <c r="CB144" s="177"/>
      <c r="CC144" s="178"/>
      <c r="CD144" s="177"/>
      <c r="CE144" s="178"/>
      <c r="CF144" s="177"/>
      <c r="CG144" s="178"/>
      <c r="CH144" s="177"/>
      <c r="CI144" s="178"/>
      <c r="CJ144" s="177"/>
      <c r="CK144" s="178"/>
      <c r="CL144" s="177"/>
      <c r="CM144" s="205"/>
      <c r="CN144" s="199">
        <f t="shared" si="120"/>
        <v>0</v>
      </c>
      <c r="CO144" s="216">
        <f t="shared" si="121"/>
        <v>0</v>
      </c>
      <c r="CP144" s="199">
        <f t="shared" si="122"/>
        <v>0</v>
      </c>
      <c r="CQ144" s="215">
        <f t="shared" si="123"/>
        <v>0</v>
      </c>
      <c r="CR144" s="1"/>
      <c r="CS144" s="1"/>
      <c r="CT144" s="177"/>
      <c r="CU144" s="178"/>
      <c r="CV144" s="177"/>
      <c r="CW144" s="178"/>
      <c r="CX144" s="177"/>
      <c r="CY144" s="178"/>
      <c r="CZ144" s="177"/>
      <c r="DA144" s="178"/>
      <c r="DB144" s="177"/>
      <c r="DC144" s="178"/>
      <c r="DD144" s="177"/>
      <c r="DE144" s="178"/>
      <c r="DF144" s="177"/>
      <c r="DG144" s="178"/>
      <c r="DH144" s="177"/>
      <c r="DI144" s="205"/>
      <c r="DJ144" s="199">
        <f t="shared" si="150"/>
        <v>0</v>
      </c>
      <c r="DK144" s="216">
        <f t="shared" si="151"/>
        <v>0</v>
      </c>
      <c r="DL144" s="199">
        <f t="shared" si="152"/>
        <v>0</v>
      </c>
      <c r="DM144" s="215">
        <f t="shared" si="153"/>
        <v>0</v>
      </c>
      <c r="DN144" s="1"/>
      <c r="DO144" s="1"/>
      <c r="DP144" s="177"/>
      <c r="DQ144" s="178"/>
      <c r="DR144" s="177"/>
      <c r="DS144" s="178"/>
      <c r="DT144" s="177"/>
      <c r="DU144" s="178"/>
      <c r="DV144" s="177"/>
      <c r="DW144" s="178"/>
      <c r="DX144" s="177"/>
      <c r="DY144" s="178"/>
      <c r="DZ144" s="177"/>
      <c r="EA144" s="178"/>
      <c r="EB144" s="177"/>
      <c r="EC144" s="178"/>
      <c r="ED144" s="177"/>
      <c r="EE144" s="205"/>
      <c r="EF144" s="199">
        <f t="shared" si="106"/>
        <v>0</v>
      </c>
      <c r="EG144" s="216">
        <f t="shared" si="107"/>
        <v>0</v>
      </c>
      <c r="EH144" s="199">
        <f t="shared" si="108"/>
        <v>0</v>
      </c>
      <c r="EI144" s="215">
        <f t="shared" si="109"/>
        <v>0</v>
      </c>
      <c r="EJ144" s="1"/>
      <c r="EK144" s="1"/>
      <c r="EL144" s="177"/>
      <c r="EM144" s="178"/>
      <c r="EN144" s="177"/>
      <c r="EO144" s="178"/>
      <c r="EP144" s="177"/>
      <c r="EQ144" s="178"/>
      <c r="ER144" s="177"/>
      <c r="ES144" s="178"/>
      <c r="ET144" s="177"/>
      <c r="EU144" s="178"/>
      <c r="EV144" s="177"/>
      <c r="EW144" s="178"/>
      <c r="EX144" s="177"/>
      <c r="EY144" s="178"/>
      <c r="EZ144" s="177"/>
      <c r="FA144" s="205"/>
      <c r="FB144" s="199">
        <f t="shared" si="110"/>
        <v>0</v>
      </c>
      <c r="FC144" s="216">
        <f t="shared" si="111"/>
        <v>0</v>
      </c>
      <c r="FD144" s="199">
        <f t="shared" si="112"/>
        <v>0</v>
      </c>
      <c r="FE144" s="215">
        <f t="shared" si="113"/>
        <v>0</v>
      </c>
      <c r="FF144" s="1"/>
      <c r="FG144" s="1"/>
      <c r="FH144" s="177"/>
      <c r="FI144" s="178"/>
      <c r="FJ144" s="177"/>
      <c r="FK144" s="178"/>
      <c r="FL144" s="177"/>
      <c r="FM144" s="178"/>
      <c r="FN144" s="177"/>
      <c r="FO144" s="178"/>
      <c r="FP144" s="177"/>
      <c r="FQ144" s="178"/>
      <c r="FR144" s="177"/>
      <c r="FS144" s="178"/>
      <c r="FT144" s="177"/>
      <c r="FU144" s="178"/>
      <c r="FV144" s="177"/>
      <c r="FW144" s="205"/>
      <c r="FX144" s="199">
        <f t="shared" si="124"/>
        <v>0</v>
      </c>
      <c r="FY144" s="216">
        <f t="shared" si="125"/>
        <v>0</v>
      </c>
      <c r="FZ144" s="199">
        <f t="shared" si="126"/>
        <v>0</v>
      </c>
      <c r="GA144" s="215">
        <f t="shared" si="127"/>
        <v>0</v>
      </c>
      <c r="GB144" s="1"/>
      <c r="GC144" s="1"/>
      <c r="GD144" s="177"/>
      <c r="GE144" s="178"/>
      <c r="GF144" s="177"/>
      <c r="GG144" s="178"/>
      <c r="GH144" s="177"/>
      <c r="GI144" s="178"/>
      <c r="GJ144" s="177"/>
      <c r="GK144" s="178"/>
      <c r="GL144" s="177"/>
      <c r="GM144" s="178"/>
      <c r="GN144" s="177"/>
      <c r="GO144" s="178"/>
      <c r="GP144" s="177"/>
      <c r="GQ144" s="178"/>
      <c r="GR144" s="177"/>
      <c r="GS144" s="205"/>
      <c r="GT144" s="199">
        <f t="shared" si="128"/>
        <v>0</v>
      </c>
      <c r="GU144" s="216">
        <f t="shared" si="129"/>
        <v>0</v>
      </c>
      <c r="GV144" s="199">
        <f t="shared" si="130"/>
        <v>0</v>
      </c>
      <c r="GW144" s="215">
        <f t="shared" si="131"/>
        <v>0</v>
      </c>
      <c r="GX144" s="1"/>
      <c r="GY144" s="1"/>
      <c r="GZ144" s="177"/>
      <c r="HA144" s="178"/>
      <c r="HB144" s="177"/>
      <c r="HC144" s="178"/>
      <c r="HD144" s="177"/>
      <c r="HE144" s="178"/>
      <c r="HF144" s="177"/>
      <c r="HG144" s="178"/>
      <c r="HH144" s="177"/>
      <c r="HI144" s="178"/>
      <c r="HJ144" s="177"/>
      <c r="HK144" s="178"/>
      <c r="HL144" s="177"/>
      <c r="HM144" s="178"/>
      <c r="HN144" s="177"/>
      <c r="HO144" s="205"/>
      <c r="HP144" s="199">
        <f t="shared" si="132"/>
        <v>0</v>
      </c>
      <c r="HQ144" s="216">
        <f t="shared" si="133"/>
        <v>0</v>
      </c>
      <c r="HR144" s="199">
        <f t="shared" si="134"/>
        <v>0</v>
      </c>
      <c r="HS144" s="215">
        <f t="shared" si="135"/>
        <v>0</v>
      </c>
      <c r="HT144" s="1"/>
      <c r="HU144" s="1"/>
      <c r="HV144" s="201">
        <f t="shared" si="136"/>
        <v>0</v>
      </c>
      <c r="HW144" s="202">
        <f t="shared" si="137"/>
        <v>0</v>
      </c>
      <c r="HX144" s="169">
        <f t="shared" si="138"/>
        <v>0</v>
      </c>
      <c r="HY144" s="170">
        <f t="shared" si="139"/>
        <v>0</v>
      </c>
      <c r="HZ144" s="203">
        <f t="shared" si="140"/>
        <v>0</v>
      </c>
      <c r="IA144" s="202">
        <f t="shared" si="141"/>
        <v>0</v>
      </c>
      <c r="IB144" s="169">
        <f t="shared" si="142"/>
        <v>0</v>
      </c>
      <c r="IC144" s="444">
        <f t="shared" si="143"/>
        <v>0</v>
      </c>
      <c r="ID144" s="437">
        <f t="shared" si="144"/>
        <v>0</v>
      </c>
      <c r="IE144" s="439">
        <f t="shared" si="145"/>
        <v>0</v>
      </c>
      <c r="IF144" s="438" t="s">
        <v>343</v>
      </c>
      <c r="IG144" s="439" t="s">
        <v>343</v>
      </c>
      <c r="IH144" s="1"/>
    </row>
    <row r="145" spans="2:242" s="4" customFormat="1" ht="16.5" customHeight="1" x14ac:dyDescent="0.2">
      <c r="B145" s="73" t="s">
        <v>353</v>
      </c>
      <c r="C145" s="880"/>
      <c r="D145" s="881"/>
      <c r="E145" s="318"/>
      <c r="F145" s="314"/>
      <c r="G145" s="14"/>
      <c r="H145" s="14"/>
      <c r="I145" s="80">
        <f>INT(ROUND(F145,2)*(IF(E145&gt;0,data!$J$4,0)))</f>
        <v>0</v>
      </c>
      <c r="J145" s="80">
        <f t="shared" ref="J145" si="212">IF(E145&gt;0,I145*E145,0)</f>
        <v>0</v>
      </c>
      <c r="K145" s="320"/>
      <c r="L145" s="318"/>
      <c r="M145" s="80">
        <f>INT(ROUND(F145,2)*(IF(E145&gt;0,(IF(K145="ano",data!$J$6,0)),0)))</f>
        <v>0</v>
      </c>
      <c r="N145" s="82">
        <f t="shared" ref="N145" si="213">IF(L145&gt;E145,M145*E145,M145*L145)</f>
        <v>0</v>
      </c>
      <c r="O145" s="84">
        <f t="shared" ref="O145" si="214">J145+N145</f>
        <v>0</v>
      </c>
      <c r="Q145" s="85" t="str">
        <f t="shared" ref="Q145" si="215">IF(O145&gt;0,1,"")</f>
        <v/>
      </c>
      <c r="R145" s="639" t="s">
        <v>343</v>
      </c>
      <c r="T145" s="4">
        <f t="shared" si="91"/>
        <v>0</v>
      </c>
      <c r="U145" s="179" t="s">
        <v>300</v>
      </c>
      <c r="V145" s="10"/>
      <c r="W145" s="10"/>
      <c r="X145" s="177"/>
      <c r="Y145" s="178"/>
      <c r="Z145" s="177"/>
      <c r="AA145" s="178"/>
      <c r="AB145" s="177"/>
      <c r="AC145" s="178"/>
      <c r="AD145" s="177"/>
      <c r="AE145" s="178"/>
      <c r="AF145" s="177"/>
      <c r="AG145" s="178"/>
      <c r="AH145" s="177"/>
      <c r="AI145" s="178"/>
      <c r="AJ145" s="177"/>
      <c r="AK145" s="178"/>
      <c r="AL145" s="177"/>
      <c r="AM145" s="178"/>
      <c r="AN145" s="177"/>
      <c r="AO145" s="178"/>
      <c r="AP145" s="177"/>
      <c r="AQ145" s="178"/>
      <c r="AR145" s="177"/>
      <c r="AS145" s="178"/>
      <c r="AT145" s="177"/>
      <c r="AU145" s="205"/>
      <c r="AV145" s="199">
        <f t="shared" si="194"/>
        <v>0</v>
      </c>
      <c r="AW145" s="215">
        <f t="shared" si="114"/>
        <v>0</v>
      </c>
      <c r="AX145" s="199">
        <f t="shared" si="195"/>
        <v>0</v>
      </c>
      <c r="AY145" s="215">
        <f t="shared" si="115"/>
        <v>0</v>
      </c>
      <c r="AZ145" s="1"/>
      <c r="BA145" s="1"/>
      <c r="BB145" s="177"/>
      <c r="BC145" s="178"/>
      <c r="BD145" s="177"/>
      <c r="BE145" s="178"/>
      <c r="BF145" s="177"/>
      <c r="BG145" s="178"/>
      <c r="BH145" s="177"/>
      <c r="BI145" s="178"/>
      <c r="BJ145" s="177"/>
      <c r="BK145" s="178"/>
      <c r="BL145" s="177"/>
      <c r="BM145" s="178"/>
      <c r="BN145" s="177"/>
      <c r="BO145" s="178"/>
      <c r="BP145" s="177"/>
      <c r="BQ145" s="205"/>
      <c r="BR145" s="199">
        <f t="shared" si="116"/>
        <v>0</v>
      </c>
      <c r="BS145" s="216">
        <f t="shared" si="117"/>
        <v>0</v>
      </c>
      <c r="BT145" s="199">
        <f t="shared" si="118"/>
        <v>0</v>
      </c>
      <c r="BU145" s="215">
        <f t="shared" si="119"/>
        <v>0</v>
      </c>
      <c r="BV145" s="1"/>
      <c r="BW145" s="1"/>
      <c r="BX145" s="177"/>
      <c r="BY145" s="178"/>
      <c r="BZ145" s="177"/>
      <c r="CA145" s="178"/>
      <c r="CB145" s="177"/>
      <c r="CC145" s="178"/>
      <c r="CD145" s="177"/>
      <c r="CE145" s="178"/>
      <c r="CF145" s="177"/>
      <c r="CG145" s="178"/>
      <c r="CH145" s="177"/>
      <c r="CI145" s="178"/>
      <c r="CJ145" s="177"/>
      <c r="CK145" s="178"/>
      <c r="CL145" s="177"/>
      <c r="CM145" s="205"/>
      <c r="CN145" s="199">
        <f t="shared" si="120"/>
        <v>0</v>
      </c>
      <c r="CO145" s="216">
        <f t="shared" si="121"/>
        <v>0</v>
      </c>
      <c r="CP145" s="199">
        <f t="shared" si="122"/>
        <v>0</v>
      </c>
      <c r="CQ145" s="215">
        <f t="shared" si="123"/>
        <v>0</v>
      </c>
      <c r="CR145" s="1"/>
      <c r="CS145" s="1"/>
      <c r="CT145" s="177"/>
      <c r="CU145" s="178"/>
      <c r="CV145" s="177"/>
      <c r="CW145" s="178"/>
      <c r="CX145" s="177"/>
      <c r="CY145" s="178"/>
      <c r="CZ145" s="177"/>
      <c r="DA145" s="178"/>
      <c r="DB145" s="177"/>
      <c r="DC145" s="178"/>
      <c r="DD145" s="177"/>
      <c r="DE145" s="178"/>
      <c r="DF145" s="177"/>
      <c r="DG145" s="178"/>
      <c r="DH145" s="177"/>
      <c r="DI145" s="205"/>
      <c r="DJ145" s="199">
        <f t="shared" si="150"/>
        <v>0</v>
      </c>
      <c r="DK145" s="216">
        <f t="shared" si="151"/>
        <v>0</v>
      </c>
      <c r="DL145" s="199">
        <f t="shared" si="152"/>
        <v>0</v>
      </c>
      <c r="DM145" s="215">
        <f t="shared" si="153"/>
        <v>0</v>
      </c>
      <c r="DN145" s="1"/>
      <c r="DO145" s="1"/>
      <c r="DP145" s="177"/>
      <c r="DQ145" s="178"/>
      <c r="DR145" s="177"/>
      <c r="DS145" s="178"/>
      <c r="DT145" s="177"/>
      <c r="DU145" s="178"/>
      <c r="DV145" s="177"/>
      <c r="DW145" s="178"/>
      <c r="DX145" s="177"/>
      <c r="DY145" s="178"/>
      <c r="DZ145" s="177"/>
      <c r="EA145" s="178"/>
      <c r="EB145" s="177"/>
      <c r="EC145" s="178"/>
      <c r="ED145" s="177"/>
      <c r="EE145" s="205"/>
      <c r="EF145" s="199">
        <f t="shared" si="106"/>
        <v>0</v>
      </c>
      <c r="EG145" s="216">
        <f t="shared" si="107"/>
        <v>0</v>
      </c>
      <c r="EH145" s="199">
        <f t="shared" si="108"/>
        <v>0</v>
      </c>
      <c r="EI145" s="215">
        <f t="shared" si="109"/>
        <v>0</v>
      </c>
      <c r="EJ145" s="1"/>
      <c r="EK145" s="1"/>
      <c r="EL145" s="177"/>
      <c r="EM145" s="178"/>
      <c r="EN145" s="177"/>
      <c r="EO145" s="178"/>
      <c r="EP145" s="177"/>
      <c r="EQ145" s="178"/>
      <c r="ER145" s="177"/>
      <c r="ES145" s="178"/>
      <c r="ET145" s="177"/>
      <c r="EU145" s="178"/>
      <c r="EV145" s="177"/>
      <c r="EW145" s="178"/>
      <c r="EX145" s="177"/>
      <c r="EY145" s="178"/>
      <c r="EZ145" s="177"/>
      <c r="FA145" s="205"/>
      <c r="FB145" s="199">
        <f t="shared" si="110"/>
        <v>0</v>
      </c>
      <c r="FC145" s="216">
        <f t="shared" si="111"/>
        <v>0</v>
      </c>
      <c r="FD145" s="199">
        <f t="shared" si="112"/>
        <v>0</v>
      </c>
      <c r="FE145" s="215">
        <f t="shared" si="113"/>
        <v>0</v>
      </c>
      <c r="FF145" s="1"/>
      <c r="FG145" s="1"/>
      <c r="FH145" s="177"/>
      <c r="FI145" s="178"/>
      <c r="FJ145" s="177"/>
      <c r="FK145" s="178"/>
      <c r="FL145" s="177"/>
      <c r="FM145" s="178"/>
      <c r="FN145" s="177"/>
      <c r="FO145" s="178"/>
      <c r="FP145" s="177"/>
      <c r="FQ145" s="178"/>
      <c r="FR145" s="177"/>
      <c r="FS145" s="178"/>
      <c r="FT145" s="177"/>
      <c r="FU145" s="178"/>
      <c r="FV145" s="177"/>
      <c r="FW145" s="205"/>
      <c r="FX145" s="199">
        <f t="shared" si="124"/>
        <v>0</v>
      </c>
      <c r="FY145" s="216">
        <f t="shared" si="125"/>
        <v>0</v>
      </c>
      <c r="FZ145" s="199">
        <f t="shared" si="126"/>
        <v>0</v>
      </c>
      <c r="GA145" s="215">
        <f t="shared" si="127"/>
        <v>0</v>
      </c>
      <c r="GB145" s="1"/>
      <c r="GC145" s="1"/>
      <c r="GD145" s="177"/>
      <c r="GE145" s="178"/>
      <c r="GF145" s="177"/>
      <c r="GG145" s="178"/>
      <c r="GH145" s="177"/>
      <c r="GI145" s="178"/>
      <c r="GJ145" s="177"/>
      <c r="GK145" s="178"/>
      <c r="GL145" s="177"/>
      <c r="GM145" s="178"/>
      <c r="GN145" s="177"/>
      <c r="GO145" s="178"/>
      <c r="GP145" s="177"/>
      <c r="GQ145" s="178"/>
      <c r="GR145" s="177"/>
      <c r="GS145" s="205"/>
      <c r="GT145" s="199">
        <f t="shared" si="128"/>
        <v>0</v>
      </c>
      <c r="GU145" s="216">
        <f t="shared" si="129"/>
        <v>0</v>
      </c>
      <c r="GV145" s="199">
        <f t="shared" si="130"/>
        <v>0</v>
      </c>
      <c r="GW145" s="215">
        <f t="shared" si="131"/>
        <v>0</v>
      </c>
      <c r="GX145" s="1"/>
      <c r="GY145" s="1"/>
      <c r="GZ145" s="177"/>
      <c r="HA145" s="178"/>
      <c r="HB145" s="177"/>
      <c r="HC145" s="178"/>
      <c r="HD145" s="177"/>
      <c r="HE145" s="178"/>
      <c r="HF145" s="177"/>
      <c r="HG145" s="178"/>
      <c r="HH145" s="177"/>
      <c r="HI145" s="178"/>
      <c r="HJ145" s="177"/>
      <c r="HK145" s="178"/>
      <c r="HL145" s="177"/>
      <c r="HM145" s="178"/>
      <c r="HN145" s="177"/>
      <c r="HO145" s="205"/>
      <c r="HP145" s="199">
        <f t="shared" si="132"/>
        <v>0</v>
      </c>
      <c r="HQ145" s="216">
        <f t="shared" si="133"/>
        <v>0</v>
      </c>
      <c r="HR145" s="199">
        <f t="shared" si="134"/>
        <v>0</v>
      </c>
      <c r="HS145" s="215">
        <f t="shared" si="135"/>
        <v>0</v>
      </c>
      <c r="HT145" s="1"/>
      <c r="HU145" s="1"/>
      <c r="HV145" s="201">
        <f t="shared" si="136"/>
        <v>0</v>
      </c>
      <c r="HW145" s="202">
        <f t="shared" si="137"/>
        <v>0</v>
      </c>
      <c r="HX145" s="169">
        <f t="shared" si="138"/>
        <v>0</v>
      </c>
      <c r="HY145" s="170">
        <f t="shared" si="139"/>
        <v>0</v>
      </c>
      <c r="HZ145" s="203">
        <f t="shared" si="140"/>
        <v>0</v>
      </c>
      <c r="IA145" s="202">
        <f t="shared" si="141"/>
        <v>0</v>
      </c>
      <c r="IB145" s="169">
        <f t="shared" si="142"/>
        <v>0</v>
      </c>
      <c r="IC145" s="444">
        <f t="shared" si="143"/>
        <v>0</v>
      </c>
      <c r="ID145" s="437">
        <f t="shared" si="144"/>
        <v>0</v>
      </c>
      <c r="IE145" s="439">
        <f t="shared" si="145"/>
        <v>0</v>
      </c>
      <c r="IF145" s="438" t="s">
        <v>343</v>
      </c>
      <c r="IG145" s="439" t="s">
        <v>343</v>
      </c>
      <c r="IH145" s="1"/>
    </row>
    <row r="146" spans="2:242" s="4" customFormat="1" ht="16.5" hidden="1" customHeight="1" x14ac:dyDescent="0.2">
      <c r="B146" s="73"/>
      <c r="C146" s="882"/>
      <c r="D146" s="883"/>
      <c r="E146" s="131"/>
      <c r="F146" s="564"/>
      <c r="G146" s="131"/>
      <c r="H146" s="131"/>
      <c r="I146" s="80">
        <f>INT(ROUND(F146,2)*(IF(E146&gt;0,data!$J$4,0)))</f>
        <v>0</v>
      </c>
      <c r="J146" s="80"/>
      <c r="K146" s="567"/>
      <c r="L146" s="131"/>
      <c r="M146" s="80">
        <f>INT(ROUND(F146,2)*(IF(E146&gt;0,(IF(K146="ano",data!$J$6,0)),0)))</f>
        <v>0</v>
      </c>
      <c r="N146" s="82"/>
      <c r="O146" s="84"/>
      <c r="Q146" s="85"/>
      <c r="R146" s="639" t="s">
        <v>343</v>
      </c>
      <c r="T146" s="4">
        <f t="shared" si="91"/>
        <v>0</v>
      </c>
      <c r="U146" s="176" t="s">
        <v>300</v>
      </c>
      <c r="V146" s="10"/>
      <c r="W146" s="10"/>
      <c r="X146" s="177"/>
      <c r="Y146" s="178"/>
      <c r="Z146" s="177"/>
      <c r="AA146" s="178"/>
      <c r="AB146" s="177"/>
      <c r="AC146" s="178"/>
      <c r="AD146" s="177"/>
      <c r="AE146" s="178"/>
      <c r="AF146" s="177"/>
      <c r="AG146" s="178"/>
      <c r="AH146" s="177"/>
      <c r="AI146" s="178"/>
      <c r="AJ146" s="177"/>
      <c r="AK146" s="178"/>
      <c r="AL146" s="177"/>
      <c r="AM146" s="178"/>
      <c r="AN146" s="177"/>
      <c r="AO146" s="178"/>
      <c r="AP146" s="177"/>
      <c r="AQ146" s="178"/>
      <c r="AR146" s="177"/>
      <c r="AS146" s="178"/>
      <c r="AT146" s="177"/>
      <c r="AU146" s="205"/>
      <c r="AV146" s="199">
        <f t="shared" si="194"/>
        <v>0</v>
      </c>
      <c r="AW146" s="215">
        <f t="shared" si="114"/>
        <v>0</v>
      </c>
      <c r="AX146" s="199">
        <f t="shared" si="195"/>
        <v>0</v>
      </c>
      <c r="AY146" s="215">
        <f t="shared" si="115"/>
        <v>0</v>
      </c>
      <c r="AZ146" s="1"/>
      <c r="BA146" s="1"/>
      <c r="BB146" s="177"/>
      <c r="BC146" s="178"/>
      <c r="BD146" s="177"/>
      <c r="BE146" s="178"/>
      <c r="BF146" s="177"/>
      <c r="BG146" s="178"/>
      <c r="BH146" s="177"/>
      <c r="BI146" s="178"/>
      <c r="BJ146" s="177"/>
      <c r="BK146" s="178"/>
      <c r="BL146" s="177"/>
      <c r="BM146" s="178"/>
      <c r="BN146" s="177"/>
      <c r="BO146" s="178"/>
      <c r="BP146" s="177"/>
      <c r="BQ146" s="205"/>
      <c r="BR146" s="199">
        <f t="shared" si="116"/>
        <v>0</v>
      </c>
      <c r="BS146" s="216">
        <f t="shared" si="117"/>
        <v>0</v>
      </c>
      <c r="BT146" s="199">
        <f t="shared" si="118"/>
        <v>0</v>
      </c>
      <c r="BU146" s="215">
        <f t="shared" si="119"/>
        <v>0</v>
      </c>
      <c r="BV146" s="1"/>
      <c r="BW146" s="1"/>
      <c r="BX146" s="177"/>
      <c r="BY146" s="178"/>
      <c r="BZ146" s="177"/>
      <c r="CA146" s="178"/>
      <c r="CB146" s="177"/>
      <c r="CC146" s="178"/>
      <c r="CD146" s="177"/>
      <c r="CE146" s="178"/>
      <c r="CF146" s="177"/>
      <c r="CG146" s="178"/>
      <c r="CH146" s="177"/>
      <c r="CI146" s="178"/>
      <c r="CJ146" s="177"/>
      <c r="CK146" s="178"/>
      <c r="CL146" s="177"/>
      <c r="CM146" s="205"/>
      <c r="CN146" s="199">
        <f t="shared" si="120"/>
        <v>0</v>
      </c>
      <c r="CO146" s="216">
        <f t="shared" si="121"/>
        <v>0</v>
      </c>
      <c r="CP146" s="199">
        <f t="shared" si="122"/>
        <v>0</v>
      </c>
      <c r="CQ146" s="215">
        <f t="shared" si="123"/>
        <v>0</v>
      </c>
      <c r="CR146" s="1"/>
      <c r="CS146" s="1"/>
      <c r="CT146" s="177"/>
      <c r="CU146" s="178"/>
      <c r="CV146" s="177"/>
      <c r="CW146" s="178"/>
      <c r="CX146" s="177"/>
      <c r="CY146" s="178"/>
      <c r="CZ146" s="177"/>
      <c r="DA146" s="178"/>
      <c r="DB146" s="177"/>
      <c r="DC146" s="178"/>
      <c r="DD146" s="177"/>
      <c r="DE146" s="178"/>
      <c r="DF146" s="177"/>
      <c r="DG146" s="178"/>
      <c r="DH146" s="177"/>
      <c r="DI146" s="205"/>
      <c r="DJ146" s="199">
        <f t="shared" si="150"/>
        <v>0</v>
      </c>
      <c r="DK146" s="216">
        <f t="shared" si="151"/>
        <v>0</v>
      </c>
      <c r="DL146" s="199">
        <f t="shared" si="152"/>
        <v>0</v>
      </c>
      <c r="DM146" s="215">
        <f t="shared" si="153"/>
        <v>0</v>
      </c>
      <c r="DN146" s="1"/>
      <c r="DO146" s="1"/>
      <c r="DP146" s="177"/>
      <c r="DQ146" s="178"/>
      <c r="DR146" s="177"/>
      <c r="DS146" s="178"/>
      <c r="DT146" s="177"/>
      <c r="DU146" s="178"/>
      <c r="DV146" s="177"/>
      <c r="DW146" s="178"/>
      <c r="DX146" s="177"/>
      <c r="DY146" s="178"/>
      <c r="DZ146" s="177"/>
      <c r="EA146" s="178"/>
      <c r="EB146" s="177"/>
      <c r="EC146" s="178"/>
      <c r="ED146" s="177"/>
      <c r="EE146" s="205"/>
      <c r="EF146" s="199">
        <f t="shared" si="106"/>
        <v>0</v>
      </c>
      <c r="EG146" s="216">
        <f t="shared" si="107"/>
        <v>0</v>
      </c>
      <c r="EH146" s="199">
        <f t="shared" si="108"/>
        <v>0</v>
      </c>
      <c r="EI146" s="215">
        <f t="shared" si="109"/>
        <v>0</v>
      </c>
      <c r="EJ146" s="1"/>
      <c r="EK146" s="1"/>
      <c r="EL146" s="177"/>
      <c r="EM146" s="178"/>
      <c r="EN146" s="177"/>
      <c r="EO146" s="178"/>
      <c r="EP146" s="177"/>
      <c r="EQ146" s="178"/>
      <c r="ER146" s="177"/>
      <c r="ES146" s="178"/>
      <c r="ET146" s="177"/>
      <c r="EU146" s="178"/>
      <c r="EV146" s="177"/>
      <c r="EW146" s="178"/>
      <c r="EX146" s="177"/>
      <c r="EY146" s="178"/>
      <c r="EZ146" s="177"/>
      <c r="FA146" s="205"/>
      <c r="FB146" s="199">
        <f t="shared" si="110"/>
        <v>0</v>
      </c>
      <c r="FC146" s="216">
        <f t="shared" si="111"/>
        <v>0</v>
      </c>
      <c r="FD146" s="199">
        <f t="shared" si="112"/>
        <v>0</v>
      </c>
      <c r="FE146" s="215">
        <f t="shared" si="113"/>
        <v>0</v>
      </c>
      <c r="FF146" s="1"/>
      <c r="FG146" s="1"/>
      <c r="FH146" s="177"/>
      <c r="FI146" s="178"/>
      <c r="FJ146" s="177"/>
      <c r="FK146" s="178"/>
      <c r="FL146" s="177"/>
      <c r="FM146" s="178"/>
      <c r="FN146" s="177"/>
      <c r="FO146" s="178"/>
      <c r="FP146" s="177"/>
      <c r="FQ146" s="178"/>
      <c r="FR146" s="177"/>
      <c r="FS146" s="178"/>
      <c r="FT146" s="177"/>
      <c r="FU146" s="178"/>
      <c r="FV146" s="177"/>
      <c r="FW146" s="205"/>
      <c r="FX146" s="199">
        <f t="shared" si="124"/>
        <v>0</v>
      </c>
      <c r="FY146" s="216">
        <f t="shared" si="125"/>
        <v>0</v>
      </c>
      <c r="FZ146" s="199">
        <f t="shared" si="126"/>
        <v>0</v>
      </c>
      <c r="GA146" s="215">
        <f t="shared" si="127"/>
        <v>0</v>
      </c>
      <c r="GB146" s="1"/>
      <c r="GC146" s="1"/>
      <c r="GD146" s="177"/>
      <c r="GE146" s="178"/>
      <c r="GF146" s="177"/>
      <c r="GG146" s="178"/>
      <c r="GH146" s="177"/>
      <c r="GI146" s="178"/>
      <c r="GJ146" s="177"/>
      <c r="GK146" s="178"/>
      <c r="GL146" s="177"/>
      <c r="GM146" s="178"/>
      <c r="GN146" s="177"/>
      <c r="GO146" s="178"/>
      <c r="GP146" s="177"/>
      <c r="GQ146" s="178"/>
      <c r="GR146" s="177"/>
      <c r="GS146" s="205"/>
      <c r="GT146" s="199">
        <f t="shared" si="128"/>
        <v>0</v>
      </c>
      <c r="GU146" s="216">
        <f t="shared" si="129"/>
        <v>0</v>
      </c>
      <c r="GV146" s="199">
        <f t="shared" si="130"/>
        <v>0</v>
      </c>
      <c r="GW146" s="215">
        <f t="shared" si="131"/>
        <v>0</v>
      </c>
      <c r="GX146" s="1"/>
      <c r="GY146" s="1"/>
      <c r="GZ146" s="177"/>
      <c r="HA146" s="178"/>
      <c r="HB146" s="177"/>
      <c r="HC146" s="178"/>
      <c r="HD146" s="177"/>
      <c r="HE146" s="178"/>
      <c r="HF146" s="177"/>
      <c r="HG146" s="178"/>
      <c r="HH146" s="177"/>
      <c r="HI146" s="178"/>
      <c r="HJ146" s="177"/>
      <c r="HK146" s="178"/>
      <c r="HL146" s="177"/>
      <c r="HM146" s="178"/>
      <c r="HN146" s="177"/>
      <c r="HO146" s="205"/>
      <c r="HP146" s="199">
        <f t="shared" si="132"/>
        <v>0</v>
      </c>
      <c r="HQ146" s="216">
        <f t="shared" si="133"/>
        <v>0</v>
      </c>
      <c r="HR146" s="199">
        <f t="shared" si="134"/>
        <v>0</v>
      </c>
      <c r="HS146" s="215">
        <f t="shared" si="135"/>
        <v>0</v>
      </c>
      <c r="HT146" s="1"/>
      <c r="HU146" s="1"/>
      <c r="HV146" s="201">
        <f t="shared" si="136"/>
        <v>0</v>
      </c>
      <c r="HW146" s="202">
        <f t="shared" si="137"/>
        <v>0</v>
      </c>
      <c r="HX146" s="169">
        <f t="shared" si="138"/>
        <v>0</v>
      </c>
      <c r="HY146" s="170">
        <f t="shared" si="139"/>
        <v>0</v>
      </c>
      <c r="HZ146" s="203">
        <f t="shared" si="140"/>
        <v>0</v>
      </c>
      <c r="IA146" s="202">
        <f t="shared" si="141"/>
        <v>0</v>
      </c>
      <c r="IB146" s="169">
        <f t="shared" si="142"/>
        <v>0</v>
      </c>
      <c r="IC146" s="444">
        <f t="shared" si="143"/>
        <v>0</v>
      </c>
      <c r="ID146" s="437">
        <f t="shared" si="144"/>
        <v>0</v>
      </c>
      <c r="IE146" s="439">
        <f t="shared" si="145"/>
        <v>0</v>
      </c>
      <c r="IF146" s="438" t="s">
        <v>343</v>
      </c>
      <c r="IG146" s="439" t="s">
        <v>343</v>
      </c>
      <c r="IH146" s="1"/>
    </row>
    <row r="147" spans="2:242" s="4" customFormat="1" ht="16.5" customHeight="1" x14ac:dyDescent="0.2">
      <c r="B147" s="73" t="s">
        <v>354</v>
      </c>
      <c r="C147" s="880"/>
      <c r="D147" s="881"/>
      <c r="E147" s="318"/>
      <c r="F147" s="314"/>
      <c r="G147" s="14"/>
      <c r="H147" s="14"/>
      <c r="I147" s="80">
        <f>INT(ROUND(F147,2)*(IF(E147&gt;0,data!$J$4,0)))</f>
        <v>0</v>
      </c>
      <c r="J147" s="80">
        <f t="shared" ref="J147" si="216">IF(E147&gt;0,I147*E147,0)</f>
        <v>0</v>
      </c>
      <c r="K147" s="320"/>
      <c r="L147" s="318"/>
      <c r="M147" s="80">
        <f>INT(ROUND(F147,2)*(IF(E147&gt;0,(IF(K147="ano",data!$J$6,0)),0)))</f>
        <v>0</v>
      </c>
      <c r="N147" s="82">
        <f t="shared" ref="N147" si="217">IF(L147&gt;E147,M147*E147,M147*L147)</f>
        <v>0</v>
      </c>
      <c r="O147" s="84">
        <f t="shared" ref="O147" si="218">J147+N147</f>
        <v>0</v>
      </c>
      <c r="Q147" s="85" t="str">
        <f t="shared" ref="Q147" si="219">IF(O147&gt;0,1,"")</f>
        <v/>
      </c>
      <c r="R147" s="639" t="s">
        <v>343</v>
      </c>
      <c r="T147" s="4">
        <f t="shared" si="91"/>
        <v>0</v>
      </c>
      <c r="U147" s="179" t="s">
        <v>300</v>
      </c>
      <c r="V147" s="10"/>
      <c r="W147" s="10"/>
      <c r="X147" s="167"/>
      <c r="Y147" s="180"/>
      <c r="Z147" s="167"/>
      <c r="AA147" s="180"/>
      <c r="AB147" s="167"/>
      <c r="AC147" s="180"/>
      <c r="AD147" s="167"/>
      <c r="AE147" s="180"/>
      <c r="AF147" s="167"/>
      <c r="AG147" s="180"/>
      <c r="AH147" s="167"/>
      <c r="AI147" s="180"/>
      <c r="AJ147" s="167"/>
      <c r="AK147" s="180"/>
      <c r="AL147" s="167"/>
      <c r="AM147" s="180"/>
      <c r="AN147" s="167"/>
      <c r="AO147" s="180"/>
      <c r="AP147" s="167"/>
      <c r="AQ147" s="180"/>
      <c r="AR147" s="167"/>
      <c r="AS147" s="180"/>
      <c r="AT147" s="167"/>
      <c r="AU147" s="198"/>
      <c r="AV147" s="199">
        <f t="shared" si="194"/>
        <v>0</v>
      </c>
      <c r="AW147" s="215">
        <f t="shared" si="114"/>
        <v>0</v>
      </c>
      <c r="AX147" s="199">
        <f t="shared" si="195"/>
        <v>0</v>
      </c>
      <c r="AY147" s="215">
        <f t="shared" si="115"/>
        <v>0</v>
      </c>
      <c r="AZ147" s="1"/>
      <c r="BA147" s="1"/>
      <c r="BB147" s="167"/>
      <c r="BC147" s="180"/>
      <c r="BD147" s="167"/>
      <c r="BE147" s="180"/>
      <c r="BF147" s="167"/>
      <c r="BG147" s="180"/>
      <c r="BH147" s="167"/>
      <c r="BI147" s="180"/>
      <c r="BJ147" s="167"/>
      <c r="BK147" s="180"/>
      <c r="BL147" s="167"/>
      <c r="BM147" s="180"/>
      <c r="BN147" s="167"/>
      <c r="BO147" s="180"/>
      <c r="BP147" s="167"/>
      <c r="BQ147" s="198"/>
      <c r="BR147" s="199">
        <f t="shared" si="116"/>
        <v>0</v>
      </c>
      <c r="BS147" s="216">
        <f t="shared" si="117"/>
        <v>0</v>
      </c>
      <c r="BT147" s="199">
        <f t="shared" si="118"/>
        <v>0</v>
      </c>
      <c r="BU147" s="215">
        <f t="shared" si="119"/>
        <v>0</v>
      </c>
      <c r="BV147" s="1"/>
      <c r="BW147" s="1"/>
      <c r="BX147" s="167"/>
      <c r="BY147" s="180"/>
      <c r="BZ147" s="167"/>
      <c r="CA147" s="180"/>
      <c r="CB147" s="167"/>
      <c r="CC147" s="180"/>
      <c r="CD147" s="167"/>
      <c r="CE147" s="180"/>
      <c r="CF147" s="167"/>
      <c r="CG147" s="180"/>
      <c r="CH147" s="167"/>
      <c r="CI147" s="180"/>
      <c r="CJ147" s="167"/>
      <c r="CK147" s="180"/>
      <c r="CL147" s="167"/>
      <c r="CM147" s="198"/>
      <c r="CN147" s="199">
        <f t="shared" si="120"/>
        <v>0</v>
      </c>
      <c r="CO147" s="216">
        <f t="shared" si="121"/>
        <v>0</v>
      </c>
      <c r="CP147" s="199">
        <f t="shared" si="122"/>
        <v>0</v>
      </c>
      <c r="CQ147" s="215">
        <f t="shared" si="123"/>
        <v>0</v>
      </c>
      <c r="CR147" s="1"/>
      <c r="CS147" s="1"/>
      <c r="CT147" s="167"/>
      <c r="CU147" s="180"/>
      <c r="CV147" s="167"/>
      <c r="CW147" s="180"/>
      <c r="CX147" s="167"/>
      <c r="CY147" s="180"/>
      <c r="CZ147" s="167"/>
      <c r="DA147" s="180"/>
      <c r="DB147" s="167"/>
      <c r="DC147" s="180"/>
      <c r="DD147" s="167"/>
      <c r="DE147" s="180"/>
      <c r="DF147" s="167"/>
      <c r="DG147" s="180"/>
      <c r="DH147" s="167"/>
      <c r="DI147" s="198"/>
      <c r="DJ147" s="199">
        <f t="shared" si="150"/>
        <v>0</v>
      </c>
      <c r="DK147" s="216">
        <f t="shared" si="151"/>
        <v>0</v>
      </c>
      <c r="DL147" s="199">
        <f t="shared" si="152"/>
        <v>0</v>
      </c>
      <c r="DM147" s="215">
        <f t="shared" si="153"/>
        <v>0</v>
      </c>
      <c r="DN147" s="1"/>
      <c r="DO147" s="1"/>
      <c r="DP147" s="167"/>
      <c r="DQ147" s="180"/>
      <c r="DR147" s="167"/>
      <c r="DS147" s="180"/>
      <c r="DT147" s="167"/>
      <c r="DU147" s="180"/>
      <c r="DV147" s="167"/>
      <c r="DW147" s="180"/>
      <c r="DX147" s="167"/>
      <c r="DY147" s="180"/>
      <c r="DZ147" s="167"/>
      <c r="EA147" s="180"/>
      <c r="EB147" s="167"/>
      <c r="EC147" s="180"/>
      <c r="ED147" s="167"/>
      <c r="EE147" s="198"/>
      <c r="EF147" s="199">
        <f t="shared" si="106"/>
        <v>0</v>
      </c>
      <c r="EG147" s="216">
        <f t="shared" si="107"/>
        <v>0</v>
      </c>
      <c r="EH147" s="199">
        <f t="shared" si="108"/>
        <v>0</v>
      </c>
      <c r="EI147" s="215">
        <f t="shared" si="109"/>
        <v>0</v>
      </c>
      <c r="EJ147" s="1"/>
      <c r="EK147" s="1"/>
      <c r="EL147" s="167"/>
      <c r="EM147" s="180"/>
      <c r="EN147" s="167"/>
      <c r="EO147" s="180"/>
      <c r="EP147" s="167"/>
      <c r="EQ147" s="180"/>
      <c r="ER147" s="167"/>
      <c r="ES147" s="180"/>
      <c r="ET147" s="167"/>
      <c r="EU147" s="180"/>
      <c r="EV147" s="167"/>
      <c r="EW147" s="180"/>
      <c r="EX147" s="167"/>
      <c r="EY147" s="180"/>
      <c r="EZ147" s="167"/>
      <c r="FA147" s="198"/>
      <c r="FB147" s="199">
        <f t="shared" si="110"/>
        <v>0</v>
      </c>
      <c r="FC147" s="216">
        <f t="shared" si="111"/>
        <v>0</v>
      </c>
      <c r="FD147" s="199">
        <f t="shared" si="112"/>
        <v>0</v>
      </c>
      <c r="FE147" s="215">
        <f t="shared" si="113"/>
        <v>0</v>
      </c>
      <c r="FF147" s="1"/>
      <c r="FG147" s="1"/>
      <c r="FH147" s="167"/>
      <c r="FI147" s="180"/>
      <c r="FJ147" s="167"/>
      <c r="FK147" s="180"/>
      <c r="FL147" s="167"/>
      <c r="FM147" s="180"/>
      <c r="FN147" s="167"/>
      <c r="FO147" s="180"/>
      <c r="FP147" s="167"/>
      <c r="FQ147" s="180"/>
      <c r="FR147" s="167"/>
      <c r="FS147" s="180"/>
      <c r="FT147" s="167"/>
      <c r="FU147" s="180"/>
      <c r="FV147" s="167"/>
      <c r="FW147" s="198"/>
      <c r="FX147" s="199">
        <f t="shared" si="124"/>
        <v>0</v>
      </c>
      <c r="FY147" s="216">
        <f t="shared" si="125"/>
        <v>0</v>
      </c>
      <c r="FZ147" s="199">
        <f t="shared" si="126"/>
        <v>0</v>
      </c>
      <c r="GA147" s="215">
        <f t="shared" si="127"/>
        <v>0</v>
      </c>
      <c r="GB147" s="1"/>
      <c r="GC147" s="1"/>
      <c r="GD147" s="167"/>
      <c r="GE147" s="180"/>
      <c r="GF147" s="167"/>
      <c r="GG147" s="180"/>
      <c r="GH147" s="167"/>
      <c r="GI147" s="180"/>
      <c r="GJ147" s="167"/>
      <c r="GK147" s="180"/>
      <c r="GL147" s="167"/>
      <c r="GM147" s="180"/>
      <c r="GN147" s="167"/>
      <c r="GO147" s="180"/>
      <c r="GP147" s="167"/>
      <c r="GQ147" s="180"/>
      <c r="GR147" s="167"/>
      <c r="GS147" s="198"/>
      <c r="GT147" s="199">
        <f t="shared" si="128"/>
        <v>0</v>
      </c>
      <c r="GU147" s="216">
        <f t="shared" si="129"/>
        <v>0</v>
      </c>
      <c r="GV147" s="199">
        <f t="shared" si="130"/>
        <v>0</v>
      </c>
      <c r="GW147" s="215">
        <f t="shared" si="131"/>
        <v>0</v>
      </c>
      <c r="GX147" s="1"/>
      <c r="GY147" s="1"/>
      <c r="GZ147" s="167"/>
      <c r="HA147" s="180"/>
      <c r="HB147" s="167"/>
      <c r="HC147" s="180"/>
      <c r="HD147" s="167"/>
      <c r="HE147" s="180"/>
      <c r="HF147" s="167"/>
      <c r="HG147" s="180"/>
      <c r="HH147" s="167"/>
      <c r="HI147" s="180"/>
      <c r="HJ147" s="167"/>
      <c r="HK147" s="180"/>
      <c r="HL147" s="167"/>
      <c r="HM147" s="180"/>
      <c r="HN147" s="167"/>
      <c r="HO147" s="198"/>
      <c r="HP147" s="199">
        <f t="shared" si="132"/>
        <v>0</v>
      </c>
      <c r="HQ147" s="216">
        <f t="shared" si="133"/>
        <v>0</v>
      </c>
      <c r="HR147" s="199">
        <f t="shared" si="134"/>
        <v>0</v>
      </c>
      <c r="HS147" s="215">
        <f t="shared" si="135"/>
        <v>0</v>
      </c>
      <c r="HT147" s="1"/>
      <c r="HU147" s="1"/>
      <c r="HV147" s="201">
        <f t="shared" si="136"/>
        <v>0</v>
      </c>
      <c r="HW147" s="202">
        <f t="shared" si="137"/>
        <v>0</v>
      </c>
      <c r="HX147" s="169">
        <f t="shared" si="138"/>
        <v>0</v>
      </c>
      <c r="HY147" s="170">
        <f t="shared" si="139"/>
        <v>0</v>
      </c>
      <c r="HZ147" s="203">
        <f t="shared" si="140"/>
        <v>0</v>
      </c>
      <c r="IA147" s="202">
        <f t="shared" si="141"/>
        <v>0</v>
      </c>
      <c r="IB147" s="169">
        <f t="shared" si="142"/>
        <v>0</v>
      </c>
      <c r="IC147" s="444">
        <f t="shared" si="143"/>
        <v>0</v>
      </c>
      <c r="ID147" s="437">
        <f t="shared" si="144"/>
        <v>0</v>
      </c>
      <c r="IE147" s="439">
        <f t="shared" si="145"/>
        <v>0</v>
      </c>
      <c r="IF147" s="438" t="s">
        <v>343</v>
      </c>
      <c r="IG147" s="439" t="s">
        <v>343</v>
      </c>
      <c r="IH147" s="1"/>
    </row>
    <row r="148" spans="2:242" s="4" customFormat="1" ht="16.5" hidden="1" customHeight="1" x14ac:dyDescent="0.2">
      <c r="B148" s="73"/>
      <c r="C148" s="882"/>
      <c r="D148" s="883"/>
      <c r="E148" s="131"/>
      <c r="F148" s="564"/>
      <c r="G148" s="131"/>
      <c r="H148" s="131"/>
      <c r="I148" s="80">
        <f>INT(ROUND(F148,2)*(IF(E148&gt;0,data!$J$4,0)))</f>
        <v>0</v>
      </c>
      <c r="J148" s="80"/>
      <c r="K148" s="567"/>
      <c r="L148" s="131"/>
      <c r="M148" s="80">
        <f>INT(ROUND(F148,2)*(IF(E148&gt;0,(IF(K148="ano",data!$J$6,0)),0)))</f>
        <v>0</v>
      </c>
      <c r="N148" s="82"/>
      <c r="O148" s="84"/>
      <c r="Q148" s="85"/>
      <c r="R148" s="639" t="s">
        <v>343</v>
      </c>
      <c r="T148" s="4">
        <f t="shared" si="91"/>
        <v>0</v>
      </c>
      <c r="U148" s="176" t="s">
        <v>300</v>
      </c>
      <c r="V148" s="10"/>
      <c r="W148" s="10"/>
      <c r="X148" s="177"/>
      <c r="Y148" s="178"/>
      <c r="Z148" s="177"/>
      <c r="AA148" s="178"/>
      <c r="AB148" s="177"/>
      <c r="AC148" s="178"/>
      <c r="AD148" s="177"/>
      <c r="AE148" s="178"/>
      <c r="AF148" s="177"/>
      <c r="AG148" s="178"/>
      <c r="AH148" s="177"/>
      <c r="AI148" s="178"/>
      <c r="AJ148" s="177"/>
      <c r="AK148" s="178"/>
      <c r="AL148" s="177"/>
      <c r="AM148" s="178"/>
      <c r="AN148" s="177"/>
      <c r="AO148" s="178"/>
      <c r="AP148" s="177"/>
      <c r="AQ148" s="178"/>
      <c r="AR148" s="177"/>
      <c r="AS148" s="178"/>
      <c r="AT148" s="177"/>
      <c r="AU148" s="205"/>
      <c r="AV148" s="199">
        <f t="shared" si="194"/>
        <v>0</v>
      </c>
      <c r="AW148" s="215">
        <f t="shared" si="114"/>
        <v>0</v>
      </c>
      <c r="AX148" s="199">
        <f t="shared" si="195"/>
        <v>0</v>
      </c>
      <c r="AY148" s="215">
        <f t="shared" si="115"/>
        <v>0</v>
      </c>
      <c r="AZ148" s="1"/>
      <c r="BA148" s="1"/>
      <c r="BB148" s="177"/>
      <c r="BC148" s="178"/>
      <c r="BD148" s="177"/>
      <c r="BE148" s="178"/>
      <c r="BF148" s="177"/>
      <c r="BG148" s="178"/>
      <c r="BH148" s="177"/>
      <c r="BI148" s="178"/>
      <c r="BJ148" s="177"/>
      <c r="BK148" s="178"/>
      <c r="BL148" s="177"/>
      <c r="BM148" s="178"/>
      <c r="BN148" s="177"/>
      <c r="BO148" s="178"/>
      <c r="BP148" s="177"/>
      <c r="BQ148" s="205"/>
      <c r="BR148" s="199">
        <f t="shared" si="116"/>
        <v>0</v>
      </c>
      <c r="BS148" s="216">
        <f t="shared" si="117"/>
        <v>0</v>
      </c>
      <c r="BT148" s="199">
        <f t="shared" si="118"/>
        <v>0</v>
      </c>
      <c r="BU148" s="215">
        <f t="shared" si="119"/>
        <v>0</v>
      </c>
      <c r="BV148" s="1"/>
      <c r="BW148" s="1"/>
      <c r="BX148" s="177"/>
      <c r="BY148" s="178"/>
      <c r="BZ148" s="177"/>
      <c r="CA148" s="178"/>
      <c r="CB148" s="177"/>
      <c r="CC148" s="178"/>
      <c r="CD148" s="177"/>
      <c r="CE148" s="178"/>
      <c r="CF148" s="177"/>
      <c r="CG148" s="178"/>
      <c r="CH148" s="177"/>
      <c r="CI148" s="178"/>
      <c r="CJ148" s="177"/>
      <c r="CK148" s="178"/>
      <c r="CL148" s="177"/>
      <c r="CM148" s="205"/>
      <c r="CN148" s="199">
        <f t="shared" si="120"/>
        <v>0</v>
      </c>
      <c r="CO148" s="216">
        <f t="shared" si="121"/>
        <v>0</v>
      </c>
      <c r="CP148" s="199">
        <f t="shared" si="122"/>
        <v>0</v>
      </c>
      <c r="CQ148" s="215">
        <f t="shared" si="123"/>
        <v>0</v>
      </c>
      <c r="CR148" s="1"/>
      <c r="CS148" s="1"/>
      <c r="CT148" s="177"/>
      <c r="CU148" s="178"/>
      <c r="CV148" s="177"/>
      <c r="CW148" s="178"/>
      <c r="CX148" s="177"/>
      <c r="CY148" s="178"/>
      <c r="CZ148" s="177"/>
      <c r="DA148" s="178"/>
      <c r="DB148" s="177"/>
      <c r="DC148" s="178"/>
      <c r="DD148" s="177"/>
      <c r="DE148" s="178"/>
      <c r="DF148" s="177"/>
      <c r="DG148" s="178"/>
      <c r="DH148" s="177"/>
      <c r="DI148" s="205"/>
      <c r="DJ148" s="199">
        <f t="shared" si="150"/>
        <v>0</v>
      </c>
      <c r="DK148" s="216">
        <f t="shared" si="151"/>
        <v>0</v>
      </c>
      <c r="DL148" s="199">
        <f t="shared" si="152"/>
        <v>0</v>
      </c>
      <c r="DM148" s="215">
        <f t="shared" si="153"/>
        <v>0</v>
      </c>
      <c r="DN148" s="1"/>
      <c r="DO148" s="1"/>
      <c r="DP148" s="177"/>
      <c r="DQ148" s="178"/>
      <c r="DR148" s="177"/>
      <c r="DS148" s="178"/>
      <c r="DT148" s="177"/>
      <c r="DU148" s="178"/>
      <c r="DV148" s="177"/>
      <c r="DW148" s="178"/>
      <c r="DX148" s="177"/>
      <c r="DY148" s="178"/>
      <c r="DZ148" s="177"/>
      <c r="EA148" s="178"/>
      <c r="EB148" s="177"/>
      <c r="EC148" s="178"/>
      <c r="ED148" s="177"/>
      <c r="EE148" s="205"/>
      <c r="EF148" s="199">
        <f t="shared" si="106"/>
        <v>0</v>
      </c>
      <c r="EG148" s="216">
        <f t="shared" si="107"/>
        <v>0</v>
      </c>
      <c r="EH148" s="199">
        <f t="shared" si="108"/>
        <v>0</v>
      </c>
      <c r="EI148" s="215">
        <f t="shared" si="109"/>
        <v>0</v>
      </c>
      <c r="EJ148" s="1"/>
      <c r="EK148" s="1"/>
      <c r="EL148" s="177"/>
      <c r="EM148" s="178"/>
      <c r="EN148" s="177"/>
      <c r="EO148" s="178"/>
      <c r="EP148" s="177"/>
      <c r="EQ148" s="178"/>
      <c r="ER148" s="177"/>
      <c r="ES148" s="178"/>
      <c r="ET148" s="177"/>
      <c r="EU148" s="178"/>
      <c r="EV148" s="177"/>
      <c r="EW148" s="178"/>
      <c r="EX148" s="177"/>
      <c r="EY148" s="178"/>
      <c r="EZ148" s="177"/>
      <c r="FA148" s="205"/>
      <c r="FB148" s="199">
        <f t="shared" si="110"/>
        <v>0</v>
      </c>
      <c r="FC148" s="216">
        <f t="shared" si="111"/>
        <v>0</v>
      </c>
      <c r="FD148" s="199">
        <f t="shared" si="112"/>
        <v>0</v>
      </c>
      <c r="FE148" s="215">
        <f t="shared" si="113"/>
        <v>0</v>
      </c>
      <c r="FF148" s="1"/>
      <c r="FG148" s="1"/>
      <c r="FH148" s="177"/>
      <c r="FI148" s="178"/>
      <c r="FJ148" s="177"/>
      <c r="FK148" s="178"/>
      <c r="FL148" s="177"/>
      <c r="FM148" s="178"/>
      <c r="FN148" s="177"/>
      <c r="FO148" s="178"/>
      <c r="FP148" s="177"/>
      <c r="FQ148" s="178"/>
      <c r="FR148" s="177"/>
      <c r="FS148" s="178"/>
      <c r="FT148" s="177"/>
      <c r="FU148" s="178"/>
      <c r="FV148" s="177"/>
      <c r="FW148" s="205"/>
      <c r="FX148" s="199">
        <f t="shared" si="124"/>
        <v>0</v>
      </c>
      <c r="FY148" s="216">
        <f t="shared" si="125"/>
        <v>0</v>
      </c>
      <c r="FZ148" s="199">
        <f t="shared" si="126"/>
        <v>0</v>
      </c>
      <c r="GA148" s="215">
        <f t="shared" si="127"/>
        <v>0</v>
      </c>
      <c r="GB148" s="1"/>
      <c r="GC148" s="1"/>
      <c r="GD148" s="177"/>
      <c r="GE148" s="178"/>
      <c r="GF148" s="177"/>
      <c r="GG148" s="178"/>
      <c r="GH148" s="177"/>
      <c r="GI148" s="178"/>
      <c r="GJ148" s="177"/>
      <c r="GK148" s="178"/>
      <c r="GL148" s="177"/>
      <c r="GM148" s="178"/>
      <c r="GN148" s="177"/>
      <c r="GO148" s="178"/>
      <c r="GP148" s="177"/>
      <c r="GQ148" s="178"/>
      <c r="GR148" s="177"/>
      <c r="GS148" s="205"/>
      <c r="GT148" s="199">
        <f t="shared" si="128"/>
        <v>0</v>
      </c>
      <c r="GU148" s="216">
        <f t="shared" si="129"/>
        <v>0</v>
      </c>
      <c r="GV148" s="199">
        <f t="shared" si="130"/>
        <v>0</v>
      </c>
      <c r="GW148" s="215">
        <f t="shared" si="131"/>
        <v>0</v>
      </c>
      <c r="GX148" s="1"/>
      <c r="GY148" s="1"/>
      <c r="GZ148" s="177"/>
      <c r="HA148" s="178"/>
      <c r="HB148" s="177"/>
      <c r="HC148" s="178"/>
      <c r="HD148" s="177"/>
      <c r="HE148" s="178"/>
      <c r="HF148" s="177"/>
      <c r="HG148" s="178"/>
      <c r="HH148" s="177"/>
      <c r="HI148" s="178"/>
      <c r="HJ148" s="177"/>
      <c r="HK148" s="178"/>
      <c r="HL148" s="177"/>
      <c r="HM148" s="178"/>
      <c r="HN148" s="177"/>
      <c r="HO148" s="205"/>
      <c r="HP148" s="199">
        <f t="shared" si="132"/>
        <v>0</v>
      </c>
      <c r="HQ148" s="216">
        <f t="shared" si="133"/>
        <v>0</v>
      </c>
      <c r="HR148" s="199">
        <f t="shared" si="134"/>
        <v>0</v>
      </c>
      <c r="HS148" s="215">
        <f t="shared" si="135"/>
        <v>0</v>
      </c>
      <c r="HT148" s="1"/>
      <c r="HU148" s="1"/>
      <c r="HV148" s="201">
        <f t="shared" si="136"/>
        <v>0</v>
      </c>
      <c r="HW148" s="202">
        <f t="shared" si="137"/>
        <v>0</v>
      </c>
      <c r="HX148" s="169">
        <f t="shared" si="138"/>
        <v>0</v>
      </c>
      <c r="HY148" s="170">
        <f t="shared" si="139"/>
        <v>0</v>
      </c>
      <c r="HZ148" s="203">
        <f t="shared" si="140"/>
        <v>0</v>
      </c>
      <c r="IA148" s="202">
        <f t="shared" si="141"/>
        <v>0</v>
      </c>
      <c r="IB148" s="169">
        <f t="shared" si="142"/>
        <v>0</v>
      </c>
      <c r="IC148" s="444">
        <f t="shared" si="143"/>
        <v>0</v>
      </c>
      <c r="ID148" s="437">
        <f t="shared" si="144"/>
        <v>0</v>
      </c>
      <c r="IE148" s="439">
        <f t="shared" si="145"/>
        <v>0</v>
      </c>
      <c r="IF148" s="438" t="s">
        <v>343</v>
      </c>
      <c r="IG148" s="439" t="s">
        <v>343</v>
      </c>
      <c r="IH148" s="1"/>
    </row>
    <row r="149" spans="2:242" s="4" customFormat="1" ht="16.5" customHeight="1" x14ac:dyDescent="0.2">
      <c r="B149" s="73" t="s">
        <v>355</v>
      </c>
      <c r="C149" s="880"/>
      <c r="D149" s="881"/>
      <c r="E149" s="318"/>
      <c r="F149" s="314"/>
      <c r="G149" s="14"/>
      <c r="H149" s="14"/>
      <c r="I149" s="80">
        <f>INT(ROUND(F149,2)*(IF(E149&gt;0,data!$J$4,0)))</f>
        <v>0</v>
      </c>
      <c r="J149" s="80">
        <f t="shared" ref="J149" si="220">IF(E149&gt;0,I149*E149,0)</f>
        <v>0</v>
      </c>
      <c r="K149" s="320"/>
      <c r="L149" s="318"/>
      <c r="M149" s="80">
        <f>INT(ROUND(F149,2)*(IF(E149&gt;0,(IF(K149="ano",data!$J$6,0)),0)))</f>
        <v>0</v>
      </c>
      <c r="N149" s="82">
        <f t="shared" ref="N149" si="221">IF(L149&gt;E149,M149*E149,M149*L149)</f>
        <v>0</v>
      </c>
      <c r="O149" s="84">
        <f t="shared" ref="O149" si="222">J149+N149</f>
        <v>0</v>
      </c>
      <c r="Q149" s="85" t="str">
        <f t="shared" ref="Q149" si="223">IF(O149&gt;0,1,"")</f>
        <v/>
      </c>
      <c r="R149" s="639" t="s">
        <v>343</v>
      </c>
      <c r="T149" s="4">
        <f t="shared" si="91"/>
        <v>0</v>
      </c>
      <c r="U149" s="179" t="s">
        <v>300</v>
      </c>
      <c r="V149" s="10"/>
      <c r="W149" s="10"/>
      <c r="X149" s="167"/>
      <c r="Y149" s="180"/>
      <c r="Z149" s="167"/>
      <c r="AA149" s="180"/>
      <c r="AB149" s="167"/>
      <c r="AC149" s="180"/>
      <c r="AD149" s="167"/>
      <c r="AE149" s="180"/>
      <c r="AF149" s="167"/>
      <c r="AG149" s="180"/>
      <c r="AH149" s="167"/>
      <c r="AI149" s="180"/>
      <c r="AJ149" s="167"/>
      <c r="AK149" s="180"/>
      <c r="AL149" s="167"/>
      <c r="AM149" s="180"/>
      <c r="AN149" s="167"/>
      <c r="AO149" s="180"/>
      <c r="AP149" s="167"/>
      <c r="AQ149" s="180"/>
      <c r="AR149" s="167"/>
      <c r="AS149" s="180"/>
      <c r="AT149" s="167"/>
      <c r="AU149" s="198"/>
      <c r="AV149" s="199">
        <f t="shared" si="194"/>
        <v>0</v>
      </c>
      <c r="AW149" s="215">
        <f t="shared" si="114"/>
        <v>0</v>
      </c>
      <c r="AX149" s="199">
        <f t="shared" si="195"/>
        <v>0</v>
      </c>
      <c r="AY149" s="215">
        <f t="shared" si="115"/>
        <v>0</v>
      </c>
      <c r="AZ149" s="1"/>
      <c r="BA149" s="1"/>
      <c r="BB149" s="167"/>
      <c r="BC149" s="180"/>
      <c r="BD149" s="167"/>
      <c r="BE149" s="180"/>
      <c r="BF149" s="167"/>
      <c r="BG149" s="180"/>
      <c r="BH149" s="167"/>
      <c r="BI149" s="180"/>
      <c r="BJ149" s="167"/>
      <c r="BK149" s="180"/>
      <c r="BL149" s="167"/>
      <c r="BM149" s="180"/>
      <c r="BN149" s="167"/>
      <c r="BO149" s="180"/>
      <c r="BP149" s="167"/>
      <c r="BQ149" s="198"/>
      <c r="BR149" s="199">
        <f t="shared" si="116"/>
        <v>0</v>
      </c>
      <c r="BS149" s="216">
        <f t="shared" si="117"/>
        <v>0</v>
      </c>
      <c r="BT149" s="199">
        <f t="shared" si="118"/>
        <v>0</v>
      </c>
      <c r="BU149" s="215">
        <f t="shared" si="119"/>
        <v>0</v>
      </c>
      <c r="BV149" s="1"/>
      <c r="BW149" s="1"/>
      <c r="BX149" s="167"/>
      <c r="BY149" s="180"/>
      <c r="BZ149" s="167"/>
      <c r="CA149" s="180"/>
      <c r="CB149" s="167"/>
      <c r="CC149" s="180"/>
      <c r="CD149" s="167"/>
      <c r="CE149" s="180"/>
      <c r="CF149" s="167"/>
      <c r="CG149" s="180"/>
      <c r="CH149" s="167"/>
      <c r="CI149" s="180"/>
      <c r="CJ149" s="167"/>
      <c r="CK149" s="180"/>
      <c r="CL149" s="167"/>
      <c r="CM149" s="198"/>
      <c r="CN149" s="199">
        <f t="shared" si="120"/>
        <v>0</v>
      </c>
      <c r="CO149" s="216">
        <f t="shared" si="121"/>
        <v>0</v>
      </c>
      <c r="CP149" s="199">
        <f t="shared" si="122"/>
        <v>0</v>
      </c>
      <c r="CQ149" s="215">
        <f t="shared" si="123"/>
        <v>0</v>
      </c>
      <c r="CR149" s="1"/>
      <c r="CS149" s="1"/>
      <c r="CT149" s="167"/>
      <c r="CU149" s="180"/>
      <c r="CV149" s="167"/>
      <c r="CW149" s="180"/>
      <c r="CX149" s="167"/>
      <c r="CY149" s="180"/>
      <c r="CZ149" s="167"/>
      <c r="DA149" s="180"/>
      <c r="DB149" s="167"/>
      <c r="DC149" s="180"/>
      <c r="DD149" s="167"/>
      <c r="DE149" s="180"/>
      <c r="DF149" s="167"/>
      <c r="DG149" s="180"/>
      <c r="DH149" s="167"/>
      <c r="DI149" s="198"/>
      <c r="DJ149" s="199">
        <f t="shared" si="150"/>
        <v>0</v>
      </c>
      <c r="DK149" s="216">
        <f t="shared" si="151"/>
        <v>0</v>
      </c>
      <c r="DL149" s="199">
        <f t="shared" si="152"/>
        <v>0</v>
      </c>
      <c r="DM149" s="215">
        <f t="shared" si="153"/>
        <v>0</v>
      </c>
      <c r="DN149" s="1"/>
      <c r="DO149" s="1"/>
      <c r="DP149" s="167"/>
      <c r="DQ149" s="180"/>
      <c r="DR149" s="167"/>
      <c r="DS149" s="180"/>
      <c r="DT149" s="167"/>
      <c r="DU149" s="180"/>
      <c r="DV149" s="167"/>
      <c r="DW149" s="180"/>
      <c r="DX149" s="167"/>
      <c r="DY149" s="180"/>
      <c r="DZ149" s="167"/>
      <c r="EA149" s="180"/>
      <c r="EB149" s="167"/>
      <c r="EC149" s="180"/>
      <c r="ED149" s="167"/>
      <c r="EE149" s="198"/>
      <c r="EF149" s="199">
        <f t="shared" si="106"/>
        <v>0</v>
      </c>
      <c r="EG149" s="216">
        <f t="shared" si="107"/>
        <v>0</v>
      </c>
      <c r="EH149" s="199">
        <f t="shared" si="108"/>
        <v>0</v>
      </c>
      <c r="EI149" s="215">
        <f t="shared" si="109"/>
        <v>0</v>
      </c>
      <c r="EJ149" s="1"/>
      <c r="EK149" s="1"/>
      <c r="EL149" s="167"/>
      <c r="EM149" s="180"/>
      <c r="EN149" s="167"/>
      <c r="EO149" s="180"/>
      <c r="EP149" s="167"/>
      <c r="EQ149" s="180"/>
      <c r="ER149" s="167"/>
      <c r="ES149" s="180"/>
      <c r="ET149" s="167"/>
      <c r="EU149" s="180"/>
      <c r="EV149" s="167"/>
      <c r="EW149" s="180"/>
      <c r="EX149" s="167"/>
      <c r="EY149" s="180"/>
      <c r="EZ149" s="167"/>
      <c r="FA149" s="198"/>
      <c r="FB149" s="199">
        <f t="shared" si="110"/>
        <v>0</v>
      </c>
      <c r="FC149" s="216">
        <f t="shared" si="111"/>
        <v>0</v>
      </c>
      <c r="FD149" s="199">
        <f t="shared" si="112"/>
        <v>0</v>
      </c>
      <c r="FE149" s="215">
        <f t="shared" si="113"/>
        <v>0</v>
      </c>
      <c r="FF149" s="1"/>
      <c r="FG149" s="1"/>
      <c r="FH149" s="167"/>
      <c r="FI149" s="180"/>
      <c r="FJ149" s="167"/>
      <c r="FK149" s="180"/>
      <c r="FL149" s="167"/>
      <c r="FM149" s="180"/>
      <c r="FN149" s="167"/>
      <c r="FO149" s="180"/>
      <c r="FP149" s="167"/>
      <c r="FQ149" s="180"/>
      <c r="FR149" s="167"/>
      <c r="FS149" s="180"/>
      <c r="FT149" s="167"/>
      <c r="FU149" s="180"/>
      <c r="FV149" s="167"/>
      <c r="FW149" s="198"/>
      <c r="FX149" s="199">
        <f t="shared" si="124"/>
        <v>0</v>
      </c>
      <c r="FY149" s="216">
        <f t="shared" si="125"/>
        <v>0</v>
      </c>
      <c r="FZ149" s="199">
        <f t="shared" si="126"/>
        <v>0</v>
      </c>
      <c r="GA149" s="215">
        <f t="shared" si="127"/>
        <v>0</v>
      </c>
      <c r="GB149" s="1"/>
      <c r="GC149" s="1"/>
      <c r="GD149" s="167"/>
      <c r="GE149" s="180"/>
      <c r="GF149" s="167"/>
      <c r="GG149" s="180"/>
      <c r="GH149" s="167"/>
      <c r="GI149" s="180"/>
      <c r="GJ149" s="167"/>
      <c r="GK149" s="180"/>
      <c r="GL149" s="167"/>
      <c r="GM149" s="180"/>
      <c r="GN149" s="167"/>
      <c r="GO149" s="180"/>
      <c r="GP149" s="167"/>
      <c r="GQ149" s="180"/>
      <c r="GR149" s="167"/>
      <c r="GS149" s="198"/>
      <c r="GT149" s="199">
        <f t="shared" si="128"/>
        <v>0</v>
      </c>
      <c r="GU149" s="216">
        <f t="shared" si="129"/>
        <v>0</v>
      </c>
      <c r="GV149" s="199">
        <f t="shared" si="130"/>
        <v>0</v>
      </c>
      <c r="GW149" s="215">
        <f t="shared" si="131"/>
        <v>0</v>
      </c>
      <c r="GX149" s="1"/>
      <c r="GY149" s="1"/>
      <c r="GZ149" s="167"/>
      <c r="HA149" s="180"/>
      <c r="HB149" s="167"/>
      <c r="HC149" s="180"/>
      <c r="HD149" s="167"/>
      <c r="HE149" s="180"/>
      <c r="HF149" s="167"/>
      <c r="HG149" s="180"/>
      <c r="HH149" s="167"/>
      <c r="HI149" s="180"/>
      <c r="HJ149" s="167"/>
      <c r="HK149" s="180"/>
      <c r="HL149" s="167"/>
      <c r="HM149" s="180"/>
      <c r="HN149" s="167"/>
      <c r="HO149" s="198"/>
      <c r="HP149" s="199">
        <f t="shared" si="132"/>
        <v>0</v>
      </c>
      <c r="HQ149" s="216">
        <f t="shared" si="133"/>
        <v>0</v>
      </c>
      <c r="HR149" s="199">
        <f t="shared" si="134"/>
        <v>0</v>
      </c>
      <c r="HS149" s="215">
        <f t="shared" si="135"/>
        <v>0</v>
      </c>
      <c r="HT149" s="1"/>
      <c r="HU149" s="1"/>
      <c r="HV149" s="201">
        <f t="shared" si="136"/>
        <v>0</v>
      </c>
      <c r="HW149" s="202">
        <f t="shared" si="137"/>
        <v>0</v>
      </c>
      <c r="HX149" s="169">
        <f t="shared" si="138"/>
        <v>0</v>
      </c>
      <c r="HY149" s="170">
        <f t="shared" si="139"/>
        <v>0</v>
      </c>
      <c r="HZ149" s="203">
        <f t="shared" si="140"/>
        <v>0</v>
      </c>
      <c r="IA149" s="202">
        <f t="shared" si="141"/>
        <v>0</v>
      </c>
      <c r="IB149" s="169">
        <f t="shared" si="142"/>
        <v>0</v>
      </c>
      <c r="IC149" s="444">
        <f t="shared" si="143"/>
        <v>0</v>
      </c>
      <c r="ID149" s="437">
        <f t="shared" si="144"/>
        <v>0</v>
      </c>
      <c r="IE149" s="439">
        <f t="shared" si="145"/>
        <v>0</v>
      </c>
      <c r="IF149" s="438" t="s">
        <v>343</v>
      </c>
      <c r="IG149" s="439" t="s">
        <v>343</v>
      </c>
      <c r="IH149" s="1"/>
    </row>
    <row r="150" spans="2:242" s="4" customFormat="1" ht="16.5" hidden="1" customHeight="1" x14ac:dyDescent="0.2">
      <c r="B150" s="73"/>
      <c r="C150" s="882"/>
      <c r="D150" s="883"/>
      <c r="E150" s="131"/>
      <c r="F150" s="564"/>
      <c r="G150" s="131"/>
      <c r="H150" s="131"/>
      <c r="I150" s="80">
        <f>INT(ROUND(F150,2)*(IF(E150&gt;0,data!$J$4,0)))</f>
        <v>0</v>
      </c>
      <c r="J150" s="80"/>
      <c r="K150" s="567"/>
      <c r="L150" s="131"/>
      <c r="M150" s="80">
        <f>INT(ROUND(F150,2)*(IF(E150&gt;0,(IF(K150="ano",data!$J$6,0)),0)))</f>
        <v>0</v>
      </c>
      <c r="N150" s="82"/>
      <c r="O150" s="84"/>
      <c r="Q150" s="85"/>
      <c r="R150" s="639" t="s">
        <v>343</v>
      </c>
      <c r="T150" s="4">
        <f t="shared" si="91"/>
        <v>0</v>
      </c>
      <c r="U150" s="176" t="s">
        <v>300</v>
      </c>
      <c r="V150" s="10"/>
      <c r="W150" s="10"/>
      <c r="X150" s="177"/>
      <c r="Y150" s="178"/>
      <c r="Z150" s="177"/>
      <c r="AA150" s="178"/>
      <c r="AB150" s="177"/>
      <c r="AC150" s="178"/>
      <c r="AD150" s="177"/>
      <c r="AE150" s="178"/>
      <c r="AF150" s="177"/>
      <c r="AG150" s="178"/>
      <c r="AH150" s="177"/>
      <c r="AI150" s="178"/>
      <c r="AJ150" s="177"/>
      <c r="AK150" s="178"/>
      <c r="AL150" s="177"/>
      <c r="AM150" s="178"/>
      <c r="AN150" s="177"/>
      <c r="AO150" s="178"/>
      <c r="AP150" s="177"/>
      <c r="AQ150" s="178"/>
      <c r="AR150" s="177"/>
      <c r="AS150" s="178"/>
      <c r="AT150" s="177"/>
      <c r="AU150" s="205"/>
      <c r="AV150" s="199">
        <f t="shared" si="194"/>
        <v>0</v>
      </c>
      <c r="AW150" s="215">
        <f t="shared" si="114"/>
        <v>0</v>
      </c>
      <c r="AX150" s="199">
        <f t="shared" si="195"/>
        <v>0</v>
      </c>
      <c r="AY150" s="215">
        <f t="shared" si="115"/>
        <v>0</v>
      </c>
      <c r="AZ150" s="1"/>
      <c r="BA150" s="1"/>
      <c r="BB150" s="177"/>
      <c r="BC150" s="178"/>
      <c r="BD150" s="177"/>
      <c r="BE150" s="178"/>
      <c r="BF150" s="177"/>
      <c r="BG150" s="178"/>
      <c r="BH150" s="177"/>
      <c r="BI150" s="178"/>
      <c r="BJ150" s="177"/>
      <c r="BK150" s="178"/>
      <c r="BL150" s="177"/>
      <c r="BM150" s="178"/>
      <c r="BN150" s="177"/>
      <c r="BO150" s="178"/>
      <c r="BP150" s="177"/>
      <c r="BQ150" s="205"/>
      <c r="BR150" s="199">
        <f t="shared" si="116"/>
        <v>0</v>
      </c>
      <c r="BS150" s="216">
        <f t="shared" si="117"/>
        <v>0</v>
      </c>
      <c r="BT150" s="199">
        <f t="shared" si="118"/>
        <v>0</v>
      </c>
      <c r="BU150" s="215">
        <f t="shared" si="119"/>
        <v>0</v>
      </c>
      <c r="BV150" s="1"/>
      <c r="BW150" s="1"/>
      <c r="BX150" s="177"/>
      <c r="BY150" s="178"/>
      <c r="BZ150" s="177"/>
      <c r="CA150" s="178"/>
      <c r="CB150" s="177"/>
      <c r="CC150" s="178"/>
      <c r="CD150" s="177"/>
      <c r="CE150" s="178"/>
      <c r="CF150" s="177"/>
      <c r="CG150" s="178"/>
      <c r="CH150" s="177"/>
      <c r="CI150" s="178"/>
      <c r="CJ150" s="177"/>
      <c r="CK150" s="178"/>
      <c r="CL150" s="177"/>
      <c r="CM150" s="205"/>
      <c r="CN150" s="199">
        <f t="shared" si="120"/>
        <v>0</v>
      </c>
      <c r="CO150" s="216">
        <f t="shared" si="121"/>
        <v>0</v>
      </c>
      <c r="CP150" s="199">
        <f t="shared" si="122"/>
        <v>0</v>
      </c>
      <c r="CQ150" s="215">
        <f t="shared" si="123"/>
        <v>0</v>
      </c>
      <c r="CR150" s="1"/>
      <c r="CS150" s="1"/>
      <c r="CT150" s="177"/>
      <c r="CU150" s="178"/>
      <c r="CV150" s="177"/>
      <c r="CW150" s="178"/>
      <c r="CX150" s="177"/>
      <c r="CY150" s="178"/>
      <c r="CZ150" s="177"/>
      <c r="DA150" s="178"/>
      <c r="DB150" s="177"/>
      <c r="DC150" s="178"/>
      <c r="DD150" s="177"/>
      <c r="DE150" s="178"/>
      <c r="DF150" s="177"/>
      <c r="DG150" s="178"/>
      <c r="DH150" s="177"/>
      <c r="DI150" s="205"/>
      <c r="DJ150" s="199">
        <f t="shared" si="150"/>
        <v>0</v>
      </c>
      <c r="DK150" s="216">
        <f t="shared" si="151"/>
        <v>0</v>
      </c>
      <c r="DL150" s="199">
        <f t="shared" si="152"/>
        <v>0</v>
      </c>
      <c r="DM150" s="215">
        <f t="shared" si="153"/>
        <v>0</v>
      </c>
      <c r="DN150" s="1"/>
      <c r="DO150" s="1"/>
      <c r="DP150" s="177"/>
      <c r="DQ150" s="178"/>
      <c r="DR150" s="177"/>
      <c r="DS150" s="178"/>
      <c r="DT150" s="177"/>
      <c r="DU150" s="178"/>
      <c r="DV150" s="177"/>
      <c r="DW150" s="178"/>
      <c r="DX150" s="177"/>
      <c r="DY150" s="178"/>
      <c r="DZ150" s="177"/>
      <c r="EA150" s="178"/>
      <c r="EB150" s="177"/>
      <c r="EC150" s="178"/>
      <c r="ED150" s="177"/>
      <c r="EE150" s="205"/>
      <c r="EF150" s="199">
        <f t="shared" si="106"/>
        <v>0</v>
      </c>
      <c r="EG150" s="216">
        <f t="shared" si="107"/>
        <v>0</v>
      </c>
      <c r="EH150" s="199">
        <f t="shared" si="108"/>
        <v>0</v>
      </c>
      <c r="EI150" s="215">
        <f t="shared" si="109"/>
        <v>0</v>
      </c>
      <c r="EJ150" s="1"/>
      <c r="EK150" s="1"/>
      <c r="EL150" s="177"/>
      <c r="EM150" s="178"/>
      <c r="EN150" s="177"/>
      <c r="EO150" s="178"/>
      <c r="EP150" s="177"/>
      <c r="EQ150" s="178"/>
      <c r="ER150" s="177"/>
      <c r="ES150" s="178"/>
      <c r="ET150" s="177"/>
      <c r="EU150" s="178"/>
      <c r="EV150" s="177"/>
      <c r="EW150" s="178"/>
      <c r="EX150" s="177"/>
      <c r="EY150" s="178"/>
      <c r="EZ150" s="177"/>
      <c r="FA150" s="205"/>
      <c r="FB150" s="199">
        <f t="shared" si="110"/>
        <v>0</v>
      </c>
      <c r="FC150" s="216">
        <f t="shared" si="111"/>
        <v>0</v>
      </c>
      <c r="FD150" s="199">
        <f t="shared" si="112"/>
        <v>0</v>
      </c>
      <c r="FE150" s="215">
        <f t="shared" si="113"/>
        <v>0</v>
      </c>
      <c r="FF150" s="1"/>
      <c r="FG150" s="1"/>
      <c r="FH150" s="177"/>
      <c r="FI150" s="178"/>
      <c r="FJ150" s="177"/>
      <c r="FK150" s="178"/>
      <c r="FL150" s="177"/>
      <c r="FM150" s="178"/>
      <c r="FN150" s="177"/>
      <c r="FO150" s="178"/>
      <c r="FP150" s="177"/>
      <c r="FQ150" s="178"/>
      <c r="FR150" s="177"/>
      <c r="FS150" s="178"/>
      <c r="FT150" s="177"/>
      <c r="FU150" s="178"/>
      <c r="FV150" s="177"/>
      <c r="FW150" s="205"/>
      <c r="FX150" s="199">
        <f t="shared" si="124"/>
        <v>0</v>
      </c>
      <c r="FY150" s="216">
        <f t="shared" si="125"/>
        <v>0</v>
      </c>
      <c r="FZ150" s="199">
        <f t="shared" si="126"/>
        <v>0</v>
      </c>
      <c r="GA150" s="215">
        <f t="shared" si="127"/>
        <v>0</v>
      </c>
      <c r="GB150" s="1"/>
      <c r="GC150" s="1"/>
      <c r="GD150" s="177"/>
      <c r="GE150" s="178"/>
      <c r="GF150" s="177"/>
      <c r="GG150" s="178"/>
      <c r="GH150" s="177"/>
      <c r="GI150" s="178"/>
      <c r="GJ150" s="177"/>
      <c r="GK150" s="178"/>
      <c r="GL150" s="177"/>
      <c r="GM150" s="178"/>
      <c r="GN150" s="177"/>
      <c r="GO150" s="178"/>
      <c r="GP150" s="177"/>
      <c r="GQ150" s="178"/>
      <c r="GR150" s="177"/>
      <c r="GS150" s="205"/>
      <c r="GT150" s="199">
        <f t="shared" si="128"/>
        <v>0</v>
      </c>
      <c r="GU150" s="216">
        <f t="shared" si="129"/>
        <v>0</v>
      </c>
      <c r="GV150" s="199">
        <f t="shared" si="130"/>
        <v>0</v>
      </c>
      <c r="GW150" s="215">
        <f t="shared" si="131"/>
        <v>0</v>
      </c>
      <c r="GX150" s="1"/>
      <c r="GY150" s="1"/>
      <c r="GZ150" s="177"/>
      <c r="HA150" s="178"/>
      <c r="HB150" s="177"/>
      <c r="HC150" s="178"/>
      <c r="HD150" s="177"/>
      <c r="HE150" s="178"/>
      <c r="HF150" s="177"/>
      <c r="HG150" s="178"/>
      <c r="HH150" s="177"/>
      <c r="HI150" s="178"/>
      <c r="HJ150" s="177"/>
      <c r="HK150" s="178"/>
      <c r="HL150" s="177"/>
      <c r="HM150" s="178"/>
      <c r="HN150" s="177"/>
      <c r="HO150" s="205"/>
      <c r="HP150" s="199">
        <f t="shared" si="132"/>
        <v>0</v>
      </c>
      <c r="HQ150" s="216">
        <f t="shared" si="133"/>
        <v>0</v>
      </c>
      <c r="HR150" s="199">
        <f t="shared" si="134"/>
        <v>0</v>
      </c>
      <c r="HS150" s="215">
        <f t="shared" si="135"/>
        <v>0</v>
      </c>
      <c r="HT150" s="1"/>
      <c r="HU150" s="1"/>
      <c r="HV150" s="201">
        <f t="shared" si="136"/>
        <v>0</v>
      </c>
      <c r="HW150" s="202">
        <f t="shared" si="137"/>
        <v>0</v>
      </c>
      <c r="HX150" s="169">
        <f t="shared" si="138"/>
        <v>0</v>
      </c>
      <c r="HY150" s="170">
        <f t="shared" si="139"/>
        <v>0</v>
      </c>
      <c r="HZ150" s="203">
        <f t="shared" si="140"/>
        <v>0</v>
      </c>
      <c r="IA150" s="202">
        <f t="shared" si="141"/>
        <v>0</v>
      </c>
      <c r="IB150" s="169">
        <f t="shared" si="142"/>
        <v>0</v>
      </c>
      <c r="IC150" s="444">
        <f t="shared" si="143"/>
        <v>0</v>
      </c>
      <c r="ID150" s="437">
        <f t="shared" si="144"/>
        <v>0</v>
      </c>
      <c r="IE150" s="439">
        <f t="shared" si="145"/>
        <v>0</v>
      </c>
      <c r="IF150" s="438" t="s">
        <v>343</v>
      </c>
      <c r="IG150" s="439" t="s">
        <v>343</v>
      </c>
      <c r="IH150" s="1"/>
    </row>
    <row r="151" spans="2:242" s="4" customFormat="1" ht="16.5" customHeight="1" x14ac:dyDescent="0.2">
      <c r="B151" s="73" t="s">
        <v>356</v>
      </c>
      <c r="C151" s="880"/>
      <c r="D151" s="881"/>
      <c r="E151" s="318"/>
      <c r="F151" s="314"/>
      <c r="G151" s="14"/>
      <c r="H151" s="14"/>
      <c r="I151" s="80">
        <f>INT(ROUND(F151,2)*(IF(E151&gt;0,data!$J$4,0)))</f>
        <v>0</v>
      </c>
      <c r="J151" s="80">
        <f t="shared" ref="J151" si="224">IF(E151&gt;0,I151*E151,0)</f>
        <v>0</v>
      </c>
      <c r="K151" s="320"/>
      <c r="L151" s="318"/>
      <c r="M151" s="80">
        <f>INT(ROUND(F151,2)*(IF(E151&gt;0,(IF(K151="ano",data!$J$6,0)),0)))</f>
        <v>0</v>
      </c>
      <c r="N151" s="82">
        <f t="shared" ref="N151" si="225">IF(L151&gt;E151,M151*E151,M151*L151)</f>
        <v>0</v>
      </c>
      <c r="O151" s="84">
        <f t="shared" ref="O151" si="226">J151+N151</f>
        <v>0</v>
      </c>
      <c r="Q151" s="85" t="str">
        <f t="shared" ref="Q151" si="227">IF(O151&gt;0,1,"")</f>
        <v/>
      </c>
      <c r="R151" s="639" t="s">
        <v>343</v>
      </c>
      <c r="T151" s="4">
        <f t="shared" si="91"/>
        <v>0</v>
      </c>
      <c r="U151" s="179" t="s">
        <v>300</v>
      </c>
      <c r="V151" s="10"/>
      <c r="W151" s="10"/>
      <c r="X151" s="177"/>
      <c r="Y151" s="178"/>
      <c r="Z151" s="177"/>
      <c r="AA151" s="178"/>
      <c r="AB151" s="177"/>
      <c r="AC151" s="178"/>
      <c r="AD151" s="177"/>
      <c r="AE151" s="178"/>
      <c r="AF151" s="177"/>
      <c r="AG151" s="178"/>
      <c r="AH151" s="177"/>
      <c r="AI151" s="178"/>
      <c r="AJ151" s="177"/>
      <c r="AK151" s="178"/>
      <c r="AL151" s="177"/>
      <c r="AM151" s="178"/>
      <c r="AN151" s="177"/>
      <c r="AO151" s="178"/>
      <c r="AP151" s="177"/>
      <c r="AQ151" s="178"/>
      <c r="AR151" s="177"/>
      <c r="AS151" s="178"/>
      <c r="AT151" s="177"/>
      <c r="AU151" s="205"/>
      <c r="AV151" s="199">
        <f t="shared" si="194"/>
        <v>0</v>
      </c>
      <c r="AW151" s="215">
        <f t="shared" si="114"/>
        <v>0</v>
      </c>
      <c r="AX151" s="199">
        <f t="shared" si="195"/>
        <v>0</v>
      </c>
      <c r="AY151" s="215">
        <f t="shared" si="115"/>
        <v>0</v>
      </c>
      <c r="AZ151" s="1"/>
      <c r="BA151" s="1"/>
      <c r="BB151" s="177"/>
      <c r="BC151" s="178"/>
      <c r="BD151" s="177"/>
      <c r="BE151" s="178"/>
      <c r="BF151" s="177"/>
      <c r="BG151" s="178"/>
      <c r="BH151" s="177"/>
      <c r="BI151" s="178"/>
      <c r="BJ151" s="177"/>
      <c r="BK151" s="178"/>
      <c r="BL151" s="177"/>
      <c r="BM151" s="178"/>
      <c r="BN151" s="177"/>
      <c r="BO151" s="178"/>
      <c r="BP151" s="177"/>
      <c r="BQ151" s="205"/>
      <c r="BR151" s="199">
        <f t="shared" si="116"/>
        <v>0</v>
      </c>
      <c r="BS151" s="216">
        <f t="shared" si="117"/>
        <v>0</v>
      </c>
      <c r="BT151" s="199">
        <f t="shared" si="118"/>
        <v>0</v>
      </c>
      <c r="BU151" s="215">
        <f t="shared" si="119"/>
        <v>0</v>
      </c>
      <c r="BV151" s="1"/>
      <c r="BW151" s="1"/>
      <c r="BX151" s="177"/>
      <c r="BY151" s="178"/>
      <c r="BZ151" s="177"/>
      <c r="CA151" s="178"/>
      <c r="CB151" s="177"/>
      <c r="CC151" s="178"/>
      <c r="CD151" s="177"/>
      <c r="CE151" s="178"/>
      <c r="CF151" s="177"/>
      <c r="CG151" s="178"/>
      <c r="CH151" s="177"/>
      <c r="CI151" s="178"/>
      <c r="CJ151" s="177"/>
      <c r="CK151" s="178"/>
      <c r="CL151" s="177"/>
      <c r="CM151" s="205"/>
      <c r="CN151" s="199">
        <f t="shared" si="120"/>
        <v>0</v>
      </c>
      <c r="CO151" s="216">
        <f t="shared" si="121"/>
        <v>0</v>
      </c>
      <c r="CP151" s="199">
        <f t="shared" si="122"/>
        <v>0</v>
      </c>
      <c r="CQ151" s="215">
        <f t="shared" si="123"/>
        <v>0</v>
      </c>
      <c r="CR151" s="1"/>
      <c r="CS151" s="1"/>
      <c r="CT151" s="177"/>
      <c r="CU151" s="178"/>
      <c r="CV151" s="177"/>
      <c r="CW151" s="178"/>
      <c r="CX151" s="177"/>
      <c r="CY151" s="178"/>
      <c r="CZ151" s="177"/>
      <c r="DA151" s="178"/>
      <c r="DB151" s="177"/>
      <c r="DC151" s="178"/>
      <c r="DD151" s="177"/>
      <c r="DE151" s="178"/>
      <c r="DF151" s="177"/>
      <c r="DG151" s="178"/>
      <c r="DH151" s="177"/>
      <c r="DI151" s="205"/>
      <c r="DJ151" s="199">
        <f t="shared" si="150"/>
        <v>0</v>
      </c>
      <c r="DK151" s="216">
        <f t="shared" si="151"/>
        <v>0</v>
      </c>
      <c r="DL151" s="199">
        <f t="shared" si="152"/>
        <v>0</v>
      </c>
      <c r="DM151" s="215">
        <f t="shared" si="153"/>
        <v>0</v>
      </c>
      <c r="DN151" s="1"/>
      <c r="DO151" s="1"/>
      <c r="DP151" s="177"/>
      <c r="DQ151" s="178"/>
      <c r="DR151" s="177"/>
      <c r="DS151" s="178"/>
      <c r="DT151" s="177"/>
      <c r="DU151" s="178"/>
      <c r="DV151" s="177"/>
      <c r="DW151" s="178"/>
      <c r="DX151" s="177"/>
      <c r="DY151" s="178"/>
      <c r="DZ151" s="177"/>
      <c r="EA151" s="178"/>
      <c r="EB151" s="177"/>
      <c r="EC151" s="178"/>
      <c r="ED151" s="177"/>
      <c r="EE151" s="205"/>
      <c r="EF151" s="199">
        <f t="shared" si="106"/>
        <v>0</v>
      </c>
      <c r="EG151" s="216">
        <f t="shared" si="107"/>
        <v>0</v>
      </c>
      <c r="EH151" s="199">
        <f t="shared" si="108"/>
        <v>0</v>
      </c>
      <c r="EI151" s="215">
        <f t="shared" si="109"/>
        <v>0</v>
      </c>
      <c r="EJ151" s="1"/>
      <c r="EK151" s="1"/>
      <c r="EL151" s="177"/>
      <c r="EM151" s="178"/>
      <c r="EN151" s="177"/>
      <c r="EO151" s="178"/>
      <c r="EP151" s="177"/>
      <c r="EQ151" s="178"/>
      <c r="ER151" s="177"/>
      <c r="ES151" s="178"/>
      <c r="ET151" s="177"/>
      <c r="EU151" s="178"/>
      <c r="EV151" s="177"/>
      <c r="EW151" s="178"/>
      <c r="EX151" s="177"/>
      <c r="EY151" s="178"/>
      <c r="EZ151" s="177"/>
      <c r="FA151" s="205"/>
      <c r="FB151" s="199">
        <f t="shared" si="110"/>
        <v>0</v>
      </c>
      <c r="FC151" s="216">
        <f t="shared" si="111"/>
        <v>0</v>
      </c>
      <c r="FD151" s="199">
        <f t="shared" si="112"/>
        <v>0</v>
      </c>
      <c r="FE151" s="215">
        <f t="shared" si="113"/>
        <v>0</v>
      </c>
      <c r="FF151" s="1"/>
      <c r="FG151" s="1"/>
      <c r="FH151" s="177"/>
      <c r="FI151" s="178"/>
      <c r="FJ151" s="177"/>
      <c r="FK151" s="178"/>
      <c r="FL151" s="177"/>
      <c r="FM151" s="178"/>
      <c r="FN151" s="177"/>
      <c r="FO151" s="178"/>
      <c r="FP151" s="177"/>
      <c r="FQ151" s="178"/>
      <c r="FR151" s="177"/>
      <c r="FS151" s="178"/>
      <c r="FT151" s="177"/>
      <c r="FU151" s="178"/>
      <c r="FV151" s="177"/>
      <c r="FW151" s="205"/>
      <c r="FX151" s="199">
        <f t="shared" si="124"/>
        <v>0</v>
      </c>
      <c r="FY151" s="216">
        <f t="shared" si="125"/>
        <v>0</v>
      </c>
      <c r="FZ151" s="199">
        <f t="shared" si="126"/>
        <v>0</v>
      </c>
      <c r="GA151" s="215">
        <f t="shared" si="127"/>
        <v>0</v>
      </c>
      <c r="GB151" s="1"/>
      <c r="GC151" s="1"/>
      <c r="GD151" s="177"/>
      <c r="GE151" s="178"/>
      <c r="GF151" s="177"/>
      <c r="GG151" s="178"/>
      <c r="GH151" s="177"/>
      <c r="GI151" s="178"/>
      <c r="GJ151" s="177"/>
      <c r="GK151" s="178"/>
      <c r="GL151" s="177"/>
      <c r="GM151" s="178"/>
      <c r="GN151" s="177"/>
      <c r="GO151" s="178"/>
      <c r="GP151" s="177"/>
      <c r="GQ151" s="178"/>
      <c r="GR151" s="177"/>
      <c r="GS151" s="205"/>
      <c r="GT151" s="199">
        <f t="shared" si="128"/>
        <v>0</v>
      </c>
      <c r="GU151" s="216">
        <f t="shared" si="129"/>
        <v>0</v>
      </c>
      <c r="GV151" s="199">
        <f t="shared" si="130"/>
        <v>0</v>
      </c>
      <c r="GW151" s="215">
        <f t="shared" si="131"/>
        <v>0</v>
      </c>
      <c r="GX151" s="1"/>
      <c r="GY151" s="1"/>
      <c r="GZ151" s="177"/>
      <c r="HA151" s="178"/>
      <c r="HB151" s="177"/>
      <c r="HC151" s="178"/>
      <c r="HD151" s="177"/>
      <c r="HE151" s="178"/>
      <c r="HF151" s="177"/>
      <c r="HG151" s="178"/>
      <c r="HH151" s="177"/>
      <c r="HI151" s="178"/>
      <c r="HJ151" s="177"/>
      <c r="HK151" s="178"/>
      <c r="HL151" s="177"/>
      <c r="HM151" s="178"/>
      <c r="HN151" s="177"/>
      <c r="HO151" s="205"/>
      <c r="HP151" s="199">
        <f t="shared" si="132"/>
        <v>0</v>
      </c>
      <c r="HQ151" s="216">
        <f t="shared" si="133"/>
        <v>0</v>
      </c>
      <c r="HR151" s="199">
        <f t="shared" si="134"/>
        <v>0</v>
      </c>
      <c r="HS151" s="215">
        <f t="shared" si="135"/>
        <v>0</v>
      </c>
      <c r="HT151" s="1"/>
      <c r="HU151" s="1"/>
      <c r="HV151" s="201">
        <f t="shared" si="136"/>
        <v>0</v>
      </c>
      <c r="HW151" s="202">
        <f t="shared" si="137"/>
        <v>0</v>
      </c>
      <c r="HX151" s="169">
        <f t="shared" si="138"/>
        <v>0</v>
      </c>
      <c r="HY151" s="170">
        <f t="shared" si="139"/>
        <v>0</v>
      </c>
      <c r="HZ151" s="203">
        <f t="shared" si="140"/>
        <v>0</v>
      </c>
      <c r="IA151" s="202">
        <f t="shared" si="141"/>
        <v>0</v>
      </c>
      <c r="IB151" s="169">
        <f t="shared" si="142"/>
        <v>0</v>
      </c>
      <c r="IC151" s="444">
        <f t="shared" si="143"/>
        <v>0</v>
      </c>
      <c r="ID151" s="437">
        <f t="shared" si="144"/>
        <v>0</v>
      </c>
      <c r="IE151" s="439">
        <f t="shared" si="145"/>
        <v>0</v>
      </c>
      <c r="IF151" s="438" t="s">
        <v>343</v>
      </c>
      <c r="IG151" s="439" t="s">
        <v>343</v>
      </c>
      <c r="IH151" s="1"/>
    </row>
    <row r="152" spans="2:242" s="4" customFormat="1" ht="16.5" hidden="1" customHeight="1" x14ac:dyDescent="0.2">
      <c r="B152" s="73"/>
      <c r="C152" s="882"/>
      <c r="D152" s="883"/>
      <c r="E152" s="131"/>
      <c r="F152" s="564"/>
      <c r="G152" s="131"/>
      <c r="H152" s="131"/>
      <c r="I152" s="80">
        <f>INT(ROUND(F152,2)*(IF(E152&gt;0,data!$J$4,0)))</f>
        <v>0</v>
      </c>
      <c r="J152" s="80"/>
      <c r="K152" s="567"/>
      <c r="L152" s="131"/>
      <c r="M152" s="80">
        <f>INT(ROUND(F152,2)*(IF(E152&gt;0,(IF(K152="ano",data!$J$6,0)),0)))</f>
        <v>0</v>
      </c>
      <c r="N152" s="82"/>
      <c r="O152" s="84"/>
      <c r="Q152" s="85"/>
      <c r="R152" s="639" t="s">
        <v>343</v>
      </c>
      <c r="T152" s="4">
        <f t="shared" si="91"/>
        <v>0</v>
      </c>
      <c r="U152" s="176" t="s">
        <v>300</v>
      </c>
      <c r="V152" s="10"/>
      <c r="W152" s="10"/>
      <c r="X152" s="177"/>
      <c r="Y152" s="178"/>
      <c r="Z152" s="177"/>
      <c r="AA152" s="178"/>
      <c r="AB152" s="177"/>
      <c r="AC152" s="178"/>
      <c r="AD152" s="177"/>
      <c r="AE152" s="178"/>
      <c r="AF152" s="177"/>
      <c r="AG152" s="178"/>
      <c r="AH152" s="177"/>
      <c r="AI152" s="178"/>
      <c r="AJ152" s="177"/>
      <c r="AK152" s="178"/>
      <c r="AL152" s="177"/>
      <c r="AM152" s="178"/>
      <c r="AN152" s="177"/>
      <c r="AO152" s="178"/>
      <c r="AP152" s="177"/>
      <c r="AQ152" s="178"/>
      <c r="AR152" s="177"/>
      <c r="AS152" s="178"/>
      <c r="AT152" s="177"/>
      <c r="AU152" s="205"/>
      <c r="AV152" s="199">
        <f t="shared" si="194"/>
        <v>0</v>
      </c>
      <c r="AW152" s="215">
        <f t="shared" si="114"/>
        <v>0</v>
      </c>
      <c r="AX152" s="199">
        <f t="shared" si="195"/>
        <v>0</v>
      </c>
      <c r="AY152" s="215">
        <f t="shared" si="115"/>
        <v>0</v>
      </c>
      <c r="AZ152" s="1"/>
      <c r="BA152" s="1"/>
      <c r="BB152" s="177"/>
      <c r="BC152" s="178"/>
      <c r="BD152" s="177"/>
      <c r="BE152" s="178"/>
      <c r="BF152" s="177"/>
      <c r="BG152" s="178"/>
      <c r="BH152" s="177"/>
      <c r="BI152" s="178"/>
      <c r="BJ152" s="177"/>
      <c r="BK152" s="178"/>
      <c r="BL152" s="177"/>
      <c r="BM152" s="178"/>
      <c r="BN152" s="177"/>
      <c r="BO152" s="178"/>
      <c r="BP152" s="177"/>
      <c r="BQ152" s="205"/>
      <c r="BR152" s="199">
        <f t="shared" si="116"/>
        <v>0</v>
      </c>
      <c r="BS152" s="216">
        <f t="shared" si="117"/>
        <v>0</v>
      </c>
      <c r="BT152" s="199">
        <f t="shared" si="118"/>
        <v>0</v>
      </c>
      <c r="BU152" s="215">
        <f t="shared" si="119"/>
        <v>0</v>
      </c>
      <c r="BV152" s="1"/>
      <c r="BW152" s="1"/>
      <c r="BX152" s="177"/>
      <c r="BY152" s="178"/>
      <c r="BZ152" s="177"/>
      <c r="CA152" s="178"/>
      <c r="CB152" s="177"/>
      <c r="CC152" s="178"/>
      <c r="CD152" s="177"/>
      <c r="CE152" s="178"/>
      <c r="CF152" s="177"/>
      <c r="CG152" s="178"/>
      <c r="CH152" s="177"/>
      <c r="CI152" s="178"/>
      <c r="CJ152" s="177"/>
      <c r="CK152" s="178"/>
      <c r="CL152" s="177"/>
      <c r="CM152" s="205"/>
      <c r="CN152" s="199">
        <f t="shared" si="120"/>
        <v>0</v>
      </c>
      <c r="CO152" s="216">
        <f t="shared" si="121"/>
        <v>0</v>
      </c>
      <c r="CP152" s="199">
        <f t="shared" si="122"/>
        <v>0</v>
      </c>
      <c r="CQ152" s="215">
        <f t="shared" si="123"/>
        <v>0</v>
      </c>
      <c r="CR152" s="1"/>
      <c r="CS152" s="1"/>
      <c r="CT152" s="177"/>
      <c r="CU152" s="178"/>
      <c r="CV152" s="177"/>
      <c r="CW152" s="178"/>
      <c r="CX152" s="177"/>
      <c r="CY152" s="178"/>
      <c r="CZ152" s="177"/>
      <c r="DA152" s="178"/>
      <c r="DB152" s="177"/>
      <c r="DC152" s="178"/>
      <c r="DD152" s="177"/>
      <c r="DE152" s="178"/>
      <c r="DF152" s="177"/>
      <c r="DG152" s="178"/>
      <c r="DH152" s="177"/>
      <c r="DI152" s="205"/>
      <c r="DJ152" s="199">
        <f t="shared" si="150"/>
        <v>0</v>
      </c>
      <c r="DK152" s="216">
        <f t="shared" si="151"/>
        <v>0</v>
      </c>
      <c r="DL152" s="199">
        <f t="shared" si="152"/>
        <v>0</v>
      </c>
      <c r="DM152" s="215">
        <f t="shared" si="153"/>
        <v>0</v>
      </c>
      <c r="DN152" s="1"/>
      <c r="DO152" s="1"/>
      <c r="DP152" s="177"/>
      <c r="DQ152" s="178"/>
      <c r="DR152" s="177"/>
      <c r="DS152" s="178"/>
      <c r="DT152" s="177"/>
      <c r="DU152" s="178"/>
      <c r="DV152" s="177"/>
      <c r="DW152" s="178"/>
      <c r="DX152" s="177"/>
      <c r="DY152" s="178"/>
      <c r="DZ152" s="177"/>
      <c r="EA152" s="178"/>
      <c r="EB152" s="177"/>
      <c r="EC152" s="178"/>
      <c r="ED152" s="177"/>
      <c r="EE152" s="205"/>
      <c r="EF152" s="199">
        <f t="shared" si="106"/>
        <v>0</v>
      </c>
      <c r="EG152" s="216">
        <f t="shared" si="107"/>
        <v>0</v>
      </c>
      <c r="EH152" s="199">
        <f t="shared" si="108"/>
        <v>0</v>
      </c>
      <c r="EI152" s="215">
        <f t="shared" si="109"/>
        <v>0</v>
      </c>
      <c r="EJ152" s="1"/>
      <c r="EK152" s="1"/>
      <c r="EL152" s="177"/>
      <c r="EM152" s="178"/>
      <c r="EN152" s="177"/>
      <c r="EO152" s="178"/>
      <c r="EP152" s="177"/>
      <c r="EQ152" s="178"/>
      <c r="ER152" s="177"/>
      <c r="ES152" s="178"/>
      <c r="ET152" s="177"/>
      <c r="EU152" s="178"/>
      <c r="EV152" s="177"/>
      <c r="EW152" s="178"/>
      <c r="EX152" s="177"/>
      <c r="EY152" s="178"/>
      <c r="EZ152" s="177"/>
      <c r="FA152" s="205"/>
      <c r="FB152" s="199">
        <f t="shared" si="110"/>
        <v>0</v>
      </c>
      <c r="FC152" s="216">
        <f t="shared" si="111"/>
        <v>0</v>
      </c>
      <c r="FD152" s="199">
        <f t="shared" si="112"/>
        <v>0</v>
      </c>
      <c r="FE152" s="215">
        <f t="shared" si="113"/>
        <v>0</v>
      </c>
      <c r="FF152" s="1"/>
      <c r="FG152" s="1"/>
      <c r="FH152" s="177"/>
      <c r="FI152" s="178"/>
      <c r="FJ152" s="177"/>
      <c r="FK152" s="178"/>
      <c r="FL152" s="177"/>
      <c r="FM152" s="178"/>
      <c r="FN152" s="177"/>
      <c r="FO152" s="178"/>
      <c r="FP152" s="177"/>
      <c r="FQ152" s="178"/>
      <c r="FR152" s="177"/>
      <c r="FS152" s="178"/>
      <c r="FT152" s="177"/>
      <c r="FU152" s="178"/>
      <c r="FV152" s="177"/>
      <c r="FW152" s="205"/>
      <c r="FX152" s="199">
        <f t="shared" si="124"/>
        <v>0</v>
      </c>
      <c r="FY152" s="216">
        <f t="shared" si="125"/>
        <v>0</v>
      </c>
      <c r="FZ152" s="199">
        <f t="shared" si="126"/>
        <v>0</v>
      </c>
      <c r="GA152" s="215">
        <f t="shared" si="127"/>
        <v>0</v>
      </c>
      <c r="GB152" s="1"/>
      <c r="GC152" s="1"/>
      <c r="GD152" s="177"/>
      <c r="GE152" s="178"/>
      <c r="GF152" s="177"/>
      <c r="GG152" s="178"/>
      <c r="GH152" s="177"/>
      <c r="GI152" s="178"/>
      <c r="GJ152" s="177"/>
      <c r="GK152" s="178"/>
      <c r="GL152" s="177"/>
      <c r="GM152" s="178"/>
      <c r="GN152" s="177"/>
      <c r="GO152" s="178"/>
      <c r="GP152" s="177"/>
      <c r="GQ152" s="178"/>
      <c r="GR152" s="177"/>
      <c r="GS152" s="205"/>
      <c r="GT152" s="199">
        <f t="shared" si="128"/>
        <v>0</v>
      </c>
      <c r="GU152" s="216">
        <f t="shared" si="129"/>
        <v>0</v>
      </c>
      <c r="GV152" s="199">
        <f t="shared" si="130"/>
        <v>0</v>
      </c>
      <c r="GW152" s="215">
        <f t="shared" si="131"/>
        <v>0</v>
      </c>
      <c r="GX152" s="1"/>
      <c r="GY152" s="1"/>
      <c r="GZ152" s="177"/>
      <c r="HA152" s="178"/>
      <c r="HB152" s="177"/>
      <c r="HC152" s="178"/>
      <c r="HD152" s="177"/>
      <c r="HE152" s="178"/>
      <c r="HF152" s="177"/>
      <c r="HG152" s="178"/>
      <c r="HH152" s="177"/>
      <c r="HI152" s="178"/>
      <c r="HJ152" s="177"/>
      <c r="HK152" s="178"/>
      <c r="HL152" s="177"/>
      <c r="HM152" s="178"/>
      <c r="HN152" s="177"/>
      <c r="HO152" s="205"/>
      <c r="HP152" s="199">
        <f t="shared" si="132"/>
        <v>0</v>
      </c>
      <c r="HQ152" s="216">
        <f t="shared" si="133"/>
        <v>0</v>
      </c>
      <c r="HR152" s="199">
        <f t="shared" si="134"/>
        <v>0</v>
      </c>
      <c r="HS152" s="215">
        <f t="shared" si="135"/>
        <v>0</v>
      </c>
      <c r="HT152" s="1"/>
      <c r="HU152" s="1"/>
      <c r="HV152" s="201">
        <f t="shared" si="136"/>
        <v>0</v>
      </c>
      <c r="HW152" s="202">
        <f t="shared" si="137"/>
        <v>0</v>
      </c>
      <c r="HX152" s="169">
        <f t="shared" si="138"/>
        <v>0</v>
      </c>
      <c r="HY152" s="170">
        <f t="shared" si="139"/>
        <v>0</v>
      </c>
      <c r="HZ152" s="203">
        <f t="shared" si="140"/>
        <v>0</v>
      </c>
      <c r="IA152" s="202">
        <f t="shared" si="141"/>
        <v>0</v>
      </c>
      <c r="IB152" s="169">
        <f t="shared" si="142"/>
        <v>0</v>
      </c>
      <c r="IC152" s="444">
        <f t="shared" si="143"/>
        <v>0</v>
      </c>
      <c r="ID152" s="437">
        <f t="shared" si="144"/>
        <v>0</v>
      </c>
      <c r="IE152" s="439">
        <f t="shared" si="145"/>
        <v>0</v>
      </c>
      <c r="IF152" s="438" t="s">
        <v>343</v>
      </c>
      <c r="IG152" s="439" t="s">
        <v>343</v>
      </c>
      <c r="IH152" s="1"/>
    </row>
    <row r="153" spans="2:242" s="4" customFormat="1" ht="16.5" customHeight="1" x14ac:dyDescent="0.2">
      <c r="B153" s="73" t="s">
        <v>357</v>
      </c>
      <c r="C153" s="880"/>
      <c r="D153" s="881"/>
      <c r="E153" s="318"/>
      <c r="F153" s="314"/>
      <c r="G153" s="14"/>
      <c r="H153" s="14"/>
      <c r="I153" s="80">
        <f>INT(ROUND(F153,2)*(IF(E153&gt;0,data!$J$4,0)))</f>
        <v>0</v>
      </c>
      <c r="J153" s="80">
        <f t="shared" ref="J153" si="228">IF(E153&gt;0,I153*E153,0)</f>
        <v>0</v>
      </c>
      <c r="K153" s="320"/>
      <c r="L153" s="318"/>
      <c r="M153" s="80">
        <f>INT(ROUND(F153,2)*(IF(E153&gt;0,(IF(K153="ano",data!$J$6,0)),0)))</f>
        <v>0</v>
      </c>
      <c r="N153" s="82">
        <f t="shared" ref="N153" si="229">IF(L153&gt;E153,M153*E153,M153*L153)</f>
        <v>0</v>
      </c>
      <c r="O153" s="84">
        <f t="shared" ref="O153" si="230">J153+N153</f>
        <v>0</v>
      </c>
      <c r="Q153" s="85" t="str">
        <f t="shared" ref="Q153" si="231">IF(O153&gt;0,1,"")</f>
        <v/>
      </c>
      <c r="R153" s="639" t="s">
        <v>343</v>
      </c>
      <c r="T153" s="4">
        <f t="shared" si="91"/>
        <v>0</v>
      </c>
      <c r="U153" s="179" t="s">
        <v>300</v>
      </c>
      <c r="V153" s="10"/>
      <c r="W153" s="10"/>
      <c r="X153" s="209"/>
      <c r="Y153" s="210"/>
      <c r="Z153" s="209"/>
      <c r="AA153" s="210"/>
      <c r="AB153" s="209"/>
      <c r="AC153" s="210"/>
      <c r="AD153" s="209"/>
      <c r="AE153" s="210"/>
      <c r="AF153" s="209"/>
      <c r="AG153" s="210"/>
      <c r="AH153" s="209"/>
      <c r="AI153" s="210"/>
      <c r="AJ153" s="209"/>
      <c r="AK153" s="210"/>
      <c r="AL153" s="209"/>
      <c r="AM153" s="210"/>
      <c r="AN153" s="209"/>
      <c r="AO153" s="210"/>
      <c r="AP153" s="209"/>
      <c r="AQ153" s="210"/>
      <c r="AR153" s="209"/>
      <c r="AS153" s="210"/>
      <c r="AT153" s="209"/>
      <c r="AU153" s="214"/>
      <c r="AV153" s="199">
        <f t="shared" si="194"/>
        <v>0</v>
      </c>
      <c r="AW153" s="215">
        <f t="shared" si="114"/>
        <v>0</v>
      </c>
      <c r="AX153" s="199">
        <f t="shared" si="195"/>
        <v>0</v>
      </c>
      <c r="AY153" s="215">
        <f t="shared" si="115"/>
        <v>0</v>
      </c>
      <c r="AZ153" s="1"/>
      <c r="BA153" s="1"/>
      <c r="BB153" s="209"/>
      <c r="BC153" s="210"/>
      <c r="BD153" s="209"/>
      <c r="BE153" s="210"/>
      <c r="BF153" s="209"/>
      <c r="BG153" s="210"/>
      <c r="BH153" s="209"/>
      <c r="BI153" s="210"/>
      <c r="BJ153" s="209"/>
      <c r="BK153" s="210"/>
      <c r="BL153" s="209"/>
      <c r="BM153" s="210"/>
      <c r="BN153" s="209"/>
      <c r="BO153" s="210"/>
      <c r="BP153" s="209"/>
      <c r="BQ153" s="214"/>
      <c r="BR153" s="199">
        <f t="shared" si="116"/>
        <v>0</v>
      </c>
      <c r="BS153" s="216">
        <f t="shared" si="117"/>
        <v>0</v>
      </c>
      <c r="BT153" s="199">
        <f t="shared" si="118"/>
        <v>0</v>
      </c>
      <c r="BU153" s="215">
        <f t="shared" si="119"/>
        <v>0</v>
      </c>
      <c r="BV153" s="1"/>
      <c r="BW153" s="1"/>
      <c r="BX153" s="209"/>
      <c r="BY153" s="210"/>
      <c r="BZ153" s="209"/>
      <c r="CA153" s="210"/>
      <c r="CB153" s="209"/>
      <c r="CC153" s="210"/>
      <c r="CD153" s="209"/>
      <c r="CE153" s="210"/>
      <c r="CF153" s="209"/>
      <c r="CG153" s="210"/>
      <c r="CH153" s="209"/>
      <c r="CI153" s="210"/>
      <c r="CJ153" s="209"/>
      <c r="CK153" s="210"/>
      <c r="CL153" s="209"/>
      <c r="CM153" s="214"/>
      <c r="CN153" s="199">
        <f t="shared" si="120"/>
        <v>0</v>
      </c>
      <c r="CO153" s="216">
        <f t="shared" si="121"/>
        <v>0</v>
      </c>
      <c r="CP153" s="199">
        <f t="shared" si="122"/>
        <v>0</v>
      </c>
      <c r="CQ153" s="215">
        <f t="shared" si="123"/>
        <v>0</v>
      </c>
      <c r="CR153" s="1"/>
      <c r="CS153" s="1"/>
      <c r="CT153" s="209"/>
      <c r="CU153" s="210"/>
      <c r="CV153" s="209"/>
      <c r="CW153" s="210"/>
      <c r="CX153" s="209"/>
      <c r="CY153" s="210"/>
      <c r="CZ153" s="209"/>
      <c r="DA153" s="210"/>
      <c r="DB153" s="209"/>
      <c r="DC153" s="210"/>
      <c r="DD153" s="209"/>
      <c r="DE153" s="210"/>
      <c r="DF153" s="209"/>
      <c r="DG153" s="210"/>
      <c r="DH153" s="209"/>
      <c r="DI153" s="214"/>
      <c r="DJ153" s="199">
        <f t="shared" si="150"/>
        <v>0</v>
      </c>
      <c r="DK153" s="216">
        <f t="shared" si="151"/>
        <v>0</v>
      </c>
      <c r="DL153" s="199">
        <f t="shared" si="152"/>
        <v>0</v>
      </c>
      <c r="DM153" s="215">
        <f t="shared" si="153"/>
        <v>0</v>
      </c>
      <c r="DN153" s="1"/>
      <c r="DO153" s="1"/>
      <c r="DP153" s="209"/>
      <c r="DQ153" s="210"/>
      <c r="DR153" s="209"/>
      <c r="DS153" s="210"/>
      <c r="DT153" s="209"/>
      <c r="DU153" s="210"/>
      <c r="DV153" s="209"/>
      <c r="DW153" s="210"/>
      <c r="DX153" s="209"/>
      <c r="DY153" s="210"/>
      <c r="DZ153" s="209"/>
      <c r="EA153" s="210"/>
      <c r="EB153" s="209"/>
      <c r="EC153" s="210"/>
      <c r="ED153" s="209"/>
      <c r="EE153" s="214"/>
      <c r="EF153" s="199">
        <f t="shared" si="106"/>
        <v>0</v>
      </c>
      <c r="EG153" s="216">
        <f t="shared" si="107"/>
        <v>0</v>
      </c>
      <c r="EH153" s="199">
        <f t="shared" si="108"/>
        <v>0</v>
      </c>
      <c r="EI153" s="215">
        <f t="shared" si="109"/>
        <v>0</v>
      </c>
      <c r="EJ153" s="1"/>
      <c r="EK153" s="1"/>
      <c r="EL153" s="209"/>
      <c r="EM153" s="210"/>
      <c r="EN153" s="209"/>
      <c r="EO153" s="210"/>
      <c r="EP153" s="209"/>
      <c r="EQ153" s="210"/>
      <c r="ER153" s="209"/>
      <c r="ES153" s="210"/>
      <c r="ET153" s="209"/>
      <c r="EU153" s="210"/>
      <c r="EV153" s="209"/>
      <c r="EW153" s="210"/>
      <c r="EX153" s="209"/>
      <c r="EY153" s="210"/>
      <c r="EZ153" s="209"/>
      <c r="FA153" s="214"/>
      <c r="FB153" s="199">
        <f t="shared" si="110"/>
        <v>0</v>
      </c>
      <c r="FC153" s="216">
        <f t="shared" si="111"/>
        <v>0</v>
      </c>
      <c r="FD153" s="199">
        <f t="shared" si="112"/>
        <v>0</v>
      </c>
      <c r="FE153" s="215">
        <f t="shared" si="113"/>
        <v>0</v>
      </c>
      <c r="FF153" s="1"/>
      <c r="FG153" s="1"/>
      <c r="FH153" s="209"/>
      <c r="FI153" s="210"/>
      <c r="FJ153" s="209"/>
      <c r="FK153" s="210"/>
      <c r="FL153" s="209"/>
      <c r="FM153" s="210"/>
      <c r="FN153" s="209"/>
      <c r="FO153" s="210"/>
      <c r="FP153" s="209"/>
      <c r="FQ153" s="210"/>
      <c r="FR153" s="209"/>
      <c r="FS153" s="210"/>
      <c r="FT153" s="209"/>
      <c r="FU153" s="210"/>
      <c r="FV153" s="209"/>
      <c r="FW153" s="214"/>
      <c r="FX153" s="199">
        <f t="shared" si="124"/>
        <v>0</v>
      </c>
      <c r="FY153" s="216">
        <f t="shared" si="125"/>
        <v>0</v>
      </c>
      <c r="FZ153" s="199">
        <f t="shared" si="126"/>
        <v>0</v>
      </c>
      <c r="GA153" s="215">
        <f t="shared" si="127"/>
        <v>0</v>
      </c>
      <c r="GB153" s="1"/>
      <c r="GC153" s="1"/>
      <c r="GD153" s="209"/>
      <c r="GE153" s="210"/>
      <c r="GF153" s="209"/>
      <c r="GG153" s="210"/>
      <c r="GH153" s="209"/>
      <c r="GI153" s="210"/>
      <c r="GJ153" s="209"/>
      <c r="GK153" s="210"/>
      <c r="GL153" s="209"/>
      <c r="GM153" s="210"/>
      <c r="GN153" s="209"/>
      <c r="GO153" s="210"/>
      <c r="GP153" s="209"/>
      <c r="GQ153" s="210"/>
      <c r="GR153" s="209"/>
      <c r="GS153" s="214"/>
      <c r="GT153" s="199">
        <f t="shared" si="128"/>
        <v>0</v>
      </c>
      <c r="GU153" s="216">
        <f t="shared" si="129"/>
        <v>0</v>
      </c>
      <c r="GV153" s="199">
        <f t="shared" si="130"/>
        <v>0</v>
      </c>
      <c r="GW153" s="215">
        <f t="shared" si="131"/>
        <v>0</v>
      </c>
      <c r="GX153" s="1"/>
      <c r="GY153" s="1"/>
      <c r="GZ153" s="209"/>
      <c r="HA153" s="210"/>
      <c r="HB153" s="209"/>
      <c r="HC153" s="210"/>
      <c r="HD153" s="209"/>
      <c r="HE153" s="210"/>
      <c r="HF153" s="209"/>
      <c r="HG153" s="210"/>
      <c r="HH153" s="209"/>
      <c r="HI153" s="210"/>
      <c r="HJ153" s="209"/>
      <c r="HK153" s="210"/>
      <c r="HL153" s="209"/>
      <c r="HM153" s="210"/>
      <c r="HN153" s="209"/>
      <c r="HO153" s="214"/>
      <c r="HP153" s="199">
        <f t="shared" si="132"/>
        <v>0</v>
      </c>
      <c r="HQ153" s="216">
        <f t="shared" si="133"/>
        <v>0</v>
      </c>
      <c r="HR153" s="199">
        <f t="shared" si="134"/>
        <v>0</v>
      </c>
      <c r="HS153" s="215">
        <f t="shared" si="135"/>
        <v>0</v>
      </c>
      <c r="HT153" s="1"/>
      <c r="HU153" s="1"/>
      <c r="HV153" s="201">
        <f t="shared" si="136"/>
        <v>0</v>
      </c>
      <c r="HW153" s="202">
        <f t="shared" si="137"/>
        <v>0</v>
      </c>
      <c r="HX153" s="169">
        <f t="shared" si="138"/>
        <v>0</v>
      </c>
      <c r="HY153" s="170">
        <f t="shared" si="139"/>
        <v>0</v>
      </c>
      <c r="HZ153" s="203">
        <f t="shared" si="140"/>
        <v>0</v>
      </c>
      <c r="IA153" s="202">
        <f t="shared" si="141"/>
        <v>0</v>
      </c>
      <c r="IB153" s="169">
        <f t="shared" si="142"/>
        <v>0</v>
      </c>
      <c r="IC153" s="444">
        <f t="shared" si="143"/>
        <v>0</v>
      </c>
      <c r="ID153" s="437">
        <f t="shared" si="144"/>
        <v>0</v>
      </c>
      <c r="IE153" s="439">
        <f t="shared" si="145"/>
        <v>0</v>
      </c>
      <c r="IF153" s="438" t="s">
        <v>343</v>
      </c>
      <c r="IG153" s="439" t="s">
        <v>343</v>
      </c>
      <c r="IH153" s="1"/>
    </row>
    <row r="154" spans="2:242" s="4" customFormat="1" ht="16.5" hidden="1" customHeight="1" x14ac:dyDescent="0.2">
      <c r="B154" s="73"/>
      <c r="C154" s="882"/>
      <c r="D154" s="883"/>
      <c r="E154" s="131"/>
      <c r="F154" s="564"/>
      <c r="G154" s="131"/>
      <c r="H154" s="131"/>
      <c r="I154" s="80">
        <f>INT(ROUND(F154,2)*(IF(E154&gt;0,data!$J$4,0)))</f>
        <v>0</v>
      </c>
      <c r="J154" s="80"/>
      <c r="K154" s="567"/>
      <c r="L154" s="131"/>
      <c r="M154" s="80">
        <f>INT(ROUND(F154,2)*(IF(E154&gt;0,(IF(K154="ano",data!$J$6,0)),0)))</f>
        <v>0</v>
      </c>
      <c r="N154" s="82"/>
      <c r="O154" s="84"/>
      <c r="Q154" s="85"/>
      <c r="R154" s="639" t="s">
        <v>343</v>
      </c>
      <c r="T154" s="4">
        <f t="shared" si="91"/>
        <v>0</v>
      </c>
      <c r="U154" s="176" t="s">
        <v>300</v>
      </c>
      <c r="V154" s="10"/>
      <c r="W154" s="10"/>
      <c r="X154" s="568"/>
      <c r="Y154" s="569"/>
      <c r="Z154" s="568"/>
      <c r="AA154" s="569"/>
      <c r="AB154" s="568"/>
      <c r="AC154" s="569"/>
      <c r="AD154" s="568"/>
      <c r="AE154" s="569"/>
      <c r="AF154" s="568"/>
      <c r="AG154" s="569"/>
      <c r="AH154" s="568"/>
      <c r="AI154" s="569"/>
      <c r="AJ154" s="568"/>
      <c r="AK154" s="569"/>
      <c r="AL154" s="568"/>
      <c r="AM154" s="569"/>
      <c r="AN154" s="568"/>
      <c r="AO154" s="569"/>
      <c r="AP154" s="568"/>
      <c r="AQ154" s="569"/>
      <c r="AR154" s="568"/>
      <c r="AS154" s="569"/>
      <c r="AT154" s="568"/>
      <c r="AU154" s="570"/>
      <c r="AV154" s="199">
        <f t="shared" si="194"/>
        <v>0</v>
      </c>
      <c r="AW154" s="215">
        <f t="shared" si="114"/>
        <v>0</v>
      </c>
      <c r="AX154" s="199">
        <f t="shared" si="195"/>
        <v>0</v>
      </c>
      <c r="AY154" s="215">
        <f t="shared" si="115"/>
        <v>0</v>
      </c>
      <c r="AZ154" s="1"/>
      <c r="BA154" s="1"/>
      <c r="BB154" s="568"/>
      <c r="BC154" s="569"/>
      <c r="BD154" s="568"/>
      <c r="BE154" s="569"/>
      <c r="BF154" s="568"/>
      <c r="BG154" s="569"/>
      <c r="BH154" s="568"/>
      <c r="BI154" s="569"/>
      <c r="BJ154" s="568"/>
      <c r="BK154" s="569"/>
      <c r="BL154" s="568"/>
      <c r="BM154" s="569"/>
      <c r="BN154" s="568"/>
      <c r="BO154" s="569"/>
      <c r="BP154" s="568"/>
      <c r="BQ154" s="570"/>
      <c r="BR154" s="199">
        <f t="shared" si="116"/>
        <v>0</v>
      </c>
      <c r="BS154" s="216">
        <f t="shared" si="117"/>
        <v>0</v>
      </c>
      <c r="BT154" s="199">
        <f t="shared" si="118"/>
        <v>0</v>
      </c>
      <c r="BU154" s="215">
        <f t="shared" si="119"/>
        <v>0</v>
      </c>
      <c r="BV154" s="1"/>
      <c r="BW154" s="1"/>
      <c r="BX154" s="568"/>
      <c r="BY154" s="569"/>
      <c r="BZ154" s="568"/>
      <c r="CA154" s="569"/>
      <c r="CB154" s="568"/>
      <c r="CC154" s="569"/>
      <c r="CD154" s="568"/>
      <c r="CE154" s="569"/>
      <c r="CF154" s="568"/>
      <c r="CG154" s="569"/>
      <c r="CH154" s="568"/>
      <c r="CI154" s="569"/>
      <c r="CJ154" s="568"/>
      <c r="CK154" s="569"/>
      <c r="CL154" s="568"/>
      <c r="CM154" s="570"/>
      <c r="CN154" s="199">
        <f t="shared" si="120"/>
        <v>0</v>
      </c>
      <c r="CO154" s="216">
        <f t="shared" si="121"/>
        <v>0</v>
      </c>
      <c r="CP154" s="199">
        <f t="shared" si="122"/>
        <v>0</v>
      </c>
      <c r="CQ154" s="215">
        <f t="shared" si="123"/>
        <v>0</v>
      </c>
      <c r="CR154" s="1"/>
      <c r="CS154" s="1"/>
      <c r="CT154" s="568"/>
      <c r="CU154" s="569"/>
      <c r="CV154" s="568"/>
      <c r="CW154" s="569"/>
      <c r="CX154" s="568"/>
      <c r="CY154" s="569"/>
      <c r="CZ154" s="568"/>
      <c r="DA154" s="569"/>
      <c r="DB154" s="568"/>
      <c r="DC154" s="569"/>
      <c r="DD154" s="568"/>
      <c r="DE154" s="569"/>
      <c r="DF154" s="568"/>
      <c r="DG154" s="569"/>
      <c r="DH154" s="568"/>
      <c r="DI154" s="570"/>
      <c r="DJ154" s="199">
        <f t="shared" si="150"/>
        <v>0</v>
      </c>
      <c r="DK154" s="216">
        <f t="shared" si="151"/>
        <v>0</v>
      </c>
      <c r="DL154" s="199">
        <f t="shared" si="152"/>
        <v>0</v>
      </c>
      <c r="DM154" s="215">
        <f t="shared" si="153"/>
        <v>0</v>
      </c>
      <c r="DN154" s="1"/>
      <c r="DO154" s="1"/>
      <c r="DP154" s="568"/>
      <c r="DQ154" s="569"/>
      <c r="DR154" s="568"/>
      <c r="DS154" s="569"/>
      <c r="DT154" s="568"/>
      <c r="DU154" s="569"/>
      <c r="DV154" s="568"/>
      <c r="DW154" s="569"/>
      <c r="DX154" s="568"/>
      <c r="DY154" s="569"/>
      <c r="DZ154" s="568"/>
      <c r="EA154" s="569"/>
      <c r="EB154" s="568"/>
      <c r="EC154" s="569"/>
      <c r="ED154" s="568"/>
      <c r="EE154" s="570"/>
      <c r="EF154" s="199">
        <f t="shared" si="106"/>
        <v>0</v>
      </c>
      <c r="EG154" s="216">
        <f t="shared" si="107"/>
        <v>0</v>
      </c>
      <c r="EH154" s="199">
        <f t="shared" si="108"/>
        <v>0</v>
      </c>
      <c r="EI154" s="215">
        <f t="shared" si="109"/>
        <v>0</v>
      </c>
      <c r="EJ154" s="1"/>
      <c r="EK154" s="1"/>
      <c r="EL154" s="568"/>
      <c r="EM154" s="569"/>
      <c r="EN154" s="568"/>
      <c r="EO154" s="569"/>
      <c r="EP154" s="568"/>
      <c r="EQ154" s="569"/>
      <c r="ER154" s="568"/>
      <c r="ES154" s="569"/>
      <c r="ET154" s="568"/>
      <c r="EU154" s="569"/>
      <c r="EV154" s="568"/>
      <c r="EW154" s="569"/>
      <c r="EX154" s="568"/>
      <c r="EY154" s="569"/>
      <c r="EZ154" s="568"/>
      <c r="FA154" s="570"/>
      <c r="FB154" s="199">
        <f t="shared" si="110"/>
        <v>0</v>
      </c>
      <c r="FC154" s="216">
        <f t="shared" si="111"/>
        <v>0</v>
      </c>
      <c r="FD154" s="199">
        <f t="shared" si="112"/>
        <v>0</v>
      </c>
      <c r="FE154" s="215">
        <f t="shared" si="113"/>
        <v>0</v>
      </c>
      <c r="FF154" s="1"/>
      <c r="FG154" s="1"/>
      <c r="FH154" s="568"/>
      <c r="FI154" s="569"/>
      <c r="FJ154" s="568"/>
      <c r="FK154" s="569"/>
      <c r="FL154" s="568"/>
      <c r="FM154" s="569"/>
      <c r="FN154" s="568"/>
      <c r="FO154" s="569"/>
      <c r="FP154" s="568"/>
      <c r="FQ154" s="569"/>
      <c r="FR154" s="568"/>
      <c r="FS154" s="569"/>
      <c r="FT154" s="568"/>
      <c r="FU154" s="569"/>
      <c r="FV154" s="568"/>
      <c r="FW154" s="570"/>
      <c r="FX154" s="199">
        <f t="shared" si="124"/>
        <v>0</v>
      </c>
      <c r="FY154" s="216">
        <f t="shared" si="125"/>
        <v>0</v>
      </c>
      <c r="FZ154" s="199">
        <f t="shared" si="126"/>
        <v>0</v>
      </c>
      <c r="GA154" s="215">
        <f t="shared" si="127"/>
        <v>0</v>
      </c>
      <c r="GB154" s="1"/>
      <c r="GC154" s="1"/>
      <c r="GD154" s="568"/>
      <c r="GE154" s="569"/>
      <c r="GF154" s="568"/>
      <c r="GG154" s="569"/>
      <c r="GH154" s="568"/>
      <c r="GI154" s="569"/>
      <c r="GJ154" s="568"/>
      <c r="GK154" s="569"/>
      <c r="GL154" s="568"/>
      <c r="GM154" s="569"/>
      <c r="GN154" s="568"/>
      <c r="GO154" s="569"/>
      <c r="GP154" s="568"/>
      <c r="GQ154" s="569"/>
      <c r="GR154" s="568"/>
      <c r="GS154" s="570"/>
      <c r="GT154" s="199">
        <f t="shared" si="128"/>
        <v>0</v>
      </c>
      <c r="GU154" s="216">
        <f t="shared" si="129"/>
        <v>0</v>
      </c>
      <c r="GV154" s="199">
        <f t="shared" si="130"/>
        <v>0</v>
      </c>
      <c r="GW154" s="215">
        <f t="shared" si="131"/>
        <v>0</v>
      </c>
      <c r="GX154" s="1"/>
      <c r="GY154" s="1"/>
      <c r="GZ154" s="568"/>
      <c r="HA154" s="569"/>
      <c r="HB154" s="568"/>
      <c r="HC154" s="569"/>
      <c r="HD154" s="568"/>
      <c r="HE154" s="569"/>
      <c r="HF154" s="568"/>
      <c r="HG154" s="569"/>
      <c r="HH154" s="568"/>
      <c r="HI154" s="569"/>
      <c r="HJ154" s="568"/>
      <c r="HK154" s="569"/>
      <c r="HL154" s="568"/>
      <c r="HM154" s="569"/>
      <c r="HN154" s="568"/>
      <c r="HO154" s="570"/>
      <c r="HP154" s="199">
        <f t="shared" si="132"/>
        <v>0</v>
      </c>
      <c r="HQ154" s="216">
        <f t="shared" si="133"/>
        <v>0</v>
      </c>
      <c r="HR154" s="199">
        <f t="shared" si="134"/>
        <v>0</v>
      </c>
      <c r="HS154" s="215">
        <f t="shared" si="135"/>
        <v>0</v>
      </c>
      <c r="HT154" s="1"/>
      <c r="HU154" s="1"/>
      <c r="HV154" s="201">
        <f t="shared" si="136"/>
        <v>0</v>
      </c>
      <c r="HW154" s="202">
        <f t="shared" si="137"/>
        <v>0</v>
      </c>
      <c r="HX154" s="169">
        <f t="shared" si="138"/>
        <v>0</v>
      </c>
      <c r="HY154" s="170">
        <f t="shared" si="139"/>
        <v>0</v>
      </c>
      <c r="HZ154" s="203">
        <f t="shared" si="140"/>
        <v>0</v>
      </c>
      <c r="IA154" s="202">
        <f t="shared" si="141"/>
        <v>0</v>
      </c>
      <c r="IB154" s="169">
        <f t="shared" si="142"/>
        <v>0</v>
      </c>
      <c r="IC154" s="444">
        <f t="shared" si="143"/>
        <v>0</v>
      </c>
      <c r="ID154" s="437">
        <f t="shared" si="144"/>
        <v>0</v>
      </c>
      <c r="IE154" s="439">
        <f t="shared" si="145"/>
        <v>0</v>
      </c>
      <c r="IF154" s="438" t="s">
        <v>343</v>
      </c>
      <c r="IG154" s="439" t="s">
        <v>343</v>
      </c>
      <c r="IH154" s="1"/>
    </row>
    <row r="155" spans="2:242" s="4" customFormat="1" ht="16.5" customHeight="1" x14ac:dyDescent="0.2">
      <c r="B155" s="73" t="s">
        <v>358</v>
      </c>
      <c r="C155" s="880"/>
      <c r="D155" s="881"/>
      <c r="E155" s="318"/>
      <c r="F155" s="314"/>
      <c r="G155" s="14"/>
      <c r="H155" s="14"/>
      <c r="I155" s="80">
        <f>INT(ROUND(F155,2)*(IF(E155&gt;0,data!$J$4,0)))</f>
        <v>0</v>
      </c>
      <c r="J155" s="80">
        <f t="shared" ref="J155" si="232">IF(E155&gt;0,I155*E155,0)</f>
        <v>0</v>
      </c>
      <c r="K155" s="320"/>
      <c r="L155" s="318"/>
      <c r="M155" s="80">
        <f>INT(ROUND(F155,2)*(IF(E155&gt;0,(IF(K155="ano",data!$J$6,0)),0)))</f>
        <v>0</v>
      </c>
      <c r="N155" s="82">
        <f t="shared" ref="N155" si="233">IF(L155&gt;E155,M155*E155,M155*L155)</f>
        <v>0</v>
      </c>
      <c r="O155" s="84">
        <f t="shared" ref="O155" si="234">J155+N155</f>
        <v>0</v>
      </c>
      <c r="Q155" s="85" t="str">
        <f t="shared" ref="Q155" si="235">IF(O155&gt;0,1,"")</f>
        <v/>
      </c>
      <c r="R155" s="639" t="s">
        <v>343</v>
      </c>
      <c r="T155" s="4">
        <f t="shared" si="91"/>
        <v>0</v>
      </c>
      <c r="U155" s="179" t="s">
        <v>300</v>
      </c>
      <c r="V155" s="10"/>
      <c r="W155" s="10"/>
      <c r="X155" s="177"/>
      <c r="Y155" s="178"/>
      <c r="Z155" s="177"/>
      <c r="AA155" s="178"/>
      <c r="AB155" s="177"/>
      <c r="AC155" s="178"/>
      <c r="AD155" s="177"/>
      <c r="AE155" s="178"/>
      <c r="AF155" s="177"/>
      <c r="AG155" s="178"/>
      <c r="AH155" s="177"/>
      <c r="AI155" s="178"/>
      <c r="AJ155" s="177"/>
      <c r="AK155" s="178"/>
      <c r="AL155" s="177"/>
      <c r="AM155" s="178"/>
      <c r="AN155" s="177"/>
      <c r="AO155" s="178"/>
      <c r="AP155" s="177"/>
      <c r="AQ155" s="178"/>
      <c r="AR155" s="177"/>
      <c r="AS155" s="178"/>
      <c r="AT155" s="177"/>
      <c r="AU155" s="205"/>
      <c r="AV155" s="199">
        <f t="shared" si="194"/>
        <v>0</v>
      </c>
      <c r="AW155" s="215">
        <f t="shared" si="114"/>
        <v>0</v>
      </c>
      <c r="AX155" s="199">
        <f t="shared" si="195"/>
        <v>0</v>
      </c>
      <c r="AY155" s="215">
        <f t="shared" si="115"/>
        <v>0</v>
      </c>
      <c r="AZ155" s="1"/>
      <c r="BA155" s="1"/>
      <c r="BB155" s="177"/>
      <c r="BC155" s="178"/>
      <c r="BD155" s="177"/>
      <c r="BE155" s="178"/>
      <c r="BF155" s="177"/>
      <c r="BG155" s="178"/>
      <c r="BH155" s="177"/>
      <c r="BI155" s="178"/>
      <c r="BJ155" s="177"/>
      <c r="BK155" s="178"/>
      <c r="BL155" s="177"/>
      <c r="BM155" s="178"/>
      <c r="BN155" s="177"/>
      <c r="BO155" s="178"/>
      <c r="BP155" s="177"/>
      <c r="BQ155" s="205"/>
      <c r="BR155" s="199">
        <f t="shared" si="116"/>
        <v>0</v>
      </c>
      <c r="BS155" s="216">
        <f t="shared" si="117"/>
        <v>0</v>
      </c>
      <c r="BT155" s="199">
        <f t="shared" si="118"/>
        <v>0</v>
      </c>
      <c r="BU155" s="215">
        <f t="shared" si="119"/>
        <v>0</v>
      </c>
      <c r="BV155" s="1"/>
      <c r="BW155" s="1"/>
      <c r="BX155" s="177"/>
      <c r="BY155" s="178"/>
      <c r="BZ155" s="177"/>
      <c r="CA155" s="178"/>
      <c r="CB155" s="177"/>
      <c r="CC155" s="178"/>
      <c r="CD155" s="177"/>
      <c r="CE155" s="178"/>
      <c r="CF155" s="177"/>
      <c r="CG155" s="178"/>
      <c r="CH155" s="177"/>
      <c r="CI155" s="178"/>
      <c r="CJ155" s="177"/>
      <c r="CK155" s="178"/>
      <c r="CL155" s="177"/>
      <c r="CM155" s="205"/>
      <c r="CN155" s="199">
        <f t="shared" si="120"/>
        <v>0</v>
      </c>
      <c r="CO155" s="216">
        <f t="shared" si="121"/>
        <v>0</v>
      </c>
      <c r="CP155" s="199">
        <f t="shared" si="122"/>
        <v>0</v>
      </c>
      <c r="CQ155" s="215">
        <f t="shared" si="123"/>
        <v>0</v>
      </c>
      <c r="CR155" s="1"/>
      <c r="CS155" s="1"/>
      <c r="CT155" s="177"/>
      <c r="CU155" s="178"/>
      <c r="CV155" s="177"/>
      <c r="CW155" s="178"/>
      <c r="CX155" s="177"/>
      <c r="CY155" s="178"/>
      <c r="CZ155" s="177"/>
      <c r="DA155" s="178"/>
      <c r="DB155" s="177"/>
      <c r="DC155" s="178"/>
      <c r="DD155" s="177"/>
      <c r="DE155" s="178"/>
      <c r="DF155" s="177"/>
      <c r="DG155" s="178"/>
      <c r="DH155" s="177"/>
      <c r="DI155" s="205"/>
      <c r="DJ155" s="199">
        <f t="shared" si="150"/>
        <v>0</v>
      </c>
      <c r="DK155" s="216">
        <f t="shared" si="151"/>
        <v>0</v>
      </c>
      <c r="DL155" s="199">
        <f t="shared" si="152"/>
        <v>0</v>
      </c>
      <c r="DM155" s="215">
        <f t="shared" si="153"/>
        <v>0</v>
      </c>
      <c r="DN155" s="1"/>
      <c r="DO155" s="1"/>
      <c r="DP155" s="177"/>
      <c r="DQ155" s="178"/>
      <c r="DR155" s="177"/>
      <c r="DS155" s="178"/>
      <c r="DT155" s="177"/>
      <c r="DU155" s="178"/>
      <c r="DV155" s="177"/>
      <c r="DW155" s="178"/>
      <c r="DX155" s="177"/>
      <c r="DY155" s="178"/>
      <c r="DZ155" s="177"/>
      <c r="EA155" s="178"/>
      <c r="EB155" s="177"/>
      <c r="EC155" s="178"/>
      <c r="ED155" s="177"/>
      <c r="EE155" s="205"/>
      <c r="EF155" s="199">
        <f t="shared" si="106"/>
        <v>0</v>
      </c>
      <c r="EG155" s="216">
        <f t="shared" si="107"/>
        <v>0</v>
      </c>
      <c r="EH155" s="199">
        <f t="shared" si="108"/>
        <v>0</v>
      </c>
      <c r="EI155" s="215">
        <f t="shared" si="109"/>
        <v>0</v>
      </c>
      <c r="EJ155" s="1"/>
      <c r="EK155" s="1"/>
      <c r="EL155" s="177"/>
      <c r="EM155" s="178"/>
      <c r="EN155" s="177"/>
      <c r="EO155" s="178"/>
      <c r="EP155" s="177"/>
      <c r="EQ155" s="178"/>
      <c r="ER155" s="177"/>
      <c r="ES155" s="178"/>
      <c r="ET155" s="177"/>
      <c r="EU155" s="178"/>
      <c r="EV155" s="177"/>
      <c r="EW155" s="178"/>
      <c r="EX155" s="177"/>
      <c r="EY155" s="178"/>
      <c r="EZ155" s="177"/>
      <c r="FA155" s="205"/>
      <c r="FB155" s="199">
        <f t="shared" si="110"/>
        <v>0</v>
      </c>
      <c r="FC155" s="216">
        <f t="shared" si="111"/>
        <v>0</v>
      </c>
      <c r="FD155" s="199">
        <f t="shared" si="112"/>
        <v>0</v>
      </c>
      <c r="FE155" s="215">
        <f t="shared" si="113"/>
        <v>0</v>
      </c>
      <c r="FF155" s="1"/>
      <c r="FG155" s="1"/>
      <c r="FH155" s="177"/>
      <c r="FI155" s="178"/>
      <c r="FJ155" s="177"/>
      <c r="FK155" s="178"/>
      <c r="FL155" s="177"/>
      <c r="FM155" s="178"/>
      <c r="FN155" s="177"/>
      <c r="FO155" s="178"/>
      <c r="FP155" s="177"/>
      <c r="FQ155" s="178"/>
      <c r="FR155" s="177"/>
      <c r="FS155" s="178"/>
      <c r="FT155" s="177"/>
      <c r="FU155" s="178"/>
      <c r="FV155" s="177"/>
      <c r="FW155" s="205"/>
      <c r="FX155" s="199">
        <f t="shared" si="124"/>
        <v>0</v>
      </c>
      <c r="FY155" s="216">
        <f t="shared" si="125"/>
        <v>0</v>
      </c>
      <c r="FZ155" s="199">
        <f t="shared" si="126"/>
        <v>0</v>
      </c>
      <c r="GA155" s="215">
        <f t="shared" si="127"/>
        <v>0</v>
      </c>
      <c r="GB155" s="1"/>
      <c r="GC155" s="1"/>
      <c r="GD155" s="177"/>
      <c r="GE155" s="178"/>
      <c r="GF155" s="177"/>
      <c r="GG155" s="178"/>
      <c r="GH155" s="177"/>
      <c r="GI155" s="178"/>
      <c r="GJ155" s="177"/>
      <c r="GK155" s="178"/>
      <c r="GL155" s="177"/>
      <c r="GM155" s="178"/>
      <c r="GN155" s="177"/>
      <c r="GO155" s="178"/>
      <c r="GP155" s="177"/>
      <c r="GQ155" s="178"/>
      <c r="GR155" s="177"/>
      <c r="GS155" s="205"/>
      <c r="GT155" s="199">
        <f t="shared" si="128"/>
        <v>0</v>
      </c>
      <c r="GU155" s="216">
        <f t="shared" si="129"/>
        <v>0</v>
      </c>
      <c r="GV155" s="199">
        <f t="shared" si="130"/>
        <v>0</v>
      </c>
      <c r="GW155" s="215">
        <f t="shared" si="131"/>
        <v>0</v>
      </c>
      <c r="GX155" s="1"/>
      <c r="GY155" s="1"/>
      <c r="GZ155" s="177"/>
      <c r="HA155" s="178"/>
      <c r="HB155" s="177"/>
      <c r="HC155" s="178"/>
      <c r="HD155" s="177"/>
      <c r="HE155" s="178"/>
      <c r="HF155" s="177"/>
      <c r="HG155" s="178"/>
      <c r="HH155" s="177"/>
      <c r="HI155" s="178"/>
      <c r="HJ155" s="177"/>
      <c r="HK155" s="178"/>
      <c r="HL155" s="177"/>
      <c r="HM155" s="178"/>
      <c r="HN155" s="177"/>
      <c r="HO155" s="205"/>
      <c r="HP155" s="199">
        <f t="shared" si="132"/>
        <v>0</v>
      </c>
      <c r="HQ155" s="216">
        <f t="shared" si="133"/>
        <v>0</v>
      </c>
      <c r="HR155" s="199">
        <f t="shared" si="134"/>
        <v>0</v>
      </c>
      <c r="HS155" s="215">
        <f t="shared" si="135"/>
        <v>0</v>
      </c>
      <c r="HT155" s="1"/>
      <c r="HU155" s="1"/>
      <c r="HV155" s="201">
        <f t="shared" si="136"/>
        <v>0</v>
      </c>
      <c r="HW155" s="202">
        <f t="shared" si="137"/>
        <v>0</v>
      </c>
      <c r="HX155" s="169">
        <f t="shared" si="138"/>
        <v>0</v>
      </c>
      <c r="HY155" s="170">
        <f t="shared" si="139"/>
        <v>0</v>
      </c>
      <c r="HZ155" s="203">
        <f t="shared" si="140"/>
        <v>0</v>
      </c>
      <c r="IA155" s="202">
        <f t="shared" si="141"/>
        <v>0</v>
      </c>
      <c r="IB155" s="169">
        <f t="shared" si="142"/>
        <v>0</v>
      </c>
      <c r="IC155" s="444">
        <f t="shared" si="143"/>
        <v>0</v>
      </c>
      <c r="ID155" s="437">
        <f t="shared" si="144"/>
        <v>0</v>
      </c>
      <c r="IE155" s="439">
        <f t="shared" si="145"/>
        <v>0</v>
      </c>
      <c r="IF155" s="438" t="s">
        <v>343</v>
      </c>
      <c r="IG155" s="439" t="s">
        <v>343</v>
      </c>
      <c r="IH155" s="1"/>
    </row>
    <row r="156" spans="2:242" s="4" customFormat="1" ht="16.5" hidden="1" customHeight="1" x14ac:dyDescent="0.2">
      <c r="B156" s="73"/>
      <c r="C156" s="882"/>
      <c r="D156" s="883"/>
      <c r="E156" s="131"/>
      <c r="F156" s="564"/>
      <c r="G156" s="131"/>
      <c r="H156" s="131"/>
      <c r="I156" s="80">
        <f>INT(ROUND(F156,2)*(IF(E156&gt;0,data!$J$4,0)))</f>
        <v>0</v>
      </c>
      <c r="J156" s="80"/>
      <c r="K156" s="567"/>
      <c r="L156" s="131"/>
      <c r="M156" s="80">
        <f>INT(ROUND(F156,2)*(IF(E156&gt;0,(IF(K156="ano",data!$J$6,0)),0)))</f>
        <v>0</v>
      </c>
      <c r="N156" s="82"/>
      <c r="O156" s="84"/>
      <c r="Q156" s="85"/>
      <c r="R156" s="639" t="s">
        <v>343</v>
      </c>
      <c r="T156" s="4">
        <f t="shared" si="91"/>
        <v>0</v>
      </c>
      <c r="U156" s="176" t="s">
        <v>300</v>
      </c>
      <c r="V156" s="10"/>
      <c r="W156" s="10"/>
      <c r="X156" s="177"/>
      <c r="Y156" s="178"/>
      <c r="Z156" s="177"/>
      <c r="AA156" s="178"/>
      <c r="AB156" s="177"/>
      <c r="AC156" s="178"/>
      <c r="AD156" s="177"/>
      <c r="AE156" s="178"/>
      <c r="AF156" s="177"/>
      <c r="AG156" s="178"/>
      <c r="AH156" s="177"/>
      <c r="AI156" s="178"/>
      <c r="AJ156" s="177"/>
      <c r="AK156" s="178"/>
      <c r="AL156" s="177"/>
      <c r="AM156" s="178"/>
      <c r="AN156" s="177"/>
      <c r="AO156" s="178"/>
      <c r="AP156" s="177"/>
      <c r="AQ156" s="178"/>
      <c r="AR156" s="177"/>
      <c r="AS156" s="178"/>
      <c r="AT156" s="177"/>
      <c r="AU156" s="205"/>
      <c r="AV156" s="199">
        <f t="shared" si="194"/>
        <v>0</v>
      </c>
      <c r="AW156" s="215">
        <f t="shared" si="114"/>
        <v>0</v>
      </c>
      <c r="AX156" s="199">
        <f t="shared" si="195"/>
        <v>0</v>
      </c>
      <c r="AY156" s="215">
        <f t="shared" si="115"/>
        <v>0</v>
      </c>
      <c r="AZ156" s="1"/>
      <c r="BA156" s="1"/>
      <c r="BB156" s="177"/>
      <c r="BC156" s="178"/>
      <c r="BD156" s="177"/>
      <c r="BE156" s="178"/>
      <c r="BF156" s="177"/>
      <c r="BG156" s="178"/>
      <c r="BH156" s="177"/>
      <c r="BI156" s="178"/>
      <c r="BJ156" s="177"/>
      <c r="BK156" s="178"/>
      <c r="BL156" s="177"/>
      <c r="BM156" s="178"/>
      <c r="BN156" s="177"/>
      <c r="BO156" s="178"/>
      <c r="BP156" s="177"/>
      <c r="BQ156" s="205"/>
      <c r="BR156" s="199">
        <f t="shared" si="116"/>
        <v>0</v>
      </c>
      <c r="BS156" s="216">
        <f t="shared" si="117"/>
        <v>0</v>
      </c>
      <c r="BT156" s="199">
        <f t="shared" si="118"/>
        <v>0</v>
      </c>
      <c r="BU156" s="215">
        <f t="shared" si="119"/>
        <v>0</v>
      </c>
      <c r="BV156" s="1"/>
      <c r="BW156" s="1"/>
      <c r="BX156" s="177"/>
      <c r="BY156" s="178"/>
      <c r="BZ156" s="177"/>
      <c r="CA156" s="178"/>
      <c r="CB156" s="177"/>
      <c r="CC156" s="178"/>
      <c r="CD156" s="177"/>
      <c r="CE156" s="178"/>
      <c r="CF156" s="177"/>
      <c r="CG156" s="178"/>
      <c r="CH156" s="177"/>
      <c r="CI156" s="178"/>
      <c r="CJ156" s="177"/>
      <c r="CK156" s="178"/>
      <c r="CL156" s="177"/>
      <c r="CM156" s="205"/>
      <c r="CN156" s="199">
        <f t="shared" si="120"/>
        <v>0</v>
      </c>
      <c r="CO156" s="216">
        <f t="shared" si="121"/>
        <v>0</v>
      </c>
      <c r="CP156" s="199">
        <f t="shared" si="122"/>
        <v>0</v>
      </c>
      <c r="CQ156" s="215">
        <f t="shared" si="123"/>
        <v>0</v>
      </c>
      <c r="CR156" s="1"/>
      <c r="CS156" s="1"/>
      <c r="CT156" s="177"/>
      <c r="CU156" s="178"/>
      <c r="CV156" s="177"/>
      <c r="CW156" s="178"/>
      <c r="CX156" s="177"/>
      <c r="CY156" s="178"/>
      <c r="CZ156" s="177"/>
      <c r="DA156" s="178"/>
      <c r="DB156" s="177"/>
      <c r="DC156" s="178"/>
      <c r="DD156" s="177"/>
      <c r="DE156" s="178"/>
      <c r="DF156" s="177"/>
      <c r="DG156" s="178"/>
      <c r="DH156" s="177"/>
      <c r="DI156" s="205"/>
      <c r="DJ156" s="199">
        <f t="shared" si="150"/>
        <v>0</v>
      </c>
      <c r="DK156" s="216">
        <f t="shared" si="151"/>
        <v>0</v>
      </c>
      <c r="DL156" s="199">
        <f t="shared" si="152"/>
        <v>0</v>
      </c>
      <c r="DM156" s="215">
        <f t="shared" si="153"/>
        <v>0</v>
      </c>
      <c r="DN156" s="1"/>
      <c r="DO156" s="1"/>
      <c r="DP156" s="177"/>
      <c r="DQ156" s="178"/>
      <c r="DR156" s="177"/>
      <c r="DS156" s="178"/>
      <c r="DT156" s="177"/>
      <c r="DU156" s="178"/>
      <c r="DV156" s="177"/>
      <c r="DW156" s="178"/>
      <c r="DX156" s="177"/>
      <c r="DY156" s="178"/>
      <c r="DZ156" s="177"/>
      <c r="EA156" s="178"/>
      <c r="EB156" s="177"/>
      <c r="EC156" s="178"/>
      <c r="ED156" s="177"/>
      <c r="EE156" s="205"/>
      <c r="EF156" s="199">
        <f t="shared" si="106"/>
        <v>0</v>
      </c>
      <c r="EG156" s="216">
        <f t="shared" si="107"/>
        <v>0</v>
      </c>
      <c r="EH156" s="199">
        <f t="shared" si="108"/>
        <v>0</v>
      </c>
      <c r="EI156" s="215">
        <f t="shared" si="109"/>
        <v>0</v>
      </c>
      <c r="EJ156" s="1"/>
      <c r="EK156" s="1"/>
      <c r="EL156" s="177"/>
      <c r="EM156" s="178"/>
      <c r="EN156" s="177"/>
      <c r="EO156" s="178"/>
      <c r="EP156" s="177"/>
      <c r="EQ156" s="178"/>
      <c r="ER156" s="177"/>
      <c r="ES156" s="178"/>
      <c r="ET156" s="177"/>
      <c r="EU156" s="178"/>
      <c r="EV156" s="177"/>
      <c r="EW156" s="178"/>
      <c r="EX156" s="177"/>
      <c r="EY156" s="178"/>
      <c r="EZ156" s="177"/>
      <c r="FA156" s="205"/>
      <c r="FB156" s="199">
        <f t="shared" si="110"/>
        <v>0</v>
      </c>
      <c r="FC156" s="216">
        <f t="shared" si="111"/>
        <v>0</v>
      </c>
      <c r="FD156" s="199">
        <f t="shared" si="112"/>
        <v>0</v>
      </c>
      <c r="FE156" s="215">
        <f t="shared" si="113"/>
        <v>0</v>
      </c>
      <c r="FF156" s="1"/>
      <c r="FG156" s="1"/>
      <c r="FH156" s="177"/>
      <c r="FI156" s="178"/>
      <c r="FJ156" s="177"/>
      <c r="FK156" s="178"/>
      <c r="FL156" s="177"/>
      <c r="FM156" s="178"/>
      <c r="FN156" s="177"/>
      <c r="FO156" s="178"/>
      <c r="FP156" s="177"/>
      <c r="FQ156" s="178"/>
      <c r="FR156" s="177"/>
      <c r="FS156" s="178"/>
      <c r="FT156" s="177"/>
      <c r="FU156" s="178"/>
      <c r="FV156" s="177"/>
      <c r="FW156" s="205"/>
      <c r="FX156" s="199">
        <f t="shared" si="124"/>
        <v>0</v>
      </c>
      <c r="FY156" s="216">
        <f t="shared" si="125"/>
        <v>0</v>
      </c>
      <c r="FZ156" s="199">
        <f t="shared" si="126"/>
        <v>0</v>
      </c>
      <c r="GA156" s="215">
        <f t="shared" si="127"/>
        <v>0</v>
      </c>
      <c r="GB156" s="1"/>
      <c r="GC156" s="1"/>
      <c r="GD156" s="177"/>
      <c r="GE156" s="178"/>
      <c r="GF156" s="177"/>
      <c r="GG156" s="178"/>
      <c r="GH156" s="177"/>
      <c r="GI156" s="178"/>
      <c r="GJ156" s="177"/>
      <c r="GK156" s="178"/>
      <c r="GL156" s="177"/>
      <c r="GM156" s="178"/>
      <c r="GN156" s="177"/>
      <c r="GO156" s="178"/>
      <c r="GP156" s="177"/>
      <c r="GQ156" s="178"/>
      <c r="GR156" s="177"/>
      <c r="GS156" s="205"/>
      <c r="GT156" s="199">
        <f t="shared" si="128"/>
        <v>0</v>
      </c>
      <c r="GU156" s="216">
        <f t="shared" si="129"/>
        <v>0</v>
      </c>
      <c r="GV156" s="199">
        <f t="shared" si="130"/>
        <v>0</v>
      </c>
      <c r="GW156" s="215">
        <f t="shared" si="131"/>
        <v>0</v>
      </c>
      <c r="GX156" s="1"/>
      <c r="GY156" s="1"/>
      <c r="GZ156" s="177"/>
      <c r="HA156" s="178"/>
      <c r="HB156" s="177"/>
      <c r="HC156" s="178"/>
      <c r="HD156" s="177"/>
      <c r="HE156" s="178"/>
      <c r="HF156" s="177"/>
      <c r="HG156" s="178"/>
      <c r="HH156" s="177"/>
      <c r="HI156" s="178"/>
      <c r="HJ156" s="177"/>
      <c r="HK156" s="178"/>
      <c r="HL156" s="177"/>
      <c r="HM156" s="178"/>
      <c r="HN156" s="177"/>
      <c r="HO156" s="205"/>
      <c r="HP156" s="199">
        <f t="shared" si="132"/>
        <v>0</v>
      </c>
      <c r="HQ156" s="216">
        <f t="shared" si="133"/>
        <v>0</v>
      </c>
      <c r="HR156" s="199">
        <f t="shared" si="134"/>
        <v>0</v>
      </c>
      <c r="HS156" s="215">
        <f t="shared" si="135"/>
        <v>0</v>
      </c>
      <c r="HT156" s="1"/>
      <c r="HU156" s="1"/>
      <c r="HV156" s="201">
        <f t="shared" si="136"/>
        <v>0</v>
      </c>
      <c r="HW156" s="202">
        <f t="shared" si="137"/>
        <v>0</v>
      </c>
      <c r="HX156" s="169">
        <f t="shared" si="138"/>
        <v>0</v>
      </c>
      <c r="HY156" s="170">
        <f t="shared" si="139"/>
        <v>0</v>
      </c>
      <c r="HZ156" s="203">
        <f t="shared" si="140"/>
        <v>0</v>
      </c>
      <c r="IA156" s="202">
        <f t="shared" si="141"/>
        <v>0</v>
      </c>
      <c r="IB156" s="169">
        <f t="shared" si="142"/>
        <v>0</v>
      </c>
      <c r="IC156" s="444">
        <f t="shared" si="143"/>
        <v>0</v>
      </c>
      <c r="ID156" s="437">
        <f t="shared" si="144"/>
        <v>0</v>
      </c>
      <c r="IE156" s="439">
        <f t="shared" si="145"/>
        <v>0</v>
      </c>
      <c r="IF156" s="438" t="s">
        <v>343</v>
      </c>
      <c r="IG156" s="439" t="s">
        <v>343</v>
      </c>
      <c r="IH156" s="1"/>
    </row>
    <row r="157" spans="2:242" s="4" customFormat="1" ht="16.5" customHeight="1" x14ac:dyDescent="0.2">
      <c r="B157" s="73" t="s">
        <v>359</v>
      </c>
      <c r="C157" s="880"/>
      <c r="D157" s="881"/>
      <c r="E157" s="318"/>
      <c r="F157" s="314"/>
      <c r="G157" s="14"/>
      <c r="H157" s="14"/>
      <c r="I157" s="80">
        <f>INT(ROUND(F157,2)*(IF(E157&gt;0,data!$J$4,0)))</f>
        <v>0</v>
      </c>
      <c r="J157" s="80">
        <f t="shared" ref="J157" si="236">IF(E157&gt;0,I157*E157,0)</f>
        <v>0</v>
      </c>
      <c r="K157" s="320"/>
      <c r="L157" s="318"/>
      <c r="M157" s="80">
        <f>INT(ROUND(F157,2)*(IF(E157&gt;0,(IF(K157="ano",data!$J$6,0)),0)))</f>
        <v>0</v>
      </c>
      <c r="N157" s="82">
        <f t="shared" ref="N157" si="237">IF(L157&gt;E157,M157*E157,M157*L157)</f>
        <v>0</v>
      </c>
      <c r="O157" s="84">
        <f t="shared" ref="O157" si="238">J157+N157</f>
        <v>0</v>
      </c>
      <c r="Q157" s="85" t="str">
        <f t="shared" ref="Q157" si="239">IF(O157&gt;0,1,"")</f>
        <v/>
      </c>
      <c r="R157" s="639" t="s">
        <v>343</v>
      </c>
      <c r="T157" s="4">
        <f t="shared" si="91"/>
        <v>0</v>
      </c>
      <c r="U157" s="179" t="s">
        <v>300</v>
      </c>
      <c r="V157" s="10"/>
      <c r="W157" s="10"/>
      <c r="X157" s="167"/>
      <c r="Y157" s="180"/>
      <c r="Z157" s="167"/>
      <c r="AA157" s="180"/>
      <c r="AB157" s="167"/>
      <c r="AC157" s="180"/>
      <c r="AD157" s="167"/>
      <c r="AE157" s="180"/>
      <c r="AF157" s="167"/>
      <c r="AG157" s="180"/>
      <c r="AH157" s="167"/>
      <c r="AI157" s="180"/>
      <c r="AJ157" s="167"/>
      <c r="AK157" s="180"/>
      <c r="AL157" s="167"/>
      <c r="AM157" s="180"/>
      <c r="AN157" s="167"/>
      <c r="AO157" s="180"/>
      <c r="AP157" s="167"/>
      <c r="AQ157" s="180"/>
      <c r="AR157" s="167"/>
      <c r="AS157" s="180"/>
      <c r="AT157" s="167"/>
      <c r="AU157" s="198"/>
      <c r="AV157" s="199">
        <f t="shared" si="194"/>
        <v>0</v>
      </c>
      <c r="AW157" s="215">
        <f t="shared" si="114"/>
        <v>0</v>
      </c>
      <c r="AX157" s="199">
        <f t="shared" si="195"/>
        <v>0</v>
      </c>
      <c r="AY157" s="215">
        <f t="shared" si="115"/>
        <v>0</v>
      </c>
      <c r="AZ157" s="1"/>
      <c r="BA157" s="1"/>
      <c r="BB157" s="167"/>
      <c r="BC157" s="180"/>
      <c r="BD157" s="167"/>
      <c r="BE157" s="180"/>
      <c r="BF157" s="167"/>
      <c r="BG157" s="180"/>
      <c r="BH157" s="167"/>
      <c r="BI157" s="180"/>
      <c r="BJ157" s="167"/>
      <c r="BK157" s="180"/>
      <c r="BL157" s="167"/>
      <c r="BM157" s="180"/>
      <c r="BN157" s="167"/>
      <c r="BO157" s="180"/>
      <c r="BP157" s="167"/>
      <c r="BQ157" s="198"/>
      <c r="BR157" s="199">
        <f t="shared" si="116"/>
        <v>0</v>
      </c>
      <c r="BS157" s="216">
        <f t="shared" si="117"/>
        <v>0</v>
      </c>
      <c r="BT157" s="199">
        <f t="shared" si="118"/>
        <v>0</v>
      </c>
      <c r="BU157" s="215">
        <f t="shared" si="119"/>
        <v>0</v>
      </c>
      <c r="BV157" s="1"/>
      <c r="BW157" s="1"/>
      <c r="BX157" s="167"/>
      <c r="BY157" s="180"/>
      <c r="BZ157" s="167"/>
      <c r="CA157" s="180"/>
      <c r="CB157" s="167"/>
      <c r="CC157" s="180"/>
      <c r="CD157" s="167"/>
      <c r="CE157" s="180"/>
      <c r="CF157" s="167"/>
      <c r="CG157" s="180"/>
      <c r="CH157" s="167"/>
      <c r="CI157" s="180"/>
      <c r="CJ157" s="167"/>
      <c r="CK157" s="180"/>
      <c r="CL157" s="167"/>
      <c r="CM157" s="198"/>
      <c r="CN157" s="199">
        <f t="shared" si="120"/>
        <v>0</v>
      </c>
      <c r="CO157" s="216">
        <f t="shared" si="121"/>
        <v>0</v>
      </c>
      <c r="CP157" s="199">
        <f t="shared" si="122"/>
        <v>0</v>
      </c>
      <c r="CQ157" s="215">
        <f t="shared" si="123"/>
        <v>0</v>
      </c>
      <c r="CR157" s="1"/>
      <c r="CS157" s="1"/>
      <c r="CT157" s="167"/>
      <c r="CU157" s="180"/>
      <c r="CV157" s="167"/>
      <c r="CW157" s="180"/>
      <c r="CX157" s="167"/>
      <c r="CY157" s="180"/>
      <c r="CZ157" s="167"/>
      <c r="DA157" s="180"/>
      <c r="DB157" s="167"/>
      <c r="DC157" s="180"/>
      <c r="DD157" s="167"/>
      <c r="DE157" s="180"/>
      <c r="DF157" s="167"/>
      <c r="DG157" s="180"/>
      <c r="DH157" s="167"/>
      <c r="DI157" s="198"/>
      <c r="DJ157" s="199">
        <f t="shared" si="150"/>
        <v>0</v>
      </c>
      <c r="DK157" s="216">
        <f t="shared" si="151"/>
        <v>0</v>
      </c>
      <c r="DL157" s="199">
        <f t="shared" si="152"/>
        <v>0</v>
      </c>
      <c r="DM157" s="215">
        <f t="shared" si="153"/>
        <v>0</v>
      </c>
      <c r="DN157" s="1"/>
      <c r="DO157" s="1"/>
      <c r="DP157" s="167"/>
      <c r="DQ157" s="180"/>
      <c r="DR157" s="167"/>
      <c r="DS157" s="180"/>
      <c r="DT157" s="167"/>
      <c r="DU157" s="180"/>
      <c r="DV157" s="167"/>
      <c r="DW157" s="180"/>
      <c r="DX157" s="167"/>
      <c r="DY157" s="180"/>
      <c r="DZ157" s="167"/>
      <c r="EA157" s="180"/>
      <c r="EB157" s="167"/>
      <c r="EC157" s="180"/>
      <c r="ED157" s="167"/>
      <c r="EE157" s="198"/>
      <c r="EF157" s="199">
        <f t="shared" si="106"/>
        <v>0</v>
      </c>
      <c r="EG157" s="216">
        <f t="shared" si="107"/>
        <v>0</v>
      </c>
      <c r="EH157" s="199">
        <f t="shared" si="108"/>
        <v>0</v>
      </c>
      <c r="EI157" s="215">
        <f t="shared" si="109"/>
        <v>0</v>
      </c>
      <c r="EJ157" s="1"/>
      <c r="EK157" s="1"/>
      <c r="EL157" s="167"/>
      <c r="EM157" s="180"/>
      <c r="EN157" s="167"/>
      <c r="EO157" s="180"/>
      <c r="EP157" s="167"/>
      <c r="EQ157" s="180"/>
      <c r="ER157" s="167"/>
      <c r="ES157" s="180"/>
      <c r="ET157" s="167"/>
      <c r="EU157" s="180"/>
      <c r="EV157" s="167"/>
      <c r="EW157" s="180"/>
      <c r="EX157" s="167"/>
      <c r="EY157" s="180"/>
      <c r="EZ157" s="167"/>
      <c r="FA157" s="198"/>
      <c r="FB157" s="199">
        <f t="shared" si="110"/>
        <v>0</v>
      </c>
      <c r="FC157" s="216">
        <f t="shared" si="111"/>
        <v>0</v>
      </c>
      <c r="FD157" s="199">
        <f t="shared" si="112"/>
        <v>0</v>
      </c>
      <c r="FE157" s="215">
        <f t="shared" si="113"/>
        <v>0</v>
      </c>
      <c r="FF157" s="1"/>
      <c r="FG157" s="1"/>
      <c r="FH157" s="167"/>
      <c r="FI157" s="180"/>
      <c r="FJ157" s="167"/>
      <c r="FK157" s="180"/>
      <c r="FL157" s="167"/>
      <c r="FM157" s="180"/>
      <c r="FN157" s="167"/>
      <c r="FO157" s="180"/>
      <c r="FP157" s="167"/>
      <c r="FQ157" s="180"/>
      <c r="FR157" s="167"/>
      <c r="FS157" s="180"/>
      <c r="FT157" s="167"/>
      <c r="FU157" s="180"/>
      <c r="FV157" s="167"/>
      <c r="FW157" s="198"/>
      <c r="FX157" s="199">
        <f t="shared" si="124"/>
        <v>0</v>
      </c>
      <c r="FY157" s="216">
        <f t="shared" si="125"/>
        <v>0</v>
      </c>
      <c r="FZ157" s="199">
        <f t="shared" si="126"/>
        <v>0</v>
      </c>
      <c r="GA157" s="215">
        <f t="shared" si="127"/>
        <v>0</v>
      </c>
      <c r="GB157" s="1"/>
      <c r="GC157" s="1"/>
      <c r="GD157" s="167"/>
      <c r="GE157" s="180"/>
      <c r="GF157" s="167"/>
      <c r="GG157" s="180"/>
      <c r="GH157" s="167"/>
      <c r="GI157" s="180"/>
      <c r="GJ157" s="167"/>
      <c r="GK157" s="180"/>
      <c r="GL157" s="167"/>
      <c r="GM157" s="180"/>
      <c r="GN157" s="167"/>
      <c r="GO157" s="180"/>
      <c r="GP157" s="167"/>
      <c r="GQ157" s="180"/>
      <c r="GR157" s="167"/>
      <c r="GS157" s="198"/>
      <c r="GT157" s="199">
        <f t="shared" si="128"/>
        <v>0</v>
      </c>
      <c r="GU157" s="216">
        <f t="shared" si="129"/>
        <v>0</v>
      </c>
      <c r="GV157" s="199">
        <f t="shared" si="130"/>
        <v>0</v>
      </c>
      <c r="GW157" s="215">
        <f t="shared" si="131"/>
        <v>0</v>
      </c>
      <c r="GX157" s="1"/>
      <c r="GY157" s="1"/>
      <c r="GZ157" s="167"/>
      <c r="HA157" s="180"/>
      <c r="HB157" s="167"/>
      <c r="HC157" s="180"/>
      <c r="HD157" s="167"/>
      <c r="HE157" s="180"/>
      <c r="HF157" s="167"/>
      <c r="HG157" s="180"/>
      <c r="HH157" s="167"/>
      <c r="HI157" s="180"/>
      <c r="HJ157" s="167"/>
      <c r="HK157" s="180"/>
      <c r="HL157" s="167"/>
      <c r="HM157" s="180"/>
      <c r="HN157" s="167"/>
      <c r="HO157" s="198"/>
      <c r="HP157" s="199">
        <f t="shared" si="132"/>
        <v>0</v>
      </c>
      <c r="HQ157" s="216">
        <f t="shared" si="133"/>
        <v>0</v>
      </c>
      <c r="HR157" s="199">
        <f t="shared" si="134"/>
        <v>0</v>
      </c>
      <c r="HS157" s="215">
        <f t="shared" si="135"/>
        <v>0</v>
      </c>
      <c r="HT157" s="1"/>
      <c r="HU157" s="1"/>
      <c r="HV157" s="201">
        <f t="shared" si="136"/>
        <v>0</v>
      </c>
      <c r="HW157" s="202">
        <f t="shared" si="137"/>
        <v>0</v>
      </c>
      <c r="HX157" s="169">
        <f t="shared" si="138"/>
        <v>0</v>
      </c>
      <c r="HY157" s="170">
        <f t="shared" si="139"/>
        <v>0</v>
      </c>
      <c r="HZ157" s="203">
        <f t="shared" si="140"/>
        <v>0</v>
      </c>
      <c r="IA157" s="202">
        <f t="shared" si="141"/>
        <v>0</v>
      </c>
      <c r="IB157" s="169">
        <f t="shared" si="142"/>
        <v>0</v>
      </c>
      <c r="IC157" s="444">
        <f t="shared" si="143"/>
        <v>0</v>
      </c>
      <c r="ID157" s="437">
        <f t="shared" si="144"/>
        <v>0</v>
      </c>
      <c r="IE157" s="439">
        <f t="shared" si="145"/>
        <v>0</v>
      </c>
      <c r="IF157" s="438" t="s">
        <v>343</v>
      </c>
      <c r="IG157" s="439" t="s">
        <v>343</v>
      </c>
      <c r="IH157" s="1"/>
    </row>
    <row r="158" spans="2:242" s="4" customFormat="1" ht="16.5" hidden="1" customHeight="1" x14ac:dyDescent="0.2">
      <c r="B158" s="73"/>
      <c r="C158" s="882"/>
      <c r="D158" s="883"/>
      <c r="E158" s="131"/>
      <c r="F158" s="564"/>
      <c r="G158" s="131"/>
      <c r="H158" s="131"/>
      <c r="I158" s="80">
        <f>INT(ROUND(F158,2)*(IF(E158&gt;0,data!$J$4,0)))</f>
        <v>0</v>
      </c>
      <c r="J158" s="80"/>
      <c r="K158" s="567"/>
      <c r="L158" s="131"/>
      <c r="M158" s="80">
        <f>INT(ROUND(F158,2)*(IF(E158&gt;0,(IF(K158="ano",data!$J$6,0)),0)))</f>
        <v>0</v>
      </c>
      <c r="N158" s="82"/>
      <c r="O158" s="84"/>
      <c r="Q158" s="85"/>
      <c r="R158" s="639" t="s">
        <v>343</v>
      </c>
      <c r="T158" s="4">
        <f t="shared" si="91"/>
        <v>0</v>
      </c>
      <c r="U158" s="176" t="s">
        <v>300</v>
      </c>
      <c r="V158" s="10"/>
      <c r="W158" s="10"/>
      <c r="X158" s="177"/>
      <c r="Y158" s="178"/>
      <c r="Z158" s="177"/>
      <c r="AA158" s="178"/>
      <c r="AB158" s="177"/>
      <c r="AC158" s="178"/>
      <c r="AD158" s="177"/>
      <c r="AE158" s="178"/>
      <c r="AF158" s="177"/>
      <c r="AG158" s="178"/>
      <c r="AH158" s="177"/>
      <c r="AI158" s="178"/>
      <c r="AJ158" s="177"/>
      <c r="AK158" s="178"/>
      <c r="AL158" s="177"/>
      <c r="AM158" s="178"/>
      <c r="AN158" s="177"/>
      <c r="AO158" s="178"/>
      <c r="AP158" s="177"/>
      <c r="AQ158" s="178"/>
      <c r="AR158" s="177"/>
      <c r="AS158" s="178"/>
      <c r="AT158" s="177"/>
      <c r="AU158" s="205"/>
      <c r="AV158" s="199">
        <f t="shared" si="194"/>
        <v>0</v>
      </c>
      <c r="AW158" s="215">
        <f t="shared" si="114"/>
        <v>0</v>
      </c>
      <c r="AX158" s="199">
        <f t="shared" si="195"/>
        <v>0</v>
      </c>
      <c r="AY158" s="215">
        <f t="shared" si="115"/>
        <v>0</v>
      </c>
      <c r="AZ158" s="1"/>
      <c r="BA158" s="1"/>
      <c r="BB158" s="177"/>
      <c r="BC158" s="178"/>
      <c r="BD158" s="177"/>
      <c r="BE158" s="178"/>
      <c r="BF158" s="177"/>
      <c r="BG158" s="178"/>
      <c r="BH158" s="177"/>
      <c r="BI158" s="178"/>
      <c r="BJ158" s="177"/>
      <c r="BK158" s="178"/>
      <c r="BL158" s="177"/>
      <c r="BM158" s="178"/>
      <c r="BN158" s="177"/>
      <c r="BO158" s="178"/>
      <c r="BP158" s="177"/>
      <c r="BQ158" s="205"/>
      <c r="BR158" s="199">
        <f t="shared" si="116"/>
        <v>0</v>
      </c>
      <c r="BS158" s="216">
        <f t="shared" si="117"/>
        <v>0</v>
      </c>
      <c r="BT158" s="199">
        <f t="shared" si="118"/>
        <v>0</v>
      </c>
      <c r="BU158" s="215">
        <f t="shared" si="119"/>
        <v>0</v>
      </c>
      <c r="BV158" s="1"/>
      <c r="BW158" s="1"/>
      <c r="BX158" s="177"/>
      <c r="BY158" s="178"/>
      <c r="BZ158" s="177"/>
      <c r="CA158" s="178"/>
      <c r="CB158" s="177"/>
      <c r="CC158" s="178"/>
      <c r="CD158" s="177"/>
      <c r="CE158" s="178"/>
      <c r="CF158" s="177"/>
      <c r="CG158" s="178"/>
      <c r="CH158" s="177"/>
      <c r="CI158" s="178"/>
      <c r="CJ158" s="177"/>
      <c r="CK158" s="178"/>
      <c r="CL158" s="177"/>
      <c r="CM158" s="205"/>
      <c r="CN158" s="199">
        <f t="shared" si="120"/>
        <v>0</v>
      </c>
      <c r="CO158" s="216">
        <f t="shared" si="121"/>
        <v>0</v>
      </c>
      <c r="CP158" s="199">
        <f t="shared" si="122"/>
        <v>0</v>
      </c>
      <c r="CQ158" s="215">
        <f t="shared" si="123"/>
        <v>0</v>
      </c>
      <c r="CR158" s="1"/>
      <c r="CS158" s="1"/>
      <c r="CT158" s="177"/>
      <c r="CU158" s="178"/>
      <c r="CV158" s="177"/>
      <c r="CW158" s="178"/>
      <c r="CX158" s="177"/>
      <c r="CY158" s="178"/>
      <c r="CZ158" s="177"/>
      <c r="DA158" s="178"/>
      <c r="DB158" s="177"/>
      <c r="DC158" s="178"/>
      <c r="DD158" s="177"/>
      <c r="DE158" s="178"/>
      <c r="DF158" s="177"/>
      <c r="DG158" s="178"/>
      <c r="DH158" s="177"/>
      <c r="DI158" s="205"/>
      <c r="DJ158" s="199">
        <f t="shared" si="150"/>
        <v>0</v>
      </c>
      <c r="DK158" s="216">
        <f t="shared" si="151"/>
        <v>0</v>
      </c>
      <c r="DL158" s="199">
        <f t="shared" si="152"/>
        <v>0</v>
      </c>
      <c r="DM158" s="215">
        <f t="shared" si="153"/>
        <v>0</v>
      </c>
      <c r="DN158" s="1"/>
      <c r="DO158" s="1"/>
      <c r="DP158" s="177"/>
      <c r="DQ158" s="178"/>
      <c r="DR158" s="177"/>
      <c r="DS158" s="178"/>
      <c r="DT158" s="177"/>
      <c r="DU158" s="178"/>
      <c r="DV158" s="177"/>
      <c r="DW158" s="178"/>
      <c r="DX158" s="177"/>
      <c r="DY158" s="178"/>
      <c r="DZ158" s="177"/>
      <c r="EA158" s="178"/>
      <c r="EB158" s="177"/>
      <c r="EC158" s="178"/>
      <c r="ED158" s="177"/>
      <c r="EE158" s="205"/>
      <c r="EF158" s="199">
        <f t="shared" si="106"/>
        <v>0</v>
      </c>
      <c r="EG158" s="216">
        <f t="shared" si="107"/>
        <v>0</v>
      </c>
      <c r="EH158" s="199">
        <f t="shared" si="108"/>
        <v>0</v>
      </c>
      <c r="EI158" s="215">
        <f t="shared" si="109"/>
        <v>0</v>
      </c>
      <c r="EJ158" s="1"/>
      <c r="EK158" s="1"/>
      <c r="EL158" s="177"/>
      <c r="EM158" s="178"/>
      <c r="EN158" s="177"/>
      <c r="EO158" s="178"/>
      <c r="EP158" s="177"/>
      <c r="EQ158" s="178"/>
      <c r="ER158" s="177"/>
      <c r="ES158" s="178"/>
      <c r="ET158" s="177"/>
      <c r="EU158" s="178"/>
      <c r="EV158" s="177"/>
      <c r="EW158" s="178"/>
      <c r="EX158" s="177"/>
      <c r="EY158" s="178"/>
      <c r="EZ158" s="177"/>
      <c r="FA158" s="205"/>
      <c r="FB158" s="199">
        <f t="shared" si="110"/>
        <v>0</v>
      </c>
      <c r="FC158" s="216">
        <f t="shared" si="111"/>
        <v>0</v>
      </c>
      <c r="FD158" s="199">
        <f t="shared" si="112"/>
        <v>0</v>
      </c>
      <c r="FE158" s="215">
        <f t="shared" si="113"/>
        <v>0</v>
      </c>
      <c r="FF158" s="1"/>
      <c r="FG158" s="1"/>
      <c r="FH158" s="177"/>
      <c r="FI158" s="178"/>
      <c r="FJ158" s="177"/>
      <c r="FK158" s="178"/>
      <c r="FL158" s="177"/>
      <c r="FM158" s="178"/>
      <c r="FN158" s="177"/>
      <c r="FO158" s="178"/>
      <c r="FP158" s="177"/>
      <c r="FQ158" s="178"/>
      <c r="FR158" s="177"/>
      <c r="FS158" s="178"/>
      <c r="FT158" s="177"/>
      <c r="FU158" s="178"/>
      <c r="FV158" s="177"/>
      <c r="FW158" s="205"/>
      <c r="FX158" s="199">
        <f t="shared" si="124"/>
        <v>0</v>
      </c>
      <c r="FY158" s="216">
        <f t="shared" si="125"/>
        <v>0</v>
      </c>
      <c r="FZ158" s="199">
        <f t="shared" si="126"/>
        <v>0</v>
      </c>
      <c r="GA158" s="215">
        <f t="shared" si="127"/>
        <v>0</v>
      </c>
      <c r="GB158" s="1"/>
      <c r="GC158" s="1"/>
      <c r="GD158" s="177"/>
      <c r="GE158" s="178"/>
      <c r="GF158" s="177"/>
      <c r="GG158" s="178"/>
      <c r="GH158" s="177"/>
      <c r="GI158" s="178"/>
      <c r="GJ158" s="177"/>
      <c r="GK158" s="178"/>
      <c r="GL158" s="177"/>
      <c r="GM158" s="178"/>
      <c r="GN158" s="177"/>
      <c r="GO158" s="178"/>
      <c r="GP158" s="177"/>
      <c r="GQ158" s="178"/>
      <c r="GR158" s="177"/>
      <c r="GS158" s="205"/>
      <c r="GT158" s="199">
        <f t="shared" si="128"/>
        <v>0</v>
      </c>
      <c r="GU158" s="216">
        <f t="shared" si="129"/>
        <v>0</v>
      </c>
      <c r="GV158" s="199">
        <f t="shared" si="130"/>
        <v>0</v>
      </c>
      <c r="GW158" s="215">
        <f t="shared" si="131"/>
        <v>0</v>
      </c>
      <c r="GX158" s="1"/>
      <c r="GY158" s="1"/>
      <c r="GZ158" s="177"/>
      <c r="HA158" s="178"/>
      <c r="HB158" s="177"/>
      <c r="HC158" s="178"/>
      <c r="HD158" s="177"/>
      <c r="HE158" s="178"/>
      <c r="HF158" s="177"/>
      <c r="HG158" s="178"/>
      <c r="HH158" s="177"/>
      <c r="HI158" s="178"/>
      <c r="HJ158" s="177"/>
      <c r="HK158" s="178"/>
      <c r="HL158" s="177"/>
      <c r="HM158" s="178"/>
      <c r="HN158" s="177"/>
      <c r="HO158" s="205"/>
      <c r="HP158" s="199">
        <f t="shared" si="132"/>
        <v>0</v>
      </c>
      <c r="HQ158" s="216">
        <f t="shared" si="133"/>
        <v>0</v>
      </c>
      <c r="HR158" s="199">
        <f t="shared" si="134"/>
        <v>0</v>
      </c>
      <c r="HS158" s="215">
        <f t="shared" si="135"/>
        <v>0</v>
      </c>
      <c r="HT158" s="1"/>
      <c r="HU158" s="1"/>
      <c r="HV158" s="201">
        <f t="shared" si="136"/>
        <v>0</v>
      </c>
      <c r="HW158" s="202">
        <f t="shared" si="137"/>
        <v>0</v>
      </c>
      <c r="HX158" s="169">
        <f t="shared" si="138"/>
        <v>0</v>
      </c>
      <c r="HY158" s="170">
        <f t="shared" si="139"/>
        <v>0</v>
      </c>
      <c r="HZ158" s="203">
        <f t="shared" si="140"/>
        <v>0</v>
      </c>
      <c r="IA158" s="202">
        <f t="shared" si="141"/>
        <v>0</v>
      </c>
      <c r="IB158" s="169">
        <f t="shared" si="142"/>
        <v>0</v>
      </c>
      <c r="IC158" s="444">
        <f t="shared" si="143"/>
        <v>0</v>
      </c>
      <c r="ID158" s="437">
        <f t="shared" si="144"/>
        <v>0</v>
      </c>
      <c r="IE158" s="439">
        <f t="shared" si="145"/>
        <v>0</v>
      </c>
      <c r="IF158" s="438" t="s">
        <v>343</v>
      </c>
      <c r="IG158" s="439" t="s">
        <v>343</v>
      </c>
      <c r="IH158" s="1"/>
    </row>
    <row r="159" spans="2:242" s="4" customFormat="1" ht="16.5" customHeight="1" x14ac:dyDescent="0.2">
      <c r="B159" s="73" t="s">
        <v>360</v>
      </c>
      <c r="C159" s="880"/>
      <c r="D159" s="881"/>
      <c r="E159" s="318"/>
      <c r="F159" s="314"/>
      <c r="G159" s="14"/>
      <c r="H159" s="14"/>
      <c r="I159" s="80">
        <f>INT(ROUND(F159,2)*(IF(E159&gt;0,data!$J$4,0)))</f>
        <v>0</v>
      </c>
      <c r="J159" s="80">
        <f t="shared" ref="J159" si="240">IF(E159&gt;0,I159*E159,0)</f>
        <v>0</v>
      </c>
      <c r="K159" s="320"/>
      <c r="L159" s="318"/>
      <c r="M159" s="80">
        <f>INT(ROUND(F159,2)*(IF(E159&gt;0,(IF(K159="ano",data!$J$6,0)),0)))</f>
        <v>0</v>
      </c>
      <c r="N159" s="82">
        <f t="shared" ref="N159" si="241">IF(L159&gt;E159,M159*E159,M159*L159)</f>
        <v>0</v>
      </c>
      <c r="O159" s="84">
        <f t="shared" ref="O159" si="242">J159+N159</f>
        <v>0</v>
      </c>
      <c r="Q159" s="85" t="str">
        <f t="shared" ref="Q159" si="243">IF(O159&gt;0,1,"")</f>
        <v/>
      </c>
      <c r="R159" s="639" t="s">
        <v>343</v>
      </c>
      <c r="T159" s="4">
        <f t="shared" si="91"/>
        <v>0</v>
      </c>
      <c r="U159" s="179" t="s">
        <v>300</v>
      </c>
      <c r="V159" s="10"/>
      <c r="W159" s="10"/>
      <c r="X159" s="177"/>
      <c r="Y159" s="178"/>
      <c r="Z159" s="177"/>
      <c r="AA159" s="178"/>
      <c r="AB159" s="177"/>
      <c r="AC159" s="178"/>
      <c r="AD159" s="177"/>
      <c r="AE159" s="178"/>
      <c r="AF159" s="177"/>
      <c r="AG159" s="178"/>
      <c r="AH159" s="177"/>
      <c r="AI159" s="178"/>
      <c r="AJ159" s="177"/>
      <c r="AK159" s="178"/>
      <c r="AL159" s="177"/>
      <c r="AM159" s="178"/>
      <c r="AN159" s="177"/>
      <c r="AO159" s="178"/>
      <c r="AP159" s="177"/>
      <c r="AQ159" s="178"/>
      <c r="AR159" s="177"/>
      <c r="AS159" s="178"/>
      <c r="AT159" s="177"/>
      <c r="AU159" s="205"/>
      <c r="AV159" s="199">
        <f t="shared" si="194"/>
        <v>0</v>
      </c>
      <c r="AW159" s="215">
        <f t="shared" si="114"/>
        <v>0</v>
      </c>
      <c r="AX159" s="199">
        <f t="shared" si="195"/>
        <v>0</v>
      </c>
      <c r="AY159" s="215">
        <f t="shared" si="115"/>
        <v>0</v>
      </c>
      <c r="AZ159" s="1"/>
      <c r="BA159" s="1"/>
      <c r="BB159" s="177"/>
      <c r="BC159" s="178"/>
      <c r="BD159" s="177"/>
      <c r="BE159" s="178"/>
      <c r="BF159" s="177"/>
      <c r="BG159" s="178"/>
      <c r="BH159" s="177"/>
      <c r="BI159" s="178"/>
      <c r="BJ159" s="177"/>
      <c r="BK159" s="178"/>
      <c r="BL159" s="177"/>
      <c r="BM159" s="178"/>
      <c r="BN159" s="177"/>
      <c r="BO159" s="178"/>
      <c r="BP159" s="177"/>
      <c r="BQ159" s="205"/>
      <c r="BR159" s="199">
        <f t="shared" si="116"/>
        <v>0</v>
      </c>
      <c r="BS159" s="216">
        <f t="shared" si="117"/>
        <v>0</v>
      </c>
      <c r="BT159" s="199">
        <f t="shared" si="118"/>
        <v>0</v>
      </c>
      <c r="BU159" s="215">
        <f t="shared" si="119"/>
        <v>0</v>
      </c>
      <c r="BV159" s="1"/>
      <c r="BW159" s="1"/>
      <c r="BX159" s="177"/>
      <c r="BY159" s="178"/>
      <c r="BZ159" s="177"/>
      <c r="CA159" s="178"/>
      <c r="CB159" s="177"/>
      <c r="CC159" s="178"/>
      <c r="CD159" s="177"/>
      <c r="CE159" s="178"/>
      <c r="CF159" s="177"/>
      <c r="CG159" s="178"/>
      <c r="CH159" s="177"/>
      <c r="CI159" s="178"/>
      <c r="CJ159" s="177"/>
      <c r="CK159" s="178"/>
      <c r="CL159" s="177"/>
      <c r="CM159" s="205"/>
      <c r="CN159" s="199">
        <f t="shared" si="120"/>
        <v>0</v>
      </c>
      <c r="CO159" s="216">
        <f t="shared" si="121"/>
        <v>0</v>
      </c>
      <c r="CP159" s="199">
        <f t="shared" si="122"/>
        <v>0</v>
      </c>
      <c r="CQ159" s="215">
        <f t="shared" si="123"/>
        <v>0</v>
      </c>
      <c r="CR159" s="1"/>
      <c r="CS159" s="1"/>
      <c r="CT159" s="177"/>
      <c r="CU159" s="178"/>
      <c r="CV159" s="177"/>
      <c r="CW159" s="178"/>
      <c r="CX159" s="177"/>
      <c r="CY159" s="178"/>
      <c r="CZ159" s="177"/>
      <c r="DA159" s="178"/>
      <c r="DB159" s="177"/>
      <c r="DC159" s="178"/>
      <c r="DD159" s="177"/>
      <c r="DE159" s="178"/>
      <c r="DF159" s="177"/>
      <c r="DG159" s="178"/>
      <c r="DH159" s="177"/>
      <c r="DI159" s="205"/>
      <c r="DJ159" s="199">
        <f t="shared" si="150"/>
        <v>0</v>
      </c>
      <c r="DK159" s="216">
        <f t="shared" si="151"/>
        <v>0</v>
      </c>
      <c r="DL159" s="199">
        <f t="shared" si="152"/>
        <v>0</v>
      </c>
      <c r="DM159" s="215">
        <f t="shared" si="153"/>
        <v>0</v>
      </c>
      <c r="DN159" s="1"/>
      <c r="DO159" s="1"/>
      <c r="DP159" s="177"/>
      <c r="DQ159" s="178"/>
      <c r="DR159" s="177"/>
      <c r="DS159" s="178"/>
      <c r="DT159" s="177"/>
      <c r="DU159" s="178"/>
      <c r="DV159" s="177"/>
      <c r="DW159" s="178"/>
      <c r="DX159" s="177"/>
      <c r="DY159" s="178"/>
      <c r="DZ159" s="177"/>
      <c r="EA159" s="178"/>
      <c r="EB159" s="177"/>
      <c r="EC159" s="178"/>
      <c r="ED159" s="177"/>
      <c r="EE159" s="205"/>
      <c r="EF159" s="199">
        <f t="shared" si="106"/>
        <v>0</v>
      </c>
      <c r="EG159" s="216">
        <f t="shared" si="107"/>
        <v>0</v>
      </c>
      <c r="EH159" s="199">
        <f t="shared" si="108"/>
        <v>0</v>
      </c>
      <c r="EI159" s="215">
        <f t="shared" si="109"/>
        <v>0</v>
      </c>
      <c r="EJ159" s="1"/>
      <c r="EK159" s="1"/>
      <c r="EL159" s="177"/>
      <c r="EM159" s="178"/>
      <c r="EN159" s="177"/>
      <c r="EO159" s="178"/>
      <c r="EP159" s="177"/>
      <c r="EQ159" s="178"/>
      <c r="ER159" s="177"/>
      <c r="ES159" s="178"/>
      <c r="ET159" s="177"/>
      <c r="EU159" s="178"/>
      <c r="EV159" s="177"/>
      <c r="EW159" s="178"/>
      <c r="EX159" s="177"/>
      <c r="EY159" s="178"/>
      <c r="EZ159" s="177"/>
      <c r="FA159" s="205"/>
      <c r="FB159" s="199">
        <f t="shared" si="110"/>
        <v>0</v>
      </c>
      <c r="FC159" s="216">
        <f t="shared" si="111"/>
        <v>0</v>
      </c>
      <c r="FD159" s="199">
        <f t="shared" si="112"/>
        <v>0</v>
      </c>
      <c r="FE159" s="215">
        <f t="shared" si="113"/>
        <v>0</v>
      </c>
      <c r="FF159" s="1"/>
      <c r="FG159" s="1"/>
      <c r="FH159" s="177"/>
      <c r="FI159" s="178"/>
      <c r="FJ159" s="177"/>
      <c r="FK159" s="178"/>
      <c r="FL159" s="177"/>
      <c r="FM159" s="178"/>
      <c r="FN159" s="177"/>
      <c r="FO159" s="178"/>
      <c r="FP159" s="177"/>
      <c r="FQ159" s="178"/>
      <c r="FR159" s="177"/>
      <c r="FS159" s="178"/>
      <c r="FT159" s="177"/>
      <c r="FU159" s="178"/>
      <c r="FV159" s="177"/>
      <c r="FW159" s="205"/>
      <c r="FX159" s="199">
        <f t="shared" si="124"/>
        <v>0</v>
      </c>
      <c r="FY159" s="216">
        <f t="shared" si="125"/>
        <v>0</v>
      </c>
      <c r="FZ159" s="199">
        <f t="shared" si="126"/>
        <v>0</v>
      </c>
      <c r="GA159" s="215">
        <f t="shared" si="127"/>
        <v>0</v>
      </c>
      <c r="GB159" s="1"/>
      <c r="GC159" s="1"/>
      <c r="GD159" s="177"/>
      <c r="GE159" s="178"/>
      <c r="GF159" s="177"/>
      <c r="GG159" s="178"/>
      <c r="GH159" s="177"/>
      <c r="GI159" s="178"/>
      <c r="GJ159" s="177"/>
      <c r="GK159" s="178"/>
      <c r="GL159" s="177"/>
      <c r="GM159" s="178"/>
      <c r="GN159" s="177"/>
      <c r="GO159" s="178"/>
      <c r="GP159" s="177"/>
      <c r="GQ159" s="178"/>
      <c r="GR159" s="177"/>
      <c r="GS159" s="205"/>
      <c r="GT159" s="199">
        <f t="shared" si="128"/>
        <v>0</v>
      </c>
      <c r="GU159" s="216">
        <f t="shared" si="129"/>
        <v>0</v>
      </c>
      <c r="GV159" s="199">
        <f t="shared" si="130"/>
        <v>0</v>
      </c>
      <c r="GW159" s="215">
        <f t="shared" si="131"/>
        <v>0</v>
      </c>
      <c r="GX159" s="1"/>
      <c r="GY159" s="1"/>
      <c r="GZ159" s="177"/>
      <c r="HA159" s="178"/>
      <c r="HB159" s="177"/>
      <c r="HC159" s="178"/>
      <c r="HD159" s="177"/>
      <c r="HE159" s="178"/>
      <c r="HF159" s="177"/>
      <c r="HG159" s="178"/>
      <c r="HH159" s="177"/>
      <c r="HI159" s="178"/>
      <c r="HJ159" s="177"/>
      <c r="HK159" s="178"/>
      <c r="HL159" s="177"/>
      <c r="HM159" s="178"/>
      <c r="HN159" s="177"/>
      <c r="HO159" s="205"/>
      <c r="HP159" s="199">
        <f t="shared" si="132"/>
        <v>0</v>
      </c>
      <c r="HQ159" s="216">
        <f t="shared" si="133"/>
        <v>0</v>
      </c>
      <c r="HR159" s="199">
        <f t="shared" si="134"/>
        <v>0</v>
      </c>
      <c r="HS159" s="215">
        <f t="shared" si="135"/>
        <v>0</v>
      </c>
      <c r="HT159" s="1"/>
      <c r="HU159" s="1"/>
      <c r="HV159" s="201">
        <f t="shared" si="136"/>
        <v>0</v>
      </c>
      <c r="HW159" s="202">
        <f t="shared" si="137"/>
        <v>0</v>
      </c>
      <c r="HX159" s="169">
        <f t="shared" si="138"/>
        <v>0</v>
      </c>
      <c r="HY159" s="170">
        <f t="shared" si="139"/>
        <v>0</v>
      </c>
      <c r="HZ159" s="203">
        <f t="shared" si="140"/>
        <v>0</v>
      </c>
      <c r="IA159" s="202">
        <f t="shared" si="141"/>
        <v>0</v>
      </c>
      <c r="IB159" s="169">
        <f t="shared" si="142"/>
        <v>0</v>
      </c>
      <c r="IC159" s="444">
        <f t="shared" si="143"/>
        <v>0</v>
      </c>
      <c r="ID159" s="437">
        <f t="shared" si="144"/>
        <v>0</v>
      </c>
      <c r="IE159" s="439">
        <f t="shared" si="145"/>
        <v>0</v>
      </c>
      <c r="IF159" s="438" t="s">
        <v>343</v>
      </c>
      <c r="IG159" s="439" t="s">
        <v>343</v>
      </c>
      <c r="IH159" s="1"/>
    </row>
    <row r="160" spans="2:242" s="4" customFormat="1" ht="16.5" hidden="1" customHeight="1" x14ac:dyDescent="0.2">
      <c r="B160" s="73"/>
      <c r="C160" s="882"/>
      <c r="D160" s="883"/>
      <c r="E160" s="131"/>
      <c r="F160" s="564"/>
      <c r="G160" s="131"/>
      <c r="H160" s="131"/>
      <c r="I160" s="80">
        <f>INT(ROUND(F160,2)*(IF(E160&gt;0,data!$J$4,0)))</f>
        <v>0</v>
      </c>
      <c r="J160" s="80"/>
      <c r="K160" s="567"/>
      <c r="L160" s="131"/>
      <c r="M160" s="80">
        <f>INT(ROUND(F160,2)*(IF(E160&gt;0,(IF(K160="ano",data!$J$6,0)),0)))</f>
        <v>0</v>
      </c>
      <c r="N160" s="82"/>
      <c r="O160" s="84"/>
      <c r="Q160" s="85"/>
      <c r="R160" s="639" t="s">
        <v>343</v>
      </c>
      <c r="T160" s="4">
        <f t="shared" si="91"/>
        <v>0</v>
      </c>
      <c r="U160" s="176" t="s">
        <v>300</v>
      </c>
      <c r="V160" s="10"/>
      <c r="W160" s="10"/>
      <c r="X160" s="177"/>
      <c r="Y160" s="178"/>
      <c r="Z160" s="177"/>
      <c r="AA160" s="178"/>
      <c r="AB160" s="177"/>
      <c r="AC160" s="178"/>
      <c r="AD160" s="177"/>
      <c r="AE160" s="178"/>
      <c r="AF160" s="177"/>
      <c r="AG160" s="178"/>
      <c r="AH160" s="177"/>
      <c r="AI160" s="178"/>
      <c r="AJ160" s="177"/>
      <c r="AK160" s="178"/>
      <c r="AL160" s="177"/>
      <c r="AM160" s="178"/>
      <c r="AN160" s="177"/>
      <c r="AO160" s="178"/>
      <c r="AP160" s="177"/>
      <c r="AQ160" s="178"/>
      <c r="AR160" s="177"/>
      <c r="AS160" s="178"/>
      <c r="AT160" s="177"/>
      <c r="AU160" s="205"/>
      <c r="AV160" s="199">
        <f t="shared" si="194"/>
        <v>0</v>
      </c>
      <c r="AW160" s="215">
        <f t="shared" si="114"/>
        <v>0</v>
      </c>
      <c r="AX160" s="199">
        <f t="shared" si="195"/>
        <v>0</v>
      </c>
      <c r="AY160" s="215">
        <f t="shared" si="115"/>
        <v>0</v>
      </c>
      <c r="AZ160" s="1"/>
      <c r="BA160" s="1"/>
      <c r="BB160" s="177"/>
      <c r="BC160" s="178"/>
      <c r="BD160" s="177"/>
      <c r="BE160" s="178"/>
      <c r="BF160" s="177"/>
      <c r="BG160" s="178"/>
      <c r="BH160" s="177"/>
      <c r="BI160" s="178"/>
      <c r="BJ160" s="177"/>
      <c r="BK160" s="178"/>
      <c r="BL160" s="177"/>
      <c r="BM160" s="178"/>
      <c r="BN160" s="177"/>
      <c r="BO160" s="178"/>
      <c r="BP160" s="177"/>
      <c r="BQ160" s="205"/>
      <c r="BR160" s="199">
        <f t="shared" si="116"/>
        <v>0</v>
      </c>
      <c r="BS160" s="216">
        <f t="shared" si="117"/>
        <v>0</v>
      </c>
      <c r="BT160" s="199">
        <f t="shared" si="118"/>
        <v>0</v>
      </c>
      <c r="BU160" s="215">
        <f t="shared" si="119"/>
        <v>0</v>
      </c>
      <c r="BV160" s="1"/>
      <c r="BW160" s="1"/>
      <c r="BX160" s="177"/>
      <c r="BY160" s="178"/>
      <c r="BZ160" s="177"/>
      <c r="CA160" s="178"/>
      <c r="CB160" s="177"/>
      <c r="CC160" s="178"/>
      <c r="CD160" s="177"/>
      <c r="CE160" s="178"/>
      <c r="CF160" s="177"/>
      <c r="CG160" s="178"/>
      <c r="CH160" s="177"/>
      <c r="CI160" s="178"/>
      <c r="CJ160" s="177"/>
      <c r="CK160" s="178"/>
      <c r="CL160" s="177"/>
      <c r="CM160" s="205"/>
      <c r="CN160" s="199">
        <f t="shared" si="120"/>
        <v>0</v>
      </c>
      <c r="CO160" s="216">
        <f t="shared" si="121"/>
        <v>0</v>
      </c>
      <c r="CP160" s="199">
        <f t="shared" si="122"/>
        <v>0</v>
      </c>
      <c r="CQ160" s="215">
        <f t="shared" si="123"/>
        <v>0</v>
      </c>
      <c r="CR160" s="1"/>
      <c r="CS160" s="1"/>
      <c r="CT160" s="177"/>
      <c r="CU160" s="178"/>
      <c r="CV160" s="177"/>
      <c r="CW160" s="178"/>
      <c r="CX160" s="177"/>
      <c r="CY160" s="178"/>
      <c r="CZ160" s="177"/>
      <c r="DA160" s="178"/>
      <c r="DB160" s="177"/>
      <c r="DC160" s="178"/>
      <c r="DD160" s="177"/>
      <c r="DE160" s="178"/>
      <c r="DF160" s="177"/>
      <c r="DG160" s="178"/>
      <c r="DH160" s="177"/>
      <c r="DI160" s="205"/>
      <c r="DJ160" s="199">
        <f t="shared" si="150"/>
        <v>0</v>
      </c>
      <c r="DK160" s="216">
        <f t="shared" si="151"/>
        <v>0</v>
      </c>
      <c r="DL160" s="199">
        <f t="shared" si="152"/>
        <v>0</v>
      </c>
      <c r="DM160" s="215">
        <f t="shared" si="153"/>
        <v>0</v>
      </c>
      <c r="DN160" s="1"/>
      <c r="DO160" s="1"/>
      <c r="DP160" s="177"/>
      <c r="DQ160" s="178"/>
      <c r="DR160" s="177"/>
      <c r="DS160" s="178"/>
      <c r="DT160" s="177"/>
      <c r="DU160" s="178"/>
      <c r="DV160" s="177"/>
      <c r="DW160" s="178"/>
      <c r="DX160" s="177"/>
      <c r="DY160" s="178"/>
      <c r="DZ160" s="177"/>
      <c r="EA160" s="178"/>
      <c r="EB160" s="177"/>
      <c r="EC160" s="178"/>
      <c r="ED160" s="177"/>
      <c r="EE160" s="205"/>
      <c r="EF160" s="199">
        <f t="shared" si="106"/>
        <v>0</v>
      </c>
      <c r="EG160" s="216">
        <f t="shared" si="107"/>
        <v>0</v>
      </c>
      <c r="EH160" s="199">
        <f t="shared" si="108"/>
        <v>0</v>
      </c>
      <c r="EI160" s="215">
        <f t="shared" si="109"/>
        <v>0</v>
      </c>
      <c r="EJ160" s="1"/>
      <c r="EK160" s="1"/>
      <c r="EL160" s="177"/>
      <c r="EM160" s="178"/>
      <c r="EN160" s="177"/>
      <c r="EO160" s="178"/>
      <c r="EP160" s="177"/>
      <c r="EQ160" s="178"/>
      <c r="ER160" s="177"/>
      <c r="ES160" s="178"/>
      <c r="ET160" s="177"/>
      <c r="EU160" s="178"/>
      <c r="EV160" s="177"/>
      <c r="EW160" s="178"/>
      <c r="EX160" s="177"/>
      <c r="EY160" s="178"/>
      <c r="EZ160" s="177"/>
      <c r="FA160" s="205"/>
      <c r="FB160" s="199">
        <f t="shared" si="110"/>
        <v>0</v>
      </c>
      <c r="FC160" s="216">
        <f t="shared" si="111"/>
        <v>0</v>
      </c>
      <c r="FD160" s="199">
        <f t="shared" si="112"/>
        <v>0</v>
      </c>
      <c r="FE160" s="215">
        <f t="shared" si="113"/>
        <v>0</v>
      </c>
      <c r="FF160" s="1"/>
      <c r="FG160" s="1"/>
      <c r="FH160" s="177"/>
      <c r="FI160" s="178"/>
      <c r="FJ160" s="177"/>
      <c r="FK160" s="178"/>
      <c r="FL160" s="177"/>
      <c r="FM160" s="178"/>
      <c r="FN160" s="177"/>
      <c r="FO160" s="178"/>
      <c r="FP160" s="177"/>
      <c r="FQ160" s="178"/>
      <c r="FR160" s="177"/>
      <c r="FS160" s="178"/>
      <c r="FT160" s="177"/>
      <c r="FU160" s="178"/>
      <c r="FV160" s="177"/>
      <c r="FW160" s="205"/>
      <c r="FX160" s="199">
        <f t="shared" si="124"/>
        <v>0</v>
      </c>
      <c r="FY160" s="216">
        <f t="shared" si="125"/>
        <v>0</v>
      </c>
      <c r="FZ160" s="199">
        <f t="shared" si="126"/>
        <v>0</v>
      </c>
      <c r="GA160" s="215">
        <f t="shared" si="127"/>
        <v>0</v>
      </c>
      <c r="GB160" s="1"/>
      <c r="GC160" s="1"/>
      <c r="GD160" s="177"/>
      <c r="GE160" s="178"/>
      <c r="GF160" s="177"/>
      <c r="GG160" s="178"/>
      <c r="GH160" s="177"/>
      <c r="GI160" s="178"/>
      <c r="GJ160" s="177"/>
      <c r="GK160" s="178"/>
      <c r="GL160" s="177"/>
      <c r="GM160" s="178"/>
      <c r="GN160" s="177"/>
      <c r="GO160" s="178"/>
      <c r="GP160" s="177"/>
      <c r="GQ160" s="178"/>
      <c r="GR160" s="177"/>
      <c r="GS160" s="205"/>
      <c r="GT160" s="199">
        <f t="shared" si="128"/>
        <v>0</v>
      </c>
      <c r="GU160" s="216">
        <f t="shared" si="129"/>
        <v>0</v>
      </c>
      <c r="GV160" s="199">
        <f t="shared" si="130"/>
        <v>0</v>
      </c>
      <c r="GW160" s="215">
        <f t="shared" si="131"/>
        <v>0</v>
      </c>
      <c r="GX160" s="1"/>
      <c r="GY160" s="1"/>
      <c r="GZ160" s="177"/>
      <c r="HA160" s="178"/>
      <c r="HB160" s="177"/>
      <c r="HC160" s="178"/>
      <c r="HD160" s="177"/>
      <c r="HE160" s="178"/>
      <c r="HF160" s="177"/>
      <c r="HG160" s="178"/>
      <c r="HH160" s="177"/>
      <c r="HI160" s="178"/>
      <c r="HJ160" s="177"/>
      <c r="HK160" s="178"/>
      <c r="HL160" s="177"/>
      <c r="HM160" s="178"/>
      <c r="HN160" s="177"/>
      <c r="HO160" s="205"/>
      <c r="HP160" s="199">
        <f t="shared" si="132"/>
        <v>0</v>
      </c>
      <c r="HQ160" s="216">
        <f t="shared" si="133"/>
        <v>0</v>
      </c>
      <c r="HR160" s="199">
        <f t="shared" si="134"/>
        <v>0</v>
      </c>
      <c r="HS160" s="215">
        <f t="shared" si="135"/>
        <v>0</v>
      </c>
      <c r="HT160" s="1"/>
      <c r="HU160" s="1"/>
      <c r="HV160" s="201">
        <f t="shared" si="136"/>
        <v>0</v>
      </c>
      <c r="HW160" s="202">
        <f t="shared" si="137"/>
        <v>0</v>
      </c>
      <c r="HX160" s="169">
        <f t="shared" si="138"/>
        <v>0</v>
      </c>
      <c r="HY160" s="170">
        <f t="shared" si="139"/>
        <v>0</v>
      </c>
      <c r="HZ160" s="203">
        <f t="shared" si="140"/>
        <v>0</v>
      </c>
      <c r="IA160" s="202">
        <f t="shared" si="141"/>
        <v>0</v>
      </c>
      <c r="IB160" s="169">
        <f t="shared" si="142"/>
        <v>0</v>
      </c>
      <c r="IC160" s="444">
        <f t="shared" si="143"/>
        <v>0</v>
      </c>
      <c r="ID160" s="437">
        <f t="shared" si="144"/>
        <v>0</v>
      </c>
      <c r="IE160" s="439">
        <f t="shared" si="145"/>
        <v>0</v>
      </c>
      <c r="IF160" s="438" t="s">
        <v>343</v>
      </c>
      <c r="IG160" s="439" t="s">
        <v>343</v>
      </c>
      <c r="IH160" s="1"/>
    </row>
    <row r="161" spans="2:242" s="4" customFormat="1" ht="16.5" customHeight="1" x14ac:dyDescent="0.2">
      <c r="B161" s="73" t="s">
        <v>361</v>
      </c>
      <c r="C161" s="880"/>
      <c r="D161" s="881"/>
      <c r="E161" s="318"/>
      <c r="F161" s="314"/>
      <c r="G161" s="14"/>
      <c r="H161" s="14"/>
      <c r="I161" s="80">
        <f>INT(ROUND(F161,2)*(IF(E161&gt;0,data!$J$4,0)))</f>
        <v>0</v>
      </c>
      <c r="J161" s="80">
        <f t="shared" ref="J161" si="244">IF(E161&gt;0,I161*E161,0)</f>
        <v>0</v>
      </c>
      <c r="K161" s="320"/>
      <c r="L161" s="318"/>
      <c r="M161" s="80">
        <f>INT(ROUND(F161,2)*(IF(E161&gt;0,(IF(K161="ano",data!$J$6,0)),0)))</f>
        <v>0</v>
      </c>
      <c r="N161" s="82">
        <f t="shared" ref="N161" si="245">IF(L161&gt;E161,M161*E161,M161*L161)</f>
        <v>0</v>
      </c>
      <c r="O161" s="84">
        <f t="shared" ref="O161" si="246">J161+N161</f>
        <v>0</v>
      </c>
      <c r="Q161" s="85" t="str">
        <f t="shared" ref="Q161" si="247">IF(O161&gt;0,1,"")</f>
        <v/>
      </c>
      <c r="R161" s="639" t="s">
        <v>343</v>
      </c>
      <c r="T161" s="4">
        <f t="shared" si="91"/>
        <v>0</v>
      </c>
      <c r="U161" s="179" t="s">
        <v>300</v>
      </c>
      <c r="V161" s="10"/>
      <c r="W161" s="10"/>
      <c r="X161" s="167"/>
      <c r="Y161" s="180"/>
      <c r="Z161" s="167"/>
      <c r="AA161" s="180"/>
      <c r="AB161" s="167"/>
      <c r="AC161" s="180"/>
      <c r="AD161" s="167"/>
      <c r="AE161" s="180"/>
      <c r="AF161" s="167"/>
      <c r="AG161" s="180"/>
      <c r="AH161" s="167"/>
      <c r="AI161" s="180"/>
      <c r="AJ161" s="167"/>
      <c r="AK161" s="180"/>
      <c r="AL161" s="167"/>
      <c r="AM161" s="180"/>
      <c r="AN161" s="167"/>
      <c r="AO161" s="180"/>
      <c r="AP161" s="167"/>
      <c r="AQ161" s="180"/>
      <c r="AR161" s="167"/>
      <c r="AS161" s="180"/>
      <c r="AT161" s="167"/>
      <c r="AU161" s="198"/>
      <c r="AV161" s="199">
        <f t="shared" si="194"/>
        <v>0</v>
      </c>
      <c r="AW161" s="215">
        <f t="shared" si="114"/>
        <v>0</v>
      </c>
      <c r="AX161" s="199">
        <f t="shared" si="195"/>
        <v>0</v>
      </c>
      <c r="AY161" s="215">
        <f t="shared" si="115"/>
        <v>0</v>
      </c>
      <c r="AZ161" s="1"/>
      <c r="BA161" s="1"/>
      <c r="BB161" s="167"/>
      <c r="BC161" s="180"/>
      <c r="BD161" s="167"/>
      <c r="BE161" s="180"/>
      <c r="BF161" s="167"/>
      <c r="BG161" s="180"/>
      <c r="BH161" s="167"/>
      <c r="BI161" s="180"/>
      <c r="BJ161" s="167"/>
      <c r="BK161" s="180"/>
      <c r="BL161" s="167"/>
      <c r="BM161" s="180"/>
      <c r="BN161" s="167"/>
      <c r="BO161" s="180"/>
      <c r="BP161" s="167"/>
      <c r="BQ161" s="198"/>
      <c r="BR161" s="199">
        <f t="shared" si="116"/>
        <v>0</v>
      </c>
      <c r="BS161" s="216">
        <f t="shared" si="117"/>
        <v>0</v>
      </c>
      <c r="BT161" s="199">
        <f t="shared" si="118"/>
        <v>0</v>
      </c>
      <c r="BU161" s="215">
        <f t="shared" si="119"/>
        <v>0</v>
      </c>
      <c r="BV161" s="1"/>
      <c r="BW161" s="1"/>
      <c r="BX161" s="167"/>
      <c r="BY161" s="180"/>
      <c r="BZ161" s="167"/>
      <c r="CA161" s="180"/>
      <c r="CB161" s="167"/>
      <c r="CC161" s="180"/>
      <c r="CD161" s="167"/>
      <c r="CE161" s="180"/>
      <c r="CF161" s="167"/>
      <c r="CG161" s="180"/>
      <c r="CH161" s="167"/>
      <c r="CI161" s="180"/>
      <c r="CJ161" s="167"/>
      <c r="CK161" s="180"/>
      <c r="CL161" s="167"/>
      <c r="CM161" s="198"/>
      <c r="CN161" s="199">
        <f t="shared" si="120"/>
        <v>0</v>
      </c>
      <c r="CO161" s="216">
        <f t="shared" si="121"/>
        <v>0</v>
      </c>
      <c r="CP161" s="199">
        <f t="shared" si="122"/>
        <v>0</v>
      </c>
      <c r="CQ161" s="215">
        <f t="shared" si="123"/>
        <v>0</v>
      </c>
      <c r="CR161" s="1"/>
      <c r="CS161" s="1"/>
      <c r="CT161" s="167"/>
      <c r="CU161" s="180"/>
      <c r="CV161" s="167"/>
      <c r="CW161" s="180"/>
      <c r="CX161" s="167"/>
      <c r="CY161" s="180"/>
      <c r="CZ161" s="167"/>
      <c r="DA161" s="180"/>
      <c r="DB161" s="167"/>
      <c r="DC161" s="180"/>
      <c r="DD161" s="167"/>
      <c r="DE161" s="180"/>
      <c r="DF161" s="167"/>
      <c r="DG161" s="180"/>
      <c r="DH161" s="167"/>
      <c r="DI161" s="198"/>
      <c r="DJ161" s="199">
        <f t="shared" si="150"/>
        <v>0</v>
      </c>
      <c r="DK161" s="216">
        <f t="shared" si="151"/>
        <v>0</v>
      </c>
      <c r="DL161" s="199">
        <f t="shared" si="152"/>
        <v>0</v>
      </c>
      <c r="DM161" s="215">
        <f t="shared" si="153"/>
        <v>0</v>
      </c>
      <c r="DN161" s="1"/>
      <c r="DO161" s="1"/>
      <c r="DP161" s="167"/>
      <c r="DQ161" s="180"/>
      <c r="DR161" s="167"/>
      <c r="DS161" s="180"/>
      <c r="DT161" s="167"/>
      <c r="DU161" s="180"/>
      <c r="DV161" s="167"/>
      <c r="DW161" s="180"/>
      <c r="DX161" s="167"/>
      <c r="DY161" s="180"/>
      <c r="DZ161" s="167"/>
      <c r="EA161" s="180"/>
      <c r="EB161" s="167"/>
      <c r="EC161" s="180"/>
      <c r="ED161" s="167"/>
      <c r="EE161" s="198"/>
      <c r="EF161" s="199">
        <f t="shared" si="106"/>
        <v>0</v>
      </c>
      <c r="EG161" s="216">
        <f t="shared" si="107"/>
        <v>0</v>
      </c>
      <c r="EH161" s="199">
        <f t="shared" si="108"/>
        <v>0</v>
      </c>
      <c r="EI161" s="215">
        <f t="shared" si="109"/>
        <v>0</v>
      </c>
      <c r="EJ161" s="1"/>
      <c r="EK161" s="1"/>
      <c r="EL161" s="167"/>
      <c r="EM161" s="180"/>
      <c r="EN161" s="167"/>
      <c r="EO161" s="180"/>
      <c r="EP161" s="167"/>
      <c r="EQ161" s="180"/>
      <c r="ER161" s="167"/>
      <c r="ES161" s="180"/>
      <c r="ET161" s="167"/>
      <c r="EU161" s="180"/>
      <c r="EV161" s="167"/>
      <c r="EW161" s="180"/>
      <c r="EX161" s="167"/>
      <c r="EY161" s="180"/>
      <c r="EZ161" s="167"/>
      <c r="FA161" s="198"/>
      <c r="FB161" s="199">
        <f t="shared" si="110"/>
        <v>0</v>
      </c>
      <c r="FC161" s="216">
        <f t="shared" si="111"/>
        <v>0</v>
      </c>
      <c r="FD161" s="199">
        <f t="shared" si="112"/>
        <v>0</v>
      </c>
      <c r="FE161" s="215">
        <f t="shared" si="113"/>
        <v>0</v>
      </c>
      <c r="FF161" s="1"/>
      <c r="FG161" s="1"/>
      <c r="FH161" s="167"/>
      <c r="FI161" s="180"/>
      <c r="FJ161" s="167"/>
      <c r="FK161" s="180"/>
      <c r="FL161" s="167"/>
      <c r="FM161" s="180"/>
      <c r="FN161" s="167"/>
      <c r="FO161" s="180"/>
      <c r="FP161" s="167"/>
      <c r="FQ161" s="180"/>
      <c r="FR161" s="167"/>
      <c r="FS161" s="180"/>
      <c r="FT161" s="167"/>
      <c r="FU161" s="180"/>
      <c r="FV161" s="167"/>
      <c r="FW161" s="198"/>
      <c r="FX161" s="199">
        <f t="shared" si="124"/>
        <v>0</v>
      </c>
      <c r="FY161" s="216">
        <f t="shared" si="125"/>
        <v>0</v>
      </c>
      <c r="FZ161" s="199">
        <f t="shared" si="126"/>
        <v>0</v>
      </c>
      <c r="GA161" s="215">
        <f t="shared" si="127"/>
        <v>0</v>
      </c>
      <c r="GB161" s="1"/>
      <c r="GC161" s="1"/>
      <c r="GD161" s="167"/>
      <c r="GE161" s="180"/>
      <c r="GF161" s="167"/>
      <c r="GG161" s="180"/>
      <c r="GH161" s="167"/>
      <c r="GI161" s="180"/>
      <c r="GJ161" s="167"/>
      <c r="GK161" s="180"/>
      <c r="GL161" s="167"/>
      <c r="GM161" s="180"/>
      <c r="GN161" s="167"/>
      <c r="GO161" s="180"/>
      <c r="GP161" s="167"/>
      <c r="GQ161" s="180"/>
      <c r="GR161" s="167"/>
      <c r="GS161" s="198"/>
      <c r="GT161" s="199">
        <f t="shared" si="128"/>
        <v>0</v>
      </c>
      <c r="GU161" s="216">
        <f t="shared" si="129"/>
        <v>0</v>
      </c>
      <c r="GV161" s="199">
        <f t="shared" si="130"/>
        <v>0</v>
      </c>
      <c r="GW161" s="215">
        <f t="shared" si="131"/>
        <v>0</v>
      </c>
      <c r="GX161" s="1"/>
      <c r="GY161" s="1"/>
      <c r="GZ161" s="167"/>
      <c r="HA161" s="180"/>
      <c r="HB161" s="167"/>
      <c r="HC161" s="180"/>
      <c r="HD161" s="167"/>
      <c r="HE161" s="180"/>
      <c r="HF161" s="167"/>
      <c r="HG161" s="180"/>
      <c r="HH161" s="167"/>
      <c r="HI161" s="180"/>
      <c r="HJ161" s="167"/>
      <c r="HK161" s="180"/>
      <c r="HL161" s="167"/>
      <c r="HM161" s="180"/>
      <c r="HN161" s="167"/>
      <c r="HO161" s="198"/>
      <c r="HP161" s="199">
        <f t="shared" si="132"/>
        <v>0</v>
      </c>
      <c r="HQ161" s="216">
        <f t="shared" si="133"/>
        <v>0</v>
      </c>
      <c r="HR161" s="199">
        <f t="shared" si="134"/>
        <v>0</v>
      </c>
      <c r="HS161" s="215">
        <f t="shared" si="135"/>
        <v>0</v>
      </c>
      <c r="HT161" s="1"/>
      <c r="HU161" s="1"/>
      <c r="HV161" s="201">
        <f t="shared" si="136"/>
        <v>0</v>
      </c>
      <c r="HW161" s="202">
        <f t="shared" si="137"/>
        <v>0</v>
      </c>
      <c r="HX161" s="169">
        <f t="shared" si="138"/>
        <v>0</v>
      </c>
      <c r="HY161" s="170">
        <f t="shared" si="139"/>
        <v>0</v>
      </c>
      <c r="HZ161" s="203">
        <f t="shared" si="140"/>
        <v>0</v>
      </c>
      <c r="IA161" s="202">
        <f t="shared" si="141"/>
        <v>0</v>
      </c>
      <c r="IB161" s="169">
        <f t="shared" si="142"/>
        <v>0</v>
      </c>
      <c r="IC161" s="444">
        <f t="shared" si="143"/>
        <v>0</v>
      </c>
      <c r="ID161" s="437">
        <f t="shared" si="144"/>
        <v>0</v>
      </c>
      <c r="IE161" s="439">
        <f t="shared" si="145"/>
        <v>0</v>
      </c>
      <c r="IF161" s="438" t="s">
        <v>343</v>
      </c>
      <c r="IG161" s="439" t="s">
        <v>343</v>
      </c>
      <c r="IH161" s="1"/>
    </row>
    <row r="162" spans="2:242" s="4" customFormat="1" ht="16.5" hidden="1" customHeight="1" x14ac:dyDescent="0.2">
      <c r="B162" s="73"/>
      <c r="C162" s="882"/>
      <c r="D162" s="883"/>
      <c r="E162" s="131"/>
      <c r="F162" s="564"/>
      <c r="G162" s="131"/>
      <c r="H162" s="131"/>
      <c r="I162" s="80">
        <f>INT(ROUND(F162,2)*(IF(E162&gt;0,data!$J$4,0)))</f>
        <v>0</v>
      </c>
      <c r="J162" s="80"/>
      <c r="K162" s="567"/>
      <c r="L162" s="131"/>
      <c r="M162" s="80">
        <f>INT(ROUND(F162,2)*(IF(E162&gt;0,(IF(K162="ano",data!$J$6,0)),0)))</f>
        <v>0</v>
      </c>
      <c r="N162" s="82"/>
      <c r="O162" s="84"/>
      <c r="Q162" s="85"/>
      <c r="R162" s="639" t="s">
        <v>343</v>
      </c>
      <c r="T162" s="4">
        <f t="shared" si="91"/>
        <v>0</v>
      </c>
      <c r="U162" s="176" t="s">
        <v>300</v>
      </c>
      <c r="V162" s="10"/>
      <c r="W162" s="10"/>
      <c r="X162" s="177"/>
      <c r="Y162" s="178"/>
      <c r="Z162" s="177"/>
      <c r="AA162" s="178"/>
      <c r="AB162" s="177"/>
      <c r="AC162" s="178"/>
      <c r="AD162" s="177"/>
      <c r="AE162" s="178"/>
      <c r="AF162" s="177"/>
      <c r="AG162" s="178"/>
      <c r="AH162" s="177"/>
      <c r="AI162" s="178"/>
      <c r="AJ162" s="177"/>
      <c r="AK162" s="178"/>
      <c r="AL162" s="177"/>
      <c r="AM162" s="178"/>
      <c r="AN162" s="177"/>
      <c r="AO162" s="178"/>
      <c r="AP162" s="177"/>
      <c r="AQ162" s="178"/>
      <c r="AR162" s="177"/>
      <c r="AS162" s="178"/>
      <c r="AT162" s="177"/>
      <c r="AU162" s="205"/>
      <c r="AV162" s="199">
        <f t="shared" si="194"/>
        <v>0</v>
      </c>
      <c r="AW162" s="215">
        <f t="shared" si="114"/>
        <v>0</v>
      </c>
      <c r="AX162" s="199">
        <f t="shared" si="195"/>
        <v>0</v>
      </c>
      <c r="AY162" s="215">
        <f t="shared" si="115"/>
        <v>0</v>
      </c>
      <c r="AZ162" s="1"/>
      <c r="BA162" s="1"/>
      <c r="BB162" s="177"/>
      <c r="BC162" s="178"/>
      <c r="BD162" s="177"/>
      <c r="BE162" s="178"/>
      <c r="BF162" s="177"/>
      <c r="BG162" s="178"/>
      <c r="BH162" s="177"/>
      <c r="BI162" s="178"/>
      <c r="BJ162" s="177"/>
      <c r="BK162" s="178"/>
      <c r="BL162" s="177"/>
      <c r="BM162" s="178"/>
      <c r="BN162" s="177"/>
      <c r="BO162" s="178"/>
      <c r="BP162" s="177"/>
      <c r="BQ162" s="205"/>
      <c r="BR162" s="199">
        <f t="shared" si="116"/>
        <v>0</v>
      </c>
      <c r="BS162" s="216">
        <f t="shared" si="117"/>
        <v>0</v>
      </c>
      <c r="BT162" s="199">
        <f t="shared" si="118"/>
        <v>0</v>
      </c>
      <c r="BU162" s="215">
        <f t="shared" si="119"/>
        <v>0</v>
      </c>
      <c r="BV162" s="1"/>
      <c r="BW162" s="1"/>
      <c r="BX162" s="177"/>
      <c r="BY162" s="178"/>
      <c r="BZ162" s="177"/>
      <c r="CA162" s="178"/>
      <c r="CB162" s="177"/>
      <c r="CC162" s="178"/>
      <c r="CD162" s="177"/>
      <c r="CE162" s="178"/>
      <c r="CF162" s="177"/>
      <c r="CG162" s="178"/>
      <c r="CH162" s="177"/>
      <c r="CI162" s="178"/>
      <c r="CJ162" s="177"/>
      <c r="CK162" s="178"/>
      <c r="CL162" s="177"/>
      <c r="CM162" s="205"/>
      <c r="CN162" s="199">
        <f t="shared" si="120"/>
        <v>0</v>
      </c>
      <c r="CO162" s="216">
        <f t="shared" si="121"/>
        <v>0</v>
      </c>
      <c r="CP162" s="199">
        <f t="shared" si="122"/>
        <v>0</v>
      </c>
      <c r="CQ162" s="215">
        <f t="shared" si="123"/>
        <v>0</v>
      </c>
      <c r="CR162" s="1"/>
      <c r="CS162" s="1"/>
      <c r="CT162" s="177"/>
      <c r="CU162" s="178"/>
      <c r="CV162" s="177"/>
      <c r="CW162" s="178"/>
      <c r="CX162" s="177"/>
      <c r="CY162" s="178"/>
      <c r="CZ162" s="177"/>
      <c r="DA162" s="178"/>
      <c r="DB162" s="177"/>
      <c r="DC162" s="178"/>
      <c r="DD162" s="177"/>
      <c r="DE162" s="178"/>
      <c r="DF162" s="177"/>
      <c r="DG162" s="178"/>
      <c r="DH162" s="177"/>
      <c r="DI162" s="205"/>
      <c r="DJ162" s="199">
        <f t="shared" si="150"/>
        <v>0</v>
      </c>
      <c r="DK162" s="216">
        <f t="shared" si="151"/>
        <v>0</v>
      </c>
      <c r="DL162" s="199">
        <f t="shared" si="152"/>
        <v>0</v>
      </c>
      <c r="DM162" s="215">
        <f t="shared" si="153"/>
        <v>0</v>
      </c>
      <c r="DN162" s="1"/>
      <c r="DO162" s="1"/>
      <c r="DP162" s="177"/>
      <c r="DQ162" s="178"/>
      <c r="DR162" s="177"/>
      <c r="DS162" s="178"/>
      <c r="DT162" s="177"/>
      <c r="DU162" s="178"/>
      <c r="DV162" s="177"/>
      <c r="DW162" s="178"/>
      <c r="DX162" s="177"/>
      <c r="DY162" s="178"/>
      <c r="DZ162" s="177"/>
      <c r="EA162" s="178"/>
      <c r="EB162" s="177"/>
      <c r="EC162" s="178"/>
      <c r="ED162" s="177"/>
      <c r="EE162" s="205"/>
      <c r="EF162" s="199">
        <f t="shared" si="106"/>
        <v>0</v>
      </c>
      <c r="EG162" s="216">
        <f t="shared" si="107"/>
        <v>0</v>
      </c>
      <c r="EH162" s="199">
        <f t="shared" si="108"/>
        <v>0</v>
      </c>
      <c r="EI162" s="215">
        <f t="shared" si="109"/>
        <v>0</v>
      </c>
      <c r="EJ162" s="1"/>
      <c r="EK162" s="1"/>
      <c r="EL162" s="177"/>
      <c r="EM162" s="178"/>
      <c r="EN162" s="177"/>
      <c r="EO162" s="178"/>
      <c r="EP162" s="177"/>
      <c r="EQ162" s="178"/>
      <c r="ER162" s="177"/>
      <c r="ES162" s="178"/>
      <c r="ET162" s="177"/>
      <c r="EU162" s="178"/>
      <c r="EV162" s="177"/>
      <c r="EW162" s="178"/>
      <c r="EX162" s="177"/>
      <c r="EY162" s="178"/>
      <c r="EZ162" s="177"/>
      <c r="FA162" s="205"/>
      <c r="FB162" s="199">
        <f t="shared" si="110"/>
        <v>0</v>
      </c>
      <c r="FC162" s="216">
        <f t="shared" si="111"/>
        <v>0</v>
      </c>
      <c r="FD162" s="199">
        <f t="shared" si="112"/>
        <v>0</v>
      </c>
      <c r="FE162" s="215">
        <f t="shared" si="113"/>
        <v>0</v>
      </c>
      <c r="FF162" s="1"/>
      <c r="FG162" s="1"/>
      <c r="FH162" s="177"/>
      <c r="FI162" s="178"/>
      <c r="FJ162" s="177"/>
      <c r="FK162" s="178"/>
      <c r="FL162" s="177"/>
      <c r="FM162" s="178"/>
      <c r="FN162" s="177"/>
      <c r="FO162" s="178"/>
      <c r="FP162" s="177"/>
      <c r="FQ162" s="178"/>
      <c r="FR162" s="177"/>
      <c r="FS162" s="178"/>
      <c r="FT162" s="177"/>
      <c r="FU162" s="178"/>
      <c r="FV162" s="177"/>
      <c r="FW162" s="205"/>
      <c r="FX162" s="199">
        <f t="shared" si="124"/>
        <v>0</v>
      </c>
      <c r="FY162" s="216">
        <f t="shared" si="125"/>
        <v>0</v>
      </c>
      <c r="FZ162" s="199">
        <f t="shared" si="126"/>
        <v>0</v>
      </c>
      <c r="GA162" s="215">
        <f t="shared" si="127"/>
        <v>0</v>
      </c>
      <c r="GB162" s="1"/>
      <c r="GC162" s="1"/>
      <c r="GD162" s="177"/>
      <c r="GE162" s="178"/>
      <c r="GF162" s="177"/>
      <c r="GG162" s="178"/>
      <c r="GH162" s="177"/>
      <c r="GI162" s="178"/>
      <c r="GJ162" s="177"/>
      <c r="GK162" s="178"/>
      <c r="GL162" s="177"/>
      <c r="GM162" s="178"/>
      <c r="GN162" s="177"/>
      <c r="GO162" s="178"/>
      <c r="GP162" s="177"/>
      <c r="GQ162" s="178"/>
      <c r="GR162" s="177"/>
      <c r="GS162" s="205"/>
      <c r="GT162" s="199">
        <f t="shared" si="128"/>
        <v>0</v>
      </c>
      <c r="GU162" s="216">
        <f t="shared" si="129"/>
        <v>0</v>
      </c>
      <c r="GV162" s="199">
        <f t="shared" si="130"/>
        <v>0</v>
      </c>
      <c r="GW162" s="215">
        <f t="shared" si="131"/>
        <v>0</v>
      </c>
      <c r="GX162" s="1"/>
      <c r="GY162" s="1"/>
      <c r="GZ162" s="177"/>
      <c r="HA162" s="178"/>
      <c r="HB162" s="177"/>
      <c r="HC162" s="178"/>
      <c r="HD162" s="177"/>
      <c r="HE162" s="178"/>
      <c r="HF162" s="177"/>
      <c r="HG162" s="178"/>
      <c r="HH162" s="177"/>
      <c r="HI162" s="178"/>
      <c r="HJ162" s="177"/>
      <c r="HK162" s="178"/>
      <c r="HL162" s="177"/>
      <c r="HM162" s="178"/>
      <c r="HN162" s="177"/>
      <c r="HO162" s="205"/>
      <c r="HP162" s="199">
        <f t="shared" si="132"/>
        <v>0</v>
      </c>
      <c r="HQ162" s="216">
        <f t="shared" si="133"/>
        <v>0</v>
      </c>
      <c r="HR162" s="199">
        <f t="shared" si="134"/>
        <v>0</v>
      </c>
      <c r="HS162" s="215">
        <f t="shared" si="135"/>
        <v>0</v>
      </c>
      <c r="HT162" s="1"/>
      <c r="HU162" s="1"/>
      <c r="HV162" s="201">
        <f t="shared" si="136"/>
        <v>0</v>
      </c>
      <c r="HW162" s="202">
        <f t="shared" si="137"/>
        <v>0</v>
      </c>
      <c r="HX162" s="169">
        <f t="shared" si="138"/>
        <v>0</v>
      </c>
      <c r="HY162" s="170">
        <f t="shared" si="139"/>
        <v>0</v>
      </c>
      <c r="HZ162" s="203">
        <f t="shared" si="140"/>
        <v>0</v>
      </c>
      <c r="IA162" s="202">
        <f t="shared" si="141"/>
        <v>0</v>
      </c>
      <c r="IB162" s="169">
        <f t="shared" si="142"/>
        <v>0</v>
      </c>
      <c r="IC162" s="444">
        <f t="shared" si="143"/>
        <v>0</v>
      </c>
      <c r="ID162" s="437">
        <f t="shared" si="144"/>
        <v>0</v>
      </c>
      <c r="IE162" s="439">
        <f t="shared" si="145"/>
        <v>0</v>
      </c>
      <c r="IF162" s="438" t="s">
        <v>343</v>
      </c>
      <c r="IG162" s="439" t="s">
        <v>343</v>
      </c>
      <c r="IH162" s="1"/>
    </row>
    <row r="163" spans="2:242" s="4" customFormat="1" ht="16.5" customHeight="1" x14ac:dyDescent="0.2">
      <c r="B163" s="73" t="s">
        <v>362</v>
      </c>
      <c r="C163" s="880"/>
      <c r="D163" s="881"/>
      <c r="E163" s="318"/>
      <c r="F163" s="314"/>
      <c r="G163" s="14"/>
      <c r="H163" s="14"/>
      <c r="I163" s="80">
        <f>INT(ROUND(F163,2)*(IF(E163&gt;0,data!$J$4,0)))</f>
        <v>0</v>
      </c>
      <c r="J163" s="80">
        <f t="shared" ref="J163" si="248">IF(E163&gt;0,I163*E163,0)</f>
        <v>0</v>
      </c>
      <c r="K163" s="320"/>
      <c r="L163" s="318"/>
      <c r="M163" s="80">
        <f>INT(ROUND(F163,2)*(IF(E163&gt;0,(IF(K163="ano",data!$J$6,0)),0)))</f>
        <v>0</v>
      </c>
      <c r="N163" s="82">
        <f t="shared" ref="N163" si="249">IF(L163&gt;E163,M163*E163,M163*L163)</f>
        <v>0</v>
      </c>
      <c r="O163" s="84">
        <f t="shared" ref="O163" si="250">J163+N163</f>
        <v>0</v>
      </c>
      <c r="Q163" s="85" t="str">
        <f t="shared" ref="Q163" si="251">IF(O163&gt;0,1,"")</f>
        <v/>
      </c>
      <c r="R163" s="639" t="s">
        <v>343</v>
      </c>
      <c r="T163" s="4">
        <f t="shared" si="91"/>
        <v>0</v>
      </c>
      <c r="U163" s="179" t="s">
        <v>300</v>
      </c>
      <c r="V163" s="10"/>
      <c r="W163" s="10"/>
      <c r="X163" s="167"/>
      <c r="Y163" s="180"/>
      <c r="Z163" s="167"/>
      <c r="AA163" s="180"/>
      <c r="AB163" s="167"/>
      <c r="AC163" s="180"/>
      <c r="AD163" s="167"/>
      <c r="AE163" s="180"/>
      <c r="AF163" s="167"/>
      <c r="AG163" s="180"/>
      <c r="AH163" s="167"/>
      <c r="AI163" s="180"/>
      <c r="AJ163" s="167"/>
      <c r="AK163" s="180"/>
      <c r="AL163" s="167"/>
      <c r="AM163" s="180"/>
      <c r="AN163" s="167"/>
      <c r="AO163" s="180"/>
      <c r="AP163" s="167"/>
      <c r="AQ163" s="180"/>
      <c r="AR163" s="167"/>
      <c r="AS163" s="180"/>
      <c r="AT163" s="167"/>
      <c r="AU163" s="198"/>
      <c r="AV163" s="199">
        <f t="shared" si="194"/>
        <v>0</v>
      </c>
      <c r="AW163" s="215">
        <f t="shared" si="114"/>
        <v>0</v>
      </c>
      <c r="AX163" s="199">
        <f t="shared" si="195"/>
        <v>0</v>
      </c>
      <c r="AY163" s="215">
        <f t="shared" si="115"/>
        <v>0</v>
      </c>
      <c r="AZ163" s="1"/>
      <c r="BA163" s="1"/>
      <c r="BB163" s="167"/>
      <c r="BC163" s="180"/>
      <c r="BD163" s="167"/>
      <c r="BE163" s="180"/>
      <c r="BF163" s="167"/>
      <c r="BG163" s="180"/>
      <c r="BH163" s="167"/>
      <c r="BI163" s="180"/>
      <c r="BJ163" s="167"/>
      <c r="BK163" s="180"/>
      <c r="BL163" s="167"/>
      <c r="BM163" s="180"/>
      <c r="BN163" s="167"/>
      <c r="BO163" s="180"/>
      <c r="BP163" s="167"/>
      <c r="BQ163" s="198"/>
      <c r="BR163" s="199">
        <f t="shared" si="116"/>
        <v>0</v>
      </c>
      <c r="BS163" s="216">
        <f t="shared" si="117"/>
        <v>0</v>
      </c>
      <c r="BT163" s="199">
        <f t="shared" si="118"/>
        <v>0</v>
      </c>
      <c r="BU163" s="215">
        <f t="shared" si="119"/>
        <v>0</v>
      </c>
      <c r="BV163" s="1"/>
      <c r="BW163" s="1"/>
      <c r="BX163" s="167"/>
      <c r="BY163" s="180"/>
      <c r="BZ163" s="167"/>
      <c r="CA163" s="180"/>
      <c r="CB163" s="167"/>
      <c r="CC163" s="180"/>
      <c r="CD163" s="167"/>
      <c r="CE163" s="180"/>
      <c r="CF163" s="167"/>
      <c r="CG163" s="180"/>
      <c r="CH163" s="167"/>
      <c r="CI163" s="180"/>
      <c r="CJ163" s="167"/>
      <c r="CK163" s="180"/>
      <c r="CL163" s="167"/>
      <c r="CM163" s="198"/>
      <c r="CN163" s="199">
        <f t="shared" si="120"/>
        <v>0</v>
      </c>
      <c r="CO163" s="216">
        <f t="shared" si="121"/>
        <v>0</v>
      </c>
      <c r="CP163" s="199">
        <f t="shared" si="122"/>
        <v>0</v>
      </c>
      <c r="CQ163" s="215">
        <f t="shared" si="123"/>
        <v>0</v>
      </c>
      <c r="CR163" s="1"/>
      <c r="CS163" s="1"/>
      <c r="CT163" s="167"/>
      <c r="CU163" s="180"/>
      <c r="CV163" s="167"/>
      <c r="CW163" s="180"/>
      <c r="CX163" s="167"/>
      <c r="CY163" s="180"/>
      <c r="CZ163" s="167"/>
      <c r="DA163" s="180"/>
      <c r="DB163" s="167"/>
      <c r="DC163" s="180"/>
      <c r="DD163" s="167"/>
      <c r="DE163" s="180"/>
      <c r="DF163" s="167"/>
      <c r="DG163" s="180"/>
      <c r="DH163" s="167"/>
      <c r="DI163" s="198"/>
      <c r="DJ163" s="199">
        <f t="shared" si="150"/>
        <v>0</v>
      </c>
      <c r="DK163" s="216">
        <f t="shared" si="151"/>
        <v>0</v>
      </c>
      <c r="DL163" s="199">
        <f t="shared" si="152"/>
        <v>0</v>
      </c>
      <c r="DM163" s="215">
        <f t="shared" si="153"/>
        <v>0</v>
      </c>
      <c r="DN163" s="1"/>
      <c r="DO163" s="1"/>
      <c r="DP163" s="167"/>
      <c r="DQ163" s="180"/>
      <c r="DR163" s="167"/>
      <c r="DS163" s="180"/>
      <c r="DT163" s="167"/>
      <c r="DU163" s="180"/>
      <c r="DV163" s="167"/>
      <c r="DW163" s="180"/>
      <c r="DX163" s="167"/>
      <c r="DY163" s="180"/>
      <c r="DZ163" s="167"/>
      <c r="EA163" s="180"/>
      <c r="EB163" s="167"/>
      <c r="EC163" s="180"/>
      <c r="ED163" s="167"/>
      <c r="EE163" s="198"/>
      <c r="EF163" s="199">
        <f t="shared" si="106"/>
        <v>0</v>
      </c>
      <c r="EG163" s="216">
        <f t="shared" si="107"/>
        <v>0</v>
      </c>
      <c r="EH163" s="199">
        <f t="shared" si="108"/>
        <v>0</v>
      </c>
      <c r="EI163" s="215">
        <f t="shared" si="109"/>
        <v>0</v>
      </c>
      <c r="EJ163" s="1"/>
      <c r="EK163" s="1"/>
      <c r="EL163" s="167"/>
      <c r="EM163" s="180"/>
      <c r="EN163" s="167"/>
      <c r="EO163" s="180"/>
      <c r="EP163" s="167"/>
      <c r="EQ163" s="180"/>
      <c r="ER163" s="167"/>
      <c r="ES163" s="180"/>
      <c r="ET163" s="167"/>
      <c r="EU163" s="180"/>
      <c r="EV163" s="167"/>
      <c r="EW163" s="180"/>
      <c r="EX163" s="167"/>
      <c r="EY163" s="180"/>
      <c r="EZ163" s="167"/>
      <c r="FA163" s="198"/>
      <c r="FB163" s="199">
        <f t="shared" si="110"/>
        <v>0</v>
      </c>
      <c r="FC163" s="216">
        <f t="shared" si="111"/>
        <v>0</v>
      </c>
      <c r="FD163" s="199">
        <f t="shared" si="112"/>
        <v>0</v>
      </c>
      <c r="FE163" s="215">
        <f t="shared" si="113"/>
        <v>0</v>
      </c>
      <c r="FF163" s="1"/>
      <c r="FG163" s="1"/>
      <c r="FH163" s="167"/>
      <c r="FI163" s="180"/>
      <c r="FJ163" s="167"/>
      <c r="FK163" s="180"/>
      <c r="FL163" s="167"/>
      <c r="FM163" s="180"/>
      <c r="FN163" s="167"/>
      <c r="FO163" s="180"/>
      <c r="FP163" s="167"/>
      <c r="FQ163" s="180"/>
      <c r="FR163" s="167"/>
      <c r="FS163" s="180"/>
      <c r="FT163" s="167"/>
      <c r="FU163" s="180"/>
      <c r="FV163" s="167"/>
      <c r="FW163" s="198"/>
      <c r="FX163" s="199">
        <f t="shared" si="124"/>
        <v>0</v>
      </c>
      <c r="FY163" s="216">
        <f t="shared" si="125"/>
        <v>0</v>
      </c>
      <c r="FZ163" s="199">
        <f t="shared" si="126"/>
        <v>0</v>
      </c>
      <c r="GA163" s="215">
        <f t="shared" si="127"/>
        <v>0</v>
      </c>
      <c r="GB163" s="1"/>
      <c r="GC163" s="1"/>
      <c r="GD163" s="167"/>
      <c r="GE163" s="180"/>
      <c r="GF163" s="167"/>
      <c r="GG163" s="180"/>
      <c r="GH163" s="167"/>
      <c r="GI163" s="180"/>
      <c r="GJ163" s="167"/>
      <c r="GK163" s="180"/>
      <c r="GL163" s="167"/>
      <c r="GM163" s="180"/>
      <c r="GN163" s="167"/>
      <c r="GO163" s="180"/>
      <c r="GP163" s="167"/>
      <c r="GQ163" s="180"/>
      <c r="GR163" s="167"/>
      <c r="GS163" s="198"/>
      <c r="GT163" s="199">
        <f t="shared" si="128"/>
        <v>0</v>
      </c>
      <c r="GU163" s="216">
        <f t="shared" si="129"/>
        <v>0</v>
      </c>
      <c r="GV163" s="199">
        <f t="shared" si="130"/>
        <v>0</v>
      </c>
      <c r="GW163" s="215">
        <f t="shared" si="131"/>
        <v>0</v>
      </c>
      <c r="GX163" s="1"/>
      <c r="GY163" s="1"/>
      <c r="GZ163" s="167"/>
      <c r="HA163" s="180"/>
      <c r="HB163" s="167"/>
      <c r="HC163" s="180"/>
      <c r="HD163" s="167"/>
      <c r="HE163" s="180"/>
      <c r="HF163" s="167"/>
      <c r="HG163" s="180"/>
      <c r="HH163" s="167"/>
      <c r="HI163" s="180"/>
      <c r="HJ163" s="167"/>
      <c r="HK163" s="180"/>
      <c r="HL163" s="167"/>
      <c r="HM163" s="180"/>
      <c r="HN163" s="167"/>
      <c r="HO163" s="198"/>
      <c r="HP163" s="199">
        <f t="shared" si="132"/>
        <v>0</v>
      </c>
      <c r="HQ163" s="216">
        <f t="shared" si="133"/>
        <v>0</v>
      </c>
      <c r="HR163" s="199">
        <f t="shared" si="134"/>
        <v>0</v>
      </c>
      <c r="HS163" s="215">
        <f t="shared" si="135"/>
        <v>0</v>
      </c>
      <c r="HT163" s="1"/>
      <c r="HU163" s="1"/>
      <c r="HV163" s="201">
        <f t="shared" si="136"/>
        <v>0</v>
      </c>
      <c r="HW163" s="202">
        <f t="shared" si="137"/>
        <v>0</v>
      </c>
      <c r="HX163" s="169">
        <f t="shared" si="138"/>
        <v>0</v>
      </c>
      <c r="HY163" s="170">
        <f t="shared" si="139"/>
        <v>0</v>
      </c>
      <c r="HZ163" s="203">
        <f t="shared" si="140"/>
        <v>0</v>
      </c>
      <c r="IA163" s="202">
        <f t="shared" si="141"/>
        <v>0</v>
      </c>
      <c r="IB163" s="169">
        <f t="shared" si="142"/>
        <v>0</v>
      </c>
      <c r="IC163" s="444">
        <f t="shared" si="143"/>
        <v>0</v>
      </c>
      <c r="ID163" s="437">
        <f t="shared" si="144"/>
        <v>0</v>
      </c>
      <c r="IE163" s="439">
        <f t="shared" si="145"/>
        <v>0</v>
      </c>
      <c r="IF163" s="438" t="s">
        <v>343</v>
      </c>
      <c r="IG163" s="439" t="s">
        <v>343</v>
      </c>
      <c r="IH163" s="1"/>
    </row>
    <row r="164" spans="2:242" s="4" customFormat="1" ht="16.5" hidden="1" customHeight="1" x14ac:dyDescent="0.2">
      <c r="B164" s="73"/>
      <c r="C164" s="882"/>
      <c r="D164" s="883"/>
      <c r="E164" s="131"/>
      <c r="F164" s="564"/>
      <c r="G164" s="131"/>
      <c r="H164" s="131"/>
      <c r="I164" s="80">
        <f>INT(ROUND(F164,2)*(IF(E164&gt;0,data!$J$4,0)))</f>
        <v>0</v>
      </c>
      <c r="J164" s="80"/>
      <c r="K164" s="567"/>
      <c r="L164" s="131"/>
      <c r="M164" s="80">
        <f>INT(ROUND(F164,2)*(IF(E164&gt;0,(IF(K164="ano",data!$J$6,0)),0)))</f>
        <v>0</v>
      </c>
      <c r="N164" s="82"/>
      <c r="O164" s="84"/>
      <c r="Q164" s="85"/>
      <c r="R164" s="639" t="s">
        <v>343</v>
      </c>
      <c r="T164" s="4">
        <f t="shared" si="91"/>
        <v>0</v>
      </c>
      <c r="U164" s="176" t="s">
        <v>300</v>
      </c>
      <c r="V164" s="10"/>
      <c r="W164" s="10"/>
      <c r="X164" s="568"/>
      <c r="Y164" s="569"/>
      <c r="Z164" s="568"/>
      <c r="AA164" s="569"/>
      <c r="AB164" s="568"/>
      <c r="AC164" s="569"/>
      <c r="AD164" s="568"/>
      <c r="AE164" s="569"/>
      <c r="AF164" s="568"/>
      <c r="AG164" s="569"/>
      <c r="AH164" s="568"/>
      <c r="AI164" s="569"/>
      <c r="AJ164" s="568"/>
      <c r="AK164" s="569"/>
      <c r="AL164" s="568"/>
      <c r="AM164" s="569"/>
      <c r="AN164" s="568"/>
      <c r="AO164" s="569"/>
      <c r="AP164" s="568"/>
      <c r="AQ164" s="569"/>
      <c r="AR164" s="568"/>
      <c r="AS164" s="569"/>
      <c r="AT164" s="568"/>
      <c r="AU164" s="570"/>
      <c r="AV164" s="199">
        <f t="shared" si="194"/>
        <v>0</v>
      </c>
      <c r="AW164" s="215">
        <f t="shared" si="114"/>
        <v>0</v>
      </c>
      <c r="AX164" s="199">
        <f t="shared" si="195"/>
        <v>0</v>
      </c>
      <c r="AY164" s="215">
        <f t="shared" si="115"/>
        <v>0</v>
      </c>
      <c r="AZ164" s="1"/>
      <c r="BA164" s="1"/>
      <c r="BB164" s="568"/>
      <c r="BC164" s="569"/>
      <c r="BD164" s="568"/>
      <c r="BE164" s="569"/>
      <c r="BF164" s="568"/>
      <c r="BG164" s="569"/>
      <c r="BH164" s="568"/>
      <c r="BI164" s="569"/>
      <c r="BJ164" s="568"/>
      <c r="BK164" s="569"/>
      <c r="BL164" s="568"/>
      <c r="BM164" s="569"/>
      <c r="BN164" s="568"/>
      <c r="BO164" s="569"/>
      <c r="BP164" s="568"/>
      <c r="BQ164" s="570"/>
      <c r="BR164" s="199">
        <f t="shared" si="116"/>
        <v>0</v>
      </c>
      <c r="BS164" s="216">
        <f t="shared" si="117"/>
        <v>0</v>
      </c>
      <c r="BT164" s="199">
        <f t="shared" si="118"/>
        <v>0</v>
      </c>
      <c r="BU164" s="215">
        <f t="shared" si="119"/>
        <v>0</v>
      </c>
      <c r="BV164" s="1"/>
      <c r="BW164" s="1"/>
      <c r="BX164" s="568"/>
      <c r="BY164" s="569"/>
      <c r="BZ164" s="568"/>
      <c r="CA164" s="569"/>
      <c r="CB164" s="568"/>
      <c r="CC164" s="569"/>
      <c r="CD164" s="568"/>
      <c r="CE164" s="569"/>
      <c r="CF164" s="568"/>
      <c r="CG164" s="569"/>
      <c r="CH164" s="568"/>
      <c r="CI164" s="569"/>
      <c r="CJ164" s="568"/>
      <c r="CK164" s="569"/>
      <c r="CL164" s="568"/>
      <c r="CM164" s="570"/>
      <c r="CN164" s="199">
        <f t="shared" si="120"/>
        <v>0</v>
      </c>
      <c r="CO164" s="216">
        <f t="shared" si="121"/>
        <v>0</v>
      </c>
      <c r="CP164" s="199">
        <f t="shared" si="122"/>
        <v>0</v>
      </c>
      <c r="CQ164" s="215">
        <f t="shared" si="123"/>
        <v>0</v>
      </c>
      <c r="CR164" s="1"/>
      <c r="CS164" s="1"/>
      <c r="CT164" s="568"/>
      <c r="CU164" s="569"/>
      <c r="CV164" s="568"/>
      <c r="CW164" s="569"/>
      <c r="CX164" s="568"/>
      <c r="CY164" s="569"/>
      <c r="CZ164" s="568"/>
      <c r="DA164" s="569"/>
      <c r="DB164" s="568"/>
      <c r="DC164" s="569"/>
      <c r="DD164" s="568"/>
      <c r="DE164" s="569"/>
      <c r="DF164" s="568"/>
      <c r="DG164" s="569"/>
      <c r="DH164" s="568"/>
      <c r="DI164" s="570"/>
      <c r="DJ164" s="199">
        <f t="shared" si="150"/>
        <v>0</v>
      </c>
      <c r="DK164" s="216">
        <f t="shared" si="151"/>
        <v>0</v>
      </c>
      <c r="DL164" s="199">
        <f t="shared" si="152"/>
        <v>0</v>
      </c>
      <c r="DM164" s="215">
        <f t="shared" si="153"/>
        <v>0</v>
      </c>
      <c r="DN164" s="1"/>
      <c r="DO164" s="1"/>
      <c r="DP164" s="568"/>
      <c r="DQ164" s="569"/>
      <c r="DR164" s="568"/>
      <c r="DS164" s="569"/>
      <c r="DT164" s="568"/>
      <c r="DU164" s="569"/>
      <c r="DV164" s="568"/>
      <c r="DW164" s="569"/>
      <c r="DX164" s="568"/>
      <c r="DY164" s="569"/>
      <c r="DZ164" s="568"/>
      <c r="EA164" s="569"/>
      <c r="EB164" s="568"/>
      <c r="EC164" s="569"/>
      <c r="ED164" s="568"/>
      <c r="EE164" s="570"/>
      <c r="EF164" s="199">
        <f t="shared" si="106"/>
        <v>0</v>
      </c>
      <c r="EG164" s="216">
        <f t="shared" si="107"/>
        <v>0</v>
      </c>
      <c r="EH164" s="199">
        <f t="shared" si="108"/>
        <v>0</v>
      </c>
      <c r="EI164" s="215">
        <f t="shared" si="109"/>
        <v>0</v>
      </c>
      <c r="EJ164" s="1"/>
      <c r="EK164" s="1"/>
      <c r="EL164" s="568"/>
      <c r="EM164" s="569"/>
      <c r="EN164" s="568"/>
      <c r="EO164" s="569"/>
      <c r="EP164" s="568"/>
      <c r="EQ164" s="569"/>
      <c r="ER164" s="568"/>
      <c r="ES164" s="569"/>
      <c r="ET164" s="568"/>
      <c r="EU164" s="569"/>
      <c r="EV164" s="568"/>
      <c r="EW164" s="569"/>
      <c r="EX164" s="568"/>
      <c r="EY164" s="569"/>
      <c r="EZ164" s="568"/>
      <c r="FA164" s="570"/>
      <c r="FB164" s="199">
        <f t="shared" si="110"/>
        <v>0</v>
      </c>
      <c r="FC164" s="216">
        <f t="shared" si="111"/>
        <v>0</v>
      </c>
      <c r="FD164" s="199">
        <f t="shared" si="112"/>
        <v>0</v>
      </c>
      <c r="FE164" s="215">
        <f t="shared" si="113"/>
        <v>0</v>
      </c>
      <c r="FF164" s="1"/>
      <c r="FG164" s="1"/>
      <c r="FH164" s="568"/>
      <c r="FI164" s="569"/>
      <c r="FJ164" s="568"/>
      <c r="FK164" s="569"/>
      <c r="FL164" s="568"/>
      <c r="FM164" s="569"/>
      <c r="FN164" s="568"/>
      <c r="FO164" s="569"/>
      <c r="FP164" s="568"/>
      <c r="FQ164" s="569"/>
      <c r="FR164" s="568"/>
      <c r="FS164" s="569"/>
      <c r="FT164" s="568"/>
      <c r="FU164" s="569"/>
      <c r="FV164" s="568"/>
      <c r="FW164" s="570"/>
      <c r="FX164" s="199">
        <f t="shared" si="124"/>
        <v>0</v>
      </c>
      <c r="FY164" s="216">
        <f t="shared" si="125"/>
        <v>0</v>
      </c>
      <c r="FZ164" s="199">
        <f t="shared" si="126"/>
        <v>0</v>
      </c>
      <c r="GA164" s="215">
        <f t="shared" si="127"/>
        <v>0</v>
      </c>
      <c r="GB164" s="1"/>
      <c r="GC164" s="1"/>
      <c r="GD164" s="568"/>
      <c r="GE164" s="569"/>
      <c r="GF164" s="568"/>
      <c r="GG164" s="569"/>
      <c r="GH164" s="568"/>
      <c r="GI164" s="569"/>
      <c r="GJ164" s="568"/>
      <c r="GK164" s="569"/>
      <c r="GL164" s="568"/>
      <c r="GM164" s="569"/>
      <c r="GN164" s="568"/>
      <c r="GO164" s="569"/>
      <c r="GP164" s="568"/>
      <c r="GQ164" s="569"/>
      <c r="GR164" s="568"/>
      <c r="GS164" s="570"/>
      <c r="GT164" s="199">
        <f t="shared" si="128"/>
        <v>0</v>
      </c>
      <c r="GU164" s="216">
        <f t="shared" si="129"/>
        <v>0</v>
      </c>
      <c r="GV164" s="199">
        <f t="shared" si="130"/>
        <v>0</v>
      </c>
      <c r="GW164" s="215">
        <f t="shared" si="131"/>
        <v>0</v>
      </c>
      <c r="GX164" s="1"/>
      <c r="GY164" s="1"/>
      <c r="GZ164" s="568"/>
      <c r="HA164" s="569"/>
      <c r="HB164" s="568"/>
      <c r="HC164" s="569"/>
      <c r="HD164" s="568"/>
      <c r="HE164" s="569"/>
      <c r="HF164" s="568"/>
      <c r="HG164" s="569"/>
      <c r="HH164" s="568"/>
      <c r="HI164" s="569"/>
      <c r="HJ164" s="568"/>
      <c r="HK164" s="569"/>
      <c r="HL164" s="568"/>
      <c r="HM164" s="569"/>
      <c r="HN164" s="568"/>
      <c r="HO164" s="570"/>
      <c r="HP164" s="199">
        <f t="shared" si="132"/>
        <v>0</v>
      </c>
      <c r="HQ164" s="216">
        <f t="shared" si="133"/>
        <v>0</v>
      </c>
      <c r="HR164" s="199">
        <f t="shared" si="134"/>
        <v>0</v>
      </c>
      <c r="HS164" s="215">
        <f t="shared" si="135"/>
        <v>0</v>
      </c>
      <c r="HT164" s="1"/>
      <c r="HU164" s="1"/>
      <c r="HV164" s="201">
        <f t="shared" si="136"/>
        <v>0</v>
      </c>
      <c r="HW164" s="202">
        <f t="shared" si="137"/>
        <v>0</v>
      </c>
      <c r="HX164" s="169">
        <f t="shared" si="138"/>
        <v>0</v>
      </c>
      <c r="HY164" s="170">
        <f t="shared" si="139"/>
        <v>0</v>
      </c>
      <c r="HZ164" s="203">
        <f t="shared" si="140"/>
        <v>0</v>
      </c>
      <c r="IA164" s="202">
        <f t="shared" si="141"/>
        <v>0</v>
      </c>
      <c r="IB164" s="169">
        <f t="shared" si="142"/>
        <v>0</v>
      </c>
      <c r="IC164" s="444">
        <f t="shared" si="143"/>
        <v>0</v>
      </c>
      <c r="ID164" s="437">
        <f t="shared" si="144"/>
        <v>0</v>
      </c>
      <c r="IE164" s="439">
        <f t="shared" si="145"/>
        <v>0</v>
      </c>
      <c r="IF164" s="438" t="s">
        <v>343</v>
      </c>
      <c r="IG164" s="439" t="s">
        <v>343</v>
      </c>
      <c r="IH164" s="1"/>
    </row>
    <row r="165" spans="2:242" s="4" customFormat="1" ht="16.5" customHeight="1" x14ac:dyDescent="0.2">
      <c r="B165" s="73" t="s">
        <v>363</v>
      </c>
      <c r="C165" s="880"/>
      <c r="D165" s="881"/>
      <c r="E165" s="318"/>
      <c r="F165" s="314"/>
      <c r="G165" s="14"/>
      <c r="H165" s="14"/>
      <c r="I165" s="80">
        <f>INT(ROUND(F165,2)*(IF(E165&gt;0,data!$J$4,0)))</f>
        <v>0</v>
      </c>
      <c r="J165" s="80">
        <f t="shared" ref="J165" si="252">IF(E165&gt;0,I165*E165,0)</f>
        <v>0</v>
      </c>
      <c r="K165" s="320"/>
      <c r="L165" s="318"/>
      <c r="M165" s="80">
        <f>INT(ROUND(F165,2)*(IF(E165&gt;0,(IF(K165="ano",data!$J$6,0)),0)))</f>
        <v>0</v>
      </c>
      <c r="N165" s="82">
        <f t="shared" ref="N165" si="253">IF(L165&gt;E165,M165*E165,M165*L165)</f>
        <v>0</v>
      </c>
      <c r="O165" s="84">
        <f t="shared" ref="O165" si="254">J165+N165</f>
        <v>0</v>
      </c>
      <c r="Q165" s="85" t="str">
        <f t="shared" ref="Q165" si="255">IF(O165&gt;0,1,"")</f>
        <v/>
      </c>
      <c r="R165" s="639" t="s">
        <v>343</v>
      </c>
      <c r="T165" s="4">
        <f t="shared" si="91"/>
        <v>0</v>
      </c>
      <c r="U165" s="179" t="s">
        <v>300</v>
      </c>
      <c r="V165" s="10"/>
      <c r="W165" s="10"/>
      <c r="X165" s="167"/>
      <c r="Y165" s="180"/>
      <c r="Z165" s="167"/>
      <c r="AA165" s="180"/>
      <c r="AB165" s="167"/>
      <c r="AC165" s="180"/>
      <c r="AD165" s="167"/>
      <c r="AE165" s="180"/>
      <c r="AF165" s="167"/>
      <c r="AG165" s="180"/>
      <c r="AH165" s="167"/>
      <c r="AI165" s="180"/>
      <c r="AJ165" s="167"/>
      <c r="AK165" s="180"/>
      <c r="AL165" s="167"/>
      <c r="AM165" s="180"/>
      <c r="AN165" s="167"/>
      <c r="AO165" s="180"/>
      <c r="AP165" s="167"/>
      <c r="AQ165" s="180"/>
      <c r="AR165" s="167"/>
      <c r="AS165" s="180"/>
      <c r="AT165" s="167"/>
      <c r="AU165" s="198"/>
      <c r="AV165" s="199">
        <f t="shared" si="194"/>
        <v>0</v>
      </c>
      <c r="AW165" s="215">
        <f t="shared" si="114"/>
        <v>0</v>
      </c>
      <c r="AX165" s="199">
        <f t="shared" si="195"/>
        <v>0</v>
      </c>
      <c r="AY165" s="215">
        <f t="shared" si="115"/>
        <v>0</v>
      </c>
      <c r="AZ165" s="1"/>
      <c r="BA165" s="1"/>
      <c r="BB165" s="167"/>
      <c r="BC165" s="180"/>
      <c r="BD165" s="167"/>
      <c r="BE165" s="180"/>
      <c r="BF165" s="167"/>
      <c r="BG165" s="180"/>
      <c r="BH165" s="167"/>
      <c r="BI165" s="180"/>
      <c r="BJ165" s="167"/>
      <c r="BK165" s="180"/>
      <c r="BL165" s="167"/>
      <c r="BM165" s="180"/>
      <c r="BN165" s="167"/>
      <c r="BO165" s="180"/>
      <c r="BP165" s="167"/>
      <c r="BQ165" s="198"/>
      <c r="BR165" s="199">
        <f t="shared" si="116"/>
        <v>0</v>
      </c>
      <c r="BS165" s="216">
        <f t="shared" si="117"/>
        <v>0</v>
      </c>
      <c r="BT165" s="199">
        <f t="shared" si="118"/>
        <v>0</v>
      </c>
      <c r="BU165" s="215">
        <f t="shared" si="119"/>
        <v>0</v>
      </c>
      <c r="BV165" s="1"/>
      <c r="BW165" s="1"/>
      <c r="BX165" s="167"/>
      <c r="BY165" s="180"/>
      <c r="BZ165" s="167"/>
      <c r="CA165" s="180"/>
      <c r="CB165" s="167"/>
      <c r="CC165" s="180"/>
      <c r="CD165" s="167"/>
      <c r="CE165" s="180"/>
      <c r="CF165" s="167"/>
      <c r="CG165" s="180"/>
      <c r="CH165" s="167"/>
      <c r="CI165" s="180"/>
      <c r="CJ165" s="167"/>
      <c r="CK165" s="180"/>
      <c r="CL165" s="167"/>
      <c r="CM165" s="198"/>
      <c r="CN165" s="199">
        <f t="shared" si="120"/>
        <v>0</v>
      </c>
      <c r="CO165" s="216">
        <f t="shared" si="121"/>
        <v>0</v>
      </c>
      <c r="CP165" s="199">
        <f t="shared" si="122"/>
        <v>0</v>
      </c>
      <c r="CQ165" s="215">
        <f t="shared" si="123"/>
        <v>0</v>
      </c>
      <c r="CR165" s="1"/>
      <c r="CS165" s="1"/>
      <c r="CT165" s="167"/>
      <c r="CU165" s="180"/>
      <c r="CV165" s="167"/>
      <c r="CW165" s="180"/>
      <c r="CX165" s="167"/>
      <c r="CY165" s="180"/>
      <c r="CZ165" s="167"/>
      <c r="DA165" s="180"/>
      <c r="DB165" s="167"/>
      <c r="DC165" s="180"/>
      <c r="DD165" s="167"/>
      <c r="DE165" s="180"/>
      <c r="DF165" s="167"/>
      <c r="DG165" s="180"/>
      <c r="DH165" s="167"/>
      <c r="DI165" s="198"/>
      <c r="DJ165" s="199">
        <f t="shared" si="150"/>
        <v>0</v>
      </c>
      <c r="DK165" s="216">
        <f t="shared" si="151"/>
        <v>0</v>
      </c>
      <c r="DL165" s="199">
        <f t="shared" si="152"/>
        <v>0</v>
      </c>
      <c r="DM165" s="215">
        <f t="shared" si="153"/>
        <v>0</v>
      </c>
      <c r="DN165" s="1"/>
      <c r="DO165" s="1"/>
      <c r="DP165" s="167"/>
      <c r="DQ165" s="180"/>
      <c r="DR165" s="167"/>
      <c r="DS165" s="180"/>
      <c r="DT165" s="167"/>
      <c r="DU165" s="180"/>
      <c r="DV165" s="167"/>
      <c r="DW165" s="180"/>
      <c r="DX165" s="167"/>
      <c r="DY165" s="180"/>
      <c r="DZ165" s="167"/>
      <c r="EA165" s="180"/>
      <c r="EB165" s="167"/>
      <c r="EC165" s="180"/>
      <c r="ED165" s="167"/>
      <c r="EE165" s="198"/>
      <c r="EF165" s="199">
        <f t="shared" si="106"/>
        <v>0</v>
      </c>
      <c r="EG165" s="216">
        <f t="shared" si="107"/>
        <v>0</v>
      </c>
      <c r="EH165" s="199">
        <f t="shared" si="108"/>
        <v>0</v>
      </c>
      <c r="EI165" s="215">
        <f t="shared" si="109"/>
        <v>0</v>
      </c>
      <c r="EJ165" s="1"/>
      <c r="EK165" s="1"/>
      <c r="EL165" s="167"/>
      <c r="EM165" s="180"/>
      <c r="EN165" s="167"/>
      <c r="EO165" s="180"/>
      <c r="EP165" s="167"/>
      <c r="EQ165" s="180"/>
      <c r="ER165" s="167"/>
      <c r="ES165" s="180"/>
      <c r="ET165" s="167"/>
      <c r="EU165" s="180"/>
      <c r="EV165" s="167"/>
      <c r="EW165" s="180"/>
      <c r="EX165" s="167"/>
      <c r="EY165" s="180"/>
      <c r="EZ165" s="167"/>
      <c r="FA165" s="198"/>
      <c r="FB165" s="199">
        <f t="shared" si="110"/>
        <v>0</v>
      </c>
      <c r="FC165" s="216">
        <f t="shared" si="111"/>
        <v>0</v>
      </c>
      <c r="FD165" s="199">
        <f t="shared" si="112"/>
        <v>0</v>
      </c>
      <c r="FE165" s="215">
        <f t="shared" si="113"/>
        <v>0</v>
      </c>
      <c r="FF165" s="1"/>
      <c r="FG165" s="1"/>
      <c r="FH165" s="167"/>
      <c r="FI165" s="180"/>
      <c r="FJ165" s="167"/>
      <c r="FK165" s="180"/>
      <c r="FL165" s="167"/>
      <c r="FM165" s="180"/>
      <c r="FN165" s="167"/>
      <c r="FO165" s="180"/>
      <c r="FP165" s="167"/>
      <c r="FQ165" s="180"/>
      <c r="FR165" s="167"/>
      <c r="FS165" s="180"/>
      <c r="FT165" s="167"/>
      <c r="FU165" s="180"/>
      <c r="FV165" s="167"/>
      <c r="FW165" s="198"/>
      <c r="FX165" s="199">
        <f t="shared" si="124"/>
        <v>0</v>
      </c>
      <c r="FY165" s="216">
        <f t="shared" si="125"/>
        <v>0</v>
      </c>
      <c r="FZ165" s="199">
        <f t="shared" si="126"/>
        <v>0</v>
      </c>
      <c r="GA165" s="215">
        <f t="shared" si="127"/>
        <v>0</v>
      </c>
      <c r="GB165" s="1"/>
      <c r="GC165" s="1"/>
      <c r="GD165" s="167"/>
      <c r="GE165" s="180"/>
      <c r="GF165" s="167"/>
      <c r="GG165" s="180"/>
      <c r="GH165" s="167"/>
      <c r="GI165" s="180"/>
      <c r="GJ165" s="167"/>
      <c r="GK165" s="180"/>
      <c r="GL165" s="167"/>
      <c r="GM165" s="180"/>
      <c r="GN165" s="167"/>
      <c r="GO165" s="180"/>
      <c r="GP165" s="167"/>
      <c r="GQ165" s="180"/>
      <c r="GR165" s="167"/>
      <c r="GS165" s="198"/>
      <c r="GT165" s="199">
        <f t="shared" si="128"/>
        <v>0</v>
      </c>
      <c r="GU165" s="216">
        <f t="shared" si="129"/>
        <v>0</v>
      </c>
      <c r="GV165" s="199">
        <f t="shared" si="130"/>
        <v>0</v>
      </c>
      <c r="GW165" s="215">
        <f t="shared" si="131"/>
        <v>0</v>
      </c>
      <c r="GX165" s="1"/>
      <c r="GY165" s="1"/>
      <c r="GZ165" s="167"/>
      <c r="HA165" s="180"/>
      <c r="HB165" s="167"/>
      <c r="HC165" s="180"/>
      <c r="HD165" s="167"/>
      <c r="HE165" s="180"/>
      <c r="HF165" s="167"/>
      <c r="HG165" s="180"/>
      <c r="HH165" s="167"/>
      <c r="HI165" s="180"/>
      <c r="HJ165" s="167"/>
      <c r="HK165" s="180"/>
      <c r="HL165" s="167"/>
      <c r="HM165" s="180"/>
      <c r="HN165" s="167"/>
      <c r="HO165" s="198"/>
      <c r="HP165" s="199">
        <f t="shared" si="132"/>
        <v>0</v>
      </c>
      <c r="HQ165" s="216">
        <f t="shared" si="133"/>
        <v>0</v>
      </c>
      <c r="HR165" s="199">
        <f t="shared" si="134"/>
        <v>0</v>
      </c>
      <c r="HS165" s="215">
        <f t="shared" si="135"/>
        <v>0</v>
      </c>
      <c r="HT165" s="1"/>
      <c r="HU165" s="1"/>
      <c r="HV165" s="201">
        <f t="shared" si="136"/>
        <v>0</v>
      </c>
      <c r="HW165" s="202">
        <f t="shared" si="137"/>
        <v>0</v>
      </c>
      <c r="HX165" s="169">
        <f t="shared" si="138"/>
        <v>0</v>
      </c>
      <c r="HY165" s="170">
        <f t="shared" si="139"/>
        <v>0</v>
      </c>
      <c r="HZ165" s="203">
        <f t="shared" si="140"/>
        <v>0</v>
      </c>
      <c r="IA165" s="202">
        <f t="shared" si="141"/>
        <v>0</v>
      </c>
      <c r="IB165" s="169">
        <f t="shared" si="142"/>
        <v>0</v>
      </c>
      <c r="IC165" s="444">
        <f t="shared" si="143"/>
        <v>0</v>
      </c>
      <c r="ID165" s="437">
        <f t="shared" si="144"/>
        <v>0</v>
      </c>
      <c r="IE165" s="439">
        <f t="shared" si="145"/>
        <v>0</v>
      </c>
      <c r="IF165" s="438" t="s">
        <v>343</v>
      </c>
      <c r="IG165" s="439" t="s">
        <v>343</v>
      </c>
      <c r="IH165" s="1"/>
    </row>
    <row r="166" spans="2:242" s="4" customFormat="1" ht="16.5" hidden="1" customHeight="1" x14ac:dyDescent="0.2">
      <c r="B166" s="73"/>
      <c r="C166" s="882"/>
      <c r="D166" s="883"/>
      <c r="E166" s="131"/>
      <c r="F166" s="564"/>
      <c r="G166" s="131"/>
      <c r="H166" s="131"/>
      <c r="I166" s="80">
        <f>INT(ROUND(F166,2)*(IF(E166&gt;0,data!$J$4,0)))</f>
        <v>0</v>
      </c>
      <c r="J166" s="80"/>
      <c r="K166" s="567"/>
      <c r="L166" s="131"/>
      <c r="M166" s="80">
        <f>INT(ROUND(F166,2)*(IF(E166&gt;0,(IF(K166="ano",data!$J$6,0)),0)))</f>
        <v>0</v>
      </c>
      <c r="N166" s="82"/>
      <c r="O166" s="84"/>
      <c r="Q166" s="85"/>
      <c r="R166" s="639" t="s">
        <v>343</v>
      </c>
      <c r="T166" s="4">
        <f t="shared" si="91"/>
        <v>0</v>
      </c>
      <c r="U166" s="176" t="s">
        <v>300</v>
      </c>
      <c r="V166" s="10"/>
      <c r="W166" s="10"/>
      <c r="X166" s="568"/>
      <c r="Y166" s="569"/>
      <c r="Z166" s="568"/>
      <c r="AA166" s="569"/>
      <c r="AB166" s="568"/>
      <c r="AC166" s="569"/>
      <c r="AD166" s="568"/>
      <c r="AE166" s="569"/>
      <c r="AF166" s="568"/>
      <c r="AG166" s="569"/>
      <c r="AH166" s="568"/>
      <c r="AI166" s="569"/>
      <c r="AJ166" s="568"/>
      <c r="AK166" s="569"/>
      <c r="AL166" s="568"/>
      <c r="AM166" s="569"/>
      <c r="AN166" s="568"/>
      <c r="AO166" s="569"/>
      <c r="AP166" s="568"/>
      <c r="AQ166" s="569"/>
      <c r="AR166" s="568"/>
      <c r="AS166" s="569"/>
      <c r="AT166" s="568"/>
      <c r="AU166" s="570"/>
      <c r="AV166" s="199">
        <f t="shared" si="194"/>
        <v>0</v>
      </c>
      <c r="AW166" s="215">
        <f t="shared" si="114"/>
        <v>0</v>
      </c>
      <c r="AX166" s="199">
        <f t="shared" si="195"/>
        <v>0</v>
      </c>
      <c r="AY166" s="215">
        <f t="shared" si="115"/>
        <v>0</v>
      </c>
      <c r="AZ166" s="1"/>
      <c r="BA166" s="1"/>
      <c r="BB166" s="568"/>
      <c r="BC166" s="569"/>
      <c r="BD166" s="568"/>
      <c r="BE166" s="569"/>
      <c r="BF166" s="568"/>
      <c r="BG166" s="569"/>
      <c r="BH166" s="568"/>
      <c r="BI166" s="569"/>
      <c r="BJ166" s="568"/>
      <c r="BK166" s="569"/>
      <c r="BL166" s="568"/>
      <c r="BM166" s="569"/>
      <c r="BN166" s="568"/>
      <c r="BO166" s="569"/>
      <c r="BP166" s="568"/>
      <c r="BQ166" s="570"/>
      <c r="BR166" s="199">
        <f t="shared" si="116"/>
        <v>0</v>
      </c>
      <c r="BS166" s="216">
        <f t="shared" si="117"/>
        <v>0</v>
      </c>
      <c r="BT166" s="199">
        <f t="shared" si="118"/>
        <v>0</v>
      </c>
      <c r="BU166" s="215">
        <f t="shared" si="119"/>
        <v>0</v>
      </c>
      <c r="BV166" s="1"/>
      <c r="BW166" s="1"/>
      <c r="BX166" s="568"/>
      <c r="BY166" s="569"/>
      <c r="BZ166" s="568"/>
      <c r="CA166" s="569"/>
      <c r="CB166" s="568"/>
      <c r="CC166" s="569"/>
      <c r="CD166" s="568"/>
      <c r="CE166" s="569"/>
      <c r="CF166" s="568"/>
      <c r="CG166" s="569"/>
      <c r="CH166" s="568"/>
      <c r="CI166" s="569"/>
      <c r="CJ166" s="568"/>
      <c r="CK166" s="569"/>
      <c r="CL166" s="568"/>
      <c r="CM166" s="570"/>
      <c r="CN166" s="199">
        <f t="shared" si="120"/>
        <v>0</v>
      </c>
      <c r="CO166" s="216">
        <f t="shared" si="121"/>
        <v>0</v>
      </c>
      <c r="CP166" s="199">
        <f t="shared" si="122"/>
        <v>0</v>
      </c>
      <c r="CQ166" s="215">
        <f t="shared" si="123"/>
        <v>0</v>
      </c>
      <c r="CR166" s="1"/>
      <c r="CS166" s="1"/>
      <c r="CT166" s="568"/>
      <c r="CU166" s="569"/>
      <c r="CV166" s="568"/>
      <c r="CW166" s="569"/>
      <c r="CX166" s="568"/>
      <c r="CY166" s="569"/>
      <c r="CZ166" s="568"/>
      <c r="DA166" s="569"/>
      <c r="DB166" s="568"/>
      <c r="DC166" s="569"/>
      <c r="DD166" s="568"/>
      <c r="DE166" s="569"/>
      <c r="DF166" s="568"/>
      <c r="DG166" s="569"/>
      <c r="DH166" s="568"/>
      <c r="DI166" s="570"/>
      <c r="DJ166" s="199">
        <f t="shared" si="150"/>
        <v>0</v>
      </c>
      <c r="DK166" s="216">
        <f t="shared" si="151"/>
        <v>0</v>
      </c>
      <c r="DL166" s="199">
        <f t="shared" si="152"/>
        <v>0</v>
      </c>
      <c r="DM166" s="215">
        <f t="shared" si="153"/>
        <v>0</v>
      </c>
      <c r="DN166" s="1"/>
      <c r="DO166" s="1"/>
      <c r="DP166" s="568"/>
      <c r="DQ166" s="569"/>
      <c r="DR166" s="568"/>
      <c r="DS166" s="569"/>
      <c r="DT166" s="568"/>
      <c r="DU166" s="569"/>
      <c r="DV166" s="568"/>
      <c r="DW166" s="569"/>
      <c r="DX166" s="568"/>
      <c r="DY166" s="569"/>
      <c r="DZ166" s="568"/>
      <c r="EA166" s="569"/>
      <c r="EB166" s="568"/>
      <c r="EC166" s="569"/>
      <c r="ED166" s="568"/>
      <c r="EE166" s="570"/>
      <c r="EF166" s="199">
        <f t="shared" si="106"/>
        <v>0</v>
      </c>
      <c r="EG166" s="216">
        <f t="shared" si="107"/>
        <v>0</v>
      </c>
      <c r="EH166" s="199">
        <f t="shared" si="108"/>
        <v>0</v>
      </c>
      <c r="EI166" s="215">
        <f t="shared" si="109"/>
        <v>0</v>
      </c>
      <c r="EJ166" s="1"/>
      <c r="EK166" s="1"/>
      <c r="EL166" s="568"/>
      <c r="EM166" s="569"/>
      <c r="EN166" s="568"/>
      <c r="EO166" s="569"/>
      <c r="EP166" s="568"/>
      <c r="EQ166" s="569"/>
      <c r="ER166" s="568"/>
      <c r="ES166" s="569"/>
      <c r="ET166" s="568"/>
      <c r="EU166" s="569"/>
      <c r="EV166" s="568"/>
      <c r="EW166" s="569"/>
      <c r="EX166" s="568"/>
      <c r="EY166" s="569"/>
      <c r="EZ166" s="568"/>
      <c r="FA166" s="570"/>
      <c r="FB166" s="199">
        <f t="shared" si="110"/>
        <v>0</v>
      </c>
      <c r="FC166" s="216">
        <f t="shared" si="111"/>
        <v>0</v>
      </c>
      <c r="FD166" s="199">
        <f t="shared" si="112"/>
        <v>0</v>
      </c>
      <c r="FE166" s="215">
        <f t="shared" si="113"/>
        <v>0</v>
      </c>
      <c r="FF166" s="1"/>
      <c r="FG166" s="1"/>
      <c r="FH166" s="568"/>
      <c r="FI166" s="569"/>
      <c r="FJ166" s="568"/>
      <c r="FK166" s="569"/>
      <c r="FL166" s="568"/>
      <c r="FM166" s="569"/>
      <c r="FN166" s="568"/>
      <c r="FO166" s="569"/>
      <c r="FP166" s="568"/>
      <c r="FQ166" s="569"/>
      <c r="FR166" s="568"/>
      <c r="FS166" s="569"/>
      <c r="FT166" s="568"/>
      <c r="FU166" s="569"/>
      <c r="FV166" s="568"/>
      <c r="FW166" s="570"/>
      <c r="FX166" s="199">
        <f t="shared" si="124"/>
        <v>0</v>
      </c>
      <c r="FY166" s="216">
        <f t="shared" si="125"/>
        <v>0</v>
      </c>
      <c r="FZ166" s="199">
        <f t="shared" si="126"/>
        <v>0</v>
      </c>
      <c r="GA166" s="215">
        <f t="shared" si="127"/>
        <v>0</v>
      </c>
      <c r="GB166" s="1"/>
      <c r="GC166" s="1"/>
      <c r="GD166" s="568"/>
      <c r="GE166" s="569"/>
      <c r="GF166" s="568"/>
      <c r="GG166" s="569"/>
      <c r="GH166" s="568"/>
      <c r="GI166" s="569"/>
      <c r="GJ166" s="568"/>
      <c r="GK166" s="569"/>
      <c r="GL166" s="568"/>
      <c r="GM166" s="569"/>
      <c r="GN166" s="568"/>
      <c r="GO166" s="569"/>
      <c r="GP166" s="568"/>
      <c r="GQ166" s="569"/>
      <c r="GR166" s="568"/>
      <c r="GS166" s="570"/>
      <c r="GT166" s="199">
        <f t="shared" si="128"/>
        <v>0</v>
      </c>
      <c r="GU166" s="216">
        <f t="shared" si="129"/>
        <v>0</v>
      </c>
      <c r="GV166" s="199">
        <f t="shared" si="130"/>
        <v>0</v>
      </c>
      <c r="GW166" s="215">
        <f t="shared" si="131"/>
        <v>0</v>
      </c>
      <c r="GX166" s="1"/>
      <c r="GY166" s="1"/>
      <c r="GZ166" s="568"/>
      <c r="HA166" s="569"/>
      <c r="HB166" s="568"/>
      <c r="HC166" s="569"/>
      <c r="HD166" s="568"/>
      <c r="HE166" s="569"/>
      <c r="HF166" s="568"/>
      <c r="HG166" s="569"/>
      <c r="HH166" s="568"/>
      <c r="HI166" s="569"/>
      <c r="HJ166" s="568"/>
      <c r="HK166" s="569"/>
      <c r="HL166" s="568"/>
      <c r="HM166" s="569"/>
      <c r="HN166" s="568"/>
      <c r="HO166" s="570"/>
      <c r="HP166" s="199">
        <f t="shared" si="132"/>
        <v>0</v>
      </c>
      <c r="HQ166" s="216">
        <f t="shared" si="133"/>
        <v>0</v>
      </c>
      <c r="HR166" s="199">
        <f t="shared" si="134"/>
        <v>0</v>
      </c>
      <c r="HS166" s="215">
        <f t="shared" si="135"/>
        <v>0</v>
      </c>
      <c r="HT166" s="1"/>
      <c r="HU166" s="1"/>
      <c r="HV166" s="201">
        <f t="shared" si="136"/>
        <v>0</v>
      </c>
      <c r="HW166" s="202">
        <f t="shared" si="137"/>
        <v>0</v>
      </c>
      <c r="HX166" s="169">
        <f t="shared" si="138"/>
        <v>0</v>
      </c>
      <c r="HY166" s="170">
        <f t="shared" si="139"/>
        <v>0</v>
      </c>
      <c r="HZ166" s="203">
        <f t="shared" si="140"/>
        <v>0</v>
      </c>
      <c r="IA166" s="202">
        <f t="shared" si="141"/>
        <v>0</v>
      </c>
      <c r="IB166" s="169">
        <f t="shared" si="142"/>
        <v>0</v>
      </c>
      <c r="IC166" s="444">
        <f t="shared" si="143"/>
        <v>0</v>
      </c>
      <c r="ID166" s="437">
        <f t="shared" si="144"/>
        <v>0</v>
      </c>
      <c r="IE166" s="439">
        <f t="shared" si="145"/>
        <v>0</v>
      </c>
      <c r="IF166" s="438" t="s">
        <v>343</v>
      </c>
      <c r="IG166" s="439" t="s">
        <v>343</v>
      </c>
      <c r="IH166" s="1"/>
    </row>
    <row r="167" spans="2:242" s="4" customFormat="1" ht="16.5" customHeight="1" x14ac:dyDescent="0.2">
      <c r="B167" s="73" t="s">
        <v>364</v>
      </c>
      <c r="C167" s="880"/>
      <c r="D167" s="881"/>
      <c r="E167" s="318"/>
      <c r="F167" s="314"/>
      <c r="G167" s="14"/>
      <c r="H167" s="14"/>
      <c r="I167" s="80">
        <f>INT(ROUND(F167,2)*(IF(E167&gt;0,data!$J$4,0)))</f>
        <v>0</v>
      </c>
      <c r="J167" s="80">
        <f t="shared" ref="J167" si="256">IF(E167&gt;0,I167*E167,0)</f>
        <v>0</v>
      </c>
      <c r="K167" s="320"/>
      <c r="L167" s="318"/>
      <c r="M167" s="80">
        <f>INT(ROUND(F167,2)*(IF(E167&gt;0,(IF(K167="ano",data!$J$6,0)),0)))</f>
        <v>0</v>
      </c>
      <c r="N167" s="82">
        <f t="shared" ref="N167" si="257">IF(L167&gt;E167,M167*E167,M167*L167)</f>
        <v>0</v>
      </c>
      <c r="O167" s="84">
        <f t="shared" ref="O167" si="258">J167+N167</f>
        <v>0</v>
      </c>
      <c r="Q167" s="85" t="str">
        <f t="shared" ref="Q167" si="259">IF(O167&gt;0,1,"")</f>
        <v/>
      </c>
      <c r="R167" s="639" t="s">
        <v>343</v>
      </c>
      <c r="T167" s="4">
        <f t="shared" si="91"/>
        <v>0</v>
      </c>
      <c r="U167" s="179" t="s">
        <v>300</v>
      </c>
      <c r="V167" s="10"/>
      <c r="W167" s="10"/>
      <c r="X167" s="177"/>
      <c r="Y167" s="178"/>
      <c r="Z167" s="177"/>
      <c r="AA167" s="178"/>
      <c r="AB167" s="177"/>
      <c r="AC167" s="178"/>
      <c r="AD167" s="177"/>
      <c r="AE167" s="178"/>
      <c r="AF167" s="177"/>
      <c r="AG167" s="178"/>
      <c r="AH167" s="177"/>
      <c r="AI167" s="178"/>
      <c r="AJ167" s="177"/>
      <c r="AK167" s="178"/>
      <c r="AL167" s="177"/>
      <c r="AM167" s="178"/>
      <c r="AN167" s="177"/>
      <c r="AO167" s="178"/>
      <c r="AP167" s="177"/>
      <c r="AQ167" s="178"/>
      <c r="AR167" s="177"/>
      <c r="AS167" s="178"/>
      <c r="AT167" s="177"/>
      <c r="AU167" s="205"/>
      <c r="AV167" s="199">
        <f t="shared" si="194"/>
        <v>0</v>
      </c>
      <c r="AW167" s="215">
        <f t="shared" si="114"/>
        <v>0</v>
      </c>
      <c r="AX167" s="199">
        <f t="shared" si="195"/>
        <v>0</v>
      </c>
      <c r="AY167" s="215">
        <f t="shared" si="115"/>
        <v>0</v>
      </c>
      <c r="AZ167" s="1"/>
      <c r="BA167" s="1"/>
      <c r="BB167" s="177"/>
      <c r="BC167" s="178"/>
      <c r="BD167" s="177"/>
      <c r="BE167" s="178"/>
      <c r="BF167" s="177"/>
      <c r="BG167" s="178"/>
      <c r="BH167" s="177"/>
      <c r="BI167" s="178"/>
      <c r="BJ167" s="177"/>
      <c r="BK167" s="178"/>
      <c r="BL167" s="177"/>
      <c r="BM167" s="178"/>
      <c r="BN167" s="177"/>
      <c r="BO167" s="178"/>
      <c r="BP167" s="177"/>
      <c r="BQ167" s="205"/>
      <c r="BR167" s="199">
        <f t="shared" si="116"/>
        <v>0</v>
      </c>
      <c r="BS167" s="216">
        <f t="shared" si="117"/>
        <v>0</v>
      </c>
      <c r="BT167" s="199">
        <f t="shared" si="118"/>
        <v>0</v>
      </c>
      <c r="BU167" s="215">
        <f t="shared" si="119"/>
        <v>0</v>
      </c>
      <c r="BV167" s="1"/>
      <c r="BW167" s="1"/>
      <c r="BX167" s="177"/>
      <c r="BY167" s="178"/>
      <c r="BZ167" s="177"/>
      <c r="CA167" s="178"/>
      <c r="CB167" s="177"/>
      <c r="CC167" s="178"/>
      <c r="CD167" s="177"/>
      <c r="CE167" s="178"/>
      <c r="CF167" s="177"/>
      <c r="CG167" s="178"/>
      <c r="CH167" s="177"/>
      <c r="CI167" s="178"/>
      <c r="CJ167" s="177"/>
      <c r="CK167" s="178"/>
      <c r="CL167" s="177"/>
      <c r="CM167" s="205"/>
      <c r="CN167" s="199">
        <f t="shared" si="120"/>
        <v>0</v>
      </c>
      <c r="CO167" s="216">
        <f t="shared" si="121"/>
        <v>0</v>
      </c>
      <c r="CP167" s="199">
        <f t="shared" si="122"/>
        <v>0</v>
      </c>
      <c r="CQ167" s="215">
        <f t="shared" si="123"/>
        <v>0</v>
      </c>
      <c r="CR167" s="1"/>
      <c r="CS167" s="1"/>
      <c r="CT167" s="177"/>
      <c r="CU167" s="178"/>
      <c r="CV167" s="177"/>
      <c r="CW167" s="178"/>
      <c r="CX167" s="177"/>
      <c r="CY167" s="178"/>
      <c r="CZ167" s="177"/>
      <c r="DA167" s="178"/>
      <c r="DB167" s="177"/>
      <c r="DC167" s="178"/>
      <c r="DD167" s="177"/>
      <c r="DE167" s="178"/>
      <c r="DF167" s="177"/>
      <c r="DG167" s="178"/>
      <c r="DH167" s="177"/>
      <c r="DI167" s="205"/>
      <c r="DJ167" s="199">
        <f t="shared" si="150"/>
        <v>0</v>
      </c>
      <c r="DK167" s="216">
        <f t="shared" si="151"/>
        <v>0</v>
      </c>
      <c r="DL167" s="199">
        <f t="shared" si="152"/>
        <v>0</v>
      </c>
      <c r="DM167" s="215">
        <f t="shared" si="153"/>
        <v>0</v>
      </c>
      <c r="DN167" s="1"/>
      <c r="DO167" s="1"/>
      <c r="DP167" s="177"/>
      <c r="DQ167" s="178"/>
      <c r="DR167" s="177"/>
      <c r="DS167" s="178"/>
      <c r="DT167" s="177"/>
      <c r="DU167" s="178"/>
      <c r="DV167" s="177"/>
      <c r="DW167" s="178"/>
      <c r="DX167" s="177"/>
      <c r="DY167" s="178"/>
      <c r="DZ167" s="177"/>
      <c r="EA167" s="178"/>
      <c r="EB167" s="177"/>
      <c r="EC167" s="178"/>
      <c r="ED167" s="177"/>
      <c r="EE167" s="205"/>
      <c r="EF167" s="199">
        <f t="shared" si="106"/>
        <v>0</v>
      </c>
      <c r="EG167" s="216">
        <f t="shared" si="107"/>
        <v>0</v>
      </c>
      <c r="EH167" s="199">
        <f t="shared" si="108"/>
        <v>0</v>
      </c>
      <c r="EI167" s="215">
        <f t="shared" si="109"/>
        <v>0</v>
      </c>
      <c r="EJ167" s="1"/>
      <c r="EK167" s="1"/>
      <c r="EL167" s="177"/>
      <c r="EM167" s="178"/>
      <c r="EN167" s="177"/>
      <c r="EO167" s="178"/>
      <c r="EP167" s="177"/>
      <c r="EQ167" s="178"/>
      <c r="ER167" s="177"/>
      <c r="ES167" s="178"/>
      <c r="ET167" s="177"/>
      <c r="EU167" s="178"/>
      <c r="EV167" s="177"/>
      <c r="EW167" s="178"/>
      <c r="EX167" s="177"/>
      <c r="EY167" s="178"/>
      <c r="EZ167" s="177"/>
      <c r="FA167" s="205"/>
      <c r="FB167" s="199">
        <f t="shared" si="110"/>
        <v>0</v>
      </c>
      <c r="FC167" s="216">
        <f t="shared" si="111"/>
        <v>0</v>
      </c>
      <c r="FD167" s="199">
        <f t="shared" si="112"/>
        <v>0</v>
      </c>
      <c r="FE167" s="215">
        <f t="shared" si="113"/>
        <v>0</v>
      </c>
      <c r="FF167" s="1"/>
      <c r="FG167" s="1"/>
      <c r="FH167" s="177"/>
      <c r="FI167" s="178"/>
      <c r="FJ167" s="177"/>
      <c r="FK167" s="178"/>
      <c r="FL167" s="177"/>
      <c r="FM167" s="178"/>
      <c r="FN167" s="177"/>
      <c r="FO167" s="178"/>
      <c r="FP167" s="177"/>
      <c r="FQ167" s="178"/>
      <c r="FR167" s="177"/>
      <c r="FS167" s="178"/>
      <c r="FT167" s="177"/>
      <c r="FU167" s="178"/>
      <c r="FV167" s="177"/>
      <c r="FW167" s="205"/>
      <c r="FX167" s="199">
        <f t="shared" si="124"/>
        <v>0</v>
      </c>
      <c r="FY167" s="216">
        <f t="shared" si="125"/>
        <v>0</v>
      </c>
      <c r="FZ167" s="199">
        <f t="shared" si="126"/>
        <v>0</v>
      </c>
      <c r="GA167" s="215">
        <f t="shared" si="127"/>
        <v>0</v>
      </c>
      <c r="GB167" s="1"/>
      <c r="GC167" s="1"/>
      <c r="GD167" s="177"/>
      <c r="GE167" s="178"/>
      <c r="GF167" s="177"/>
      <c r="GG167" s="178"/>
      <c r="GH167" s="177"/>
      <c r="GI167" s="178"/>
      <c r="GJ167" s="177"/>
      <c r="GK167" s="178"/>
      <c r="GL167" s="177"/>
      <c r="GM167" s="178"/>
      <c r="GN167" s="177"/>
      <c r="GO167" s="178"/>
      <c r="GP167" s="177"/>
      <c r="GQ167" s="178"/>
      <c r="GR167" s="177"/>
      <c r="GS167" s="205"/>
      <c r="GT167" s="199">
        <f t="shared" si="128"/>
        <v>0</v>
      </c>
      <c r="GU167" s="216">
        <f t="shared" si="129"/>
        <v>0</v>
      </c>
      <c r="GV167" s="199">
        <f t="shared" si="130"/>
        <v>0</v>
      </c>
      <c r="GW167" s="215">
        <f t="shared" si="131"/>
        <v>0</v>
      </c>
      <c r="GX167" s="1"/>
      <c r="GY167" s="1"/>
      <c r="GZ167" s="177"/>
      <c r="HA167" s="178"/>
      <c r="HB167" s="177"/>
      <c r="HC167" s="178"/>
      <c r="HD167" s="177"/>
      <c r="HE167" s="178"/>
      <c r="HF167" s="177"/>
      <c r="HG167" s="178"/>
      <c r="HH167" s="177"/>
      <c r="HI167" s="178"/>
      <c r="HJ167" s="177"/>
      <c r="HK167" s="178"/>
      <c r="HL167" s="177"/>
      <c r="HM167" s="178"/>
      <c r="HN167" s="177"/>
      <c r="HO167" s="205"/>
      <c r="HP167" s="199">
        <f t="shared" si="132"/>
        <v>0</v>
      </c>
      <c r="HQ167" s="216">
        <f t="shared" si="133"/>
        <v>0</v>
      </c>
      <c r="HR167" s="199">
        <f t="shared" si="134"/>
        <v>0</v>
      </c>
      <c r="HS167" s="215">
        <f t="shared" si="135"/>
        <v>0</v>
      </c>
      <c r="HT167" s="1"/>
      <c r="HU167" s="1"/>
      <c r="HV167" s="201">
        <f t="shared" si="136"/>
        <v>0</v>
      </c>
      <c r="HW167" s="202">
        <f t="shared" si="137"/>
        <v>0</v>
      </c>
      <c r="HX167" s="169">
        <f t="shared" si="138"/>
        <v>0</v>
      </c>
      <c r="HY167" s="170">
        <f t="shared" si="139"/>
        <v>0</v>
      </c>
      <c r="HZ167" s="203">
        <f t="shared" si="140"/>
        <v>0</v>
      </c>
      <c r="IA167" s="202">
        <f t="shared" si="141"/>
        <v>0</v>
      </c>
      <c r="IB167" s="169">
        <f t="shared" si="142"/>
        <v>0</v>
      </c>
      <c r="IC167" s="444">
        <f t="shared" si="143"/>
        <v>0</v>
      </c>
      <c r="ID167" s="437">
        <f t="shared" si="144"/>
        <v>0</v>
      </c>
      <c r="IE167" s="439">
        <f t="shared" si="145"/>
        <v>0</v>
      </c>
      <c r="IF167" s="438" t="s">
        <v>343</v>
      </c>
      <c r="IG167" s="439" t="s">
        <v>343</v>
      </c>
      <c r="IH167" s="1"/>
    </row>
    <row r="168" spans="2:242" s="4" customFormat="1" ht="16.5" hidden="1" customHeight="1" x14ac:dyDescent="0.2">
      <c r="B168" s="73"/>
      <c r="C168" s="882"/>
      <c r="D168" s="883"/>
      <c r="E168" s="131"/>
      <c r="F168" s="564"/>
      <c r="G168" s="131"/>
      <c r="H168" s="131"/>
      <c r="I168" s="80">
        <f>INT(ROUND(F168,2)*(IF(E168&gt;0,data!$J$4,0)))</f>
        <v>0</v>
      </c>
      <c r="J168" s="80"/>
      <c r="K168" s="567"/>
      <c r="L168" s="131"/>
      <c r="M168" s="80">
        <f>INT(ROUND(F168,2)*(IF(E168&gt;0,(IF(K168="ano",data!$J$6,0)),0)))</f>
        <v>0</v>
      </c>
      <c r="N168" s="82"/>
      <c r="O168" s="84"/>
      <c r="Q168" s="85"/>
      <c r="R168" s="639" t="s">
        <v>343</v>
      </c>
      <c r="T168" s="4">
        <f t="shared" si="91"/>
        <v>0</v>
      </c>
      <c r="U168" s="176" t="s">
        <v>300</v>
      </c>
      <c r="V168" s="10"/>
      <c r="W168" s="10"/>
      <c r="X168" s="177"/>
      <c r="Y168" s="178"/>
      <c r="Z168" s="177"/>
      <c r="AA168" s="178"/>
      <c r="AB168" s="177"/>
      <c r="AC168" s="178"/>
      <c r="AD168" s="177"/>
      <c r="AE168" s="178"/>
      <c r="AF168" s="177"/>
      <c r="AG168" s="178"/>
      <c r="AH168" s="177"/>
      <c r="AI168" s="178"/>
      <c r="AJ168" s="177"/>
      <c r="AK168" s="178"/>
      <c r="AL168" s="177"/>
      <c r="AM168" s="178"/>
      <c r="AN168" s="177"/>
      <c r="AO168" s="178"/>
      <c r="AP168" s="177"/>
      <c r="AQ168" s="178"/>
      <c r="AR168" s="177"/>
      <c r="AS168" s="178"/>
      <c r="AT168" s="177"/>
      <c r="AU168" s="205"/>
      <c r="AV168" s="199">
        <f t="shared" si="194"/>
        <v>0</v>
      </c>
      <c r="AW168" s="215">
        <f t="shared" si="114"/>
        <v>0</v>
      </c>
      <c r="AX168" s="199">
        <f t="shared" si="195"/>
        <v>0</v>
      </c>
      <c r="AY168" s="215">
        <f t="shared" si="115"/>
        <v>0</v>
      </c>
      <c r="AZ168" s="1"/>
      <c r="BA168" s="1"/>
      <c r="BB168" s="177"/>
      <c r="BC168" s="178"/>
      <c r="BD168" s="177"/>
      <c r="BE168" s="178"/>
      <c r="BF168" s="177"/>
      <c r="BG168" s="178"/>
      <c r="BH168" s="177"/>
      <c r="BI168" s="178"/>
      <c r="BJ168" s="177"/>
      <c r="BK168" s="178"/>
      <c r="BL168" s="177"/>
      <c r="BM168" s="178"/>
      <c r="BN168" s="177"/>
      <c r="BO168" s="178"/>
      <c r="BP168" s="177"/>
      <c r="BQ168" s="205"/>
      <c r="BR168" s="199">
        <f t="shared" si="116"/>
        <v>0</v>
      </c>
      <c r="BS168" s="216">
        <f t="shared" si="117"/>
        <v>0</v>
      </c>
      <c r="BT168" s="199">
        <f t="shared" si="118"/>
        <v>0</v>
      </c>
      <c r="BU168" s="215">
        <f t="shared" si="119"/>
        <v>0</v>
      </c>
      <c r="BV168" s="1"/>
      <c r="BW168" s="1"/>
      <c r="BX168" s="177"/>
      <c r="BY168" s="178"/>
      <c r="BZ168" s="177"/>
      <c r="CA168" s="178"/>
      <c r="CB168" s="177"/>
      <c r="CC168" s="178"/>
      <c r="CD168" s="177"/>
      <c r="CE168" s="178"/>
      <c r="CF168" s="177"/>
      <c r="CG168" s="178"/>
      <c r="CH168" s="177"/>
      <c r="CI168" s="178"/>
      <c r="CJ168" s="177"/>
      <c r="CK168" s="178"/>
      <c r="CL168" s="177"/>
      <c r="CM168" s="205"/>
      <c r="CN168" s="199">
        <f t="shared" si="120"/>
        <v>0</v>
      </c>
      <c r="CO168" s="216">
        <f t="shared" si="121"/>
        <v>0</v>
      </c>
      <c r="CP168" s="199">
        <f t="shared" si="122"/>
        <v>0</v>
      </c>
      <c r="CQ168" s="215">
        <f t="shared" si="123"/>
        <v>0</v>
      </c>
      <c r="CR168" s="1"/>
      <c r="CS168" s="1"/>
      <c r="CT168" s="177"/>
      <c r="CU168" s="178"/>
      <c r="CV168" s="177"/>
      <c r="CW168" s="178"/>
      <c r="CX168" s="177"/>
      <c r="CY168" s="178"/>
      <c r="CZ168" s="177"/>
      <c r="DA168" s="178"/>
      <c r="DB168" s="177"/>
      <c r="DC168" s="178"/>
      <c r="DD168" s="177"/>
      <c r="DE168" s="178"/>
      <c r="DF168" s="177"/>
      <c r="DG168" s="178"/>
      <c r="DH168" s="177"/>
      <c r="DI168" s="205"/>
      <c r="DJ168" s="199">
        <f t="shared" si="150"/>
        <v>0</v>
      </c>
      <c r="DK168" s="216">
        <f t="shared" si="151"/>
        <v>0</v>
      </c>
      <c r="DL168" s="199">
        <f t="shared" si="152"/>
        <v>0</v>
      </c>
      <c r="DM168" s="215">
        <f t="shared" si="153"/>
        <v>0</v>
      </c>
      <c r="DN168" s="1"/>
      <c r="DO168" s="1"/>
      <c r="DP168" s="177"/>
      <c r="DQ168" s="178"/>
      <c r="DR168" s="177"/>
      <c r="DS168" s="178"/>
      <c r="DT168" s="177"/>
      <c r="DU168" s="178"/>
      <c r="DV168" s="177"/>
      <c r="DW168" s="178"/>
      <c r="DX168" s="177"/>
      <c r="DY168" s="178"/>
      <c r="DZ168" s="177"/>
      <c r="EA168" s="178"/>
      <c r="EB168" s="177"/>
      <c r="EC168" s="178"/>
      <c r="ED168" s="177"/>
      <c r="EE168" s="205"/>
      <c r="EF168" s="199">
        <f t="shared" si="106"/>
        <v>0</v>
      </c>
      <c r="EG168" s="216">
        <f t="shared" si="107"/>
        <v>0</v>
      </c>
      <c r="EH168" s="199">
        <f t="shared" si="108"/>
        <v>0</v>
      </c>
      <c r="EI168" s="215">
        <f t="shared" si="109"/>
        <v>0</v>
      </c>
      <c r="EJ168" s="1"/>
      <c r="EK168" s="1"/>
      <c r="EL168" s="177"/>
      <c r="EM168" s="178"/>
      <c r="EN168" s="177"/>
      <c r="EO168" s="178"/>
      <c r="EP168" s="177"/>
      <c r="EQ168" s="178"/>
      <c r="ER168" s="177"/>
      <c r="ES168" s="178"/>
      <c r="ET168" s="177"/>
      <c r="EU168" s="178"/>
      <c r="EV168" s="177"/>
      <c r="EW168" s="178"/>
      <c r="EX168" s="177"/>
      <c r="EY168" s="178"/>
      <c r="EZ168" s="177"/>
      <c r="FA168" s="205"/>
      <c r="FB168" s="199">
        <f t="shared" si="110"/>
        <v>0</v>
      </c>
      <c r="FC168" s="216">
        <f t="shared" si="111"/>
        <v>0</v>
      </c>
      <c r="FD168" s="199">
        <f t="shared" si="112"/>
        <v>0</v>
      </c>
      <c r="FE168" s="215">
        <f t="shared" si="113"/>
        <v>0</v>
      </c>
      <c r="FF168" s="1"/>
      <c r="FG168" s="1"/>
      <c r="FH168" s="177"/>
      <c r="FI168" s="178"/>
      <c r="FJ168" s="177"/>
      <c r="FK168" s="178"/>
      <c r="FL168" s="177"/>
      <c r="FM168" s="178"/>
      <c r="FN168" s="177"/>
      <c r="FO168" s="178"/>
      <c r="FP168" s="177"/>
      <c r="FQ168" s="178"/>
      <c r="FR168" s="177"/>
      <c r="FS168" s="178"/>
      <c r="FT168" s="177"/>
      <c r="FU168" s="178"/>
      <c r="FV168" s="177"/>
      <c r="FW168" s="205"/>
      <c r="FX168" s="199">
        <f t="shared" si="124"/>
        <v>0</v>
      </c>
      <c r="FY168" s="216">
        <f t="shared" si="125"/>
        <v>0</v>
      </c>
      <c r="FZ168" s="199">
        <f t="shared" si="126"/>
        <v>0</v>
      </c>
      <c r="GA168" s="215">
        <f t="shared" si="127"/>
        <v>0</v>
      </c>
      <c r="GB168" s="1"/>
      <c r="GC168" s="1"/>
      <c r="GD168" s="177"/>
      <c r="GE168" s="178"/>
      <c r="GF168" s="177"/>
      <c r="GG168" s="178"/>
      <c r="GH168" s="177"/>
      <c r="GI168" s="178"/>
      <c r="GJ168" s="177"/>
      <c r="GK168" s="178"/>
      <c r="GL168" s="177"/>
      <c r="GM168" s="178"/>
      <c r="GN168" s="177"/>
      <c r="GO168" s="178"/>
      <c r="GP168" s="177"/>
      <c r="GQ168" s="178"/>
      <c r="GR168" s="177"/>
      <c r="GS168" s="205"/>
      <c r="GT168" s="199">
        <f t="shared" si="128"/>
        <v>0</v>
      </c>
      <c r="GU168" s="216">
        <f t="shared" si="129"/>
        <v>0</v>
      </c>
      <c r="GV168" s="199">
        <f t="shared" si="130"/>
        <v>0</v>
      </c>
      <c r="GW168" s="215">
        <f t="shared" si="131"/>
        <v>0</v>
      </c>
      <c r="GX168" s="1"/>
      <c r="GY168" s="1"/>
      <c r="GZ168" s="177"/>
      <c r="HA168" s="178"/>
      <c r="HB168" s="177"/>
      <c r="HC168" s="178"/>
      <c r="HD168" s="177"/>
      <c r="HE168" s="178"/>
      <c r="HF168" s="177"/>
      <c r="HG168" s="178"/>
      <c r="HH168" s="177"/>
      <c r="HI168" s="178"/>
      <c r="HJ168" s="177"/>
      <c r="HK168" s="178"/>
      <c r="HL168" s="177"/>
      <c r="HM168" s="178"/>
      <c r="HN168" s="177"/>
      <c r="HO168" s="205"/>
      <c r="HP168" s="199">
        <f t="shared" si="132"/>
        <v>0</v>
      </c>
      <c r="HQ168" s="216">
        <f t="shared" si="133"/>
        <v>0</v>
      </c>
      <c r="HR168" s="199">
        <f t="shared" si="134"/>
        <v>0</v>
      </c>
      <c r="HS168" s="215">
        <f t="shared" si="135"/>
        <v>0</v>
      </c>
      <c r="HT168" s="1"/>
      <c r="HU168" s="1"/>
      <c r="HV168" s="201">
        <f t="shared" si="136"/>
        <v>0</v>
      </c>
      <c r="HW168" s="202">
        <f t="shared" si="137"/>
        <v>0</v>
      </c>
      <c r="HX168" s="169">
        <f t="shared" si="138"/>
        <v>0</v>
      </c>
      <c r="HY168" s="170">
        <f t="shared" si="139"/>
        <v>0</v>
      </c>
      <c r="HZ168" s="203">
        <f t="shared" si="140"/>
        <v>0</v>
      </c>
      <c r="IA168" s="202">
        <f t="shared" si="141"/>
        <v>0</v>
      </c>
      <c r="IB168" s="169">
        <f t="shared" si="142"/>
        <v>0</v>
      </c>
      <c r="IC168" s="444">
        <f t="shared" si="143"/>
        <v>0</v>
      </c>
      <c r="ID168" s="437">
        <f t="shared" si="144"/>
        <v>0</v>
      </c>
      <c r="IE168" s="439">
        <f t="shared" si="145"/>
        <v>0</v>
      </c>
      <c r="IF168" s="438" t="s">
        <v>343</v>
      </c>
      <c r="IG168" s="439" t="s">
        <v>343</v>
      </c>
      <c r="IH168" s="1"/>
    </row>
    <row r="169" spans="2:242" s="4" customFormat="1" ht="16.5" customHeight="1" x14ac:dyDescent="0.2">
      <c r="B169" s="73" t="s">
        <v>365</v>
      </c>
      <c r="C169" s="880"/>
      <c r="D169" s="881"/>
      <c r="E169" s="318"/>
      <c r="F169" s="314"/>
      <c r="G169" s="14"/>
      <c r="H169" s="14"/>
      <c r="I169" s="80">
        <f>INT(ROUND(F169,2)*(IF(E169&gt;0,data!$J$4,0)))</f>
        <v>0</v>
      </c>
      <c r="J169" s="80">
        <f t="shared" ref="J169" si="260">IF(E169&gt;0,I169*E169,0)</f>
        <v>0</v>
      </c>
      <c r="K169" s="320"/>
      <c r="L169" s="318"/>
      <c r="M169" s="80">
        <f>INT(ROUND(F169,2)*(IF(E169&gt;0,(IF(K169="ano",data!$J$6,0)),0)))</f>
        <v>0</v>
      </c>
      <c r="N169" s="82">
        <f t="shared" ref="N169" si="261">IF(L169&gt;E169,M169*E169,M169*L169)</f>
        <v>0</v>
      </c>
      <c r="O169" s="84">
        <f t="shared" ref="O169" si="262">J169+N169</f>
        <v>0</v>
      </c>
      <c r="Q169" s="85" t="str">
        <f t="shared" ref="Q169" si="263">IF(O169&gt;0,1,"")</f>
        <v/>
      </c>
      <c r="R169" s="639" t="s">
        <v>343</v>
      </c>
      <c r="T169" s="4">
        <f t="shared" si="91"/>
        <v>0</v>
      </c>
      <c r="U169" s="179" t="s">
        <v>300</v>
      </c>
      <c r="V169" s="10"/>
      <c r="W169" s="10"/>
      <c r="X169" s="177"/>
      <c r="Y169" s="178"/>
      <c r="Z169" s="177"/>
      <c r="AA169" s="178"/>
      <c r="AB169" s="177"/>
      <c r="AC169" s="178"/>
      <c r="AD169" s="177"/>
      <c r="AE169" s="178"/>
      <c r="AF169" s="177"/>
      <c r="AG169" s="178"/>
      <c r="AH169" s="177"/>
      <c r="AI169" s="178"/>
      <c r="AJ169" s="177"/>
      <c r="AK169" s="178"/>
      <c r="AL169" s="177"/>
      <c r="AM169" s="178"/>
      <c r="AN169" s="177"/>
      <c r="AO169" s="178"/>
      <c r="AP169" s="177"/>
      <c r="AQ169" s="178"/>
      <c r="AR169" s="177"/>
      <c r="AS169" s="178"/>
      <c r="AT169" s="177"/>
      <c r="AU169" s="205"/>
      <c r="AV169" s="199">
        <f t="shared" si="194"/>
        <v>0</v>
      </c>
      <c r="AW169" s="215">
        <f t="shared" si="114"/>
        <v>0</v>
      </c>
      <c r="AX169" s="199">
        <f t="shared" si="195"/>
        <v>0</v>
      </c>
      <c r="AY169" s="215">
        <f t="shared" si="115"/>
        <v>0</v>
      </c>
      <c r="AZ169" s="1"/>
      <c r="BA169" s="1"/>
      <c r="BB169" s="177"/>
      <c r="BC169" s="178"/>
      <c r="BD169" s="177"/>
      <c r="BE169" s="178"/>
      <c r="BF169" s="177"/>
      <c r="BG169" s="178"/>
      <c r="BH169" s="177"/>
      <c r="BI169" s="178"/>
      <c r="BJ169" s="177"/>
      <c r="BK169" s="178"/>
      <c r="BL169" s="177"/>
      <c r="BM169" s="178"/>
      <c r="BN169" s="177"/>
      <c r="BO169" s="178"/>
      <c r="BP169" s="177"/>
      <c r="BQ169" s="205"/>
      <c r="BR169" s="199">
        <f t="shared" si="116"/>
        <v>0</v>
      </c>
      <c r="BS169" s="216">
        <f t="shared" si="117"/>
        <v>0</v>
      </c>
      <c r="BT169" s="199">
        <f t="shared" si="118"/>
        <v>0</v>
      </c>
      <c r="BU169" s="215">
        <f t="shared" si="119"/>
        <v>0</v>
      </c>
      <c r="BV169" s="1"/>
      <c r="BW169" s="1"/>
      <c r="BX169" s="177"/>
      <c r="BY169" s="178"/>
      <c r="BZ169" s="177"/>
      <c r="CA169" s="178"/>
      <c r="CB169" s="177"/>
      <c r="CC169" s="178"/>
      <c r="CD169" s="177"/>
      <c r="CE169" s="178"/>
      <c r="CF169" s="177"/>
      <c r="CG169" s="178"/>
      <c r="CH169" s="177"/>
      <c r="CI169" s="178"/>
      <c r="CJ169" s="177"/>
      <c r="CK169" s="178"/>
      <c r="CL169" s="177"/>
      <c r="CM169" s="205"/>
      <c r="CN169" s="199">
        <f t="shared" si="120"/>
        <v>0</v>
      </c>
      <c r="CO169" s="216">
        <f t="shared" si="121"/>
        <v>0</v>
      </c>
      <c r="CP169" s="199">
        <f t="shared" si="122"/>
        <v>0</v>
      </c>
      <c r="CQ169" s="215">
        <f t="shared" si="123"/>
        <v>0</v>
      </c>
      <c r="CR169" s="1"/>
      <c r="CS169" s="1"/>
      <c r="CT169" s="177"/>
      <c r="CU169" s="178"/>
      <c r="CV169" s="177"/>
      <c r="CW169" s="178"/>
      <c r="CX169" s="177"/>
      <c r="CY169" s="178"/>
      <c r="CZ169" s="177"/>
      <c r="DA169" s="178"/>
      <c r="DB169" s="177"/>
      <c r="DC169" s="178"/>
      <c r="DD169" s="177"/>
      <c r="DE169" s="178"/>
      <c r="DF169" s="177"/>
      <c r="DG169" s="178"/>
      <c r="DH169" s="177"/>
      <c r="DI169" s="205"/>
      <c r="DJ169" s="199">
        <f t="shared" si="150"/>
        <v>0</v>
      </c>
      <c r="DK169" s="216">
        <f t="shared" si="151"/>
        <v>0</v>
      </c>
      <c r="DL169" s="199">
        <f t="shared" si="152"/>
        <v>0</v>
      </c>
      <c r="DM169" s="215">
        <f t="shared" si="153"/>
        <v>0</v>
      </c>
      <c r="DN169" s="1"/>
      <c r="DO169" s="1"/>
      <c r="DP169" s="177"/>
      <c r="DQ169" s="178"/>
      <c r="DR169" s="177"/>
      <c r="DS169" s="178"/>
      <c r="DT169" s="177"/>
      <c r="DU169" s="178"/>
      <c r="DV169" s="177"/>
      <c r="DW169" s="178"/>
      <c r="DX169" s="177"/>
      <c r="DY169" s="178"/>
      <c r="DZ169" s="177"/>
      <c r="EA169" s="178"/>
      <c r="EB169" s="177"/>
      <c r="EC169" s="178"/>
      <c r="ED169" s="177"/>
      <c r="EE169" s="205"/>
      <c r="EF169" s="199">
        <f t="shared" si="106"/>
        <v>0</v>
      </c>
      <c r="EG169" s="216">
        <f t="shared" si="107"/>
        <v>0</v>
      </c>
      <c r="EH169" s="199">
        <f t="shared" si="108"/>
        <v>0</v>
      </c>
      <c r="EI169" s="215">
        <f t="shared" si="109"/>
        <v>0</v>
      </c>
      <c r="EJ169" s="1"/>
      <c r="EK169" s="1"/>
      <c r="EL169" s="177"/>
      <c r="EM169" s="178"/>
      <c r="EN169" s="177"/>
      <c r="EO169" s="178"/>
      <c r="EP169" s="177"/>
      <c r="EQ169" s="178"/>
      <c r="ER169" s="177"/>
      <c r="ES169" s="178"/>
      <c r="ET169" s="177"/>
      <c r="EU169" s="178"/>
      <c r="EV169" s="177"/>
      <c r="EW169" s="178"/>
      <c r="EX169" s="177"/>
      <c r="EY169" s="178"/>
      <c r="EZ169" s="177"/>
      <c r="FA169" s="205"/>
      <c r="FB169" s="199">
        <f t="shared" si="110"/>
        <v>0</v>
      </c>
      <c r="FC169" s="216">
        <f t="shared" si="111"/>
        <v>0</v>
      </c>
      <c r="FD169" s="199">
        <f t="shared" si="112"/>
        <v>0</v>
      </c>
      <c r="FE169" s="215">
        <f t="shared" si="113"/>
        <v>0</v>
      </c>
      <c r="FF169" s="1"/>
      <c r="FG169" s="1"/>
      <c r="FH169" s="177"/>
      <c r="FI169" s="178"/>
      <c r="FJ169" s="177"/>
      <c r="FK169" s="178"/>
      <c r="FL169" s="177"/>
      <c r="FM169" s="178"/>
      <c r="FN169" s="177"/>
      <c r="FO169" s="178"/>
      <c r="FP169" s="177"/>
      <c r="FQ169" s="178"/>
      <c r="FR169" s="177"/>
      <c r="FS169" s="178"/>
      <c r="FT169" s="177"/>
      <c r="FU169" s="178"/>
      <c r="FV169" s="177"/>
      <c r="FW169" s="205"/>
      <c r="FX169" s="199">
        <f t="shared" si="124"/>
        <v>0</v>
      </c>
      <c r="FY169" s="216">
        <f t="shared" si="125"/>
        <v>0</v>
      </c>
      <c r="FZ169" s="199">
        <f t="shared" si="126"/>
        <v>0</v>
      </c>
      <c r="GA169" s="215">
        <f t="shared" si="127"/>
        <v>0</v>
      </c>
      <c r="GB169" s="1"/>
      <c r="GC169" s="1"/>
      <c r="GD169" s="177"/>
      <c r="GE169" s="178"/>
      <c r="GF169" s="177"/>
      <c r="GG169" s="178"/>
      <c r="GH169" s="177"/>
      <c r="GI169" s="178"/>
      <c r="GJ169" s="177"/>
      <c r="GK169" s="178"/>
      <c r="GL169" s="177"/>
      <c r="GM169" s="178"/>
      <c r="GN169" s="177"/>
      <c r="GO169" s="178"/>
      <c r="GP169" s="177"/>
      <c r="GQ169" s="178"/>
      <c r="GR169" s="177"/>
      <c r="GS169" s="205"/>
      <c r="GT169" s="199">
        <f t="shared" si="128"/>
        <v>0</v>
      </c>
      <c r="GU169" s="216">
        <f t="shared" si="129"/>
        <v>0</v>
      </c>
      <c r="GV169" s="199">
        <f t="shared" si="130"/>
        <v>0</v>
      </c>
      <c r="GW169" s="215">
        <f t="shared" si="131"/>
        <v>0</v>
      </c>
      <c r="GX169" s="1"/>
      <c r="GY169" s="1"/>
      <c r="GZ169" s="177"/>
      <c r="HA169" s="178"/>
      <c r="HB169" s="177"/>
      <c r="HC169" s="178"/>
      <c r="HD169" s="177"/>
      <c r="HE169" s="178"/>
      <c r="HF169" s="177"/>
      <c r="HG169" s="178"/>
      <c r="HH169" s="177"/>
      <c r="HI169" s="178"/>
      <c r="HJ169" s="177"/>
      <c r="HK169" s="178"/>
      <c r="HL169" s="177"/>
      <c r="HM169" s="178"/>
      <c r="HN169" s="177"/>
      <c r="HO169" s="205"/>
      <c r="HP169" s="199">
        <f t="shared" si="132"/>
        <v>0</v>
      </c>
      <c r="HQ169" s="216">
        <f t="shared" si="133"/>
        <v>0</v>
      </c>
      <c r="HR169" s="199">
        <f t="shared" si="134"/>
        <v>0</v>
      </c>
      <c r="HS169" s="215">
        <f t="shared" si="135"/>
        <v>0</v>
      </c>
      <c r="HT169" s="1"/>
      <c r="HU169" s="1"/>
      <c r="HV169" s="201">
        <f t="shared" si="136"/>
        <v>0</v>
      </c>
      <c r="HW169" s="202">
        <f t="shared" si="137"/>
        <v>0</v>
      </c>
      <c r="HX169" s="169">
        <f t="shared" si="138"/>
        <v>0</v>
      </c>
      <c r="HY169" s="170">
        <f t="shared" si="139"/>
        <v>0</v>
      </c>
      <c r="HZ169" s="203">
        <f t="shared" si="140"/>
        <v>0</v>
      </c>
      <c r="IA169" s="202">
        <f t="shared" si="141"/>
        <v>0</v>
      </c>
      <c r="IB169" s="169">
        <f t="shared" si="142"/>
        <v>0</v>
      </c>
      <c r="IC169" s="444">
        <f t="shared" si="143"/>
        <v>0</v>
      </c>
      <c r="ID169" s="437">
        <f t="shared" si="144"/>
        <v>0</v>
      </c>
      <c r="IE169" s="439">
        <f t="shared" si="145"/>
        <v>0</v>
      </c>
      <c r="IF169" s="438" t="s">
        <v>343</v>
      </c>
      <c r="IG169" s="439" t="s">
        <v>343</v>
      </c>
      <c r="IH169" s="1"/>
    </row>
    <row r="170" spans="2:242" s="4" customFormat="1" ht="16.5" hidden="1" customHeight="1" x14ac:dyDescent="0.2">
      <c r="B170" s="73"/>
      <c r="C170" s="882"/>
      <c r="D170" s="883"/>
      <c r="E170" s="131"/>
      <c r="F170" s="564"/>
      <c r="G170" s="131"/>
      <c r="H170" s="131"/>
      <c r="I170" s="80">
        <f>INT(ROUND(F170,2)*(IF(E170&gt;0,data!$J$4,0)))</f>
        <v>0</v>
      </c>
      <c r="J170" s="80"/>
      <c r="K170" s="567"/>
      <c r="L170" s="131"/>
      <c r="M170" s="80">
        <f>INT(ROUND(F170,2)*(IF(E170&gt;0,(IF(K170="ano",data!$J$6,0)),0)))</f>
        <v>0</v>
      </c>
      <c r="N170" s="82"/>
      <c r="O170" s="84"/>
      <c r="Q170" s="85"/>
      <c r="R170" s="639" t="s">
        <v>343</v>
      </c>
      <c r="T170" s="4">
        <f t="shared" ref="T170:T206" si="264">IF(O170&gt;0,IF(ISTEXT(C170)=TRUE,0,1),0)</f>
        <v>0</v>
      </c>
      <c r="U170" s="176" t="s">
        <v>300</v>
      </c>
      <c r="V170" s="10"/>
      <c r="W170" s="10"/>
      <c r="X170" s="177"/>
      <c r="Y170" s="178"/>
      <c r="Z170" s="177"/>
      <c r="AA170" s="178"/>
      <c r="AB170" s="177"/>
      <c r="AC170" s="178"/>
      <c r="AD170" s="177"/>
      <c r="AE170" s="178"/>
      <c r="AF170" s="177"/>
      <c r="AG170" s="178"/>
      <c r="AH170" s="177"/>
      <c r="AI170" s="178"/>
      <c r="AJ170" s="177"/>
      <c r="AK170" s="178"/>
      <c r="AL170" s="177"/>
      <c r="AM170" s="178"/>
      <c r="AN170" s="177"/>
      <c r="AO170" s="178"/>
      <c r="AP170" s="177"/>
      <c r="AQ170" s="178"/>
      <c r="AR170" s="177"/>
      <c r="AS170" s="178"/>
      <c r="AT170" s="177"/>
      <c r="AU170" s="205"/>
      <c r="AV170" s="199">
        <f t="shared" si="194"/>
        <v>0</v>
      </c>
      <c r="AW170" s="215">
        <f t="shared" si="114"/>
        <v>0</v>
      </c>
      <c r="AX170" s="199">
        <f t="shared" si="195"/>
        <v>0</v>
      </c>
      <c r="AY170" s="215">
        <f t="shared" si="115"/>
        <v>0</v>
      </c>
      <c r="AZ170" s="1"/>
      <c r="BA170" s="1"/>
      <c r="BB170" s="177"/>
      <c r="BC170" s="178"/>
      <c r="BD170" s="177"/>
      <c r="BE170" s="178"/>
      <c r="BF170" s="177"/>
      <c r="BG170" s="178"/>
      <c r="BH170" s="177"/>
      <c r="BI170" s="178"/>
      <c r="BJ170" s="177"/>
      <c r="BK170" s="178"/>
      <c r="BL170" s="177"/>
      <c r="BM170" s="178"/>
      <c r="BN170" s="177"/>
      <c r="BO170" s="178"/>
      <c r="BP170" s="177"/>
      <c r="BQ170" s="205"/>
      <c r="BR170" s="199">
        <f t="shared" si="116"/>
        <v>0</v>
      </c>
      <c r="BS170" s="216">
        <f t="shared" si="117"/>
        <v>0</v>
      </c>
      <c r="BT170" s="199">
        <f t="shared" si="118"/>
        <v>0</v>
      </c>
      <c r="BU170" s="215">
        <f t="shared" si="119"/>
        <v>0</v>
      </c>
      <c r="BV170" s="1"/>
      <c r="BW170" s="1"/>
      <c r="BX170" s="177"/>
      <c r="BY170" s="178"/>
      <c r="BZ170" s="177"/>
      <c r="CA170" s="178"/>
      <c r="CB170" s="177"/>
      <c r="CC170" s="178"/>
      <c r="CD170" s="177"/>
      <c r="CE170" s="178"/>
      <c r="CF170" s="177"/>
      <c r="CG170" s="178"/>
      <c r="CH170" s="177"/>
      <c r="CI170" s="178"/>
      <c r="CJ170" s="177"/>
      <c r="CK170" s="178"/>
      <c r="CL170" s="177"/>
      <c r="CM170" s="205"/>
      <c r="CN170" s="199">
        <f t="shared" si="120"/>
        <v>0</v>
      </c>
      <c r="CO170" s="216">
        <f t="shared" si="121"/>
        <v>0</v>
      </c>
      <c r="CP170" s="199">
        <f t="shared" si="122"/>
        <v>0</v>
      </c>
      <c r="CQ170" s="215">
        <f t="shared" si="123"/>
        <v>0</v>
      </c>
      <c r="CR170" s="1"/>
      <c r="CS170" s="1"/>
      <c r="CT170" s="177"/>
      <c r="CU170" s="178"/>
      <c r="CV170" s="177"/>
      <c r="CW170" s="178"/>
      <c r="CX170" s="177"/>
      <c r="CY170" s="178"/>
      <c r="CZ170" s="177"/>
      <c r="DA170" s="178"/>
      <c r="DB170" s="177"/>
      <c r="DC170" s="178"/>
      <c r="DD170" s="177"/>
      <c r="DE170" s="178"/>
      <c r="DF170" s="177"/>
      <c r="DG170" s="178"/>
      <c r="DH170" s="177"/>
      <c r="DI170" s="205"/>
      <c r="DJ170" s="199">
        <f t="shared" si="150"/>
        <v>0</v>
      </c>
      <c r="DK170" s="216">
        <f t="shared" si="151"/>
        <v>0</v>
      </c>
      <c r="DL170" s="199">
        <f t="shared" si="152"/>
        <v>0</v>
      </c>
      <c r="DM170" s="215">
        <f t="shared" si="153"/>
        <v>0</v>
      </c>
      <c r="DN170" s="1"/>
      <c r="DO170" s="1"/>
      <c r="DP170" s="177"/>
      <c r="DQ170" s="178"/>
      <c r="DR170" s="177"/>
      <c r="DS170" s="178"/>
      <c r="DT170" s="177"/>
      <c r="DU170" s="178"/>
      <c r="DV170" s="177"/>
      <c r="DW170" s="178"/>
      <c r="DX170" s="177"/>
      <c r="DY170" s="178"/>
      <c r="DZ170" s="177"/>
      <c r="EA170" s="178"/>
      <c r="EB170" s="177"/>
      <c r="EC170" s="178"/>
      <c r="ED170" s="177"/>
      <c r="EE170" s="205"/>
      <c r="EF170" s="199">
        <f t="shared" si="106"/>
        <v>0</v>
      </c>
      <c r="EG170" s="216">
        <f t="shared" si="107"/>
        <v>0</v>
      </c>
      <c r="EH170" s="199">
        <f t="shared" si="108"/>
        <v>0</v>
      </c>
      <c r="EI170" s="215">
        <f t="shared" si="109"/>
        <v>0</v>
      </c>
      <c r="EJ170" s="1"/>
      <c r="EK170" s="1"/>
      <c r="EL170" s="177"/>
      <c r="EM170" s="178"/>
      <c r="EN170" s="177"/>
      <c r="EO170" s="178"/>
      <c r="EP170" s="177"/>
      <c r="EQ170" s="178"/>
      <c r="ER170" s="177"/>
      <c r="ES170" s="178"/>
      <c r="ET170" s="177"/>
      <c r="EU170" s="178"/>
      <c r="EV170" s="177"/>
      <c r="EW170" s="178"/>
      <c r="EX170" s="177"/>
      <c r="EY170" s="178"/>
      <c r="EZ170" s="177"/>
      <c r="FA170" s="205"/>
      <c r="FB170" s="199">
        <f t="shared" si="110"/>
        <v>0</v>
      </c>
      <c r="FC170" s="216">
        <f t="shared" si="111"/>
        <v>0</v>
      </c>
      <c r="FD170" s="199">
        <f t="shared" si="112"/>
        <v>0</v>
      </c>
      <c r="FE170" s="215">
        <f t="shared" si="113"/>
        <v>0</v>
      </c>
      <c r="FF170" s="1"/>
      <c r="FG170" s="1"/>
      <c r="FH170" s="177"/>
      <c r="FI170" s="178"/>
      <c r="FJ170" s="177"/>
      <c r="FK170" s="178"/>
      <c r="FL170" s="177"/>
      <c r="FM170" s="178"/>
      <c r="FN170" s="177"/>
      <c r="FO170" s="178"/>
      <c r="FP170" s="177"/>
      <c r="FQ170" s="178"/>
      <c r="FR170" s="177"/>
      <c r="FS170" s="178"/>
      <c r="FT170" s="177"/>
      <c r="FU170" s="178"/>
      <c r="FV170" s="177"/>
      <c r="FW170" s="205"/>
      <c r="FX170" s="199">
        <f t="shared" si="124"/>
        <v>0</v>
      </c>
      <c r="FY170" s="216">
        <f t="shared" si="125"/>
        <v>0</v>
      </c>
      <c r="FZ170" s="199">
        <f t="shared" si="126"/>
        <v>0</v>
      </c>
      <c r="GA170" s="215">
        <f t="shared" si="127"/>
        <v>0</v>
      </c>
      <c r="GB170" s="1"/>
      <c r="GC170" s="1"/>
      <c r="GD170" s="177"/>
      <c r="GE170" s="178"/>
      <c r="GF170" s="177"/>
      <c r="GG170" s="178"/>
      <c r="GH170" s="177"/>
      <c r="GI170" s="178"/>
      <c r="GJ170" s="177"/>
      <c r="GK170" s="178"/>
      <c r="GL170" s="177"/>
      <c r="GM170" s="178"/>
      <c r="GN170" s="177"/>
      <c r="GO170" s="178"/>
      <c r="GP170" s="177"/>
      <c r="GQ170" s="178"/>
      <c r="GR170" s="177"/>
      <c r="GS170" s="205"/>
      <c r="GT170" s="199">
        <f t="shared" si="128"/>
        <v>0</v>
      </c>
      <c r="GU170" s="216">
        <f t="shared" si="129"/>
        <v>0</v>
      </c>
      <c r="GV170" s="199">
        <f t="shared" si="130"/>
        <v>0</v>
      </c>
      <c r="GW170" s="215">
        <f t="shared" si="131"/>
        <v>0</v>
      </c>
      <c r="GX170" s="1"/>
      <c r="GY170" s="1"/>
      <c r="GZ170" s="177"/>
      <c r="HA170" s="178"/>
      <c r="HB170" s="177"/>
      <c r="HC170" s="178"/>
      <c r="HD170" s="177"/>
      <c r="HE170" s="178"/>
      <c r="HF170" s="177"/>
      <c r="HG170" s="178"/>
      <c r="HH170" s="177"/>
      <c r="HI170" s="178"/>
      <c r="HJ170" s="177"/>
      <c r="HK170" s="178"/>
      <c r="HL170" s="177"/>
      <c r="HM170" s="178"/>
      <c r="HN170" s="177"/>
      <c r="HO170" s="205"/>
      <c r="HP170" s="199">
        <f t="shared" si="132"/>
        <v>0</v>
      </c>
      <c r="HQ170" s="216">
        <f t="shared" si="133"/>
        <v>0</v>
      </c>
      <c r="HR170" s="199">
        <f t="shared" si="134"/>
        <v>0</v>
      </c>
      <c r="HS170" s="215">
        <f t="shared" si="135"/>
        <v>0</v>
      </c>
      <c r="HT170" s="1"/>
      <c r="HU170" s="1"/>
      <c r="HV170" s="201">
        <f t="shared" si="136"/>
        <v>0</v>
      </c>
      <c r="HW170" s="202">
        <f t="shared" si="137"/>
        <v>0</v>
      </c>
      <c r="HX170" s="169">
        <f t="shared" si="138"/>
        <v>0</v>
      </c>
      <c r="HY170" s="170">
        <f t="shared" si="139"/>
        <v>0</v>
      </c>
      <c r="HZ170" s="203">
        <f t="shared" si="140"/>
        <v>0</v>
      </c>
      <c r="IA170" s="202">
        <f t="shared" si="141"/>
        <v>0</v>
      </c>
      <c r="IB170" s="169">
        <f t="shared" si="142"/>
        <v>0</v>
      </c>
      <c r="IC170" s="444">
        <f t="shared" si="143"/>
        <v>0</v>
      </c>
      <c r="ID170" s="437">
        <f t="shared" si="144"/>
        <v>0</v>
      </c>
      <c r="IE170" s="439">
        <f t="shared" si="145"/>
        <v>0</v>
      </c>
      <c r="IF170" s="438" t="s">
        <v>343</v>
      </c>
      <c r="IG170" s="439" t="s">
        <v>343</v>
      </c>
      <c r="IH170" s="1"/>
    </row>
    <row r="171" spans="2:242" s="4" customFormat="1" ht="16.5" customHeight="1" x14ac:dyDescent="0.2">
      <c r="B171" s="73" t="s">
        <v>366</v>
      </c>
      <c r="C171" s="880"/>
      <c r="D171" s="881"/>
      <c r="E171" s="318"/>
      <c r="F171" s="314"/>
      <c r="G171" s="14"/>
      <c r="H171" s="14"/>
      <c r="I171" s="80">
        <f>INT(ROUND(F171,2)*(IF(E171&gt;0,data!$J$4,0)))</f>
        <v>0</v>
      </c>
      <c r="J171" s="80">
        <f t="shared" ref="J171" si="265">IF(E171&gt;0,I171*E171,0)</f>
        <v>0</v>
      </c>
      <c r="K171" s="320"/>
      <c r="L171" s="318"/>
      <c r="M171" s="80">
        <f>INT(ROUND(F171,2)*(IF(E171&gt;0,(IF(K171="ano",data!$J$6,0)),0)))</f>
        <v>0</v>
      </c>
      <c r="N171" s="82">
        <f t="shared" ref="N171" si="266">IF(L171&gt;E171,M171*E171,M171*L171)</f>
        <v>0</v>
      </c>
      <c r="O171" s="84">
        <f t="shared" ref="O171" si="267">J171+N171</f>
        <v>0</v>
      </c>
      <c r="Q171" s="85" t="str">
        <f t="shared" ref="Q171" si="268">IF(O171&gt;0,1,"")</f>
        <v/>
      </c>
      <c r="R171" s="639" t="s">
        <v>343</v>
      </c>
      <c r="T171" s="4">
        <f t="shared" si="264"/>
        <v>0</v>
      </c>
      <c r="U171" s="179" t="s">
        <v>300</v>
      </c>
      <c r="V171" s="10"/>
      <c r="W171" s="10"/>
      <c r="X171" s="167"/>
      <c r="Y171" s="180"/>
      <c r="Z171" s="167"/>
      <c r="AA171" s="180"/>
      <c r="AB171" s="167"/>
      <c r="AC171" s="180"/>
      <c r="AD171" s="167"/>
      <c r="AE171" s="180"/>
      <c r="AF171" s="167"/>
      <c r="AG171" s="180"/>
      <c r="AH171" s="167"/>
      <c r="AI171" s="180"/>
      <c r="AJ171" s="167"/>
      <c r="AK171" s="180"/>
      <c r="AL171" s="167"/>
      <c r="AM171" s="180"/>
      <c r="AN171" s="167"/>
      <c r="AO171" s="180"/>
      <c r="AP171" s="167"/>
      <c r="AQ171" s="180"/>
      <c r="AR171" s="167"/>
      <c r="AS171" s="180"/>
      <c r="AT171" s="167"/>
      <c r="AU171" s="198"/>
      <c r="AV171" s="199">
        <f t="shared" si="194"/>
        <v>0</v>
      </c>
      <c r="AW171" s="215">
        <f t="shared" si="114"/>
        <v>0</v>
      </c>
      <c r="AX171" s="199">
        <f t="shared" si="195"/>
        <v>0</v>
      </c>
      <c r="AY171" s="215">
        <f t="shared" si="115"/>
        <v>0</v>
      </c>
      <c r="AZ171" s="1"/>
      <c r="BA171" s="1"/>
      <c r="BB171" s="167"/>
      <c r="BC171" s="180"/>
      <c r="BD171" s="167"/>
      <c r="BE171" s="180"/>
      <c r="BF171" s="167"/>
      <c r="BG171" s="180"/>
      <c r="BH171" s="167"/>
      <c r="BI171" s="180"/>
      <c r="BJ171" s="167"/>
      <c r="BK171" s="180"/>
      <c r="BL171" s="167"/>
      <c r="BM171" s="180"/>
      <c r="BN171" s="167"/>
      <c r="BO171" s="180"/>
      <c r="BP171" s="167"/>
      <c r="BQ171" s="198"/>
      <c r="BR171" s="199">
        <f t="shared" si="116"/>
        <v>0</v>
      </c>
      <c r="BS171" s="216">
        <f t="shared" si="117"/>
        <v>0</v>
      </c>
      <c r="BT171" s="199">
        <f t="shared" si="118"/>
        <v>0</v>
      </c>
      <c r="BU171" s="215">
        <f t="shared" si="119"/>
        <v>0</v>
      </c>
      <c r="BV171" s="1"/>
      <c r="BW171" s="1"/>
      <c r="BX171" s="167"/>
      <c r="BY171" s="180"/>
      <c r="BZ171" s="167"/>
      <c r="CA171" s="180"/>
      <c r="CB171" s="167"/>
      <c r="CC171" s="180"/>
      <c r="CD171" s="167"/>
      <c r="CE171" s="180"/>
      <c r="CF171" s="167"/>
      <c r="CG171" s="180"/>
      <c r="CH171" s="167"/>
      <c r="CI171" s="180"/>
      <c r="CJ171" s="167"/>
      <c r="CK171" s="180"/>
      <c r="CL171" s="167"/>
      <c r="CM171" s="198"/>
      <c r="CN171" s="199">
        <f t="shared" si="120"/>
        <v>0</v>
      </c>
      <c r="CO171" s="216">
        <f t="shared" si="121"/>
        <v>0</v>
      </c>
      <c r="CP171" s="199">
        <f t="shared" si="122"/>
        <v>0</v>
      </c>
      <c r="CQ171" s="215">
        <f t="shared" si="123"/>
        <v>0</v>
      </c>
      <c r="CR171" s="1"/>
      <c r="CS171" s="1"/>
      <c r="CT171" s="167"/>
      <c r="CU171" s="180"/>
      <c r="CV171" s="167"/>
      <c r="CW171" s="180"/>
      <c r="CX171" s="167"/>
      <c r="CY171" s="180"/>
      <c r="CZ171" s="167"/>
      <c r="DA171" s="180"/>
      <c r="DB171" s="167"/>
      <c r="DC171" s="180"/>
      <c r="DD171" s="167"/>
      <c r="DE171" s="180"/>
      <c r="DF171" s="167"/>
      <c r="DG171" s="180"/>
      <c r="DH171" s="167"/>
      <c r="DI171" s="198"/>
      <c r="DJ171" s="199">
        <f t="shared" si="150"/>
        <v>0</v>
      </c>
      <c r="DK171" s="216">
        <f t="shared" si="151"/>
        <v>0</v>
      </c>
      <c r="DL171" s="199">
        <f t="shared" si="152"/>
        <v>0</v>
      </c>
      <c r="DM171" s="215">
        <f t="shared" si="153"/>
        <v>0</v>
      </c>
      <c r="DN171" s="1"/>
      <c r="DO171" s="1"/>
      <c r="DP171" s="167"/>
      <c r="DQ171" s="180"/>
      <c r="DR171" s="167"/>
      <c r="DS171" s="180"/>
      <c r="DT171" s="167"/>
      <c r="DU171" s="180"/>
      <c r="DV171" s="167"/>
      <c r="DW171" s="180"/>
      <c r="DX171" s="167"/>
      <c r="DY171" s="180"/>
      <c r="DZ171" s="167"/>
      <c r="EA171" s="180"/>
      <c r="EB171" s="167"/>
      <c r="EC171" s="180"/>
      <c r="ED171" s="167"/>
      <c r="EE171" s="198"/>
      <c r="EF171" s="199">
        <f t="shared" si="106"/>
        <v>0</v>
      </c>
      <c r="EG171" s="216">
        <f t="shared" si="107"/>
        <v>0</v>
      </c>
      <c r="EH171" s="199">
        <f t="shared" si="108"/>
        <v>0</v>
      </c>
      <c r="EI171" s="215">
        <f t="shared" si="109"/>
        <v>0</v>
      </c>
      <c r="EJ171" s="1"/>
      <c r="EK171" s="1"/>
      <c r="EL171" s="167"/>
      <c r="EM171" s="180"/>
      <c r="EN171" s="167"/>
      <c r="EO171" s="180"/>
      <c r="EP171" s="167"/>
      <c r="EQ171" s="180"/>
      <c r="ER171" s="167"/>
      <c r="ES171" s="180"/>
      <c r="ET171" s="167"/>
      <c r="EU171" s="180"/>
      <c r="EV171" s="167"/>
      <c r="EW171" s="180"/>
      <c r="EX171" s="167"/>
      <c r="EY171" s="180"/>
      <c r="EZ171" s="167"/>
      <c r="FA171" s="198"/>
      <c r="FB171" s="199">
        <f t="shared" si="110"/>
        <v>0</v>
      </c>
      <c r="FC171" s="216">
        <f t="shared" si="111"/>
        <v>0</v>
      </c>
      <c r="FD171" s="199">
        <f t="shared" si="112"/>
        <v>0</v>
      </c>
      <c r="FE171" s="215">
        <f t="shared" si="113"/>
        <v>0</v>
      </c>
      <c r="FF171" s="1"/>
      <c r="FG171" s="1"/>
      <c r="FH171" s="167"/>
      <c r="FI171" s="180"/>
      <c r="FJ171" s="167"/>
      <c r="FK171" s="180"/>
      <c r="FL171" s="167"/>
      <c r="FM171" s="180"/>
      <c r="FN171" s="167"/>
      <c r="FO171" s="180"/>
      <c r="FP171" s="167"/>
      <c r="FQ171" s="180"/>
      <c r="FR171" s="167"/>
      <c r="FS171" s="180"/>
      <c r="FT171" s="167"/>
      <c r="FU171" s="180"/>
      <c r="FV171" s="167"/>
      <c r="FW171" s="198"/>
      <c r="FX171" s="199">
        <f t="shared" si="124"/>
        <v>0</v>
      </c>
      <c r="FY171" s="216">
        <f t="shared" si="125"/>
        <v>0</v>
      </c>
      <c r="FZ171" s="199">
        <f t="shared" si="126"/>
        <v>0</v>
      </c>
      <c r="GA171" s="215">
        <f t="shared" si="127"/>
        <v>0</v>
      </c>
      <c r="GB171" s="1"/>
      <c r="GC171" s="1"/>
      <c r="GD171" s="167"/>
      <c r="GE171" s="180"/>
      <c r="GF171" s="167"/>
      <c r="GG171" s="180"/>
      <c r="GH171" s="167"/>
      <c r="GI171" s="180"/>
      <c r="GJ171" s="167"/>
      <c r="GK171" s="180"/>
      <c r="GL171" s="167"/>
      <c r="GM171" s="180"/>
      <c r="GN171" s="167"/>
      <c r="GO171" s="180"/>
      <c r="GP171" s="167"/>
      <c r="GQ171" s="180"/>
      <c r="GR171" s="167"/>
      <c r="GS171" s="198"/>
      <c r="GT171" s="199">
        <f t="shared" si="128"/>
        <v>0</v>
      </c>
      <c r="GU171" s="216">
        <f t="shared" si="129"/>
        <v>0</v>
      </c>
      <c r="GV171" s="199">
        <f t="shared" si="130"/>
        <v>0</v>
      </c>
      <c r="GW171" s="215">
        <f t="shared" si="131"/>
        <v>0</v>
      </c>
      <c r="GX171" s="1"/>
      <c r="GY171" s="1"/>
      <c r="GZ171" s="167"/>
      <c r="HA171" s="180"/>
      <c r="HB171" s="167"/>
      <c r="HC171" s="180"/>
      <c r="HD171" s="167"/>
      <c r="HE171" s="180"/>
      <c r="HF171" s="167"/>
      <c r="HG171" s="180"/>
      <c r="HH171" s="167"/>
      <c r="HI171" s="180"/>
      <c r="HJ171" s="167"/>
      <c r="HK171" s="180"/>
      <c r="HL171" s="167"/>
      <c r="HM171" s="180"/>
      <c r="HN171" s="167"/>
      <c r="HO171" s="198"/>
      <c r="HP171" s="199">
        <f t="shared" si="132"/>
        <v>0</v>
      </c>
      <c r="HQ171" s="216">
        <f t="shared" si="133"/>
        <v>0</v>
      </c>
      <c r="HR171" s="199">
        <f t="shared" si="134"/>
        <v>0</v>
      </c>
      <c r="HS171" s="215">
        <f t="shared" si="135"/>
        <v>0</v>
      </c>
      <c r="HT171" s="1"/>
      <c r="HU171" s="1"/>
      <c r="HV171" s="201">
        <f t="shared" si="136"/>
        <v>0</v>
      </c>
      <c r="HW171" s="202">
        <f t="shared" si="137"/>
        <v>0</v>
      </c>
      <c r="HX171" s="169">
        <f t="shared" si="138"/>
        <v>0</v>
      </c>
      <c r="HY171" s="170">
        <f t="shared" si="139"/>
        <v>0</v>
      </c>
      <c r="HZ171" s="203">
        <f t="shared" si="140"/>
        <v>0</v>
      </c>
      <c r="IA171" s="202">
        <f t="shared" si="141"/>
        <v>0</v>
      </c>
      <c r="IB171" s="169">
        <f t="shared" si="142"/>
        <v>0</v>
      </c>
      <c r="IC171" s="444">
        <f t="shared" si="143"/>
        <v>0</v>
      </c>
      <c r="ID171" s="437">
        <f t="shared" si="144"/>
        <v>0</v>
      </c>
      <c r="IE171" s="439">
        <f t="shared" si="145"/>
        <v>0</v>
      </c>
      <c r="IF171" s="438" t="s">
        <v>343</v>
      </c>
      <c r="IG171" s="439" t="s">
        <v>343</v>
      </c>
      <c r="IH171" s="1"/>
    </row>
    <row r="172" spans="2:242" s="4" customFormat="1" ht="16.5" hidden="1" customHeight="1" x14ac:dyDescent="0.2">
      <c r="B172" s="73"/>
      <c r="C172" s="882"/>
      <c r="D172" s="883"/>
      <c r="E172" s="131"/>
      <c r="F172" s="564"/>
      <c r="G172" s="131"/>
      <c r="H172" s="131"/>
      <c r="I172" s="80">
        <f>INT(ROUND(F172,2)*(IF(E172&gt;0,data!$J$4,0)))</f>
        <v>0</v>
      </c>
      <c r="J172" s="80"/>
      <c r="K172" s="567"/>
      <c r="L172" s="131"/>
      <c r="M172" s="80">
        <f>INT(ROUND(F172,2)*(IF(E172&gt;0,(IF(K172="ano",data!$J$6,0)),0)))</f>
        <v>0</v>
      </c>
      <c r="N172" s="82"/>
      <c r="O172" s="84"/>
      <c r="Q172" s="85"/>
      <c r="R172" s="639" t="s">
        <v>343</v>
      </c>
      <c r="T172" s="4">
        <f t="shared" si="264"/>
        <v>0</v>
      </c>
      <c r="U172" s="176" t="s">
        <v>300</v>
      </c>
      <c r="V172" s="10"/>
      <c r="W172" s="10"/>
      <c r="X172" s="177"/>
      <c r="Y172" s="178"/>
      <c r="Z172" s="177"/>
      <c r="AA172" s="178"/>
      <c r="AB172" s="177"/>
      <c r="AC172" s="178"/>
      <c r="AD172" s="177"/>
      <c r="AE172" s="178"/>
      <c r="AF172" s="177"/>
      <c r="AG172" s="178"/>
      <c r="AH172" s="177"/>
      <c r="AI172" s="178"/>
      <c r="AJ172" s="177"/>
      <c r="AK172" s="178"/>
      <c r="AL172" s="177"/>
      <c r="AM172" s="178"/>
      <c r="AN172" s="177"/>
      <c r="AO172" s="178"/>
      <c r="AP172" s="177"/>
      <c r="AQ172" s="178"/>
      <c r="AR172" s="177"/>
      <c r="AS172" s="178"/>
      <c r="AT172" s="177"/>
      <c r="AU172" s="205"/>
      <c r="AV172" s="199">
        <f t="shared" si="194"/>
        <v>0</v>
      </c>
      <c r="AW172" s="215">
        <f t="shared" si="114"/>
        <v>0</v>
      </c>
      <c r="AX172" s="199">
        <f t="shared" si="195"/>
        <v>0</v>
      </c>
      <c r="AY172" s="215">
        <f t="shared" si="115"/>
        <v>0</v>
      </c>
      <c r="AZ172" s="1"/>
      <c r="BA172" s="1"/>
      <c r="BB172" s="177"/>
      <c r="BC172" s="178"/>
      <c r="BD172" s="177"/>
      <c r="BE172" s="178"/>
      <c r="BF172" s="177"/>
      <c r="BG172" s="178"/>
      <c r="BH172" s="177"/>
      <c r="BI172" s="178"/>
      <c r="BJ172" s="177"/>
      <c r="BK172" s="178"/>
      <c r="BL172" s="177"/>
      <c r="BM172" s="178"/>
      <c r="BN172" s="177"/>
      <c r="BO172" s="178"/>
      <c r="BP172" s="177"/>
      <c r="BQ172" s="205"/>
      <c r="BR172" s="199">
        <f t="shared" si="116"/>
        <v>0</v>
      </c>
      <c r="BS172" s="216">
        <f t="shared" si="117"/>
        <v>0</v>
      </c>
      <c r="BT172" s="199">
        <f t="shared" si="118"/>
        <v>0</v>
      </c>
      <c r="BU172" s="215">
        <f t="shared" si="119"/>
        <v>0</v>
      </c>
      <c r="BV172" s="1"/>
      <c r="BW172" s="1"/>
      <c r="BX172" s="177"/>
      <c r="BY172" s="178"/>
      <c r="BZ172" s="177"/>
      <c r="CA172" s="178"/>
      <c r="CB172" s="177"/>
      <c r="CC172" s="178"/>
      <c r="CD172" s="177"/>
      <c r="CE172" s="178"/>
      <c r="CF172" s="177"/>
      <c r="CG172" s="178"/>
      <c r="CH172" s="177"/>
      <c r="CI172" s="178"/>
      <c r="CJ172" s="177"/>
      <c r="CK172" s="178"/>
      <c r="CL172" s="177"/>
      <c r="CM172" s="205"/>
      <c r="CN172" s="199">
        <f t="shared" si="120"/>
        <v>0</v>
      </c>
      <c r="CO172" s="216">
        <f t="shared" si="121"/>
        <v>0</v>
      </c>
      <c r="CP172" s="199">
        <f t="shared" si="122"/>
        <v>0</v>
      </c>
      <c r="CQ172" s="215">
        <f t="shared" si="123"/>
        <v>0</v>
      </c>
      <c r="CR172" s="1"/>
      <c r="CS172" s="1"/>
      <c r="CT172" s="177"/>
      <c r="CU172" s="178"/>
      <c r="CV172" s="177"/>
      <c r="CW172" s="178"/>
      <c r="CX172" s="177"/>
      <c r="CY172" s="178"/>
      <c r="CZ172" s="177"/>
      <c r="DA172" s="178"/>
      <c r="DB172" s="177"/>
      <c r="DC172" s="178"/>
      <c r="DD172" s="177"/>
      <c r="DE172" s="178"/>
      <c r="DF172" s="177"/>
      <c r="DG172" s="178"/>
      <c r="DH172" s="177"/>
      <c r="DI172" s="205"/>
      <c r="DJ172" s="199">
        <f t="shared" si="150"/>
        <v>0</v>
      </c>
      <c r="DK172" s="216">
        <f t="shared" si="151"/>
        <v>0</v>
      </c>
      <c r="DL172" s="199">
        <f t="shared" si="152"/>
        <v>0</v>
      </c>
      <c r="DM172" s="215">
        <f t="shared" si="153"/>
        <v>0</v>
      </c>
      <c r="DN172" s="1"/>
      <c r="DO172" s="1"/>
      <c r="DP172" s="177"/>
      <c r="DQ172" s="178"/>
      <c r="DR172" s="177"/>
      <c r="DS172" s="178"/>
      <c r="DT172" s="177"/>
      <c r="DU172" s="178"/>
      <c r="DV172" s="177"/>
      <c r="DW172" s="178"/>
      <c r="DX172" s="177"/>
      <c r="DY172" s="178"/>
      <c r="DZ172" s="177"/>
      <c r="EA172" s="178"/>
      <c r="EB172" s="177"/>
      <c r="EC172" s="178"/>
      <c r="ED172" s="177"/>
      <c r="EE172" s="205"/>
      <c r="EF172" s="199">
        <f t="shared" si="106"/>
        <v>0</v>
      </c>
      <c r="EG172" s="216">
        <f t="shared" si="107"/>
        <v>0</v>
      </c>
      <c r="EH172" s="199">
        <f t="shared" si="108"/>
        <v>0</v>
      </c>
      <c r="EI172" s="215">
        <f t="shared" si="109"/>
        <v>0</v>
      </c>
      <c r="EJ172" s="1"/>
      <c r="EK172" s="1"/>
      <c r="EL172" s="177"/>
      <c r="EM172" s="178"/>
      <c r="EN172" s="177"/>
      <c r="EO172" s="178"/>
      <c r="EP172" s="177"/>
      <c r="EQ172" s="178"/>
      <c r="ER172" s="177"/>
      <c r="ES172" s="178"/>
      <c r="ET172" s="177"/>
      <c r="EU172" s="178"/>
      <c r="EV172" s="177"/>
      <c r="EW172" s="178"/>
      <c r="EX172" s="177"/>
      <c r="EY172" s="178"/>
      <c r="EZ172" s="177"/>
      <c r="FA172" s="205"/>
      <c r="FB172" s="199">
        <f t="shared" si="110"/>
        <v>0</v>
      </c>
      <c r="FC172" s="216">
        <f t="shared" si="111"/>
        <v>0</v>
      </c>
      <c r="FD172" s="199">
        <f t="shared" si="112"/>
        <v>0</v>
      </c>
      <c r="FE172" s="215">
        <f t="shared" si="113"/>
        <v>0</v>
      </c>
      <c r="FF172" s="1"/>
      <c r="FG172" s="1"/>
      <c r="FH172" s="177"/>
      <c r="FI172" s="178"/>
      <c r="FJ172" s="177"/>
      <c r="FK172" s="178"/>
      <c r="FL172" s="177"/>
      <c r="FM172" s="178"/>
      <c r="FN172" s="177"/>
      <c r="FO172" s="178"/>
      <c r="FP172" s="177"/>
      <c r="FQ172" s="178"/>
      <c r="FR172" s="177"/>
      <c r="FS172" s="178"/>
      <c r="FT172" s="177"/>
      <c r="FU172" s="178"/>
      <c r="FV172" s="177"/>
      <c r="FW172" s="205"/>
      <c r="FX172" s="199">
        <f t="shared" si="124"/>
        <v>0</v>
      </c>
      <c r="FY172" s="216">
        <f t="shared" si="125"/>
        <v>0</v>
      </c>
      <c r="FZ172" s="199">
        <f t="shared" si="126"/>
        <v>0</v>
      </c>
      <c r="GA172" s="215">
        <f t="shared" si="127"/>
        <v>0</v>
      </c>
      <c r="GB172" s="1"/>
      <c r="GC172" s="1"/>
      <c r="GD172" s="177"/>
      <c r="GE172" s="178"/>
      <c r="GF172" s="177"/>
      <c r="GG172" s="178"/>
      <c r="GH172" s="177"/>
      <c r="GI172" s="178"/>
      <c r="GJ172" s="177"/>
      <c r="GK172" s="178"/>
      <c r="GL172" s="177"/>
      <c r="GM172" s="178"/>
      <c r="GN172" s="177"/>
      <c r="GO172" s="178"/>
      <c r="GP172" s="177"/>
      <c r="GQ172" s="178"/>
      <c r="GR172" s="177"/>
      <c r="GS172" s="205"/>
      <c r="GT172" s="199">
        <f t="shared" si="128"/>
        <v>0</v>
      </c>
      <c r="GU172" s="216">
        <f t="shared" si="129"/>
        <v>0</v>
      </c>
      <c r="GV172" s="199">
        <f t="shared" si="130"/>
        <v>0</v>
      </c>
      <c r="GW172" s="215">
        <f t="shared" si="131"/>
        <v>0</v>
      </c>
      <c r="GX172" s="1"/>
      <c r="GY172" s="1"/>
      <c r="GZ172" s="177"/>
      <c r="HA172" s="178"/>
      <c r="HB172" s="177"/>
      <c r="HC172" s="178"/>
      <c r="HD172" s="177"/>
      <c r="HE172" s="178"/>
      <c r="HF172" s="177"/>
      <c r="HG172" s="178"/>
      <c r="HH172" s="177"/>
      <c r="HI172" s="178"/>
      <c r="HJ172" s="177"/>
      <c r="HK172" s="178"/>
      <c r="HL172" s="177"/>
      <c r="HM172" s="178"/>
      <c r="HN172" s="177"/>
      <c r="HO172" s="205"/>
      <c r="HP172" s="199">
        <f t="shared" si="132"/>
        <v>0</v>
      </c>
      <c r="HQ172" s="216">
        <f t="shared" si="133"/>
        <v>0</v>
      </c>
      <c r="HR172" s="199">
        <f t="shared" si="134"/>
        <v>0</v>
      </c>
      <c r="HS172" s="215">
        <f t="shared" si="135"/>
        <v>0</v>
      </c>
      <c r="HT172" s="1"/>
      <c r="HU172" s="1"/>
      <c r="HV172" s="201">
        <f t="shared" si="136"/>
        <v>0</v>
      </c>
      <c r="HW172" s="202">
        <f t="shared" si="137"/>
        <v>0</v>
      </c>
      <c r="HX172" s="169">
        <f t="shared" si="138"/>
        <v>0</v>
      </c>
      <c r="HY172" s="170">
        <f t="shared" si="139"/>
        <v>0</v>
      </c>
      <c r="HZ172" s="203">
        <f t="shared" si="140"/>
        <v>0</v>
      </c>
      <c r="IA172" s="202">
        <f t="shared" si="141"/>
        <v>0</v>
      </c>
      <c r="IB172" s="169">
        <f t="shared" si="142"/>
        <v>0</v>
      </c>
      <c r="IC172" s="444">
        <f t="shared" si="143"/>
        <v>0</v>
      </c>
      <c r="ID172" s="437">
        <f t="shared" si="144"/>
        <v>0</v>
      </c>
      <c r="IE172" s="439">
        <f t="shared" si="145"/>
        <v>0</v>
      </c>
      <c r="IF172" s="438" t="s">
        <v>343</v>
      </c>
      <c r="IG172" s="439" t="s">
        <v>343</v>
      </c>
      <c r="IH172" s="1"/>
    </row>
    <row r="173" spans="2:242" s="4" customFormat="1" ht="16.5" customHeight="1" x14ac:dyDescent="0.2">
      <c r="B173" s="73" t="s">
        <v>367</v>
      </c>
      <c r="C173" s="880"/>
      <c r="D173" s="881"/>
      <c r="E173" s="318"/>
      <c r="F173" s="314"/>
      <c r="G173" s="14"/>
      <c r="H173" s="14"/>
      <c r="I173" s="80">
        <f>INT(ROUND(F173,2)*(IF(E173&gt;0,data!$J$4,0)))</f>
        <v>0</v>
      </c>
      <c r="J173" s="80">
        <f t="shared" ref="J173" si="269">IF(E173&gt;0,I173*E173,0)</f>
        <v>0</v>
      </c>
      <c r="K173" s="320"/>
      <c r="L173" s="318"/>
      <c r="M173" s="80">
        <f>INT(ROUND(F173,2)*(IF(E173&gt;0,(IF(K173="ano",data!$J$6,0)),0)))</f>
        <v>0</v>
      </c>
      <c r="N173" s="82">
        <f t="shared" ref="N173" si="270">IF(L173&gt;E173,M173*E173,M173*L173)</f>
        <v>0</v>
      </c>
      <c r="O173" s="84">
        <f t="shared" ref="O173" si="271">J173+N173</f>
        <v>0</v>
      </c>
      <c r="Q173" s="85" t="str">
        <f t="shared" ref="Q173" si="272">IF(O173&gt;0,1,"")</f>
        <v/>
      </c>
      <c r="R173" s="639" t="s">
        <v>343</v>
      </c>
      <c r="T173" s="4">
        <f t="shared" si="264"/>
        <v>0</v>
      </c>
      <c r="U173" s="179" t="s">
        <v>300</v>
      </c>
      <c r="V173" s="10"/>
      <c r="W173" s="10"/>
      <c r="X173" s="177"/>
      <c r="Y173" s="178"/>
      <c r="Z173" s="177"/>
      <c r="AA173" s="178"/>
      <c r="AB173" s="177"/>
      <c r="AC173" s="178"/>
      <c r="AD173" s="177"/>
      <c r="AE173" s="178"/>
      <c r="AF173" s="177"/>
      <c r="AG173" s="178"/>
      <c r="AH173" s="177"/>
      <c r="AI173" s="178"/>
      <c r="AJ173" s="177"/>
      <c r="AK173" s="178"/>
      <c r="AL173" s="177"/>
      <c r="AM173" s="178"/>
      <c r="AN173" s="177"/>
      <c r="AO173" s="178"/>
      <c r="AP173" s="177"/>
      <c r="AQ173" s="178"/>
      <c r="AR173" s="177"/>
      <c r="AS173" s="178"/>
      <c r="AT173" s="177"/>
      <c r="AU173" s="205"/>
      <c r="AV173" s="199">
        <f t="shared" si="194"/>
        <v>0</v>
      </c>
      <c r="AW173" s="215">
        <f t="shared" si="114"/>
        <v>0</v>
      </c>
      <c r="AX173" s="199">
        <f t="shared" si="195"/>
        <v>0</v>
      </c>
      <c r="AY173" s="215">
        <f t="shared" si="115"/>
        <v>0</v>
      </c>
      <c r="AZ173" s="1"/>
      <c r="BA173" s="1"/>
      <c r="BB173" s="177"/>
      <c r="BC173" s="178"/>
      <c r="BD173" s="177"/>
      <c r="BE173" s="178"/>
      <c r="BF173" s="177"/>
      <c r="BG173" s="178"/>
      <c r="BH173" s="177"/>
      <c r="BI173" s="178"/>
      <c r="BJ173" s="177"/>
      <c r="BK173" s="178"/>
      <c r="BL173" s="177"/>
      <c r="BM173" s="178"/>
      <c r="BN173" s="177"/>
      <c r="BO173" s="178"/>
      <c r="BP173" s="177"/>
      <c r="BQ173" s="205"/>
      <c r="BR173" s="199">
        <f t="shared" si="116"/>
        <v>0</v>
      </c>
      <c r="BS173" s="216">
        <f t="shared" si="117"/>
        <v>0</v>
      </c>
      <c r="BT173" s="199">
        <f t="shared" si="118"/>
        <v>0</v>
      </c>
      <c r="BU173" s="215">
        <f t="shared" si="119"/>
        <v>0</v>
      </c>
      <c r="BV173" s="1"/>
      <c r="BW173" s="1"/>
      <c r="BX173" s="177"/>
      <c r="BY173" s="178"/>
      <c r="BZ173" s="177"/>
      <c r="CA173" s="178"/>
      <c r="CB173" s="177"/>
      <c r="CC173" s="178"/>
      <c r="CD173" s="177"/>
      <c r="CE173" s="178"/>
      <c r="CF173" s="177"/>
      <c r="CG173" s="178"/>
      <c r="CH173" s="177"/>
      <c r="CI173" s="178"/>
      <c r="CJ173" s="177"/>
      <c r="CK173" s="178"/>
      <c r="CL173" s="177"/>
      <c r="CM173" s="205"/>
      <c r="CN173" s="199">
        <f t="shared" si="120"/>
        <v>0</v>
      </c>
      <c r="CO173" s="216">
        <f t="shared" si="121"/>
        <v>0</v>
      </c>
      <c r="CP173" s="199">
        <f t="shared" si="122"/>
        <v>0</v>
      </c>
      <c r="CQ173" s="215">
        <f t="shared" si="123"/>
        <v>0</v>
      </c>
      <c r="CR173" s="1"/>
      <c r="CS173" s="1"/>
      <c r="CT173" s="177"/>
      <c r="CU173" s="178"/>
      <c r="CV173" s="177"/>
      <c r="CW173" s="178"/>
      <c r="CX173" s="177"/>
      <c r="CY173" s="178"/>
      <c r="CZ173" s="177"/>
      <c r="DA173" s="178"/>
      <c r="DB173" s="177"/>
      <c r="DC173" s="178"/>
      <c r="DD173" s="177"/>
      <c r="DE173" s="178"/>
      <c r="DF173" s="177"/>
      <c r="DG173" s="178"/>
      <c r="DH173" s="177"/>
      <c r="DI173" s="205"/>
      <c r="DJ173" s="199">
        <f t="shared" si="150"/>
        <v>0</v>
      </c>
      <c r="DK173" s="216">
        <f t="shared" si="151"/>
        <v>0</v>
      </c>
      <c r="DL173" s="199">
        <f t="shared" si="152"/>
        <v>0</v>
      </c>
      <c r="DM173" s="215">
        <f t="shared" si="153"/>
        <v>0</v>
      </c>
      <c r="DN173" s="1"/>
      <c r="DO173" s="1"/>
      <c r="DP173" s="177"/>
      <c r="DQ173" s="178"/>
      <c r="DR173" s="177"/>
      <c r="DS173" s="178"/>
      <c r="DT173" s="177"/>
      <c r="DU173" s="178"/>
      <c r="DV173" s="177"/>
      <c r="DW173" s="178"/>
      <c r="DX173" s="177"/>
      <c r="DY173" s="178"/>
      <c r="DZ173" s="177"/>
      <c r="EA173" s="178"/>
      <c r="EB173" s="177"/>
      <c r="EC173" s="178"/>
      <c r="ED173" s="177"/>
      <c r="EE173" s="205"/>
      <c r="EF173" s="199">
        <f t="shared" si="106"/>
        <v>0</v>
      </c>
      <c r="EG173" s="216">
        <f t="shared" si="107"/>
        <v>0</v>
      </c>
      <c r="EH173" s="199">
        <f t="shared" si="108"/>
        <v>0</v>
      </c>
      <c r="EI173" s="215">
        <f t="shared" si="109"/>
        <v>0</v>
      </c>
      <c r="EJ173" s="1"/>
      <c r="EK173" s="1"/>
      <c r="EL173" s="177"/>
      <c r="EM173" s="178"/>
      <c r="EN173" s="177"/>
      <c r="EO173" s="178"/>
      <c r="EP173" s="177"/>
      <c r="EQ173" s="178"/>
      <c r="ER173" s="177"/>
      <c r="ES173" s="178"/>
      <c r="ET173" s="177"/>
      <c r="EU173" s="178"/>
      <c r="EV173" s="177"/>
      <c r="EW173" s="178"/>
      <c r="EX173" s="177"/>
      <c r="EY173" s="178"/>
      <c r="EZ173" s="177"/>
      <c r="FA173" s="205"/>
      <c r="FB173" s="199">
        <f t="shared" si="110"/>
        <v>0</v>
      </c>
      <c r="FC173" s="216">
        <f t="shared" si="111"/>
        <v>0</v>
      </c>
      <c r="FD173" s="199">
        <f t="shared" si="112"/>
        <v>0</v>
      </c>
      <c r="FE173" s="215">
        <f t="shared" si="113"/>
        <v>0</v>
      </c>
      <c r="FF173" s="1"/>
      <c r="FG173" s="1"/>
      <c r="FH173" s="177"/>
      <c r="FI173" s="178"/>
      <c r="FJ173" s="177"/>
      <c r="FK173" s="178"/>
      <c r="FL173" s="177"/>
      <c r="FM173" s="178"/>
      <c r="FN173" s="177"/>
      <c r="FO173" s="178"/>
      <c r="FP173" s="177"/>
      <c r="FQ173" s="178"/>
      <c r="FR173" s="177"/>
      <c r="FS173" s="178"/>
      <c r="FT173" s="177"/>
      <c r="FU173" s="178"/>
      <c r="FV173" s="177"/>
      <c r="FW173" s="205"/>
      <c r="FX173" s="199">
        <f t="shared" si="124"/>
        <v>0</v>
      </c>
      <c r="FY173" s="216">
        <f t="shared" si="125"/>
        <v>0</v>
      </c>
      <c r="FZ173" s="199">
        <f t="shared" si="126"/>
        <v>0</v>
      </c>
      <c r="GA173" s="215">
        <f t="shared" si="127"/>
        <v>0</v>
      </c>
      <c r="GB173" s="1"/>
      <c r="GC173" s="1"/>
      <c r="GD173" s="177"/>
      <c r="GE173" s="178"/>
      <c r="GF173" s="177"/>
      <c r="GG173" s="178"/>
      <c r="GH173" s="177"/>
      <c r="GI173" s="178"/>
      <c r="GJ173" s="177"/>
      <c r="GK173" s="178"/>
      <c r="GL173" s="177"/>
      <c r="GM173" s="178"/>
      <c r="GN173" s="177"/>
      <c r="GO173" s="178"/>
      <c r="GP173" s="177"/>
      <c r="GQ173" s="178"/>
      <c r="GR173" s="177"/>
      <c r="GS173" s="205"/>
      <c r="GT173" s="199">
        <f t="shared" si="128"/>
        <v>0</v>
      </c>
      <c r="GU173" s="216">
        <f t="shared" si="129"/>
        <v>0</v>
      </c>
      <c r="GV173" s="199">
        <f t="shared" si="130"/>
        <v>0</v>
      </c>
      <c r="GW173" s="215">
        <f t="shared" si="131"/>
        <v>0</v>
      </c>
      <c r="GX173" s="1"/>
      <c r="GY173" s="1"/>
      <c r="GZ173" s="177"/>
      <c r="HA173" s="178"/>
      <c r="HB173" s="177"/>
      <c r="HC173" s="178"/>
      <c r="HD173" s="177"/>
      <c r="HE173" s="178"/>
      <c r="HF173" s="177"/>
      <c r="HG173" s="178"/>
      <c r="HH173" s="177"/>
      <c r="HI173" s="178"/>
      <c r="HJ173" s="177"/>
      <c r="HK173" s="178"/>
      <c r="HL173" s="177"/>
      <c r="HM173" s="178"/>
      <c r="HN173" s="177"/>
      <c r="HO173" s="205"/>
      <c r="HP173" s="199">
        <f t="shared" si="132"/>
        <v>0</v>
      </c>
      <c r="HQ173" s="216">
        <f t="shared" si="133"/>
        <v>0</v>
      </c>
      <c r="HR173" s="199">
        <f t="shared" si="134"/>
        <v>0</v>
      </c>
      <c r="HS173" s="215">
        <f t="shared" si="135"/>
        <v>0</v>
      </c>
      <c r="HT173" s="1"/>
      <c r="HU173" s="1"/>
      <c r="HV173" s="201">
        <f t="shared" si="136"/>
        <v>0</v>
      </c>
      <c r="HW173" s="202">
        <f t="shared" si="137"/>
        <v>0</v>
      </c>
      <c r="HX173" s="169">
        <f t="shared" si="138"/>
        <v>0</v>
      </c>
      <c r="HY173" s="170">
        <f t="shared" si="139"/>
        <v>0</v>
      </c>
      <c r="HZ173" s="203">
        <f t="shared" si="140"/>
        <v>0</v>
      </c>
      <c r="IA173" s="202">
        <f t="shared" si="141"/>
        <v>0</v>
      </c>
      <c r="IB173" s="169">
        <f t="shared" si="142"/>
        <v>0</v>
      </c>
      <c r="IC173" s="444">
        <f t="shared" si="143"/>
        <v>0</v>
      </c>
      <c r="ID173" s="437">
        <f t="shared" si="144"/>
        <v>0</v>
      </c>
      <c r="IE173" s="439">
        <f t="shared" si="145"/>
        <v>0</v>
      </c>
      <c r="IF173" s="438" t="s">
        <v>343</v>
      </c>
      <c r="IG173" s="439" t="s">
        <v>343</v>
      </c>
      <c r="IH173" s="1"/>
    </row>
    <row r="174" spans="2:242" s="4" customFormat="1" ht="16.5" hidden="1" customHeight="1" x14ac:dyDescent="0.2">
      <c r="B174" s="73"/>
      <c r="C174" s="882"/>
      <c r="D174" s="883"/>
      <c r="E174" s="131"/>
      <c r="F174" s="564"/>
      <c r="G174" s="131"/>
      <c r="H174" s="131"/>
      <c r="I174" s="80">
        <f>INT(ROUND(F174,2)*(IF(E174&gt;0,data!$J$4,0)))</f>
        <v>0</v>
      </c>
      <c r="J174" s="80"/>
      <c r="K174" s="567"/>
      <c r="L174" s="131"/>
      <c r="M174" s="80">
        <f>INT(ROUND(F174,2)*(IF(E174&gt;0,(IF(K174="ano",data!$J$6,0)),0)))</f>
        <v>0</v>
      </c>
      <c r="N174" s="82"/>
      <c r="O174" s="84"/>
      <c r="Q174" s="85"/>
      <c r="R174" s="639" t="s">
        <v>343</v>
      </c>
      <c r="T174" s="4">
        <f t="shared" si="264"/>
        <v>0</v>
      </c>
      <c r="U174" s="176" t="s">
        <v>300</v>
      </c>
      <c r="V174" s="10"/>
      <c r="W174" s="10"/>
      <c r="X174" s="568"/>
      <c r="Y174" s="569"/>
      <c r="Z174" s="568"/>
      <c r="AA174" s="569"/>
      <c r="AB174" s="568"/>
      <c r="AC174" s="569"/>
      <c r="AD174" s="568"/>
      <c r="AE174" s="569"/>
      <c r="AF174" s="568"/>
      <c r="AG174" s="569"/>
      <c r="AH174" s="568"/>
      <c r="AI174" s="569"/>
      <c r="AJ174" s="568"/>
      <c r="AK174" s="569"/>
      <c r="AL174" s="568"/>
      <c r="AM174" s="569"/>
      <c r="AN174" s="568"/>
      <c r="AO174" s="569"/>
      <c r="AP174" s="568"/>
      <c r="AQ174" s="569"/>
      <c r="AR174" s="568"/>
      <c r="AS174" s="569"/>
      <c r="AT174" s="568"/>
      <c r="AU174" s="570"/>
      <c r="AV174" s="199">
        <f t="shared" si="194"/>
        <v>0</v>
      </c>
      <c r="AW174" s="215">
        <f t="shared" si="114"/>
        <v>0</v>
      </c>
      <c r="AX174" s="199">
        <f t="shared" si="195"/>
        <v>0</v>
      </c>
      <c r="AY174" s="215">
        <f t="shared" si="115"/>
        <v>0</v>
      </c>
      <c r="AZ174" s="1"/>
      <c r="BA174" s="1"/>
      <c r="BB174" s="568"/>
      <c r="BC174" s="569"/>
      <c r="BD174" s="568"/>
      <c r="BE174" s="569"/>
      <c r="BF174" s="568"/>
      <c r="BG174" s="569"/>
      <c r="BH174" s="568"/>
      <c r="BI174" s="569"/>
      <c r="BJ174" s="568"/>
      <c r="BK174" s="569"/>
      <c r="BL174" s="568"/>
      <c r="BM174" s="569"/>
      <c r="BN174" s="568"/>
      <c r="BO174" s="569"/>
      <c r="BP174" s="568"/>
      <c r="BQ174" s="570"/>
      <c r="BR174" s="199">
        <f t="shared" si="116"/>
        <v>0</v>
      </c>
      <c r="BS174" s="216">
        <f t="shared" si="117"/>
        <v>0</v>
      </c>
      <c r="BT174" s="199">
        <f t="shared" si="118"/>
        <v>0</v>
      </c>
      <c r="BU174" s="215">
        <f t="shared" si="119"/>
        <v>0</v>
      </c>
      <c r="BV174" s="1"/>
      <c r="BW174" s="1"/>
      <c r="BX174" s="568"/>
      <c r="BY174" s="569"/>
      <c r="BZ174" s="568"/>
      <c r="CA174" s="569"/>
      <c r="CB174" s="568"/>
      <c r="CC174" s="569"/>
      <c r="CD174" s="568"/>
      <c r="CE174" s="569"/>
      <c r="CF174" s="568"/>
      <c r="CG174" s="569"/>
      <c r="CH174" s="568"/>
      <c r="CI174" s="569"/>
      <c r="CJ174" s="568"/>
      <c r="CK174" s="569"/>
      <c r="CL174" s="568"/>
      <c r="CM174" s="570"/>
      <c r="CN174" s="199">
        <f t="shared" si="120"/>
        <v>0</v>
      </c>
      <c r="CO174" s="216">
        <f t="shared" si="121"/>
        <v>0</v>
      </c>
      <c r="CP174" s="199">
        <f t="shared" si="122"/>
        <v>0</v>
      </c>
      <c r="CQ174" s="215">
        <f t="shared" si="123"/>
        <v>0</v>
      </c>
      <c r="CR174" s="1"/>
      <c r="CS174" s="1"/>
      <c r="CT174" s="568"/>
      <c r="CU174" s="569"/>
      <c r="CV174" s="568"/>
      <c r="CW174" s="569"/>
      <c r="CX174" s="568"/>
      <c r="CY174" s="569"/>
      <c r="CZ174" s="568"/>
      <c r="DA174" s="569"/>
      <c r="DB174" s="568"/>
      <c r="DC174" s="569"/>
      <c r="DD174" s="568"/>
      <c r="DE174" s="569"/>
      <c r="DF174" s="568"/>
      <c r="DG174" s="569"/>
      <c r="DH174" s="568"/>
      <c r="DI174" s="570"/>
      <c r="DJ174" s="199">
        <f t="shared" si="150"/>
        <v>0</v>
      </c>
      <c r="DK174" s="216">
        <f t="shared" si="151"/>
        <v>0</v>
      </c>
      <c r="DL174" s="199">
        <f t="shared" si="152"/>
        <v>0</v>
      </c>
      <c r="DM174" s="215">
        <f t="shared" si="153"/>
        <v>0</v>
      </c>
      <c r="DN174" s="1"/>
      <c r="DO174" s="1"/>
      <c r="DP174" s="568"/>
      <c r="DQ174" s="569"/>
      <c r="DR174" s="568"/>
      <c r="DS174" s="569"/>
      <c r="DT174" s="568"/>
      <c r="DU174" s="569"/>
      <c r="DV174" s="568"/>
      <c r="DW174" s="569"/>
      <c r="DX174" s="568"/>
      <c r="DY174" s="569"/>
      <c r="DZ174" s="568"/>
      <c r="EA174" s="569"/>
      <c r="EB174" s="568"/>
      <c r="EC174" s="569"/>
      <c r="ED174" s="568"/>
      <c r="EE174" s="570"/>
      <c r="EF174" s="199">
        <f t="shared" si="106"/>
        <v>0</v>
      </c>
      <c r="EG174" s="216">
        <f t="shared" si="107"/>
        <v>0</v>
      </c>
      <c r="EH174" s="199">
        <f t="shared" si="108"/>
        <v>0</v>
      </c>
      <c r="EI174" s="215">
        <f t="shared" si="109"/>
        <v>0</v>
      </c>
      <c r="EJ174" s="1"/>
      <c r="EK174" s="1"/>
      <c r="EL174" s="568"/>
      <c r="EM174" s="569"/>
      <c r="EN174" s="568"/>
      <c r="EO174" s="569"/>
      <c r="EP174" s="568"/>
      <c r="EQ174" s="569"/>
      <c r="ER174" s="568"/>
      <c r="ES174" s="569"/>
      <c r="ET174" s="568"/>
      <c r="EU174" s="569"/>
      <c r="EV174" s="568"/>
      <c r="EW174" s="569"/>
      <c r="EX174" s="568"/>
      <c r="EY174" s="569"/>
      <c r="EZ174" s="568"/>
      <c r="FA174" s="570"/>
      <c r="FB174" s="199">
        <f t="shared" si="110"/>
        <v>0</v>
      </c>
      <c r="FC174" s="216">
        <f t="shared" si="111"/>
        <v>0</v>
      </c>
      <c r="FD174" s="199">
        <f t="shared" si="112"/>
        <v>0</v>
      </c>
      <c r="FE174" s="215">
        <f t="shared" si="113"/>
        <v>0</v>
      </c>
      <c r="FF174" s="1"/>
      <c r="FG174" s="1"/>
      <c r="FH174" s="568"/>
      <c r="FI174" s="569"/>
      <c r="FJ174" s="568"/>
      <c r="FK174" s="569"/>
      <c r="FL174" s="568"/>
      <c r="FM174" s="569"/>
      <c r="FN174" s="568"/>
      <c r="FO174" s="569"/>
      <c r="FP174" s="568"/>
      <c r="FQ174" s="569"/>
      <c r="FR174" s="568"/>
      <c r="FS174" s="569"/>
      <c r="FT174" s="568"/>
      <c r="FU174" s="569"/>
      <c r="FV174" s="568"/>
      <c r="FW174" s="570"/>
      <c r="FX174" s="199">
        <f t="shared" si="124"/>
        <v>0</v>
      </c>
      <c r="FY174" s="216">
        <f t="shared" si="125"/>
        <v>0</v>
      </c>
      <c r="FZ174" s="199">
        <f t="shared" si="126"/>
        <v>0</v>
      </c>
      <c r="GA174" s="215">
        <f t="shared" si="127"/>
        <v>0</v>
      </c>
      <c r="GB174" s="1"/>
      <c r="GC174" s="1"/>
      <c r="GD174" s="568"/>
      <c r="GE174" s="569"/>
      <c r="GF174" s="568"/>
      <c r="GG174" s="569"/>
      <c r="GH174" s="568"/>
      <c r="GI174" s="569"/>
      <c r="GJ174" s="568"/>
      <c r="GK174" s="569"/>
      <c r="GL174" s="568"/>
      <c r="GM174" s="569"/>
      <c r="GN174" s="568"/>
      <c r="GO174" s="569"/>
      <c r="GP174" s="568"/>
      <c r="GQ174" s="569"/>
      <c r="GR174" s="568"/>
      <c r="GS174" s="570"/>
      <c r="GT174" s="199">
        <f t="shared" si="128"/>
        <v>0</v>
      </c>
      <c r="GU174" s="216">
        <f t="shared" si="129"/>
        <v>0</v>
      </c>
      <c r="GV174" s="199">
        <f t="shared" si="130"/>
        <v>0</v>
      </c>
      <c r="GW174" s="215">
        <f t="shared" si="131"/>
        <v>0</v>
      </c>
      <c r="GX174" s="1"/>
      <c r="GY174" s="1"/>
      <c r="GZ174" s="568"/>
      <c r="HA174" s="569"/>
      <c r="HB174" s="568"/>
      <c r="HC174" s="569"/>
      <c r="HD174" s="568"/>
      <c r="HE174" s="569"/>
      <c r="HF174" s="568"/>
      <c r="HG174" s="569"/>
      <c r="HH174" s="568"/>
      <c r="HI174" s="569"/>
      <c r="HJ174" s="568"/>
      <c r="HK174" s="569"/>
      <c r="HL174" s="568"/>
      <c r="HM174" s="569"/>
      <c r="HN174" s="568"/>
      <c r="HO174" s="570"/>
      <c r="HP174" s="199">
        <f t="shared" si="132"/>
        <v>0</v>
      </c>
      <c r="HQ174" s="216">
        <f t="shared" si="133"/>
        <v>0</v>
      </c>
      <c r="HR174" s="199">
        <f t="shared" si="134"/>
        <v>0</v>
      </c>
      <c r="HS174" s="215">
        <f t="shared" si="135"/>
        <v>0</v>
      </c>
      <c r="HT174" s="1"/>
      <c r="HU174" s="1"/>
      <c r="HV174" s="201">
        <f t="shared" si="136"/>
        <v>0</v>
      </c>
      <c r="HW174" s="202">
        <f t="shared" si="137"/>
        <v>0</v>
      </c>
      <c r="HX174" s="169">
        <f t="shared" si="138"/>
        <v>0</v>
      </c>
      <c r="HY174" s="170">
        <f t="shared" si="139"/>
        <v>0</v>
      </c>
      <c r="HZ174" s="203">
        <f t="shared" si="140"/>
        <v>0</v>
      </c>
      <c r="IA174" s="202">
        <f t="shared" si="141"/>
        <v>0</v>
      </c>
      <c r="IB174" s="169">
        <f t="shared" si="142"/>
        <v>0</v>
      </c>
      <c r="IC174" s="444">
        <f t="shared" si="143"/>
        <v>0</v>
      </c>
      <c r="ID174" s="437">
        <f t="shared" si="144"/>
        <v>0</v>
      </c>
      <c r="IE174" s="439">
        <f t="shared" si="145"/>
        <v>0</v>
      </c>
      <c r="IF174" s="438" t="s">
        <v>343</v>
      </c>
      <c r="IG174" s="439" t="s">
        <v>343</v>
      </c>
      <c r="IH174" s="1"/>
    </row>
    <row r="175" spans="2:242" s="4" customFormat="1" ht="16.5" customHeight="1" x14ac:dyDescent="0.2">
      <c r="B175" s="73" t="s">
        <v>368</v>
      </c>
      <c r="C175" s="880"/>
      <c r="D175" s="881"/>
      <c r="E175" s="318"/>
      <c r="F175" s="314"/>
      <c r="G175" s="14"/>
      <c r="H175" s="14"/>
      <c r="I175" s="80">
        <f>INT(ROUND(F175,2)*(IF(E175&gt;0,data!$J$4,0)))</f>
        <v>0</v>
      </c>
      <c r="J175" s="80">
        <f t="shared" ref="J175" si="273">IF(E175&gt;0,I175*E175,0)</f>
        <v>0</v>
      </c>
      <c r="K175" s="320"/>
      <c r="L175" s="318"/>
      <c r="M175" s="80">
        <f>INT(ROUND(F175,2)*(IF(E175&gt;0,(IF(K175="ano",data!$J$6,0)),0)))</f>
        <v>0</v>
      </c>
      <c r="N175" s="82">
        <f t="shared" ref="N175" si="274">IF(L175&gt;E175,M175*E175,M175*L175)</f>
        <v>0</v>
      </c>
      <c r="O175" s="84">
        <f t="shared" ref="O175" si="275">J175+N175</f>
        <v>0</v>
      </c>
      <c r="Q175" s="85" t="str">
        <f t="shared" ref="Q175" si="276">IF(O175&gt;0,1,"")</f>
        <v/>
      </c>
      <c r="R175" s="639" t="s">
        <v>343</v>
      </c>
      <c r="T175" s="4">
        <f t="shared" si="264"/>
        <v>0</v>
      </c>
      <c r="U175" s="179" t="s">
        <v>300</v>
      </c>
      <c r="V175" s="10"/>
      <c r="W175" s="10"/>
      <c r="X175" s="167"/>
      <c r="Y175" s="180"/>
      <c r="Z175" s="167"/>
      <c r="AA175" s="180"/>
      <c r="AB175" s="167"/>
      <c r="AC175" s="180"/>
      <c r="AD175" s="167"/>
      <c r="AE175" s="180"/>
      <c r="AF175" s="167"/>
      <c r="AG175" s="180"/>
      <c r="AH175" s="167"/>
      <c r="AI175" s="180"/>
      <c r="AJ175" s="167"/>
      <c r="AK175" s="180"/>
      <c r="AL175" s="167"/>
      <c r="AM175" s="180"/>
      <c r="AN175" s="167"/>
      <c r="AO175" s="180"/>
      <c r="AP175" s="167"/>
      <c r="AQ175" s="180"/>
      <c r="AR175" s="167"/>
      <c r="AS175" s="180"/>
      <c r="AT175" s="167"/>
      <c r="AU175" s="198"/>
      <c r="AV175" s="199">
        <f t="shared" si="194"/>
        <v>0</v>
      </c>
      <c r="AW175" s="215">
        <f t="shared" si="114"/>
        <v>0</v>
      </c>
      <c r="AX175" s="199">
        <f t="shared" si="195"/>
        <v>0</v>
      </c>
      <c r="AY175" s="215">
        <f t="shared" si="115"/>
        <v>0</v>
      </c>
      <c r="AZ175" s="1"/>
      <c r="BA175" s="1"/>
      <c r="BB175" s="167"/>
      <c r="BC175" s="180"/>
      <c r="BD175" s="167"/>
      <c r="BE175" s="180"/>
      <c r="BF175" s="167"/>
      <c r="BG175" s="180"/>
      <c r="BH175" s="167"/>
      <c r="BI175" s="180"/>
      <c r="BJ175" s="167"/>
      <c r="BK175" s="180"/>
      <c r="BL175" s="167"/>
      <c r="BM175" s="180"/>
      <c r="BN175" s="167"/>
      <c r="BO175" s="180"/>
      <c r="BP175" s="167"/>
      <c r="BQ175" s="198"/>
      <c r="BR175" s="199">
        <f t="shared" si="116"/>
        <v>0</v>
      </c>
      <c r="BS175" s="216">
        <f t="shared" si="117"/>
        <v>0</v>
      </c>
      <c r="BT175" s="199">
        <f t="shared" si="118"/>
        <v>0</v>
      </c>
      <c r="BU175" s="215">
        <f t="shared" si="119"/>
        <v>0</v>
      </c>
      <c r="BV175" s="1"/>
      <c r="BW175" s="1"/>
      <c r="BX175" s="167"/>
      <c r="BY175" s="180"/>
      <c r="BZ175" s="167"/>
      <c r="CA175" s="180"/>
      <c r="CB175" s="167"/>
      <c r="CC175" s="180"/>
      <c r="CD175" s="167"/>
      <c r="CE175" s="180"/>
      <c r="CF175" s="167"/>
      <c r="CG175" s="180"/>
      <c r="CH175" s="167"/>
      <c r="CI175" s="180"/>
      <c r="CJ175" s="167"/>
      <c r="CK175" s="180"/>
      <c r="CL175" s="167"/>
      <c r="CM175" s="198"/>
      <c r="CN175" s="199">
        <f t="shared" si="120"/>
        <v>0</v>
      </c>
      <c r="CO175" s="216">
        <f t="shared" si="121"/>
        <v>0</v>
      </c>
      <c r="CP175" s="199">
        <f t="shared" si="122"/>
        <v>0</v>
      </c>
      <c r="CQ175" s="215">
        <f t="shared" si="123"/>
        <v>0</v>
      </c>
      <c r="CR175" s="1"/>
      <c r="CS175" s="1"/>
      <c r="CT175" s="167"/>
      <c r="CU175" s="180"/>
      <c r="CV175" s="167"/>
      <c r="CW175" s="180"/>
      <c r="CX175" s="167"/>
      <c r="CY175" s="180"/>
      <c r="CZ175" s="167"/>
      <c r="DA175" s="180"/>
      <c r="DB175" s="167"/>
      <c r="DC175" s="180"/>
      <c r="DD175" s="167"/>
      <c r="DE175" s="180"/>
      <c r="DF175" s="167"/>
      <c r="DG175" s="180"/>
      <c r="DH175" s="167"/>
      <c r="DI175" s="198"/>
      <c r="DJ175" s="199">
        <f t="shared" si="150"/>
        <v>0</v>
      </c>
      <c r="DK175" s="216">
        <f t="shared" si="151"/>
        <v>0</v>
      </c>
      <c r="DL175" s="199">
        <f t="shared" si="152"/>
        <v>0</v>
      </c>
      <c r="DM175" s="215">
        <f t="shared" si="153"/>
        <v>0</v>
      </c>
      <c r="DN175" s="1"/>
      <c r="DO175" s="1"/>
      <c r="DP175" s="167"/>
      <c r="DQ175" s="180"/>
      <c r="DR175" s="167"/>
      <c r="DS175" s="180"/>
      <c r="DT175" s="167"/>
      <c r="DU175" s="180"/>
      <c r="DV175" s="167"/>
      <c r="DW175" s="180"/>
      <c r="DX175" s="167"/>
      <c r="DY175" s="180"/>
      <c r="DZ175" s="167"/>
      <c r="EA175" s="180"/>
      <c r="EB175" s="167"/>
      <c r="EC175" s="180"/>
      <c r="ED175" s="167"/>
      <c r="EE175" s="198"/>
      <c r="EF175" s="199">
        <f t="shared" si="106"/>
        <v>0</v>
      </c>
      <c r="EG175" s="216">
        <f t="shared" si="107"/>
        <v>0</v>
      </c>
      <c r="EH175" s="199">
        <f t="shared" si="108"/>
        <v>0</v>
      </c>
      <c r="EI175" s="215">
        <f t="shared" si="109"/>
        <v>0</v>
      </c>
      <c r="EJ175" s="1"/>
      <c r="EK175" s="1"/>
      <c r="EL175" s="167"/>
      <c r="EM175" s="180"/>
      <c r="EN175" s="167"/>
      <c r="EO175" s="180"/>
      <c r="EP175" s="167"/>
      <c r="EQ175" s="180"/>
      <c r="ER175" s="167"/>
      <c r="ES175" s="180"/>
      <c r="ET175" s="167"/>
      <c r="EU175" s="180"/>
      <c r="EV175" s="167"/>
      <c r="EW175" s="180"/>
      <c r="EX175" s="167"/>
      <c r="EY175" s="180"/>
      <c r="EZ175" s="167"/>
      <c r="FA175" s="198"/>
      <c r="FB175" s="199">
        <f t="shared" si="110"/>
        <v>0</v>
      </c>
      <c r="FC175" s="216">
        <f t="shared" si="111"/>
        <v>0</v>
      </c>
      <c r="FD175" s="199">
        <f t="shared" si="112"/>
        <v>0</v>
      </c>
      <c r="FE175" s="215">
        <f t="shared" si="113"/>
        <v>0</v>
      </c>
      <c r="FF175" s="1"/>
      <c r="FG175" s="1"/>
      <c r="FH175" s="167"/>
      <c r="FI175" s="180"/>
      <c r="FJ175" s="167"/>
      <c r="FK175" s="180"/>
      <c r="FL175" s="167"/>
      <c r="FM175" s="180"/>
      <c r="FN175" s="167"/>
      <c r="FO175" s="180"/>
      <c r="FP175" s="167"/>
      <c r="FQ175" s="180"/>
      <c r="FR175" s="167"/>
      <c r="FS175" s="180"/>
      <c r="FT175" s="167"/>
      <c r="FU175" s="180"/>
      <c r="FV175" s="167"/>
      <c r="FW175" s="198"/>
      <c r="FX175" s="199">
        <f t="shared" si="124"/>
        <v>0</v>
      </c>
      <c r="FY175" s="216">
        <f t="shared" si="125"/>
        <v>0</v>
      </c>
      <c r="FZ175" s="199">
        <f t="shared" si="126"/>
        <v>0</v>
      </c>
      <c r="GA175" s="215">
        <f t="shared" si="127"/>
        <v>0</v>
      </c>
      <c r="GB175" s="1"/>
      <c r="GC175" s="1"/>
      <c r="GD175" s="167"/>
      <c r="GE175" s="180"/>
      <c r="GF175" s="167"/>
      <c r="GG175" s="180"/>
      <c r="GH175" s="167"/>
      <c r="GI175" s="180"/>
      <c r="GJ175" s="167"/>
      <c r="GK175" s="180"/>
      <c r="GL175" s="167"/>
      <c r="GM175" s="180"/>
      <c r="GN175" s="167"/>
      <c r="GO175" s="180"/>
      <c r="GP175" s="167"/>
      <c r="GQ175" s="180"/>
      <c r="GR175" s="167"/>
      <c r="GS175" s="198"/>
      <c r="GT175" s="199">
        <f t="shared" si="128"/>
        <v>0</v>
      </c>
      <c r="GU175" s="216">
        <f t="shared" si="129"/>
        <v>0</v>
      </c>
      <c r="GV175" s="199">
        <f t="shared" si="130"/>
        <v>0</v>
      </c>
      <c r="GW175" s="215">
        <f t="shared" si="131"/>
        <v>0</v>
      </c>
      <c r="GX175" s="1"/>
      <c r="GY175" s="1"/>
      <c r="GZ175" s="167"/>
      <c r="HA175" s="180"/>
      <c r="HB175" s="167"/>
      <c r="HC175" s="180"/>
      <c r="HD175" s="167"/>
      <c r="HE175" s="180"/>
      <c r="HF175" s="167"/>
      <c r="HG175" s="180"/>
      <c r="HH175" s="167"/>
      <c r="HI175" s="180"/>
      <c r="HJ175" s="167"/>
      <c r="HK175" s="180"/>
      <c r="HL175" s="167"/>
      <c r="HM175" s="180"/>
      <c r="HN175" s="167"/>
      <c r="HO175" s="198"/>
      <c r="HP175" s="199">
        <f t="shared" si="132"/>
        <v>0</v>
      </c>
      <c r="HQ175" s="216">
        <f t="shared" si="133"/>
        <v>0</v>
      </c>
      <c r="HR175" s="199">
        <f t="shared" si="134"/>
        <v>0</v>
      </c>
      <c r="HS175" s="215">
        <f t="shared" si="135"/>
        <v>0</v>
      </c>
      <c r="HT175" s="1"/>
      <c r="HU175" s="1"/>
      <c r="HV175" s="201">
        <f t="shared" si="136"/>
        <v>0</v>
      </c>
      <c r="HW175" s="202">
        <f t="shared" si="137"/>
        <v>0</v>
      </c>
      <c r="HX175" s="169">
        <f t="shared" si="138"/>
        <v>0</v>
      </c>
      <c r="HY175" s="170">
        <f t="shared" si="139"/>
        <v>0</v>
      </c>
      <c r="HZ175" s="203">
        <f t="shared" si="140"/>
        <v>0</v>
      </c>
      <c r="IA175" s="202">
        <f t="shared" si="141"/>
        <v>0</v>
      </c>
      <c r="IB175" s="169">
        <f t="shared" si="142"/>
        <v>0</v>
      </c>
      <c r="IC175" s="444">
        <f t="shared" si="143"/>
        <v>0</v>
      </c>
      <c r="ID175" s="437">
        <f t="shared" si="144"/>
        <v>0</v>
      </c>
      <c r="IE175" s="439">
        <f t="shared" si="145"/>
        <v>0</v>
      </c>
      <c r="IF175" s="438" t="s">
        <v>343</v>
      </c>
      <c r="IG175" s="439" t="s">
        <v>343</v>
      </c>
      <c r="IH175" s="1"/>
    </row>
    <row r="176" spans="2:242" s="4" customFormat="1" ht="16.5" hidden="1" customHeight="1" x14ac:dyDescent="0.2">
      <c r="B176" s="73"/>
      <c r="C176" s="882"/>
      <c r="D176" s="883"/>
      <c r="E176" s="131"/>
      <c r="F176" s="564"/>
      <c r="G176" s="131"/>
      <c r="H176" s="131"/>
      <c r="I176" s="80">
        <f>INT(ROUND(F176,2)*(IF(E176&gt;0,data!$J$4,0)))</f>
        <v>0</v>
      </c>
      <c r="J176" s="80"/>
      <c r="K176" s="567"/>
      <c r="L176" s="131"/>
      <c r="M176" s="80">
        <f>INT(ROUND(F176,2)*(IF(E176&gt;0,(IF(K176="ano",data!$J$6,0)),0)))</f>
        <v>0</v>
      </c>
      <c r="N176" s="82"/>
      <c r="O176" s="84"/>
      <c r="Q176" s="85"/>
      <c r="R176" s="639" t="s">
        <v>343</v>
      </c>
      <c r="T176" s="4">
        <f t="shared" si="264"/>
        <v>0</v>
      </c>
      <c r="U176" s="176" t="s">
        <v>300</v>
      </c>
      <c r="V176" s="10"/>
      <c r="W176" s="10"/>
      <c r="X176" s="568"/>
      <c r="Y176" s="569"/>
      <c r="Z176" s="568"/>
      <c r="AA176" s="569"/>
      <c r="AB176" s="568"/>
      <c r="AC176" s="569"/>
      <c r="AD176" s="568"/>
      <c r="AE176" s="569"/>
      <c r="AF176" s="568"/>
      <c r="AG176" s="569"/>
      <c r="AH176" s="568"/>
      <c r="AI176" s="569"/>
      <c r="AJ176" s="568"/>
      <c r="AK176" s="569"/>
      <c r="AL176" s="568"/>
      <c r="AM176" s="569"/>
      <c r="AN176" s="568"/>
      <c r="AO176" s="569"/>
      <c r="AP176" s="568"/>
      <c r="AQ176" s="569"/>
      <c r="AR176" s="568"/>
      <c r="AS176" s="569"/>
      <c r="AT176" s="568"/>
      <c r="AU176" s="570"/>
      <c r="AV176" s="199">
        <f t="shared" si="194"/>
        <v>0</v>
      </c>
      <c r="AW176" s="215">
        <f t="shared" si="114"/>
        <v>0</v>
      </c>
      <c r="AX176" s="199">
        <f t="shared" si="195"/>
        <v>0</v>
      </c>
      <c r="AY176" s="215">
        <f t="shared" si="115"/>
        <v>0</v>
      </c>
      <c r="AZ176" s="1"/>
      <c r="BA176" s="1"/>
      <c r="BB176" s="568"/>
      <c r="BC176" s="569"/>
      <c r="BD176" s="568"/>
      <c r="BE176" s="569"/>
      <c r="BF176" s="568"/>
      <c r="BG176" s="569"/>
      <c r="BH176" s="568"/>
      <c r="BI176" s="569"/>
      <c r="BJ176" s="568"/>
      <c r="BK176" s="569"/>
      <c r="BL176" s="568"/>
      <c r="BM176" s="569"/>
      <c r="BN176" s="568"/>
      <c r="BO176" s="569"/>
      <c r="BP176" s="568"/>
      <c r="BQ176" s="570"/>
      <c r="BR176" s="199">
        <f t="shared" si="116"/>
        <v>0</v>
      </c>
      <c r="BS176" s="216">
        <f t="shared" si="117"/>
        <v>0</v>
      </c>
      <c r="BT176" s="199">
        <f t="shared" si="118"/>
        <v>0</v>
      </c>
      <c r="BU176" s="215">
        <f t="shared" si="119"/>
        <v>0</v>
      </c>
      <c r="BV176" s="1"/>
      <c r="BW176" s="1"/>
      <c r="BX176" s="568"/>
      <c r="BY176" s="569"/>
      <c r="BZ176" s="568"/>
      <c r="CA176" s="569"/>
      <c r="CB176" s="568"/>
      <c r="CC176" s="569"/>
      <c r="CD176" s="568"/>
      <c r="CE176" s="569"/>
      <c r="CF176" s="568"/>
      <c r="CG176" s="569"/>
      <c r="CH176" s="568"/>
      <c r="CI176" s="569"/>
      <c r="CJ176" s="568"/>
      <c r="CK176" s="569"/>
      <c r="CL176" s="568"/>
      <c r="CM176" s="570"/>
      <c r="CN176" s="199">
        <f t="shared" si="120"/>
        <v>0</v>
      </c>
      <c r="CO176" s="216">
        <f t="shared" si="121"/>
        <v>0</v>
      </c>
      <c r="CP176" s="199">
        <f t="shared" si="122"/>
        <v>0</v>
      </c>
      <c r="CQ176" s="215">
        <f t="shared" si="123"/>
        <v>0</v>
      </c>
      <c r="CR176" s="1"/>
      <c r="CS176" s="1"/>
      <c r="CT176" s="568"/>
      <c r="CU176" s="569"/>
      <c r="CV176" s="568"/>
      <c r="CW176" s="569"/>
      <c r="CX176" s="568"/>
      <c r="CY176" s="569"/>
      <c r="CZ176" s="568"/>
      <c r="DA176" s="569"/>
      <c r="DB176" s="568"/>
      <c r="DC176" s="569"/>
      <c r="DD176" s="568"/>
      <c r="DE176" s="569"/>
      <c r="DF176" s="568"/>
      <c r="DG176" s="569"/>
      <c r="DH176" s="568"/>
      <c r="DI176" s="570"/>
      <c r="DJ176" s="199">
        <f t="shared" si="150"/>
        <v>0</v>
      </c>
      <c r="DK176" s="216">
        <f t="shared" si="151"/>
        <v>0</v>
      </c>
      <c r="DL176" s="199">
        <f t="shared" si="152"/>
        <v>0</v>
      </c>
      <c r="DM176" s="215">
        <f t="shared" si="153"/>
        <v>0</v>
      </c>
      <c r="DN176" s="1"/>
      <c r="DO176" s="1"/>
      <c r="DP176" s="568"/>
      <c r="DQ176" s="569"/>
      <c r="DR176" s="568"/>
      <c r="DS176" s="569"/>
      <c r="DT176" s="568"/>
      <c r="DU176" s="569"/>
      <c r="DV176" s="568"/>
      <c r="DW176" s="569"/>
      <c r="DX176" s="568"/>
      <c r="DY176" s="569"/>
      <c r="DZ176" s="568"/>
      <c r="EA176" s="569"/>
      <c r="EB176" s="568"/>
      <c r="EC176" s="569"/>
      <c r="ED176" s="568"/>
      <c r="EE176" s="570"/>
      <c r="EF176" s="199">
        <f t="shared" si="106"/>
        <v>0</v>
      </c>
      <c r="EG176" s="216">
        <f t="shared" si="107"/>
        <v>0</v>
      </c>
      <c r="EH176" s="199">
        <f t="shared" si="108"/>
        <v>0</v>
      </c>
      <c r="EI176" s="215">
        <f t="shared" si="109"/>
        <v>0</v>
      </c>
      <c r="EJ176" s="1"/>
      <c r="EK176" s="1"/>
      <c r="EL176" s="568"/>
      <c r="EM176" s="569"/>
      <c r="EN176" s="568"/>
      <c r="EO176" s="569"/>
      <c r="EP176" s="568"/>
      <c r="EQ176" s="569"/>
      <c r="ER176" s="568"/>
      <c r="ES176" s="569"/>
      <c r="ET176" s="568"/>
      <c r="EU176" s="569"/>
      <c r="EV176" s="568"/>
      <c r="EW176" s="569"/>
      <c r="EX176" s="568"/>
      <c r="EY176" s="569"/>
      <c r="EZ176" s="568"/>
      <c r="FA176" s="570"/>
      <c r="FB176" s="199">
        <f t="shared" si="110"/>
        <v>0</v>
      </c>
      <c r="FC176" s="216">
        <f t="shared" si="111"/>
        <v>0</v>
      </c>
      <c r="FD176" s="199">
        <f t="shared" si="112"/>
        <v>0</v>
      </c>
      <c r="FE176" s="215">
        <f t="shared" si="113"/>
        <v>0</v>
      </c>
      <c r="FF176" s="1"/>
      <c r="FG176" s="1"/>
      <c r="FH176" s="568"/>
      <c r="FI176" s="569"/>
      <c r="FJ176" s="568"/>
      <c r="FK176" s="569"/>
      <c r="FL176" s="568"/>
      <c r="FM176" s="569"/>
      <c r="FN176" s="568"/>
      <c r="FO176" s="569"/>
      <c r="FP176" s="568"/>
      <c r="FQ176" s="569"/>
      <c r="FR176" s="568"/>
      <c r="FS176" s="569"/>
      <c r="FT176" s="568"/>
      <c r="FU176" s="569"/>
      <c r="FV176" s="568"/>
      <c r="FW176" s="570"/>
      <c r="FX176" s="199">
        <f t="shared" si="124"/>
        <v>0</v>
      </c>
      <c r="FY176" s="216">
        <f t="shared" si="125"/>
        <v>0</v>
      </c>
      <c r="FZ176" s="199">
        <f t="shared" si="126"/>
        <v>0</v>
      </c>
      <c r="GA176" s="215">
        <f t="shared" si="127"/>
        <v>0</v>
      </c>
      <c r="GB176" s="1"/>
      <c r="GC176" s="1"/>
      <c r="GD176" s="568"/>
      <c r="GE176" s="569"/>
      <c r="GF176" s="568"/>
      <c r="GG176" s="569"/>
      <c r="GH176" s="568"/>
      <c r="GI176" s="569"/>
      <c r="GJ176" s="568"/>
      <c r="GK176" s="569"/>
      <c r="GL176" s="568"/>
      <c r="GM176" s="569"/>
      <c r="GN176" s="568"/>
      <c r="GO176" s="569"/>
      <c r="GP176" s="568"/>
      <c r="GQ176" s="569"/>
      <c r="GR176" s="568"/>
      <c r="GS176" s="570"/>
      <c r="GT176" s="199">
        <f t="shared" si="128"/>
        <v>0</v>
      </c>
      <c r="GU176" s="216">
        <f t="shared" si="129"/>
        <v>0</v>
      </c>
      <c r="GV176" s="199">
        <f t="shared" si="130"/>
        <v>0</v>
      </c>
      <c r="GW176" s="215">
        <f t="shared" si="131"/>
        <v>0</v>
      </c>
      <c r="GX176" s="1"/>
      <c r="GY176" s="1"/>
      <c r="GZ176" s="568"/>
      <c r="HA176" s="569"/>
      <c r="HB176" s="568"/>
      <c r="HC176" s="569"/>
      <c r="HD176" s="568"/>
      <c r="HE176" s="569"/>
      <c r="HF176" s="568"/>
      <c r="HG176" s="569"/>
      <c r="HH176" s="568"/>
      <c r="HI176" s="569"/>
      <c r="HJ176" s="568"/>
      <c r="HK176" s="569"/>
      <c r="HL176" s="568"/>
      <c r="HM176" s="569"/>
      <c r="HN176" s="568"/>
      <c r="HO176" s="570"/>
      <c r="HP176" s="199">
        <f t="shared" si="132"/>
        <v>0</v>
      </c>
      <c r="HQ176" s="216">
        <f t="shared" si="133"/>
        <v>0</v>
      </c>
      <c r="HR176" s="199">
        <f t="shared" si="134"/>
        <v>0</v>
      </c>
      <c r="HS176" s="215">
        <f t="shared" si="135"/>
        <v>0</v>
      </c>
      <c r="HT176" s="1"/>
      <c r="HU176" s="1"/>
      <c r="HV176" s="201">
        <f t="shared" si="136"/>
        <v>0</v>
      </c>
      <c r="HW176" s="202">
        <f t="shared" si="137"/>
        <v>0</v>
      </c>
      <c r="HX176" s="169">
        <f t="shared" si="138"/>
        <v>0</v>
      </c>
      <c r="HY176" s="170">
        <f t="shared" si="139"/>
        <v>0</v>
      </c>
      <c r="HZ176" s="203">
        <f t="shared" si="140"/>
        <v>0</v>
      </c>
      <c r="IA176" s="202">
        <f t="shared" si="141"/>
        <v>0</v>
      </c>
      <c r="IB176" s="169">
        <f t="shared" si="142"/>
        <v>0</v>
      </c>
      <c r="IC176" s="444">
        <f t="shared" si="143"/>
        <v>0</v>
      </c>
      <c r="ID176" s="437">
        <f t="shared" si="144"/>
        <v>0</v>
      </c>
      <c r="IE176" s="439">
        <f t="shared" si="145"/>
        <v>0</v>
      </c>
      <c r="IF176" s="438" t="s">
        <v>343</v>
      </c>
      <c r="IG176" s="439" t="s">
        <v>343</v>
      </c>
      <c r="IH176" s="1"/>
    </row>
    <row r="177" spans="2:242" s="4" customFormat="1" ht="16.5" customHeight="1" x14ac:dyDescent="0.2">
      <c r="B177" s="73" t="s">
        <v>369</v>
      </c>
      <c r="C177" s="880"/>
      <c r="D177" s="881"/>
      <c r="E177" s="318"/>
      <c r="F177" s="314"/>
      <c r="G177" s="14"/>
      <c r="H177" s="14"/>
      <c r="I177" s="80">
        <f>INT(ROUND(F177,2)*(IF(E177&gt;0,data!$J$4,0)))</f>
        <v>0</v>
      </c>
      <c r="J177" s="80">
        <f t="shared" ref="J177" si="277">IF(E177&gt;0,I177*E177,0)</f>
        <v>0</v>
      </c>
      <c r="K177" s="320"/>
      <c r="L177" s="318"/>
      <c r="M177" s="80">
        <f>INT(ROUND(F177,2)*(IF(E177&gt;0,(IF(K177="ano",data!$J$6,0)),0)))</f>
        <v>0</v>
      </c>
      <c r="N177" s="82">
        <f t="shared" ref="N177" si="278">IF(L177&gt;E177,M177*E177,M177*L177)</f>
        <v>0</v>
      </c>
      <c r="O177" s="84">
        <f t="shared" ref="O177" si="279">J177+N177</f>
        <v>0</v>
      </c>
      <c r="Q177" s="85" t="str">
        <f t="shared" ref="Q177" si="280">IF(O177&gt;0,1,"")</f>
        <v/>
      </c>
      <c r="R177" s="639" t="s">
        <v>343</v>
      </c>
      <c r="T177" s="4">
        <f t="shared" si="264"/>
        <v>0</v>
      </c>
      <c r="U177" s="179" t="s">
        <v>300</v>
      </c>
      <c r="V177" s="10"/>
      <c r="W177" s="10"/>
      <c r="X177" s="177"/>
      <c r="Y177" s="178"/>
      <c r="Z177" s="177"/>
      <c r="AA177" s="178"/>
      <c r="AB177" s="177"/>
      <c r="AC177" s="178"/>
      <c r="AD177" s="177"/>
      <c r="AE177" s="178"/>
      <c r="AF177" s="177"/>
      <c r="AG177" s="178"/>
      <c r="AH177" s="177"/>
      <c r="AI177" s="178"/>
      <c r="AJ177" s="177"/>
      <c r="AK177" s="178"/>
      <c r="AL177" s="177"/>
      <c r="AM177" s="178"/>
      <c r="AN177" s="177"/>
      <c r="AO177" s="178"/>
      <c r="AP177" s="177"/>
      <c r="AQ177" s="178"/>
      <c r="AR177" s="177"/>
      <c r="AS177" s="178"/>
      <c r="AT177" s="177"/>
      <c r="AU177" s="205"/>
      <c r="AV177" s="199">
        <f t="shared" si="194"/>
        <v>0</v>
      </c>
      <c r="AW177" s="215">
        <f t="shared" si="114"/>
        <v>0</v>
      </c>
      <c r="AX177" s="199">
        <f t="shared" si="195"/>
        <v>0</v>
      </c>
      <c r="AY177" s="215">
        <f t="shared" si="115"/>
        <v>0</v>
      </c>
      <c r="AZ177" s="1"/>
      <c r="BA177" s="1"/>
      <c r="BB177" s="177"/>
      <c r="BC177" s="178"/>
      <c r="BD177" s="177"/>
      <c r="BE177" s="178"/>
      <c r="BF177" s="177"/>
      <c r="BG177" s="178"/>
      <c r="BH177" s="177"/>
      <c r="BI177" s="178"/>
      <c r="BJ177" s="177"/>
      <c r="BK177" s="178"/>
      <c r="BL177" s="177"/>
      <c r="BM177" s="178"/>
      <c r="BN177" s="177"/>
      <c r="BO177" s="178"/>
      <c r="BP177" s="177"/>
      <c r="BQ177" s="205"/>
      <c r="BR177" s="199">
        <f t="shared" si="116"/>
        <v>0</v>
      </c>
      <c r="BS177" s="216">
        <f t="shared" si="117"/>
        <v>0</v>
      </c>
      <c r="BT177" s="199">
        <f t="shared" si="118"/>
        <v>0</v>
      </c>
      <c r="BU177" s="215">
        <f t="shared" si="119"/>
        <v>0</v>
      </c>
      <c r="BV177" s="1"/>
      <c r="BW177" s="1"/>
      <c r="BX177" s="177"/>
      <c r="BY177" s="178"/>
      <c r="BZ177" s="177"/>
      <c r="CA177" s="178"/>
      <c r="CB177" s="177"/>
      <c r="CC177" s="178"/>
      <c r="CD177" s="177"/>
      <c r="CE177" s="178"/>
      <c r="CF177" s="177"/>
      <c r="CG177" s="178"/>
      <c r="CH177" s="177"/>
      <c r="CI177" s="178"/>
      <c r="CJ177" s="177"/>
      <c r="CK177" s="178"/>
      <c r="CL177" s="177"/>
      <c r="CM177" s="205"/>
      <c r="CN177" s="199">
        <f t="shared" si="120"/>
        <v>0</v>
      </c>
      <c r="CO177" s="216">
        <f t="shared" si="121"/>
        <v>0</v>
      </c>
      <c r="CP177" s="199">
        <f t="shared" si="122"/>
        <v>0</v>
      </c>
      <c r="CQ177" s="215">
        <f t="shared" si="123"/>
        <v>0</v>
      </c>
      <c r="CR177" s="1"/>
      <c r="CS177" s="1"/>
      <c r="CT177" s="177"/>
      <c r="CU177" s="178"/>
      <c r="CV177" s="177"/>
      <c r="CW177" s="178"/>
      <c r="CX177" s="177"/>
      <c r="CY177" s="178"/>
      <c r="CZ177" s="177"/>
      <c r="DA177" s="178"/>
      <c r="DB177" s="177"/>
      <c r="DC177" s="178"/>
      <c r="DD177" s="177"/>
      <c r="DE177" s="178"/>
      <c r="DF177" s="177"/>
      <c r="DG177" s="178"/>
      <c r="DH177" s="177"/>
      <c r="DI177" s="205"/>
      <c r="DJ177" s="199">
        <f t="shared" si="150"/>
        <v>0</v>
      </c>
      <c r="DK177" s="216">
        <f t="shared" si="151"/>
        <v>0</v>
      </c>
      <c r="DL177" s="199">
        <f t="shared" si="152"/>
        <v>0</v>
      </c>
      <c r="DM177" s="215">
        <f t="shared" si="153"/>
        <v>0</v>
      </c>
      <c r="DN177" s="1"/>
      <c r="DO177" s="1"/>
      <c r="DP177" s="177"/>
      <c r="DQ177" s="178"/>
      <c r="DR177" s="177"/>
      <c r="DS177" s="178"/>
      <c r="DT177" s="177"/>
      <c r="DU177" s="178"/>
      <c r="DV177" s="177"/>
      <c r="DW177" s="178"/>
      <c r="DX177" s="177"/>
      <c r="DY177" s="178"/>
      <c r="DZ177" s="177"/>
      <c r="EA177" s="178"/>
      <c r="EB177" s="177"/>
      <c r="EC177" s="178"/>
      <c r="ED177" s="177"/>
      <c r="EE177" s="205"/>
      <c r="EF177" s="199">
        <f t="shared" ref="EF177:EF206" si="281">IF($U177="Ne",0,IF(IF(DP177="",0,((30/(DQ$4*$F177)*(DQ$4*$F177-DP177))/30))+IF(DR177="",0,((30/(DS$4*$F177)*(DS$4*$F177-DR177))/30))+IF(DT177="",0,((30/(DU$4*$F177)*(DU$4*$F177-DT177))/30))+IF(DV177="",0,((30/(DW$4*$F177)*(DW$4*$F177-DV177))/30))+IF(DX177="",0,((30/(DY$4*$F177)*(DY$4*$F177-DX177))/30))+IF(DZ177="",0,((30/(EA$4*$F177)*(EA$4*$F177-DZ177))/30))+IF(EB177="",0,((30/(EC$4*$F177)*(EC$4*$F177-EB177))/30))+IF(ED177="",0,((30/(EE$4*$F177)*(EE$4*$F177-ED177))/30))&gt;($E177-$AV177-$BR177-$CN177-$DJ177),$E177-$AV177-$BR177-$CN177-$DJ177,IF(DP177="",0,((30/(DQ$4*$F177)*(DQ$4*$F177-DP177))/30))+IF(DR177="",0,((30/(DS$4*$F177)*(DS$4*$F177-DR177))/30))+IF(DT177="",0,((30/(DU$4*$F177)*(DU$4*$F177-DT177))/30))+IF(DV177="",0,((30/(DW$4*$F177)*(DW$4*$F177-DV177))/30))+IF(DX177="",0,((30/(DY$4*$F177)*(DY$4*$F177-DX177))/30))+IF(DZ177="",0,((30/(EA$4*$F177)*(EA$4*$F177-DZ177))/30))+IF(EB177="",0,((30/(EC$4*$F177)*(EC$4*$F177-EB177))/30))+IF(ED177="",0,((30/(EE$4*$F177)*(EE$4*$F177-ED177))/30))))</f>
        <v>0</v>
      </c>
      <c r="EG177" s="216">
        <f t="shared" ref="EG177:EG206" si="282">FLOOR(EF177*$I177,1)</f>
        <v>0</v>
      </c>
      <c r="EH177" s="199">
        <f t="shared" ref="EH177:EH206" si="283">IF($U177="Ne",0,IF(OR($L177=0,$L177=""),0,IF(IF(DQ177="Ano",IF(DP177="",0,((30/(DQ$4*$F177)*(DQ$4*$F177-DP177))/30)),0)+IF(DS177="Ano",IF(DR177="",0,((30/(DS$4*$F177)*(DS$4*$F177-DR177))/30)),0)+IF(DU177="Ano",IF(DT177="",0,((30/(DU$4*$F177)*(DU$4*$F177-DT177))/30)),0)+IF(DW177="Ano",IF(DV177="",0,((30/(DW$4*$F177)*(DW$4*$F177-DV177))/30)),0)+IF(DY177="Ano",IF(DX177="",0,((30/(DY$4*$F177)*(DY$4*$F177-DX177))/30)),0)+IF(EA177="Ano",IF(DZ177="",0,((30/(EA$4*$F177)*(EA$4*$F177-DZ177))/30)),0)+IF(EC177="Ano",IF(EB177="",0,((30/(EC$4*$F177)*(EC$4*$F177-EB177))/30)),0)+IF(EE177="Ano",IF(ED177="",0,((30/(EE$4*$F177)*(EE$4*$F177-ED177))/30)),0)&gt;($L177-$AX177-$BT177-$CP177-$DL177),$L177-$AX177-$BT177-$CP177-$DL177,IF(DQ177="Ano",IF(DP177="",0,((30/(DQ$4*$F177)*(DQ$4*$F177-DP177))/30)),0)+IF(DS177="Ano",IF(DR177="",0,((30/(DS$4*$F177)*(DS$4*$F177-DR177))/30)),0)+IF(DU177="Ano",IF(DT177="",0,((30/(DU$4*$F177)*(DU$4*$F177-DT177))/30)),0)+IF(DW177="Ano",IF(DV177="",0,((30/(DW$4*$F177)*(DW$4*$F177-DV177))/30)),0)+IF(DY177="Ano",IF(DX177="",0,((30/(DY$4*$F177)*(DY$4*$F177-DX177))/30)),0)+IF(EA177="Ano",IF(DZ177="",0,((30/(EA$4*$F177)*(EA$4*$F177-DZ177))/30)),0)+IF(EC177="Ano",IF(EB177="",0,((30/(EC$4*$F177)*(EC$4*$F177-EB177))/30)),0)+IF(EE177="Ano",IF(ED177="",0,((30/(EE$4*$F177)*(EE$4*$F177-ED177))/30)),0))))</f>
        <v>0</v>
      </c>
      <c r="EI177" s="215">
        <f t="shared" ref="EI177:EI206" si="284">FLOOR(EH177*$M177,1)</f>
        <v>0</v>
      </c>
      <c r="EJ177" s="1"/>
      <c r="EK177" s="1"/>
      <c r="EL177" s="177"/>
      <c r="EM177" s="178"/>
      <c r="EN177" s="177"/>
      <c r="EO177" s="178"/>
      <c r="EP177" s="177"/>
      <c r="EQ177" s="178"/>
      <c r="ER177" s="177"/>
      <c r="ES177" s="178"/>
      <c r="ET177" s="177"/>
      <c r="EU177" s="178"/>
      <c r="EV177" s="177"/>
      <c r="EW177" s="178"/>
      <c r="EX177" s="177"/>
      <c r="EY177" s="178"/>
      <c r="EZ177" s="177"/>
      <c r="FA177" s="205"/>
      <c r="FB177" s="199">
        <f t="shared" ref="FB177:FB206" si="285">IF($U177="Ne",0,IF(IF(EL177="",0,((30/(EM$4*$F177)*(EM$4*$F177-EL177))/30))+IF(EN177="",0,((30/(EO$4*$F177)*(EO$4*$F177-EN177))/30))+IF(EP177="",0,((30/(EQ$4*$F177)*(EQ$4*$F177-EP177))/30))+IF(ER177="",0,((30/(ES$4*$F177)*(ES$4*$F177-ER177))/30))+IF(ET177="",0,((30/(EU$4*$F177)*(EU$4*$F177-ET177))/30))+IF(EV177="",0,((30/(EW$4*$F177)*(EW$4*$F177-EV177))/30))+IF(EX177="",0,((30/(EY$4*$F177)*(EY$4*$F177-EX177))/30))+IF(EZ177="",0,((30/(FA$4*$F177)*(FA$4*$F177-EZ177))/30))&gt;($E177-$AV177-$BR177-$CN177-$DJ177-$EF177),$E177-$AV177-$BR177-$CN177-$DJ177-$EF177,IF(EL177="",0,((30/(EM$4*$F177)*(EM$4*$F177-EL177))/30))+IF(EN177="",0,((30/(EO$4*$F177)*(EO$4*$F177-EN177))/30))+IF(EP177="",0,((30/(EQ$4*$F177)*(EQ$4*$F177-EP177))/30))+IF(ER177="",0,((30/(ES$4*$F177)*(ES$4*$F177-ER177))/30))+IF(ET177="",0,((30/(EU$4*$F177)*(EU$4*$F177-ET177))/30))+IF(EV177="",0,((30/(EW$4*$F177)*(EW$4*$F177-EV177))/30))+IF(EX177="",0,((30/(EY$4*$F177)*(EY$4*$F177-EX177))/30))+IF(EZ177="",0,((30/(FA$4*$F177)*(FA$4*$F177-EZ177))/30))))</f>
        <v>0</v>
      </c>
      <c r="FC177" s="216">
        <f t="shared" ref="FC177:FC206" si="286">FLOOR(FB177*$I177,1)</f>
        <v>0</v>
      </c>
      <c r="FD177" s="199">
        <f t="shared" ref="FD177:FD206" si="287">IF($U177="Ne",0,IF(OR($L177=0,$L177=""),0,IF(IF(EM177="Ano",IF(EL177="",0,((30/(EM$4*$F177)*(EM$4*$F177-EL177))/30)),0)+IF(EO177="Ano",IF(EN177="",0,((30/(EO$4*$F177)*(EO$4*$F177-EN177))/30)),0)+IF(EQ177="Ano",IF(EP177="",0,((30/(EQ$4*$F177)*(EQ$4*$F177-EP177))/30)),0)+IF(ES177="Ano",IF(ER177="",0,((30/(ES$4*$F177)*(ES$4*$F177-ER177))/30)),0)+IF(EU177="Ano",IF(ET177="",0,((30/(EU$4*$F177)*(EU$4*$F177-ET177))/30)),0)+IF(EW177="Ano",IF(EV177="",0,((30/(EW$4*$F177)*(EW$4*$F177-EV177))/30)),0)+IF(EY177="Ano",IF(EX177="",0,((30/(EY$4*$F177)*(EY$4*$F177-EX177))/30)),0)+IF(FA177="Ano",IF(EZ177="",0,((30/(FA$4*$F177)*(FA$4*$F177-EZ177))/30)),0)&gt;($L177-$AX177-$BT177-$CP177-$DL177-$EH177),$L177-$AX177-$BT177-$CP177-$DL177-$EH177,IF(EM177="Ano",IF(EL177="",0,((30/(EM$4*$F177)*(EM$4*$F177-EL177))/30)),0)+IF(EO177="Ano",IF(EN177="",0,((30/(EO$4*$F177)*(EO$4*$F177-EN177))/30)),0)+IF(EQ177="Ano",IF(EP177="",0,((30/(EQ$4*$F177)*(EQ$4*$F177-EP177))/30)),0)+IF(ES177="Ano",IF(ER177="",0,((30/(ES$4*$F177)*(ES$4*$F177-ER177))/30)),0)+IF(EU177="Ano",IF(ET177="",0,((30/(EU$4*$F177)*(EU$4*$F177-ET177))/30)),0)+IF(EW177="Ano",IF(EV177="",0,((30/(EW$4*$F177)*(EW$4*$F177-EV177))/30)),0)+IF(EY177="Ano",IF(EX177="",0,((30/(EY$4*$F177)*(EY$4*$F177-EX177))/30)),0)+IF(FA177="Ano",IF(EZ177="",0,((30/(FA$4*$F177)*(FA$4*$F177-EZ177))/30)),0))))</f>
        <v>0</v>
      </c>
      <c r="FE177" s="215">
        <f t="shared" ref="FE177:FE206" si="288">FLOOR(FD177*$M177,1)</f>
        <v>0</v>
      </c>
      <c r="FF177" s="1"/>
      <c r="FG177" s="1"/>
      <c r="FH177" s="177"/>
      <c r="FI177" s="178"/>
      <c r="FJ177" s="177"/>
      <c r="FK177" s="178"/>
      <c r="FL177" s="177"/>
      <c r="FM177" s="178"/>
      <c r="FN177" s="177"/>
      <c r="FO177" s="178"/>
      <c r="FP177" s="177"/>
      <c r="FQ177" s="178"/>
      <c r="FR177" s="177"/>
      <c r="FS177" s="178"/>
      <c r="FT177" s="177"/>
      <c r="FU177" s="178"/>
      <c r="FV177" s="177"/>
      <c r="FW177" s="205"/>
      <c r="FX177" s="199">
        <f t="shared" si="124"/>
        <v>0</v>
      </c>
      <c r="FY177" s="216">
        <f t="shared" si="125"/>
        <v>0</v>
      </c>
      <c r="FZ177" s="199">
        <f t="shared" si="126"/>
        <v>0</v>
      </c>
      <c r="GA177" s="215">
        <f t="shared" si="127"/>
        <v>0</v>
      </c>
      <c r="GB177" s="1"/>
      <c r="GC177" s="1"/>
      <c r="GD177" s="177"/>
      <c r="GE177" s="178"/>
      <c r="GF177" s="177"/>
      <c r="GG177" s="178"/>
      <c r="GH177" s="177"/>
      <c r="GI177" s="178"/>
      <c r="GJ177" s="177"/>
      <c r="GK177" s="178"/>
      <c r="GL177" s="177"/>
      <c r="GM177" s="178"/>
      <c r="GN177" s="177"/>
      <c r="GO177" s="178"/>
      <c r="GP177" s="177"/>
      <c r="GQ177" s="178"/>
      <c r="GR177" s="177"/>
      <c r="GS177" s="205"/>
      <c r="GT177" s="199">
        <f t="shared" si="128"/>
        <v>0</v>
      </c>
      <c r="GU177" s="216">
        <f t="shared" si="129"/>
        <v>0</v>
      </c>
      <c r="GV177" s="199">
        <f t="shared" si="130"/>
        <v>0</v>
      </c>
      <c r="GW177" s="215">
        <f t="shared" si="131"/>
        <v>0</v>
      </c>
      <c r="GX177" s="1"/>
      <c r="GY177" s="1"/>
      <c r="GZ177" s="177"/>
      <c r="HA177" s="178"/>
      <c r="HB177" s="177"/>
      <c r="HC177" s="178"/>
      <c r="HD177" s="177"/>
      <c r="HE177" s="178"/>
      <c r="HF177" s="177"/>
      <c r="HG177" s="178"/>
      <c r="HH177" s="177"/>
      <c r="HI177" s="178"/>
      <c r="HJ177" s="177"/>
      <c r="HK177" s="178"/>
      <c r="HL177" s="177"/>
      <c r="HM177" s="178"/>
      <c r="HN177" s="177"/>
      <c r="HO177" s="205"/>
      <c r="HP177" s="199">
        <f t="shared" si="132"/>
        <v>0</v>
      </c>
      <c r="HQ177" s="216">
        <f t="shared" si="133"/>
        <v>0</v>
      </c>
      <c r="HR177" s="199">
        <f t="shared" si="134"/>
        <v>0</v>
      </c>
      <c r="HS177" s="215">
        <f t="shared" si="135"/>
        <v>0</v>
      </c>
      <c r="HT177" s="1"/>
      <c r="HU177" s="1"/>
      <c r="HV177" s="201">
        <f t="shared" si="136"/>
        <v>0</v>
      </c>
      <c r="HW177" s="202">
        <f t="shared" si="137"/>
        <v>0</v>
      </c>
      <c r="HX177" s="169">
        <f t="shared" si="138"/>
        <v>0</v>
      </c>
      <c r="HY177" s="170">
        <f t="shared" si="139"/>
        <v>0</v>
      </c>
      <c r="HZ177" s="203">
        <f t="shared" si="140"/>
        <v>0</v>
      </c>
      <c r="IA177" s="202">
        <f t="shared" si="141"/>
        <v>0</v>
      </c>
      <c r="IB177" s="169">
        <f t="shared" si="142"/>
        <v>0</v>
      </c>
      <c r="IC177" s="444">
        <f t="shared" si="143"/>
        <v>0</v>
      </c>
      <c r="ID177" s="437">
        <f t="shared" si="144"/>
        <v>0</v>
      </c>
      <c r="IE177" s="439">
        <f t="shared" si="145"/>
        <v>0</v>
      </c>
      <c r="IF177" s="438" t="s">
        <v>343</v>
      </c>
      <c r="IG177" s="439" t="s">
        <v>343</v>
      </c>
      <c r="IH177" s="1"/>
    </row>
    <row r="178" spans="2:242" s="4" customFormat="1" ht="16.5" hidden="1" customHeight="1" x14ac:dyDescent="0.2">
      <c r="B178" s="73"/>
      <c r="C178" s="882"/>
      <c r="D178" s="883"/>
      <c r="E178" s="131"/>
      <c r="F178" s="564"/>
      <c r="G178" s="131"/>
      <c r="H178" s="131"/>
      <c r="I178" s="80">
        <f>INT(ROUND(F178,2)*(IF(E178&gt;0,data!$J$4,0)))</f>
        <v>0</v>
      </c>
      <c r="J178" s="80"/>
      <c r="K178" s="567"/>
      <c r="L178" s="131"/>
      <c r="M178" s="80">
        <f>INT(ROUND(F178,2)*(IF(E178&gt;0,(IF(K178="ano",data!$J$6,0)),0)))</f>
        <v>0</v>
      </c>
      <c r="N178" s="82"/>
      <c r="O178" s="84"/>
      <c r="Q178" s="85"/>
      <c r="R178" s="639" t="s">
        <v>343</v>
      </c>
      <c r="T178" s="4">
        <f t="shared" si="264"/>
        <v>0</v>
      </c>
      <c r="U178" s="176" t="s">
        <v>300</v>
      </c>
      <c r="V178" s="10"/>
      <c r="W178" s="10"/>
      <c r="X178" s="177"/>
      <c r="Y178" s="178"/>
      <c r="Z178" s="177"/>
      <c r="AA178" s="178"/>
      <c r="AB178" s="177"/>
      <c r="AC178" s="178"/>
      <c r="AD178" s="177"/>
      <c r="AE178" s="178"/>
      <c r="AF178" s="177"/>
      <c r="AG178" s="178"/>
      <c r="AH178" s="177"/>
      <c r="AI178" s="178"/>
      <c r="AJ178" s="177"/>
      <c r="AK178" s="178"/>
      <c r="AL178" s="177"/>
      <c r="AM178" s="178"/>
      <c r="AN178" s="177"/>
      <c r="AO178" s="178"/>
      <c r="AP178" s="177"/>
      <c r="AQ178" s="178"/>
      <c r="AR178" s="177"/>
      <c r="AS178" s="178"/>
      <c r="AT178" s="177"/>
      <c r="AU178" s="205"/>
      <c r="AV178" s="199">
        <f t="shared" si="194"/>
        <v>0</v>
      </c>
      <c r="AW178" s="215">
        <f t="shared" ref="AW178:AW206" si="289">FLOOR(AV178*$I178,1)</f>
        <v>0</v>
      </c>
      <c r="AX178" s="199">
        <f t="shared" si="195"/>
        <v>0</v>
      </c>
      <c r="AY178" s="215">
        <f t="shared" ref="AY178:AY206" si="290">FLOOR(AX178*$M178,1)</f>
        <v>0</v>
      </c>
      <c r="AZ178" s="1"/>
      <c r="BA178" s="1"/>
      <c r="BB178" s="177"/>
      <c r="BC178" s="178"/>
      <c r="BD178" s="177"/>
      <c r="BE178" s="178"/>
      <c r="BF178" s="177"/>
      <c r="BG178" s="178"/>
      <c r="BH178" s="177"/>
      <c r="BI178" s="178"/>
      <c r="BJ178" s="177"/>
      <c r="BK178" s="178"/>
      <c r="BL178" s="177"/>
      <c r="BM178" s="178"/>
      <c r="BN178" s="177"/>
      <c r="BO178" s="178"/>
      <c r="BP178" s="177"/>
      <c r="BQ178" s="205"/>
      <c r="BR178" s="199">
        <f t="shared" ref="BR178:BR206" si="291">IF($U178="Ne",0,IF(IF(BB178="",0,((30/(BC$4*$F178)*(BC$4*$F178-BB178))/30))+IF(BD178="",0,((30/(BE$4*$F178)*(BE$4*$F178-BD178))/30))+IF(BF178="",0,((30/(BG$4*$F178)*(BG$4*$F178-BF178))/30))+IF(BH178="",0,((30/(BI$4*$F178)*(BI$4*$F178-BH178))/30))+IF(BJ178="",0,((30/(BK$4*$F178)*(BK$4*$F178-BJ178))/30))+IF(BL178="",0,((30/(BM$4*$F178)*(BM$4*$F178-BL178))/30))+IF(BN178="",0,((30/(BO$4*$F178)*(BO$4*$F178-BN178))/30))+IF(BP178="",0,((30/(BQ$4*$F178)*(BQ$4*$F178-BP178))/30))&gt;($E178-$AV178),$E178-$AV178,IF(BB178="",0,((30/(BC$4*$F178)*(BC$4*$F178-BB178))/30))+IF(BD178="",0,((30/(BE$4*$F178)*(BE$4*$F178-BD178))/30))+IF(BF178="",0,((30/(BG$4*$F178)*(BG$4*$F178-BF178))/30))+IF(BH178="",0,((30/(BI$4*$F178)*(BI$4*$F178-BH178))/30))+IF(BJ178="",0,((30/(BK$4*$F178)*(BK$4*$F178-BJ178))/30))+IF(BL178="",0,((30/(BM$4*$F178)*(BM$4*$F178-BL178))/30))+IF(BN178="",0,((30/(BO$4*$F178)*(BO$4*$F178-BN178))/30))+IF(BP178="",0,((30/(BQ$4*$F178)*(BQ$4*$F178-BP178))/30))))</f>
        <v>0</v>
      </c>
      <c r="BS178" s="216">
        <f t="shared" ref="BS178:BS206" si="292">FLOOR(BR178*$I178,1)</f>
        <v>0</v>
      </c>
      <c r="BT178" s="199">
        <f t="shared" ref="BT178:BT206" si="293">IF($U178="Ne",0,IF(OR($L178=0,$L178=""),0,IF(IF(BC178="Ano",IF(BB178="",0,((30/(BC$4*$F178)*(BC$4*$F178-BB178))/30)),0)+IF(BE178="Ano",IF(BD178="",0,((30/(BE$4*$F178)*(BE$4*$F178-BD178))/30)),0)+IF(BG178="Ano",IF(BF178="",0,((30/(BG$4*$F178)*(BG$4*$F178-BF178))/30)),0)+IF(BI178="Ano",IF(BH178="",0,((30/(BI$4*$F178)*(BI$4*$F178-BH178))/30)),0)+IF(BK178="Ano",IF(BJ178="",0,((30/(BK$4*$F178)*(BK$4*$F178-BJ178))/30)),0)+IF(BM178="Ano",IF(BL178="",0,((30/(BM$4*$F178)*(BM$4*$F178-BL178))/30)),0)+IF(BO178="Ano",IF(BN178="",0,((30/(BO$4*$F178)*(BO$4*$F178-BN178))/30)),0)+IF(BQ178="Ano",IF(BP178="",0,((30/(BQ$4*$F178)*(BQ$4*$F178-BP178))/30)),0)&gt;($L178-$AX178),$L178-$AX178,IF(BC178="Ano",IF(BB178="",0,((30/(BC$4*$F178)*(BC$4*$F178-BB178))/30)),0)+IF(BE178="Ano",IF(BD178="",0,((30/(BE$4*$F178)*(BE$4*$F178-BD178))/30)),0)+IF(BG178="Ano",IF(BF178="",0,((30/(BG$4*$F178)*(BG$4*$F178-BF178))/30)),0)+IF(BI178="Ano",IF(BH178="",0,((30/(BI$4*$F178)*(BI$4*$F178-BH178))/30)),0)+IF(BK178="Ano",IF(BJ178="",0,((30/(BK$4*$F178)*(BK$4*$F178-BJ178))/30)),0)+IF(BM178="Ano",IF(BL178="",0,((30/(BM$4*$F178)*(BM$4*$F178-BL178))/30)),0)+IF(BO178="Ano",IF(BN178="",0,((30/(BO$4*$F178)*(BO$4*$F178-BN178))/30)),0)+IF(BQ178="Ano",IF(BP178="",0,((30/(BQ$4*$F178)*(BQ$4*$F178-BP178))/30)),0))))</f>
        <v>0</v>
      </c>
      <c r="BU178" s="215">
        <f t="shared" ref="BU178:BU206" si="294">FLOOR(BT178*$M178,1)</f>
        <v>0</v>
      </c>
      <c r="BV178" s="1"/>
      <c r="BW178" s="1"/>
      <c r="BX178" s="177"/>
      <c r="BY178" s="178"/>
      <c r="BZ178" s="177"/>
      <c r="CA178" s="178"/>
      <c r="CB178" s="177"/>
      <c r="CC178" s="178"/>
      <c r="CD178" s="177"/>
      <c r="CE178" s="178"/>
      <c r="CF178" s="177"/>
      <c r="CG178" s="178"/>
      <c r="CH178" s="177"/>
      <c r="CI178" s="178"/>
      <c r="CJ178" s="177"/>
      <c r="CK178" s="178"/>
      <c r="CL178" s="177"/>
      <c r="CM178" s="205"/>
      <c r="CN178" s="199">
        <f t="shared" ref="CN178:CN206" si="295">IF($U178="Ne",0,IF(IF(BX178="",0,((30/(BY$4*$F178)*(BY$4*$F178-BX178))/30))+IF(BZ178="",0,((30/(CA$4*$F178)*(CA$4*$F178-BZ178))/30))+IF(CB178="",0,((30/(CC$4*$F178)*(CC$4*$F178-CB178))/30))+IF(CD178="",0,((30/(CE$4*$F178)*(CE$4*$F178-CD178))/30))+IF(CF178="",0,((30/(CG$4*$F178)*(CG$4*$F178-CF178))/30))+IF(CH178="",0,((30/(CI$4*$F178)*(CI$4*$F178-CH178))/30))+IF(CJ178="",0,((30/(CK$4*$F178)*(CK$4*$F178-CJ178))/30))+IF(CL178="",0,((30/(CM$4*$F178)*(CM$4*$F178-CL178))/30))&gt;($E178-$AV178-$BR178),$E178-$AV178-$BR178,IF(BX178="",0,((30/(BY$4*$F178)*(BY$4*$F178-BX178))/30))+IF(BZ178="",0,((30/(CA$4*$F178)*(CA$4*$F178-BZ178))/30))+IF(CB178="",0,((30/(CC$4*$F178)*(CC$4*$F178-CB178))/30))+IF(CD178="",0,((30/(CE$4*$F178)*(CE$4*$F178-CD178))/30))+IF(CF178="",0,((30/(CG$4*$F178)*(CG$4*$F178-CF178))/30))+IF(CH178="",0,((30/(CI$4*$F178)*(CI$4*$F178-CH178))/30))+IF(CJ178="",0,((30/(CK$4*$F178)*(CK$4*$F178-CJ178))/30))+IF(CL178="",0,((30/(CM$4*$F178)*(CM$4*$F178-CL178))/30))))</f>
        <v>0</v>
      </c>
      <c r="CO178" s="216">
        <f t="shared" ref="CO178:CO206" si="296">FLOOR(CN178*$I178,1)</f>
        <v>0</v>
      </c>
      <c r="CP178" s="199">
        <f t="shared" ref="CP178:CP206" si="297">IF($U178="Ne",0,IF(OR($L178=0,$L178=""),0,IF(IF(BY178="Ano",IF(BX178="",0,((30/(BY$4*$F178)*(BY$4*$F178-BX178))/30)),0)+IF(CA178="Ano",IF(BZ178="",0,((30/(CA$4*$F178)*(CA$4*$F178-BZ178))/30)),0)+IF(CC178="Ano",IF(CB178="",0,((30/(CC$4*$F178)*(CC$4*$F178-CB178))/30)),0)+IF(CE178="Ano",IF(CD178="",0,((30/(CE$4*$F178)*(CE$4*$F178-CD178))/30)),0)+IF(CG178="Ano",IF(CF178="",0,((30/(CG$4*$F178)*(CG$4*$F178-CF178))/30)),0)+IF(CI178="Ano",IF(CH178="",0,((30/(CI$4*$F178)*(CI$4*$F178-CH178))/30)),0)+IF(CK178="Ano",IF(CJ178="",0,((30/(CK$4*$F178)*(CK$4*$F178-CJ178))/30)),0)+IF(CM178="Ano",IF(CL178="",0,((30/(CM$4*$F178)*(CM$4*$F178-CL178))/30)),0)&gt;($L178-$AX178-$BT178),$L178-$AX178-$BT178,IF(BY178="Ano",IF(BX178="",0,((30/(BY$4*$F178)*(BY$4*$F178-BX178))/30)),0)+IF(CA178="Ano",IF(BZ178="",0,((30/(CA$4*$F178)*(CA$4*$F178-BZ178))/30)),0)+IF(CC178="Ano",IF(CB178="",0,((30/(CC$4*$F178)*(CC$4*$F178-CB178))/30)),0)+IF(CE178="Ano",IF(CD178="",0,((30/(CE$4*$F178)*(CE$4*$F178-CD178))/30)),0)+IF(CG178="Ano",IF(CF178="",0,((30/(CG$4*$F178)*(CG$4*$F178-CF178))/30)),0)+IF(CI178="Ano",IF(CH178="",0,((30/(CI$4*$F178)*(CI$4*$F178-CH178))/30)),0)+IF(CK178="Ano",IF(CJ178="",0,((30/(CK$4*$F178)*(CK$4*$F178-CJ178))/30)),0)+IF(CM178="Ano",IF(CL178="",0,((30/(CM$4*$F178)*(CM$4*$F178-CL178))/30)),0))))</f>
        <v>0</v>
      </c>
      <c r="CQ178" s="215">
        <f t="shared" ref="CQ178:CQ206" si="298">FLOOR(CP178*$M178,1)</f>
        <v>0</v>
      </c>
      <c r="CR178" s="1"/>
      <c r="CS178" s="1"/>
      <c r="CT178" s="177"/>
      <c r="CU178" s="178"/>
      <c r="CV178" s="177"/>
      <c r="CW178" s="178"/>
      <c r="CX178" s="177"/>
      <c r="CY178" s="178"/>
      <c r="CZ178" s="177"/>
      <c r="DA178" s="178"/>
      <c r="DB178" s="177"/>
      <c r="DC178" s="178"/>
      <c r="DD178" s="177"/>
      <c r="DE178" s="178"/>
      <c r="DF178" s="177"/>
      <c r="DG178" s="178"/>
      <c r="DH178" s="177"/>
      <c r="DI178" s="205"/>
      <c r="DJ178" s="199">
        <f t="shared" si="150"/>
        <v>0</v>
      </c>
      <c r="DK178" s="216">
        <f t="shared" si="151"/>
        <v>0</v>
      </c>
      <c r="DL178" s="199">
        <f t="shared" si="152"/>
        <v>0</v>
      </c>
      <c r="DM178" s="215">
        <f t="shared" si="153"/>
        <v>0</v>
      </c>
      <c r="DN178" s="1"/>
      <c r="DO178" s="1"/>
      <c r="DP178" s="177"/>
      <c r="DQ178" s="178"/>
      <c r="DR178" s="177"/>
      <c r="DS178" s="178"/>
      <c r="DT178" s="177"/>
      <c r="DU178" s="178"/>
      <c r="DV178" s="177"/>
      <c r="DW178" s="178"/>
      <c r="DX178" s="177"/>
      <c r="DY178" s="178"/>
      <c r="DZ178" s="177"/>
      <c r="EA178" s="178"/>
      <c r="EB178" s="177"/>
      <c r="EC178" s="178"/>
      <c r="ED178" s="177"/>
      <c r="EE178" s="205"/>
      <c r="EF178" s="199">
        <f t="shared" si="281"/>
        <v>0</v>
      </c>
      <c r="EG178" s="216">
        <f t="shared" si="282"/>
        <v>0</v>
      </c>
      <c r="EH178" s="199">
        <f t="shared" si="283"/>
        <v>0</v>
      </c>
      <c r="EI178" s="215">
        <f t="shared" si="284"/>
        <v>0</v>
      </c>
      <c r="EJ178" s="1"/>
      <c r="EK178" s="1"/>
      <c r="EL178" s="177"/>
      <c r="EM178" s="178"/>
      <c r="EN178" s="177"/>
      <c r="EO178" s="178"/>
      <c r="EP178" s="177"/>
      <c r="EQ178" s="178"/>
      <c r="ER178" s="177"/>
      <c r="ES178" s="178"/>
      <c r="ET178" s="177"/>
      <c r="EU178" s="178"/>
      <c r="EV178" s="177"/>
      <c r="EW178" s="178"/>
      <c r="EX178" s="177"/>
      <c r="EY178" s="178"/>
      <c r="EZ178" s="177"/>
      <c r="FA178" s="205"/>
      <c r="FB178" s="199">
        <f t="shared" si="285"/>
        <v>0</v>
      </c>
      <c r="FC178" s="216">
        <f t="shared" si="286"/>
        <v>0</v>
      </c>
      <c r="FD178" s="199">
        <f t="shared" si="287"/>
        <v>0</v>
      </c>
      <c r="FE178" s="215">
        <f t="shared" si="288"/>
        <v>0</v>
      </c>
      <c r="FF178" s="1"/>
      <c r="FG178" s="1"/>
      <c r="FH178" s="177"/>
      <c r="FI178" s="178"/>
      <c r="FJ178" s="177"/>
      <c r="FK178" s="178"/>
      <c r="FL178" s="177"/>
      <c r="FM178" s="178"/>
      <c r="FN178" s="177"/>
      <c r="FO178" s="178"/>
      <c r="FP178" s="177"/>
      <c r="FQ178" s="178"/>
      <c r="FR178" s="177"/>
      <c r="FS178" s="178"/>
      <c r="FT178" s="177"/>
      <c r="FU178" s="178"/>
      <c r="FV178" s="177"/>
      <c r="FW178" s="205"/>
      <c r="FX178" s="199">
        <f t="shared" ref="FX178:FX206" si="299">IF($U178="Ne",0,IF(IF(FH178="",0,((30/(FI$4*$F178)*(FI$4*$F178-FH178))/30))+IF(FJ178="",0,((30/(FK$4*$F178)*(FK$4*$F178-FJ178))/30))+IF(FL178="",0,((30/(FM$4*$F178)*(FM$4*$F178-FL178))/30))+IF(FN178="",0,((30/(FO$4*$F178)*(FO$4*$F178-FN178))/30))+IF(FP178="",0,((30/(FQ$4*$F178)*(FQ$4*$F178-FP178))/30))+IF(FR178="",0,((30/(FS$4*$F178)*(FS$4*$F178-FR178))/30))+IF(FT178="",0,((30/(FU$4*$F178)*(FU$4*$F178-FT178))/30))+IF(FV178="",0,((30/(FW$4*$F178)*(FW$4*$F178-FV178))/30))&gt;($E178-$AV178-$BR178-$CN178-$DJ178-$EF178-$FB178),$E178-$AV178-$BR178-$CN178-$DJ178-$EF178-$FB178,IF(FH178="",0,((30/(FI$4*$F178)*(FI$4*$F178-FH178))/30))+IF(FJ178="",0,((30/(FK$4*$F178)*(FK$4*$F178-FJ178))/30))+IF(FL178="",0,((30/(FM$4*$F178)*(FM$4*$F178-FL178))/30))+IF(FN178="",0,((30/(FO$4*$F178)*(FO$4*$F178-FN178))/30))+IF(FP178="",0,((30/(FQ$4*$F178)*(FQ$4*$F178-FP178))/30))+IF(FR178="",0,((30/(FS$4*$F178)*(FS$4*$F178-FR178))/30))+IF(FT178="",0,((30/(FU$4*$F178)*(FU$4*$F178-FT178))/30))+IF(FV178="",0,((30/(FW$4*$F178)*(FW$4*$F178-FV178))/30))))</f>
        <v>0</v>
      </c>
      <c r="FY178" s="216">
        <f t="shared" ref="FY178:FY206" si="300">FLOOR(FX178*$I178,1)</f>
        <v>0</v>
      </c>
      <c r="FZ178" s="199">
        <f t="shared" ref="FZ178:FZ206" si="301">IF($U178="Ne",0,IF(OR($L178=0,$L178=""),0,IF(IF(FI178="Ano",IF(FH178="",0,((30/(FI$4*$F178)*(FI$4*$F178-FH178))/30)),0)+IF(FK178="Ano",IF(FJ178="",0,((30/(FK$4*$F178)*(FK$4*$F178-FJ178))/30)),0)+IF(FM178="Ano",IF(FL178="",0,((30/(FM$4*$F178)*(FM$4*$F178-FL178))/30)),0)+IF(FO178="Ano",IF(FN178="",0,((30/(FO$4*$F178)*(FO$4*$F178-FN178))/30)),0)+IF(FQ178="Ano",IF(FP178="",0,((30/(FQ$4*$F178)*(FQ$4*$F178-FP178))/30)),0)+IF(FS178="Ano",IF(FR178="",0,((30/(FS$4*$F178)*(FS$4*$F178-FR178))/30)),0)+IF(FU178="Ano",IF(FT178="",0,((30/(FU$4*$F178)*(FU$4*$F178-FT178))/30)),0)+IF(FW178="Ano",IF(FV178="",0,((30/(FW$4*$F178)*(FW$4*$F178-FV178))/30)),0)&gt;($L178-$AX178-$BT178-$CP178-$DL178-$EH178-$FD178),$L178-$AX178-$BT178-$CP178-$DL178-$EH178-$FD178,IF(FI178="Ano",IF(FH178="",0,((30/(FI$4*$F178)*(FI$4*$F178-FH178))/30)),0)+IF(FK178="Ano",IF(FJ178="",0,((30/(FK$4*$F178)*(FK$4*$F178-FJ178))/30)),0)+IF(FM178="Ano",IF(FL178="",0,((30/(FM$4*$F178)*(FM$4*$F178-FL178))/30)),0)+IF(FO178="Ano",IF(FN178="",0,((30/(FO$4*$F178)*(FO$4*$F178-FN178))/30)),0)+IF(FQ178="Ano",IF(FP178="",0,((30/(FQ$4*$F178)*(FQ$4*$F178-FP178))/30)),0)+IF(FS178="Ano",IF(FR178="",0,((30/(FS$4*$F178)*(FS$4*$F178-FR178))/30)),0)+IF(FU178="Ano",IF(FT178="",0,((30/(FU$4*$F178)*(FU$4*$F178-FT178))/30)),0)+IF(FW178="Ano",IF(FV178="",0,((30/(FW$4*$F178)*(FW$4*$F178-FV178))/30)),0))))</f>
        <v>0</v>
      </c>
      <c r="GA178" s="215">
        <f t="shared" ref="GA178:GA206" si="302">FLOOR(FZ178*$M178,1)</f>
        <v>0</v>
      </c>
      <c r="GB178" s="1"/>
      <c r="GC178" s="1"/>
      <c r="GD178" s="177"/>
      <c r="GE178" s="178"/>
      <c r="GF178" s="177"/>
      <c r="GG178" s="178"/>
      <c r="GH178" s="177"/>
      <c r="GI178" s="178"/>
      <c r="GJ178" s="177"/>
      <c r="GK178" s="178"/>
      <c r="GL178" s="177"/>
      <c r="GM178" s="178"/>
      <c r="GN178" s="177"/>
      <c r="GO178" s="178"/>
      <c r="GP178" s="177"/>
      <c r="GQ178" s="178"/>
      <c r="GR178" s="177"/>
      <c r="GS178" s="205"/>
      <c r="GT178" s="199">
        <f t="shared" ref="GT178:GT206" si="303">IF($U178="Ne",0,IF(IF(GD178="",0,((30/(GE$4*$F178)*(GE$4*$F178-GD178))/30))+IF(GF178="",0,((30/(GG$4*$F178)*(GG$4*$F178-GF178))/30))+IF(GH178="",0,((30/(GI$4*$F178)*(GI$4*$F178-GH178))/30))+IF(GJ178="",0,((30/(GK$4*$F178)*(GK$4*$F178-GJ178))/30))+IF(GL178="",0,((30/(GM$4*$F178)*(GM$4*$F178-GL178))/30))+IF(GN178="",0,((30/(GO$4*$F178)*(GO$4*$F178-GN178))/30))+IF(GP178="",0,((30/(GQ$4*$F178)*(GQ$4*$F178-GP178))/30))+IF(GR178="",0,((30/(GS$4*$F178)*(GS$4*$F178-GR178))/30))&gt;($E178-$AV178-$BR178-$CN178-$DJ178-$EF178-$FB178-$FX178),$E178-$AV178-$BR178-$CN178-$DJ178-$EF178-$FB178-$FX178,IF(GD178="",0,((30/(GE$4*$F178)*(GE$4*$F178-GD178))/30))+IF(GF178="",0,((30/(GG$4*$F178)*(GG$4*$F178-GF178))/30))+IF(GH178="",0,((30/(GI$4*$F178)*(GI$4*$F178-GH178))/30))+IF(GJ178="",0,((30/(GK$4*$F178)*(GK$4*$F178-GJ178))/30))+IF(GL178="",0,((30/(GM$4*$F178)*(GM$4*$F178-GL178))/30))+IF(GN178="",0,((30/(GO$4*$F178)*(GO$4*$F178-GN178))/30))+IF(GP178="",0,((30/(GQ$4*$F178)*(GQ$4*$F178-GP178))/30))+IF(GR178="",0,((30/(GS$4*$F178)*(GS$4*$F178-GR178))/30))))</f>
        <v>0</v>
      </c>
      <c r="GU178" s="216">
        <f t="shared" ref="GU178:GU206" si="304">FLOOR(GT178*$I178,1)</f>
        <v>0</v>
      </c>
      <c r="GV178" s="199">
        <f t="shared" ref="GV178:GV206" si="305">IF($U178="Ne",0,IF(OR($L178=0,$L178=""),0,IF(IF(GE178="Ano",IF(GD178="",0,((30/(GE$4*$F178)*(GE$4*$F178-GD178))/30)),0)+IF(GG178="Ano",IF(GF178="",0,((30/(GG$4*$F178)*(GG$4*$F178-GF178))/30)),0)+IF(GI178="Ano",IF(GH178="",0,((30/(GI$4*$F178)*(GI$4*$F178-GH178))/30)),0)+IF(GK178="Ano",IF(GJ178="",0,((30/(GK$4*$F178)*(GK$4*$F178-GJ178))/30)),0)+IF(GM178="Ano",IF(GL178="",0,((30/(GM$4*$F178)*(GM$4*$F178-GL178))/30)),0)+IF(GO178="Ano",IF(GN178="",0,((30/(GO$4*$F178)*(GO$4*$F178-GN178))/30)),0)+IF(GQ178="Ano",IF(GP178="",0,((30/(GQ$4*$F178)*(GQ$4*$F178-GP178))/30)),0)+IF(GS178="Ano",IF(GR178="",0,((30/(GS$4*$F178)*(GS$4*$F178-GR178))/30)),0)&gt;($L178-$AX178-$BT178-$CP178-$DL178-$EH178-$FD178-$FZ178),$L178-$AX178-$BT178-$CP178-$DL178-$EH178-$FD178-$FZ178,IF(GE178="Ano",IF(GD178="",0,((30/(GE$4*$F178)*(GE$4*$F178-GD178))/30)),0)+IF(GG178="Ano",IF(GF178="",0,((30/(GG$4*$F178)*(GG$4*$F178-GF178))/30)),0)+IF(GI178="Ano",IF(GH178="",0,((30/(GI$4*$F178)*(GI$4*$F178-GH178))/30)),0)+IF(GK178="Ano",IF(GJ178="",0,((30/(GK$4*$F178)*(GK$4*$F178-GJ178))/30)),0)+IF(GM178="Ano",IF(GL178="",0,((30/(GM$4*$F178)*(GM$4*$F178-GL178))/30)),0)+IF(GO178="Ano",IF(GN178="",0,((30/(GO$4*$F178)*(GO$4*$F178-GN178))/30)),0)+IF(GQ178="Ano",IF(GP178="",0,((30/(GQ$4*$F178)*(GQ$4*$F178-GP178))/30)),0)+IF(GS178="Ano",IF(GR178="",0,((30/(GS$4*$F178)*(GS$4*$F178-GR178))/30)),0))))</f>
        <v>0</v>
      </c>
      <c r="GW178" s="215">
        <f t="shared" ref="GW178:GW206" si="306">FLOOR(GV178*$M178,1)</f>
        <v>0</v>
      </c>
      <c r="GX178" s="1"/>
      <c r="GY178" s="1"/>
      <c r="GZ178" s="177"/>
      <c r="HA178" s="178"/>
      <c r="HB178" s="177"/>
      <c r="HC178" s="178"/>
      <c r="HD178" s="177"/>
      <c r="HE178" s="178"/>
      <c r="HF178" s="177"/>
      <c r="HG178" s="178"/>
      <c r="HH178" s="177"/>
      <c r="HI178" s="178"/>
      <c r="HJ178" s="177"/>
      <c r="HK178" s="178"/>
      <c r="HL178" s="177"/>
      <c r="HM178" s="178"/>
      <c r="HN178" s="177"/>
      <c r="HO178" s="205"/>
      <c r="HP178" s="199">
        <f t="shared" ref="HP178:HP206" si="307">IF($U178="Ne",0,IF(IF(GZ178="",0,((30/(HA$4*$F178)*(HA$4*$F178-GZ178))/30))+IF(HB178="",0,((30/(HC$4*$F178)*(HC$4*$F178-HB178))/30))+IF(HD178="",0,((30/(HE$4*$F178)*(HE$4*$F178-HD178))/30))+IF(HF178="",0,((30/(HG$4*$F178)*(HG$4*$F178-HF178))/30))+IF(HH178="",0,((30/(HI$4*$F178)*(HI$4*$F178-HH178))/30))+IF(HJ178="",0,((30/(HK$4*$F178)*(HK$4*$F178-HJ178))/30))+IF(HL178="",0,((30/(HM$4*$F178)*(HM$4*$F178-HL178))/30))+IF(HN178="",0,((30/(HO$4*$F178)*(HO$4*$F178-HN178))/30))&gt;($E178-$AV178-$BR178-$CN178-$DJ178-$EF178-$FB178-$FX178-$GT178),$E178-$AV178-$BR178-$CN178-$DJ178-$EF178-$FB178-$FX178-$GT178,IF(GZ178="",0,((30/(HA$4*$F178)*(HA$4*$F178-GZ178))/30))+IF(HB178="",0,((30/(HC$4*$F178)*(HC$4*$F178-HB178))/30))+IF(HD178="",0,((30/(HE$4*$F178)*(HE$4*$F178-HD178))/30))+IF(HF178="",0,((30/(HG$4*$F178)*(HG$4*$F178-HF178))/30))+IF(HH178="",0,((30/(HI$4*$F178)*(HI$4*$F178-HH178))/30))+IF(HJ178="",0,((30/(HK$4*$F178)*(HK$4*$F178-HJ178))/30))+IF(HL178="",0,((30/(HM$4*$F178)*(HM$4*$F178-HL178))/30))+IF(HN178="",0,((30/(HO$4*$F178)*(HO$4*$F178-HN178))/30))))</f>
        <v>0</v>
      </c>
      <c r="HQ178" s="216">
        <f t="shared" ref="HQ178:HQ206" si="308">FLOOR(HP178*$I178,1)</f>
        <v>0</v>
      </c>
      <c r="HR178" s="199">
        <f t="shared" ref="HR178:HR206" si="309">IF($U178="Ne",0,IF(OR($L178=0,$L178=""),0,IF(IF(HA178="Ano",IF(GZ178="",0,((30/(HA$4*$F178)*(HA$4*$F178-GZ178))/30)),0)+IF(HC178="Ano",IF(HB178="",0,((30/(HC$4*$F178)*(HC$4*$F178-HB178))/30)),0)+IF(HE178="Ano",IF(HD178="",0,((30/(HE$4*$F178)*(HE$4*$F178-HD178))/30)),0)+IF(HG178="Ano",IF(HF178="",0,((30/(HG$4*$F178)*(HG$4*$F178-HF178))/30)),0)+IF(HI178="Ano",IF(HH178="",0,((30/(HI$4*$F178)*(HI$4*$F178-HH178))/30)),0)+IF(HK178="Ano",IF(HJ178="",0,((30/(HK$4*$F178)*(HK$4*$F178-HJ178))/30)),0)+IF(HM178="Ano",IF(HL178="",0,((30/(HM$4*$F178)*(HM$4*$F178-HL178))/30)),0)+IF(HO178="Ano",IF(HN178="",0,((30/(HO$4*$F178)*(HO$4*$F178-HN178))/30)),0)&gt;($L178-$AX178-$BT178-$CP178-$DL178-$EH178-$FD178-$FZ178-$GV178),$L178-$AX178-$BT178-$CP178-$DL178-$EH178-$FD178-$FZ178-$GV178,IF(HA178="Ano",IF(GZ178="",0,((30/(HA$4*$F178)*(HA$4*$F178-GZ178))/30)),0)+IF(HC178="Ano",IF(HB178="",0,((30/(HC$4*$F178)*(HC$4*$F178-HB178))/30)),0)+IF(HE178="Ano",IF(HD178="",0,((30/(HE$4*$F178)*(HE$4*$F178-HD178))/30)),0)+IF(HG178="Ano",IF(HF178="",0,((30/(HG$4*$F178)*(HG$4*$F178-HF178))/30)),0)+IF(HI178="Ano",IF(HH178="",0,((30/(HI$4*$F178)*(HI$4*$F178-HH178))/30)),0)+IF(HK178="Ano",IF(HJ178="",0,((30/(HK$4*$F178)*(HK$4*$F178-HJ178))/30)),0)+IF(HM178="Ano",IF(HL178="",0,((30/(HM$4*$F178)*(HM$4*$F178-HL178))/30)),0)+IF(HO178="Ano",IF(HN178="",0,((30/(HO$4*$F178)*(HO$4*$F178-HN178))/30)),0))))</f>
        <v>0</v>
      </c>
      <c r="HS178" s="215">
        <f t="shared" ref="HS178:HS206" si="310">FLOOR(HR178*$M178,1)</f>
        <v>0</v>
      </c>
      <c r="HT178" s="1"/>
      <c r="HU178" s="1"/>
      <c r="HV178" s="201">
        <f t="shared" ref="HV178:HV206" si="311">AV178+BR178+CN178+DJ178+EF178+FB178+FX178+GT178+HP178</f>
        <v>0</v>
      </c>
      <c r="HW178" s="202">
        <f t="shared" ref="HW178:HW206" si="312">AW178+BS178+CO178+DK178+EG178+FC178+FY178+GU178+HQ178</f>
        <v>0</v>
      </c>
      <c r="HX178" s="169">
        <f t="shared" ref="HX178:HX206" si="313">E178-HV178</f>
        <v>0</v>
      </c>
      <c r="HY178" s="170">
        <f t="shared" ref="HY178:HY206" si="314">J178-HW178</f>
        <v>0</v>
      </c>
      <c r="HZ178" s="203">
        <f t="shared" ref="HZ178:HZ206" si="315">AX178+BT178+CP178+DL178+EH178+FD178+FZ178+GV178+HR178</f>
        <v>0</v>
      </c>
      <c r="IA178" s="202">
        <f t="shared" ref="IA178:IA206" si="316">AY178+BU178+CQ178+DM178+EI178+FE178+GA178+GW178+HS178</f>
        <v>0</v>
      </c>
      <c r="IB178" s="169">
        <f t="shared" ref="IB178:IB206" si="317">L178-HZ178</f>
        <v>0</v>
      </c>
      <c r="IC178" s="444">
        <f t="shared" ref="IC178:IC206" si="318">N178-IA178</f>
        <v>0</v>
      </c>
      <c r="ID178" s="437">
        <f t="shared" ref="ID178:ID206" si="319">IF(Q178=1,IF(E178=HV178,1,0),0)</f>
        <v>0</v>
      </c>
      <c r="IE178" s="439">
        <f t="shared" ref="IE178:IE206" si="320">IF(Q178=1,Q178-ID178,0)</f>
        <v>0</v>
      </c>
      <c r="IF178" s="438" t="s">
        <v>343</v>
      </c>
      <c r="IG178" s="439" t="s">
        <v>343</v>
      </c>
      <c r="IH178" s="1"/>
    </row>
    <row r="179" spans="2:242" s="4" customFormat="1" ht="16.5" customHeight="1" x14ac:dyDescent="0.2">
      <c r="B179" s="73" t="s">
        <v>370</v>
      </c>
      <c r="C179" s="880"/>
      <c r="D179" s="881"/>
      <c r="E179" s="318"/>
      <c r="F179" s="314"/>
      <c r="G179" s="14"/>
      <c r="H179" s="14"/>
      <c r="I179" s="80">
        <f>INT(ROUND(F179,2)*(IF(E179&gt;0,data!$J$4,0)))</f>
        <v>0</v>
      </c>
      <c r="J179" s="80">
        <f t="shared" ref="J179" si="321">IF(E179&gt;0,I179*E179,0)</f>
        <v>0</v>
      </c>
      <c r="K179" s="320"/>
      <c r="L179" s="318"/>
      <c r="M179" s="80">
        <f>INT(ROUND(F179,2)*(IF(E179&gt;0,(IF(K179="ano",data!$J$6,0)),0)))</f>
        <v>0</v>
      </c>
      <c r="N179" s="82">
        <f t="shared" ref="N179" si="322">IF(L179&gt;E179,M179*E179,M179*L179)</f>
        <v>0</v>
      </c>
      <c r="O179" s="84">
        <f t="shared" ref="O179" si="323">J179+N179</f>
        <v>0</v>
      </c>
      <c r="Q179" s="85" t="str">
        <f t="shared" ref="Q179" si="324">IF(O179&gt;0,1,"")</f>
        <v/>
      </c>
      <c r="R179" s="639" t="s">
        <v>343</v>
      </c>
      <c r="T179" s="4">
        <f t="shared" si="264"/>
        <v>0</v>
      </c>
      <c r="U179" s="179" t="s">
        <v>300</v>
      </c>
      <c r="V179" s="10"/>
      <c r="W179" s="10"/>
      <c r="X179" s="177"/>
      <c r="Y179" s="178"/>
      <c r="Z179" s="177"/>
      <c r="AA179" s="178"/>
      <c r="AB179" s="177"/>
      <c r="AC179" s="178"/>
      <c r="AD179" s="177"/>
      <c r="AE179" s="178"/>
      <c r="AF179" s="177"/>
      <c r="AG179" s="178"/>
      <c r="AH179" s="177"/>
      <c r="AI179" s="178"/>
      <c r="AJ179" s="177"/>
      <c r="AK179" s="178"/>
      <c r="AL179" s="177"/>
      <c r="AM179" s="178"/>
      <c r="AN179" s="177"/>
      <c r="AO179" s="178"/>
      <c r="AP179" s="177"/>
      <c r="AQ179" s="178"/>
      <c r="AR179" s="177"/>
      <c r="AS179" s="178"/>
      <c r="AT179" s="177"/>
      <c r="AU179" s="205"/>
      <c r="AV179" s="199">
        <f t="shared" si="194"/>
        <v>0</v>
      </c>
      <c r="AW179" s="215">
        <f t="shared" si="289"/>
        <v>0</v>
      </c>
      <c r="AX179" s="199">
        <f t="shared" si="195"/>
        <v>0</v>
      </c>
      <c r="AY179" s="215">
        <f t="shared" si="290"/>
        <v>0</v>
      </c>
      <c r="AZ179" s="1"/>
      <c r="BA179" s="1"/>
      <c r="BB179" s="177"/>
      <c r="BC179" s="178"/>
      <c r="BD179" s="177"/>
      <c r="BE179" s="178"/>
      <c r="BF179" s="177"/>
      <c r="BG179" s="178"/>
      <c r="BH179" s="177"/>
      <c r="BI179" s="178"/>
      <c r="BJ179" s="177"/>
      <c r="BK179" s="178"/>
      <c r="BL179" s="177"/>
      <c r="BM179" s="178"/>
      <c r="BN179" s="177"/>
      <c r="BO179" s="178"/>
      <c r="BP179" s="177"/>
      <c r="BQ179" s="205"/>
      <c r="BR179" s="199">
        <f t="shared" si="291"/>
        <v>0</v>
      </c>
      <c r="BS179" s="216">
        <f t="shared" si="292"/>
        <v>0</v>
      </c>
      <c r="BT179" s="199">
        <f t="shared" si="293"/>
        <v>0</v>
      </c>
      <c r="BU179" s="215">
        <f t="shared" si="294"/>
        <v>0</v>
      </c>
      <c r="BV179" s="1"/>
      <c r="BW179" s="1"/>
      <c r="BX179" s="177"/>
      <c r="BY179" s="178"/>
      <c r="BZ179" s="177"/>
      <c r="CA179" s="178"/>
      <c r="CB179" s="177"/>
      <c r="CC179" s="178"/>
      <c r="CD179" s="177"/>
      <c r="CE179" s="178"/>
      <c r="CF179" s="177"/>
      <c r="CG179" s="178"/>
      <c r="CH179" s="177"/>
      <c r="CI179" s="178"/>
      <c r="CJ179" s="177"/>
      <c r="CK179" s="178"/>
      <c r="CL179" s="177"/>
      <c r="CM179" s="205"/>
      <c r="CN179" s="199">
        <f t="shared" si="295"/>
        <v>0</v>
      </c>
      <c r="CO179" s="216">
        <f t="shared" si="296"/>
        <v>0</v>
      </c>
      <c r="CP179" s="199">
        <f t="shared" si="297"/>
        <v>0</v>
      </c>
      <c r="CQ179" s="215">
        <f t="shared" si="298"/>
        <v>0</v>
      </c>
      <c r="CR179" s="1"/>
      <c r="CS179" s="1"/>
      <c r="CT179" s="177"/>
      <c r="CU179" s="178"/>
      <c r="CV179" s="177"/>
      <c r="CW179" s="178"/>
      <c r="CX179" s="177"/>
      <c r="CY179" s="178"/>
      <c r="CZ179" s="177"/>
      <c r="DA179" s="178"/>
      <c r="DB179" s="177"/>
      <c r="DC179" s="178"/>
      <c r="DD179" s="177"/>
      <c r="DE179" s="178"/>
      <c r="DF179" s="177"/>
      <c r="DG179" s="178"/>
      <c r="DH179" s="177"/>
      <c r="DI179" s="205"/>
      <c r="DJ179" s="199">
        <f t="shared" ref="DJ179:DJ206" si="325">IF($U179="Ne",0,IF(IF(CT179="",0,((30/(CU$4*$F179)*(CU$4*$F179-CT179))/30))+IF(CV179="",0,((30/(CW$4*$F179)*(CW$4*$F179-CV179))/30))+IF(CX179="",0,((30/(CY$4*$F179)*(CY$4*$F179-CX179))/30))+IF(CZ179="",0,((30/(DA$4*$F179)*(DA$4*$F179-CZ179))/30))+IF(DB179="",0,((30/(DC$4*$F179)*(DC$4*$F179-DB179))/30))+IF(DD179="",0,((30/(DE$4*$F179)*(DE$4*$F179-DD179))/30))+IF(DF179="",0,((30/(DG$4*$F179)*(DG$4*$F179-DF179))/30))+IF(DH179="",0,((30/(DI$4*$F179)*(DI$4*$F179-DH179))/30))&gt;($E179-$AV179-$BR179-$CN179),$E179-$AV179-$BR179-$CN179,IF(CT179="",0,((30/(CU$4*$F179)*(CU$4*$F179-CT179))/30))+IF(CV179="",0,((30/(CW$4*$F179)*(CW$4*$F179-CV179))/30))+IF(CX179="",0,((30/(CY$4*$F179)*(CY$4*$F179-CX179))/30))+IF(CZ179="",0,((30/(DA$4*$F179)*(DA$4*$F179-CZ179))/30))+IF(DB179="",0,((30/(DC$4*$F179)*(DC$4*$F179-DB179))/30))+IF(DD179="",0,((30/(DE$4*$F179)*(DE$4*$F179-DD179))/30))+IF(DF179="",0,((30/(DG$4*$F179)*(DG$4*$F179-DF179))/30))+IF(DH179="",0,((30/(DI$4*$F179)*(DI$4*$F179-DH179))/30))))</f>
        <v>0</v>
      </c>
      <c r="DK179" s="216">
        <f t="shared" ref="DK179:DK206" si="326">FLOOR(DJ179*$I179,1)</f>
        <v>0</v>
      </c>
      <c r="DL179" s="199">
        <f t="shared" ref="DL179:DL206" si="327">IF($U179="Ne",0,IF(OR($L179=0,$L179=""),0,IF(IF(CU179="Ano",IF(CT179="",0,((30/(CU$4*$F179)*(CU$4*$F179-CT179))/30)),0)+IF(CW179="Ano",IF(CV179="",0,((30/(CW$4*$F179)*(CW$4*$F179-CV179))/30)),0)+IF(CY179="Ano",IF(CX179="",0,((30/(CY$4*$F179)*(CY$4*$F179-CX179))/30)),0)+IF(DA179="Ano",IF(CZ179="",0,((30/(DA$4*$F179)*(DA$4*$F179-CZ179))/30)),0)+IF(DC179="Ano",IF(DB179="",0,((30/(DC$4*$F179)*(DC$4*$F179-DB179))/30)),0)+IF(DE179="Ano",IF(DD179="",0,((30/(DE$4*$F179)*(DE$4*$F179-DD179))/30)),0)+IF(DG179="Ano",IF(DF179="",0,((30/(DG$4*$F179)*(DG$4*$F179-DF179))/30)),0)+IF(DI179="Ano",IF(DH179="",0,((30/(DI$4*$F179)*(DI$4*$F179-DH179))/30)),0)&gt;($L179-$AX179-$BT179-$CP179),$L179-$AX179-$BT179-$CP179,IF(CU179="Ano",IF(CT179="",0,((30/(CU$4*$F179)*(CU$4*$F179-CT179))/30)),0)+IF(CW179="Ano",IF(CV179="",0,((30/(CW$4*$F179)*(CW$4*$F179-CV179))/30)),0)+IF(CY179="Ano",IF(CX179="",0,((30/(CY$4*$F179)*(CY$4*$F179-CX179))/30)),0)+IF(DA179="Ano",IF(CZ179="",0,((30/(DA$4*$F179)*(DA$4*$F179-CZ179))/30)),0)+IF(DC179="Ano",IF(DB179="",0,((30/(DC$4*$F179)*(DC$4*$F179-DB179))/30)),0)+IF(DE179="Ano",IF(DD179="",0,((30/(DE$4*$F179)*(DE$4*$F179-DD179))/30)),0)+IF(DG179="Ano",IF(DF179="",0,((30/(DG$4*$F179)*(DG$4*$F179-DF179))/30)),0)+IF(DI179="Ano",IF(DH179="",0,((30/(DI$4*$F179)*(DI$4*$F179-DH179))/30)),0))))</f>
        <v>0</v>
      </c>
      <c r="DM179" s="215">
        <f t="shared" ref="DM179:DM206" si="328">FLOOR(DL179*$M179,1)</f>
        <v>0</v>
      </c>
      <c r="DN179" s="1"/>
      <c r="DO179" s="1"/>
      <c r="DP179" s="177"/>
      <c r="DQ179" s="178"/>
      <c r="DR179" s="177"/>
      <c r="DS179" s="178"/>
      <c r="DT179" s="177"/>
      <c r="DU179" s="178"/>
      <c r="DV179" s="177"/>
      <c r="DW179" s="178"/>
      <c r="DX179" s="177"/>
      <c r="DY179" s="178"/>
      <c r="DZ179" s="177"/>
      <c r="EA179" s="178"/>
      <c r="EB179" s="177"/>
      <c r="EC179" s="178"/>
      <c r="ED179" s="177"/>
      <c r="EE179" s="205"/>
      <c r="EF179" s="199">
        <f t="shared" si="281"/>
        <v>0</v>
      </c>
      <c r="EG179" s="216">
        <f t="shared" si="282"/>
        <v>0</v>
      </c>
      <c r="EH179" s="199">
        <f t="shared" si="283"/>
        <v>0</v>
      </c>
      <c r="EI179" s="215">
        <f t="shared" si="284"/>
        <v>0</v>
      </c>
      <c r="EJ179" s="1"/>
      <c r="EK179" s="1"/>
      <c r="EL179" s="177"/>
      <c r="EM179" s="178"/>
      <c r="EN179" s="177"/>
      <c r="EO179" s="178"/>
      <c r="EP179" s="177"/>
      <c r="EQ179" s="178"/>
      <c r="ER179" s="177"/>
      <c r="ES179" s="178"/>
      <c r="ET179" s="177"/>
      <c r="EU179" s="178"/>
      <c r="EV179" s="177"/>
      <c r="EW179" s="178"/>
      <c r="EX179" s="177"/>
      <c r="EY179" s="178"/>
      <c r="EZ179" s="177"/>
      <c r="FA179" s="205"/>
      <c r="FB179" s="199">
        <f t="shared" si="285"/>
        <v>0</v>
      </c>
      <c r="FC179" s="216">
        <f t="shared" si="286"/>
        <v>0</v>
      </c>
      <c r="FD179" s="199">
        <f t="shared" si="287"/>
        <v>0</v>
      </c>
      <c r="FE179" s="215">
        <f t="shared" si="288"/>
        <v>0</v>
      </c>
      <c r="FF179" s="1"/>
      <c r="FG179" s="1"/>
      <c r="FH179" s="177"/>
      <c r="FI179" s="178"/>
      <c r="FJ179" s="177"/>
      <c r="FK179" s="178"/>
      <c r="FL179" s="177"/>
      <c r="FM179" s="178"/>
      <c r="FN179" s="177"/>
      <c r="FO179" s="178"/>
      <c r="FP179" s="177"/>
      <c r="FQ179" s="178"/>
      <c r="FR179" s="177"/>
      <c r="FS179" s="178"/>
      <c r="FT179" s="177"/>
      <c r="FU179" s="178"/>
      <c r="FV179" s="177"/>
      <c r="FW179" s="205"/>
      <c r="FX179" s="199">
        <f t="shared" si="299"/>
        <v>0</v>
      </c>
      <c r="FY179" s="216">
        <f t="shared" si="300"/>
        <v>0</v>
      </c>
      <c r="FZ179" s="199">
        <f t="shared" si="301"/>
        <v>0</v>
      </c>
      <c r="GA179" s="215">
        <f t="shared" si="302"/>
        <v>0</v>
      </c>
      <c r="GB179" s="1"/>
      <c r="GC179" s="1"/>
      <c r="GD179" s="177"/>
      <c r="GE179" s="178"/>
      <c r="GF179" s="177"/>
      <c r="GG179" s="178"/>
      <c r="GH179" s="177"/>
      <c r="GI179" s="178"/>
      <c r="GJ179" s="177"/>
      <c r="GK179" s="178"/>
      <c r="GL179" s="177"/>
      <c r="GM179" s="178"/>
      <c r="GN179" s="177"/>
      <c r="GO179" s="178"/>
      <c r="GP179" s="177"/>
      <c r="GQ179" s="178"/>
      <c r="GR179" s="177"/>
      <c r="GS179" s="205"/>
      <c r="GT179" s="199">
        <f t="shared" si="303"/>
        <v>0</v>
      </c>
      <c r="GU179" s="216">
        <f t="shared" si="304"/>
        <v>0</v>
      </c>
      <c r="GV179" s="199">
        <f t="shared" si="305"/>
        <v>0</v>
      </c>
      <c r="GW179" s="215">
        <f t="shared" si="306"/>
        <v>0</v>
      </c>
      <c r="GX179" s="1"/>
      <c r="GY179" s="1"/>
      <c r="GZ179" s="177"/>
      <c r="HA179" s="178"/>
      <c r="HB179" s="177"/>
      <c r="HC179" s="178"/>
      <c r="HD179" s="177"/>
      <c r="HE179" s="178"/>
      <c r="HF179" s="177"/>
      <c r="HG179" s="178"/>
      <c r="HH179" s="177"/>
      <c r="HI179" s="178"/>
      <c r="HJ179" s="177"/>
      <c r="HK179" s="178"/>
      <c r="HL179" s="177"/>
      <c r="HM179" s="178"/>
      <c r="HN179" s="177"/>
      <c r="HO179" s="205"/>
      <c r="HP179" s="199">
        <f t="shared" si="307"/>
        <v>0</v>
      </c>
      <c r="HQ179" s="216">
        <f t="shared" si="308"/>
        <v>0</v>
      </c>
      <c r="HR179" s="199">
        <f t="shared" si="309"/>
        <v>0</v>
      </c>
      <c r="HS179" s="215">
        <f t="shared" si="310"/>
        <v>0</v>
      </c>
      <c r="HT179" s="1"/>
      <c r="HU179" s="1"/>
      <c r="HV179" s="201">
        <f t="shared" si="311"/>
        <v>0</v>
      </c>
      <c r="HW179" s="202">
        <f t="shared" si="312"/>
        <v>0</v>
      </c>
      <c r="HX179" s="169">
        <f t="shared" si="313"/>
        <v>0</v>
      </c>
      <c r="HY179" s="170">
        <f t="shared" si="314"/>
        <v>0</v>
      </c>
      <c r="HZ179" s="203">
        <f t="shared" si="315"/>
        <v>0</v>
      </c>
      <c r="IA179" s="202">
        <f t="shared" si="316"/>
        <v>0</v>
      </c>
      <c r="IB179" s="169">
        <f t="shared" si="317"/>
        <v>0</v>
      </c>
      <c r="IC179" s="444">
        <f t="shared" si="318"/>
        <v>0</v>
      </c>
      <c r="ID179" s="437">
        <f t="shared" si="319"/>
        <v>0</v>
      </c>
      <c r="IE179" s="439">
        <f t="shared" si="320"/>
        <v>0</v>
      </c>
      <c r="IF179" s="438" t="s">
        <v>343</v>
      </c>
      <c r="IG179" s="439" t="s">
        <v>343</v>
      </c>
      <c r="IH179" s="1"/>
    </row>
    <row r="180" spans="2:242" s="4" customFormat="1" ht="16.5" hidden="1" customHeight="1" x14ac:dyDescent="0.2">
      <c r="B180" s="73"/>
      <c r="C180" s="882"/>
      <c r="D180" s="883"/>
      <c r="E180" s="131"/>
      <c r="F180" s="564"/>
      <c r="G180" s="131"/>
      <c r="H180" s="131"/>
      <c r="I180" s="80">
        <f>INT(ROUND(F180,2)*(IF(E180&gt;0,data!$J$4,0)))</f>
        <v>0</v>
      </c>
      <c r="J180" s="80"/>
      <c r="K180" s="567"/>
      <c r="L180" s="131"/>
      <c r="M180" s="80">
        <f>INT(ROUND(F180,2)*(IF(E180&gt;0,(IF(K180="ano",data!$J$6,0)),0)))</f>
        <v>0</v>
      </c>
      <c r="N180" s="82"/>
      <c r="O180" s="84"/>
      <c r="Q180" s="85"/>
      <c r="R180" s="639" t="s">
        <v>343</v>
      </c>
      <c r="T180" s="4">
        <f t="shared" si="264"/>
        <v>0</v>
      </c>
      <c r="U180" s="176" t="s">
        <v>300</v>
      </c>
      <c r="V180" s="10"/>
      <c r="W180" s="10"/>
      <c r="X180" s="177"/>
      <c r="Y180" s="178"/>
      <c r="Z180" s="177"/>
      <c r="AA180" s="178"/>
      <c r="AB180" s="177"/>
      <c r="AC180" s="178"/>
      <c r="AD180" s="177"/>
      <c r="AE180" s="178"/>
      <c r="AF180" s="177"/>
      <c r="AG180" s="178"/>
      <c r="AH180" s="177"/>
      <c r="AI180" s="178"/>
      <c r="AJ180" s="177"/>
      <c r="AK180" s="178"/>
      <c r="AL180" s="177"/>
      <c r="AM180" s="178"/>
      <c r="AN180" s="177"/>
      <c r="AO180" s="178"/>
      <c r="AP180" s="177"/>
      <c r="AQ180" s="178"/>
      <c r="AR180" s="177"/>
      <c r="AS180" s="178"/>
      <c r="AT180" s="177"/>
      <c r="AU180" s="205"/>
      <c r="AV180" s="199">
        <f t="shared" si="194"/>
        <v>0</v>
      </c>
      <c r="AW180" s="215">
        <f t="shared" si="289"/>
        <v>0</v>
      </c>
      <c r="AX180" s="199">
        <f t="shared" si="195"/>
        <v>0</v>
      </c>
      <c r="AY180" s="215">
        <f t="shared" si="290"/>
        <v>0</v>
      </c>
      <c r="AZ180" s="1"/>
      <c r="BA180" s="1"/>
      <c r="BB180" s="177"/>
      <c r="BC180" s="178"/>
      <c r="BD180" s="177"/>
      <c r="BE180" s="178"/>
      <c r="BF180" s="177"/>
      <c r="BG180" s="178"/>
      <c r="BH180" s="177"/>
      <c r="BI180" s="178"/>
      <c r="BJ180" s="177"/>
      <c r="BK180" s="178"/>
      <c r="BL180" s="177"/>
      <c r="BM180" s="178"/>
      <c r="BN180" s="177"/>
      <c r="BO180" s="178"/>
      <c r="BP180" s="177"/>
      <c r="BQ180" s="205"/>
      <c r="BR180" s="199">
        <f t="shared" si="291"/>
        <v>0</v>
      </c>
      <c r="BS180" s="216">
        <f t="shared" si="292"/>
        <v>0</v>
      </c>
      <c r="BT180" s="199">
        <f t="shared" si="293"/>
        <v>0</v>
      </c>
      <c r="BU180" s="215">
        <f t="shared" si="294"/>
        <v>0</v>
      </c>
      <c r="BV180" s="1"/>
      <c r="BW180" s="1"/>
      <c r="BX180" s="177"/>
      <c r="BY180" s="178"/>
      <c r="BZ180" s="177"/>
      <c r="CA180" s="178"/>
      <c r="CB180" s="177"/>
      <c r="CC180" s="178"/>
      <c r="CD180" s="177"/>
      <c r="CE180" s="178"/>
      <c r="CF180" s="177"/>
      <c r="CG180" s="178"/>
      <c r="CH180" s="177"/>
      <c r="CI180" s="178"/>
      <c r="CJ180" s="177"/>
      <c r="CK180" s="178"/>
      <c r="CL180" s="177"/>
      <c r="CM180" s="205"/>
      <c r="CN180" s="199">
        <f t="shared" si="295"/>
        <v>0</v>
      </c>
      <c r="CO180" s="216">
        <f t="shared" si="296"/>
        <v>0</v>
      </c>
      <c r="CP180" s="199">
        <f t="shared" si="297"/>
        <v>0</v>
      </c>
      <c r="CQ180" s="215">
        <f t="shared" si="298"/>
        <v>0</v>
      </c>
      <c r="CR180" s="1"/>
      <c r="CS180" s="1"/>
      <c r="CT180" s="177"/>
      <c r="CU180" s="178"/>
      <c r="CV180" s="177"/>
      <c r="CW180" s="178"/>
      <c r="CX180" s="177"/>
      <c r="CY180" s="178"/>
      <c r="CZ180" s="177"/>
      <c r="DA180" s="178"/>
      <c r="DB180" s="177"/>
      <c r="DC180" s="178"/>
      <c r="DD180" s="177"/>
      <c r="DE180" s="178"/>
      <c r="DF180" s="177"/>
      <c r="DG180" s="178"/>
      <c r="DH180" s="177"/>
      <c r="DI180" s="205"/>
      <c r="DJ180" s="199">
        <f t="shared" si="325"/>
        <v>0</v>
      </c>
      <c r="DK180" s="216">
        <f t="shared" si="326"/>
        <v>0</v>
      </c>
      <c r="DL180" s="199">
        <f t="shared" si="327"/>
        <v>0</v>
      </c>
      <c r="DM180" s="215">
        <f t="shared" si="328"/>
        <v>0</v>
      </c>
      <c r="DN180" s="1"/>
      <c r="DO180" s="1"/>
      <c r="DP180" s="177"/>
      <c r="DQ180" s="178"/>
      <c r="DR180" s="177"/>
      <c r="DS180" s="178"/>
      <c r="DT180" s="177"/>
      <c r="DU180" s="178"/>
      <c r="DV180" s="177"/>
      <c r="DW180" s="178"/>
      <c r="DX180" s="177"/>
      <c r="DY180" s="178"/>
      <c r="DZ180" s="177"/>
      <c r="EA180" s="178"/>
      <c r="EB180" s="177"/>
      <c r="EC180" s="178"/>
      <c r="ED180" s="177"/>
      <c r="EE180" s="205"/>
      <c r="EF180" s="199">
        <f t="shared" si="281"/>
        <v>0</v>
      </c>
      <c r="EG180" s="216">
        <f t="shared" si="282"/>
        <v>0</v>
      </c>
      <c r="EH180" s="199">
        <f t="shared" si="283"/>
        <v>0</v>
      </c>
      <c r="EI180" s="215">
        <f t="shared" si="284"/>
        <v>0</v>
      </c>
      <c r="EJ180" s="1"/>
      <c r="EK180" s="1"/>
      <c r="EL180" s="177"/>
      <c r="EM180" s="178"/>
      <c r="EN180" s="177"/>
      <c r="EO180" s="178"/>
      <c r="EP180" s="177"/>
      <c r="EQ180" s="178"/>
      <c r="ER180" s="177"/>
      <c r="ES180" s="178"/>
      <c r="ET180" s="177"/>
      <c r="EU180" s="178"/>
      <c r="EV180" s="177"/>
      <c r="EW180" s="178"/>
      <c r="EX180" s="177"/>
      <c r="EY180" s="178"/>
      <c r="EZ180" s="177"/>
      <c r="FA180" s="205"/>
      <c r="FB180" s="199">
        <f t="shared" si="285"/>
        <v>0</v>
      </c>
      <c r="FC180" s="216">
        <f t="shared" si="286"/>
        <v>0</v>
      </c>
      <c r="FD180" s="199">
        <f t="shared" si="287"/>
        <v>0</v>
      </c>
      <c r="FE180" s="215">
        <f t="shared" si="288"/>
        <v>0</v>
      </c>
      <c r="FF180" s="1"/>
      <c r="FG180" s="1"/>
      <c r="FH180" s="177"/>
      <c r="FI180" s="178"/>
      <c r="FJ180" s="177"/>
      <c r="FK180" s="178"/>
      <c r="FL180" s="177"/>
      <c r="FM180" s="178"/>
      <c r="FN180" s="177"/>
      <c r="FO180" s="178"/>
      <c r="FP180" s="177"/>
      <c r="FQ180" s="178"/>
      <c r="FR180" s="177"/>
      <c r="FS180" s="178"/>
      <c r="FT180" s="177"/>
      <c r="FU180" s="178"/>
      <c r="FV180" s="177"/>
      <c r="FW180" s="205"/>
      <c r="FX180" s="199">
        <f t="shared" si="299"/>
        <v>0</v>
      </c>
      <c r="FY180" s="216">
        <f t="shared" si="300"/>
        <v>0</v>
      </c>
      <c r="FZ180" s="199">
        <f t="shared" si="301"/>
        <v>0</v>
      </c>
      <c r="GA180" s="215">
        <f t="shared" si="302"/>
        <v>0</v>
      </c>
      <c r="GB180" s="1"/>
      <c r="GC180" s="1"/>
      <c r="GD180" s="177"/>
      <c r="GE180" s="178"/>
      <c r="GF180" s="177"/>
      <c r="GG180" s="178"/>
      <c r="GH180" s="177"/>
      <c r="GI180" s="178"/>
      <c r="GJ180" s="177"/>
      <c r="GK180" s="178"/>
      <c r="GL180" s="177"/>
      <c r="GM180" s="178"/>
      <c r="GN180" s="177"/>
      <c r="GO180" s="178"/>
      <c r="GP180" s="177"/>
      <c r="GQ180" s="178"/>
      <c r="GR180" s="177"/>
      <c r="GS180" s="205"/>
      <c r="GT180" s="199">
        <f t="shared" si="303"/>
        <v>0</v>
      </c>
      <c r="GU180" s="216">
        <f t="shared" si="304"/>
        <v>0</v>
      </c>
      <c r="GV180" s="199">
        <f t="shared" si="305"/>
        <v>0</v>
      </c>
      <c r="GW180" s="215">
        <f t="shared" si="306"/>
        <v>0</v>
      </c>
      <c r="GX180" s="1"/>
      <c r="GY180" s="1"/>
      <c r="GZ180" s="177"/>
      <c r="HA180" s="178"/>
      <c r="HB180" s="177"/>
      <c r="HC180" s="178"/>
      <c r="HD180" s="177"/>
      <c r="HE180" s="178"/>
      <c r="HF180" s="177"/>
      <c r="HG180" s="178"/>
      <c r="HH180" s="177"/>
      <c r="HI180" s="178"/>
      <c r="HJ180" s="177"/>
      <c r="HK180" s="178"/>
      <c r="HL180" s="177"/>
      <c r="HM180" s="178"/>
      <c r="HN180" s="177"/>
      <c r="HO180" s="205"/>
      <c r="HP180" s="199">
        <f t="shared" si="307"/>
        <v>0</v>
      </c>
      <c r="HQ180" s="216">
        <f t="shared" si="308"/>
        <v>0</v>
      </c>
      <c r="HR180" s="199">
        <f t="shared" si="309"/>
        <v>0</v>
      </c>
      <c r="HS180" s="215">
        <f t="shared" si="310"/>
        <v>0</v>
      </c>
      <c r="HT180" s="1"/>
      <c r="HU180" s="1"/>
      <c r="HV180" s="201">
        <f t="shared" si="311"/>
        <v>0</v>
      </c>
      <c r="HW180" s="202">
        <f t="shared" si="312"/>
        <v>0</v>
      </c>
      <c r="HX180" s="169">
        <f t="shared" si="313"/>
        <v>0</v>
      </c>
      <c r="HY180" s="170">
        <f t="shared" si="314"/>
        <v>0</v>
      </c>
      <c r="HZ180" s="203">
        <f t="shared" si="315"/>
        <v>0</v>
      </c>
      <c r="IA180" s="202">
        <f t="shared" si="316"/>
        <v>0</v>
      </c>
      <c r="IB180" s="169">
        <f t="shared" si="317"/>
        <v>0</v>
      </c>
      <c r="IC180" s="444">
        <f t="shared" si="318"/>
        <v>0</v>
      </c>
      <c r="ID180" s="437">
        <f t="shared" si="319"/>
        <v>0</v>
      </c>
      <c r="IE180" s="439">
        <f t="shared" si="320"/>
        <v>0</v>
      </c>
      <c r="IF180" s="438" t="s">
        <v>343</v>
      </c>
      <c r="IG180" s="439" t="s">
        <v>343</v>
      </c>
      <c r="IH180" s="1"/>
    </row>
    <row r="181" spans="2:242" s="4" customFormat="1" ht="16.5" customHeight="1" x14ac:dyDescent="0.2">
      <c r="B181" s="73" t="s">
        <v>371</v>
      </c>
      <c r="C181" s="880"/>
      <c r="D181" s="881"/>
      <c r="E181" s="318"/>
      <c r="F181" s="314"/>
      <c r="G181" s="14"/>
      <c r="H181" s="14"/>
      <c r="I181" s="80">
        <f>INT(ROUND(F181,2)*(IF(E181&gt;0,data!$J$4,0)))</f>
        <v>0</v>
      </c>
      <c r="J181" s="80">
        <f t="shared" ref="J181" si="329">IF(E181&gt;0,I181*E181,0)</f>
        <v>0</v>
      </c>
      <c r="K181" s="320"/>
      <c r="L181" s="318"/>
      <c r="M181" s="80">
        <f>INT(ROUND(F181,2)*(IF(E181&gt;0,(IF(K181="ano",data!$J$6,0)),0)))</f>
        <v>0</v>
      </c>
      <c r="N181" s="82">
        <f t="shared" ref="N181" si="330">IF(L181&gt;E181,M181*E181,M181*L181)</f>
        <v>0</v>
      </c>
      <c r="O181" s="84">
        <f t="shared" ref="O181" si="331">J181+N181</f>
        <v>0</v>
      </c>
      <c r="Q181" s="85" t="str">
        <f t="shared" ref="Q181" si="332">IF(O181&gt;0,1,"")</f>
        <v/>
      </c>
      <c r="R181" s="639" t="s">
        <v>343</v>
      </c>
      <c r="T181" s="4">
        <f t="shared" si="264"/>
        <v>0</v>
      </c>
      <c r="U181" s="179" t="s">
        <v>300</v>
      </c>
      <c r="V181" s="10"/>
      <c r="W181" s="10"/>
      <c r="X181" s="167"/>
      <c r="Y181" s="180"/>
      <c r="Z181" s="167"/>
      <c r="AA181" s="180"/>
      <c r="AB181" s="167"/>
      <c r="AC181" s="180"/>
      <c r="AD181" s="167"/>
      <c r="AE181" s="180"/>
      <c r="AF181" s="167"/>
      <c r="AG181" s="180"/>
      <c r="AH181" s="167"/>
      <c r="AI181" s="180"/>
      <c r="AJ181" s="167"/>
      <c r="AK181" s="180"/>
      <c r="AL181" s="167"/>
      <c r="AM181" s="180"/>
      <c r="AN181" s="167"/>
      <c r="AO181" s="180"/>
      <c r="AP181" s="167"/>
      <c r="AQ181" s="180"/>
      <c r="AR181" s="167"/>
      <c r="AS181" s="180"/>
      <c r="AT181" s="167"/>
      <c r="AU181" s="198"/>
      <c r="AV181" s="199">
        <f t="shared" si="194"/>
        <v>0</v>
      </c>
      <c r="AW181" s="215">
        <f t="shared" si="289"/>
        <v>0</v>
      </c>
      <c r="AX181" s="199">
        <f t="shared" si="195"/>
        <v>0</v>
      </c>
      <c r="AY181" s="215">
        <f t="shared" si="290"/>
        <v>0</v>
      </c>
      <c r="AZ181" s="1"/>
      <c r="BA181" s="1"/>
      <c r="BB181" s="167"/>
      <c r="BC181" s="180"/>
      <c r="BD181" s="167"/>
      <c r="BE181" s="180"/>
      <c r="BF181" s="167"/>
      <c r="BG181" s="180"/>
      <c r="BH181" s="167"/>
      <c r="BI181" s="180"/>
      <c r="BJ181" s="167"/>
      <c r="BK181" s="180"/>
      <c r="BL181" s="167"/>
      <c r="BM181" s="180"/>
      <c r="BN181" s="167"/>
      <c r="BO181" s="180"/>
      <c r="BP181" s="167"/>
      <c r="BQ181" s="198"/>
      <c r="BR181" s="199">
        <f t="shared" si="291"/>
        <v>0</v>
      </c>
      <c r="BS181" s="216">
        <f t="shared" si="292"/>
        <v>0</v>
      </c>
      <c r="BT181" s="199">
        <f t="shared" si="293"/>
        <v>0</v>
      </c>
      <c r="BU181" s="215">
        <f t="shared" si="294"/>
        <v>0</v>
      </c>
      <c r="BV181" s="1"/>
      <c r="BW181" s="1"/>
      <c r="BX181" s="167"/>
      <c r="BY181" s="180"/>
      <c r="BZ181" s="167"/>
      <c r="CA181" s="180"/>
      <c r="CB181" s="167"/>
      <c r="CC181" s="180"/>
      <c r="CD181" s="167"/>
      <c r="CE181" s="180"/>
      <c r="CF181" s="167"/>
      <c r="CG181" s="180"/>
      <c r="CH181" s="167"/>
      <c r="CI181" s="180"/>
      <c r="CJ181" s="167"/>
      <c r="CK181" s="180"/>
      <c r="CL181" s="167"/>
      <c r="CM181" s="198"/>
      <c r="CN181" s="199">
        <f t="shared" si="295"/>
        <v>0</v>
      </c>
      <c r="CO181" s="216">
        <f t="shared" si="296"/>
        <v>0</v>
      </c>
      <c r="CP181" s="199">
        <f t="shared" si="297"/>
        <v>0</v>
      </c>
      <c r="CQ181" s="215">
        <f t="shared" si="298"/>
        <v>0</v>
      </c>
      <c r="CR181" s="1"/>
      <c r="CS181" s="1"/>
      <c r="CT181" s="167"/>
      <c r="CU181" s="180"/>
      <c r="CV181" s="167"/>
      <c r="CW181" s="180"/>
      <c r="CX181" s="167"/>
      <c r="CY181" s="180"/>
      <c r="CZ181" s="167"/>
      <c r="DA181" s="180"/>
      <c r="DB181" s="167"/>
      <c r="DC181" s="180"/>
      <c r="DD181" s="167"/>
      <c r="DE181" s="180"/>
      <c r="DF181" s="167"/>
      <c r="DG181" s="180"/>
      <c r="DH181" s="167"/>
      <c r="DI181" s="198"/>
      <c r="DJ181" s="199">
        <f t="shared" si="325"/>
        <v>0</v>
      </c>
      <c r="DK181" s="216">
        <f t="shared" si="326"/>
        <v>0</v>
      </c>
      <c r="DL181" s="199">
        <f t="shared" si="327"/>
        <v>0</v>
      </c>
      <c r="DM181" s="215">
        <f t="shared" si="328"/>
        <v>0</v>
      </c>
      <c r="DN181" s="1"/>
      <c r="DO181" s="1"/>
      <c r="DP181" s="167"/>
      <c r="DQ181" s="180"/>
      <c r="DR181" s="167"/>
      <c r="DS181" s="180"/>
      <c r="DT181" s="167"/>
      <c r="DU181" s="180"/>
      <c r="DV181" s="167"/>
      <c r="DW181" s="180"/>
      <c r="DX181" s="167"/>
      <c r="DY181" s="180"/>
      <c r="DZ181" s="167"/>
      <c r="EA181" s="180"/>
      <c r="EB181" s="167"/>
      <c r="EC181" s="180"/>
      <c r="ED181" s="167"/>
      <c r="EE181" s="198"/>
      <c r="EF181" s="199">
        <f t="shared" si="281"/>
        <v>0</v>
      </c>
      <c r="EG181" s="216">
        <f t="shared" si="282"/>
        <v>0</v>
      </c>
      <c r="EH181" s="199">
        <f t="shared" si="283"/>
        <v>0</v>
      </c>
      <c r="EI181" s="215">
        <f t="shared" si="284"/>
        <v>0</v>
      </c>
      <c r="EJ181" s="1"/>
      <c r="EK181" s="1"/>
      <c r="EL181" s="167"/>
      <c r="EM181" s="180"/>
      <c r="EN181" s="167"/>
      <c r="EO181" s="180"/>
      <c r="EP181" s="167"/>
      <c r="EQ181" s="180"/>
      <c r="ER181" s="167"/>
      <c r="ES181" s="180"/>
      <c r="ET181" s="167"/>
      <c r="EU181" s="180"/>
      <c r="EV181" s="167"/>
      <c r="EW181" s="180"/>
      <c r="EX181" s="167"/>
      <c r="EY181" s="180"/>
      <c r="EZ181" s="167"/>
      <c r="FA181" s="198"/>
      <c r="FB181" s="199">
        <f t="shared" si="285"/>
        <v>0</v>
      </c>
      <c r="FC181" s="216">
        <f t="shared" si="286"/>
        <v>0</v>
      </c>
      <c r="FD181" s="199">
        <f t="shared" si="287"/>
        <v>0</v>
      </c>
      <c r="FE181" s="215">
        <f t="shared" si="288"/>
        <v>0</v>
      </c>
      <c r="FF181" s="1"/>
      <c r="FG181" s="1"/>
      <c r="FH181" s="167"/>
      <c r="FI181" s="180"/>
      <c r="FJ181" s="167"/>
      <c r="FK181" s="180"/>
      <c r="FL181" s="167"/>
      <c r="FM181" s="180"/>
      <c r="FN181" s="167"/>
      <c r="FO181" s="180"/>
      <c r="FP181" s="167"/>
      <c r="FQ181" s="180"/>
      <c r="FR181" s="167"/>
      <c r="FS181" s="180"/>
      <c r="FT181" s="167"/>
      <c r="FU181" s="180"/>
      <c r="FV181" s="167"/>
      <c r="FW181" s="198"/>
      <c r="FX181" s="199">
        <f t="shared" si="299"/>
        <v>0</v>
      </c>
      <c r="FY181" s="216">
        <f t="shared" si="300"/>
        <v>0</v>
      </c>
      <c r="FZ181" s="199">
        <f t="shared" si="301"/>
        <v>0</v>
      </c>
      <c r="GA181" s="215">
        <f t="shared" si="302"/>
        <v>0</v>
      </c>
      <c r="GB181" s="1"/>
      <c r="GC181" s="1"/>
      <c r="GD181" s="167"/>
      <c r="GE181" s="180"/>
      <c r="GF181" s="167"/>
      <c r="GG181" s="180"/>
      <c r="GH181" s="167"/>
      <c r="GI181" s="180"/>
      <c r="GJ181" s="167"/>
      <c r="GK181" s="180"/>
      <c r="GL181" s="167"/>
      <c r="GM181" s="180"/>
      <c r="GN181" s="167"/>
      <c r="GO181" s="180"/>
      <c r="GP181" s="167"/>
      <c r="GQ181" s="180"/>
      <c r="GR181" s="167"/>
      <c r="GS181" s="198"/>
      <c r="GT181" s="199">
        <f t="shared" si="303"/>
        <v>0</v>
      </c>
      <c r="GU181" s="216">
        <f t="shared" si="304"/>
        <v>0</v>
      </c>
      <c r="GV181" s="199">
        <f t="shared" si="305"/>
        <v>0</v>
      </c>
      <c r="GW181" s="215">
        <f t="shared" si="306"/>
        <v>0</v>
      </c>
      <c r="GX181" s="1"/>
      <c r="GY181" s="1"/>
      <c r="GZ181" s="167"/>
      <c r="HA181" s="180"/>
      <c r="HB181" s="167"/>
      <c r="HC181" s="180"/>
      <c r="HD181" s="167"/>
      <c r="HE181" s="180"/>
      <c r="HF181" s="167"/>
      <c r="HG181" s="180"/>
      <c r="HH181" s="167"/>
      <c r="HI181" s="180"/>
      <c r="HJ181" s="167"/>
      <c r="HK181" s="180"/>
      <c r="HL181" s="167"/>
      <c r="HM181" s="180"/>
      <c r="HN181" s="167"/>
      <c r="HO181" s="198"/>
      <c r="HP181" s="199">
        <f t="shared" si="307"/>
        <v>0</v>
      </c>
      <c r="HQ181" s="216">
        <f t="shared" si="308"/>
        <v>0</v>
      </c>
      <c r="HR181" s="199">
        <f t="shared" si="309"/>
        <v>0</v>
      </c>
      <c r="HS181" s="215">
        <f t="shared" si="310"/>
        <v>0</v>
      </c>
      <c r="HT181" s="1"/>
      <c r="HU181" s="1"/>
      <c r="HV181" s="201">
        <f t="shared" si="311"/>
        <v>0</v>
      </c>
      <c r="HW181" s="202">
        <f t="shared" si="312"/>
        <v>0</v>
      </c>
      <c r="HX181" s="169">
        <f t="shared" si="313"/>
        <v>0</v>
      </c>
      <c r="HY181" s="170">
        <f t="shared" si="314"/>
        <v>0</v>
      </c>
      <c r="HZ181" s="203">
        <f t="shared" si="315"/>
        <v>0</v>
      </c>
      <c r="IA181" s="202">
        <f t="shared" si="316"/>
        <v>0</v>
      </c>
      <c r="IB181" s="169">
        <f t="shared" si="317"/>
        <v>0</v>
      </c>
      <c r="IC181" s="444">
        <f t="shared" si="318"/>
        <v>0</v>
      </c>
      <c r="ID181" s="437">
        <f t="shared" si="319"/>
        <v>0</v>
      </c>
      <c r="IE181" s="439">
        <f t="shared" si="320"/>
        <v>0</v>
      </c>
      <c r="IF181" s="438" t="s">
        <v>343</v>
      </c>
      <c r="IG181" s="439" t="s">
        <v>343</v>
      </c>
      <c r="IH181" s="1"/>
    </row>
    <row r="182" spans="2:242" s="4" customFormat="1" ht="16.5" hidden="1" customHeight="1" x14ac:dyDescent="0.2">
      <c r="B182" s="73"/>
      <c r="C182" s="882"/>
      <c r="D182" s="883"/>
      <c r="E182" s="131"/>
      <c r="F182" s="564"/>
      <c r="G182" s="131"/>
      <c r="H182" s="131"/>
      <c r="I182" s="80">
        <f>INT(ROUND(F182,2)*(IF(E182&gt;0,data!$J$4,0)))</f>
        <v>0</v>
      </c>
      <c r="J182" s="80"/>
      <c r="K182" s="567"/>
      <c r="L182" s="131"/>
      <c r="M182" s="80">
        <f>INT(ROUND(F182,2)*(IF(E182&gt;0,(IF(K182="ano",data!$J$6,0)),0)))</f>
        <v>0</v>
      </c>
      <c r="N182" s="82"/>
      <c r="O182" s="84"/>
      <c r="Q182" s="85"/>
      <c r="R182" s="639" t="s">
        <v>343</v>
      </c>
      <c r="T182" s="4">
        <f t="shared" si="264"/>
        <v>0</v>
      </c>
      <c r="U182" s="176" t="s">
        <v>300</v>
      </c>
      <c r="V182" s="10"/>
      <c r="W182" s="10"/>
      <c r="X182" s="177"/>
      <c r="Y182" s="178"/>
      <c r="Z182" s="177"/>
      <c r="AA182" s="178"/>
      <c r="AB182" s="177"/>
      <c r="AC182" s="178"/>
      <c r="AD182" s="177"/>
      <c r="AE182" s="178"/>
      <c r="AF182" s="177"/>
      <c r="AG182" s="178"/>
      <c r="AH182" s="177"/>
      <c r="AI182" s="178"/>
      <c r="AJ182" s="177"/>
      <c r="AK182" s="178"/>
      <c r="AL182" s="177"/>
      <c r="AM182" s="178"/>
      <c r="AN182" s="177"/>
      <c r="AO182" s="178"/>
      <c r="AP182" s="177"/>
      <c r="AQ182" s="178"/>
      <c r="AR182" s="177"/>
      <c r="AS182" s="178"/>
      <c r="AT182" s="177"/>
      <c r="AU182" s="205"/>
      <c r="AV182" s="199">
        <f t="shared" si="194"/>
        <v>0</v>
      </c>
      <c r="AW182" s="215">
        <f t="shared" si="289"/>
        <v>0</v>
      </c>
      <c r="AX182" s="199">
        <f t="shared" si="195"/>
        <v>0</v>
      </c>
      <c r="AY182" s="215">
        <f t="shared" si="290"/>
        <v>0</v>
      </c>
      <c r="AZ182" s="1"/>
      <c r="BA182" s="1"/>
      <c r="BB182" s="177"/>
      <c r="BC182" s="178"/>
      <c r="BD182" s="177"/>
      <c r="BE182" s="178"/>
      <c r="BF182" s="177"/>
      <c r="BG182" s="178"/>
      <c r="BH182" s="177"/>
      <c r="BI182" s="178"/>
      <c r="BJ182" s="177"/>
      <c r="BK182" s="178"/>
      <c r="BL182" s="177"/>
      <c r="BM182" s="178"/>
      <c r="BN182" s="177"/>
      <c r="BO182" s="178"/>
      <c r="BP182" s="177"/>
      <c r="BQ182" s="205"/>
      <c r="BR182" s="199">
        <f t="shared" si="291"/>
        <v>0</v>
      </c>
      <c r="BS182" s="216">
        <f t="shared" si="292"/>
        <v>0</v>
      </c>
      <c r="BT182" s="199">
        <f t="shared" si="293"/>
        <v>0</v>
      </c>
      <c r="BU182" s="215">
        <f t="shared" si="294"/>
        <v>0</v>
      </c>
      <c r="BV182" s="1"/>
      <c r="BW182" s="1"/>
      <c r="BX182" s="177"/>
      <c r="BY182" s="178"/>
      <c r="BZ182" s="177"/>
      <c r="CA182" s="178"/>
      <c r="CB182" s="177"/>
      <c r="CC182" s="178"/>
      <c r="CD182" s="177"/>
      <c r="CE182" s="178"/>
      <c r="CF182" s="177"/>
      <c r="CG182" s="178"/>
      <c r="CH182" s="177"/>
      <c r="CI182" s="178"/>
      <c r="CJ182" s="177"/>
      <c r="CK182" s="178"/>
      <c r="CL182" s="177"/>
      <c r="CM182" s="205"/>
      <c r="CN182" s="199">
        <f t="shared" si="295"/>
        <v>0</v>
      </c>
      <c r="CO182" s="216">
        <f t="shared" si="296"/>
        <v>0</v>
      </c>
      <c r="CP182" s="199">
        <f t="shared" si="297"/>
        <v>0</v>
      </c>
      <c r="CQ182" s="215">
        <f t="shared" si="298"/>
        <v>0</v>
      </c>
      <c r="CR182" s="1"/>
      <c r="CS182" s="1"/>
      <c r="CT182" s="177"/>
      <c r="CU182" s="178"/>
      <c r="CV182" s="177"/>
      <c r="CW182" s="178"/>
      <c r="CX182" s="177"/>
      <c r="CY182" s="178"/>
      <c r="CZ182" s="177"/>
      <c r="DA182" s="178"/>
      <c r="DB182" s="177"/>
      <c r="DC182" s="178"/>
      <c r="DD182" s="177"/>
      <c r="DE182" s="178"/>
      <c r="DF182" s="177"/>
      <c r="DG182" s="178"/>
      <c r="DH182" s="177"/>
      <c r="DI182" s="205"/>
      <c r="DJ182" s="199">
        <f t="shared" si="325"/>
        <v>0</v>
      </c>
      <c r="DK182" s="216">
        <f t="shared" si="326"/>
        <v>0</v>
      </c>
      <c r="DL182" s="199">
        <f t="shared" si="327"/>
        <v>0</v>
      </c>
      <c r="DM182" s="215">
        <f t="shared" si="328"/>
        <v>0</v>
      </c>
      <c r="DN182" s="1"/>
      <c r="DO182" s="1"/>
      <c r="DP182" s="177"/>
      <c r="DQ182" s="178"/>
      <c r="DR182" s="177"/>
      <c r="DS182" s="178"/>
      <c r="DT182" s="177"/>
      <c r="DU182" s="178"/>
      <c r="DV182" s="177"/>
      <c r="DW182" s="178"/>
      <c r="DX182" s="177"/>
      <c r="DY182" s="178"/>
      <c r="DZ182" s="177"/>
      <c r="EA182" s="178"/>
      <c r="EB182" s="177"/>
      <c r="EC182" s="178"/>
      <c r="ED182" s="177"/>
      <c r="EE182" s="205"/>
      <c r="EF182" s="199">
        <f t="shared" si="281"/>
        <v>0</v>
      </c>
      <c r="EG182" s="216">
        <f t="shared" si="282"/>
        <v>0</v>
      </c>
      <c r="EH182" s="199">
        <f t="shared" si="283"/>
        <v>0</v>
      </c>
      <c r="EI182" s="215">
        <f t="shared" si="284"/>
        <v>0</v>
      </c>
      <c r="EJ182" s="1"/>
      <c r="EK182" s="1"/>
      <c r="EL182" s="177"/>
      <c r="EM182" s="178"/>
      <c r="EN182" s="177"/>
      <c r="EO182" s="178"/>
      <c r="EP182" s="177"/>
      <c r="EQ182" s="178"/>
      <c r="ER182" s="177"/>
      <c r="ES182" s="178"/>
      <c r="ET182" s="177"/>
      <c r="EU182" s="178"/>
      <c r="EV182" s="177"/>
      <c r="EW182" s="178"/>
      <c r="EX182" s="177"/>
      <c r="EY182" s="178"/>
      <c r="EZ182" s="177"/>
      <c r="FA182" s="205"/>
      <c r="FB182" s="199">
        <f t="shared" si="285"/>
        <v>0</v>
      </c>
      <c r="FC182" s="216">
        <f t="shared" si="286"/>
        <v>0</v>
      </c>
      <c r="FD182" s="199">
        <f t="shared" si="287"/>
        <v>0</v>
      </c>
      <c r="FE182" s="215">
        <f t="shared" si="288"/>
        <v>0</v>
      </c>
      <c r="FF182" s="1"/>
      <c r="FG182" s="1"/>
      <c r="FH182" s="177"/>
      <c r="FI182" s="178"/>
      <c r="FJ182" s="177"/>
      <c r="FK182" s="178"/>
      <c r="FL182" s="177"/>
      <c r="FM182" s="178"/>
      <c r="FN182" s="177"/>
      <c r="FO182" s="178"/>
      <c r="FP182" s="177"/>
      <c r="FQ182" s="178"/>
      <c r="FR182" s="177"/>
      <c r="FS182" s="178"/>
      <c r="FT182" s="177"/>
      <c r="FU182" s="178"/>
      <c r="FV182" s="177"/>
      <c r="FW182" s="205"/>
      <c r="FX182" s="199">
        <f t="shared" si="299"/>
        <v>0</v>
      </c>
      <c r="FY182" s="216">
        <f t="shared" si="300"/>
        <v>0</v>
      </c>
      <c r="FZ182" s="199">
        <f t="shared" si="301"/>
        <v>0</v>
      </c>
      <c r="GA182" s="215">
        <f t="shared" si="302"/>
        <v>0</v>
      </c>
      <c r="GB182" s="1"/>
      <c r="GC182" s="1"/>
      <c r="GD182" s="177"/>
      <c r="GE182" s="178"/>
      <c r="GF182" s="177"/>
      <c r="GG182" s="178"/>
      <c r="GH182" s="177"/>
      <c r="GI182" s="178"/>
      <c r="GJ182" s="177"/>
      <c r="GK182" s="178"/>
      <c r="GL182" s="177"/>
      <c r="GM182" s="178"/>
      <c r="GN182" s="177"/>
      <c r="GO182" s="178"/>
      <c r="GP182" s="177"/>
      <c r="GQ182" s="178"/>
      <c r="GR182" s="177"/>
      <c r="GS182" s="205"/>
      <c r="GT182" s="199">
        <f t="shared" si="303"/>
        <v>0</v>
      </c>
      <c r="GU182" s="216">
        <f t="shared" si="304"/>
        <v>0</v>
      </c>
      <c r="GV182" s="199">
        <f t="shared" si="305"/>
        <v>0</v>
      </c>
      <c r="GW182" s="215">
        <f t="shared" si="306"/>
        <v>0</v>
      </c>
      <c r="GX182" s="1"/>
      <c r="GY182" s="1"/>
      <c r="GZ182" s="177"/>
      <c r="HA182" s="178"/>
      <c r="HB182" s="177"/>
      <c r="HC182" s="178"/>
      <c r="HD182" s="177"/>
      <c r="HE182" s="178"/>
      <c r="HF182" s="177"/>
      <c r="HG182" s="178"/>
      <c r="HH182" s="177"/>
      <c r="HI182" s="178"/>
      <c r="HJ182" s="177"/>
      <c r="HK182" s="178"/>
      <c r="HL182" s="177"/>
      <c r="HM182" s="178"/>
      <c r="HN182" s="177"/>
      <c r="HO182" s="205"/>
      <c r="HP182" s="199">
        <f t="shared" si="307"/>
        <v>0</v>
      </c>
      <c r="HQ182" s="216">
        <f t="shared" si="308"/>
        <v>0</v>
      </c>
      <c r="HR182" s="199">
        <f t="shared" si="309"/>
        <v>0</v>
      </c>
      <c r="HS182" s="215">
        <f t="shared" si="310"/>
        <v>0</v>
      </c>
      <c r="HT182" s="1"/>
      <c r="HU182" s="1"/>
      <c r="HV182" s="201">
        <f t="shared" si="311"/>
        <v>0</v>
      </c>
      <c r="HW182" s="202">
        <f t="shared" si="312"/>
        <v>0</v>
      </c>
      <c r="HX182" s="169">
        <f t="shared" si="313"/>
        <v>0</v>
      </c>
      <c r="HY182" s="170">
        <f t="shared" si="314"/>
        <v>0</v>
      </c>
      <c r="HZ182" s="203">
        <f t="shared" si="315"/>
        <v>0</v>
      </c>
      <c r="IA182" s="202">
        <f t="shared" si="316"/>
        <v>0</v>
      </c>
      <c r="IB182" s="169">
        <f t="shared" si="317"/>
        <v>0</v>
      </c>
      <c r="IC182" s="444">
        <f t="shared" si="318"/>
        <v>0</v>
      </c>
      <c r="ID182" s="437">
        <f t="shared" si="319"/>
        <v>0</v>
      </c>
      <c r="IE182" s="439">
        <f t="shared" si="320"/>
        <v>0</v>
      </c>
      <c r="IF182" s="438" t="s">
        <v>343</v>
      </c>
      <c r="IG182" s="439" t="s">
        <v>343</v>
      </c>
      <c r="IH182" s="1"/>
    </row>
    <row r="183" spans="2:242" s="4" customFormat="1" ht="16.5" customHeight="1" x14ac:dyDescent="0.2">
      <c r="B183" s="73" t="s">
        <v>372</v>
      </c>
      <c r="C183" s="880"/>
      <c r="D183" s="881"/>
      <c r="E183" s="318"/>
      <c r="F183" s="314"/>
      <c r="G183" s="14"/>
      <c r="H183" s="14"/>
      <c r="I183" s="80">
        <f>INT(ROUND(F183,2)*(IF(E183&gt;0,data!$J$4,0)))</f>
        <v>0</v>
      </c>
      <c r="J183" s="80">
        <f t="shared" ref="J183" si="333">IF(E183&gt;0,I183*E183,0)</f>
        <v>0</v>
      </c>
      <c r="K183" s="320"/>
      <c r="L183" s="318"/>
      <c r="M183" s="80">
        <f>INT(ROUND(F183,2)*(IF(E183&gt;0,(IF(K183="ano",data!$J$6,0)),0)))</f>
        <v>0</v>
      </c>
      <c r="N183" s="82">
        <f t="shared" ref="N183" si="334">IF(L183&gt;E183,M183*E183,M183*L183)</f>
        <v>0</v>
      </c>
      <c r="O183" s="84">
        <f t="shared" ref="O183" si="335">J183+N183</f>
        <v>0</v>
      </c>
      <c r="Q183" s="85" t="str">
        <f t="shared" ref="Q183" si="336">IF(O183&gt;0,1,"")</f>
        <v/>
      </c>
      <c r="R183" s="639" t="s">
        <v>343</v>
      </c>
      <c r="T183" s="4">
        <f t="shared" si="264"/>
        <v>0</v>
      </c>
      <c r="U183" s="179" t="s">
        <v>300</v>
      </c>
      <c r="V183" s="10"/>
      <c r="W183" s="10"/>
      <c r="X183" s="167"/>
      <c r="Y183" s="180"/>
      <c r="Z183" s="167"/>
      <c r="AA183" s="180"/>
      <c r="AB183" s="167"/>
      <c r="AC183" s="180"/>
      <c r="AD183" s="167"/>
      <c r="AE183" s="180"/>
      <c r="AF183" s="167"/>
      <c r="AG183" s="180"/>
      <c r="AH183" s="167"/>
      <c r="AI183" s="180"/>
      <c r="AJ183" s="167"/>
      <c r="AK183" s="180"/>
      <c r="AL183" s="167"/>
      <c r="AM183" s="180"/>
      <c r="AN183" s="167"/>
      <c r="AO183" s="180"/>
      <c r="AP183" s="167"/>
      <c r="AQ183" s="180"/>
      <c r="AR183" s="167"/>
      <c r="AS183" s="180"/>
      <c r="AT183" s="167"/>
      <c r="AU183" s="198"/>
      <c r="AV183" s="199">
        <f t="shared" si="194"/>
        <v>0</v>
      </c>
      <c r="AW183" s="215">
        <f t="shared" si="289"/>
        <v>0</v>
      </c>
      <c r="AX183" s="199">
        <f t="shared" si="195"/>
        <v>0</v>
      </c>
      <c r="AY183" s="215">
        <f t="shared" si="290"/>
        <v>0</v>
      </c>
      <c r="AZ183" s="1"/>
      <c r="BA183" s="1"/>
      <c r="BB183" s="167"/>
      <c r="BC183" s="180"/>
      <c r="BD183" s="167"/>
      <c r="BE183" s="180"/>
      <c r="BF183" s="167"/>
      <c r="BG183" s="180"/>
      <c r="BH183" s="167"/>
      <c r="BI183" s="180"/>
      <c r="BJ183" s="167"/>
      <c r="BK183" s="180"/>
      <c r="BL183" s="167"/>
      <c r="BM183" s="180"/>
      <c r="BN183" s="167"/>
      <c r="BO183" s="180"/>
      <c r="BP183" s="167"/>
      <c r="BQ183" s="198"/>
      <c r="BR183" s="199">
        <f t="shared" si="291"/>
        <v>0</v>
      </c>
      <c r="BS183" s="216">
        <f t="shared" si="292"/>
        <v>0</v>
      </c>
      <c r="BT183" s="199">
        <f t="shared" si="293"/>
        <v>0</v>
      </c>
      <c r="BU183" s="215">
        <f t="shared" si="294"/>
        <v>0</v>
      </c>
      <c r="BV183" s="1"/>
      <c r="BW183" s="1"/>
      <c r="BX183" s="167"/>
      <c r="BY183" s="180"/>
      <c r="BZ183" s="167"/>
      <c r="CA183" s="180"/>
      <c r="CB183" s="167"/>
      <c r="CC183" s="180"/>
      <c r="CD183" s="167"/>
      <c r="CE183" s="180"/>
      <c r="CF183" s="167"/>
      <c r="CG183" s="180"/>
      <c r="CH183" s="167"/>
      <c r="CI183" s="180"/>
      <c r="CJ183" s="167"/>
      <c r="CK183" s="180"/>
      <c r="CL183" s="167"/>
      <c r="CM183" s="198"/>
      <c r="CN183" s="199">
        <f t="shared" si="295"/>
        <v>0</v>
      </c>
      <c r="CO183" s="216">
        <f t="shared" si="296"/>
        <v>0</v>
      </c>
      <c r="CP183" s="199">
        <f t="shared" si="297"/>
        <v>0</v>
      </c>
      <c r="CQ183" s="215">
        <f t="shared" si="298"/>
        <v>0</v>
      </c>
      <c r="CR183" s="1"/>
      <c r="CS183" s="1"/>
      <c r="CT183" s="167"/>
      <c r="CU183" s="180"/>
      <c r="CV183" s="167"/>
      <c r="CW183" s="180"/>
      <c r="CX183" s="167"/>
      <c r="CY183" s="180"/>
      <c r="CZ183" s="167"/>
      <c r="DA183" s="180"/>
      <c r="DB183" s="167"/>
      <c r="DC183" s="180"/>
      <c r="DD183" s="167"/>
      <c r="DE183" s="180"/>
      <c r="DF183" s="167"/>
      <c r="DG183" s="180"/>
      <c r="DH183" s="167"/>
      <c r="DI183" s="198"/>
      <c r="DJ183" s="199">
        <f t="shared" si="325"/>
        <v>0</v>
      </c>
      <c r="DK183" s="216">
        <f t="shared" si="326"/>
        <v>0</v>
      </c>
      <c r="DL183" s="199">
        <f t="shared" si="327"/>
        <v>0</v>
      </c>
      <c r="DM183" s="215">
        <f t="shared" si="328"/>
        <v>0</v>
      </c>
      <c r="DN183" s="1"/>
      <c r="DO183" s="1"/>
      <c r="DP183" s="167"/>
      <c r="DQ183" s="180"/>
      <c r="DR183" s="167"/>
      <c r="DS183" s="180"/>
      <c r="DT183" s="167"/>
      <c r="DU183" s="180"/>
      <c r="DV183" s="167"/>
      <c r="DW183" s="180"/>
      <c r="DX183" s="167"/>
      <c r="DY183" s="180"/>
      <c r="DZ183" s="167"/>
      <c r="EA183" s="180"/>
      <c r="EB183" s="167"/>
      <c r="EC183" s="180"/>
      <c r="ED183" s="167"/>
      <c r="EE183" s="198"/>
      <c r="EF183" s="199">
        <f t="shared" si="281"/>
        <v>0</v>
      </c>
      <c r="EG183" s="216">
        <f t="shared" si="282"/>
        <v>0</v>
      </c>
      <c r="EH183" s="199">
        <f t="shared" si="283"/>
        <v>0</v>
      </c>
      <c r="EI183" s="215">
        <f t="shared" si="284"/>
        <v>0</v>
      </c>
      <c r="EJ183" s="1"/>
      <c r="EK183" s="1"/>
      <c r="EL183" s="167"/>
      <c r="EM183" s="180"/>
      <c r="EN183" s="167"/>
      <c r="EO183" s="180"/>
      <c r="EP183" s="167"/>
      <c r="EQ183" s="180"/>
      <c r="ER183" s="167"/>
      <c r="ES183" s="180"/>
      <c r="ET183" s="167"/>
      <c r="EU183" s="180"/>
      <c r="EV183" s="167"/>
      <c r="EW183" s="180"/>
      <c r="EX183" s="167"/>
      <c r="EY183" s="180"/>
      <c r="EZ183" s="167"/>
      <c r="FA183" s="198"/>
      <c r="FB183" s="199">
        <f t="shared" si="285"/>
        <v>0</v>
      </c>
      <c r="FC183" s="216">
        <f t="shared" si="286"/>
        <v>0</v>
      </c>
      <c r="FD183" s="199">
        <f t="shared" si="287"/>
        <v>0</v>
      </c>
      <c r="FE183" s="215">
        <f t="shared" si="288"/>
        <v>0</v>
      </c>
      <c r="FF183" s="1"/>
      <c r="FG183" s="1"/>
      <c r="FH183" s="167"/>
      <c r="FI183" s="180"/>
      <c r="FJ183" s="167"/>
      <c r="FK183" s="180"/>
      <c r="FL183" s="167"/>
      <c r="FM183" s="180"/>
      <c r="FN183" s="167"/>
      <c r="FO183" s="180"/>
      <c r="FP183" s="167"/>
      <c r="FQ183" s="180"/>
      <c r="FR183" s="167"/>
      <c r="FS183" s="180"/>
      <c r="FT183" s="167"/>
      <c r="FU183" s="180"/>
      <c r="FV183" s="167"/>
      <c r="FW183" s="198"/>
      <c r="FX183" s="199">
        <f t="shared" si="299"/>
        <v>0</v>
      </c>
      <c r="FY183" s="216">
        <f t="shared" si="300"/>
        <v>0</v>
      </c>
      <c r="FZ183" s="199">
        <f t="shared" si="301"/>
        <v>0</v>
      </c>
      <c r="GA183" s="215">
        <f t="shared" si="302"/>
        <v>0</v>
      </c>
      <c r="GB183" s="1"/>
      <c r="GC183" s="1"/>
      <c r="GD183" s="167"/>
      <c r="GE183" s="180"/>
      <c r="GF183" s="167"/>
      <c r="GG183" s="180"/>
      <c r="GH183" s="167"/>
      <c r="GI183" s="180"/>
      <c r="GJ183" s="167"/>
      <c r="GK183" s="180"/>
      <c r="GL183" s="167"/>
      <c r="GM183" s="180"/>
      <c r="GN183" s="167"/>
      <c r="GO183" s="180"/>
      <c r="GP183" s="167"/>
      <c r="GQ183" s="180"/>
      <c r="GR183" s="167"/>
      <c r="GS183" s="198"/>
      <c r="GT183" s="199">
        <f t="shared" si="303"/>
        <v>0</v>
      </c>
      <c r="GU183" s="216">
        <f t="shared" si="304"/>
        <v>0</v>
      </c>
      <c r="GV183" s="199">
        <f t="shared" si="305"/>
        <v>0</v>
      </c>
      <c r="GW183" s="215">
        <f t="shared" si="306"/>
        <v>0</v>
      </c>
      <c r="GX183" s="1"/>
      <c r="GY183" s="1"/>
      <c r="GZ183" s="167"/>
      <c r="HA183" s="180"/>
      <c r="HB183" s="167"/>
      <c r="HC183" s="180"/>
      <c r="HD183" s="167"/>
      <c r="HE183" s="180"/>
      <c r="HF183" s="167"/>
      <c r="HG183" s="180"/>
      <c r="HH183" s="167"/>
      <c r="HI183" s="180"/>
      <c r="HJ183" s="167"/>
      <c r="HK183" s="180"/>
      <c r="HL183" s="167"/>
      <c r="HM183" s="180"/>
      <c r="HN183" s="167"/>
      <c r="HO183" s="198"/>
      <c r="HP183" s="199">
        <f t="shared" si="307"/>
        <v>0</v>
      </c>
      <c r="HQ183" s="216">
        <f t="shared" si="308"/>
        <v>0</v>
      </c>
      <c r="HR183" s="199">
        <f t="shared" si="309"/>
        <v>0</v>
      </c>
      <c r="HS183" s="215">
        <f t="shared" si="310"/>
        <v>0</v>
      </c>
      <c r="HT183" s="1"/>
      <c r="HU183" s="1"/>
      <c r="HV183" s="201">
        <f t="shared" si="311"/>
        <v>0</v>
      </c>
      <c r="HW183" s="202">
        <f t="shared" si="312"/>
        <v>0</v>
      </c>
      <c r="HX183" s="169">
        <f t="shared" si="313"/>
        <v>0</v>
      </c>
      <c r="HY183" s="170">
        <f t="shared" si="314"/>
        <v>0</v>
      </c>
      <c r="HZ183" s="203">
        <f t="shared" si="315"/>
        <v>0</v>
      </c>
      <c r="IA183" s="202">
        <f t="shared" si="316"/>
        <v>0</v>
      </c>
      <c r="IB183" s="169">
        <f t="shared" si="317"/>
        <v>0</v>
      </c>
      <c r="IC183" s="444">
        <f t="shared" si="318"/>
        <v>0</v>
      </c>
      <c r="ID183" s="437">
        <f t="shared" si="319"/>
        <v>0</v>
      </c>
      <c r="IE183" s="439">
        <f t="shared" si="320"/>
        <v>0</v>
      </c>
      <c r="IF183" s="438" t="s">
        <v>343</v>
      </c>
      <c r="IG183" s="439" t="s">
        <v>343</v>
      </c>
      <c r="IH183" s="1"/>
    </row>
    <row r="184" spans="2:242" s="4" customFormat="1" ht="16.5" hidden="1" customHeight="1" x14ac:dyDescent="0.2">
      <c r="B184" s="73"/>
      <c r="C184" s="882"/>
      <c r="D184" s="883"/>
      <c r="E184" s="131"/>
      <c r="F184" s="564"/>
      <c r="G184" s="131"/>
      <c r="H184" s="131"/>
      <c r="I184" s="80">
        <f>INT(ROUND(F184,2)*(IF(E184&gt;0,data!$J$4,0)))</f>
        <v>0</v>
      </c>
      <c r="J184" s="80"/>
      <c r="K184" s="567"/>
      <c r="L184" s="131"/>
      <c r="M184" s="80">
        <f>INT(ROUND(F184,2)*(IF(E184&gt;0,(IF(K184="ano",data!$J$6,0)),0)))</f>
        <v>0</v>
      </c>
      <c r="N184" s="82"/>
      <c r="O184" s="84"/>
      <c r="Q184" s="85"/>
      <c r="R184" s="639" t="s">
        <v>343</v>
      </c>
      <c r="T184" s="4">
        <f t="shared" si="264"/>
        <v>0</v>
      </c>
      <c r="U184" s="176" t="s">
        <v>300</v>
      </c>
      <c r="V184" s="10"/>
      <c r="W184" s="10"/>
      <c r="X184" s="177"/>
      <c r="Y184" s="178"/>
      <c r="Z184" s="177"/>
      <c r="AA184" s="178"/>
      <c r="AB184" s="177"/>
      <c r="AC184" s="178"/>
      <c r="AD184" s="177"/>
      <c r="AE184" s="178"/>
      <c r="AF184" s="177"/>
      <c r="AG184" s="178"/>
      <c r="AH184" s="177"/>
      <c r="AI184" s="178"/>
      <c r="AJ184" s="177"/>
      <c r="AK184" s="178"/>
      <c r="AL184" s="177"/>
      <c r="AM184" s="178"/>
      <c r="AN184" s="177"/>
      <c r="AO184" s="178"/>
      <c r="AP184" s="177"/>
      <c r="AQ184" s="178"/>
      <c r="AR184" s="177"/>
      <c r="AS184" s="178"/>
      <c r="AT184" s="177"/>
      <c r="AU184" s="205"/>
      <c r="AV184" s="199">
        <f t="shared" si="194"/>
        <v>0</v>
      </c>
      <c r="AW184" s="215">
        <f t="shared" si="289"/>
        <v>0</v>
      </c>
      <c r="AX184" s="199">
        <f t="shared" si="195"/>
        <v>0</v>
      </c>
      <c r="AY184" s="215">
        <f t="shared" si="290"/>
        <v>0</v>
      </c>
      <c r="AZ184" s="1"/>
      <c r="BA184" s="1"/>
      <c r="BB184" s="177"/>
      <c r="BC184" s="178"/>
      <c r="BD184" s="177"/>
      <c r="BE184" s="178"/>
      <c r="BF184" s="177"/>
      <c r="BG184" s="178"/>
      <c r="BH184" s="177"/>
      <c r="BI184" s="178"/>
      <c r="BJ184" s="177"/>
      <c r="BK184" s="178"/>
      <c r="BL184" s="177"/>
      <c r="BM184" s="178"/>
      <c r="BN184" s="177"/>
      <c r="BO184" s="178"/>
      <c r="BP184" s="177"/>
      <c r="BQ184" s="205"/>
      <c r="BR184" s="199">
        <f t="shared" si="291"/>
        <v>0</v>
      </c>
      <c r="BS184" s="216">
        <f t="shared" si="292"/>
        <v>0</v>
      </c>
      <c r="BT184" s="199">
        <f t="shared" si="293"/>
        <v>0</v>
      </c>
      <c r="BU184" s="215">
        <f t="shared" si="294"/>
        <v>0</v>
      </c>
      <c r="BV184" s="1"/>
      <c r="BW184" s="1"/>
      <c r="BX184" s="177"/>
      <c r="BY184" s="178"/>
      <c r="BZ184" s="177"/>
      <c r="CA184" s="178"/>
      <c r="CB184" s="177"/>
      <c r="CC184" s="178"/>
      <c r="CD184" s="177"/>
      <c r="CE184" s="178"/>
      <c r="CF184" s="177"/>
      <c r="CG184" s="178"/>
      <c r="CH184" s="177"/>
      <c r="CI184" s="178"/>
      <c r="CJ184" s="177"/>
      <c r="CK184" s="178"/>
      <c r="CL184" s="177"/>
      <c r="CM184" s="205"/>
      <c r="CN184" s="199">
        <f t="shared" si="295"/>
        <v>0</v>
      </c>
      <c r="CO184" s="216">
        <f t="shared" si="296"/>
        <v>0</v>
      </c>
      <c r="CP184" s="199">
        <f t="shared" si="297"/>
        <v>0</v>
      </c>
      <c r="CQ184" s="215">
        <f t="shared" si="298"/>
        <v>0</v>
      </c>
      <c r="CR184" s="1"/>
      <c r="CS184" s="1"/>
      <c r="CT184" s="177"/>
      <c r="CU184" s="178"/>
      <c r="CV184" s="177"/>
      <c r="CW184" s="178"/>
      <c r="CX184" s="177"/>
      <c r="CY184" s="178"/>
      <c r="CZ184" s="177"/>
      <c r="DA184" s="178"/>
      <c r="DB184" s="177"/>
      <c r="DC184" s="178"/>
      <c r="DD184" s="177"/>
      <c r="DE184" s="178"/>
      <c r="DF184" s="177"/>
      <c r="DG184" s="178"/>
      <c r="DH184" s="177"/>
      <c r="DI184" s="205"/>
      <c r="DJ184" s="199">
        <f t="shared" si="325"/>
        <v>0</v>
      </c>
      <c r="DK184" s="216">
        <f t="shared" si="326"/>
        <v>0</v>
      </c>
      <c r="DL184" s="199">
        <f t="shared" si="327"/>
        <v>0</v>
      </c>
      <c r="DM184" s="215">
        <f t="shared" si="328"/>
        <v>0</v>
      </c>
      <c r="DN184" s="1"/>
      <c r="DO184" s="1"/>
      <c r="DP184" s="177"/>
      <c r="DQ184" s="178"/>
      <c r="DR184" s="177"/>
      <c r="DS184" s="178"/>
      <c r="DT184" s="177"/>
      <c r="DU184" s="178"/>
      <c r="DV184" s="177"/>
      <c r="DW184" s="178"/>
      <c r="DX184" s="177"/>
      <c r="DY184" s="178"/>
      <c r="DZ184" s="177"/>
      <c r="EA184" s="178"/>
      <c r="EB184" s="177"/>
      <c r="EC184" s="178"/>
      <c r="ED184" s="177"/>
      <c r="EE184" s="205"/>
      <c r="EF184" s="199">
        <f t="shared" si="281"/>
        <v>0</v>
      </c>
      <c r="EG184" s="216">
        <f t="shared" si="282"/>
        <v>0</v>
      </c>
      <c r="EH184" s="199">
        <f t="shared" si="283"/>
        <v>0</v>
      </c>
      <c r="EI184" s="215">
        <f t="shared" si="284"/>
        <v>0</v>
      </c>
      <c r="EJ184" s="1"/>
      <c r="EK184" s="1"/>
      <c r="EL184" s="177"/>
      <c r="EM184" s="178"/>
      <c r="EN184" s="177"/>
      <c r="EO184" s="178"/>
      <c r="EP184" s="177"/>
      <c r="EQ184" s="178"/>
      <c r="ER184" s="177"/>
      <c r="ES184" s="178"/>
      <c r="ET184" s="177"/>
      <c r="EU184" s="178"/>
      <c r="EV184" s="177"/>
      <c r="EW184" s="178"/>
      <c r="EX184" s="177"/>
      <c r="EY184" s="178"/>
      <c r="EZ184" s="177"/>
      <c r="FA184" s="205"/>
      <c r="FB184" s="199">
        <f t="shared" si="285"/>
        <v>0</v>
      </c>
      <c r="FC184" s="216">
        <f t="shared" si="286"/>
        <v>0</v>
      </c>
      <c r="FD184" s="199">
        <f t="shared" si="287"/>
        <v>0</v>
      </c>
      <c r="FE184" s="215">
        <f t="shared" si="288"/>
        <v>0</v>
      </c>
      <c r="FF184" s="1"/>
      <c r="FG184" s="1"/>
      <c r="FH184" s="177"/>
      <c r="FI184" s="178"/>
      <c r="FJ184" s="177"/>
      <c r="FK184" s="178"/>
      <c r="FL184" s="177"/>
      <c r="FM184" s="178"/>
      <c r="FN184" s="177"/>
      <c r="FO184" s="178"/>
      <c r="FP184" s="177"/>
      <c r="FQ184" s="178"/>
      <c r="FR184" s="177"/>
      <c r="FS184" s="178"/>
      <c r="FT184" s="177"/>
      <c r="FU184" s="178"/>
      <c r="FV184" s="177"/>
      <c r="FW184" s="205"/>
      <c r="FX184" s="199">
        <f t="shared" si="299"/>
        <v>0</v>
      </c>
      <c r="FY184" s="216">
        <f t="shared" si="300"/>
        <v>0</v>
      </c>
      <c r="FZ184" s="199">
        <f t="shared" si="301"/>
        <v>0</v>
      </c>
      <c r="GA184" s="215">
        <f t="shared" si="302"/>
        <v>0</v>
      </c>
      <c r="GB184" s="1"/>
      <c r="GC184" s="1"/>
      <c r="GD184" s="177"/>
      <c r="GE184" s="178"/>
      <c r="GF184" s="177"/>
      <c r="GG184" s="178"/>
      <c r="GH184" s="177"/>
      <c r="GI184" s="178"/>
      <c r="GJ184" s="177"/>
      <c r="GK184" s="178"/>
      <c r="GL184" s="177"/>
      <c r="GM184" s="178"/>
      <c r="GN184" s="177"/>
      <c r="GO184" s="178"/>
      <c r="GP184" s="177"/>
      <c r="GQ184" s="178"/>
      <c r="GR184" s="177"/>
      <c r="GS184" s="205"/>
      <c r="GT184" s="199">
        <f t="shared" si="303"/>
        <v>0</v>
      </c>
      <c r="GU184" s="216">
        <f t="shared" si="304"/>
        <v>0</v>
      </c>
      <c r="GV184" s="199">
        <f t="shared" si="305"/>
        <v>0</v>
      </c>
      <c r="GW184" s="215">
        <f t="shared" si="306"/>
        <v>0</v>
      </c>
      <c r="GX184" s="1"/>
      <c r="GY184" s="1"/>
      <c r="GZ184" s="177"/>
      <c r="HA184" s="178"/>
      <c r="HB184" s="177"/>
      <c r="HC184" s="178"/>
      <c r="HD184" s="177"/>
      <c r="HE184" s="178"/>
      <c r="HF184" s="177"/>
      <c r="HG184" s="178"/>
      <c r="HH184" s="177"/>
      <c r="HI184" s="178"/>
      <c r="HJ184" s="177"/>
      <c r="HK184" s="178"/>
      <c r="HL184" s="177"/>
      <c r="HM184" s="178"/>
      <c r="HN184" s="177"/>
      <c r="HO184" s="205"/>
      <c r="HP184" s="199">
        <f t="shared" si="307"/>
        <v>0</v>
      </c>
      <c r="HQ184" s="216">
        <f t="shared" si="308"/>
        <v>0</v>
      </c>
      <c r="HR184" s="199">
        <f t="shared" si="309"/>
        <v>0</v>
      </c>
      <c r="HS184" s="215">
        <f t="shared" si="310"/>
        <v>0</v>
      </c>
      <c r="HT184" s="1"/>
      <c r="HU184" s="1"/>
      <c r="HV184" s="201">
        <f t="shared" si="311"/>
        <v>0</v>
      </c>
      <c r="HW184" s="202">
        <f t="shared" si="312"/>
        <v>0</v>
      </c>
      <c r="HX184" s="169">
        <f t="shared" si="313"/>
        <v>0</v>
      </c>
      <c r="HY184" s="170">
        <f t="shared" si="314"/>
        <v>0</v>
      </c>
      <c r="HZ184" s="203">
        <f t="shared" si="315"/>
        <v>0</v>
      </c>
      <c r="IA184" s="202">
        <f t="shared" si="316"/>
        <v>0</v>
      </c>
      <c r="IB184" s="169">
        <f t="shared" si="317"/>
        <v>0</v>
      </c>
      <c r="IC184" s="444">
        <f t="shared" si="318"/>
        <v>0</v>
      </c>
      <c r="ID184" s="437">
        <f t="shared" si="319"/>
        <v>0</v>
      </c>
      <c r="IE184" s="439">
        <f t="shared" si="320"/>
        <v>0</v>
      </c>
      <c r="IF184" s="438" t="s">
        <v>343</v>
      </c>
      <c r="IG184" s="439" t="s">
        <v>343</v>
      </c>
      <c r="IH184" s="1"/>
    </row>
    <row r="185" spans="2:242" s="4" customFormat="1" ht="16.5" customHeight="1" x14ac:dyDescent="0.2">
      <c r="B185" s="73" t="s">
        <v>373</v>
      </c>
      <c r="C185" s="880"/>
      <c r="D185" s="881"/>
      <c r="E185" s="318"/>
      <c r="F185" s="314"/>
      <c r="G185" s="14"/>
      <c r="H185" s="14"/>
      <c r="I185" s="80">
        <f>INT(ROUND(F185,2)*(IF(E185&gt;0,data!$J$4,0)))</f>
        <v>0</v>
      </c>
      <c r="J185" s="80">
        <f t="shared" ref="J185" si="337">IF(E185&gt;0,I185*E185,0)</f>
        <v>0</v>
      </c>
      <c r="K185" s="320"/>
      <c r="L185" s="318"/>
      <c r="M185" s="80">
        <f>INT(ROUND(F185,2)*(IF(E185&gt;0,(IF(K185="ano",data!$J$6,0)),0)))</f>
        <v>0</v>
      </c>
      <c r="N185" s="82">
        <f t="shared" ref="N185" si="338">IF(L185&gt;E185,M185*E185,M185*L185)</f>
        <v>0</v>
      </c>
      <c r="O185" s="84">
        <f t="shared" ref="O185" si="339">J185+N185</f>
        <v>0</v>
      </c>
      <c r="Q185" s="85" t="str">
        <f t="shared" ref="Q185" si="340">IF(O185&gt;0,1,"")</f>
        <v/>
      </c>
      <c r="R185" s="639" t="s">
        <v>343</v>
      </c>
      <c r="T185" s="4">
        <f t="shared" si="264"/>
        <v>0</v>
      </c>
      <c r="U185" s="179" t="s">
        <v>300</v>
      </c>
      <c r="V185" s="10"/>
      <c r="W185" s="10"/>
      <c r="X185" s="167"/>
      <c r="Y185" s="180"/>
      <c r="Z185" s="167"/>
      <c r="AA185" s="180"/>
      <c r="AB185" s="167"/>
      <c r="AC185" s="180"/>
      <c r="AD185" s="167"/>
      <c r="AE185" s="180"/>
      <c r="AF185" s="167"/>
      <c r="AG185" s="180"/>
      <c r="AH185" s="167"/>
      <c r="AI185" s="180"/>
      <c r="AJ185" s="167"/>
      <c r="AK185" s="180"/>
      <c r="AL185" s="167"/>
      <c r="AM185" s="180"/>
      <c r="AN185" s="167"/>
      <c r="AO185" s="180"/>
      <c r="AP185" s="167"/>
      <c r="AQ185" s="180"/>
      <c r="AR185" s="167"/>
      <c r="AS185" s="180"/>
      <c r="AT185" s="167"/>
      <c r="AU185" s="198"/>
      <c r="AV185" s="199">
        <f t="shared" si="194"/>
        <v>0</v>
      </c>
      <c r="AW185" s="215">
        <f t="shared" si="289"/>
        <v>0</v>
      </c>
      <c r="AX185" s="199">
        <f t="shared" si="195"/>
        <v>0</v>
      </c>
      <c r="AY185" s="215">
        <f t="shared" si="290"/>
        <v>0</v>
      </c>
      <c r="AZ185" s="1"/>
      <c r="BA185" s="1"/>
      <c r="BB185" s="167"/>
      <c r="BC185" s="180"/>
      <c r="BD185" s="167"/>
      <c r="BE185" s="180"/>
      <c r="BF185" s="167"/>
      <c r="BG185" s="180"/>
      <c r="BH185" s="167"/>
      <c r="BI185" s="180"/>
      <c r="BJ185" s="167"/>
      <c r="BK185" s="180"/>
      <c r="BL185" s="167"/>
      <c r="BM185" s="180"/>
      <c r="BN185" s="167"/>
      <c r="BO185" s="180"/>
      <c r="BP185" s="167"/>
      <c r="BQ185" s="198"/>
      <c r="BR185" s="199">
        <f t="shared" si="291"/>
        <v>0</v>
      </c>
      <c r="BS185" s="216">
        <f t="shared" si="292"/>
        <v>0</v>
      </c>
      <c r="BT185" s="199">
        <f t="shared" si="293"/>
        <v>0</v>
      </c>
      <c r="BU185" s="215">
        <f t="shared" si="294"/>
        <v>0</v>
      </c>
      <c r="BV185" s="1"/>
      <c r="BW185" s="1"/>
      <c r="BX185" s="167"/>
      <c r="BY185" s="180"/>
      <c r="BZ185" s="167"/>
      <c r="CA185" s="180"/>
      <c r="CB185" s="167"/>
      <c r="CC185" s="180"/>
      <c r="CD185" s="167"/>
      <c r="CE185" s="180"/>
      <c r="CF185" s="167"/>
      <c r="CG185" s="180"/>
      <c r="CH185" s="167"/>
      <c r="CI185" s="180"/>
      <c r="CJ185" s="167"/>
      <c r="CK185" s="180"/>
      <c r="CL185" s="167"/>
      <c r="CM185" s="198"/>
      <c r="CN185" s="199">
        <f t="shared" si="295"/>
        <v>0</v>
      </c>
      <c r="CO185" s="216">
        <f t="shared" si="296"/>
        <v>0</v>
      </c>
      <c r="CP185" s="199">
        <f t="shared" si="297"/>
        <v>0</v>
      </c>
      <c r="CQ185" s="215">
        <f t="shared" si="298"/>
        <v>0</v>
      </c>
      <c r="CR185" s="1"/>
      <c r="CS185" s="1"/>
      <c r="CT185" s="167"/>
      <c r="CU185" s="180"/>
      <c r="CV185" s="167"/>
      <c r="CW185" s="180"/>
      <c r="CX185" s="167"/>
      <c r="CY185" s="180"/>
      <c r="CZ185" s="167"/>
      <c r="DA185" s="180"/>
      <c r="DB185" s="167"/>
      <c r="DC185" s="180"/>
      <c r="DD185" s="167"/>
      <c r="DE185" s="180"/>
      <c r="DF185" s="167"/>
      <c r="DG185" s="180"/>
      <c r="DH185" s="167"/>
      <c r="DI185" s="198"/>
      <c r="DJ185" s="199">
        <f t="shared" si="325"/>
        <v>0</v>
      </c>
      <c r="DK185" s="216">
        <f t="shared" si="326"/>
        <v>0</v>
      </c>
      <c r="DL185" s="199">
        <f t="shared" si="327"/>
        <v>0</v>
      </c>
      <c r="DM185" s="215">
        <f t="shared" si="328"/>
        <v>0</v>
      </c>
      <c r="DN185" s="1"/>
      <c r="DO185" s="1"/>
      <c r="DP185" s="167"/>
      <c r="DQ185" s="180"/>
      <c r="DR185" s="167"/>
      <c r="DS185" s="180"/>
      <c r="DT185" s="167"/>
      <c r="DU185" s="180"/>
      <c r="DV185" s="167"/>
      <c r="DW185" s="180"/>
      <c r="DX185" s="167"/>
      <c r="DY185" s="180"/>
      <c r="DZ185" s="167"/>
      <c r="EA185" s="180"/>
      <c r="EB185" s="167"/>
      <c r="EC185" s="180"/>
      <c r="ED185" s="167"/>
      <c r="EE185" s="198"/>
      <c r="EF185" s="199">
        <f t="shared" si="281"/>
        <v>0</v>
      </c>
      <c r="EG185" s="216">
        <f t="shared" si="282"/>
        <v>0</v>
      </c>
      <c r="EH185" s="199">
        <f t="shared" si="283"/>
        <v>0</v>
      </c>
      <c r="EI185" s="215">
        <f t="shared" si="284"/>
        <v>0</v>
      </c>
      <c r="EJ185" s="1"/>
      <c r="EK185" s="1"/>
      <c r="EL185" s="167"/>
      <c r="EM185" s="180"/>
      <c r="EN185" s="167"/>
      <c r="EO185" s="180"/>
      <c r="EP185" s="167"/>
      <c r="EQ185" s="180"/>
      <c r="ER185" s="167"/>
      <c r="ES185" s="180"/>
      <c r="ET185" s="167"/>
      <c r="EU185" s="180"/>
      <c r="EV185" s="167"/>
      <c r="EW185" s="180"/>
      <c r="EX185" s="167"/>
      <c r="EY185" s="180"/>
      <c r="EZ185" s="167"/>
      <c r="FA185" s="198"/>
      <c r="FB185" s="199">
        <f t="shared" si="285"/>
        <v>0</v>
      </c>
      <c r="FC185" s="216">
        <f t="shared" si="286"/>
        <v>0</v>
      </c>
      <c r="FD185" s="199">
        <f t="shared" si="287"/>
        <v>0</v>
      </c>
      <c r="FE185" s="215">
        <f t="shared" si="288"/>
        <v>0</v>
      </c>
      <c r="FF185" s="1"/>
      <c r="FG185" s="1"/>
      <c r="FH185" s="167"/>
      <c r="FI185" s="180"/>
      <c r="FJ185" s="167"/>
      <c r="FK185" s="180"/>
      <c r="FL185" s="167"/>
      <c r="FM185" s="180"/>
      <c r="FN185" s="167"/>
      <c r="FO185" s="180"/>
      <c r="FP185" s="167"/>
      <c r="FQ185" s="180"/>
      <c r="FR185" s="167"/>
      <c r="FS185" s="180"/>
      <c r="FT185" s="167"/>
      <c r="FU185" s="180"/>
      <c r="FV185" s="167"/>
      <c r="FW185" s="198"/>
      <c r="FX185" s="199">
        <f t="shared" si="299"/>
        <v>0</v>
      </c>
      <c r="FY185" s="216">
        <f t="shared" si="300"/>
        <v>0</v>
      </c>
      <c r="FZ185" s="199">
        <f t="shared" si="301"/>
        <v>0</v>
      </c>
      <c r="GA185" s="215">
        <f t="shared" si="302"/>
        <v>0</v>
      </c>
      <c r="GB185" s="1"/>
      <c r="GC185" s="1"/>
      <c r="GD185" s="167"/>
      <c r="GE185" s="180"/>
      <c r="GF185" s="167"/>
      <c r="GG185" s="180"/>
      <c r="GH185" s="167"/>
      <c r="GI185" s="180"/>
      <c r="GJ185" s="167"/>
      <c r="GK185" s="180"/>
      <c r="GL185" s="167"/>
      <c r="GM185" s="180"/>
      <c r="GN185" s="167"/>
      <c r="GO185" s="180"/>
      <c r="GP185" s="167"/>
      <c r="GQ185" s="180"/>
      <c r="GR185" s="167"/>
      <c r="GS185" s="198"/>
      <c r="GT185" s="199">
        <f t="shared" si="303"/>
        <v>0</v>
      </c>
      <c r="GU185" s="216">
        <f t="shared" si="304"/>
        <v>0</v>
      </c>
      <c r="GV185" s="199">
        <f t="shared" si="305"/>
        <v>0</v>
      </c>
      <c r="GW185" s="215">
        <f t="shared" si="306"/>
        <v>0</v>
      </c>
      <c r="GX185" s="1"/>
      <c r="GY185" s="1"/>
      <c r="GZ185" s="167"/>
      <c r="HA185" s="180"/>
      <c r="HB185" s="167"/>
      <c r="HC185" s="180"/>
      <c r="HD185" s="167"/>
      <c r="HE185" s="180"/>
      <c r="HF185" s="167"/>
      <c r="HG185" s="180"/>
      <c r="HH185" s="167"/>
      <c r="HI185" s="180"/>
      <c r="HJ185" s="167"/>
      <c r="HK185" s="180"/>
      <c r="HL185" s="167"/>
      <c r="HM185" s="180"/>
      <c r="HN185" s="167"/>
      <c r="HO185" s="198"/>
      <c r="HP185" s="199">
        <f t="shared" si="307"/>
        <v>0</v>
      </c>
      <c r="HQ185" s="216">
        <f t="shared" si="308"/>
        <v>0</v>
      </c>
      <c r="HR185" s="199">
        <f t="shared" si="309"/>
        <v>0</v>
      </c>
      <c r="HS185" s="215">
        <f t="shared" si="310"/>
        <v>0</v>
      </c>
      <c r="HT185" s="1"/>
      <c r="HU185" s="1"/>
      <c r="HV185" s="201">
        <f t="shared" si="311"/>
        <v>0</v>
      </c>
      <c r="HW185" s="202">
        <f t="shared" si="312"/>
        <v>0</v>
      </c>
      <c r="HX185" s="169">
        <f t="shared" si="313"/>
        <v>0</v>
      </c>
      <c r="HY185" s="170">
        <f t="shared" si="314"/>
        <v>0</v>
      </c>
      <c r="HZ185" s="203">
        <f t="shared" si="315"/>
        <v>0</v>
      </c>
      <c r="IA185" s="202">
        <f t="shared" si="316"/>
        <v>0</v>
      </c>
      <c r="IB185" s="169">
        <f t="shared" si="317"/>
        <v>0</v>
      </c>
      <c r="IC185" s="444">
        <f t="shared" si="318"/>
        <v>0</v>
      </c>
      <c r="ID185" s="437">
        <f t="shared" si="319"/>
        <v>0</v>
      </c>
      <c r="IE185" s="439">
        <f t="shared" si="320"/>
        <v>0</v>
      </c>
      <c r="IF185" s="438" t="s">
        <v>343</v>
      </c>
      <c r="IG185" s="439" t="s">
        <v>343</v>
      </c>
      <c r="IH185" s="1"/>
    </row>
    <row r="186" spans="2:242" s="4" customFormat="1" ht="16.5" hidden="1" customHeight="1" x14ac:dyDescent="0.2">
      <c r="B186" s="73"/>
      <c r="C186" s="882"/>
      <c r="D186" s="883"/>
      <c r="E186" s="131"/>
      <c r="F186" s="564"/>
      <c r="G186" s="131"/>
      <c r="H186" s="131"/>
      <c r="I186" s="80">
        <f>INT(ROUND(F186,2)*(IF(E186&gt;0,data!$J$4,0)))</f>
        <v>0</v>
      </c>
      <c r="J186" s="80"/>
      <c r="K186" s="567"/>
      <c r="L186" s="131"/>
      <c r="M186" s="80">
        <f>INT(ROUND(F186,2)*(IF(E186&gt;0,(IF(K186="ano",data!$J$6,0)),0)))</f>
        <v>0</v>
      </c>
      <c r="N186" s="82"/>
      <c r="O186" s="84"/>
      <c r="Q186" s="85"/>
      <c r="R186" s="639" t="s">
        <v>343</v>
      </c>
      <c r="T186" s="4">
        <f t="shared" si="264"/>
        <v>0</v>
      </c>
      <c r="U186" s="176" t="s">
        <v>300</v>
      </c>
      <c r="V186" s="10"/>
      <c r="W186" s="10"/>
      <c r="X186" s="568"/>
      <c r="Y186" s="569"/>
      <c r="Z186" s="568"/>
      <c r="AA186" s="569"/>
      <c r="AB186" s="568"/>
      <c r="AC186" s="569"/>
      <c r="AD186" s="568"/>
      <c r="AE186" s="569"/>
      <c r="AF186" s="568"/>
      <c r="AG186" s="569"/>
      <c r="AH186" s="568"/>
      <c r="AI186" s="569"/>
      <c r="AJ186" s="568"/>
      <c r="AK186" s="569"/>
      <c r="AL186" s="568"/>
      <c r="AM186" s="569"/>
      <c r="AN186" s="568"/>
      <c r="AO186" s="569"/>
      <c r="AP186" s="568"/>
      <c r="AQ186" s="569"/>
      <c r="AR186" s="568"/>
      <c r="AS186" s="569"/>
      <c r="AT186" s="568"/>
      <c r="AU186" s="570"/>
      <c r="AV186" s="199">
        <f t="shared" si="194"/>
        <v>0</v>
      </c>
      <c r="AW186" s="215">
        <f t="shared" si="289"/>
        <v>0</v>
      </c>
      <c r="AX186" s="199">
        <f t="shared" si="195"/>
        <v>0</v>
      </c>
      <c r="AY186" s="215">
        <f t="shared" si="290"/>
        <v>0</v>
      </c>
      <c r="AZ186" s="1"/>
      <c r="BA186" s="1"/>
      <c r="BB186" s="568"/>
      <c r="BC186" s="569"/>
      <c r="BD186" s="568"/>
      <c r="BE186" s="569"/>
      <c r="BF186" s="568"/>
      <c r="BG186" s="569"/>
      <c r="BH186" s="568"/>
      <c r="BI186" s="569"/>
      <c r="BJ186" s="568"/>
      <c r="BK186" s="569"/>
      <c r="BL186" s="568"/>
      <c r="BM186" s="569"/>
      <c r="BN186" s="568"/>
      <c r="BO186" s="569"/>
      <c r="BP186" s="568"/>
      <c r="BQ186" s="570"/>
      <c r="BR186" s="199">
        <f t="shared" si="291"/>
        <v>0</v>
      </c>
      <c r="BS186" s="216">
        <f t="shared" si="292"/>
        <v>0</v>
      </c>
      <c r="BT186" s="199">
        <f t="shared" si="293"/>
        <v>0</v>
      </c>
      <c r="BU186" s="215">
        <f t="shared" si="294"/>
        <v>0</v>
      </c>
      <c r="BV186" s="1"/>
      <c r="BW186" s="1"/>
      <c r="BX186" s="568"/>
      <c r="BY186" s="569"/>
      <c r="BZ186" s="568"/>
      <c r="CA186" s="569"/>
      <c r="CB186" s="568"/>
      <c r="CC186" s="569"/>
      <c r="CD186" s="568"/>
      <c r="CE186" s="569"/>
      <c r="CF186" s="568"/>
      <c r="CG186" s="569"/>
      <c r="CH186" s="568"/>
      <c r="CI186" s="569"/>
      <c r="CJ186" s="568"/>
      <c r="CK186" s="569"/>
      <c r="CL186" s="568"/>
      <c r="CM186" s="570"/>
      <c r="CN186" s="199">
        <f t="shared" si="295"/>
        <v>0</v>
      </c>
      <c r="CO186" s="216">
        <f t="shared" si="296"/>
        <v>0</v>
      </c>
      <c r="CP186" s="199">
        <f t="shared" si="297"/>
        <v>0</v>
      </c>
      <c r="CQ186" s="215">
        <f t="shared" si="298"/>
        <v>0</v>
      </c>
      <c r="CR186" s="1"/>
      <c r="CS186" s="1"/>
      <c r="CT186" s="568"/>
      <c r="CU186" s="569"/>
      <c r="CV186" s="568"/>
      <c r="CW186" s="569"/>
      <c r="CX186" s="568"/>
      <c r="CY186" s="569"/>
      <c r="CZ186" s="568"/>
      <c r="DA186" s="569"/>
      <c r="DB186" s="568"/>
      <c r="DC186" s="569"/>
      <c r="DD186" s="568"/>
      <c r="DE186" s="569"/>
      <c r="DF186" s="568"/>
      <c r="DG186" s="569"/>
      <c r="DH186" s="568"/>
      <c r="DI186" s="570"/>
      <c r="DJ186" s="199">
        <f t="shared" si="325"/>
        <v>0</v>
      </c>
      <c r="DK186" s="216">
        <f t="shared" si="326"/>
        <v>0</v>
      </c>
      <c r="DL186" s="199">
        <f t="shared" si="327"/>
        <v>0</v>
      </c>
      <c r="DM186" s="215">
        <f t="shared" si="328"/>
        <v>0</v>
      </c>
      <c r="DN186" s="1"/>
      <c r="DO186" s="1"/>
      <c r="DP186" s="568"/>
      <c r="DQ186" s="569"/>
      <c r="DR186" s="568"/>
      <c r="DS186" s="569"/>
      <c r="DT186" s="568"/>
      <c r="DU186" s="569"/>
      <c r="DV186" s="568"/>
      <c r="DW186" s="569"/>
      <c r="DX186" s="568"/>
      <c r="DY186" s="569"/>
      <c r="DZ186" s="568"/>
      <c r="EA186" s="569"/>
      <c r="EB186" s="568"/>
      <c r="EC186" s="569"/>
      <c r="ED186" s="568"/>
      <c r="EE186" s="570"/>
      <c r="EF186" s="199">
        <f t="shared" si="281"/>
        <v>0</v>
      </c>
      <c r="EG186" s="216">
        <f t="shared" si="282"/>
        <v>0</v>
      </c>
      <c r="EH186" s="199">
        <f t="shared" si="283"/>
        <v>0</v>
      </c>
      <c r="EI186" s="215">
        <f t="shared" si="284"/>
        <v>0</v>
      </c>
      <c r="EJ186" s="1"/>
      <c r="EK186" s="1"/>
      <c r="EL186" s="568"/>
      <c r="EM186" s="569"/>
      <c r="EN186" s="568"/>
      <c r="EO186" s="569"/>
      <c r="EP186" s="568"/>
      <c r="EQ186" s="569"/>
      <c r="ER186" s="568"/>
      <c r="ES186" s="569"/>
      <c r="ET186" s="568"/>
      <c r="EU186" s="569"/>
      <c r="EV186" s="568"/>
      <c r="EW186" s="569"/>
      <c r="EX186" s="568"/>
      <c r="EY186" s="569"/>
      <c r="EZ186" s="568"/>
      <c r="FA186" s="570"/>
      <c r="FB186" s="199">
        <f t="shared" si="285"/>
        <v>0</v>
      </c>
      <c r="FC186" s="216">
        <f t="shared" si="286"/>
        <v>0</v>
      </c>
      <c r="FD186" s="199">
        <f t="shared" si="287"/>
        <v>0</v>
      </c>
      <c r="FE186" s="215">
        <f t="shared" si="288"/>
        <v>0</v>
      </c>
      <c r="FF186" s="1"/>
      <c r="FG186" s="1"/>
      <c r="FH186" s="568"/>
      <c r="FI186" s="569"/>
      <c r="FJ186" s="568"/>
      <c r="FK186" s="569"/>
      <c r="FL186" s="568"/>
      <c r="FM186" s="569"/>
      <c r="FN186" s="568"/>
      <c r="FO186" s="569"/>
      <c r="FP186" s="568"/>
      <c r="FQ186" s="569"/>
      <c r="FR186" s="568"/>
      <c r="FS186" s="569"/>
      <c r="FT186" s="568"/>
      <c r="FU186" s="569"/>
      <c r="FV186" s="568"/>
      <c r="FW186" s="570"/>
      <c r="FX186" s="199">
        <f t="shared" si="299"/>
        <v>0</v>
      </c>
      <c r="FY186" s="216">
        <f t="shared" si="300"/>
        <v>0</v>
      </c>
      <c r="FZ186" s="199">
        <f t="shared" si="301"/>
        <v>0</v>
      </c>
      <c r="GA186" s="215">
        <f t="shared" si="302"/>
        <v>0</v>
      </c>
      <c r="GB186" s="1"/>
      <c r="GC186" s="1"/>
      <c r="GD186" s="568"/>
      <c r="GE186" s="569"/>
      <c r="GF186" s="568"/>
      <c r="GG186" s="569"/>
      <c r="GH186" s="568"/>
      <c r="GI186" s="569"/>
      <c r="GJ186" s="568"/>
      <c r="GK186" s="569"/>
      <c r="GL186" s="568"/>
      <c r="GM186" s="569"/>
      <c r="GN186" s="568"/>
      <c r="GO186" s="569"/>
      <c r="GP186" s="568"/>
      <c r="GQ186" s="569"/>
      <c r="GR186" s="568"/>
      <c r="GS186" s="570"/>
      <c r="GT186" s="199">
        <f t="shared" si="303"/>
        <v>0</v>
      </c>
      <c r="GU186" s="216">
        <f t="shared" si="304"/>
        <v>0</v>
      </c>
      <c r="GV186" s="199">
        <f t="shared" si="305"/>
        <v>0</v>
      </c>
      <c r="GW186" s="215">
        <f t="shared" si="306"/>
        <v>0</v>
      </c>
      <c r="GX186" s="1"/>
      <c r="GY186" s="1"/>
      <c r="GZ186" s="568"/>
      <c r="HA186" s="569"/>
      <c r="HB186" s="568"/>
      <c r="HC186" s="569"/>
      <c r="HD186" s="568"/>
      <c r="HE186" s="569"/>
      <c r="HF186" s="568"/>
      <c r="HG186" s="569"/>
      <c r="HH186" s="568"/>
      <c r="HI186" s="569"/>
      <c r="HJ186" s="568"/>
      <c r="HK186" s="569"/>
      <c r="HL186" s="568"/>
      <c r="HM186" s="569"/>
      <c r="HN186" s="568"/>
      <c r="HO186" s="570"/>
      <c r="HP186" s="199">
        <f t="shared" si="307"/>
        <v>0</v>
      </c>
      <c r="HQ186" s="216">
        <f t="shared" si="308"/>
        <v>0</v>
      </c>
      <c r="HR186" s="199">
        <f t="shared" si="309"/>
        <v>0</v>
      </c>
      <c r="HS186" s="215">
        <f t="shared" si="310"/>
        <v>0</v>
      </c>
      <c r="HT186" s="1"/>
      <c r="HU186" s="1"/>
      <c r="HV186" s="201">
        <f t="shared" si="311"/>
        <v>0</v>
      </c>
      <c r="HW186" s="202">
        <f t="shared" si="312"/>
        <v>0</v>
      </c>
      <c r="HX186" s="169">
        <f t="shared" si="313"/>
        <v>0</v>
      </c>
      <c r="HY186" s="170">
        <f t="shared" si="314"/>
        <v>0</v>
      </c>
      <c r="HZ186" s="203">
        <f t="shared" si="315"/>
        <v>0</v>
      </c>
      <c r="IA186" s="202">
        <f t="shared" si="316"/>
        <v>0</v>
      </c>
      <c r="IB186" s="169">
        <f t="shared" si="317"/>
        <v>0</v>
      </c>
      <c r="IC186" s="444">
        <f t="shared" si="318"/>
        <v>0</v>
      </c>
      <c r="ID186" s="437">
        <f t="shared" si="319"/>
        <v>0</v>
      </c>
      <c r="IE186" s="439">
        <f t="shared" si="320"/>
        <v>0</v>
      </c>
      <c r="IF186" s="438" t="s">
        <v>343</v>
      </c>
      <c r="IG186" s="439" t="s">
        <v>343</v>
      </c>
      <c r="IH186" s="1"/>
    </row>
    <row r="187" spans="2:242" s="4" customFormat="1" ht="16.5" customHeight="1" x14ac:dyDescent="0.2">
      <c r="B187" s="73" t="s">
        <v>374</v>
      </c>
      <c r="C187" s="880"/>
      <c r="D187" s="881"/>
      <c r="E187" s="318"/>
      <c r="F187" s="314"/>
      <c r="G187" s="14"/>
      <c r="H187" s="14"/>
      <c r="I187" s="80">
        <f>INT(ROUND(F187,2)*(IF(E187&gt;0,data!$J$4,0)))</f>
        <v>0</v>
      </c>
      <c r="J187" s="80">
        <f t="shared" ref="J187" si="341">IF(E187&gt;0,I187*E187,0)</f>
        <v>0</v>
      </c>
      <c r="K187" s="320"/>
      <c r="L187" s="318"/>
      <c r="M187" s="80">
        <f>INT(ROUND(F187,2)*(IF(E187&gt;0,(IF(K187="ano",data!$J$6,0)),0)))</f>
        <v>0</v>
      </c>
      <c r="N187" s="82">
        <f t="shared" ref="N187" si="342">IF(L187&gt;E187,M187*E187,M187*L187)</f>
        <v>0</v>
      </c>
      <c r="O187" s="84">
        <f t="shared" ref="O187" si="343">J187+N187</f>
        <v>0</v>
      </c>
      <c r="Q187" s="85" t="str">
        <f t="shared" ref="Q187" si="344">IF(O187&gt;0,1,"")</f>
        <v/>
      </c>
      <c r="R187" s="639" t="s">
        <v>343</v>
      </c>
      <c r="T187" s="4">
        <f t="shared" si="264"/>
        <v>0</v>
      </c>
      <c r="U187" s="179" t="s">
        <v>300</v>
      </c>
      <c r="V187" s="10"/>
      <c r="W187" s="10"/>
      <c r="X187" s="177"/>
      <c r="Y187" s="178"/>
      <c r="Z187" s="177"/>
      <c r="AA187" s="178"/>
      <c r="AB187" s="177"/>
      <c r="AC187" s="178"/>
      <c r="AD187" s="177"/>
      <c r="AE187" s="178"/>
      <c r="AF187" s="177"/>
      <c r="AG187" s="178"/>
      <c r="AH187" s="177"/>
      <c r="AI187" s="178"/>
      <c r="AJ187" s="177"/>
      <c r="AK187" s="178"/>
      <c r="AL187" s="177"/>
      <c r="AM187" s="178"/>
      <c r="AN187" s="177"/>
      <c r="AO187" s="178"/>
      <c r="AP187" s="177"/>
      <c r="AQ187" s="178"/>
      <c r="AR187" s="177"/>
      <c r="AS187" s="178"/>
      <c r="AT187" s="177"/>
      <c r="AU187" s="205"/>
      <c r="AV187" s="199">
        <f t="shared" si="194"/>
        <v>0</v>
      </c>
      <c r="AW187" s="215">
        <f t="shared" si="289"/>
        <v>0</v>
      </c>
      <c r="AX187" s="199">
        <f t="shared" si="195"/>
        <v>0</v>
      </c>
      <c r="AY187" s="215">
        <f t="shared" si="290"/>
        <v>0</v>
      </c>
      <c r="AZ187" s="1"/>
      <c r="BA187" s="1"/>
      <c r="BB187" s="177"/>
      <c r="BC187" s="178"/>
      <c r="BD187" s="177"/>
      <c r="BE187" s="178"/>
      <c r="BF187" s="177"/>
      <c r="BG187" s="178"/>
      <c r="BH187" s="177"/>
      <c r="BI187" s="178"/>
      <c r="BJ187" s="177"/>
      <c r="BK187" s="178"/>
      <c r="BL187" s="177"/>
      <c r="BM187" s="178"/>
      <c r="BN187" s="177"/>
      <c r="BO187" s="178"/>
      <c r="BP187" s="177"/>
      <c r="BQ187" s="205"/>
      <c r="BR187" s="199">
        <f t="shared" si="291"/>
        <v>0</v>
      </c>
      <c r="BS187" s="216">
        <f t="shared" si="292"/>
        <v>0</v>
      </c>
      <c r="BT187" s="199">
        <f t="shared" si="293"/>
        <v>0</v>
      </c>
      <c r="BU187" s="215">
        <f t="shared" si="294"/>
        <v>0</v>
      </c>
      <c r="BV187" s="1"/>
      <c r="BW187" s="1"/>
      <c r="BX187" s="177"/>
      <c r="BY187" s="178"/>
      <c r="BZ187" s="177"/>
      <c r="CA187" s="178"/>
      <c r="CB187" s="177"/>
      <c r="CC187" s="178"/>
      <c r="CD187" s="177"/>
      <c r="CE187" s="178"/>
      <c r="CF187" s="177"/>
      <c r="CG187" s="178"/>
      <c r="CH187" s="177"/>
      <c r="CI187" s="178"/>
      <c r="CJ187" s="177"/>
      <c r="CK187" s="178"/>
      <c r="CL187" s="177"/>
      <c r="CM187" s="205"/>
      <c r="CN187" s="199">
        <f t="shared" si="295"/>
        <v>0</v>
      </c>
      <c r="CO187" s="216">
        <f t="shared" si="296"/>
        <v>0</v>
      </c>
      <c r="CP187" s="199">
        <f t="shared" si="297"/>
        <v>0</v>
      </c>
      <c r="CQ187" s="215">
        <f t="shared" si="298"/>
        <v>0</v>
      </c>
      <c r="CR187" s="1"/>
      <c r="CS187" s="1"/>
      <c r="CT187" s="177"/>
      <c r="CU187" s="178"/>
      <c r="CV187" s="177"/>
      <c r="CW187" s="178"/>
      <c r="CX187" s="177"/>
      <c r="CY187" s="178"/>
      <c r="CZ187" s="177"/>
      <c r="DA187" s="178"/>
      <c r="DB187" s="177"/>
      <c r="DC187" s="178"/>
      <c r="DD187" s="177"/>
      <c r="DE187" s="178"/>
      <c r="DF187" s="177"/>
      <c r="DG187" s="178"/>
      <c r="DH187" s="177"/>
      <c r="DI187" s="205"/>
      <c r="DJ187" s="199">
        <f t="shared" si="325"/>
        <v>0</v>
      </c>
      <c r="DK187" s="216">
        <f t="shared" si="326"/>
        <v>0</v>
      </c>
      <c r="DL187" s="199">
        <f t="shared" si="327"/>
        <v>0</v>
      </c>
      <c r="DM187" s="215">
        <f t="shared" si="328"/>
        <v>0</v>
      </c>
      <c r="DN187" s="1"/>
      <c r="DO187" s="1"/>
      <c r="DP187" s="177"/>
      <c r="DQ187" s="178"/>
      <c r="DR187" s="177"/>
      <c r="DS187" s="178"/>
      <c r="DT187" s="177"/>
      <c r="DU187" s="178"/>
      <c r="DV187" s="177"/>
      <c r="DW187" s="178"/>
      <c r="DX187" s="177"/>
      <c r="DY187" s="178"/>
      <c r="DZ187" s="177"/>
      <c r="EA187" s="178"/>
      <c r="EB187" s="177"/>
      <c r="EC187" s="178"/>
      <c r="ED187" s="177"/>
      <c r="EE187" s="205"/>
      <c r="EF187" s="199">
        <f t="shared" si="281"/>
        <v>0</v>
      </c>
      <c r="EG187" s="216">
        <f t="shared" si="282"/>
        <v>0</v>
      </c>
      <c r="EH187" s="199">
        <f t="shared" si="283"/>
        <v>0</v>
      </c>
      <c r="EI187" s="215">
        <f t="shared" si="284"/>
        <v>0</v>
      </c>
      <c r="EJ187" s="1"/>
      <c r="EK187" s="1"/>
      <c r="EL187" s="177"/>
      <c r="EM187" s="178"/>
      <c r="EN187" s="177"/>
      <c r="EO187" s="178"/>
      <c r="EP187" s="177"/>
      <c r="EQ187" s="178"/>
      <c r="ER187" s="177"/>
      <c r="ES187" s="178"/>
      <c r="ET187" s="177"/>
      <c r="EU187" s="178"/>
      <c r="EV187" s="177"/>
      <c r="EW187" s="178"/>
      <c r="EX187" s="177"/>
      <c r="EY187" s="178"/>
      <c r="EZ187" s="177"/>
      <c r="FA187" s="205"/>
      <c r="FB187" s="199">
        <f t="shared" si="285"/>
        <v>0</v>
      </c>
      <c r="FC187" s="216">
        <f t="shared" si="286"/>
        <v>0</v>
      </c>
      <c r="FD187" s="199">
        <f t="shared" si="287"/>
        <v>0</v>
      </c>
      <c r="FE187" s="215">
        <f t="shared" si="288"/>
        <v>0</v>
      </c>
      <c r="FF187" s="1"/>
      <c r="FG187" s="1"/>
      <c r="FH187" s="177"/>
      <c r="FI187" s="178"/>
      <c r="FJ187" s="177"/>
      <c r="FK187" s="178"/>
      <c r="FL187" s="177"/>
      <c r="FM187" s="178"/>
      <c r="FN187" s="177"/>
      <c r="FO187" s="178"/>
      <c r="FP187" s="177"/>
      <c r="FQ187" s="178"/>
      <c r="FR187" s="177"/>
      <c r="FS187" s="178"/>
      <c r="FT187" s="177"/>
      <c r="FU187" s="178"/>
      <c r="FV187" s="177"/>
      <c r="FW187" s="205"/>
      <c r="FX187" s="199">
        <f t="shared" si="299"/>
        <v>0</v>
      </c>
      <c r="FY187" s="216">
        <f t="shared" si="300"/>
        <v>0</v>
      </c>
      <c r="FZ187" s="199">
        <f t="shared" si="301"/>
        <v>0</v>
      </c>
      <c r="GA187" s="215">
        <f t="shared" si="302"/>
        <v>0</v>
      </c>
      <c r="GB187" s="1"/>
      <c r="GC187" s="1"/>
      <c r="GD187" s="177"/>
      <c r="GE187" s="178"/>
      <c r="GF187" s="177"/>
      <c r="GG187" s="178"/>
      <c r="GH187" s="177"/>
      <c r="GI187" s="178"/>
      <c r="GJ187" s="177"/>
      <c r="GK187" s="178"/>
      <c r="GL187" s="177"/>
      <c r="GM187" s="178"/>
      <c r="GN187" s="177"/>
      <c r="GO187" s="178"/>
      <c r="GP187" s="177"/>
      <c r="GQ187" s="178"/>
      <c r="GR187" s="177"/>
      <c r="GS187" s="205"/>
      <c r="GT187" s="199">
        <f t="shared" si="303"/>
        <v>0</v>
      </c>
      <c r="GU187" s="216">
        <f t="shared" si="304"/>
        <v>0</v>
      </c>
      <c r="GV187" s="199">
        <f t="shared" si="305"/>
        <v>0</v>
      </c>
      <c r="GW187" s="215">
        <f t="shared" si="306"/>
        <v>0</v>
      </c>
      <c r="GX187" s="1"/>
      <c r="GY187" s="1"/>
      <c r="GZ187" s="177"/>
      <c r="HA187" s="178"/>
      <c r="HB187" s="177"/>
      <c r="HC187" s="178"/>
      <c r="HD187" s="177"/>
      <c r="HE187" s="178"/>
      <c r="HF187" s="177"/>
      <c r="HG187" s="178"/>
      <c r="HH187" s="177"/>
      <c r="HI187" s="178"/>
      <c r="HJ187" s="177"/>
      <c r="HK187" s="178"/>
      <c r="HL187" s="177"/>
      <c r="HM187" s="178"/>
      <c r="HN187" s="177"/>
      <c r="HO187" s="205"/>
      <c r="HP187" s="199">
        <f t="shared" si="307"/>
        <v>0</v>
      </c>
      <c r="HQ187" s="216">
        <f t="shared" si="308"/>
        <v>0</v>
      </c>
      <c r="HR187" s="199">
        <f t="shared" si="309"/>
        <v>0</v>
      </c>
      <c r="HS187" s="215">
        <f t="shared" si="310"/>
        <v>0</v>
      </c>
      <c r="HT187" s="1"/>
      <c r="HU187" s="1"/>
      <c r="HV187" s="201">
        <f t="shared" si="311"/>
        <v>0</v>
      </c>
      <c r="HW187" s="202">
        <f t="shared" si="312"/>
        <v>0</v>
      </c>
      <c r="HX187" s="169">
        <f t="shared" si="313"/>
        <v>0</v>
      </c>
      <c r="HY187" s="170">
        <f t="shared" si="314"/>
        <v>0</v>
      </c>
      <c r="HZ187" s="203">
        <f t="shared" si="315"/>
        <v>0</v>
      </c>
      <c r="IA187" s="202">
        <f t="shared" si="316"/>
        <v>0</v>
      </c>
      <c r="IB187" s="169">
        <f t="shared" si="317"/>
        <v>0</v>
      </c>
      <c r="IC187" s="444">
        <f t="shared" si="318"/>
        <v>0</v>
      </c>
      <c r="ID187" s="437">
        <f t="shared" si="319"/>
        <v>0</v>
      </c>
      <c r="IE187" s="439">
        <f t="shared" si="320"/>
        <v>0</v>
      </c>
      <c r="IF187" s="438" t="s">
        <v>343</v>
      </c>
      <c r="IG187" s="439" t="s">
        <v>343</v>
      </c>
      <c r="IH187" s="1"/>
    </row>
    <row r="188" spans="2:242" s="4" customFormat="1" ht="16.5" hidden="1" customHeight="1" x14ac:dyDescent="0.2">
      <c r="B188" s="73"/>
      <c r="C188" s="882"/>
      <c r="D188" s="883"/>
      <c r="E188" s="131"/>
      <c r="F188" s="564"/>
      <c r="G188" s="131"/>
      <c r="H188" s="131"/>
      <c r="I188" s="80">
        <f>INT(ROUND(F188,2)*(IF(E188&gt;0,data!$J$4,0)))</f>
        <v>0</v>
      </c>
      <c r="J188" s="80"/>
      <c r="K188" s="567"/>
      <c r="L188" s="131"/>
      <c r="M188" s="80">
        <f>INT(ROUND(F188,2)*(IF(E188&gt;0,(IF(K188="ano",data!$J$6,0)),0)))</f>
        <v>0</v>
      </c>
      <c r="N188" s="82"/>
      <c r="O188" s="84"/>
      <c r="Q188" s="85"/>
      <c r="R188" s="639" t="s">
        <v>343</v>
      </c>
      <c r="T188" s="4">
        <f t="shared" si="264"/>
        <v>0</v>
      </c>
      <c r="U188" s="176" t="s">
        <v>300</v>
      </c>
      <c r="V188" s="10"/>
      <c r="W188" s="10"/>
      <c r="X188" s="177"/>
      <c r="Y188" s="178"/>
      <c r="Z188" s="177"/>
      <c r="AA188" s="178"/>
      <c r="AB188" s="177"/>
      <c r="AC188" s="178"/>
      <c r="AD188" s="177"/>
      <c r="AE188" s="178"/>
      <c r="AF188" s="177"/>
      <c r="AG188" s="178"/>
      <c r="AH188" s="177"/>
      <c r="AI188" s="178"/>
      <c r="AJ188" s="177"/>
      <c r="AK188" s="178"/>
      <c r="AL188" s="177"/>
      <c r="AM188" s="178"/>
      <c r="AN188" s="177"/>
      <c r="AO188" s="178"/>
      <c r="AP188" s="177"/>
      <c r="AQ188" s="178"/>
      <c r="AR188" s="177"/>
      <c r="AS188" s="178"/>
      <c r="AT188" s="177"/>
      <c r="AU188" s="205"/>
      <c r="AV188" s="199">
        <f t="shared" si="194"/>
        <v>0</v>
      </c>
      <c r="AW188" s="215">
        <f t="shared" si="289"/>
        <v>0</v>
      </c>
      <c r="AX188" s="199">
        <f t="shared" si="195"/>
        <v>0</v>
      </c>
      <c r="AY188" s="215">
        <f t="shared" si="290"/>
        <v>0</v>
      </c>
      <c r="AZ188" s="1"/>
      <c r="BA188" s="1"/>
      <c r="BB188" s="177"/>
      <c r="BC188" s="178"/>
      <c r="BD188" s="177"/>
      <c r="BE188" s="178"/>
      <c r="BF188" s="177"/>
      <c r="BG188" s="178"/>
      <c r="BH188" s="177"/>
      <c r="BI188" s="178"/>
      <c r="BJ188" s="177"/>
      <c r="BK188" s="178"/>
      <c r="BL188" s="177"/>
      <c r="BM188" s="178"/>
      <c r="BN188" s="177"/>
      <c r="BO188" s="178"/>
      <c r="BP188" s="177"/>
      <c r="BQ188" s="205"/>
      <c r="BR188" s="199">
        <f t="shared" si="291"/>
        <v>0</v>
      </c>
      <c r="BS188" s="216">
        <f t="shared" si="292"/>
        <v>0</v>
      </c>
      <c r="BT188" s="199">
        <f t="shared" si="293"/>
        <v>0</v>
      </c>
      <c r="BU188" s="215">
        <f t="shared" si="294"/>
        <v>0</v>
      </c>
      <c r="BV188" s="1"/>
      <c r="BW188" s="1"/>
      <c r="BX188" s="177"/>
      <c r="BY188" s="178"/>
      <c r="BZ188" s="177"/>
      <c r="CA188" s="178"/>
      <c r="CB188" s="177"/>
      <c r="CC188" s="178"/>
      <c r="CD188" s="177"/>
      <c r="CE188" s="178"/>
      <c r="CF188" s="177"/>
      <c r="CG188" s="178"/>
      <c r="CH188" s="177"/>
      <c r="CI188" s="178"/>
      <c r="CJ188" s="177"/>
      <c r="CK188" s="178"/>
      <c r="CL188" s="177"/>
      <c r="CM188" s="205"/>
      <c r="CN188" s="199">
        <f t="shared" si="295"/>
        <v>0</v>
      </c>
      <c r="CO188" s="216">
        <f t="shared" si="296"/>
        <v>0</v>
      </c>
      <c r="CP188" s="199">
        <f t="shared" si="297"/>
        <v>0</v>
      </c>
      <c r="CQ188" s="215">
        <f t="shared" si="298"/>
        <v>0</v>
      </c>
      <c r="CR188" s="1"/>
      <c r="CS188" s="1"/>
      <c r="CT188" s="177"/>
      <c r="CU188" s="178"/>
      <c r="CV188" s="177"/>
      <c r="CW188" s="178"/>
      <c r="CX188" s="177"/>
      <c r="CY188" s="178"/>
      <c r="CZ188" s="177"/>
      <c r="DA188" s="178"/>
      <c r="DB188" s="177"/>
      <c r="DC188" s="178"/>
      <c r="DD188" s="177"/>
      <c r="DE188" s="178"/>
      <c r="DF188" s="177"/>
      <c r="DG188" s="178"/>
      <c r="DH188" s="177"/>
      <c r="DI188" s="205"/>
      <c r="DJ188" s="199">
        <f t="shared" si="325"/>
        <v>0</v>
      </c>
      <c r="DK188" s="216">
        <f t="shared" si="326"/>
        <v>0</v>
      </c>
      <c r="DL188" s="199">
        <f t="shared" si="327"/>
        <v>0</v>
      </c>
      <c r="DM188" s="215">
        <f t="shared" si="328"/>
        <v>0</v>
      </c>
      <c r="DN188" s="1"/>
      <c r="DO188" s="1"/>
      <c r="DP188" s="177"/>
      <c r="DQ188" s="178"/>
      <c r="DR188" s="177"/>
      <c r="DS188" s="178"/>
      <c r="DT188" s="177"/>
      <c r="DU188" s="178"/>
      <c r="DV188" s="177"/>
      <c r="DW188" s="178"/>
      <c r="DX188" s="177"/>
      <c r="DY188" s="178"/>
      <c r="DZ188" s="177"/>
      <c r="EA188" s="178"/>
      <c r="EB188" s="177"/>
      <c r="EC188" s="178"/>
      <c r="ED188" s="177"/>
      <c r="EE188" s="205"/>
      <c r="EF188" s="199">
        <f t="shared" si="281"/>
        <v>0</v>
      </c>
      <c r="EG188" s="216">
        <f t="shared" si="282"/>
        <v>0</v>
      </c>
      <c r="EH188" s="199">
        <f t="shared" si="283"/>
        <v>0</v>
      </c>
      <c r="EI188" s="215">
        <f t="shared" si="284"/>
        <v>0</v>
      </c>
      <c r="EJ188" s="1"/>
      <c r="EK188" s="1"/>
      <c r="EL188" s="177"/>
      <c r="EM188" s="178"/>
      <c r="EN188" s="177"/>
      <c r="EO188" s="178"/>
      <c r="EP188" s="177"/>
      <c r="EQ188" s="178"/>
      <c r="ER188" s="177"/>
      <c r="ES188" s="178"/>
      <c r="ET188" s="177"/>
      <c r="EU188" s="178"/>
      <c r="EV188" s="177"/>
      <c r="EW188" s="178"/>
      <c r="EX188" s="177"/>
      <c r="EY188" s="178"/>
      <c r="EZ188" s="177"/>
      <c r="FA188" s="205"/>
      <c r="FB188" s="199">
        <f t="shared" si="285"/>
        <v>0</v>
      </c>
      <c r="FC188" s="216">
        <f t="shared" si="286"/>
        <v>0</v>
      </c>
      <c r="FD188" s="199">
        <f t="shared" si="287"/>
        <v>0</v>
      </c>
      <c r="FE188" s="215">
        <f t="shared" si="288"/>
        <v>0</v>
      </c>
      <c r="FF188" s="1"/>
      <c r="FG188" s="1"/>
      <c r="FH188" s="177"/>
      <c r="FI188" s="178"/>
      <c r="FJ188" s="177"/>
      <c r="FK188" s="178"/>
      <c r="FL188" s="177"/>
      <c r="FM188" s="178"/>
      <c r="FN188" s="177"/>
      <c r="FO188" s="178"/>
      <c r="FP188" s="177"/>
      <c r="FQ188" s="178"/>
      <c r="FR188" s="177"/>
      <c r="FS188" s="178"/>
      <c r="FT188" s="177"/>
      <c r="FU188" s="178"/>
      <c r="FV188" s="177"/>
      <c r="FW188" s="205"/>
      <c r="FX188" s="199">
        <f t="shared" si="299"/>
        <v>0</v>
      </c>
      <c r="FY188" s="216">
        <f t="shared" si="300"/>
        <v>0</v>
      </c>
      <c r="FZ188" s="199">
        <f t="shared" si="301"/>
        <v>0</v>
      </c>
      <c r="GA188" s="215">
        <f t="shared" si="302"/>
        <v>0</v>
      </c>
      <c r="GB188" s="1"/>
      <c r="GC188" s="1"/>
      <c r="GD188" s="177"/>
      <c r="GE188" s="178"/>
      <c r="GF188" s="177"/>
      <c r="GG188" s="178"/>
      <c r="GH188" s="177"/>
      <c r="GI188" s="178"/>
      <c r="GJ188" s="177"/>
      <c r="GK188" s="178"/>
      <c r="GL188" s="177"/>
      <c r="GM188" s="178"/>
      <c r="GN188" s="177"/>
      <c r="GO188" s="178"/>
      <c r="GP188" s="177"/>
      <c r="GQ188" s="178"/>
      <c r="GR188" s="177"/>
      <c r="GS188" s="205"/>
      <c r="GT188" s="199">
        <f t="shared" si="303"/>
        <v>0</v>
      </c>
      <c r="GU188" s="216">
        <f t="shared" si="304"/>
        <v>0</v>
      </c>
      <c r="GV188" s="199">
        <f t="shared" si="305"/>
        <v>0</v>
      </c>
      <c r="GW188" s="215">
        <f t="shared" si="306"/>
        <v>0</v>
      </c>
      <c r="GX188" s="1"/>
      <c r="GY188" s="1"/>
      <c r="GZ188" s="177"/>
      <c r="HA188" s="178"/>
      <c r="HB188" s="177"/>
      <c r="HC188" s="178"/>
      <c r="HD188" s="177"/>
      <c r="HE188" s="178"/>
      <c r="HF188" s="177"/>
      <c r="HG188" s="178"/>
      <c r="HH188" s="177"/>
      <c r="HI188" s="178"/>
      <c r="HJ188" s="177"/>
      <c r="HK188" s="178"/>
      <c r="HL188" s="177"/>
      <c r="HM188" s="178"/>
      <c r="HN188" s="177"/>
      <c r="HO188" s="205"/>
      <c r="HP188" s="199">
        <f t="shared" si="307"/>
        <v>0</v>
      </c>
      <c r="HQ188" s="216">
        <f t="shared" si="308"/>
        <v>0</v>
      </c>
      <c r="HR188" s="199">
        <f t="shared" si="309"/>
        <v>0</v>
      </c>
      <c r="HS188" s="215">
        <f t="shared" si="310"/>
        <v>0</v>
      </c>
      <c r="HT188" s="1"/>
      <c r="HU188" s="1"/>
      <c r="HV188" s="201">
        <f t="shared" si="311"/>
        <v>0</v>
      </c>
      <c r="HW188" s="202">
        <f t="shared" si="312"/>
        <v>0</v>
      </c>
      <c r="HX188" s="169">
        <f t="shared" si="313"/>
        <v>0</v>
      </c>
      <c r="HY188" s="170">
        <f t="shared" si="314"/>
        <v>0</v>
      </c>
      <c r="HZ188" s="203">
        <f t="shared" si="315"/>
        <v>0</v>
      </c>
      <c r="IA188" s="202">
        <f t="shared" si="316"/>
        <v>0</v>
      </c>
      <c r="IB188" s="169">
        <f t="shared" si="317"/>
        <v>0</v>
      </c>
      <c r="IC188" s="444">
        <f t="shared" si="318"/>
        <v>0</v>
      </c>
      <c r="ID188" s="437">
        <f t="shared" si="319"/>
        <v>0</v>
      </c>
      <c r="IE188" s="439">
        <f t="shared" si="320"/>
        <v>0</v>
      </c>
      <c r="IF188" s="438" t="s">
        <v>343</v>
      </c>
      <c r="IG188" s="439" t="s">
        <v>343</v>
      </c>
      <c r="IH188" s="1"/>
    </row>
    <row r="189" spans="2:242" s="4" customFormat="1" ht="16.5" customHeight="1" x14ac:dyDescent="0.2">
      <c r="B189" s="73" t="s">
        <v>375</v>
      </c>
      <c r="C189" s="880"/>
      <c r="D189" s="881"/>
      <c r="E189" s="318"/>
      <c r="F189" s="314"/>
      <c r="G189" s="14"/>
      <c r="H189" s="14"/>
      <c r="I189" s="80">
        <f>INT(ROUND(F189,2)*(IF(E189&gt;0,data!$J$4,0)))</f>
        <v>0</v>
      </c>
      <c r="J189" s="80">
        <f t="shared" ref="J189" si="345">IF(E189&gt;0,I189*E189,0)</f>
        <v>0</v>
      </c>
      <c r="K189" s="320"/>
      <c r="L189" s="318"/>
      <c r="M189" s="80">
        <f>INT(ROUND(F189,2)*(IF(E189&gt;0,(IF(K189="ano",data!$J$6,0)),0)))</f>
        <v>0</v>
      </c>
      <c r="N189" s="82">
        <f t="shared" ref="N189" si="346">IF(L189&gt;E189,M189*E189,M189*L189)</f>
        <v>0</v>
      </c>
      <c r="O189" s="84">
        <f t="shared" ref="O189" si="347">J189+N189</f>
        <v>0</v>
      </c>
      <c r="Q189" s="85" t="str">
        <f t="shared" ref="Q189" si="348">IF(O189&gt;0,1,"")</f>
        <v/>
      </c>
      <c r="R189" s="639" t="s">
        <v>343</v>
      </c>
      <c r="T189" s="4">
        <f t="shared" si="264"/>
        <v>0</v>
      </c>
      <c r="U189" s="179" t="s">
        <v>300</v>
      </c>
      <c r="V189" s="10"/>
      <c r="W189" s="10"/>
      <c r="X189" s="167"/>
      <c r="Y189" s="180"/>
      <c r="Z189" s="167"/>
      <c r="AA189" s="180"/>
      <c r="AB189" s="167"/>
      <c r="AC189" s="180"/>
      <c r="AD189" s="167"/>
      <c r="AE189" s="180"/>
      <c r="AF189" s="167"/>
      <c r="AG189" s="180"/>
      <c r="AH189" s="167"/>
      <c r="AI189" s="180"/>
      <c r="AJ189" s="167"/>
      <c r="AK189" s="180"/>
      <c r="AL189" s="167"/>
      <c r="AM189" s="180"/>
      <c r="AN189" s="167"/>
      <c r="AO189" s="180"/>
      <c r="AP189" s="167"/>
      <c r="AQ189" s="180"/>
      <c r="AR189" s="167"/>
      <c r="AS189" s="180"/>
      <c r="AT189" s="167"/>
      <c r="AU189" s="198"/>
      <c r="AV189" s="199">
        <f t="shared" si="194"/>
        <v>0</v>
      </c>
      <c r="AW189" s="215">
        <f t="shared" si="289"/>
        <v>0</v>
      </c>
      <c r="AX189" s="199">
        <f t="shared" si="195"/>
        <v>0</v>
      </c>
      <c r="AY189" s="215">
        <f t="shared" si="290"/>
        <v>0</v>
      </c>
      <c r="AZ189" s="1"/>
      <c r="BA189" s="1"/>
      <c r="BB189" s="167"/>
      <c r="BC189" s="180"/>
      <c r="BD189" s="167"/>
      <c r="BE189" s="180"/>
      <c r="BF189" s="167"/>
      <c r="BG189" s="180"/>
      <c r="BH189" s="167"/>
      <c r="BI189" s="180"/>
      <c r="BJ189" s="167"/>
      <c r="BK189" s="180"/>
      <c r="BL189" s="167"/>
      <c r="BM189" s="180"/>
      <c r="BN189" s="167"/>
      <c r="BO189" s="180"/>
      <c r="BP189" s="167"/>
      <c r="BQ189" s="198"/>
      <c r="BR189" s="199">
        <f t="shared" si="291"/>
        <v>0</v>
      </c>
      <c r="BS189" s="216">
        <f t="shared" si="292"/>
        <v>0</v>
      </c>
      <c r="BT189" s="199">
        <f t="shared" si="293"/>
        <v>0</v>
      </c>
      <c r="BU189" s="215">
        <f t="shared" si="294"/>
        <v>0</v>
      </c>
      <c r="BV189" s="1"/>
      <c r="BW189" s="1"/>
      <c r="BX189" s="167"/>
      <c r="BY189" s="180"/>
      <c r="BZ189" s="167"/>
      <c r="CA189" s="180"/>
      <c r="CB189" s="167"/>
      <c r="CC189" s="180"/>
      <c r="CD189" s="167"/>
      <c r="CE189" s="180"/>
      <c r="CF189" s="167"/>
      <c r="CG189" s="180"/>
      <c r="CH189" s="167"/>
      <c r="CI189" s="180"/>
      <c r="CJ189" s="167"/>
      <c r="CK189" s="180"/>
      <c r="CL189" s="167"/>
      <c r="CM189" s="198"/>
      <c r="CN189" s="199">
        <f t="shared" si="295"/>
        <v>0</v>
      </c>
      <c r="CO189" s="216">
        <f t="shared" si="296"/>
        <v>0</v>
      </c>
      <c r="CP189" s="199">
        <f t="shared" si="297"/>
        <v>0</v>
      </c>
      <c r="CQ189" s="215">
        <f t="shared" si="298"/>
        <v>0</v>
      </c>
      <c r="CR189" s="1"/>
      <c r="CS189" s="1"/>
      <c r="CT189" s="167"/>
      <c r="CU189" s="180"/>
      <c r="CV189" s="167"/>
      <c r="CW189" s="180"/>
      <c r="CX189" s="167"/>
      <c r="CY189" s="180"/>
      <c r="CZ189" s="167"/>
      <c r="DA189" s="180"/>
      <c r="DB189" s="167"/>
      <c r="DC189" s="180"/>
      <c r="DD189" s="167"/>
      <c r="DE189" s="180"/>
      <c r="DF189" s="167"/>
      <c r="DG189" s="180"/>
      <c r="DH189" s="167"/>
      <c r="DI189" s="198"/>
      <c r="DJ189" s="199">
        <f t="shared" si="325"/>
        <v>0</v>
      </c>
      <c r="DK189" s="216">
        <f t="shared" si="326"/>
        <v>0</v>
      </c>
      <c r="DL189" s="199">
        <f t="shared" si="327"/>
        <v>0</v>
      </c>
      <c r="DM189" s="215">
        <f t="shared" si="328"/>
        <v>0</v>
      </c>
      <c r="DN189" s="1"/>
      <c r="DO189" s="1"/>
      <c r="DP189" s="167"/>
      <c r="DQ189" s="180"/>
      <c r="DR189" s="167"/>
      <c r="DS189" s="180"/>
      <c r="DT189" s="167"/>
      <c r="DU189" s="180"/>
      <c r="DV189" s="167"/>
      <c r="DW189" s="180"/>
      <c r="DX189" s="167"/>
      <c r="DY189" s="180"/>
      <c r="DZ189" s="167"/>
      <c r="EA189" s="180"/>
      <c r="EB189" s="167"/>
      <c r="EC189" s="180"/>
      <c r="ED189" s="167"/>
      <c r="EE189" s="198"/>
      <c r="EF189" s="199">
        <f t="shared" si="281"/>
        <v>0</v>
      </c>
      <c r="EG189" s="216">
        <f t="shared" si="282"/>
        <v>0</v>
      </c>
      <c r="EH189" s="199">
        <f t="shared" si="283"/>
        <v>0</v>
      </c>
      <c r="EI189" s="215">
        <f t="shared" si="284"/>
        <v>0</v>
      </c>
      <c r="EJ189" s="1"/>
      <c r="EK189" s="1"/>
      <c r="EL189" s="167"/>
      <c r="EM189" s="180"/>
      <c r="EN189" s="167"/>
      <c r="EO189" s="180"/>
      <c r="EP189" s="167"/>
      <c r="EQ189" s="180"/>
      <c r="ER189" s="167"/>
      <c r="ES189" s="180"/>
      <c r="ET189" s="167"/>
      <c r="EU189" s="180"/>
      <c r="EV189" s="167"/>
      <c r="EW189" s="180"/>
      <c r="EX189" s="167"/>
      <c r="EY189" s="180"/>
      <c r="EZ189" s="167"/>
      <c r="FA189" s="198"/>
      <c r="FB189" s="199">
        <f t="shared" si="285"/>
        <v>0</v>
      </c>
      <c r="FC189" s="216">
        <f t="shared" si="286"/>
        <v>0</v>
      </c>
      <c r="FD189" s="199">
        <f t="shared" si="287"/>
        <v>0</v>
      </c>
      <c r="FE189" s="215">
        <f t="shared" si="288"/>
        <v>0</v>
      </c>
      <c r="FF189" s="1"/>
      <c r="FG189" s="1"/>
      <c r="FH189" s="167"/>
      <c r="FI189" s="180"/>
      <c r="FJ189" s="167"/>
      <c r="FK189" s="180"/>
      <c r="FL189" s="167"/>
      <c r="FM189" s="180"/>
      <c r="FN189" s="167"/>
      <c r="FO189" s="180"/>
      <c r="FP189" s="167"/>
      <c r="FQ189" s="180"/>
      <c r="FR189" s="167"/>
      <c r="FS189" s="180"/>
      <c r="FT189" s="167"/>
      <c r="FU189" s="180"/>
      <c r="FV189" s="167"/>
      <c r="FW189" s="198"/>
      <c r="FX189" s="199">
        <f t="shared" si="299"/>
        <v>0</v>
      </c>
      <c r="FY189" s="216">
        <f t="shared" si="300"/>
        <v>0</v>
      </c>
      <c r="FZ189" s="199">
        <f t="shared" si="301"/>
        <v>0</v>
      </c>
      <c r="GA189" s="215">
        <f t="shared" si="302"/>
        <v>0</v>
      </c>
      <c r="GB189" s="1"/>
      <c r="GC189" s="1"/>
      <c r="GD189" s="167"/>
      <c r="GE189" s="180"/>
      <c r="GF189" s="167"/>
      <c r="GG189" s="180"/>
      <c r="GH189" s="167"/>
      <c r="GI189" s="180"/>
      <c r="GJ189" s="167"/>
      <c r="GK189" s="180"/>
      <c r="GL189" s="167"/>
      <c r="GM189" s="180"/>
      <c r="GN189" s="167"/>
      <c r="GO189" s="180"/>
      <c r="GP189" s="167"/>
      <c r="GQ189" s="180"/>
      <c r="GR189" s="167"/>
      <c r="GS189" s="198"/>
      <c r="GT189" s="199">
        <f t="shared" si="303"/>
        <v>0</v>
      </c>
      <c r="GU189" s="216">
        <f t="shared" si="304"/>
        <v>0</v>
      </c>
      <c r="GV189" s="199">
        <f t="shared" si="305"/>
        <v>0</v>
      </c>
      <c r="GW189" s="215">
        <f t="shared" si="306"/>
        <v>0</v>
      </c>
      <c r="GX189" s="1"/>
      <c r="GY189" s="1"/>
      <c r="GZ189" s="167"/>
      <c r="HA189" s="180"/>
      <c r="HB189" s="167"/>
      <c r="HC189" s="180"/>
      <c r="HD189" s="167"/>
      <c r="HE189" s="180"/>
      <c r="HF189" s="167"/>
      <c r="HG189" s="180"/>
      <c r="HH189" s="167"/>
      <c r="HI189" s="180"/>
      <c r="HJ189" s="167"/>
      <c r="HK189" s="180"/>
      <c r="HL189" s="167"/>
      <c r="HM189" s="180"/>
      <c r="HN189" s="167"/>
      <c r="HO189" s="198"/>
      <c r="HP189" s="199">
        <f t="shared" si="307"/>
        <v>0</v>
      </c>
      <c r="HQ189" s="216">
        <f t="shared" si="308"/>
        <v>0</v>
      </c>
      <c r="HR189" s="199">
        <f t="shared" si="309"/>
        <v>0</v>
      </c>
      <c r="HS189" s="215">
        <f t="shared" si="310"/>
        <v>0</v>
      </c>
      <c r="HT189" s="1"/>
      <c r="HU189" s="1"/>
      <c r="HV189" s="201">
        <f t="shared" si="311"/>
        <v>0</v>
      </c>
      <c r="HW189" s="202">
        <f t="shared" si="312"/>
        <v>0</v>
      </c>
      <c r="HX189" s="169">
        <f t="shared" si="313"/>
        <v>0</v>
      </c>
      <c r="HY189" s="170">
        <f t="shared" si="314"/>
        <v>0</v>
      </c>
      <c r="HZ189" s="203">
        <f t="shared" si="315"/>
        <v>0</v>
      </c>
      <c r="IA189" s="202">
        <f t="shared" si="316"/>
        <v>0</v>
      </c>
      <c r="IB189" s="169">
        <f t="shared" si="317"/>
        <v>0</v>
      </c>
      <c r="IC189" s="444">
        <f t="shared" si="318"/>
        <v>0</v>
      </c>
      <c r="ID189" s="437">
        <f t="shared" si="319"/>
        <v>0</v>
      </c>
      <c r="IE189" s="439">
        <f t="shared" si="320"/>
        <v>0</v>
      </c>
      <c r="IF189" s="438" t="s">
        <v>343</v>
      </c>
      <c r="IG189" s="439" t="s">
        <v>343</v>
      </c>
      <c r="IH189" s="1"/>
    </row>
    <row r="190" spans="2:242" s="4" customFormat="1" ht="16.5" hidden="1" customHeight="1" x14ac:dyDescent="0.2">
      <c r="B190" s="73"/>
      <c r="C190" s="882"/>
      <c r="D190" s="883"/>
      <c r="E190" s="131"/>
      <c r="F190" s="564"/>
      <c r="G190" s="131"/>
      <c r="H190" s="131"/>
      <c r="I190" s="80">
        <f>INT(ROUND(F190,2)*(IF(E190&gt;0,data!$J$4,0)))</f>
        <v>0</v>
      </c>
      <c r="J190" s="80"/>
      <c r="K190" s="567"/>
      <c r="L190" s="131"/>
      <c r="M190" s="80">
        <f>INT(ROUND(F190,2)*(IF(E190&gt;0,(IF(K190="ano",data!$J$6,0)),0)))</f>
        <v>0</v>
      </c>
      <c r="N190" s="82"/>
      <c r="O190" s="84"/>
      <c r="Q190" s="85"/>
      <c r="R190" s="639" t="s">
        <v>343</v>
      </c>
      <c r="T190" s="4">
        <f t="shared" si="264"/>
        <v>0</v>
      </c>
      <c r="U190" s="176" t="s">
        <v>300</v>
      </c>
      <c r="V190" s="10"/>
      <c r="W190" s="10"/>
      <c r="X190" s="177"/>
      <c r="Y190" s="178"/>
      <c r="Z190" s="177"/>
      <c r="AA190" s="178"/>
      <c r="AB190" s="177"/>
      <c r="AC190" s="178"/>
      <c r="AD190" s="177"/>
      <c r="AE190" s="178"/>
      <c r="AF190" s="177"/>
      <c r="AG190" s="178"/>
      <c r="AH190" s="177"/>
      <c r="AI190" s="178"/>
      <c r="AJ190" s="177"/>
      <c r="AK190" s="178"/>
      <c r="AL190" s="177"/>
      <c r="AM190" s="178"/>
      <c r="AN190" s="177"/>
      <c r="AO190" s="178"/>
      <c r="AP190" s="177"/>
      <c r="AQ190" s="178"/>
      <c r="AR190" s="177"/>
      <c r="AS190" s="178"/>
      <c r="AT190" s="177"/>
      <c r="AU190" s="205"/>
      <c r="AV190" s="199">
        <f t="shared" si="194"/>
        <v>0</v>
      </c>
      <c r="AW190" s="215">
        <f t="shared" si="289"/>
        <v>0</v>
      </c>
      <c r="AX190" s="199">
        <f t="shared" si="195"/>
        <v>0</v>
      </c>
      <c r="AY190" s="215">
        <f t="shared" si="290"/>
        <v>0</v>
      </c>
      <c r="AZ190" s="1"/>
      <c r="BA190" s="1"/>
      <c r="BB190" s="177"/>
      <c r="BC190" s="178"/>
      <c r="BD190" s="177"/>
      <c r="BE190" s="178"/>
      <c r="BF190" s="177"/>
      <c r="BG190" s="178"/>
      <c r="BH190" s="177"/>
      <c r="BI190" s="178"/>
      <c r="BJ190" s="177"/>
      <c r="BK190" s="178"/>
      <c r="BL190" s="177"/>
      <c r="BM190" s="178"/>
      <c r="BN190" s="177"/>
      <c r="BO190" s="178"/>
      <c r="BP190" s="177"/>
      <c r="BQ190" s="205"/>
      <c r="BR190" s="199">
        <f t="shared" si="291"/>
        <v>0</v>
      </c>
      <c r="BS190" s="216">
        <f t="shared" si="292"/>
        <v>0</v>
      </c>
      <c r="BT190" s="199">
        <f t="shared" si="293"/>
        <v>0</v>
      </c>
      <c r="BU190" s="215">
        <f t="shared" si="294"/>
        <v>0</v>
      </c>
      <c r="BV190" s="1"/>
      <c r="BW190" s="1"/>
      <c r="BX190" s="177"/>
      <c r="BY190" s="178"/>
      <c r="BZ190" s="177"/>
      <c r="CA190" s="178"/>
      <c r="CB190" s="177"/>
      <c r="CC190" s="178"/>
      <c r="CD190" s="177"/>
      <c r="CE190" s="178"/>
      <c r="CF190" s="177"/>
      <c r="CG190" s="178"/>
      <c r="CH190" s="177"/>
      <c r="CI190" s="178"/>
      <c r="CJ190" s="177"/>
      <c r="CK190" s="178"/>
      <c r="CL190" s="177"/>
      <c r="CM190" s="205"/>
      <c r="CN190" s="199">
        <f t="shared" si="295"/>
        <v>0</v>
      </c>
      <c r="CO190" s="216">
        <f t="shared" si="296"/>
        <v>0</v>
      </c>
      <c r="CP190" s="199">
        <f t="shared" si="297"/>
        <v>0</v>
      </c>
      <c r="CQ190" s="215">
        <f t="shared" si="298"/>
        <v>0</v>
      </c>
      <c r="CR190" s="1"/>
      <c r="CS190" s="1"/>
      <c r="CT190" s="177"/>
      <c r="CU190" s="178"/>
      <c r="CV190" s="177"/>
      <c r="CW190" s="178"/>
      <c r="CX190" s="177"/>
      <c r="CY190" s="178"/>
      <c r="CZ190" s="177"/>
      <c r="DA190" s="178"/>
      <c r="DB190" s="177"/>
      <c r="DC190" s="178"/>
      <c r="DD190" s="177"/>
      <c r="DE190" s="178"/>
      <c r="DF190" s="177"/>
      <c r="DG190" s="178"/>
      <c r="DH190" s="177"/>
      <c r="DI190" s="205"/>
      <c r="DJ190" s="199">
        <f t="shared" si="325"/>
        <v>0</v>
      </c>
      <c r="DK190" s="216">
        <f t="shared" si="326"/>
        <v>0</v>
      </c>
      <c r="DL190" s="199">
        <f t="shared" si="327"/>
        <v>0</v>
      </c>
      <c r="DM190" s="215">
        <f t="shared" si="328"/>
        <v>0</v>
      </c>
      <c r="DN190" s="1"/>
      <c r="DO190" s="1"/>
      <c r="DP190" s="177"/>
      <c r="DQ190" s="178"/>
      <c r="DR190" s="177"/>
      <c r="DS190" s="178"/>
      <c r="DT190" s="177"/>
      <c r="DU190" s="178"/>
      <c r="DV190" s="177"/>
      <c r="DW190" s="178"/>
      <c r="DX190" s="177"/>
      <c r="DY190" s="178"/>
      <c r="DZ190" s="177"/>
      <c r="EA190" s="178"/>
      <c r="EB190" s="177"/>
      <c r="EC190" s="178"/>
      <c r="ED190" s="177"/>
      <c r="EE190" s="205"/>
      <c r="EF190" s="199">
        <f t="shared" si="281"/>
        <v>0</v>
      </c>
      <c r="EG190" s="216">
        <f t="shared" si="282"/>
        <v>0</v>
      </c>
      <c r="EH190" s="199">
        <f t="shared" si="283"/>
        <v>0</v>
      </c>
      <c r="EI190" s="215">
        <f t="shared" si="284"/>
        <v>0</v>
      </c>
      <c r="EJ190" s="1"/>
      <c r="EK190" s="1"/>
      <c r="EL190" s="177"/>
      <c r="EM190" s="178"/>
      <c r="EN190" s="177"/>
      <c r="EO190" s="178"/>
      <c r="EP190" s="177"/>
      <c r="EQ190" s="178"/>
      <c r="ER190" s="177"/>
      <c r="ES190" s="178"/>
      <c r="ET190" s="177"/>
      <c r="EU190" s="178"/>
      <c r="EV190" s="177"/>
      <c r="EW190" s="178"/>
      <c r="EX190" s="177"/>
      <c r="EY190" s="178"/>
      <c r="EZ190" s="177"/>
      <c r="FA190" s="205"/>
      <c r="FB190" s="199">
        <f t="shared" si="285"/>
        <v>0</v>
      </c>
      <c r="FC190" s="216">
        <f t="shared" si="286"/>
        <v>0</v>
      </c>
      <c r="FD190" s="199">
        <f t="shared" si="287"/>
        <v>0</v>
      </c>
      <c r="FE190" s="215">
        <f t="shared" si="288"/>
        <v>0</v>
      </c>
      <c r="FF190" s="1"/>
      <c r="FG190" s="1"/>
      <c r="FH190" s="177"/>
      <c r="FI190" s="178"/>
      <c r="FJ190" s="177"/>
      <c r="FK190" s="178"/>
      <c r="FL190" s="177"/>
      <c r="FM190" s="178"/>
      <c r="FN190" s="177"/>
      <c r="FO190" s="178"/>
      <c r="FP190" s="177"/>
      <c r="FQ190" s="178"/>
      <c r="FR190" s="177"/>
      <c r="FS190" s="178"/>
      <c r="FT190" s="177"/>
      <c r="FU190" s="178"/>
      <c r="FV190" s="177"/>
      <c r="FW190" s="205"/>
      <c r="FX190" s="199">
        <f t="shared" si="299"/>
        <v>0</v>
      </c>
      <c r="FY190" s="216">
        <f t="shared" si="300"/>
        <v>0</v>
      </c>
      <c r="FZ190" s="199">
        <f t="shared" si="301"/>
        <v>0</v>
      </c>
      <c r="GA190" s="215">
        <f t="shared" si="302"/>
        <v>0</v>
      </c>
      <c r="GB190" s="1"/>
      <c r="GC190" s="1"/>
      <c r="GD190" s="177"/>
      <c r="GE190" s="178"/>
      <c r="GF190" s="177"/>
      <c r="GG190" s="178"/>
      <c r="GH190" s="177"/>
      <c r="GI190" s="178"/>
      <c r="GJ190" s="177"/>
      <c r="GK190" s="178"/>
      <c r="GL190" s="177"/>
      <c r="GM190" s="178"/>
      <c r="GN190" s="177"/>
      <c r="GO190" s="178"/>
      <c r="GP190" s="177"/>
      <c r="GQ190" s="178"/>
      <c r="GR190" s="177"/>
      <c r="GS190" s="205"/>
      <c r="GT190" s="199">
        <f t="shared" si="303"/>
        <v>0</v>
      </c>
      <c r="GU190" s="216">
        <f t="shared" si="304"/>
        <v>0</v>
      </c>
      <c r="GV190" s="199">
        <f t="shared" si="305"/>
        <v>0</v>
      </c>
      <c r="GW190" s="215">
        <f t="shared" si="306"/>
        <v>0</v>
      </c>
      <c r="GX190" s="1"/>
      <c r="GY190" s="1"/>
      <c r="GZ190" s="177"/>
      <c r="HA190" s="178"/>
      <c r="HB190" s="177"/>
      <c r="HC190" s="178"/>
      <c r="HD190" s="177"/>
      <c r="HE190" s="178"/>
      <c r="HF190" s="177"/>
      <c r="HG190" s="178"/>
      <c r="HH190" s="177"/>
      <c r="HI190" s="178"/>
      <c r="HJ190" s="177"/>
      <c r="HK190" s="178"/>
      <c r="HL190" s="177"/>
      <c r="HM190" s="178"/>
      <c r="HN190" s="177"/>
      <c r="HO190" s="205"/>
      <c r="HP190" s="199">
        <f t="shared" si="307"/>
        <v>0</v>
      </c>
      <c r="HQ190" s="216">
        <f t="shared" si="308"/>
        <v>0</v>
      </c>
      <c r="HR190" s="199">
        <f t="shared" si="309"/>
        <v>0</v>
      </c>
      <c r="HS190" s="215">
        <f t="shared" si="310"/>
        <v>0</v>
      </c>
      <c r="HT190" s="1"/>
      <c r="HU190" s="1"/>
      <c r="HV190" s="201">
        <f t="shared" si="311"/>
        <v>0</v>
      </c>
      <c r="HW190" s="202">
        <f t="shared" si="312"/>
        <v>0</v>
      </c>
      <c r="HX190" s="169">
        <f t="shared" si="313"/>
        <v>0</v>
      </c>
      <c r="HY190" s="170">
        <f t="shared" si="314"/>
        <v>0</v>
      </c>
      <c r="HZ190" s="203">
        <f t="shared" si="315"/>
        <v>0</v>
      </c>
      <c r="IA190" s="202">
        <f t="shared" si="316"/>
        <v>0</v>
      </c>
      <c r="IB190" s="169">
        <f t="shared" si="317"/>
        <v>0</v>
      </c>
      <c r="IC190" s="444">
        <f t="shared" si="318"/>
        <v>0</v>
      </c>
      <c r="ID190" s="437">
        <f t="shared" si="319"/>
        <v>0</v>
      </c>
      <c r="IE190" s="439">
        <f t="shared" si="320"/>
        <v>0</v>
      </c>
      <c r="IF190" s="438" t="s">
        <v>343</v>
      </c>
      <c r="IG190" s="439" t="s">
        <v>343</v>
      </c>
      <c r="IH190" s="1"/>
    </row>
    <row r="191" spans="2:242" s="4" customFormat="1" ht="16.5" customHeight="1" x14ac:dyDescent="0.2">
      <c r="B191" s="73" t="s">
        <v>376</v>
      </c>
      <c r="C191" s="880"/>
      <c r="D191" s="881"/>
      <c r="E191" s="318"/>
      <c r="F191" s="314"/>
      <c r="G191" s="14"/>
      <c r="H191" s="14"/>
      <c r="I191" s="80">
        <f>INT(ROUND(F191,2)*(IF(E191&gt;0,data!$J$4,0)))</f>
        <v>0</v>
      </c>
      <c r="J191" s="80">
        <f t="shared" ref="J191" si="349">IF(E191&gt;0,I191*E191,0)</f>
        <v>0</v>
      </c>
      <c r="K191" s="320"/>
      <c r="L191" s="318"/>
      <c r="M191" s="80">
        <f>INT(ROUND(F191,2)*(IF(E191&gt;0,(IF(K191="ano",data!$J$6,0)),0)))</f>
        <v>0</v>
      </c>
      <c r="N191" s="82">
        <f t="shared" ref="N191" si="350">IF(L191&gt;E191,M191*E191,M191*L191)</f>
        <v>0</v>
      </c>
      <c r="O191" s="84">
        <f t="shared" ref="O191" si="351">J191+N191</f>
        <v>0</v>
      </c>
      <c r="Q191" s="85" t="str">
        <f t="shared" ref="Q191" si="352">IF(O191&gt;0,1,"")</f>
        <v/>
      </c>
      <c r="R191" s="639" t="s">
        <v>343</v>
      </c>
      <c r="T191" s="4">
        <f t="shared" si="264"/>
        <v>0</v>
      </c>
      <c r="U191" s="179" t="s">
        <v>300</v>
      </c>
      <c r="V191" s="10"/>
      <c r="W191" s="10"/>
      <c r="X191" s="177"/>
      <c r="Y191" s="178"/>
      <c r="Z191" s="177"/>
      <c r="AA191" s="178"/>
      <c r="AB191" s="177"/>
      <c r="AC191" s="178"/>
      <c r="AD191" s="177"/>
      <c r="AE191" s="178"/>
      <c r="AF191" s="177"/>
      <c r="AG191" s="178"/>
      <c r="AH191" s="177"/>
      <c r="AI191" s="178"/>
      <c r="AJ191" s="177"/>
      <c r="AK191" s="178"/>
      <c r="AL191" s="177"/>
      <c r="AM191" s="178"/>
      <c r="AN191" s="177"/>
      <c r="AO191" s="178"/>
      <c r="AP191" s="177"/>
      <c r="AQ191" s="178"/>
      <c r="AR191" s="177"/>
      <c r="AS191" s="178"/>
      <c r="AT191" s="177"/>
      <c r="AU191" s="205"/>
      <c r="AV191" s="199">
        <f t="shared" si="194"/>
        <v>0</v>
      </c>
      <c r="AW191" s="215">
        <f t="shared" si="289"/>
        <v>0</v>
      </c>
      <c r="AX191" s="199">
        <f t="shared" si="195"/>
        <v>0</v>
      </c>
      <c r="AY191" s="215">
        <f t="shared" si="290"/>
        <v>0</v>
      </c>
      <c r="AZ191" s="1"/>
      <c r="BA191" s="1"/>
      <c r="BB191" s="177"/>
      <c r="BC191" s="178"/>
      <c r="BD191" s="177"/>
      <c r="BE191" s="178"/>
      <c r="BF191" s="177"/>
      <c r="BG191" s="178"/>
      <c r="BH191" s="177"/>
      <c r="BI191" s="178"/>
      <c r="BJ191" s="177"/>
      <c r="BK191" s="178"/>
      <c r="BL191" s="177"/>
      <c r="BM191" s="178"/>
      <c r="BN191" s="177"/>
      <c r="BO191" s="178"/>
      <c r="BP191" s="177"/>
      <c r="BQ191" s="205"/>
      <c r="BR191" s="199">
        <f t="shared" si="291"/>
        <v>0</v>
      </c>
      <c r="BS191" s="216">
        <f t="shared" si="292"/>
        <v>0</v>
      </c>
      <c r="BT191" s="199">
        <f t="shared" si="293"/>
        <v>0</v>
      </c>
      <c r="BU191" s="215">
        <f t="shared" si="294"/>
        <v>0</v>
      </c>
      <c r="BV191" s="1"/>
      <c r="BW191" s="1"/>
      <c r="BX191" s="177"/>
      <c r="BY191" s="178"/>
      <c r="BZ191" s="177"/>
      <c r="CA191" s="178"/>
      <c r="CB191" s="177"/>
      <c r="CC191" s="178"/>
      <c r="CD191" s="177"/>
      <c r="CE191" s="178"/>
      <c r="CF191" s="177"/>
      <c r="CG191" s="178"/>
      <c r="CH191" s="177"/>
      <c r="CI191" s="178"/>
      <c r="CJ191" s="177"/>
      <c r="CK191" s="178"/>
      <c r="CL191" s="177"/>
      <c r="CM191" s="205"/>
      <c r="CN191" s="199">
        <f t="shared" si="295"/>
        <v>0</v>
      </c>
      <c r="CO191" s="216">
        <f t="shared" si="296"/>
        <v>0</v>
      </c>
      <c r="CP191" s="199">
        <f t="shared" si="297"/>
        <v>0</v>
      </c>
      <c r="CQ191" s="215">
        <f t="shared" si="298"/>
        <v>0</v>
      </c>
      <c r="CR191" s="1"/>
      <c r="CS191" s="1"/>
      <c r="CT191" s="177"/>
      <c r="CU191" s="178"/>
      <c r="CV191" s="177"/>
      <c r="CW191" s="178"/>
      <c r="CX191" s="177"/>
      <c r="CY191" s="178"/>
      <c r="CZ191" s="177"/>
      <c r="DA191" s="178"/>
      <c r="DB191" s="177"/>
      <c r="DC191" s="178"/>
      <c r="DD191" s="177"/>
      <c r="DE191" s="178"/>
      <c r="DF191" s="177"/>
      <c r="DG191" s="178"/>
      <c r="DH191" s="177"/>
      <c r="DI191" s="205"/>
      <c r="DJ191" s="199">
        <f t="shared" si="325"/>
        <v>0</v>
      </c>
      <c r="DK191" s="216">
        <f t="shared" si="326"/>
        <v>0</v>
      </c>
      <c r="DL191" s="199">
        <f t="shared" si="327"/>
        <v>0</v>
      </c>
      <c r="DM191" s="215">
        <f t="shared" si="328"/>
        <v>0</v>
      </c>
      <c r="DN191" s="1"/>
      <c r="DO191" s="1"/>
      <c r="DP191" s="177"/>
      <c r="DQ191" s="178"/>
      <c r="DR191" s="177"/>
      <c r="DS191" s="178"/>
      <c r="DT191" s="177"/>
      <c r="DU191" s="178"/>
      <c r="DV191" s="177"/>
      <c r="DW191" s="178"/>
      <c r="DX191" s="177"/>
      <c r="DY191" s="178"/>
      <c r="DZ191" s="177"/>
      <c r="EA191" s="178"/>
      <c r="EB191" s="177"/>
      <c r="EC191" s="178"/>
      <c r="ED191" s="177"/>
      <c r="EE191" s="205"/>
      <c r="EF191" s="199">
        <f t="shared" si="281"/>
        <v>0</v>
      </c>
      <c r="EG191" s="216">
        <f t="shared" si="282"/>
        <v>0</v>
      </c>
      <c r="EH191" s="199">
        <f t="shared" si="283"/>
        <v>0</v>
      </c>
      <c r="EI191" s="215">
        <f t="shared" si="284"/>
        <v>0</v>
      </c>
      <c r="EJ191" s="1"/>
      <c r="EK191" s="1"/>
      <c r="EL191" s="177"/>
      <c r="EM191" s="178"/>
      <c r="EN191" s="177"/>
      <c r="EO191" s="178"/>
      <c r="EP191" s="177"/>
      <c r="EQ191" s="178"/>
      <c r="ER191" s="177"/>
      <c r="ES191" s="178"/>
      <c r="ET191" s="177"/>
      <c r="EU191" s="178"/>
      <c r="EV191" s="177"/>
      <c r="EW191" s="178"/>
      <c r="EX191" s="177"/>
      <c r="EY191" s="178"/>
      <c r="EZ191" s="177"/>
      <c r="FA191" s="205"/>
      <c r="FB191" s="199">
        <f t="shared" si="285"/>
        <v>0</v>
      </c>
      <c r="FC191" s="216">
        <f t="shared" si="286"/>
        <v>0</v>
      </c>
      <c r="FD191" s="199">
        <f t="shared" si="287"/>
        <v>0</v>
      </c>
      <c r="FE191" s="215">
        <f t="shared" si="288"/>
        <v>0</v>
      </c>
      <c r="FF191" s="1"/>
      <c r="FG191" s="1"/>
      <c r="FH191" s="177"/>
      <c r="FI191" s="178"/>
      <c r="FJ191" s="177"/>
      <c r="FK191" s="178"/>
      <c r="FL191" s="177"/>
      <c r="FM191" s="178"/>
      <c r="FN191" s="177"/>
      <c r="FO191" s="178"/>
      <c r="FP191" s="177"/>
      <c r="FQ191" s="178"/>
      <c r="FR191" s="177"/>
      <c r="FS191" s="178"/>
      <c r="FT191" s="177"/>
      <c r="FU191" s="178"/>
      <c r="FV191" s="177"/>
      <c r="FW191" s="205"/>
      <c r="FX191" s="199">
        <f t="shared" si="299"/>
        <v>0</v>
      </c>
      <c r="FY191" s="216">
        <f t="shared" si="300"/>
        <v>0</v>
      </c>
      <c r="FZ191" s="199">
        <f t="shared" si="301"/>
        <v>0</v>
      </c>
      <c r="GA191" s="215">
        <f t="shared" si="302"/>
        <v>0</v>
      </c>
      <c r="GB191" s="1"/>
      <c r="GC191" s="1"/>
      <c r="GD191" s="177"/>
      <c r="GE191" s="178"/>
      <c r="GF191" s="177"/>
      <c r="GG191" s="178"/>
      <c r="GH191" s="177"/>
      <c r="GI191" s="178"/>
      <c r="GJ191" s="177"/>
      <c r="GK191" s="178"/>
      <c r="GL191" s="177"/>
      <c r="GM191" s="178"/>
      <c r="GN191" s="177"/>
      <c r="GO191" s="178"/>
      <c r="GP191" s="177"/>
      <c r="GQ191" s="178"/>
      <c r="GR191" s="177"/>
      <c r="GS191" s="205"/>
      <c r="GT191" s="199">
        <f t="shared" si="303"/>
        <v>0</v>
      </c>
      <c r="GU191" s="216">
        <f t="shared" si="304"/>
        <v>0</v>
      </c>
      <c r="GV191" s="199">
        <f t="shared" si="305"/>
        <v>0</v>
      </c>
      <c r="GW191" s="215">
        <f t="shared" si="306"/>
        <v>0</v>
      </c>
      <c r="GX191" s="1"/>
      <c r="GY191" s="1"/>
      <c r="GZ191" s="177"/>
      <c r="HA191" s="178"/>
      <c r="HB191" s="177"/>
      <c r="HC191" s="178"/>
      <c r="HD191" s="177"/>
      <c r="HE191" s="178"/>
      <c r="HF191" s="177"/>
      <c r="HG191" s="178"/>
      <c r="HH191" s="177"/>
      <c r="HI191" s="178"/>
      <c r="HJ191" s="177"/>
      <c r="HK191" s="178"/>
      <c r="HL191" s="177"/>
      <c r="HM191" s="178"/>
      <c r="HN191" s="177"/>
      <c r="HO191" s="205"/>
      <c r="HP191" s="199">
        <f t="shared" si="307"/>
        <v>0</v>
      </c>
      <c r="HQ191" s="216">
        <f t="shared" si="308"/>
        <v>0</v>
      </c>
      <c r="HR191" s="199">
        <f t="shared" si="309"/>
        <v>0</v>
      </c>
      <c r="HS191" s="215">
        <f t="shared" si="310"/>
        <v>0</v>
      </c>
      <c r="HT191" s="1"/>
      <c r="HU191" s="1"/>
      <c r="HV191" s="201">
        <f t="shared" si="311"/>
        <v>0</v>
      </c>
      <c r="HW191" s="202">
        <f t="shared" si="312"/>
        <v>0</v>
      </c>
      <c r="HX191" s="169">
        <f t="shared" si="313"/>
        <v>0</v>
      </c>
      <c r="HY191" s="170">
        <f t="shared" si="314"/>
        <v>0</v>
      </c>
      <c r="HZ191" s="203">
        <f t="shared" si="315"/>
        <v>0</v>
      </c>
      <c r="IA191" s="202">
        <f t="shared" si="316"/>
        <v>0</v>
      </c>
      <c r="IB191" s="169">
        <f t="shared" si="317"/>
        <v>0</v>
      </c>
      <c r="IC191" s="444">
        <f t="shared" si="318"/>
        <v>0</v>
      </c>
      <c r="ID191" s="437">
        <f t="shared" si="319"/>
        <v>0</v>
      </c>
      <c r="IE191" s="439">
        <f t="shared" si="320"/>
        <v>0</v>
      </c>
      <c r="IF191" s="438" t="s">
        <v>343</v>
      </c>
      <c r="IG191" s="439" t="s">
        <v>343</v>
      </c>
      <c r="IH191" s="1"/>
    </row>
    <row r="192" spans="2:242" s="4" customFormat="1" ht="16.5" hidden="1" customHeight="1" x14ac:dyDescent="0.2">
      <c r="B192" s="73"/>
      <c r="C192" s="882"/>
      <c r="D192" s="883"/>
      <c r="E192" s="131"/>
      <c r="F192" s="564"/>
      <c r="G192" s="131"/>
      <c r="H192" s="131"/>
      <c r="I192" s="80">
        <f>INT(ROUND(F192,2)*(IF(E192&gt;0,data!$J$4,0)))</f>
        <v>0</v>
      </c>
      <c r="J192" s="80"/>
      <c r="K192" s="567"/>
      <c r="L192" s="131"/>
      <c r="M192" s="80">
        <f>INT(ROUND(F192,2)*(IF(E192&gt;0,(IF(K192="ano",data!$J$6,0)),0)))</f>
        <v>0</v>
      </c>
      <c r="N192" s="82"/>
      <c r="O192" s="84"/>
      <c r="Q192" s="85"/>
      <c r="R192" s="639" t="s">
        <v>343</v>
      </c>
      <c r="T192" s="4">
        <f t="shared" si="264"/>
        <v>0</v>
      </c>
      <c r="U192" s="176" t="s">
        <v>300</v>
      </c>
      <c r="V192" s="10"/>
      <c r="W192" s="10"/>
      <c r="X192" s="177"/>
      <c r="Y192" s="178"/>
      <c r="Z192" s="177"/>
      <c r="AA192" s="178"/>
      <c r="AB192" s="177"/>
      <c r="AC192" s="178"/>
      <c r="AD192" s="177"/>
      <c r="AE192" s="178"/>
      <c r="AF192" s="177"/>
      <c r="AG192" s="178"/>
      <c r="AH192" s="177"/>
      <c r="AI192" s="178"/>
      <c r="AJ192" s="177"/>
      <c r="AK192" s="178"/>
      <c r="AL192" s="177"/>
      <c r="AM192" s="178"/>
      <c r="AN192" s="177"/>
      <c r="AO192" s="178"/>
      <c r="AP192" s="177"/>
      <c r="AQ192" s="178"/>
      <c r="AR192" s="177"/>
      <c r="AS192" s="178"/>
      <c r="AT192" s="177"/>
      <c r="AU192" s="205"/>
      <c r="AV192" s="199">
        <f t="shared" si="194"/>
        <v>0</v>
      </c>
      <c r="AW192" s="215">
        <f t="shared" si="289"/>
        <v>0</v>
      </c>
      <c r="AX192" s="199">
        <f t="shared" si="195"/>
        <v>0</v>
      </c>
      <c r="AY192" s="215">
        <f t="shared" si="290"/>
        <v>0</v>
      </c>
      <c r="AZ192" s="1"/>
      <c r="BA192" s="1"/>
      <c r="BB192" s="177"/>
      <c r="BC192" s="178"/>
      <c r="BD192" s="177"/>
      <c r="BE192" s="178"/>
      <c r="BF192" s="177"/>
      <c r="BG192" s="178"/>
      <c r="BH192" s="177"/>
      <c r="BI192" s="178"/>
      <c r="BJ192" s="177"/>
      <c r="BK192" s="178"/>
      <c r="BL192" s="177"/>
      <c r="BM192" s="178"/>
      <c r="BN192" s="177"/>
      <c r="BO192" s="178"/>
      <c r="BP192" s="177"/>
      <c r="BQ192" s="205"/>
      <c r="BR192" s="199">
        <f t="shared" si="291"/>
        <v>0</v>
      </c>
      <c r="BS192" s="216">
        <f t="shared" si="292"/>
        <v>0</v>
      </c>
      <c r="BT192" s="199">
        <f t="shared" si="293"/>
        <v>0</v>
      </c>
      <c r="BU192" s="215">
        <f t="shared" si="294"/>
        <v>0</v>
      </c>
      <c r="BV192" s="1"/>
      <c r="BW192" s="1"/>
      <c r="BX192" s="177"/>
      <c r="BY192" s="178"/>
      <c r="BZ192" s="177"/>
      <c r="CA192" s="178"/>
      <c r="CB192" s="177"/>
      <c r="CC192" s="178"/>
      <c r="CD192" s="177"/>
      <c r="CE192" s="178"/>
      <c r="CF192" s="177"/>
      <c r="CG192" s="178"/>
      <c r="CH192" s="177"/>
      <c r="CI192" s="178"/>
      <c r="CJ192" s="177"/>
      <c r="CK192" s="178"/>
      <c r="CL192" s="177"/>
      <c r="CM192" s="205"/>
      <c r="CN192" s="199">
        <f t="shared" si="295"/>
        <v>0</v>
      </c>
      <c r="CO192" s="216">
        <f t="shared" si="296"/>
        <v>0</v>
      </c>
      <c r="CP192" s="199">
        <f t="shared" si="297"/>
        <v>0</v>
      </c>
      <c r="CQ192" s="215">
        <f t="shared" si="298"/>
        <v>0</v>
      </c>
      <c r="CR192" s="1"/>
      <c r="CS192" s="1"/>
      <c r="CT192" s="177"/>
      <c r="CU192" s="178"/>
      <c r="CV192" s="177"/>
      <c r="CW192" s="178"/>
      <c r="CX192" s="177"/>
      <c r="CY192" s="178"/>
      <c r="CZ192" s="177"/>
      <c r="DA192" s="178"/>
      <c r="DB192" s="177"/>
      <c r="DC192" s="178"/>
      <c r="DD192" s="177"/>
      <c r="DE192" s="178"/>
      <c r="DF192" s="177"/>
      <c r="DG192" s="178"/>
      <c r="DH192" s="177"/>
      <c r="DI192" s="205"/>
      <c r="DJ192" s="199">
        <f t="shared" si="325"/>
        <v>0</v>
      </c>
      <c r="DK192" s="216">
        <f t="shared" si="326"/>
        <v>0</v>
      </c>
      <c r="DL192" s="199">
        <f t="shared" si="327"/>
        <v>0</v>
      </c>
      <c r="DM192" s="215">
        <f t="shared" si="328"/>
        <v>0</v>
      </c>
      <c r="DN192" s="1"/>
      <c r="DO192" s="1"/>
      <c r="DP192" s="177"/>
      <c r="DQ192" s="178"/>
      <c r="DR192" s="177"/>
      <c r="DS192" s="178"/>
      <c r="DT192" s="177"/>
      <c r="DU192" s="178"/>
      <c r="DV192" s="177"/>
      <c r="DW192" s="178"/>
      <c r="DX192" s="177"/>
      <c r="DY192" s="178"/>
      <c r="DZ192" s="177"/>
      <c r="EA192" s="178"/>
      <c r="EB192" s="177"/>
      <c r="EC192" s="178"/>
      <c r="ED192" s="177"/>
      <c r="EE192" s="205"/>
      <c r="EF192" s="199">
        <f t="shared" si="281"/>
        <v>0</v>
      </c>
      <c r="EG192" s="216">
        <f t="shared" si="282"/>
        <v>0</v>
      </c>
      <c r="EH192" s="199">
        <f t="shared" si="283"/>
        <v>0</v>
      </c>
      <c r="EI192" s="215">
        <f t="shared" si="284"/>
        <v>0</v>
      </c>
      <c r="EJ192" s="1"/>
      <c r="EK192" s="1"/>
      <c r="EL192" s="177"/>
      <c r="EM192" s="178"/>
      <c r="EN192" s="177"/>
      <c r="EO192" s="178"/>
      <c r="EP192" s="177"/>
      <c r="EQ192" s="178"/>
      <c r="ER192" s="177"/>
      <c r="ES192" s="178"/>
      <c r="ET192" s="177"/>
      <c r="EU192" s="178"/>
      <c r="EV192" s="177"/>
      <c r="EW192" s="178"/>
      <c r="EX192" s="177"/>
      <c r="EY192" s="178"/>
      <c r="EZ192" s="177"/>
      <c r="FA192" s="205"/>
      <c r="FB192" s="199">
        <f t="shared" si="285"/>
        <v>0</v>
      </c>
      <c r="FC192" s="216">
        <f t="shared" si="286"/>
        <v>0</v>
      </c>
      <c r="FD192" s="199">
        <f t="shared" si="287"/>
        <v>0</v>
      </c>
      <c r="FE192" s="215">
        <f t="shared" si="288"/>
        <v>0</v>
      </c>
      <c r="FF192" s="1"/>
      <c r="FG192" s="1"/>
      <c r="FH192" s="177"/>
      <c r="FI192" s="178"/>
      <c r="FJ192" s="177"/>
      <c r="FK192" s="178"/>
      <c r="FL192" s="177"/>
      <c r="FM192" s="178"/>
      <c r="FN192" s="177"/>
      <c r="FO192" s="178"/>
      <c r="FP192" s="177"/>
      <c r="FQ192" s="178"/>
      <c r="FR192" s="177"/>
      <c r="FS192" s="178"/>
      <c r="FT192" s="177"/>
      <c r="FU192" s="178"/>
      <c r="FV192" s="177"/>
      <c r="FW192" s="205"/>
      <c r="FX192" s="199">
        <f t="shared" si="299"/>
        <v>0</v>
      </c>
      <c r="FY192" s="216">
        <f t="shared" si="300"/>
        <v>0</v>
      </c>
      <c r="FZ192" s="199">
        <f t="shared" si="301"/>
        <v>0</v>
      </c>
      <c r="GA192" s="215">
        <f t="shared" si="302"/>
        <v>0</v>
      </c>
      <c r="GB192" s="1"/>
      <c r="GC192" s="1"/>
      <c r="GD192" s="177"/>
      <c r="GE192" s="178"/>
      <c r="GF192" s="177"/>
      <c r="GG192" s="178"/>
      <c r="GH192" s="177"/>
      <c r="GI192" s="178"/>
      <c r="GJ192" s="177"/>
      <c r="GK192" s="178"/>
      <c r="GL192" s="177"/>
      <c r="GM192" s="178"/>
      <c r="GN192" s="177"/>
      <c r="GO192" s="178"/>
      <c r="GP192" s="177"/>
      <c r="GQ192" s="178"/>
      <c r="GR192" s="177"/>
      <c r="GS192" s="205"/>
      <c r="GT192" s="199">
        <f t="shared" si="303"/>
        <v>0</v>
      </c>
      <c r="GU192" s="216">
        <f t="shared" si="304"/>
        <v>0</v>
      </c>
      <c r="GV192" s="199">
        <f t="shared" si="305"/>
        <v>0</v>
      </c>
      <c r="GW192" s="215">
        <f t="shared" si="306"/>
        <v>0</v>
      </c>
      <c r="GX192" s="1"/>
      <c r="GY192" s="1"/>
      <c r="GZ192" s="177"/>
      <c r="HA192" s="178"/>
      <c r="HB192" s="177"/>
      <c r="HC192" s="178"/>
      <c r="HD192" s="177"/>
      <c r="HE192" s="178"/>
      <c r="HF192" s="177"/>
      <c r="HG192" s="178"/>
      <c r="HH192" s="177"/>
      <c r="HI192" s="178"/>
      <c r="HJ192" s="177"/>
      <c r="HK192" s="178"/>
      <c r="HL192" s="177"/>
      <c r="HM192" s="178"/>
      <c r="HN192" s="177"/>
      <c r="HO192" s="205"/>
      <c r="HP192" s="199">
        <f t="shared" si="307"/>
        <v>0</v>
      </c>
      <c r="HQ192" s="216">
        <f t="shared" si="308"/>
        <v>0</v>
      </c>
      <c r="HR192" s="199">
        <f t="shared" si="309"/>
        <v>0</v>
      </c>
      <c r="HS192" s="215">
        <f t="shared" si="310"/>
        <v>0</v>
      </c>
      <c r="HT192" s="1"/>
      <c r="HU192" s="1"/>
      <c r="HV192" s="201">
        <f t="shared" si="311"/>
        <v>0</v>
      </c>
      <c r="HW192" s="202">
        <f t="shared" si="312"/>
        <v>0</v>
      </c>
      <c r="HX192" s="169">
        <f t="shared" si="313"/>
        <v>0</v>
      </c>
      <c r="HY192" s="170">
        <f t="shared" si="314"/>
        <v>0</v>
      </c>
      <c r="HZ192" s="203">
        <f t="shared" si="315"/>
        <v>0</v>
      </c>
      <c r="IA192" s="202">
        <f t="shared" si="316"/>
        <v>0</v>
      </c>
      <c r="IB192" s="169">
        <f t="shared" si="317"/>
        <v>0</v>
      </c>
      <c r="IC192" s="444">
        <f t="shared" si="318"/>
        <v>0</v>
      </c>
      <c r="ID192" s="437">
        <f t="shared" si="319"/>
        <v>0</v>
      </c>
      <c r="IE192" s="439">
        <f t="shared" si="320"/>
        <v>0</v>
      </c>
      <c r="IF192" s="438" t="s">
        <v>343</v>
      </c>
      <c r="IG192" s="439" t="s">
        <v>343</v>
      </c>
      <c r="IH192" s="1"/>
    </row>
    <row r="193" spans="2:242" s="4" customFormat="1" ht="16.5" customHeight="1" x14ac:dyDescent="0.2">
      <c r="B193" s="73" t="s">
        <v>377</v>
      </c>
      <c r="C193" s="880"/>
      <c r="D193" s="881"/>
      <c r="E193" s="318"/>
      <c r="F193" s="314"/>
      <c r="G193" s="14"/>
      <c r="H193" s="14"/>
      <c r="I193" s="80">
        <f>INT(ROUND(F193,2)*(IF(E193&gt;0,data!$J$4,0)))</f>
        <v>0</v>
      </c>
      <c r="J193" s="80">
        <f t="shared" ref="J193" si="353">IF(E193&gt;0,I193*E193,0)</f>
        <v>0</v>
      </c>
      <c r="K193" s="320"/>
      <c r="L193" s="318"/>
      <c r="M193" s="80">
        <f>INT(ROUND(F193,2)*(IF(E193&gt;0,(IF(K193="ano",data!$J$6,0)),0)))</f>
        <v>0</v>
      </c>
      <c r="N193" s="82">
        <f t="shared" ref="N193" si="354">IF(L193&gt;E193,M193*E193,M193*L193)</f>
        <v>0</v>
      </c>
      <c r="O193" s="84">
        <f t="shared" ref="O193" si="355">J193+N193</f>
        <v>0</v>
      </c>
      <c r="Q193" s="85" t="str">
        <f t="shared" ref="Q193" si="356">IF(O193&gt;0,1,"")</f>
        <v/>
      </c>
      <c r="R193" s="639" t="s">
        <v>343</v>
      </c>
      <c r="T193" s="4">
        <f t="shared" si="264"/>
        <v>0</v>
      </c>
      <c r="U193" s="179" t="s">
        <v>300</v>
      </c>
      <c r="V193" s="10"/>
      <c r="W193" s="10"/>
      <c r="X193" s="167"/>
      <c r="Y193" s="180"/>
      <c r="Z193" s="167"/>
      <c r="AA193" s="180"/>
      <c r="AB193" s="167"/>
      <c r="AC193" s="180"/>
      <c r="AD193" s="167"/>
      <c r="AE193" s="180"/>
      <c r="AF193" s="167"/>
      <c r="AG193" s="180"/>
      <c r="AH193" s="167"/>
      <c r="AI193" s="180"/>
      <c r="AJ193" s="167"/>
      <c r="AK193" s="180"/>
      <c r="AL193" s="167"/>
      <c r="AM193" s="180"/>
      <c r="AN193" s="167"/>
      <c r="AO193" s="180"/>
      <c r="AP193" s="167"/>
      <c r="AQ193" s="180"/>
      <c r="AR193" s="167"/>
      <c r="AS193" s="180"/>
      <c r="AT193" s="167"/>
      <c r="AU193" s="198"/>
      <c r="AV193" s="199">
        <f t="shared" si="194"/>
        <v>0</v>
      </c>
      <c r="AW193" s="215">
        <f t="shared" si="289"/>
        <v>0</v>
      </c>
      <c r="AX193" s="199">
        <f t="shared" si="195"/>
        <v>0</v>
      </c>
      <c r="AY193" s="215">
        <f t="shared" si="290"/>
        <v>0</v>
      </c>
      <c r="AZ193" s="1"/>
      <c r="BA193" s="1"/>
      <c r="BB193" s="167"/>
      <c r="BC193" s="180"/>
      <c r="BD193" s="167"/>
      <c r="BE193" s="180"/>
      <c r="BF193" s="167"/>
      <c r="BG193" s="180"/>
      <c r="BH193" s="167"/>
      <c r="BI193" s="180"/>
      <c r="BJ193" s="167"/>
      <c r="BK193" s="180"/>
      <c r="BL193" s="167"/>
      <c r="BM193" s="180"/>
      <c r="BN193" s="167"/>
      <c r="BO193" s="180"/>
      <c r="BP193" s="167"/>
      <c r="BQ193" s="198"/>
      <c r="BR193" s="199">
        <f t="shared" si="291"/>
        <v>0</v>
      </c>
      <c r="BS193" s="216">
        <f t="shared" si="292"/>
        <v>0</v>
      </c>
      <c r="BT193" s="199">
        <f t="shared" si="293"/>
        <v>0</v>
      </c>
      <c r="BU193" s="215">
        <f t="shared" si="294"/>
        <v>0</v>
      </c>
      <c r="BV193" s="1"/>
      <c r="BW193" s="1"/>
      <c r="BX193" s="167"/>
      <c r="BY193" s="180"/>
      <c r="BZ193" s="167"/>
      <c r="CA193" s="180"/>
      <c r="CB193" s="167"/>
      <c r="CC193" s="180"/>
      <c r="CD193" s="167"/>
      <c r="CE193" s="180"/>
      <c r="CF193" s="167"/>
      <c r="CG193" s="180"/>
      <c r="CH193" s="167"/>
      <c r="CI193" s="180"/>
      <c r="CJ193" s="167"/>
      <c r="CK193" s="180"/>
      <c r="CL193" s="167"/>
      <c r="CM193" s="198"/>
      <c r="CN193" s="199">
        <f t="shared" si="295"/>
        <v>0</v>
      </c>
      <c r="CO193" s="216">
        <f t="shared" si="296"/>
        <v>0</v>
      </c>
      <c r="CP193" s="199">
        <f t="shared" si="297"/>
        <v>0</v>
      </c>
      <c r="CQ193" s="215">
        <f t="shared" si="298"/>
        <v>0</v>
      </c>
      <c r="CR193" s="1"/>
      <c r="CS193" s="1"/>
      <c r="CT193" s="167"/>
      <c r="CU193" s="180"/>
      <c r="CV193" s="167"/>
      <c r="CW193" s="180"/>
      <c r="CX193" s="167"/>
      <c r="CY193" s="180"/>
      <c r="CZ193" s="167"/>
      <c r="DA193" s="180"/>
      <c r="DB193" s="167"/>
      <c r="DC193" s="180"/>
      <c r="DD193" s="167"/>
      <c r="DE193" s="180"/>
      <c r="DF193" s="167"/>
      <c r="DG193" s="180"/>
      <c r="DH193" s="167"/>
      <c r="DI193" s="198"/>
      <c r="DJ193" s="199">
        <f t="shared" si="325"/>
        <v>0</v>
      </c>
      <c r="DK193" s="216">
        <f t="shared" si="326"/>
        <v>0</v>
      </c>
      <c r="DL193" s="199">
        <f t="shared" si="327"/>
        <v>0</v>
      </c>
      <c r="DM193" s="215">
        <f t="shared" si="328"/>
        <v>0</v>
      </c>
      <c r="DN193" s="1"/>
      <c r="DO193" s="1"/>
      <c r="DP193" s="167"/>
      <c r="DQ193" s="180"/>
      <c r="DR193" s="167"/>
      <c r="DS193" s="180"/>
      <c r="DT193" s="167"/>
      <c r="DU193" s="180"/>
      <c r="DV193" s="167"/>
      <c r="DW193" s="180"/>
      <c r="DX193" s="167"/>
      <c r="DY193" s="180"/>
      <c r="DZ193" s="167"/>
      <c r="EA193" s="180"/>
      <c r="EB193" s="167"/>
      <c r="EC193" s="180"/>
      <c r="ED193" s="167"/>
      <c r="EE193" s="198"/>
      <c r="EF193" s="199">
        <f t="shared" si="281"/>
        <v>0</v>
      </c>
      <c r="EG193" s="216">
        <f t="shared" si="282"/>
        <v>0</v>
      </c>
      <c r="EH193" s="199">
        <f t="shared" si="283"/>
        <v>0</v>
      </c>
      <c r="EI193" s="215">
        <f t="shared" si="284"/>
        <v>0</v>
      </c>
      <c r="EJ193" s="1"/>
      <c r="EK193" s="1"/>
      <c r="EL193" s="167"/>
      <c r="EM193" s="180"/>
      <c r="EN193" s="167"/>
      <c r="EO193" s="180"/>
      <c r="EP193" s="167"/>
      <c r="EQ193" s="180"/>
      <c r="ER193" s="167"/>
      <c r="ES193" s="180"/>
      <c r="ET193" s="167"/>
      <c r="EU193" s="180"/>
      <c r="EV193" s="167"/>
      <c r="EW193" s="180"/>
      <c r="EX193" s="167"/>
      <c r="EY193" s="180"/>
      <c r="EZ193" s="167"/>
      <c r="FA193" s="198"/>
      <c r="FB193" s="199">
        <f t="shared" si="285"/>
        <v>0</v>
      </c>
      <c r="FC193" s="216">
        <f t="shared" si="286"/>
        <v>0</v>
      </c>
      <c r="FD193" s="199">
        <f t="shared" si="287"/>
        <v>0</v>
      </c>
      <c r="FE193" s="215">
        <f t="shared" si="288"/>
        <v>0</v>
      </c>
      <c r="FF193" s="1"/>
      <c r="FG193" s="1"/>
      <c r="FH193" s="167"/>
      <c r="FI193" s="180"/>
      <c r="FJ193" s="167"/>
      <c r="FK193" s="180"/>
      <c r="FL193" s="167"/>
      <c r="FM193" s="180"/>
      <c r="FN193" s="167"/>
      <c r="FO193" s="180"/>
      <c r="FP193" s="167"/>
      <c r="FQ193" s="180"/>
      <c r="FR193" s="167"/>
      <c r="FS193" s="180"/>
      <c r="FT193" s="167"/>
      <c r="FU193" s="180"/>
      <c r="FV193" s="167"/>
      <c r="FW193" s="198"/>
      <c r="FX193" s="199">
        <f t="shared" si="299"/>
        <v>0</v>
      </c>
      <c r="FY193" s="216">
        <f t="shared" si="300"/>
        <v>0</v>
      </c>
      <c r="FZ193" s="199">
        <f t="shared" si="301"/>
        <v>0</v>
      </c>
      <c r="GA193" s="215">
        <f t="shared" si="302"/>
        <v>0</v>
      </c>
      <c r="GB193" s="1"/>
      <c r="GC193" s="1"/>
      <c r="GD193" s="167"/>
      <c r="GE193" s="180"/>
      <c r="GF193" s="167"/>
      <c r="GG193" s="180"/>
      <c r="GH193" s="167"/>
      <c r="GI193" s="180"/>
      <c r="GJ193" s="167"/>
      <c r="GK193" s="180"/>
      <c r="GL193" s="167"/>
      <c r="GM193" s="180"/>
      <c r="GN193" s="167"/>
      <c r="GO193" s="180"/>
      <c r="GP193" s="167"/>
      <c r="GQ193" s="180"/>
      <c r="GR193" s="167"/>
      <c r="GS193" s="198"/>
      <c r="GT193" s="199">
        <f t="shared" si="303"/>
        <v>0</v>
      </c>
      <c r="GU193" s="216">
        <f t="shared" si="304"/>
        <v>0</v>
      </c>
      <c r="GV193" s="199">
        <f t="shared" si="305"/>
        <v>0</v>
      </c>
      <c r="GW193" s="215">
        <f t="shared" si="306"/>
        <v>0</v>
      </c>
      <c r="GX193" s="1"/>
      <c r="GY193" s="1"/>
      <c r="GZ193" s="167"/>
      <c r="HA193" s="180"/>
      <c r="HB193" s="167"/>
      <c r="HC193" s="180"/>
      <c r="HD193" s="167"/>
      <c r="HE193" s="180"/>
      <c r="HF193" s="167"/>
      <c r="HG193" s="180"/>
      <c r="HH193" s="167"/>
      <c r="HI193" s="180"/>
      <c r="HJ193" s="167"/>
      <c r="HK193" s="180"/>
      <c r="HL193" s="167"/>
      <c r="HM193" s="180"/>
      <c r="HN193" s="167"/>
      <c r="HO193" s="198"/>
      <c r="HP193" s="199">
        <f t="shared" si="307"/>
        <v>0</v>
      </c>
      <c r="HQ193" s="216">
        <f t="shared" si="308"/>
        <v>0</v>
      </c>
      <c r="HR193" s="199">
        <f t="shared" si="309"/>
        <v>0</v>
      </c>
      <c r="HS193" s="215">
        <f t="shared" si="310"/>
        <v>0</v>
      </c>
      <c r="HT193" s="1"/>
      <c r="HU193" s="1"/>
      <c r="HV193" s="201">
        <f t="shared" si="311"/>
        <v>0</v>
      </c>
      <c r="HW193" s="202">
        <f t="shared" si="312"/>
        <v>0</v>
      </c>
      <c r="HX193" s="169">
        <f t="shared" si="313"/>
        <v>0</v>
      </c>
      <c r="HY193" s="170">
        <f t="shared" si="314"/>
        <v>0</v>
      </c>
      <c r="HZ193" s="203">
        <f t="shared" si="315"/>
        <v>0</v>
      </c>
      <c r="IA193" s="202">
        <f t="shared" si="316"/>
        <v>0</v>
      </c>
      <c r="IB193" s="169">
        <f t="shared" si="317"/>
        <v>0</v>
      </c>
      <c r="IC193" s="444">
        <f t="shared" si="318"/>
        <v>0</v>
      </c>
      <c r="ID193" s="437">
        <f t="shared" si="319"/>
        <v>0</v>
      </c>
      <c r="IE193" s="439">
        <f t="shared" si="320"/>
        <v>0</v>
      </c>
      <c r="IF193" s="438" t="s">
        <v>343</v>
      </c>
      <c r="IG193" s="439" t="s">
        <v>343</v>
      </c>
      <c r="IH193" s="1"/>
    </row>
    <row r="194" spans="2:242" s="4" customFormat="1" ht="16.5" hidden="1" customHeight="1" x14ac:dyDescent="0.2">
      <c r="B194" s="73"/>
      <c r="C194" s="882"/>
      <c r="D194" s="883"/>
      <c r="E194" s="131"/>
      <c r="F194" s="564"/>
      <c r="G194" s="131"/>
      <c r="H194" s="131"/>
      <c r="I194" s="80">
        <f>INT(ROUND(F194,2)*(IF(E194&gt;0,data!$J$4,0)))</f>
        <v>0</v>
      </c>
      <c r="J194" s="80"/>
      <c r="K194" s="567"/>
      <c r="L194" s="131"/>
      <c r="M194" s="80">
        <f>INT(ROUND(F194,2)*(IF(E194&gt;0,(IF(K194="ano",data!$J$6,0)),0)))</f>
        <v>0</v>
      </c>
      <c r="N194" s="82"/>
      <c r="O194" s="84"/>
      <c r="Q194" s="85"/>
      <c r="R194" s="639" t="s">
        <v>343</v>
      </c>
      <c r="T194" s="4">
        <f t="shared" si="264"/>
        <v>0</v>
      </c>
      <c r="U194" s="176" t="s">
        <v>300</v>
      </c>
      <c r="V194" s="10"/>
      <c r="W194" s="10"/>
      <c r="X194" s="177"/>
      <c r="Y194" s="178"/>
      <c r="Z194" s="177"/>
      <c r="AA194" s="178"/>
      <c r="AB194" s="177"/>
      <c r="AC194" s="178"/>
      <c r="AD194" s="177"/>
      <c r="AE194" s="178"/>
      <c r="AF194" s="177"/>
      <c r="AG194" s="178"/>
      <c r="AH194" s="177"/>
      <c r="AI194" s="178"/>
      <c r="AJ194" s="177"/>
      <c r="AK194" s="178"/>
      <c r="AL194" s="177"/>
      <c r="AM194" s="178"/>
      <c r="AN194" s="177"/>
      <c r="AO194" s="178"/>
      <c r="AP194" s="177"/>
      <c r="AQ194" s="178"/>
      <c r="AR194" s="177"/>
      <c r="AS194" s="178"/>
      <c r="AT194" s="177"/>
      <c r="AU194" s="205"/>
      <c r="AV194" s="199">
        <f t="shared" si="194"/>
        <v>0</v>
      </c>
      <c r="AW194" s="215">
        <f t="shared" si="289"/>
        <v>0</v>
      </c>
      <c r="AX194" s="199">
        <f t="shared" si="195"/>
        <v>0</v>
      </c>
      <c r="AY194" s="215">
        <f t="shared" si="290"/>
        <v>0</v>
      </c>
      <c r="AZ194" s="1"/>
      <c r="BA194" s="1"/>
      <c r="BB194" s="177"/>
      <c r="BC194" s="178"/>
      <c r="BD194" s="177"/>
      <c r="BE194" s="178"/>
      <c r="BF194" s="177"/>
      <c r="BG194" s="178"/>
      <c r="BH194" s="177"/>
      <c r="BI194" s="178"/>
      <c r="BJ194" s="177"/>
      <c r="BK194" s="178"/>
      <c r="BL194" s="177"/>
      <c r="BM194" s="178"/>
      <c r="BN194" s="177"/>
      <c r="BO194" s="178"/>
      <c r="BP194" s="177"/>
      <c r="BQ194" s="205"/>
      <c r="BR194" s="199">
        <f t="shared" si="291"/>
        <v>0</v>
      </c>
      <c r="BS194" s="216">
        <f t="shared" si="292"/>
        <v>0</v>
      </c>
      <c r="BT194" s="199">
        <f t="shared" si="293"/>
        <v>0</v>
      </c>
      <c r="BU194" s="215">
        <f t="shared" si="294"/>
        <v>0</v>
      </c>
      <c r="BV194" s="1"/>
      <c r="BW194" s="1"/>
      <c r="BX194" s="177"/>
      <c r="BY194" s="178"/>
      <c r="BZ194" s="177"/>
      <c r="CA194" s="178"/>
      <c r="CB194" s="177"/>
      <c r="CC194" s="178"/>
      <c r="CD194" s="177"/>
      <c r="CE194" s="178"/>
      <c r="CF194" s="177"/>
      <c r="CG194" s="178"/>
      <c r="CH194" s="177"/>
      <c r="CI194" s="178"/>
      <c r="CJ194" s="177"/>
      <c r="CK194" s="178"/>
      <c r="CL194" s="177"/>
      <c r="CM194" s="205"/>
      <c r="CN194" s="199">
        <f t="shared" si="295"/>
        <v>0</v>
      </c>
      <c r="CO194" s="216">
        <f t="shared" si="296"/>
        <v>0</v>
      </c>
      <c r="CP194" s="199">
        <f t="shared" si="297"/>
        <v>0</v>
      </c>
      <c r="CQ194" s="215">
        <f t="shared" si="298"/>
        <v>0</v>
      </c>
      <c r="CR194" s="1"/>
      <c r="CS194" s="1"/>
      <c r="CT194" s="177"/>
      <c r="CU194" s="178"/>
      <c r="CV194" s="177"/>
      <c r="CW194" s="178"/>
      <c r="CX194" s="177"/>
      <c r="CY194" s="178"/>
      <c r="CZ194" s="177"/>
      <c r="DA194" s="178"/>
      <c r="DB194" s="177"/>
      <c r="DC194" s="178"/>
      <c r="DD194" s="177"/>
      <c r="DE194" s="178"/>
      <c r="DF194" s="177"/>
      <c r="DG194" s="178"/>
      <c r="DH194" s="177"/>
      <c r="DI194" s="205"/>
      <c r="DJ194" s="199">
        <f t="shared" si="325"/>
        <v>0</v>
      </c>
      <c r="DK194" s="216">
        <f t="shared" si="326"/>
        <v>0</v>
      </c>
      <c r="DL194" s="199">
        <f t="shared" si="327"/>
        <v>0</v>
      </c>
      <c r="DM194" s="215">
        <f t="shared" si="328"/>
        <v>0</v>
      </c>
      <c r="DN194" s="1"/>
      <c r="DO194" s="1"/>
      <c r="DP194" s="177"/>
      <c r="DQ194" s="178"/>
      <c r="DR194" s="177"/>
      <c r="DS194" s="178"/>
      <c r="DT194" s="177"/>
      <c r="DU194" s="178"/>
      <c r="DV194" s="177"/>
      <c r="DW194" s="178"/>
      <c r="DX194" s="177"/>
      <c r="DY194" s="178"/>
      <c r="DZ194" s="177"/>
      <c r="EA194" s="178"/>
      <c r="EB194" s="177"/>
      <c r="EC194" s="178"/>
      <c r="ED194" s="177"/>
      <c r="EE194" s="205"/>
      <c r="EF194" s="199">
        <f t="shared" si="281"/>
        <v>0</v>
      </c>
      <c r="EG194" s="216">
        <f t="shared" si="282"/>
        <v>0</v>
      </c>
      <c r="EH194" s="199">
        <f t="shared" si="283"/>
        <v>0</v>
      </c>
      <c r="EI194" s="215">
        <f t="shared" si="284"/>
        <v>0</v>
      </c>
      <c r="EJ194" s="1"/>
      <c r="EK194" s="1"/>
      <c r="EL194" s="177"/>
      <c r="EM194" s="178"/>
      <c r="EN194" s="177"/>
      <c r="EO194" s="178"/>
      <c r="EP194" s="177"/>
      <c r="EQ194" s="178"/>
      <c r="ER194" s="177"/>
      <c r="ES194" s="178"/>
      <c r="ET194" s="177"/>
      <c r="EU194" s="178"/>
      <c r="EV194" s="177"/>
      <c r="EW194" s="178"/>
      <c r="EX194" s="177"/>
      <c r="EY194" s="178"/>
      <c r="EZ194" s="177"/>
      <c r="FA194" s="205"/>
      <c r="FB194" s="199">
        <f t="shared" si="285"/>
        <v>0</v>
      </c>
      <c r="FC194" s="216">
        <f t="shared" si="286"/>
        <v>0</v>
      </c>
      <c r="FD194" s="199">
        <f t="shared" si="287"/>
        <v>0</v>
      </c>
      <c r="FE194" s="215">
        <f t="shared" si="288"/>
        <v>0</v>
      </c>
      <c r="FF194" s="1"/>
      <c r="FG194" s="1"/>
      <c r="FH194" s="177"/>
      <c r="FI194" s="178"/>
      <c r="FJ194" s="177"/>
      <c r="FK194" s="178"/>
      <c r="FL194" s="177"/>
      <c r="FM194" s="178"/>
      <c r="FN194" s="177"/>
      <c r="FO194" s="178"/>
      <c r="FP194" s="177"/>
      <c r="FQ194" s="178"/>
      <c r="FR194" s="177"/>
      <c r="FS194" s="178"/>
      <c r="FT194" s="177"/>
      <c r="FU194" s="178"/>
      <c r="FV194" s="177"/>
      <c r="FW194" s="205"/>
      <c r="FX194" s="199">
        <f t="shared" si="299"/>
        <v>0</v>
      </c>
      <c r="FY194" s="216">
        <f t="shared" si="300"/>
        <v>0</v>
      </c>
      <c r="FZ194" s="199">
        <f t="shared" si="301"/>
        <v>0</v>
      </c>
      <c r="GA194" s="215">
        <f t="shared" si="302"/>
        <v>0</v>
      </c>
      <c r="GB194" s="1"/>
      <c r="GC194" s="1"/>
      <c r="GD194" s="177"/>
      <c r="GE194" s="178"/>
      <c r="GF194" s="177"/>
      <c r="GG194" s="178"/>
      <c r="GH194" s="177"/>
      <c r="GI194" s="178"/>
      <c r="GJ194" s="177"/>
      <c r="GK194" s="178"/>
      <c r="GL194" s="177"/>
      <c r="GM194" s="178"/>
      <c r="GN194" s="177"/>
      <c r="GO194" s="178"/>
      <c r="GP194" s="177"/>
      <c r="GQ194" s="178"/>
      <c r="GR194" s="177"/>
      <c r="GS194" s="205"/>
      <c r="GT194" s="199">
        <f t="shared" si="303"/>
        <v>0</v>
      </c>
      <c r="GU194" s="216">
        <f t="shared" si="304"/>
        <v>0</v>
      </c>
      <c r="GV194" s="199">
        <f t="shared" si="305"/>
        <v>0</v>
      </c>
      <c r="GW194" s="215">
        <f t="shared" si="306"/>
        <v>0</v>
      </c>
      <c r="GX194" s="1"/>
      <c r="GY194" s="1"/>
      <c r="GZ194" s="177"/>
      <c r="HA194" s="178"/>
      <c r="HB194" s="177"/>
      <c r="HC194" s="178"/>
      <c r="HD194" s="177"/>
      <c r="HE194" s="178"/>
      <c r="HF194" s="177"/>
      <c r="HG194" s="178"/>
      <c r="HH194" s="177"/>
      <c r="HI194" s="178"/>
      <c r="HJ194" s="177"/>
      <c r="HK194" s="178"/>
      <c r="HL194" s="177"/>
      <c r="HM194" s="178"/>
      <c r="HN194" s="177"/>
      <c r="HO194" s="205"/>
      <c r="HP194" s="199">
        <f t="shared" si="307"/>
        <v>0</v>
      </c>
      <c r="HQ194" s="216">
        <f t="shared" si="308"/>
        <v>0</v>
      </c>
      <c r="HR194" s="199">
        <f t="shared" si="309"/>
        <v>0</v>
      </c>
      <c r="HS194" s="215">
        <f t="shared" si="310"/>
        <v>0</v>
      </c>
      <c r="HT194" s="1"/>
      <c r="HU194" s="1"/>
      <c r="HV194" s="201">
        <f t="shared" si="311"/>
        <v>0</v>
      </c>
      <c r="HW194" s="202">
        <f t="shared" si="312"/>
        <v>0</v>
      </c>
      <c r="HX194" s="169">
        <f t="shared" si="313"/>
        <v>0</v>
      </c>
      <c r="HY194" s="170">
        <f t="shared" si="314"/>
        <v>0</v>
      </c>
      <c r="HZ194" s="203">
        <f t="shared" si="315"/>
        <v>0</v>
      </c>
      <c r="IA194" s="202">
        <f t="shared" si="316"/>
        <v>0</v>
      </c>
      <c r="IB194" s="169">
        <f t="shared" si="317"/>
        <v>0</v>
      </c>
      <c r="IC194" s="444">
        <f t="shared" si="318"/>
        <v>0</v>
      </c>
      <c r="ID194" s="437">
        <f t="shared" si="319"/>
        <v>0</v>
      </c>
      <c r="IE194" s="439">
        <f t="shared" si="320"/>
        <v>0</v>
      </c>
      <c r="IF194" s="438" t="s">
        <v>343</v>
      </c>
      <c r="IG194" s="439" t="s">
        <v>343</v>
      </c>
      <c r="IH194" s="1"/>
    </row>
    <row r="195" spans="2:242" s="4" customFormat="1" ht="16.5" customHeight="1" x14ac:dyDescent="0.2">
      <c r="B195" s="73" t="s">
        <v>378</v>
      </c>
      <c r="C195" s="880"/>
      <c r="D195" s="881"/>
      <c r="E195" s="318"/>
      <c r="F195" s="314"/>
      <c r="G195" s="14"/>
      <c r="H195" s="14"/>
      <c r="I195" s="80">
        <f>INT(ROUND(F195,2)*(IF(E195&gt;0,data!$J$4,0)))</f>
        <v>0</v>
      </c>
      <c r="J195" s="80">
        <f t="shared" ref="J195" si="357">IF(E195&gt;0,I195*E195,0)</f>
        <v>0</v>
      </c>
      <c r="K195" s="320"/>
      <c r="L195" s="318"/>
      <c r="M195" s="80">
        <f>INT(ROUND(F195,2)*(IF(E195&gt;0,(IF(K195="ano",data!$J$6,0)),0)))</f>
        <v>0</v>
      </c>
      <c r="N195" s="82">
        <f t="shared" ref="N195" si="358">IF(L195&gt;E195,M195*E195,M195*L195)</f>
        <v>0</v>
      </c>
      <c r="O195" s="84">
        <f t="shared" ref="O195" si="359">J195+N195</f>
        <v>0</v>
      </c>
      <c r="Q195" s="85" t="str">
        <f t="shared" ref="Q195" si="360">IF(O195&gt;0,1,"")</f>
        <v/>
      </c>
      <c r="R195" s="639" t="s">
        <v>343</v>
      </c>
      <c r="T195" s="4">
        <f t="shared" si="264"/>
        <v>0</v>
      </c>
      <c r="U195" s="179" t="s">
        <v>300</v>
      </c>
      <c r="V195" s="10"/>
      <c r="W195" s="10"/>
      <c r="X195" s="167"/>
      <c r="Y195" s="180"/>
      <c r="Z195" s="167"/>
      <c r="AA195" s="180"/>
      <c r="AB195" s="167"/>
      <c r="AC195" s="180"/>
      <c r="AD195" s="167"/>
      <c r="AE195" s="180"/>
      <c r="AF195" s="167"/>
      <c r="AG195" s="180"/>
      <c r="AH195" s="167"/>
      <c r="AI195" s="180"/>
      <c r="AJ195" s="167"/>
      <c r="AK195" s="180"/>
      <c r="AL195" s="167"/>
      <c r="AM195" s="180"/>
      <c r="AN195" s="167"/>
      <c r="AO195" s="180"/>
      <c r="AP195" s="167"/>
      <c r="AQ195" s="180"/>
      <c r="AR195" s="167"/>
      <c r="AS195" s="180"/>
      <c r="AT195" s="167"/>
      <c r="AU195" s="198"/>
      <c r="AV195" s="199">
        <f t="shared" si="194"/>
        <v>0</v>
      </c>
      <c r="AW195" s="215">
        <f t="shared" si="289"/>
        <v>0</v>
      </c>
      <c r="AX195" s="199">
        <f t="shared" si="195"/>
        <v>0</v>
      </c>
      <c r="AY195" s="215">
        <f t="shared" si="290"/>
        <v>0</v>
      </c>
      <c r="AZ195" s="1"/>
      <c r="BA195" s="1"/>
      <c r="BB195" s="167"/>
      <c r="BC195" s="180"/>
      <c r="BD195" s="167"/>
      <c r="BE195" s="180"/>
      <c r="BF195" s="167"/>
      <c r="BG195" s="180"/>
      <c r="BH195" s="167"/>
      <c r="BI195" s="180"/>
      <c r="BJ195" s="167"/>
      <c r="BK195" s="180"/>
      <c r="BL195" s="167"/>
      <c r="BM195" s="180"/>
      <c r="BN195" s="167"/>
      <c r="BO195" s="180"/>
      <c r="BP195" s="167"/>
      <c r="BQ195" s="198"/>
      <c r="BR195" s="199">
        <f t="shared" si="291"/>
        <v>0</v>
      </c>
      <c r="BS195" s="216">
        <f t="shared" si="292"/>
        <v>0</v>
      </c>
      <c r="BT195" s="199">
        <f t="shared" si="293"/>
        <v>0</v>
      </c>
      <c r="BU195" s="215">
        <f t="shared" si="294"/>
        <v>0</v>
      </c>
      <c r="BV195" s="1"/>
      <c r="BW195" s="1"/>
      <c r="BX195" s="167"/>
      <c r="BY195" s="180"/>
      <c r="BZ195" s="167"/>
      <c r="CA195" s="180"/>
      <c r="CB195" s="167"/>
      <c r="CC195" s="180"/>
      <c r="CD195" s="167"/>
      <c r="CE195" s="180"/>
      <c r="CF195" s="167"/>
      <c r="CG195" s="180"/>
      <c r="CH195" s="167"/>
      <c r="CI195" s="180"/>
      <c r="CJ195" s="167"/>
      <c r="CK195" s="180"/>
      <c r="CL195" s="167"/>
      <c r="CM195" s="198"/>
      <c r="CN195" s="199">
        <f t="shared" si="295"/>
        <v>0</v>
      </c>
      <c r="CO195" s="216">
        <f t="shared" si="296"/>
        <v>0</v>
      </c>
      <c r="CP195" s="199">
        <f t="shared" si="297"/>
        <v>0</v>
      </c>
      <c r="CQ195" s="215">
        <f t="shared" si="298"/>
        <v>0</v>
      </c>
      <c r="CR195" s="1"/>
      <c r="CS195" s="1"/>
      <c r="CT195" s="167"/>
      <c r="CU195" s="180"/>
      <c r="CV195" s="167"/>
      <c r="CW195" s="180"/>
      <c r="CX195" s="167"/>
      <c r="CY195" s="180"/>
      <c r="CZ195" s="167"/>
      <c r="DA195" s="180"/>
      <c r="DB195" s="167"/>
      <c r="DC195" s="180"/>
      <c r="DD195" s="167"/>
      <c r="DE195" s="180"/>
      <c r="DF195" s="167"/>
      <c r="DG195" s="180"/>
      <c r="DH195" s="167"/>
      <c r="DI195" s="198"/>
      <c r="DJ195" s="199">
        <f t="shared" si="325"/>
        <v>0</v>
      </c>
      <c r="DK195" s="216">
        <f t="shared" si="326"/>
        <v>0</v>
      </c>
      <c r="DL195" s="199">
        <f t="shared" si="327"/>
        <v>0</v>
      </c>
      <c r="DM195" s="215">
        <f t="shared" si="328"/>
        <v>0</v>
      </c>
      <c r="DN195" s="1"/>
      <c r="DO195" s="1"/>
      <c r="DP195" s="167"/>
      <c r="DQ195" s="180"/>
      <c r="DR195" s="167"/>
      <c r="DS195" s="180"/>
      <c r="DT195" s="167"/>
      <c r="DU195" s="180"/>
      <c r="DV195" s="167"/>
      <c r="DW195" s="180"/>
      <c r="DX195" s="167"/>
      <c r="DY195" s="180"/>
      <c r="DZ195" s="167"/>
      <c r="EA195" s="180"/>
      <c r="EB195" s="167"/>
      <c r="EC195" s="180"/>
      <c r="ED195" s="167"/>
      <c r="EE195" s="198"/>
      <c r="EF195" s="199">
        <f t="shared" si="281"/>
        <v>0</v>
      </c>
      <c r="EG195" s="216">
        <f t="shared" si="282"/>
        <v>0</v>
      </c>
      <c r="EH195" s="199">
        <f t="shared" si="283"/>
        <v>0</v>
      </c>
      <c r="EI195" s="215">
        <f t="shared" si="284"/>
        <v>0</v>
      </c>
      <c r="EJ195" s="1"/>
      <c r="EK195" s="1"/>
      <c r="EL195" s="167"/>
      <c r="EM195" s="180"/>
      <c r="EN195" s="167"/>
      <c r="EO195" s="180"/>
      <c r="EP195" s="167"/>
      <c r="EQ195" s="180"/>
      <c r="ER195" s="167"/>
      <c r="ES195" s="180"/>
      <c r="ET195" s="167"/>
      <c r="EU195" s="180"/>
      <c r="EV195" s="167"/>
      <c r="EW195" s="180"/>
      <c r="EX195" s="167"/>
      <c r="EY195" s="180"/>
      <c r="EZ195" s="167"/>
      <c r="FA195" s="198"/>
      <c r="FB195" s="199">
        <f t="shared" si="285"/>
        <v>0</v>
      </c>
      <c r="FC195" s="216">
        <f t="shared" si="286"/>
        <v>0</v>
      </c>
      <c r="FD195" s="199">
        <f t="shared" si="287"/>
        <v>0</v>
      </c>
      <c r="FE195" s="215">
        <f t="shared" si="288"/>
        <v>0</v>
      </c>
      <c r="FF195" s="1"/>
      <c r="FG195" s="1"/>
      <c r="FH195" s="167"/>
      <c r="FI195" s="180"/>
      <c r="FJ195" s="167"/>
      <c r="FK195" s="180"/>
      <c r="FL195" s="167"/>
      <c r="FM195" s="180"/>
      <c r="FN195" s="167"/>
      <c r="FO195" s="180"/>
      <c r="FP195" s="167"/>
      <c r="FQ195" s="180"/>
      <c r="FR195" s="167"/>
      <c r="FS195" s="180"/>
      <c r="FT195" s="167"/>
      <c r="FU195" s="180"/>
      <c r="FV195" s="167"/>
      <c r="FW195" s="198"/>
      <c r="FX195" s="199">
        <f t="shared" si="299"/>
        <v>0</v>
      </c>
      <c r="FY195" s="216">
        <f t="shared" si="300"/>
        <v>0</v>
      </c>
      <c r="FZ195" s="199">
        <f t="shared" si="301"/>
        <v>0</v>
      </c>
      <c r="GA195" s="215">
        <f t="shared" si="302"/>
        <v>0</v>
      </c>
      <c r="GB195" s="1"/>
      <c r="GC195" s="1"/>
      <c r="GD195" s="167"/>
      <c r="GE195" s="180"/>
      <c r="GF195" s="167"/>
      <c r="GG195" s="180"/>
      <c r="GH195" s="167"/>
      <c r="GI195" s="180"/>
      <c r="GJ195" s="167"/>
      <c r="GK195" s="180"/>
      <c r="GL195" s="167"/>
      <c r="GM195" s="180"/>
      <c r="GN195" s="167"/>
      <c r="GO195" s="180"/>
      <c r="GP195" s="167"/>
      <c r="GQ195" s="180"/>
      <c r="GR195" s="167"/>
      <c r="GS195" s="198"/>
      <c r="GT195" s="199">
        <f t="shared" si="303"/>
        <v>0</v>
      </c>
      <c r="GU195" s="216">
        <f t="shared" si="304"/>
        <v>0</v>
      </c>
      <c r="GV195" s="199">
        <f t="shared" si="305"/>
        <v>0</v>
      </c>
      <c r="GW195" s="215">
        <f t="shared" si="306"/>
        <v>0</v>
      </c>
      <c r="GX195" s="1"/>
      <c r="GY195" s="1"/>
      <c r="GZ195" s="167"/>
      <c r="HA195" s="180"/>
      <c r="HB195" s="167"/>
      <c r="HC195" s="180"/>
      <c r="HD195" s="167"/>
      <c r="HE195" s="180"/>
      <c r="HF195" s="167"/>
      <c r="HG195" s="180"/>
      <c r="HH195" s="167"/>
      <c r="HI195" s="180"/>
      <c r="HJ195" s="167"/>
      <c r="HK195" s="180"/>
      <c r="HL195" s="167"/>
      <c r="HM195" s="180"/>
      <c r="HN195" s="167"/>
      <c r="HO195" s="198"/>
      <c r="HP195" s="199">
        <f t="shared" si="307"/>
        <v>0</v>
      </c>
      <c r="HQ195" s="216">
        <f t="shared" si="308"/>
        <v>0</v>
      </c>
      <c r="HR195" s="199">
        <f t="shared" si="309"/>
        <v>0</v>
      </c>
      <c r="HS195" s="215">
        <f t="shared" si="310"/>
        <v>0</v>
      </c>
      <c r="HT195" s="1"/>
      <c r="HU195" s="1"/>
      <c r="HV195" s="201">
        <f t="shared" si="311"/>
        <v>0</v>
      </c>
      <c r="HW195" s="202">
        <f t="shared" si="312"/>
        <v>0</v>
      </c>
      <c r="HX195" s="169">
        <f t="shared" si="313"/>
        <v>0</v>
      </c>
      <c r="HY195" s="170">
        <f t="shared" si="314"/>
        <v>0</v>
      </c>
      <c r="HZ195" s="203">
        <f t="shared" si="315"/>
        <v>0</v>
      </c>
      <c r="IA195" s="202">
        <f t="shared" si="316"/>
        <v>0</v>
      </c>
      <c r="IB195" s="169">
        <f t="shared" si="317"/>
        <v>0</v>
      </c>
      <c r="IC195" s="444">
        <f t="shared" si="318"/>
        <v>0</v>
      </c>
      <c r="ID195" s="437">
        <f t="shared" si="319"/>
        <v>0</v>
      </c>
      <c r="IE195" s="439">
        <f t="shared" si="320"/>
        <v>0</v>
      </c>
      <c r="IF195" s="438" t="s">
        <v>343</v>
      </c>
      <c r="IG195" s="439" t="s">
        <v>343</v>
      </c>
      <c r="IH195" s="1"/>
    </row>
    <row r="196" spans="2:242" s="4" customFormat="1" ht="16.5" hidden="1" customHeight="1" x14ac:dyDescent="0.2">
      <c r="B196" s="73"/>
      <c r="C196" s="882"/>
      <c r="D196" s="883"/>
      <c r="E196" s="131"/>
      <c r="F196" s="564"/>
      <c r="G196" s="131"/>
      <c r="H196" s="131"/>
      <c r="I196" s="80">
        <f>INT(ROUND(F196,2)*(IF(E196&gt;0,data!$J$4,0)))</f>
        <v>0</v>
      </c>
      <c r="J196" s="80"/>
      <c r="K196" s="567"/>
      <c r="L196" s="131"/>
      <c r="M196" s="80">
        <f>INT(ROUND(F196,2)*(IF(E196&gt;0,(IF(K196="ano",data!$J$6,0)),0)))</f>
        <v>0</v>
      </c>
      <c r="N196" s="82"/>
      <c r="O196" s="84"/>
      <c r="Q196" s="85"/>
      <c r="R196" s="639" t="s">
        <v>343</v>
      </c>
      <c r="T196" s="4">
        <f t="shared" si="264"/>
        <v>0</v>
      </c>
      <c r="U196" s="176" t="s">
        <v>300</v>
      </c>
      <c r="V196" s="10"/>
      <c r="W196" s="10"/>
      <c r="X196" s="568"/>
      <c r="Y196" s="569"/>
      <c r="Z196" s="568"/>
      <c r="AA196" s="569"/>
      <c r="AB196" s="568"/>
      <c r="AC196" s="569"/>
      <c r="AD196" s="568"/>
      <c r="AE196" s="569"/>
      <c r="AF196" s="568"/>
      <c r="AG196" s="569"/>
      <c r="AH196" s="568"/>
      <c r="AI196" s="569"/>
      <c r="AJ196" s="568"/>
      <c r="AK196" s="569"/>
      <c r="AL196" s="568"/>
      <c r="AM196" s="569"/>
      <c r="AN196" s="568"/>
      <c r="AO196" s="569"/>
      <c r="AP196" s="568"/>
      <c r="AQ196" s="569"/>
      <c r="AR196" s="568"/>
      <c r="AS196" s="569"/>
      <c r="AT196" s="568"/>
      <c r="AU196" s="570"/>
      <c r="AV196" s="199">
        <f t="shared" si="194"/>
        <v>0</v>
      </c>
      <c r="AW196" s="215">
        <f t="shared" si="289"/>
        <v>0</v>
      </c>
      <c r="AX196" s="199">
        <f t="shared" si="195"/>
        <v>0</v>
      </c>
      <c r="AY196" s="215">
        <f t="shared" si="290"/>
        <v>0</v>
      </c>
      <c r="AZ196" s="1"/>
      <c r="BA196" s="1"/>
      <c r="BB196" s="568"/>
      <c r="BC196" s="569"/>
      <c r="BD196" s="568"/>
      <c r="BE196" s="569"/>
      <c r="BF196" s="568"/>
      <c r="BG196" s="569"/>
      <c r="BH196" s="568"/>
      <c r="BI196" s="569"/>
      <c r="BJ196" s="568"/>
      <c r="BK196" s="569"/>
      <c r="BL196" s="568"/>
      <c r="BM196" s="569"/>
      <c r="BN196" s="568"/>
      <c r="BO196" s="569"/>
      <c r="BP196" s="568"/>
      <c r="BQ196" s="570"/>
      <c r="BR196" s="199">
        <f t="shared" si="291"/>
        <v>0</v>
      </c>
      <c r="BS196" s="216">
        <f t="shared" si="292"/>
        <v>0</v>
      </c>
      <c r="BT196" s="199">
        <f t="shared" si="293"/>
        <v>0</v>
      </c>
      <c r="BU196" s="215">
        <f t="shared" si="294"/>
        <v>0</v>
      </c>
      <c r="BV196" s="1"/>
      <c r="BW196" s="1"/>
      <c r="BX196" s="568"/>
      <c r="BY196" s="569"/>
      <c r="BZ196" s="568"/>
      <c r="CA196" s="569"/>
      <c r="CB196" s="568"/>
      <c r="CC196" s="569"/>
      <c r="CD196" s="568"/>
      <c r="CE196" s="569"/>
      <c r="CF196" s="568"/>
      <c r="CG196" s="569"/>
      <c r="CH196" s="568"/>
      <c r="CI196" s="569"/>
      <c r="CJ196" s="568"/>
      <c r="CK196" s="569"/>
      <c r="CL196" s="568"/>
      <c r="CM196" s="570"/>
      <c r="CN196" s="199">
        <f t="shared" si="295"/>
        <v>0</v>
      </c>
      <c r="CO196" s="216">
        <f t="shared" si="296"/>
        <v>0</v>
      </c>
      <c r="CP196" s="199">
        <f t="shared" si="297"/>
        <v>0</v>
      </c>
      <c r="CQ196" s="215">
        <f t="shared" si="298"/>
        <v>0</v>
      </c>
      <c r="CR196" s="1"/>
      <c r="CS196" s="1"/>
      <c r="CT196" s="568"/>
      <c r="CU196" s="569"/>
      <c r="CV196" s="568"/>
      <c r="CW196" s="569"/>
      <c r="CX196" s="568"/>
      <c r="CY196" s="569"/>
      <c r="CZ196" s="568"/>
      <c r="DA196" s="569"/>
      <c r="DB196" s="568"/>
      <c r="DC196" s="569"/>
      <c r="DD196" s="568"/>
      <c r="DE196" s="569"/>
      <c r="DF196" s="568"/>
      <c r="DG196" s="569"/>
      <c r="DH196" s="568"/>
      <c r="DI196" s="570"/>
      <c r="DJ196" s="199">
        <f t="shared" si="325"/>
        <v>0</v>
      </c>
      <c r="DK196" s="216">
        <f t="shared" si="326"/>
        <v>0</v>
      </c>
      <c r="DL196" s="199">
        <f t="shared" si="327"/>
        <v>0</v>
      </c>
      <c r="DM196" s="215">
        <f t="shared" si="328"/>
        <v>0</v>
      </c>
      <c r="DN196" s="1"/>
      <c r="DO196" s="1"/>
      <c r="DP196" s="568"/>
      <c r="DQ196" s="569"/>
      <c r="DR196" s="568"/>
      <c r="DS196" s="569"/>
      <c r="DT196" s="568"/>
      <c r="DU196" s="569"/>
      <c r="DV196" s="568"/>
      <c r="DW196" s="569"/>
      <c r="DX196" s="568"/>
      <c r="DY196" s="569"/>
      <c r="DZ196" s="568"/>
      <c r="EA196" s="569"/>
      <c r="EB196" s="568"/>
      <c r="EC196" s="569"/>
      <c r="ED196" s="568"/>
      <c r="EE196" s="570"/>
      <c r="EF196" s="199">
        <f t="shared" si="281"/>
        <v>0</v>
      </c>
      <c r="EG196" s="216">
        <f t="shared" si="282"/>
        <v>0</v>
      </c>
      <c r="EH196" s="199">
        <f t="shared" si="283"/>
        <v>0</v>
      </c>
      <c r="EI196" s="215">
        <f t="shared" si="284"/>
        <v>0</v>
      </c>
      <c r="EJ196" s="1"/>
      <c r="EK196" s="1"/>
      <c r="EL196" s="568"/>
      <c r="EM196" s="569"/>
      <c r="EN196" s="568"/>
      <c r="EO196" s="569"/>
      <c r="EP196" s="568"/>
      <c r="EQ196" s="569"/>
      <c r="ER196" s="568"/>
      <c r="ES196" s="569"/>
      <c r="ET196" s="568"/>
      <c r="EU196" s="569"/>
      <c r="EV196" s="568"/>
      <c r="EW196" s="569"/>
      <c r="EX196" s="568"/>
      <c r="EY196" s="569"/>
      <c r="EZ196" s="568"/>
      <c r="FA196" s="570"/>
      <c r="FB196" s="199">
        <f t="shared" si="285"/>
        <v>0</v>
      </c>
      <c r="FC196" s="216">
        <f t="shared" si="286"/>
        <v>0</v>
      </c>
      <c r="FD196" s="199">
        <f t="shared" si="287"/>
        <v>0</v>
      </c>
      <c r="FE196" s="215">
        <f t="shared" si="288"/>
        <v>0</v>
      </c>
      <c r="FF196" s="1"/>
      <c r="FG196" s="1"/>
      <c r="FH196" s="568"/>
      <c r="FI196" s="569"/>
      <c r="FJ196" s="568"/>
      <c r="FK196" s="569"/>
      <c r="FL196" s="568"/>
      <c r="FM196" s="569"/>
      <c r="FN196" s="568"/>
      <c r="FO196" s="569"/>
      <c r="FP196" s="568"/>
      <c r="FQ196" s="569"/>
      <c r="FR196" s="568"/>
      <c r="FS196" s="569"/>
      <c r="FT196" s="568"/>
      <c r="FU196" s="569"/>
      <c r="FV196" s="568"/>
      <c r="FW196" s="570"/>
      <c r="FX196" s="199">
        <f t="shared" si="299"/>
        <v>0</v>
      </c>
      <c r="FY196" s="216">
        <f t="shared" si="300"/>
        <v>0</v>
      </c>
      <c r="FZ196" s="199">
        <f t="shared" si="301"/>
        <v>0</v>
      </c>
      <c r="GA196" s="215">
        <f t="shared" si="302"/>
        <v>0</v>
      </c>
      <c r="GB196" s="1"/>
      <c r="GC196" s="1"/>
      <c r="GD196" s="568"/>
      <c r="GE196" s="569"/>
      <c r="GF196" s="568"/>
      <c r="GG196" s="569"/>
      <c r="GH196" s="568"/>
      <c r="GI196" s="569"/>
      <c r="GJ196" s="568"/>
      <c r="GK196" s="569"/>
      <c r="GL196" s="568"/>
      <c r="GM196" s="569"/>
      <c r="GN196" s="568"/>
      <c r="GO196" s="569"/>
      <c r="GP196" s="568"/>
      <c r="GQ196" s="569"/>
      <c r="GR196" s="568"/>
      <c r="GS196" s="570"/>
      <c r="GT196" s="199">
        <f t="shared" si="303"/>
        <v>0</v>
      </c>
      <c r="GU196" s="216">
        <f t="shared" si="304"/>
        <v>0</v>
      </c>
      <c r="GV196" s="199">
        <f t="shared" si="305"/>
        <v>0</v>
      </c>
      <c r="GW196" s="215">
        <f t="shared" si="306"/>
        <v>0</v>
      </c>
      <c r="GX196" s="1"/>
      <c r="GY196" s="1"/>
      <c r="GZ196" s="568"/>
      <c r="HA196" s="569"/>
      <c r="HB196" s="568"/>
      <c r="HC196" s="569"/>
      <c r="HD196" s="568"/>
      <c r="HE196" s="569"/>
      <c r="HF196" s="568"/>
      <c r="HG196" s="569"/>
      <c r="HH196" s="568"/>
      <c r="HI196" s="569"/>
      <c r="HJ196" s="568"/>
      <c r="HK196" s="569"/>
      <c r="HL196" s="568"/>
      <c r="HM196" s="569"/>
      <c r="HN196" s="568"/>
      <c r="HO196" s="570"/>
      <c r="HP196" s="199">
        <f t="shared" si="307"/>
        <v>0</v>
      </c>
      <c r="HQ196" s="216">
        <f t="shared" si="308"/>
        <v>0</v>
      </c>
      <c r="HR196" s="199">
        <f t="shared" si="309"/>
        <v>0</v>
      </c>
      <c r="HS196" s="215">
        <f t="shared" si="310"/>
        <v>0</v>
      </c>
      <c r="HT196" s="1"/>
      <c r="HU196" s="1"/>
      <c r="HV196" s="201">
        <f t="shared" si="311"/>
        <v>0</v>
      </c>
      <c r="HW196" s="202">
        <f t="shared" si="312"/>
        <v>0</v>
      </c>
      <c r="HX196" s="169">
        <f t="shared" si="313"/>
        <v>0</v>
      </c>
      <c r="HY196" s="170">
        <f t="shared" si="314"/>
        <v>0</v>
      </c>
      <c r="HZ196" s="203">
        <f t="shared" si="315"/>
        <v>0</v>
      </c>
      <c r="IA196" s="202">
        <f t="shared" si="316"/>
        <v>0</v>
      </c>
      <c r="IB196" s="169">
        <f t="shared" si="317"/>
        <v>0</v>
      </c>
      <c r="IC196" s="444">
        <f t="shared" si="318"/>
        <v>0</v>
      </c>
      <c r="ID196" s="437">
        <f t="shared" si="319"/>
        <v>0</v>
      </c>
      <c r="IE196" s="439">
        <f t="shared" si="320"/>
        <v>0</v>
      </c>
      <c r="IF196" s="438" t="s">
        <v>343</v>
      </c>
      <c r="IG196" s="439" t="s">
        <v>343</v>
      </c>
      <c r="IH196" s="1"/>
    </row>
    <row r="197" spans="2:242" s="4" customFormat="1" ht="16.5" customHeight="1" x14ac:dyDescent="0.2">
      <c r="B197" s="73" t="s">
        <v>379</v>
      </c>
      <c r="C197" s="880"/>
      <c r="D197" s="881"/>
      <c r="E197" s="318"/>
      <c r="F197" s="314"/>
      <c r="G197" s="14"/>
      <c r="H197" s="14"/>
      <c r="I197" s="80">
        <f>INT(ROUND(F197,2)*(IF(E197&gt;0,data!$J$4,0)))</f>
        <v>0</v>
      </c>
      <c r="J197" s="80">
        <f t="shared" ref="J197" si="361">IF(E197&gt;0,I197*E197,0)</f>
        <v>0</v>
      </c>
      <c r="K197" s="320"/>
      <c r="L197" s="318"/>
      <c r="M197" s="80">
        <f>INT(ROUND(F197,2)*(IF(E197&gt;0,(IF(K197="ano",data!$J$6,0)),0)))</f>
        <v>0</v>
      </c>
      <c r="N197" s="82">
        <f t="shared" ref="N197" si="362">IF(L197&gt;E197,M197*E197,M197*L197)</f>
        <v>0</v>
      </c>
      <c r="O197" s="84">
        <f t="shared" ref="O197" si="363">J197+N197</f>
        <v>0</v>
      </c>
      <c r="Q197" s="85" t="str">
        <f t="shared" ref="Q197" si="364">IF(O197&gt;0,1,"")</f>
        <v/>
      </c>
      <c r="R197" s="639" t="s">
        <v>343</v>
      </c>
      <c r="T197" s="4">
        <f t="shared" si="264"/>
        <v>0</v>
      </c>
      <c r="U197" s="179" t="s">
        <v>300</v>
      </c>
      <c r="V197" s="10"/>
      <c r="W197" s="10"/>
      <c r="X197" s="177"/>
      <c r="Y197" s="178"/>
      <c r="Z197" s="177"/>
      <c r="AA197" s="178"/>
      <c r="AB197" s="177"/>
      <c r="AC197" s="178"/>
      <c r="AD197" s="177"/>
      <c r="AE197" s="178"/>
      <c r="AF197" s="177"/>
      <c r="AG197" s="178"/>
      <c r="AH197" s="177"/>
      <c r="AI197" s="178"/>
      <c r="AJ197" s="177"/>
      <c r="AK197" s="178"/>
      <c r="AL197" s="177"/>
      <c r="AM197" s="178"/>
      <c r="AN197" s="177"/>
      <c r="AO197" s="178"/>
      <c r="AP197" s="177"/>
      <c r="AQ197" s="178"/>
      <c r="AR197" s="177"/>
      <c r="AS197" s="178"/>
      <c r="AT197" s="177"/>
      <c r="AU197" s="205"/>
      <c r="AV197" s="199">
        <f t="shared" si="194"/>
        <v>0</v>
      </c>
      <c r="AW197" s="215">
        <f t="shared" si="289"/>
        <v>0</v>
      </c>
      <c r="AX197" s="199">
        <f t="shared" si="195"/>
        <v>0</v>
      </c>
      <c r="AY197" s="215">
        <f t="shared" si="290"/>
        <v>0</v>
      </c>
      <c r="AZ197" s="1"/>
      <c r="BA197" s="1"/>
      <c r="BB197" s="177"/>
      <c r="BC197" s="178"/>
      <c r="BD197" s="177"/>
      <c r="BE197" s="178"/>
      <c r="BF197" s="177"/>
      <c r="BG197" s="178"/>
      <c r="BH197" s="177"/>
      <c r="BI197" s="178"/>
      <c r="BJ197" s="177"/>
      <c r="BK197" s="178"/>
      <c r="BL197" s="177"/>
      <c r="BM197" s="178"/>
      <c r="BN197" s="177"/>
      <c r="BO197" s="178"/>
      <c r="BP197" s="177"/>
      <c r="BQ197" s="205"/>
      <c r="BR197" s="199">
        <f t="shared" si="291"/>
        <v>0</v>
      </c>
      <c r="BS197" s="216">
        <f t="shared" si="292"/>
        <v>0</v>
      </c>
      <c r="BT197" s="199">
        <f t="shared" si="293"/>
        <v>0</v>
      </c>
      <c r="BU197" s="215">
        <f t="shared" si="294"/>
        <v>0</v>
      </c>
      <c r="BV197" s="1"/>
      <c r="BW197" s="1"/>
      <c r="BX197" s="177"/>
      <c r="BY197" s="178"/>
      <c r="BZ197" s="177"/>
      <c r="CA197" s="178"/>
      <c r="CB197" s="177"/>
      <c r="CC197" s="178"/>
      <c r="CD197" s="177"/>
      <c r="CE197" s="178"/>
      <c r="CF197" s="177"/>
      <c r="CG197" s="178"/>
      <c r="CH197" s="177"/>
      <c r="CI197" s="178"/>
      <c r="CJ197" s="177"/>
      <c r="CK197" s="178"/>
      <c r="CL197" s="177"/>
      <c r="CM197" s="205"/>
      <c r="CN197" s="199">
        <f t="shared" si="295"/>
        <v>0</v>
      </c>
      <c r="CO197" s="216">
        <f t="shared" si="296"/>
        <v>0</v>
      </c>
      <c r="CP197" s="199">
        <f t="shared" si="297"/>
        <v>0</v>
      </c>
      <c r="CQ197" s="215">
        <f t="shared" si="298"/>
        <v>0</v>
      </c>
      <c r="CR197" s="1"/>
      <c r="CS197" s="1"/>
      <c r="CT197" s="177"/>
      <c r="CU197" s="178"/>
      <c r="CV197" s="177"/>
      <c r="CW197" s="178"/>
      <c r="CX197" s="177"/>
      <c r="CY197" s="178"/>
      <c r="CZ197" s="177"/>
      <c r="DA197" s="178"/>
      <c r="DB197" s="177"/>
      <c r="DC197" s="178"/>
      <c r="DD197" s="177"/>
      <c r="DE197" s="178"/>
      <c r="DF197" s="177"/>
      <c r="DG197" s="178"/>
      <c r="DH197" s="177"/>
      <c r="DI197" s="205"/>
      <c r="DJ197" s="199">
        <f t="shared" si="325"/>
        <v>0</v>
      </c>
      <c r="DK197" s="216">
        <f t="shared" si="326"/>
        <v>0</v>
      </c>
      <c r="DL197" s="199">
        <f t="shared" si="327"/>
        <v>0</v>
      </c>
      <c r="DM197" s="215">
        <f t="shared" si="328"/>
        <v>0</v>
      </c>
      <c r="DN197" s="1"/>
      <c r="DO197" s="1"/>
      <c r="DP197" s="177"/>
      <c r="DQ197" s="178"/>
      <c r="DR197" s="177"/>
      <c r="DS197" s="178"/>
      <c r="DT197" s="177"/>
      <c r="DU197" s="178"/>
      <c r="DV197" s="177"/>
      <c r="DW197" s="178"/>
      <c r="DX197" s="177"/>
      <c r="DY197" s="178"/>
      <c r="DZ197" s="177"/>
      <c r="EA197" s="178"/>
      <c r="EB197" s="177"/>
      <c r="EC197" s="178"/>
      <c r="ED197" s="177"/>
      <c r="EE197" s="205"/>
      <c r="EF197" s="199">
        <f t="shared" si="281"/>
        <v>0</v>
      </c>
      <c r="EG197" s="216">
        <f t="shared" si="282"/>
        <v>0</v>
      </c>
      <c r="EH197" s="199">
        <f t="shared" si="283"/>
        <v>0</v>
      </c>
      <c r="EI197" s="215">
        <f t="shared" si="284"/>
        <v>0</v>
      </c>
      <c r="EJ197" s="1"/>
      <c r="EK197" s="1"/>
      <c r="EL197" s="177"/>
      <c r="EM197" s="178"/>
      <c r="EN197" s="177"/>
      <c r="EO197" s="178"/>
      <c r="EP197" s="177"/>
      <c r="EQ197" s="178"/>
      <c r="ER197" s="177"/>
      <c r="ES197" s="178"/>
      <c r="ET197" s="177"/>
      <c r="EU197" s="178"/>
      <c r="EV197" s="177"/>
      <c r="EW197" s="178"/>
      <c r="EX197" s="177"/>
      <c r="EY197" s="178"/>
      <c r="EZ197" s="177"/>
      <c r="FA197" s="205"/>
      <c r="FB197" s="199">
        <f t="shared" si="285"/>
        <v>0</v>
      </c>
      <c r="FC197" s="216">
        <f t="shared" si="286"/>
        <v>0</v>
      </c>
      <c r="FD197" s="199">
        <f t="shared" si="287"/>
        <v>0</v>
      </c>
      <c r="FE197" s="215">
        <f t="shared" si="288"/>
        <v>0</v>
      </c>
      <c r="FF197" s="1"/>
      <c r="FG197" s="1"/>
      <c r="FH197" s="177"/>
      <c r="FI197" s="178"/>
      <c r="FJ197" s="177"/>
      <c r="FK197" s="178"/>
      <c r="FL197" s="177"/>
      <c r="FM197" s="178"/>
      <c r="FN197" s="177"/>
      <c r="FO197" s="178"/>
      <c r="FP197" s="177"/>
      <c r="FQ197" s="178"/>
      <c r="FR197" s="177"/>
      <c r="FS197" s="178"/>
      <c r="FT197" s="177"/>
      <c r="FU197" s="178"/>
      <c r="FV197" s="177"/>
      <c r="FW197" s="205"/>
      <c r="FX197" s="199">
        <f t="shared" si="299"/>
        <v>0</v>
      </c>
      <c r="FY197" s="216">
        <f t="shared" si="300"/>
        <v>0</v>
      </c>
      <c r="FZ197" s="199">
        <f t="shared" si="301"/>
        <v>0</v>
      </c>
      <c r="GA197" s="215">
        <f t="shared" si="302"/>
        <v>0</v>
      </c>
      <c r="GB197" s="1"/>
      <c r="GC197" s="1"/>
      <c r="GD197" s="177"/>
      <c r="GE197" s="178"/>
      <c r="GF197" s="177"/>
      <c r="GG197" s="178"/>
      <c r="GH197" s="177"/>
      <c r="GI197" s="178"/>
      <c r="GJ197" s="177"/>
      <c r="GK197" s="178"/>
      <c r="GL197" s="177"/>
      <c r="GM197" s="178"/>
      <c r="GN197" s="177"/>
      <c r="GO197" s="178"/>
      <c r="GP197" s="177"/>
      <c r="GQ197" s="178"/>
      <c r="GR197" s="177"/>
      <c r="GS197" s="205"/>
      <c r="GT197" s="199">
        <f t="shared" si="303"/>
        <v>0</v>
      </c>
      <c r="GU197" s="216">
        <f t="shared" si="304"/>
        <v>0</v>
      </c>
      <c r="GV197" s="199">
        <f t="shared" si="305"/>
        <v>0</v>
      </c>
      <c r="GW197" s="215">
        <f t="shared" si="306"/>
        <v>0</v>
      </c>
      <c r="GX197" s="1"/>
      <c r="GY197" s="1"/>
      <c r="GZ197" s="177"/>
      <c r="HA197" s="178"/>
      <c r="HB197" s="177"/>
      <c r="HC197" s="178"/>
      <c r="HD197" s="177"/>
      <c r="HE197" s="178"/>
      <c r="HF197" s="177"/>
      <c r="HG197" s="178"/>
      <c r="HH197" s="177"/>
      <c r="HI197" s="178"/>
      <c r="HJ197" s="177"/>
      <c r="HK197" s="178"/>
      <c r="HL197" s="177"/>
      <c r="HM197" s="178"/>
      <c r="HN197" s="177"/>
      <c r="HO197" s="205"/>
      <c r="HP197" s="199">
        <f t="shared" si="307"/>
        <v>0</v>
      </c>
      <c r="HQ197" s="216">
        <f t="shared" si="308"/>
        <v>0</v>
      </c>
      <c r="HR197" s="199">
        <f t="shared" si="309"/>
        <v>0</v>
      </c>
      <c r="HS197" s="215">
        <f t="shared" si="310"/>
        <v>0</v>
      </c>
      <c r="HT197" s="1"/>
      <c r="HU197" s="1"/>
      <c r="HV197" s="201">
        <f t="shared" si="311"/>
        <v>0</v>
      </c>
      <c r="HW197" s="202">
        <f t="shared" si="312"/>
        <v>0</v>
      </c>
      <c r="HX197" s="169">
        <f t="shared" si="313"/>
        <v>0</v>
      </c>
      <c r="HY197" s="170">
        <f t="shared" si="314"/>
        <v>0</v>
      </c>
      <c r="HZ197" s="203">
        <f t="shared" si="315"/>
        <v>0</v>
      </c>
      <c r="IA197" s="202">
        <f t="shared" si="316"/>
        <v>0</v>
      </c>
      <c r="IB197" s="169">
        <f t="shared" si="317"/>
        <v>0</v>
      </c>
      <c r="IC197" s="444">
        <f t="shared" si="318"/>
        <v>0</v>
      </c>
      <c r="ID197" s="437">
        <f t="shared" si="319"/>
        <v>0</v>
      </c>
      <c r="IE197" s="439">
        <f t="shared" si="320"/>
        <v>0</v>
      </c>
      <c r="IF197" s="438" t="s">
        <v>343</v>
      </c>
      <c r="IG197" s="439" t="s">
        <v>343</v>
      </c>
      <c r="IH197" s="1"/>
    </row>
    <row r="198" spans="2:242" s="4" customFormat="1" ht="16.5" hidden="1" customHeight="1" x14ac:dyDescent="0.2">
      <c r="B198" s="73"/>
      <c r="C198" s="882"/>
      <c r="D198" s="883"/>
      <c r="E198" s="131"/>
      <c r="F198" s="564"/>
      <c r="G198" s="131"/>
      <c r="H198" s="131"/>
      <c r="I198" s="80">
        <f>INT(ROUND(F198,2)*(IF(E198&gt;0,data!$J$4,0)))</f>
        <v>0</v>
      </c>
      <c r="J198" s="80"/>
      <c r="K198" s="567"/>
      <c r="L198" s="131"/>
      <c r="M198" s="80">
        <f>INT(ROUND(F198,2)*(IF(E198&gt;0,(IF(K198="ano",data!$J$6,0)),0)))</f>
        <v>0</v>
      </c>
      <c r="N198" s="82"/>
      <c r="O198" s="84"/>
      <c r="Q198" s="85"/>
      <c r="R198" s="639" t="s">
        <v>343</v>
      </c>
      <c r="T198" s="4">
        <f t="shared" si="264"/>
        <v>0</v>
      </c>
      <c r="U198" s="176" t="s">
        <v>300</v>
      </c>
      <c r="V198" s="10"/>
      <c r="W198" s="10"/>
      <c r="X198" s="177"/>
      <c r="Y198" s="178"/>
      <c r="Z198" s="177"/>
      <c r="AA198" s="178"/>
      <c r="AB198" s="177"/>
      <c r="AC198" s="178"/>
      <c r="AD198" s="177"/>
      <c r="AE198" s="178"/>
      <c r="AF198" s="177"/>
      <c r="AG198" s="178"/>
      <c r="AH198" s="177"/>
      <c r="AI198" s="178"/>
      <c r="AJ198" s="177"/>
      <c r="AK198" s="178"/>
      <c r="AL198" s="177"/>
      <c r="AM198" s="178"/>
      <c r="AN198" s="177"/>
      <c r="AO198" s="178"/>
      <c r="AP198" s="177"/>
      <c r="AQ198" s="178"/>
      <c r="AR198" s="177"/>
      <c r="AS198" s="178"/>
      <c r="AT198" s="177"/>
      <c r="AU198" s="205"/>
      <c r="AV198" s="199">
        <f t="shared" si="194"/>
        <v>0</v>
      </c>
      <c r="AW198" s="215">
        <f t="shared" si="289"/>
        <v>0</v>
      </c>
      <c r="AX198" s="199">
        <f t="shared" si="195"/>
        <v>0</v>
      </c>
      <c r="AY198" s="215">
        <f t="shared" si="290"/>
        <v>0</v>
      </c>
      <c r="AZ198" s="1"/>
      <c r="BA198" s="1"/>
      <c r="BB198" s="177"/>
      <c r="BC198" s="178"/>
      <c r="BD198" s="177"/>
      <c r="BE198" s="178"/>
      <c r="BF198" s="177"/>
      <c r="BG198" s="178"/>
      <c r="BH198" s="177"/>
      <c r="BI198" s="178"/>
      <c r="BJ198" s="177"/>
      <c r="BK198" s="178"/>
      <c r="BL198" s="177"/>
      <c r="BM198" s="178"/>
      <c r="BN198" s="177"/>
      <c r="BO198" s="178"/>
      <c r="BP198" s="177"/>
      <c r="BQ198" s="205"/>
      <c r="BR198" s="199">
        <f t="shared" si="291"/>
        <v>0</v>
      </c>
      <c r="BS198" s="216">
        <f t="shared" si="292"/>
        <v>0</v>
      </c>
      <c r="BT198" s="199">
        <f t="shared" si="293"/>
        <v>0</v>
      </c>
      <c r="BU198" s="215">
        <f t="shared" si="294"/>
        <v>0</v>
      </c>
      <c r="BV198" s="1"/>
      <c r="BW198" s="1"/>
      <c r="BX198" s="177"/>
      <c r="BY198" s="178"/>
      <c r="BZ198" s="177"/>
      <c r="CA198" s="178"/>
      <c r="CB198" s="177"/>
      <c r="CC198" s="178"/>
      <c r="CD198" s="177"/>
      <c r="CE198" s="178"/>
      <c r="CF198" s="177"/>
      <c r="CG198" s="178"/>
      <c r="CH198" s="177"/>
      <c r="CI198" s="178"/>
      <c r="CJ198" s="177"/>
      <c r="CK198" s="178"/>
      <c r="CL198" s="177"/>
      <c r="CM198" s="205"/>
      <c r="CN198" s="199">
        <f t="shared" si="295"/>
        <v>0</v>
      </c>
      <c r="CO198" s="216">
        <f t="shared" si="296"/>
        <v>0</v>
      </c>
      <c r="CP198" s="199">
        <f t="shared" si="297"/>
        <v>0</v>
      </c>
      <c r="CQ198" s="215">
        <f t="shared" si="298"/>
        <v>0</v>
      </c>
      <c r="CR198" s="1"/>
      <c r="CS198" s="1"/>
      <c r="CT198" s="177"/>
      <c r="CU198" s="178"/>
      <c r="CV198" s="177"/>
      <c r="CW198" s="178"/>
      <c r="CX198" s="177"/>
      <c r="CY198" s="178"/>
      <c r="CZ198" s="177"/>
      <c r="DA198" s="178"/>
      <c r="DB198" s="177"/>
      <c r="DC198" s="178"/>
      <c r="DD198" s="177"/>
      <c r="DE198" s="178"/>
      <c r="DF198" s="177"/>
      <c r="DG198" s="178"/>
      <c r="DH198" s="177"/>
      <c r="DI198" s="205"/>
      <c r="DJ198" s="199">
        <f t="shared" si="325"/>
        <v>0</v>
      </c>
      <c r="DK198" s="216">
        <f t="shared" si="326"/>
        <v>0</v>
      </c>
      <c r="DL198" s="199">
        <f t="shared" si="327"/>
        <v>0</v>
      </c>
      <c r="DM198" s="215">
        <f t="shared" si="328"/>
        <v>0</v>
      </c>
      <c r="DN198" s="1"/>
      <c r="DO198" s="1"/>
      <c r="DP198" s="177"/>
      <c r="DQ198" s="178"/>
      <c r="DR198" s="177"/>
      <c r="DS198" s="178"/>
      <c r="DT198" s="177"/>
      <c r="DU198" s="178"/>
      <c r="DV198" s="177"/>
      <c r="DW198" s="178"/>
      <c r="DX198" s="177"/>
      <c r="DY198" s="178"/>
      <c r="DZ198" s="177"/>
      <c r="EA198" s="178"/>
      <c r="EB198" s="177"/>
      <c r="EC198" s="178"/>
      <c r="ED198" s="177"/>
      <c r="EE198" s="205"/>
      <c r="EF198" s="199">
        <f t="shared" si="281"/>
        <v>0</v>
      </c>
      <c r="EG198" s="216">
        <f t="shared" si="282"/>
        <v>0</v>
      </c>
      <c r="EH198" s="199">
        <f t="shared" si="283"/>
        <v>0</v>
      </c>
      <c r="EI198" s="215">
        <f t="shared" si="284"/>
        <v>0</v>
      </c>
      <c r="EJ198" s="1"/>
      <c r="EK198" s="1"/>
      <c r="EL198" s="177"/>
      <c r="EM198" s="178"/>
      <c r="EN198" s="177"/>
      <c r="EO198" s="178"/>
      <c r="EP198" s="177"/>
      <c r="EQ198" s="178"/>
      <c r="ER198" s="177"/>
      <c r="ES198" s="178"/>
      <c r="ET198" s="177"/>
      <c r="EU198" s="178"/>
      <c r="EV198" s="177"/>
      <c r="EW198" s="178"/>
      <c r="EX198" s="177"/>
      <c r="EY198" s="178"/>
      <c r="EZ198" s="177"/>
      <c r="FA198" s="205"/>
      <c r="FB198" s="199">
        <f t="shared" si="285"/>
        <v>0</v>
      </c>
      <c r="FC198" s="216">
        <f t="shared" si="286"/>
        <v>0</v>
      </c>
      <c r="FD198" s="199">
        <f t="shared" si="287"/>
        <v>0</v>
      </c>
      <c r="FE198" s="215">
        <f t="shared" si="288"/>
        <v>0</v>
      </c>
      <c r="FF198" s="1"/>
      <c r="FG198" s="1"/>
      <c r="FH198" s="177"/>
      <c r="FI198" s="178"/>
      <c r="FJ198" s="177"/>
      <c r="FK198" s="178"/>
      <c r="FL198" s="177"/>
      <c r="FM198" s="178"/>
      <c r="FN198" s="177"/>
      <c r="FO198" s="178"/>
      <c r="FP198" s="177"/>
      <c r="FQ198" s="178"/>
      <c r="FR198" s="177"/>
      <c r="FS198" s="178"/>
      <c r="FT198" s="177"/>
      <c r="FU198" s="178"/>
      <c r="FV198" s="177"/>
      <c r="FW198" s="205"/>
      <c r="FX198" s="199">
        <f t="shared" si="299"/>
        <v>0</v>
      </c>
      <c r="FY198" s="216">
        <f t="shared" si="300"/>
        <v>0</v>
      </c>
      <c r="FZ198" s="199">
        <f t="shared" si="301"/>
        <v>0</v>
      </c>
      <c r="GA198" s="215">
        <f t="shared" si="302"/>
        <v>0</v>
      </c>
      <c r="GB198" s="1"/>
      <c r="GC198" s="1"/>
      <c r="GD198" s="177"/>
      <c r="GE198" s="178"/>
      <c r="GF198" s="177"/>
      <c r="GG198" s="178"/>
      <c r="GH198" s="177"/>
      <c r="GI198" s="178"/>
      <c r="GJ198" s="177"/>
      <c r="GK198" s="178"/>
      <c r="GL198" s="177"/>
      <c r="GM198" s="178"/>
      <c r="GN198" s="177"/>
      <c r="GO198" s="178"/>
      <c r="GP198" s="177"/>
      <c r="GQ198" s="178"/>
      <c r="GR198" s="177"/>
      <c r="GS198" s="205"/>
      <c r="GT198" s="199">
        <f t="shared" si="303"/>
        <v>0</v>
      </c>
      <c r="GU198" s="216">
        <f t="shared" si="304"/>
        <v>0</v>
      </c>
      <c r="GV198" s="199">
        <f t="shared" si="305"/>
        <v>0</v>
      </c>
      <c r="GW198" s="215">
        <f t="shared" si="306"/>
        <v>0</v>
      </c>
      <c r="GX198" s="1"/>
      <c r="GY198" s="1"/>
      <c r="GZ198" s="177"/>
      <c r="HA198" s="178"/>
      <c r="HB198" s="177"/>
      <c r="HC198" s="178"/>
      <c r="HD198" s="177"/>
      <c r="HE198" s="178"/>
      <c r="HF198" s="177"/>
      <c r="HG198" s="178"/>
      <c r="HH198" s="177"/>
      <c r="HI198" s="178"/>
      <c r="HJ198" s="177"/>
      <c r="HK198" s="178"/>
      <c r="HL198" s="177"/>
      <c r="HM198" s="178"/>
      <c r="HN198" s="177"/>
      <c r="HO198" s="205"/>
      <c r="HP198" s="199">
        <f t="shared" si="307"/>
        <v>0</v>
      </c>
      <c r="HQ198" s="216">
        <f t="shared" si="308"/>
        <v>0</v>
      </c>
      <c r="HR198" s="199">
        <f t="shared" si="309"/>
        <v>0</v>
      </c>
      <c r="HS198" s="215">
        <f t="shared" si="310"/>
        <v>0</v>
      </c>
      <c r="HT198" s="1"/>
      <c r="HU198" s="1"/>
      <c r="HV198" s="201">
        <f t="shared" si="311"/>
        <v>0</v>
      </c>
      <c r="HW198" s="202">
        <f t="shared" si="312"/>
        <v>0</v>
      </c>
      <c r="HX198" s="169">
        <f t="shared" si="313"/>
        <v>0</v>
      </c>
      <c r="HY198" s="170">
        <f t="shared" si="314"/>
        <v>0</v>
      </c>
      <c r="HZ198" s="203">
        <f t="shared" si="315"/>
        <v>0</v>
      </c>
      <c r="IA198" s="202">
        <f t="shared" si="316"/>
        <v>0</v>
      </c>
      <c r="IB198" s="169">
        <f t="shared" si="317"/>
        <v>0</v>
      </c>
      <c r="IC198" s="444">
        <f t="shared" si="318"/>
        <v>0</v>
      </c>
      <c r="ID198" s="437">
        <f t="shared" si="319"/>
        <v>0</v>
      </c>
      <c r="IE198" s="439">
        <f t="shared" si="320"/>
        <v>0</v>
      </c>
      <c r="IF198" s="438" t="s">
        <v>343</v>
      </c>
      <c r="IG198" s="439" t="s">
        <v>343</v>
      </c>
      <c r="IH198" s="1"/>
    </row>
    <row r="199" spans="2:242" s="4" customFormat="1" ht="16.5" customHeight="1" x14ac:dyDescent="0.2">
      <c r="B199" s="73" t="s">
        <v>380</v>
      </c>
      <c r="C199" s="880"/>
      <c r="D199" s="881"/>
      <c r="E199" s="318"/>
      <c r="F199" s="314"/>
      <c r="G199" s="14"/>
      <c r="H199" s="14"/>
      <c r="I199" s="80">
        <f>INT(ROUND(F199,2)*(IF(E199&gt;0,data!$J$4,0)))</f>
        <v>0</v>
      </c>
      <c r="J199" s="80">
        <f t="shared" ref="J199" si="365">IF(E199&gt;0,I199*E199,0)</f>
        <v>0</v>
      </c>
      <c r="K199" s="320"/>
      <c r="L199" s="318"/>
      <c r="M199" s="80">
        <f>INT(ROUND(F199,2)*(IF(E199&gt;0,(IF(K199="ano",data!$J$6,0)),0)))</f>
        <v>0</v>
      </c>
      <c r="N199" s="82">
        <f t="shared" ref="N199" si="366">IF(L199&gt;E199,M199*E199,M199*L199)</f>
        <v>0</v>
      </c>
      <c r="O199" s="84">
        <f t="shared" ref="O199" si="367">J199+N199</f>
        <v>0</v>
      </c>
      <c r="Q199" s="85" t="str">
        <f t="shared" ref="Q199" si="368">IF(O199&gt;0,1,"")</f>
        <v/>
      </c>
      <c r="R199" s="639" t="s">
        <v>343</v>
      </c>
      <c r="T199" s="4">
        <f t="shared" si="264"/>
        <v>0</v>
      </c>
      <c r="U199" s="179" t="s">
        <v>300</v>
      </c>
      <c r="V199" s="10"/>
      <c r="W199" s="10"/>
      <c r="X199" s="167"/>
      <c r="Y199" s="180"/>
      <c r="Z199" s="167"/>
      <c r="AA199" s="180"/>
      <c r="AB199" s="167"/>
      <c r="AC199" s="180"/>
      <c r="AD199" s="167"/>
      <c r="AE199" s="180"/>
      <c r="AF199" s="167"/>
      <c r="AG199" s="180"/>
      <c r="AH199" s="167"/>
      <c r="AI199" s="180"/>
      <c r="AJ199" s="167"/>
      <c r="AK199" s="180"/>
      <c r="AL199" s="167"/>
      <c r="AM199" s="180"/>
      <c r="AN199" s="167"/>
      <c r="AO199" s="180"/>
      <c r="AP199" s="167"/>
      <c r="AQ199" s="180"/>
      <c r="AR199" s="167"/>
      <c r="AS199" s="180"/>
      <c r="AT199" s="167"/>
      <c r="AU199" s="198"/>
      <c r="AV199" s="199">
        <f t="shared" si="194"/>
        <v>0</v>
      </c>
      <c r="AW199" s="215">
        <f t="shared" si="289"/>
        <v>0</v>
      </c>
      <c r="AX199" s="199">
        <f t="shared" si="195"/>
        <v>0</v>
      </c>
      <c r="AY199" s="215">
        <f t="shared" si="290"/>
        <v>0</v>
      </c>
      <c r="AZ199" s="1"/>
      <c r="BA199" s="1"/>
      <c r="BB199" s="167"/>
      <c r="BC199" s="180"/>
      <c r="BD199" s="167"/>
      <c r="BE199" s="180"/>
      <c r="BF199" s="167"/>
      <c r="BG199" s="180"/>
      <c r="BH199" s="167"/>
      <c r="BI199" s="180"/>
      <c r="BJ199" s="167"/>
      <c r="BK199" s="180"/>
      <c r="BL199" s="167"/>
      <c r="BM199" s="180"/>
      <c r="BN199" s="167"/>
      <c r="BO199" s="180"/>
      <c r="BP199" s="167"/>
      <c r="BQ199" s="198"/>
      <c r="BR199" s="199">
        <f t="shared" si="291"/>
        <v>0</v>
      </c>
      <c r="BS199" s="216">
        <f t="shared" si="292"/>
        <v>0</v>
      </c>
      <c r="BT199" s="199">
        <f t="shared" si="293"/>
        <v>0</v>
      </c>
      <c r="BU199" s="215">
        <f t="shared" si="294"/>
        <v>0</v>
      </c>
      <c r="BV199" s="1"/>
      <c r="BW199" s="1"/>
      <c r="BX199" s="167"/>
      <c r="BY199" s="180"/>
      <c r="BZ199" s="167"/>
      <c r="CA199" s="180"/>
      <c r="CB199" s="167"/>
      <c r="CC199" s="180"/>
      <c r="CD199" s="167"/>
      <c r="CE199" s="180"/>
      <c r="CF199" s="167"/>
      <c r="CG199" s="180"/>
      <c r="CH199" s="167"/>
      <c r="CI199" s="180"/>
      <c r="CJ199" s="167"/>
      <c r="CK199" s="180"/>
      <c r="CL199" s="167"/>
      <c r="CM199" s="198"/>
      <c r="CN199" s="199">
        <f t="shared" si="295"/>
        <v>0</v>
      </c>
      <c r="CO199" s="216">
        <f t="shared" si="296"/>
        <v>0</v>
      </c>
      <c r="CP199" s="199">
        <f t="shared" si="297"/>
        <v>0</v>
      </c>
      <c r="CQ199" s="215">
        <f t="shared" si="298"/>
        <v>0</v>
      </c>
      <c r="CR199" s="1"/>
      <c r="CS199" s="1"/>
      <c r="CT199" s="167"/>
      <c r="CU199" s="180"/>
      <c r="CV199" s="167"/>
      <c r="CW199" s="180"/>
      <c r="CX199" s="167"/>
      <c r="CY199" s="180"/>
      <c r="CZ199" s="167"/>
      <c r="DA199" s="180"/>
      <c r="DB199" s="167"/>
      <c r="DC199" s="180"/>
      <c r="DD199" s="167"/>
      <c r="DE199" s="180"/>
      <c r="DF199" s="167"/>
      <c r="DG199" s="180"/>
      <c r="DH199" s="167"/>
      <c r="DI199" s="198"/>
      <c r="DJ199" s="199">
        <f t="shared" si="325"/>
        <v>0</v>
      </c>
      <c r="DK199" s="216">
        <f t="shared" si="326"/>
        <v>0</v>
      </c>
      <c r="DL199" s="199">
        <f t="shared" si="327"/>
        <v>0</v>
      </c>
      <c r="DM199" s="215">
        <f t="shared" si="328"/>
        <v>0</v>
      </c>
      <c r="DN199" s="1"/>
      <c r="DO199" s="1"/>
      <c r="DP199" s="167"/>
      <c r="DQ199" s="180"/>
      <c r="DR199" s="167"/>
      <c r="DS199" s="180"/>
      <c r="DT199" s="167"/>
      <c r="DU199" s="180"/>
      <c r="DV199" s="167"/>
      <c r="DW199" s="180"/>
      <c r="DX199" s="167"/>
      <c r="DY199" s="180"/>
      <c r="DZ199" s="167"/>
      <c r="EA199" s="180"/>
      <c r="EB199" s="167"/>
      <c r="EC199" s="180"/>
      <c r="ED199" s="167"/>
      <c r="EE199" s="198"/>
      <c r="EF199" s="199">
        <f t="shared" si="281"/>
        <v>0</v>
      </c>
      <c r="EG199" s="216">
        <f t="shared" si="282"/>
        <v>0</v>
      </c>
      <c r="EH199" s="199">
        <f t="shared" si="283"/>
        <v>0</v>
      </c>
      <c r="EI199" s="215">
        <f t="shared" si="284"/>
        <v>0</v>
      </c>
      <c r="EJ199" s="1"/>
      <c r="EK199" s="1"/>
      <c r="EL199" s="167"/>
      <c r="EM199" s="180"/>
      <c r="EN199" s="167"/>
      <c r="EO199" s="180"/>
      <c r="EP199" s="167"/>
      <c r="EQ199" s="180"/>
      <c r="ER199" s="167"/>
      <c r="ES199" s="180"/>
      <c r="ET199" s="167"/>
      <c r="EU199" s="180"/>
      <c r="EV199" s="167"/>
      <c r="EW199" s="180"/>
      <c r="EX199" s="167"/>
      <c r="EY199" s="180"/>
      <c r="EZ199" s="167"/>
      <c r="FA199" s="198"/>
      <c r="FB199" s="199">
        <f t="shared" si="285"/>
        <v>0</v>
      </c>
      <c r="FC199" s="216">
        <f t="shared" si="286"/>
        <v>0</v>
      </c>
      <c r="FD199" s="199">
        <f t="shared" si="287"/>
        <v>0</v>
      </c>
      <c r="FE199" s="215">
        <f t="shared" si="288"/>
        <v>0</v>
      </c>
      <c r="FF199" s="1"/>
      <c r="FG199" s="1"/>
      <c r="FH199" s="167"/>
      <c r="FI199" s="180"/>
      <c r="FJ199" s="167"/>
      <c r="FK199" s="180"/>
      <c r="FL199" s="167"/>
      <c r="FM199" s="180"/>
      <c r="FN199" s="167"/>
      <c r="FO199" s="180"/>
      <c r="FP199" s="167"/>
      <c r="FQ199" s="180"/>
      <c r="FR199" s="167"/>
      <c r="FS199" s="180"/>
      <c r="FT199" s="167"/>
      <c r="FU199" s="180"/>
      <c r="FV199" s="167"/>
      <c r="FW199" s="198"/>
      <c r="FX199" s="199">
        <f t="shared" si="299"/>
        <v>0</v>
      </c>
      <c r="FY199" s="216">
        <f t="shared" si="300"/>
        <v>0</v>
      </c>
      <c r="FZ199" s="199">
        <f t="shared" si="301"/>
        <v>0</v>
      </c>
      <c r="GA199" s="215">
        <f t="shared" si="302"/>
        <v>0</v>
      </c>
      <c r="GB199" s="1"/>
      <c r="GC199" s="1"/>
      <c r="GD199" s="167"/>
      <c r="GE199" s="180"/>
      <c r="GF199" s="167"/>
      <c r="GG199" s="180"/>
      <c r="GH199" s="167"/>
      <c r="GI199" s="180"/>
      <c r="GJ199" s="167"/>
      <c r="GK199" s="180"/>
      <c r="GL199" s="167"/>
      <c r="GM199" s="180"/>
      <c r="GN199" s="167"/>
      <c r="GO199" s="180"/>
      <c r="GP199" s="167"/>
      <c r="GQ199" s="180"/>
      <c r="GR199" s="167"/>
      <c r="GS199" s="198"/>
      <c r="GT199" s="199">
        <f t="shared" si="303"/>
        <v>0</v>
      </c>
      <c r="GU199" s="216">
        <f t="shared" si="304"/>
        <v>0</v>
      </c>
      <c r="GV199" s="199">
        <f t="shared" si="305"/>
        <v>0</v>
      </c>
      <c r="GW199" s="215">
        <f t="shared" si="306"/>
        <v>0</v>
      </c>
      <c r="GX199" s="1"/>
      <c r="GY199" s="1"/>
      <c r="GZ199" s="167"/>
      <c r="HA199" s="180"/>
      <c r="HB199" s="167"/>
      <c r="HC199" s="180"/>
      <c r="HD199" s="167"/>
      <c r="HE199" s="180"/>
      <c r="HF199" s="167"/>
      <c r="HG199" s="180"/>
      <c r="HH199" s="167"/>
      <c r="HI199" s="180"/>
      <c r="HJ199" s="167"/>
      <c r="HK199" s="180"/>
      <c r="HL199" s="167"/>
      <c r="HM199" s="180"/>
      <c r="HN199" s="167"/>
      <c r="HO199" s="198"/>
      <c r="HP199" s="199">
        <f t="shared" si="307"/>
        <v>0</v>
      </c>
      <c r="HQ199" s="216">
        <f t="shared" si="308"/>
        <v>0</v>
      </c>
      <c r="HR199" s="199">
        <f t="shared" si="309"/>
        <v>0</v>
      </c>
      <c r="HS199" s="215">
        <f t="shared" si="310"/>
        <v>0</v>
      </c>
      <c r="HT199" s="1"/>
      <c r="HU199" s="1"/>
      <c r="HV199" s="201">
        <f t="shared" si="311"/>
        <v>0</v>
      </c>
      <c r="HW199" s="202">
        <f t="shared" si="312"/>
        <v>0</v>
      </c>
      <c r="HX199" s="169">
        <f t="shared" si="313"/>
        <v>0</v>
      </c>
      <c r="HY199" s="170">
        <f t="shared" si="314"/>
        <v>0</v>
      </c>
      <c r="HZ199" s="203">
        <f t="shared" si="315"/>
        <v>0</v>
      </c>
      <c r="IA199" s="202">
        <f t="shared" si="316"/>
        <v>0</v>
      </c>
      <c r="IB199" s="169">
        <f t="shared" si="317"/>
        <v>0</v>
      </c>
      <c r="IC199" s="444">
        <f t="shared" si="318"/>
        <v>0</v>
      </c>
      <c r="ID199" s="437">
        <f t="shared" si="319"/>
        <v>0</v>
      </c>
      <c r="IE199" s="439">
        <f t="shared" si="320"/>
        <v>0</v>
      </c>
      <c r="IF199" s="438" t="s">
        <v>343</v>
      </c>
      <c r="IG199" s="439" t="s">
        <v>343</v>
      </c>
      <c r="IH199" s="1"/>
    </row>
    <row r="200" spans="2:242" s="4" customFormat="1" ht="16.5" hidden="1" customHeight="1" x14ac:dyDescent="0.2">
      <c r="B200" s="73"/>
      <c r="C200" s="882"/>
      <c r="D200" s="883"/>
      <c r="E200" s="131"/>
      <c r="F200" s="564"/>
      <c r="G200" s="131"/>
      <c r="H200" s="131"/>
      <c r="I200" s="80">
        <f>INT(ROUND(F200,2)*(IF(E200&gt;0,data!$J$4,0)))</f>
        <v>0</v>
      </c>
      <c r="J200" s="80"/>
      <c r="K200" s="567"/>
      <c r="L200" s="131"/>
      <c r="M200" s="80">
        <f>INT(ROUND(F200,2)*(IF(E200&gt;0,(IF(K200="ano",data!$J$6,0)),0)))</f>
        <v>0</v>
      </c>
      <c r="N200" s="82"/>
      <c r="O200" s="84"/>
      <c r="Q200" s="85"/>
      <c r="R200" s="639" t="s">
        <v>343</v>
      </c>
      <c r="T200" s="4">
        <f t="shared" si="264"/>
        <v>0</v>
      </c>
      <c r="U200" s="176" t="s">
        <v>300</v>
      </c>
      <c r="V200" s="10"/>
      <c r="W200" s="10"/>
      <c r="X200" s="177"/>
      <c r="Y200" s="178"/>
      <c r="Z200" s="177"/>
      <c r="AA200" s="178"/>
      <c r="AB200" s="177"/>
      <c r="AC200" s="178"/>
      <c r="AD200" s="177"/>
      <c r="AE200" s="178"/>
      <c r="AF200" s="177"/>
      <c r="AG200" s="178"/>
      <c r="AH200" s="177"/>
      <c r="AI200" s="178"/>
      <c r="AJ200" s="177"/>
      <c r="AK200" s="178"/>
      <c r="AL200" s="177"/>
      <c r="AM200" s="178"/>
      <c r="AN200" s="177"/>
      <c r="AO200" s="178"/>
      <c r="AP200" s="177"/>
      <c r="AQ200" s="178"/>
      <c r="AR200" s="177"/>
      <c r="AS200" s="178"/>
      <c r="AT200" s="177"/>
      <c r="AU200" s="205"/>
      <c r="AV200" s="199">
        <f t="shared" ref="AV200:AV205" si="369">IF($U200="Ne",0,IF(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gt;($E200),$E200,IF(X200="",0,((30/(Y$4*$F200)*(Y$4*$F200-X200))/30))+IF(Z200="",0,((30/(AA$4*$F200)*(AA$4*$F200-Z200))/30))+IF(AB200="",0,((30/(AC$4*$F200)*(AC$4*$F200-AB200))/30))+IF(AD200="",0,((30/(AE$4*$F200)*(AE$4*$F200-AD200))/30))+IF(AF200="",0,((30/(AG$4*$F200)*(AG$4*$F200-AF200))/30))+IF(AH200="",0,((30/(AI$4*$F200)*(AI$4*$F200-AH200))/30))+IF(AJ200="",0,((30/(AK$4*$F200)*(AK$4*$F200-AJ200))/30))+IF(AL200="",0,((30/(AM$4*$F200)*(AM$4*$F200-AL200))/30))+IF(AN200="",0,((30/(AO$4*$F200)*(AO$4*$F200-AN200))/30))+IF(AP200="",0,((30/(AQ$4*$F200)*(AQ$4*$F200-AP200))/30))+IF(AR200="",0,((30/(AS$4*$F200)*(AS$4*$F200-AR200))/30))+IF(AT200="",0,((30/(AU$4*$F200)*(AU$4*$F200-AT200))/30))))</f>
        <v>0</v>
      </c>
      <c r="AW200" s="215">
        <f t="shared" si="289"/>
        <v>0</v>
      </c>
      <c r="AX200" s="199">
        <f t="shared" ref="AX200:AX205" si="370">IF($U200="Ne",0,IF(OR($L200=0,$L200=""),0,IF(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gt;($L200),$L200,IF(Y200="Ano",IF(X200="",0,((30/(Y$4*$F200)*(Y$4*$F200-X200))/30)),0)+IF(AA200="Ano",IF(Z200="",0,((30/(AA$4*$F200)*(AA$4*$F200-Z200))/30)),0)+IF(AC200="Ano",IF(AB200="",0,((30/(AC$4*$F200)*(AC$4*$F200-AB200))/30)),0)+IF(AE200="Ano",IF(AD200="",0,((30/(AE$4*$F200)*(AE$4*$F200-AD200))/30)),0)+IF(AG200="Ano",IF(AF200="",0,((30/(AG$4*$F200)*(AG$4*$F200-AF200))/30)),0)+IF(AI200="Ano",IF(AH200="",0,((30/(AI$4*$F200)*(AI$4*$F200-AH200))/30)),0)+IF(AK200="Ano",IF(AJ200="",0,((30/(AK$4*$F200)*(AK$4*$F200-AJ200))/30)),0)+IF(AM200="Ano",IF(AL200="",0,((30/(AM$4*$F200)*(AM$4*$F200-AL200))/30)),0)+IF(AO200="Ano",IF(AN200="",0,((30/(AO$4*$F200)*(AO$4*$F200-AN200))/30)),0)+IF(AQ200="Ano",IF(AP200="",0,((30/(AQ$4*$F200)*(AQ$4*$F200-AP200))/30)),0)+IF(AS200="Ano",IF(AR200="",0,((30/(AS$4*$F200)*(AS$4*$F200-AR200))/30)),0)+IF(AU200="Ano",IF(AT200="",0,((30/(AU$4*$F200)*(AU$4*$F200-AT200))/30)),0))))</f>
        <v>0</v>
      </c>
      <c r="AY200" s="215">
        <f t="shared" si="290"/>
        <v>0</v>
      </c>
      <c r="AZ200" s="1"/>
      <c r="BA200" s="1"/>
      <c r="BB200" s="177"/>
      <c r="BC200" s="178"/>
      <c r="BD200" s="177"/>
      <c r="BE200" s="178"/>
      <c r="BF200" s="177"/>
      <c r="BG200" s="178"/>
      <c r="BH200" s="177"/>
      <c r="BI200" s="178"/>
      <c r="BJ200" s="177"/>
      <c r="BK200" s="178"/>
      <c r="BL200" s="177"/>
      <c r="BM200" s="178"/>
      <c r="BN200" s="177"/>
      <c r="BO200" s="178"/>
      <c r="BP200" s="177"/>
      <c r="BQ200" s="205"/>
      <c r="BR200" s="199">
        <f t="shared" si="291"/>
        <v>0</v>
      </c>
      <c r="BS200" s="216">
        <f t="shared" si="292"/>
        <v>0</v>
      </c>
      <c r="BT200" s="199">
        <f t="shared" si="293"/>
        <v>0</v>
      </c>
      <c r="BU200" s="215">
        <f t="shared" si="294"/>
        <v>0</v>
      </c>
      <c r="BV200" s="1"/>
      <c r="BW200" s="1"/>
      <c r="BX200" s="177"/>
      <c r="BY200" s="178"/>
      <c r="BZ200" s="177"/>
      <c r="CA200" s="178"/>
      <c r="CB200" s="177"/>
      <c r="CC200" s="178"/>
      <c r="CD200" s="177"/>
      <c r="CE200" s="178"/>
      <c r="CF200" s="177"/>
      <c r="CG200" s="178"/>
      <c r="CH200" s="177"/>
      <c r="CI200" s="178"/>
      <c r="CJ200" s="177"/>
      <c r="CK200" s="178"/>
      <c r="CL200" s="177"/>
      <c r="CM200" s="205"/>
      <c r="CN200" s="199">
        <f t="shared" si="295"/>
        <v>0</v>
      </c>
      <c r="CO200" s="216">
        <f t="shared" si="296"/>
        <v>0</v>
      </c>
      <c r="CP200" s="199">
        <f t="shared" si="297"/>
        <v>0</v>
      </c>
      <c r="CQ200" s="215">
        <f t="shared" si="298"/>
        <v>0</v>
      </c>
      <c r="CR200" s="1"/>
      <c r="CS200" s="1"/>
      <c r="CT200" s="177"/>
      <c r="CU200" s="178"/>
      <c r="CV200" s="177"/>
      <c r="CW200" s="178"/>
      <c r="CX200" s="177"/>
      <c r="CY200" s="178"/>
      <c r="CZ200" s="177"/>
      <c r="DA200" s="178"/>
      <c r="DB200" s="177"/>
      <c r="DC200" s="178"/>
      <c r="DD200" s="177"/>
      <c r="DE200" s="178"/>
      <c r="DF200" s="177"/>
      <c r="DG200" s="178"/>
      <c r="DH200" s="177"/>
      <c r="DI200" s="205"/>
      <c r="DJ200" s="199">
        <f t="shared" si="325"/>
        <v>0</v>
      </c>
      <c r="DK200" s="216">
        <f t="shared" si="326"/>
        <v>0</v>
      </c>
      <c r="DL200" s="199">
        <f t="shared" si="327"/>
        <v>0</v>
      </c>
      <c r="DM200" s="215">
        <f t="shared" si="328"/>
        <v>0</v>
      </c>
      <c r="DN200" s="1"/>
      <c r="DO200" s="1"/>
      <c r="DP200" s="177"/>
      <c r="DQ200" s="178"/>
      <c r="DR200" s="177"/>
      <c r="DS200" s="178"/>
      <c r="DT200" s="177"/>
      <c r="DU200" s="178"/>
      <c r="DV200" s="177"/>
      <c r="DW200" s="178"/>
      <c r="DX200" s="177"/>
      <c r="DY200" s="178"/>
      <c r="DZ200" s="177"/>
      <c r="EA200" s="178"/>
      <c r="EB200" s="177"/>
      <c r="EC200" s="178"/>
      <c r="ED200" s="177"/>
      <c r="EE200" s="205"/>
      <c r="EF200" s="199">
        <f t="shared" si="281"/>
        <v>0</v>
      </c>
      <c r="EG200" s="216">
        <f t="shared" si="282"/>
        <v>0</v>
      </c>
      <c r="EH200" s="199">
        <f t="shared" si="283"/>
        <v>0</v>
      </c>
      <c r="EI200" s="215">
        <f t="shared" si="284"/>
        <v>0</v>
      </c>
      <c r="EJ200" s="1"/>
      <c r="EK200" s="1"/>
      <c r="EL200" s="177"/>
      <c r="EM200" s="178"/>
      <c r="EN200" s="177"/>
      <c r="EO200" s="178"/>
      <c r="EP200" s="177"/>
      <c r="EQ200" s="178"/>
      <c r="ER200" s="177"/>
      <c r="ES200" s="178"/>
      <c r="ET200" s="177"/>
      <c r="EU200" s="178"/>
      <c r="EV200" s="177"/>
      <c r="EW200" s="178"/>
      <c r="EX200" s="177"/>
      <c r="EY200" s="178"/>
      <c r="EZ200" s="177"/>
      <c r="FA200" s="205"/>
      <c r="FB200" s="199">
        <f t="shared" si="285"/>
        <v>0</v>
      </c>
      <c r="FC200" s="216">
        <f t="shared" si="286"/>
        <v>0</v>
      </c>
      <c r="FD200" s="199">
        <f t="shared" si="287"/>
        <v>0</v>
      </c>
      <c r="FE200" s="215">
        <f t="shared" si="288"/>
        <v>0</v>
      </c>
      <c r="FF200" s="1"/>
      <c r="FG200" s="1"/>
      <c r="FH200" s="177"/>
      <c r="FI200" s="178"/>
      <c r="FJ200" s="177"/>
      <c r="FK200" s="178"/>
      <c r="FL200" s="177"/>
      <c r="FM200" s="178"/>
      <c r="FN200" s="177"/>
      <c r="FO200" s="178"/>
      <c r="FP200" s="177"/>
      <c r="FQ200" s="178"/>
      <c r="FR200" s="177"/>
      <c r="FS200" s="178"/>
      <c r="FT200" s="177"/>
      <c r="FU200" s="178"/>
      <c r="FV200" s="177"/>
      <c r="FW200" s="205"/>
      <c r="FX200" s="199">
        <f t="shared" si="299"/>
        <v>0</v>
      </c>
      <c r="FY200" s="216">
        <f t="shared" si="300"/>
        <v>0</v>
      </c>
      <c r="FZ200" s="199">
        <f t="shared" si="301"/>
        <v>0</v>
      </c>
      <c r="GA200" s="215">
        <f t="shared" si="302"/>
        <v>0</v>
      </c>
      <c r="GB200" s="1"/>
      <c r="GC200" s="1"/>
      <c r="GD200" s="177"/>
      <c r="GE200" s="178"/>
      <c r="GF200" s="177"/>
      <c r="GG200" s="178"/>
      <c r="GH200" s="177"/>
      <c r="GI200" s="178"/>
      <c r="GJ200" s="177"/>
      <c r="GK200" s="178"/>
      <c r="GL200" s="177"/>
      <c r="GM200" s="178"/>
      <c r="GN200" s="177"/>
      <c r="GO200" s="178"/>
      <c r="GP200" s="177"/>
      <c r="GQ200" s="178"/>
      <c r="GR200" s="177"/>
      <c r="GS200" s="205"/>
      <c r="GT200" s="199">
        <f t="shared" si="303"/>
        <v>0</v>
      </c>
      <c r="GU200" s="216">
        <f t="shared" si="304"/>
        <v>0</v>
      </c>
      <c r="GV200" s="199">
        <f t="shared" si="305"/>
        <v>0</v>
      </c>
      <c r="GW200" s="215">
        <f t="shared" si="306"/>
        <v>0</v>
      </c>
      <c r="GX200" s="1"/>
      <c r="GY200" s="1"/>
      <c r="GZ200" s="177"/>
      <c r="HA200" s="178"/>
      <c r="HB200" s="177"/>
      <c r="HC200" s="178"/>
      <c r="HD200" s="177"/>
      <c r="HE200" s="178"/>
      <c r="HF200" s="177"/>
      <c r="HG200" s="178"/>
      <c r="HH200" s="177"/>
      <c r="HI200" s="178"/>
      <c r="HJ200" s="177"/>
      <c r="HK200" s="178"/>
      <c r="HL200" s="177"/>
      <c r="HM200" s="178"/>
      <c r="HN200" s="177"/>
      <c r="HO200" s="205"/>
      <c r="HP200" s="199">
        <f t="shared" si="307"/>
        <v>0</v>
      </c>
      <c r="HQ200" s="216">
        <f t="shared" si="308"/>
        <v>0</v>
      </c>
      <c r="HR200" s="199">
        <f t="shared" si="309"/>
        <v>0</v>
      </c>
      <c r="HS200" s="215">
        <f t="shared" si="310"/>
        <v>0</v>
      </c>
      <c r="HT200" s="1"/>
      <c r="HU200" s="1"/>
      <c r="HV200" s="201">
        <f t="shared" si="311"/>
        <v>0</v>
      </c>
      <c r="HW200" s="202">
        <f t="shared" si="312"/>
        <v>0</v>
      </c>
      <c r="HX200" s="169">
        <f t="shared" si="313"/>
        <v>0</v>
      </c>
      <c r="HY200" s="170">
        <f t="shared" si="314"/>
        <v>0</v>
      </c>
      <c r="HZ200" s="203">
        <f t="shared" si="315"/>
        <v>0</v>
      </c>
      <c r="IA200" s="202">
        <f t="shared" si="316"/>
        <v>0</v>
      </c>
      <c r="IB200" s="169">
        <f t="shared" si="317"/>
        <v>0</v>
      </c>
      <c r="IC200" s="444">
        <f t="shared" si="318"/>
        <v>0</v>
      </c>
      <c r="ID200" s="437">
        <f t="shared" si="319"/>
        <v>0</v>
      </c>
      <c r="IE200" s="439">
        <f t="shared" si="320"/>
        <v>0</v>
      </c>
      <c r="IF200" s="438" t="s">
        <v>343</v>
      </c>
      <c r="IG200" s="439" t="s">
        <v>343</v>
      </c>
      <c r="IH200" s="1"/>
    </row>
    <row r="201" spans="2:242" s="4" customFormat="1" ht="16.5" customHeight="1" x14ac:dyDescent="0.2">
      <c r="B201" s="73" t="s">
        <v>381</v>
      </c>
      <c r="C201" s="880"/>
      <c r="D201" s="881"/>
      <c r="E201" s="318"/>
      <c r="F201" s="314"/>
      <c r="G201" s="14"/>
      <c r="H201" s="14"/>
      <c r="I201" s="80">
        <f>INT(ROUND(F201,2)*(IF(E201&gt;0,data!$J$4,0)))</f>
        <v>0</v>
      </c>
      <c r="J201" s="80">
        <f t="shared" ref="J201" si="371">IF(E201&gt;0,I201*E201,0)</f>
        <v>0</v>
      </c>
      <c r="K201" s="320"/>
      <c r="L201" s="318"/>
      <c r="M201" s="80">
        <f>INT(ROUND(F201,2)*(IF(E201&gt;0,(IF(K201="ano",data!$J$6,0)),0)))</f>
        <v>0</v>
      </c>
      <c r="N201" s="82">
        <f t="shared" ref="N201" si="372">IF(L201&gt;E201,M201*E201,M201*L201)</f>
        <v>0</v>
      </c>
      <c r="O201" s="84">
        <f t="shared" ref="O201" si="373">J201+N201</f>
        <v>0</v>
      </c>
      <c r="Q201" s="85" t="str">
        <f t="shared" ref="Q201" si="374">IF(O201&gt;0,1,"")</f>
        <v/>
      </c>
      <c r="R201" s="639" t="s">
        <v>343</v>
      </c>
      <c r="T201" s="4">
        <f t="shared" si="264"/>
        <v>0</v>
      </c>
      <c r="U201" s="179" t="s">
        <v>300</v>
      </c>
      <c r="V201" s="10"/>
      <c r="W201" s="10"/>
      <c r="X201" s="177"/>
      <c r="Y201" s="178"/>
      <c r="Z201" s="177"/>
      <c r="AA201" s="178"/>
      <c r="AB201" s="177"/>
      <c r="AC201" s="178"/>
      <c r="AD201" s="177"/>
      <c r="AE201" s="178"/>
      <c r="AF201" s="177"/>
      <c r="AG201" s="178"/>
      <c r="AH201" s="177"/>
      <c r="AI201" s="178"/>
      <c r="AJ201" s="177"/>
      <c r="AK201" s="178"/>
      <c r="AL201" s="177"/>
      <c r="AM201" s="178"/>
      <c r="AN201" s="177"/>
      <c r="AO201" s="178"/>
      <c r="AP201" s="177"/>
      <c r="AQ201" s="178"/>
      <c r="AR201" s="177"/>
      <c r="AS201" s="178"/>
      <c r="AT201" s="177"/>
      <c r="AU201" s="205"/>
      <c r="AV201" s="199">
        <f t="shared" si="369"/>
        <v>0</v>
      </c>
      <c r="AW201" s="215">
        <f t="shared" si="289"/>
        <v>0</v>
      </c>
      <c r="AX201" s="199">
        <f t="shared" si="370"/>
        <v>0</v>
      </c>
      <c r="AY201" s="215">
        <f t="shared" si="290"/>
        <v>0</v>
      </c>
      <c r="AZ201" s="1"/>
      <c r="BA201" s="1"/>
      <c r="BB201" s="177"/>
      <c r="BC201" s="178"/>
      <c r="BD201" s="177"/>
      <c r="BE201" s="178"/>
      <c r="BF201" s="177"/>
      <c r="BG201" s="178"/>
      <c r="BH201" s="177"/>
      <c r="BI201" s="178"/>
      <c r="BJ201" s="177"/>
      <c r="BK201" s="178"/>
      <c r="BL201" s="177"/>
      <c r="BM201" s="178"/>
      <c r="BN201" s="177"/>
      <c r="BO201" s="178"/>
      <c r="BP201" s="177"/>
      <c r="BQ201" s="205"/>
      <c r="BR201" s="199">
        <f t="shared" si="291"/>
        <v>0</v>
      </c>
      <c r="BS201" s="216">
        <f t="shared" si="292"/>
        <v>0</v>
      </c>
      <c r="BT201" s="199">
        <f t="shared" si="293"/>
        <v>0</v>
      </c>
      <c r="BU201" s="215">
        <f t="shared" si="294"/>
        <v>0</v>
      </c>
      <c r="BV201" s="1"/>
      <c r="BW201" s="1"/>
      <c r="BX201" s="177"/>
      <c r="BY201" s="178"/>
      <c r="BZ201" s="177"/>
      <c r="CA201" s="178"/>
      <c r="CB201" s="177"/>
      <c r="CC201" s="178"/>
      <c r="CD201" s="177"/>
      <c r="CE201" s="178"/>
      <c r="CF201" s="177"/>
      <c r="CG201" s="178"/>
      <c r="CH201" s="177"/>
      <c r="CI201" s="178"/>
      <c r="CJ201" s="177"/>
      <c r="CK201" s="178"/>
      <c r="CL201" s="177"/>
      <c r="CM201" s="205"/>
      <c r="CN201" s="199">
        <f t="shared" si="295"/>
        <v>0</v>
      </c>
      <c r="CO201" s="216">
        <f t="shared" si="296"/>
        <v>0</v>
      </c>
      <c r="CP201" s="199">
        <f t="shared" si="297"/>
        <v>0</v>
      </c>
      <c r="CQ201" s="215">
        <f t="shared" si="298"/>
        <v>0</v>
      </c>
      <c r="CR201" s="1"/>
      <c r="CS201" s="1"/>
      <c r="CT201" s="177"/>
      <c r="CU201" s="178"/>
      <c r="CV201" s="177"/>
      <c r="CW201" s="178"/>
      <c r="CX201" s="177"/>
      <c r="CY201" s="178"/>
      <c r="CZ201" s="177"/>
      <c r="DA201" s="178"/>
      <c r="DB201" s="177"/>
      <c r="DC201" s="178"/>
      <c r="DD201" s="177"/>
      <c r="DE201" s="178"/>
      <c r="DF201" s="177"/>
      <c r="DG201" s="178"/>
      <c r="DH201" s="177"/>
      <c r="DI201" s="205"/>
      <c r="DJ201" s="199">
        <f t="shared" si="325"/>
        <v>0</v>
      </c>
      <c r="DK201" s="216">
        <f t="shared" si="326"/>
        <v>0</v>
      </c>
      <c r="DL201" s="199">
        <f t="shared" si="327"/>
        <v>0</v>
      </c>
      <c r="DM201" s="215">
        <f t="shared" si="328"/>
        <v>0</v>
      </c>
      <c r="DN201" s="1"/>
      <c r="DO201" s="1"/>
      <c r="DP201" s="177"/>
      <c r="DQ201" s="178"/>
      <c r="DR201" s="177"/>
      <c r="DS201" s="178"/>
      <c r="DT201" s="177"/>
      <c r="DU201" s="178"/>
      <c r="DV201" s="177"/>
      <c r="DW201" s="178"/>
      <c r="DX201" s="177"/>
      <c r="DY201" s="178"/>
      <c r="DZ201" s="177"/>
      <c r="EA201" s="178"/>
      <c r="EB201" s="177"/>
      <c r="EC201" s="178"/>
      <c r="ED201" s="177"/>
      <c r="EE201" s="205"/>
      <c r="EF201" s="199">
        <f t="shared" si="281"/>
        <v>0</v>
      </c>
      <c r="EG201" s="216">
        <f t="shared" si="282"/>
        <v>0</v>
      </c>
      <c r="EH201" s="199">
        <f t="shared" si="283"/>
        <v>0</v>
      </c>
      <c r="EI201" s="215">
        <f t="shared" si="284"/>
        <v>0</v>
      </c>
      <c r="EJ201" s="1"/>
      <c r="EK201" s="1"/>
      <c r="EL201" s="177"/>
      <c r="EM201" s="178"/>
      <c r="EN201" s="177"/>
      <c r="EO201" s="178"/>
      <c r="EP201" s="177"/>
      <c r="EQ201" s="178"/>
      <c r="ER201" s="177"/>
      <c r="ES201" s="178"/>
      <c r="ET201" s="177"/>
      <c r="EU201" s="178"/>
      <c r="EV201" s="177"/>
      <c r="EW201" s="178"/>
      <c r="EX201" s="177"/>
      <c r="EY201" s="178"/>
      <c r="EZ201" s="177"/>
      <c r="FA201" s="205"/>
      <c r="FB201" s="199">
        <f t="shared" si="285"/>
        <v>0</v>
      </c>
      <c r="FC201" s="216">
        <f t="shared" si="286"/>
        <v>0</v>
      </c>
      <c r="FD201" s="199">
        <f t="shared" si="287"/>
        <v>0</v>
      </c>
      <c r="FE201" s="215">
        <f t="shared" si="288"/>
        <v>0</v>
      </c>
      <c r="FF201" s="1"/>
      <c r="FG201" s="1"/>
      <c r="FH201" s="177"/>
      <c r="FI201" s="178"/>
      <c r="FJ201" s="177"/>
      <c r="FK201" s="178"/>
      <c r="FL201" s="177"/>
      <c r="FM201" s="178"/>
      <c r="FN201" s="177"/>
      <c r="FO201" s="178"/>
      <c r="FP201" s="177"/>
      <c r="FQ201" s="178"/>
      <c r="FR201" s="177"/>
      <c r="FS201" s="178"/>
      <c r="FT201" s="177"/>
      <c r="FU201" s="178"/>
      <c r="FV201" s="177"/>
      <c r="FW201" s="205"/>
      <c r="FX201" s="199">
        <f t="shared" si="299"/>
        <v>0</v>
      </c>
      <c r="FY201" s="216">
        <f t="shared" si="300"/>
        <v>0</v>
      </c>
      <c r="FZ201" s="199">
        <f t="shared" si="301"/>
        <v>0</v>
      </c>
      <c r="GA201" s="215">
        <f t="shared" si="302"/>
        <v>0</v>
      </c>
      <c r="GB201" s="1"/>
      <c r="GC201" s="1"/>
      <c r="GD201" s="177"/>
      <c r="GE201" s="178"/>
      <c r="GF201" s="177"/>
      <c r="GG201" s="178"/>
      <c r="GH201" s="177"/>
      <c r="GI201" s="178"/>
      <c r="GJ201" s="177"/>
      <c r="GK201" s="178"/>
      <c r="GL201" s="177"/>
      <c r="GM201" s="178"/>
      <c r="GN201" s="177"/>
      <c r="GO201" s="178"/>
      <c r="GP201" s="177"/>
      <c r="GQ201" s="178"/>
      <c r="GR201" s="177"/>
      <c r="GS201" s="205"/>
      <c r="GT201" s="199">
        <f t="shared" si="303"/>
        <v>0</v>
      </c>
      <c r="GU201" s="216">
        <f t="shared" si="304"/>
        <v>0</v>
      </c>
      <c r="GV201" s="199">
        <f t="shared" si="305"/>
        <v>0</v>
      </c>
      <c r="GW201" s="215">
        <f t="shared" si="306"/>
        <v>0</v>
      </c>
      <c r="GX201" s="1"/>
      <c r="GY201" s="1"/>
      <c r="GZ201" s="177"/>
      <c r="HA201" s="178"/>
      <c r="HB201" s="177"/>
      <c r="HC201" s="178"/>
      <c r="HD201" s="177"/>
      <c r="HE201" s="178"/>
      <c r="HF201" s="177"/>
      <c r="HG201" s="178"/>
      <c r="HH201" s="177"/>
      <c r="HI201" s="178"/>
      <c r="HJ201" s="177"/>
      <c r="HK201" s="178"/>
      <c r="HL201" s="177"/>
      <c r="HM201" s="178"/>
      <c r="HN201" s="177"/>
      <c r="HO201" s="205"/>
      <c r="HP201" s="199">
        <f t="shared" si="307"/>
        <v>0</v>
      </c>
      <c r="HQ201" s="216">
        <f t="shared" si="308"/>
        <v>0</v>
      </c>
      <c r="HR201" s="199">
        <f t="shared" si="309"/>
        <v>0</v>
      </c>
      <c r="HS201" s="215">
        <f t="shared" si="310"/>
        <v>0</v>
      </c>
      <c r="HT201" s="1"/>
      <c r="HU201" s="1"/>
      <c r="HV201" s="201">
        <f t="shared" si="311"/>
        <v>0</v>
      </c>
      <c r="HW201" s="202">
        <f t="shared" si="312"/>
        <v>0</v>
      </c>
      <c r="HX201" s="169">
        <f t="shared" si="313"/>
        <v>0</v>
      </c>
      <c r="HY201" s="170">
        <f t="shared" si="314"/>
        <v>0</v>
      </c>
      <c r="HZ201" s="203">
        <f t="shared" si="315"/>
        <v>0</v>
      </c>
      <c r="IA201" s="202">
        <f t="shared" si="316"/>
        <v>0</v>
      </c>
      <c r="IB201" s="169">
        <f t="shared" si="317"/>
        <v>0</v>
      </c>
      <c r="IC201" s="444">
        <f t="shared" si="318"/>
        <v>0</v>
      </c>
      <c r="ID201" s="437">
        <f t="shared" si="319"/>
        <v>0</v>
      </c>
      <c r="IE201" s="439">
        <f t="shared" si="320"/>
        <v>0</v>
      </c>
      <c r="IF201" s="438" t="s">
        <v>343</v>
      </c>
      <c r="IG201" s="439" t="s">
        <v>343</v>
      </c>
      <c r="IH201" s="1"/>
    </row>
    <row r="202" spans="2:242" s="4" customFormat="1" ht="16.5" hidden="1" customHeight="1" x14ac:dyDescent="0.2">
      <c r="B202" s="73"/>
      <c r="C202" s="882"/>
      <c r="D202" s="883"/>
      <c r="E202" s="131"/>
      <c r="F202" s="564"/>
      <c r="G202" s="131"/>
      <c r="H202" s="131"/>
      <c r="I202" s="80">
        <f>INT(ROUND(F202,2)*(IF(E202&gt;0,data!$J$4,0)))</f>
        <v>0</v>
      </c>
      <c r="J202" s="80"/>
      <c r="K202" s="567"/>
      <c r="L202" s="131"/>
      <c r="M202" s="80">
        <f>INT(ROUND(F202,2)*(IF(E202&gt;0,(IF(K202="ano",data!$J$6,0)),0)))</f>
        <v>0</v>
      </c>
      <c r="N202" s="82"/>
      <c r="O202" s="84"/>
      <c r="Q202" s="85"/>
      <c r="R202" s="639" t="s">
        <v>343</v>
      </c>
      <c r="T202" s="4">
        <f t="shared" si="264"/>
        <v>0</v>
      </c>
      <c r="U202" s="176" t="s">
        <v>300</v>
      </c>
      <c r="V202" s="10"/>
      <c r="W202" s="10"/>
      <c r="X202" s="177"/>
      <c r="Y202" s="178"/>
      <c r="Z202" s="177"/>
      <c r="AA202" s="178"/>
      <c r="AB202" s="177"/>
      <c r="AC202" s="178"/>
      <c r="AD202" s="177"/>
      <c r="AE202" s="178"/>
      <c r="AF202" s="177"/>
      <c r="AG202" s="178"/>
      <c r="AH202" s="177"/>
      <c r="AI202" s="178"/>
      <c r="AJ202" s="177"/>
      <c r="AK202" s="178"/>
      <c r="AL202" s="177"/>
      <c r="AM202" s="178"/>
      <c r="AN202" s="177"/>
      <c r="AO202" s="178"/>
      <c r="AP202" s="177"/>
      <c r="AQ202" s="178"/>
      <c r="AR202" s="177"/>
      <c r="AS202" s="178"/>
      <c r="AT202" s="177"/>
      <c r="AU202" s="205"/>
      <c r="AV202" s="199">
        <f t="shared" si="369"/>
        <v>0</v>
      </c>
      <c r="AW202" s="215">
        <f t="shared" si="289"/>
        <v>0</v>
      </c>
      <c r="AX202" s="199">
        <f t="shared" si="370"/>
        <v>0</v>
      </c>
      <c r="AY202" s="215">
        <f t="shared" si="290"/>
        <v>0</v>
      </c>
      <c r="AZ202" s="1"/>
      <c r="BA202" s="1"/>
      <c r="BB202" s="177"/>
      <c r="BC202" s="178"/>
      <c r="BD202" s="177"/>
      <c r="BE202" s="178"/>
      <c r="BF202" s="177"/>
      <c r="BG202" s="178"/>
      <c r="BH202" s="177"/>
      <c r="BI202" s="178"/>
      <c r="BJ202" s="177"/>
      <c r="BK202" s="178"/>
      <c r="BL202" s="177"/>
      <c r="BM202" s="178"/>
      <c r="BN202" s="177"/>
      <c r="BO202" s="178"/>
      <c r="BP202" s="177"/>
      <c r="BQ202" s="205"/>
      <c r="BR202" s="199">
        <f t="shared" si="291"/>
        <v>0</v>
      </c>
      <c r="BS202" s="216">
        <f t="shared" si="292"/>
        <v>0</v>
      </c>
      <c r="BT202" s="199">
        <f t="shared" si="293"/>
        <v>0</v>
      </c>
      <c r="BU202" s="215">
        <f t="shared" si="294"/>
        <v>0</v>
      </c>
      <c r="BV202" s="1"/>
      <c r="BW202" s="1"/>
      <c r="BX202" s="177"/>
      <c r="BY202" s="178"/>
      <c r="BZ202" s="177"/>
      <c r="CA202" s="178"/>
      <c r="CB202" s="177"/>
      <c r="CC202" s="178"/>
      <c r="CD202" s="177"/>
      <c r="CE202" s="178"/>
      <c r="CF202" s="177"/>
      <c r="CG202" s="178"/>
      <c r="CH202" s="177"/>
      <c r="CI202" s="178"/>
      <c r="CJ202" s="177"/>
      <c r="CK202" s="178"/>
      <c r="CL202" s="177"/>
      <c r="CM202" s="205"/>
      <c r="CN202" s="199">
        <f t="shared" si="295"/>
        <v>0</v>
      </c>
      <c r="CO202" s="216">
        <f t="shared" si="296"/>
        <v>0</v>
      </c>
      <c r="CP202" s="199">
        <f t="shared" si="297"/>
        <v>0</v>
      </c>
      <c r="CQ202" s="215">
        <f t="shared" si="298"/>
        <v>0</v>
      </c>
      <c r="CR202" s="1"/>
      <c r="CS202" s="1"/>
      <c r="CT202" s="177"/>
      <c r="CU202" s="178"/>
      <c r="CV202" s="177"/>
      <c r="CW202" s="178"/>
      <c r="CX202" s="177"/>
      <c r="CY202" s="178"/>
      <c r="CZ202" s="177"/>
      <c r="DA202" s="178"/>
      <c r="DB202" s="177"/>
      <c r="DC202" s="178"/>
      <c r="DD202" s="177"/>
      <c r="DE202" s="178"/>
      <c r="DF202" s="177"/>
      <c r="DG202" s="178"/>
      <c r="DH202" s="177"/>
      <c r="DI202" s="205"/>
      <c r="DJ202" s="199">
        <f t="shared" si="325"/>
        <v>0</v>
      </c>
      <c r="DK202" s="216">
        <f t="shared" si="326"/>
        <v>0</v>
      </c>
      <c r="DL202" s="199">
        <f t="shared" si="327"/>
        <v>0</v>
      </c>
      <c r="DM202" s="215">
        <f t="shared" si="328"/>
        <v>0</v>
      </c>
      <c r="DN202" s="1"/>
      <c r="DO202" s="1"/>
      <c r="DP202" s="177"/>
      <c r="DQ202" s="178"/>
      <c r="DR202" s="177"/>
      <c r="DS202" s="178"/>
      <c r="DT202" s="177"/>
      <c r="DU202" s="178"/>
      <c r="DV202" s="177"/>
      <c r="DW202" s="178"/>
      <c r="DX202" s="177"/>
      <c r="DY202" s="178"/>
      <c r="DZ202" s="177"/>
      <c r="EA202" s="178"/>
      <c r="EB202" s="177"/>
      <c r="EC202" s="178"/>
      <c r="ED202" s="177"/>
      <c r="EE202" s="205"/>
      <c r="EF202" s="199">
        <f t="shared" si="281"/>
        <v>0</v>
      </c>
      <c r="EG202" s="216">
        <f t="shared" si="282"/>
        <v>0</v>
      </c>
      <c r="EH202" s="199">
        <f t="shared" si="283"/>
        <v>0</v>
      </c>
      <c r="EI202" s="215">
        <f t="shared" si="284"/>
        <v>0</v>
      </c>
      <c r="EJ202" s="1"/>
      <c r="EK202" s="1"/>
      <c r="EL202" s="177"/>
      <c r="EM202" s="178"/>
      <c r="EN202" s="177"/>
      <c r="EO202" s="178"/>
      <c r="EP202" s="177"/>
      <c r="EQ202" s="178"/>
      <c r="ER202" s="177"/>
      <c r="ES202" s="178"/>
      <c r="ET202" s="177"/>
      <c r="EU202" s="178"/>
      <c r="EV202" s="177"/>
      <c r="EW202" s="178"/>
      <c r="EX202" s="177"/>
      <c r="EY202" s="178"/>
      <c r="EZ202" s="177"/>
      <c r="FA202" s="205"/>
      <c r="FB202" s="199">
        <f t="shared" si="285"/>
        <v>0</v>
      </c>
      <c r="FC202" s="216">
        <f t="shared" si="286"/>
        <v>0</v>
      </c>
      <c r="FD202" s="199">
        <f t="shared" si="287"/>
        <v>0</v>
      </c>
      <c r="FE202" s="215">
        <f t="shared" si="288"/>
        <v>0</v>
      </c>
      <c r="FF202" s="1"/>
      <c r="FG202" s="1"/>
      <c r="FH202" s="177"/>
      <c r="FI202" s="178"/>
      <c r="FJ202" s="177"/>
      <c r="FK202" s="178"/>
      <c r="FL202" s="177"/>
      <c r="FM202" s="178"/>
      <c r="FN202" s="177"/>
      <c r="FO202" s="178"/>
      <c r="FP202" s="177"/>
      <c r="FQ202" s="178"/>
      <c r="FR202" s="177"/>
      <c r="FS202" s="178"/>
      <c r="FT202" s="177"/>
      <c r="FU202" s="178"/>
      <c r="FV202" s="177"/>
      <c r="FW202" s="205"/>
      <c r="FX202" s="199">
        <f t="shared" si="299"/>
        <v>0</v>
      </c>
      <c r="FY202" s="216">
        <f t="shared" si="300"/>
        <v>0</v>
      </c>
      <c r="FZ202" s="199">
        <f t="shared" si="301"/>
        <v>0</v>
      </c>
      <c r="GA202" s="215">
        <f t="shared" si="302"/>
        <v>0</v>
      </c>
      <c r="GB202" s="1"/>
      <c r="GC202" s="1"/>
      <c r="GD202" s="177"/>
      <c r="GE202" s="178"/>
      <c r="GF202" s="177"/>
      <c r="GG202" s="178"/>
      <c r="GH202" s="177"/>
      <c r="GI202" s="178"/>
      <c r="GJ202" s="177"/>
      <c r="GK202" s="178"/>
      <c r="GL202" s="177"/>
      <c r="GM202" s="178"/>
      <c r="GN202" s="177"/>
      <c r="GO202" s="178"/>
      <c r="GP202" s="177"/>
      <c r="GQ202" s="178"/>
      <c r="GR202" s="177"/>
      <c r="GS202" s="205"/>
      <c r="GT202" s="199">
        <f t="shared" si="303"/>
        <v>0</v>
      </c>
      <c r="GU202" s="216">
        <f t="shared" si="304"/>
        <v>0</v>
      </c>
      <c r="GV202" s="199">
        <f t="shared" si="305"/>
        <v>0</v>
      </c>
      <c r="GW202" s="215">
        <f t="shared" si="306"/>
        <v>0</v>
      </c>
      <c r="GX202" s="1"/>
      <c r="GY202" s="1"/>
      <c r="GZ202" s="177"/>
      <c r="HA202" s="178"/>
      <c r="HB202" s="177"/>
      <c r="HC202" s="178"/>
      <c r="HD202" s="177"/>
      <c r="HE202" s="178"/>
      <c r="HF202" s="177"/>
      <c r="HG202" s="178"/>
      <c r="HH202" s="177"/>
      <c r="HI202" s="178"/>
      <c r="HJ202" s="177"/>
      <c r="HK202" s="178"/>
      <c r="HL202" s="177"/>
      <c r="HM202" s="178"/>
      <c r="HN202" s="177"/>
      <c r="HO202" s="205"/>
      <c r="HP202" s="199">
        <f t="shared" si="307"/>
        <v>0</v>
      </c>
      <c r="HQ202" s="216">
        <f t="shared" si="308"/>
        <v>0</v>
      </c>
      <c r="HR202" s="199">
        <f t="shared" si="309"/>
        <v>0</v>
      </c>
      <c r="HS202" s="215">
        <f t="shared" si="310"/>
        <v>0</v>
      </c>
      <c r="HT202" s="1"/>
      <c r="HU202" s="1"/>
      <c r="HV202" s="201">
        <f t="shared" si="311"/>
        <v>0</v>
      </c>
      <c r="HW202" s="202">
        <f t="shared" si="312"/>
        <v>0</v>
      </c>
      <c r="HX202" s="169">
        <f t="shared" si="313"/>
        <v>0</v>
      </c>
      <c r="HY202" s="170">
        <f t="shared" si="314"/>
        <v>0</v>
      </c>
      <c r="HZ202" s="203">
        <f t="shared" si="315"/>
        <v>0</v>
      </c>
      <c r="IA202" s="202">
        <f t="shared" si="316"/>
        <v>0</v>
      </c>
      <c r="IB202" s="169">
        <f t="shared" si="317"/>
        <v>0</v>
      </c>
      <c r="IC202" s="444">
        <f t="shared" si="318"/>
        <v>0</v>
      </c>
      <c r="ID202" s="437">
        <f t="shared" si="319"/>
        <v>0</v>
      </c>
      <c r="IE202" s="439">
        <f t="shared" si="320"/>
        <v>0</v>
      </c>
      <c r="IF202" s="438" t="s">
        <v>343</v>
      </c>
      <c r="IG202" s="439" t="s">
        <v>343</v>
      </c>
      <c r="IH202" s="1"/>
    </row>
    <row r="203" spans="2:242" s="4" customFormat="1" ht="16.5" customHeight="1" x14ac:dyDescent="0.2">
      <c r="B203" s="73" t="s">
        <v>382</v>
      </c>
      <c r="C203" s="880"/>
      <c r="D203" s="881"/>
      <c r="E203" s="318"/>
      <c r="F203" s="314"/>
      <c r="G203" s="14"/>
      <c r="H203" s="14"/>
      <c r="I203" s="80">
        <f>INT(ROUND(F203,2)*(IF(E203&gt;0,data!$J$4,0)))</f>
        <v>0</v>
      </c>
      <c r="J203" s="80">
        <f t="shared" ref="J203" si="375">IF(E203&gt;0,I203*E203,0)</f>
        <v>0</v>
      </c>
      <c r="K203" s="320"/>
      <c r="L203" s="318"/>
      <c r="M203" s="80">
        <f>INT(ROUND(F203,2)*(IF(E203&gt;0,(IF(K203="ano",data!$J$6,0)),0)))</f>
        <v>0</v>
      </c>
      <c r="N203" s="82">
        <f t="shared" ref="N203" si="376">IF(L203&gt;E203,M203*E203,M203*L203)</f>
        <v>0</v>
      </c>
      <c r="O203" s="84">
        <f t="shared" ref="O203" si="377">J203+N203</f>
        <v>0</v>
      </c>
      <c r="Q203" s="85" t="str">
        <f t="shared" ref="Q203" si="378">IF(O203&gt;0,1,"")</f>
        <v/>
      </c>
      <c r="R203" s="639" t="s">
        <v>343</v>
      </c>
      <c r="T203" s="4">
        <f t="shared" si="264"/>
        <v>0</v>
      </c>
      <c r="U203" s="179" t="s">
        <v>300</v>
      </c>
      <c r="V203" s="10"/>
      <c r="W203" s="10"/>
      <c r="X203" s="167"/>
      <c r="Y203" s="180"/>
      <c r="Z203" s="167"/>
      <c r="AA203" s="180"/>
      <c r="AB203" s="167"/>
      <c r="AC203" s="180"/>
      <c r="AD203" s="167"/>
      <c r="AE203" s="180"/>
      <c r="AF203" s="167"/>
      <c r="AG203" s="180"/>
      <c r="AH203" s="167"/>
      <c r="AI203" s="180"/>
      <c r="AJ203" s="167"/>
      <c r="AK203" s="180"/>
      <c r="AL203" s="167"/>
      <c r="AM203" s="180"/>
      <c r="AN203" s="167"/>
      <c r="AO203" s="180"/>
      <c r="AP203" s="167"/>
      <c r="AQ203" s="180"/>
      <c r="AR203" s="167"/>
      <c r="AS203" s="180"/>
      <c r="AT203" s="167"/>
      <c r="AU203" s="198"/>
      <c r="AV203" s="199">
        <f t="shared" si="369"/>
        <v>0</v>
      </c>
      <c r="AW203" s="215">
        <f t="shared" si="289"/>
        <v>0</v>
      </c>
      <c r="AX203" s="199">
        <f t="shared" si="370"/>
        <v>0</v>
      </c>
      <c r="AY203" s="215">
        <f t="shared" si="290"/>
        <v>0</v>
      </c>
      <c r="AZ203" s="1"/>
      <c r="BA203" s="1"/>
      <c r="BB203" s="167"/>
      <c r="BC203" s="180"/>
      <c r="BD203" s="167"/>
      <c r="BE203" s="180"/>
      <c r="BF203" s="167"/>
      <c r="BG203" s="180"/>
      <c r="BH203" s="167"/>
      <c r="BI203" s="180"/>
      <c r="BJ203" s="167"/>
      <c r="BK203" s="180"/>
      <c r="BL203" s="167"/>
      <c r="BM203" s="180"/>
      <c r="BN203" s="167"/>
      <c r="BO203" s="180"/>
      <c r="BP203" s="167"/>
      <c r="BQ203" s="198"/>
      <c r="BR203" s="199">
        <f t="shared" si="291"/>
        <v>0</v>
      </c>
      <c r="BS203" s="216">
        <f t="shared" si="292"/>
        <v>0</v>
      </c>
      <c r="BT203" s="199">
        <f t="shared" si="293"/>
        <v>0</v>
      </c>
      <c r="BU203" s="215">
        <f t="shared" si="294"/>
        <v>0</v>
      </c>
      <c r="BV203" s="1"/>
      <c r="BW203" s="1"/>
      <c r="BX203" s="167"/>
      <c r="BY203" s="180"/>
      <c r="BZ203" s="167"/>
      <c r="CA203" s="180"/>
      <c r="CB203" s="167"/>
      <c r="CC203" s="180"/>
      <c r="CD203" s="167"/>
      <c r="CE203" s="180"/>
      <c r="CF203" s="167"/>
      <c r="CG203" s="180"/>
      <c r="CH203" s="167"/>
      <c r="CI203" s="180"/>
      <c r="CJ203" s="167"/>
      <c r="CK203" s="180"/>
      <c r="CL203" s="167"/>
      <c r="CM203" s="198"/>
      <c r="CN203" s="199">
        <f t="shared" si="295"/>
        <v>0</v>
      </c>
      <c r="CO203" s="216">
        <f t="shared" si="296"/>
        <v>0</v>
      </c>
      <c r="CP203" s="199">
        <f t="shared" si="297"/>
        <v>0</v>
      </c>
      <c r="CQ203" s="215">
        <f t="shared" si="298"/>
        <v>0</v>
      </c>
      <c r="CR203" s="1"/>
      <c r="CS203" s="1"/>
      <c r="CT203" s="167"/>
      <c r="CU203" s="180"/>
      <c r="CV203" s="167"/>
      <c r="CW203" s="180"/>
      <c r="CX203" s="167"/>
      <c r="CY203" s="180"/>
      <c r="CZ203" s="167"/>
      <c r="DA203" s="180"/>
      <c r="DB203" s="167"/>
      <c r="DC203" s="180"/>
      <c r="DD203" s="167"/>
      <c r="DE203" s="180"/>
      <c r="DF203" s="167"/>
      <c r="DG203" s="180"/>
      <c r="DH203" s="167"/>
      <c r="DI203" s="198"/>
      <c r="DJ203" s="199">
        <f t="shared" si="325"/>
        <v>0</v>
      </c>
      <c r="DK203" s="216">
        <f t="shared" si="326"/>
        <v>0</v>
      </c>
      <c r="DL203" s="199">
        <f t="shared" si="327"/>
        <v>0</v>
      </c>
      <c r="DM203" s="215">
        <f t="shared" si="328"/>
        <v>0</v>
      </c>
      <c r="DN203" s="1"/>
      <c r="DO203" s="1"/>
      <c r="DP203" s="167"/>
      <c r="DQ203" s="180"/>
      <c r="DR203" s="167"/>
      <c r="DS203" s="180"/>
      <c r="DT203" s="167"/>
      <c r="DU203" s="180"/>
      <c r="DV203" s="167"/>
      <c r="DW203" s="180"/>
      <c r="DX203" s="167"/>
      <c r="DY203" s="180"/>
      <c r="DZ203" s="167"/>
      <c r="EA203" s="180"/>
      <c r="EB203" s="167"/>
      <c r="EC203" s="180"/>
      <c r="ED203" s="167"/>
      <c r="EE203" s="198"/>
      <c r="EF203" s="199">
        <f t="shared" si="281"/>
        <v>0</v>
      </c>
      <c r="EG203" s="216">
        <f t="shared" si="282"/>
        <v>0</v>
      </c>
      <c r="EH203" s="199">
        <f t="shared" si="283"/>
        <v>0</v>
      </c>
      <c r="EI203" s="215">
        <f t="shared" si="284"/>
        <v>0</v>
      </c>
      <c r="EJ203" s="1"/>
      <c r="EK203" s="1"/>
      <c r="EL203" s="167"/>
      <c r="EM203" s="180"/>
      <c r="EN203" s="167"/>
      <c r="EO203" s="180"/>
      <c r="EP203" s="167"/>
      <c r="EQ203" s="180"/>
      <c r="ER203" s="167"/>
      <c r="ES203" s="180"/>
      <c r="ET203" s="167"/>
      <c r="EU203" s="180"/>
      <c r="EV203" s="167"/>
      <c r="EW203" s="180"/>
      <c r="EX203" s="167"/>
      <c r="EY203" s="180"/>
      <c r="EZ203" s="167"/>
      <c r="FA203" s="198"/>
      <c r="FB203" s="199">
        <f t="shared" si="285"/>
        <v>0</v>
      </c>
      <c r="FC203" s="216">
        <f t="shared" si="286"/>
        <v>0</v>
      </c>
      <c r="FD203" s="199">
        <f t="shared" si="287"/>
        <v>0</v>
      </c>
      <c r="FE203" s="215">
        <f t="shared" si="288"/>
        <v>0</v>
      </c>
      <c r="FF203" s="1"/>
      <c r="FG203" s="1"/>
      <c r="FH203" s="167"/>
      <c r="FI203" s="180"/>
      <c r="FJ203" s="167"/>
      <c r="FK203" s="180"/>
      <c r="FL203" s="167"/>
      <c r="FM203" s="180"/>
      <c r="FN203" s="167"/>
      <c r="FO203" s="180"/>
      <c r="FP203" s="167"/>
      <c r="FQ203" s="180"/>
      <c r="FR203" s="167"/>
      <c r="FS203" s="180"/>
      <c r="FT203" s="167"/>
      <c r="FU203" s="180"/>
      <c r="FV203" s="167"/>
      <c r="FW203" s="198"/>
      <c r="FX203" s="199">
        <f t="shared" si="299"/>
        <v>0</v>
      </c>
      <c r="FY203" s="216">
        <f t="shared" si="300"/>
        <v>0</v>
      </c>
      <c r="FZ203" s="199">
        <f t="shared" si="301"/>
        <v>0</v>
      </c>
      <c r="GA203" s="215">
        <f t="shared" si="302"/>
        <v>0</v>
      </c>
      <c r="GB203" s="1"/>
      <c r="GC203" s="1"/>
      <c r="GD203" s="167"/>
      <c r="GE203" s="180"/>
      <c r="GF203" s="167"/>
      <c r="GG203" s="180"/>
      <c r="GH203" s="167"/>
      <c r="GI203" s="180"/>
      <c r="GJ203" s="167"/>
      <c r="GK203" s="180"/>
      <c r="GL203" s="167"/>
      <c r="GM203" s="180"/>
      <c r="GN203" s="167"/>
      <c r="GO203" s="180"/>
      <c r="GP203" s="167"/>
      <c r="GQ203" s="180"/>
      <c r="GR203" s="167"/>
      <c r="GS203" s="198"/>
      <c r="GT203" s="199">
        <f t="shared" si="303"/>
        <v>0</v>
      </c>
      <c r="GU203" s="216">
        <f t="shared" si="304"/>
        <v>0</v>
      </c>
      <c r="GV203" s="199">
        <f t="shared" si="305"/>
        <v>0</v>
      </c>
      <c r="GW203" s="215">
        <f t="shared" si="306"/>
        <v>0</v>
      </c>
      <c r="GX203" s="1"/>
      <c r="GY203" s="1"/>
      <c r="GZ203" s="167"/>
      <c r="HA203" s="180"/>
      <c r="HB203" s="167"/>
      <c r="HC203" s="180"/>
      <c r="HD203" s="167"/>
      <c r="HE203" s="180"/>
      <c r="HF203" s="167"/>
      <c r="HG203" s="180"/>
      <c r="HH203" s="167"/>
      <c r="HI203" s="180"/>
      <c r="HJ203" s="167"/>
      <c r="HK203" s="180"/>
      <c r="HL203" s="167"/>
      <c r="HM203" s="180"/>
      <c r="HN203" s="167"/>
      <c r="HO203" s="198"/>
      <c r="HP203" s="199">
        <f t="shared" si="307"/>
        <v>0</v>
      </c>
      <c r="HQ203" s="216">
        <f t="shared" si="308"/>
        <v>0</v>
      </c>
      <c r="HR203" s="199">
        <f t="shared" si="309"/>
        <v>0</v>
      </c>
      <c r="HS203" s="215">
        <f t="shared" si="310"/>
        <v>0</v>
      </c>
      <c r="HT203" s="1"/>
      <c r="HU203" s="1"/>
      <c r="HV203" s="201">
        <f t="shared" si="311"/>
        <v>0</v>
      </c>
      <c r="HW203" s="202">
        <f t="shared" si="312"/>
        <v>0</v>
      </c>
      <c r="HX203" s="169">
        <f t="shared" si="313"/>
        <v>0</v>
      </c>
      <c r="HY203" s="170">
        <f t="shared" si="314"/>
        <v>0</v>
      </c>
      <c r="HZ203" s="203">
        <f t="shared" si="315"/>
        <v>0</v>
      </c>
      <c r="IA203" s="202">
        <f t="shared" si="316"/>
        <v>0</v>
      </c>
      <c r="IB203" s="169">
        <f t="shared" si="317"/>
        <v>0</v>
      </c>
      <c r="IC203" s="444">
        <f t="shared" si="318"/>
        <v>0</v>
      </c>
      <c r="ID203" s="437">
        <f t="shared" si="319"/>
        <v>0</v>
      </c>
      <c r="IE203" s="439">
        <f t="shared" si="320"/>
        <v>0</v>
      </c>
      <c r="IF203" s="438" t="s">
        <v>343</v>
      </c>
      <c r="IG203" s="439" t="s">
        <v>343</v>
      </c>
      <c r="IH203" s="1"/>
    </row>
    <row r="204" spans="2:242" s="4" customFormat="1" ht="16.5" hidden="1" customHeight="1" x14ac:dyDescent="0.2">
      <c r="B204" s="73"/>
      <c r="C204" s="882"/>
      <c r="D204" s="883"/>
      <c r="E204" s="131"/>
      <c r="F204" s="564"/>
      <c r="G204" s="131"/>
      <c r="H204" s="131"/>
      <c r="I204" s="80">
        <f>INT(ROUND(F204,2)*(IF(E204&gt;0,data!$J$4,0)))</f>
        <v>0</v>
      </c>
      <c r="J204" s="80"/>
      <c r="K204" s="567"/>
      <c r="L204" s="131"/>
      <c r="M204" s="80">
        <f>INT(ROUND(F204,2)*(IF(E204&gt;0,(IF(K204="ano",data!$J$6,0)),0)))</f>
        <v>0</v>
      </c>
      <c r="N204" s="82"/>
      <c r="O204" s="84"/>
      <c r="Q204" s="85"/>
      <c r="R204" s="639" t="s">
        <v>343</v>
      </c>
      <c r="T204" s="4">
        <f t="shared" si="264"/>
        <v>0</v>
      </c>
      <c r="U204" s="176" t="s">
        <v>300</v>
      </c>
      <c r="V204" s="10"/>
      <c r="W204" s="10"/>
      <c r="X204" s="177"/>
      <c r="Y204" s="178"/>
      <c r="Z204" s="177"/>
      <c r="AA204" s="178"/>
      <c r="AB204" s="177"/>
      <c r="AC204" s="178"/>
      <c r="AD204" s="177"/>
      <c r="AE204" s="178"/>
      <c r="AF204" s="177"/>
      <c r="AG204" s="178"/>
      <c r="AH204" s="177"/>
      <c r="AI204" s="178"/>
      <c r="AJ204" s="177"/>
      <c r="AK204" s="178"/>
      <c r="AL204" s="177"/>
      <c r="AM204" s="178"/>
      <c r="AN204" s="177"/>
      <c r="AO204" s="178"/>
      <c r="AP204" s="177"/>
      <c r="AQ204" s="178"/>
      <c r="AR204" s="177"/>
      <c r="AS204" s="178"/>
      <c r="AT204" s="177"/>
      <c r="AU204" s="205"/>
      <c r="AV204" s="199">
        <f t="shared" si="369"/>
        <v>0</v>
      </c>
      <c r="AW204" s="215">
        <f t="shared" si="289"/>
        <v>0</v>
      </c>
      <c r="AX204" s="199">
        <f t="shared" si="370"/>
        <v>0</v>
      </c>
      <c r="AY204" s="215">
        <f t="shared" si="290"/>
        <v>0</v>
      </c>
      <c r="AZ204" s="1"/>
      <c r="BA204" s="1"/>
      <c r="BB204" s="177"/>
      <c r="BC204" s="178"/>
      <c r="BD204" s="177"/>
      <c r="BE204" s="178"/>
      <c r="BF204" s="177"/>
      <c r="BG204" s="178"/>
      <c r="BH204" s="177"/>
      <c r="BI204" s="178"/>
      <c r="BJ204" s="177"/>
      <c r="BK204" s="178"/>
      <c r="BL204" s="177"/>
      <c r="BM204" s="178"/>
      <c r="BN204" s="177"/>
      <c r="BO204" s="178"/>
      <c r="BP204" s="177"/>
      <c r="BQ204" s="205"/>
      <c r="BR204" s="199">
        <f t="shared" si="291"/>
        <v>0</v>
      </c>
      <c r="BS204" s="216">
        <f t="shared" si="292"/>
        <v>0</v>
      </c>
      <c r="BT204" s="199">
        <f t="shared" si="293"/>
        <v>0</v>
      </c>
      <c r="BU204" s="215">
        <f t="shared" si="294"/>
        <v>0</v>
      </c>
      <c r="BV204" s="1"/>
      <c r="BW204" s="1"/>
      <c r="BX204" s="177"/>
      <c r="BY204" s="178"/>
      <c r="BZ204" s="177"/>
      <c r="CA204" s="178"/>
      <c r="CB204" s="177"/>
      <c r="CC204" s="178"/>
      <c r="CD204" s="177"/>
      <c r="CE204" s="178"/>
      <c r="CF204" s="177"/>
      <c r="CG204" s="178"/>
      <c r="CH204" s="177"/>
      <c r="CI204" s="178"/>
      <c r="CJ204" s="177"/>
      <c r="CK204" s="178"/>
      <c r="CL204" s="177"/>
      <c r="CM204" s="205"/>
      <c r="CN204" s="199">
        <f t="shared" si="295"/>
        <v>0</v>
      </c>
      <c r="CO204" s="216">
        <f t="shared" si="296"/>
        <v>0</v>
      </c>
      <c r="CP204" s="199">
        <f t="shared" si="297"/>
        <v>0</v>
      </c>
      <c r="CQ204" s="215">
        <f t="shared" si="298"/>
        <v>0</v>
      </c>
      <c r="CR204" s="1"/>
      <c r="CS204" s="1"/>
      <c r="CT204" s="177"/>
      <c r="CU204" s="178"/>
      <c r="CV204" s="177"/>
      <c r="CW204" s="178"/>
      <c r="CX204" s="177"/>
      <c r="CY204" s="178"/>
      <c r="CZ204" s="177"/>
      <c r="DA204" s="178"/>
      <c r="DB204" s="177"/>
      <c r="DC204" s="178"/>
      <c r="DD204" s="177"/>
      <c r="DE204" s="178"/>
      <c r="DF204" s="177"/>
      <c r="DG204" s="178"/>
      <c r="DH204" s="177"/>
      <c r="DI204" s="205"/>
      <c r="DJ204" s="199">
        <f t="shared" si="325"/>
        <v>0</v>
      </c>
      <c r="DK204" s="216">
        <f t="shared" si="326"/>
        <v>0</v>
      </c>
      <c r="DL204" s="199">
        <f t="shared" si="327"/>
        <v>0</v>
      </c>
      <c r="DM204" s="215">
        <f t="shared" si="328"/>
        <v>0</v>
      </c>
      <c r="DN204" s="1"/>
      <c r="DO204" s="1"/>
      <c r="DP204" s="177"/>
      <c r="DQ204" s="178"/>
      <c r="DR204" s="177"/>
      <c r="DS204" s="178"/>
      <c r="DT204" s="177"/>
      <c r="DU204" s="178"/>
      <c r="DV204" s="177"/>
      <c r="DW204" s="178"/>
      <c r="DX204" s="177"/>
      <c r="DY204" s="178"/>
      <c r="DZ204" s="177"/>
      <c r="EA204" s="178"/>
      <c r="EB204" s="177"/>
      <c r="EC204" s="178"/>
      <c r="ED204" s="177"/>
      <c r="EE204" s="205"/>
      <c r="EF204" s="199">
        <f t="shared" si="281"/>
        <v>0</v>
      </c>
      <c r="EG204" s="216">
        <f t="shared" si="282"/>
        <v>0</v>
      </c>
      <c r="EH204" s="199">
        <f t="shared" si="283"/>
        <v>0</v>
      </c>
      <c r="EI204" s="215">
        <f t="shared" si="284"/>
        <v>0</v>
      </c>
      <c r="EJ204" s="1"/>
      <c r="EK204" s="1"/>
      <c r="EL204" s="177"/>
      <c r="EM204" s="178"/>
      <c r="EN204" s="177"/>
      <c r="EO204" s="178"/>
      <c r="EP204" s="177"/>
      <c r="EQ204" s="178"/>
      <c r="ER204" s="177"/>
      <c r="ES204" s="178"/>
      <c r="ET204" s="177"/>
      <c r="EU204" s="178"/>
      <c r="EV204" s="177"/>
      <c r="EW204" s="178"/>
      <c r="EX204" s="177"/>
      <c r="EY204" s="178"/>
      <c r="EZ204" s="177"/>
      <c r="FA204" s="205"/>
      <c r="FB204" s="199">
        <f t="shared" si="285"/>
        <v>0</v>
      </c>
      <c r="FC204" s="216">
        <f t="shared" si="286"/>
        <v>0</v>
      </c>
      <c r="FD204" s="199">
        <f t="shared" si="287"/>
        <v>0</v>
      </c>
      <c r="FE204" s="215">
        <f t="shared" si="288"/>
        <v>0</v>
      </c>
      <c r="FF204" s="1"/>
      <c r="FG204" s="1"/>
      <c r="FH204" s="177"/>
      <c r="FI204" s="178"/>
      <c r="FJ204" s="177"/>
      <c r="FK204" s="178"/>
      <c r="FL204" s="177"/>
      <c r="FM204" s="178"/>
      <c r="FN204" s="177"/>
      <c r="FO204" s="178"/>
      <c r="FP204" s="177"/>
      <c r="FQ204" s="178"/>
      <c r="FR204" s="177"/>
      <c r="FS204" s="178"/>
      <c r="FT204" s="177"/>
      <c r="FU204" s="178"/>
      <c r="FV204" s="177"/>
      <c r="FW204" s="205"/>
      <c r="FX204" s="199">
        <f t="shared" si="299"/>
        <v>0</v>
      </c>
      <c r="FY204" s="216">
        <f t="shared" si="300"/>
        <v>0</v>
      </c>
      <c r="FZ204" s="199">
        <f t="shared" si="301"/>
        <v>0</v>
      </c>
      <c r="GA204" s="215">
        <f t="shared" si="302"/>
        <v>0</v>
      </c>
      <c r="GB204" s="1"/>
      <c r="GC204" s="1"/>
      <c r="GD204" s="177"/>
      <c r="GE204" s="178"/>
      <c r="GF204" s="177"/>
      <c r="GG204" s="178"/>
      <c r="GH204" s="177"/>
      <c r="GI204" s="178"/>
      <c r="GJ204" s="177"/>
      <c r="GK204" s="178"/>
      <c r="GL204" s="177"/>
      <c r="GM204" s="178"/>
      <c r="GN204" s="177"/>
      <c r="GO204" s="178"/>
      <c r="GP204" s="177"/>
      <c r="GQ204" s="178"/>
      <c r="GR204" s="177"/>
      <c r="GS204" s="205"/>
      <c r="GT204" s="199">
        <f t="shared" si="303"/>
        <v>0</v>
      </c>
      <c r="GU204" s="216">
        <f t="shared" si="304"/>
        <v>0</v>
      </c>
      <c r="GV204" s="199">
        <f t="shared" si="305"/>
        <v>0</v>
      </c>
      <c r="GW204" s="215">
        <f t="shared" si="306"/>
        <v>0</v>
      </c>
      <c r="GX204" s="1"/>
      <c r="GY204" s="1"/>
      <c r="GZ204" s="177"/>
      <c r="HA204" s="178"/>
      <c r="HB204" s="177"/>
      <c r="HC204" s="178"/>
      <c r="HD204" s="177"/>
      <c r="HE204" s="178"/>
      <c r="HF204" s="177"/>
      <c r="HG204" s="178"/>
      <c r="HH204" s="177"/>
      <c r="HI204" s="178"/>
      <c r="HJ204" s="177"/>
      <c r="HK204" s="178"/>
      <c r="HL204" s="177"/>
      <c r="HM204" s="178"/>
      <c r="HN204" s="177"/>
      <c r="HO204" s="205"/>
      <c r="HP204" s="199">
        <f t="shared" si="307"/>
        <v>0</v>
      </c>
      <c r="HQ204" s="216">
        <f t="shared" si="308"/>
        <v>0</v>
      </c>
      <c r="HR204" s="199">
        <f t="shared" si="309"/>
        <v>0</v>
      </c>
      <c r="HS204" s="215">
        <f t="shared" si="310"/>
        <v>0</v>
      </c>
      <c r="HT204" s="1"/>
      <c r="HU204" s="1"/>
      <c r="HV204" s="201">
        <f t="shared" si="311"/>
        <v>0</v>
      </c>
      <c r="HW204" s="202">
        <f t="shared" si="312"/>
        <v>0</v>
      </c>
      <c r="HX204" s="169">
        <f t="shared" si="313"/>
        <v>0</v>
      </c>
      <c r="HY204" s="170">
        <f t="shared" si="314"/>
        <v>0</v>
      </c>
      <c r="HZ204" s="203">
        <f t="shared" si="315"/>
        <v>0</v>
      </c>
      <c r="IA204" s="202">
        <f t="shared" si="316"/>
        <v>0</v>
      </c>
      <c r="IB204" s="169">
        <f t="shared" si="317"/>
        <v>0</v>
      </c>
      <c r="IC204" s="444">
        <f t="shared" si="318"/>
        <v>0</v>
      </c>
      <c r="ID204" s="437">
        <f t="shared" si="319"/>
        <v>0</v>
      </c>
      <c r="IE204" s="439">
        <f t="shared" si="320"/>
        <v>0</v>
      </c>
      <c r="IF204" s="438" t="s">
        <v>343</v>
      </c>
      <c r="IG204" s="439" t="s">
        <v>343</v>
      </c>
      <c r="IH204" s="1"/>
    </row>
    <row r="205" spans="2:242" s="4" customFormat="1" ht="16.5" customHeight="1" thickBot="1" x14ac:dyDescent="0.25">
      <c r="B205" s="73" t="s">
        <v>383</v>
      </c>
      <c r="C205" s="880"/>
      <c r="D205" s="881"/>
      <c r="E205" s="318"/>
      <c r="F205" s="314"/>
      <c r="G205" s="14"/>
      <c r="H205" s="14"/>
      <c r="I205" s="80">
        <f>INT(ROUND(F205,2)*(IF(E205&gt;0,data!$J$4,0)))</f>
        <v>0</v>
      </c>
      <c r="J205" s="80">
        <f t="shared" ref="J205" si="379">IF(E205&gt;0,I205*E205,0)</f>
        <v>0</v>
      </c>
      <c r="K205" s="320"/>
      <c r="L205" s="318"/>
      <c r="M205" s="80">
        <f>INT(ROUND(F205,2)*(IF(E205&gt;0,(IF(K205="ano",data!$J$6,0)),0)))</f>
        <v>0</v>
      </c>
      <c r="N205" s="82">
        <f t="shared" ref="N205" si="380">IF(L205&gt;E205,M205*E205,M205*L205)</f>
        <v>0</v>
      </c>
      <c r="O205" s="84">
        <f t="shared" ref="O205" si="381">J205+N205</f>
        <v>0</v>
      </c>
      <c r="Q205" s="85" t="str">
        <f t="shared" ref="Q205" si="382">IF(O205&gt;0,1,"")</f>
        <v/>
      </c>
      <c r="R205" s="639" t="s">
        <v>343</v>
      </c>
      <c r="T205" s="4">
        <f t="shared" si="264"/>
        <v>0</v>
      </c>
      <c r="U205" s="181" t="s">
        <v>300</v>
      </c>
      <c r="V205" s="10"/>
      <c r="W205" s="10"/>
      <c r="X205" s="167"/>
      <c r="Y205" s="180"/>
      <c r="Z205" s="167"/>
      <c r="AA205" s="180"/>
      <c r="AB205" s="167"/>
      <c r="AC205" s="180"/>
      <c r="AD205" s="167"/>
      <c r="AE205" s="180"/>
      <c r="AF205" s="167"/>
      <c r="AG205" s="180"/>
      <c r="AH205" s="167"/>
      <c r="AI205" s="180"/>
      <c r="AJ205" s="167"/>
      <c r="AK205" s="180"/>
      <c r="AL205" s="167"/>
      <c r="AM205" s="180"/>
      <c r="AN205" s="167"/>
      <c r="AO205" s="180"/>
      <c r="AP205" s="167"/>
      <c r="AQ205" s="180"/>
      <c r="AR205" s="167"/>
      <c r="AS205" s="180"/>
      <c r="AT205" s="167"/>
      <c r="AU205" s="198"/>
      <c r="AV205" s="199">
        <f t="shared" si="369"/>
        <v>0</v>
      </c>
      <c r="AW205" s="215">
        <f t="shared" si="289"/>
        <v>0</v>
      </c>
      <c r="AX205" s="199">
        <f t="shared" si="370"/>
        <v>0</v>
      </c>
      <c r="AY205" s="215">
        <f t="shared" si="290"/>
        <v>0</v>
      </c>
      <c r="AZ205" s="1"/>
      <c r="BA205" s="1"/>
      <c r="BB205" s="167"/>
      <c r="BC205" s="180"/>
      <c r="BD205" s="167"/>
      <c r="BE205" s="180"/>
      <c r="BF205" s="167"/>
      <c r="BG205" s="180"/>
      <c r="BH205" s="167"/>
      <c r="BI205" s="180"/>
      <c r="BJ205" s="167"/>
      <c r="BK205" s="180"/>
      <c r="BL205" s="167"/>
      <c r="BM205" s="180"/>
      <c r="BN205" s="167"/>
      <c r="BO205" s="180"/>
      <c r="BP205" s="167"/>
      <c r="BQ205" s="198"/>
      <c r="BR205" s="199">
        <f t="shared" si="291"/>
        <v>0</v>
      </c>
      <c r="BS205" s="216">
        <f t="shared" si="292"/>
        <v>0</v>
      </c>
      <c r="BT205" s="199">
        <f t="shared" si="293"/>
        <v>0</v>
      </c>
      <c r="BU205" s="215">
        <f t="shared" si="294"/>
        <v>0</v>
      </c>
      <c r="BV205" s="1"/>
      <c r="BW205" s="1"/>
      <c r="BX205" s="167"/>
      <c r="BY205" s="180"/>
      <c r="BZ205" s="167"/>
      <c r="CA205" s="180"/>
      <c r="CB205" s="167"/>
      <c r="CC205" s="180"/>
      <c r="CD205" s="167"/>
      <c r="CE205" s="180"/>
      <c r="CF205" s="167"/>
      <c r="CG205" s="180"/>
      <c r="CH205" s="167"/>
      <c r="CI205" s="180"/>
      <c r="CJ205" s="167"/>
      <c r="CK205" s="180"/>
      <c r="CL205" s="167"/>
      <c r="CM205" s="198"/>
      <c r="CN205" s="199">
        <f t="shared" si="295"/>
        <v>0</v>
      </c>
      <c r="CO205" s="216">
        <f t="shared" si="296"/>
        <v>0</v>
      </c>
      <c r="CP205" s="199">
        <f t="shared" si="297"/>
        <v>0</v>
      </c>
      <c r="CQ205" s="215">
        <f t="shared" si="298"/>
        <v>0</v>
      </c>
      <c r="CR205" s="1"/>
      <c r="CS205" s="1"/>
      <c r="CT205" s="167"/>
      <c r="CU205" s="180"/>
      <c r="CV205" s="167"/>
      <c r="CW205" s="180"/>
      <c r="CX205" s="167"/>
      <c r="CY205" s="180"/>
      <c r="CZ205" s="167"/>
      <c r="DA205" s="180"/>
      <c r="DB205" s="167"/>
      <c r="DC205" s="180"/>
      <c r="DD205" s="167"/>
      <c r="DE205" s="180"/>
      <c r="DF205" s="167"/>
      <c r="DG205" s="180"/>
      <c r="DH205" s="167"/>
      <c r="DI205" s="198"/>
      <c r="DJ205" s="199">
        <f t="shared" si="325"/>
        <v>0</v>
      </c>
      <c r="DK205" s="216">
        <f t="shared" si="326"/>
        <v>0</v>
      </c>
      <c r="DL205" s="199">
        <f t="shared" si="327"/>
        <v>0</v>
      </c>
      <c r="DM205" s="215">
        <f t="shared" si="328"/>
        <v>0</v>
      </c>
      <c r="DN205" s="1"/>
      <c r="DO205" s="1"/>
      <c r="DP205" s="167"/>
      <c r="DQ205" s="180"/>
      <c r="DR205" s="167"/>
      <c r="DS205" s="180"/>
      <c r="DT205" s="167"/>
      <c r="DU205" s="180"/>
      <c r="DV205" s="167"/>
      <c r="DW205" s="180"/>
      <c r="DX205" s="167"/>
      <c r="DY205" s="180"/>
      <c r="DZ205" s="167"/>
      <c r="EA205" s="180"/>
      <c r="EB205" s="167"/>
      <c r="EC205" s="180"/>
      <c r="ED205" s="167"/>
      <c r="EE205" s="198"/>
      <c r="EF205" s="199">
        <f t="shared" si="281"/>
        <v>0</v>
      </c>
      <c r="EG205" s="216">
        <f t="shared" si="282"/>
        <v>0</v>
      </c>
      <c r="EH205" s="199">
        <f t="shared" si="283"/>
        <v>0</v>
      </c>
      <c r="EI205" s="215">
        <f t="shared" si="284"/>
        <v>0</v>
      </c>
      <c r="EJ205" s="1"/>
      <c r="EK205" s="1"/>
      <c r="EL205" s="167"/>
      <c r="EM205" s="180"/>
      <c r="EN205" s="167"/>
      <c r="EO205" s="180"/>
      <c r="EP205" s="167"/>
      <c r="EQ205" s="180"/>
      <c r="ER205" s="167"/>
      <c r="ES205" s="180"/>
      <c r="ET205" s="167"/>
      <c r="EU205" s="180"/>
      <c r="EV205" s="167"/>
      <c r="EW205" s="180"/>
      <c r="EX205" s="167"/>
      <c r="EY205" s="180"/>
      <c r="EZ205" s="167"/>
      <c r="FA205" s="198"/>
      <c r="FB205" s="199">
        <f t="shared" si="285"/>
        <v>0</v>
      </c>
      <c r="FC205" s="216">
        <f t="shared" si="286"/>
        <v>0</v>
      </c>
      <c r="FD205" s="199">
        <f t="shared" si="287"/>
        <v>0</v>
      </c>
      <c r="FE205" s="215">
        <f t="shared" si="288"/>
        <v>0</v>
      </c>
      <c r="FF205" s="1"/>
      <c r="FG205" s="1"/>
      <c r="FH205" s="167"/>
      <c r="FI205" s="180"/>
      <c r="FJ205" s="167"/>
      <c r="FK205" s="180"/>
      <c r="FL205" s="167"/>
      <c r="FM205" s="180"/>
      <c r="FN205" s="167"/>
      <c r="FO205" s="180"/>
      <c r="FP205" s="167"/>
      <c r="FQ205" s="180"/>
      <c r="FR205" s="167"/>
      <c r="FS205" s="180"/>
      <c r="FT205" s="167"/>
      <c r="FU205" s="180"/>
      <c r="FV205" s="167"/>
      <c r="FW205" s="198"/>
      <c r="FX205" s="199">
        <f t="shared" si="299"/>
        <v>0</v>
      </c>
      <c r="FY205" s="216">
        <f t="shared" si="300"/>
        <v>0</v>
      </c>
      <c r="FZ205" s="199">
        <f t="shared" si="301"/>
        <v>0</v>
      </c>
      <c r="GA205" s="215">
        <f t="shared" si="302"/>
        <v>0</v>
      </c>
      <c r="GB205" s="1"/>
      <c r="GC205" s="1"/>
      <c r="GD205" s="167"/>
      <c r="GE205" s="180"/>
      <c r="GF205" s="167"/>
      <c r="GG205" s="180"/>
      <c r="GH205" s="167"/>
      <c r="GI205" s="180"/>
      <c r="GJ205" s="167"/>
      <c r="GK205" s="180"/>
      <c r="GL205" s="167"/>
      <c r="GM205" s="180"/>
      <c r="GN205" s="167"/>
      <c r="GO205" s="180"/>
      <c r="GP205" s="167"/>
      <c r="GQ205" s="180"/>
      <c r="GR205" s="167"/>
      <c r="GS205" s="198"/>
      <c r="GT205" s="199">
        <f t="shared" si="303"/>
        <v>0</v>
      </c>
      <c r="GU205" s="216">
        <f t="shared" si="304"/>
        <v>0</v>
      </c>
      <c r="GV205" s="199">
        <f t="shared" si="305"/>
        <v>0</v>
      </c>
      <c r="GW205" s="215">
        <f t="shared" si="306"/>
        <v>0</v>
      </c>
      <c r="GX205" s="1"/>
      <c r="GY205" s="1"/>
      <c r="GZ205" s="167"/>
      <c r="HA205" s="180"/>
      <c r="HB205" s="167"/>
      <c r="HC205" s="180"/>
      <c r="HD205" s="167"/>
      <c r="HE205" s="180"/>
      <c r="HF205" s="167"/>
      <c r="HG205" s="180"/>
      <c r="HH205" s="167"/>
      <c r="HI205" s="180"/>
      <c r="HJ205" s="167"/>
      <c r="HK205" s="180"/>
      <c r="HL205" s="167"/>
      <c r="HM205" s="180"/>
      <c r="HN205" s="167"/>
      <c r="HO205" s="198"/>
      <c r="HP205" s="199">
        <f t="shared" si="307"/>
        <v>0</v>
      </c>
      <c r="HQ205" s="216">
        <f t="shared" si="308"/>
        <v>0</v>
      </c>
      <c r="HR205" s="199">
        <f t="shared" si="309"/>
        <v>0</v>
      </c>
      <c r="HS205" s="215">
        <f t="shared" si="310"/>
        <v>0</v>
      </c>
      <c r="HT205" s="1"/>
      <c r="HU205" s="1"/>
      <c r="HV205" s="201">
        <f t="shared" si="311"/>
        <v>0</v>
      </c>
      <c r="HW205" s="202">
        <f t="shared" si="312"/>
        <v>0</v>
      </c>
      <c r="HX205" s="169">
        <f t="shared" si="313"/>
        <v>0</v>
      </c>
      <c r="HY205" s="170">
        <f t="shared" si="314"/>
        <v>0</v>
      </c>
      <c r="HZ205" s="203">
        <f t="shared" si="315"/>
        <v>0</v>
      </c>
      <c r="IA205" s="202">
        <f t="shared" si="316"/>
        <v>0</v>
      </c>
      <c r="IB205" s="169">
        <f t="shared" si="317"/>
        <v>0</v>
      </c>
      <c r="IC205" s="444">
        <f t="shared" si="318"/>
        <v>0</v>
      </c>
      <c r="ID205" s="437">
        <f t="shared" si="319"/>
        <v>0</v>
      </c>
      <c r="IE205" s="439">
        <f t="shared" si="320"/>
        <v>0</v>
      </c>
      <c r="IF205" s="438" t="s">
        <v>343</v>
      </c>
      <c r="IG205" s="439" t="s">
        <v>343</v>
      </c>
      <c r="IH205" s="1"/>
    </row>
    <row r="206" spans="2:242" s="4" customFormat="1" ht="16.5" hidden="1" customHeight="1" thickBot="1" x14ac:dyDescent="0.25">
      <c r="B206" s="73"/>
      <c r="C206" s="882"/>
      <c r="D206" s="883"/>
      <c r="E206" s="462"/>
      <c r="F206" s="564"/>
      <c r="G206" s="462"/>
      <c r="H206" s="462"/>
      <c r="I206" s="463"/>
      <c r="J206" s="463"/>
      <c r="K206" s="571"/>
      <c r="L206" s="462"/>
      <c r="M206" s="463"/>
      <c r="N206" s="459"/>
      <c r="O206" s="464"/>
      <c r="Q206" s="85"/>
      <c r="R206" s="639" t="s">
        <v>343</v>
      </c>
      <c r="T206" s="4">
        <f t="shared" si="264"/>
        <v>0</v>
      </c>
      <c r="U206" s="550" t="s">
        <v>300</v>
      </c>
      <c r="V206" s="10"/>
      <c r="W206" s="10"/>
      <c r="X206" s="568"/>
      <c r="Y206" s="569"/>
      <c r="Z206" s="568"/>
      <c r="AA206" s="569"/>
      <c r="AB206" s="568"/>
      <c r="AC206" s="569"/>
      <c r="AD206" s="568"/>
      <c r="AE206" s="569"/>
      <c r="AF206" s="568"/>
      <c r="AG206" s="569"/>
      <c r="AH206" s="568"/>
      <c r="AI206" s="569"/>
      <c r="AJ206" s="568"/>
      <c r="AK206" s="569"/>
      <c r="AL206" s="568"/>
      <c r="AM206" s="569"/>
      <c r="AN206" s="568"/>
      <c r="AO206" s="569"/>
      <c r="AP206" s="568"/>
      <c r="AQ206" s="569"/>
      <c r="AR206" s="568"/>
      <c r="AS206" s="569"/>
      <c r="AT206" s="568"/>
      <c r="AU206" s="570"/>
      <c r="AV206" s="460">
        <f t="shared" ref="AV206" si="383">IF($U206="Ne",0,IF(IF(X206="",0,((30/(Y$4*$F206)*(Y$4*$F206-X206))/30))+IF(Z206="",0,((30/(AA$4*$F206)*(AA$4*$F206-Z206))/30))+IF(AB206="",0,((30/(AC$4*$F206)*(AC$4*$F206-AB206))/30))+IF(AL206="",0,((30/(AM$4*$F206)*(AM$4*$F206-AL206))/30))+IF(AN206="",0,((30/(AO$4*$F206)*(AO$4*$F206-AN206))/30))+IF(AP206="",0,((30/(AQ$4*$F206)*(AQ$4*$F206-AP206))/30))+IF(AR206="",0,((30/(AS$4*$F206)*(AS$4*$F206-AR206))/30))+IF(AT206="",0,((30/(AU$4*$F206)*(AU$4*$F206-AT206))/30))&gt;($E206),$E206,IF(X206="",0,((30/(Y$4*$F206)*(Y$4*$F206-X206))/30))+IF(Z206="",0,((30/(AA$4*$F206)*(AA$4*$F206-Z206))/30))+IF(AB206="",0,((30/(AC$4*$F206)*(AC$4*$F206-AB206))/30))+IF(AL206="",0,((30/(AM$4*$F206)*(AM$4*$F206-AL206))/30))+IF(AN206="",0,((30/(AO$4*$F206)*(AO$4*$F206-AN206))/30))+IF(AP206="",0,((30/(AQ$4*$F206)*(AQ$4*$F206-AP206))/30))+IF(AR206="",0,((30/(AS$4*$F206)*(AS$4*$F206-AR206))/30))+IF(AT206="",0,((30/(AU$4*$F206)*(AU$4*$F206-AT206))/30))))</f>
        <v>0</v>
      </c>
      <c r="AW206" s="218">
        <f t="shared" si="289"/>
        <v>0</v>
      </c>
      <c r="AX206" s="461">
        <f t="shared" ref="AX206" si="384">IF($U206="Ne",0,IF(OR($L206=0,$L206=""),0,IF(IF(Y206="Ano",IF(X206="",0,((30/(Y$4*$F206)*(Y$4*$F206-X206))/30)),0)+IF(AA206="Ano",IF(Z206="",0,((30/(AA$4*$F206)*(AA$4*$F206-Z206))/30)),0)+IF(AC206="Ano",IF(AB206="",0,((30/(AC$4*$F206)*(AC$4*$F206-AB206))/30)),0)+IF(AM206="Ano",IF(AL206="",0,((30/(AM$4*$F206)*(AM$4*$F206-AL206))/30)),0)+IF(AO206="Ano",IF(AN206="",0,((30/(AO$4*$F206)*(AO$4*$F206-AN206))/30)),0)+IF(AQ206="Ano",IF(AP206="",0,((30/(AQ$4*$F206)*(AQ$4*$F206-AP206))/30)),0)+IF(AS206="Ano",IF(AR206="",0,((30/(AS$4*$F206)*(AS$4*$F206-AR206))/30)),0)+IF(AU206="Ano",IF(AT206="",0,((30/(AU$4*$F206)*(AU$4*$F206-AT206))/30)),0)&gt;($L206),$L206,IF(Y206="Ano",IF(X206="",0,((30/(Y$4*$F206)*(Y$4*$F206-X206))/30)),0)+IF(AA206="Ano",IF(Z206="",0,((30/(AA$4*$F206)*(AA$4*$F206-Z206))/30)),0)+IF(AC206="Ano",IF(AB206="",0,((30/(AC$4*$F206)*(AC$4*$F206-AB206))/30)),0)+IF(AM206="Ano",IF(AL206="",0,((30/(AM$4*$F206)*(AM$4*$F206-AL206))/30)),0)+IF(AO206="Ano",IF(AN206="",0,((30/(AO$4*$F206)*(AO$4*$F206-AN206))/30)),0)+IF(AQ206="Ano",IF(AP206="",0,((30/(AQ$4*$F206)*(AQ$4*$F206-AP206))/30)),0)+IF(AS206="Ano",IF(AR206="",0,((30/(AS$4*$F206)*(AS$4*$F206-AR206))/30)),0)+IF(AU206="Ano",IF(AT206="",0,((30/(AU$4*$F206)*(AU$4*$F206-AT206))/30)),0))))</f>
        <v>0</v>
      </c>
      <c r="AY206" s="218">
        <f t="shared" si="290"/>
        <v>0</v>
      </c>
      <c r="AZ206" s="1"/>
      <c r="BA206" s="1"/>
      <c r="BB206" s="568"/>
      <c r="BC206" s="569"/>
      <c r="BD206" s="568"/>
      <c r="BE206" s="569"/>
      <c r="BF206" s="568"/>
      <c r="BG206" s="569"/>
      <c r="BH206" s="568"/>
      <c r="BI206" s="569"/>
      <c r="BJ206" s="568"/>
      <c r="BK206" s="569"/>
      <c r="BL206" s="568"/>
      <c r="BM206" s="569"/>
      <c r="BN206" s="568"/>
      <c r="BO206" s="569"/>
      <c r="BP206" s="568"/>
      <c r="BQ206" s="570"/>
      <c r="BR206" s="199">
        <f t="shared" si="291"/>
        <v>0</v>
      </c>
      <c r="BS206" s="216">
        <f t="shared" si="292"/>
        <v>0</v>
      </c>
      <c r="BT206" s="199">
        <f t="shared" si="293"/>
        <v>0</v>
      </c>
      <c r="BU206" s="215">
        <f t="shared" si="294"/>
        <v>0</v>
      </c>
      <c r="BV206" s="1"/>
      <c r="BW206" s="1"/>
      <c r="BX206" s="568"/>
      <c r="BY206" s="569"/>
      <c r="BZ206" s="568"/>
      <c r="CA206" s="569"/>
      <c r="CB206" s="568"/>
      <c r="CC206" s="569"/>
      <c r="CD206" s="568"/>
      <c r="CE206" s="569"/>
      <c r="CF206" s="568"/>
      <c r="CG206" s="569"/>
      <c r="CH206" s="568"/>
      <c r="CI206" s="569"/>
      <c r="CJ206" s="568"/>
      <c r="CK206" s="569"/>
      <c r="CL206" s="568"/>
      <c r="CM206" s="570"/>
      <c r="CN206" s="199">
        <f t="shared" si="295"/>
        <v>0</v>
      </c>
      <c r="CO206" s="216">
        <f t="shared" si="296"/>
        <v>0</v>
      </c>
      <c r="CP206" s="199">
        <f t="shared" si="297"/>
        <v>0</v>
      </c>
      <c r="CQ206" s="215">
        <f t="shared" si="298"/>
        <v>0</v>
      </c>
      <c r="CR206" s="1"/>
      <c r="CS206" s="1"/>
      <c r="CT206" s="568"/>
      <c r="CU206" s="569"/>
      <c r="CV206" s="568"/>
      <c r="CW206" s="569"/>
      <c r="CX206" s="568"/>
      <c r="CY206" s="569"/>
      <c r="CZ206" s="568"/>
      <c r="DA206" s="569"/>
      <c r="DB206" s="568"/>
      <c r="DC206" s="569"/>
      <c r="DD206" s="568"/>
      <c r="DE206" s="569"/>
      <c r="DF206" s="568"/>
      <c r="DG206" s="569"/>
      <c r="DH206" s="568"/>
      <c r="DI206" s="570"/>
      <c r="DJ206" s="199">
        <f t="shared" si="325"/>
        <v>0</v>
      </c>
      <c r="DK206" s="216">
        <f t="shared" si="326"/>
        <v>0</v>
      </c>
      <c r="DL206" s="199">
        <f t="shared" si="327"/>
        <v>0</v>
      </c>
      <c r="DM206" s="215">
        <f t="shared" si="328"/>
        <v>0</v>
      </c>
      <c r="DN206" s="1"/>
      <c r="DO206" s="1"/>
      <c r="DP206" s="568"/>
      <c r="DQ206" s="569"/>
      <c r="DR206" s="568"/>
      <c r="DS206" s="569"/>
      <c r="DT206" s="568"/>
      <c r="DU206" s="569"/>
      <c r="DV206" s="568"/>
      <c r="DW206" s="569"/>
      <c r="DX206" s="568"/>
      <c r="DY206" s="569"/>
      <c r="DZ206" s="568"/>
      <c r="EA206" s="569"/>
      <c r="EB206" s="568"/>
      <c r="EC206" s="569"/>
      <c r="ED206" s="568"/>
      <c r="EE206" s="570"/>
      <c r="EF206" s="199">
        <f t="shared" si="281"/>
        <v>0</v>
      </c>
      <c r="EG206" s="216">
        <f t="shared" si="282"/>
        <v>0</v>
      </c>
      <c r="EH206" s="199">
        <f t="shared" si="283"/>
        <v>0</v>
      </c>
      <c r="EI206" s="215">
        <f t="shared" si="284"/>
        <v>0</v>
      </c>
      <c r="EJ206" s="1"/>
      <c r="EK206" s="1"/>
      <c r="EL206" s="568"/>
      <c r="EM206" s="569"/>
      <c r="EN206" s="568"/>
      <c r="EO206" s="569"/>
      <c r="EP206" s="568"/>
      <c r="EQ206" s="569"/>
      <c r="ER206" s="568"/>
      <c r="ES206" s="569"/>
      <c r="ET206" s="568"/>
      <c r="EU206" s="569"/>
      <c r="EV206" s="568"/>
      <c r="EW206" s="569"/>
      <c r="EX206" s="568"/>
      <c r="EY206" s="569"/>
      <c r="EZ206" s="568"/>
      <c r="FA206" s="570"/>
      <c r="FB206" s="199">
        <f t="shared" si="285"/>
        <v>0</v>
      </c>
      <c r="FC206" s="216">
        <f t="shared" si="286"/>
        <v>0</v>
      </c>
      <c r="FD206" s="199">
        <f t="shared" si="287"/>
        <v>0</v>
      </c>
      <c r="FE206" s="215">
        <f t="shared" si="288"/>
        <v>0</v>
      </c>
      <c r="FF206" s="1"/>
      <c r="FG206" s="1"/>
      <c r="FH206" s="568"/>
      <c r="FI206" s="569"/>
      <c r="FJ206" s="568"/>
      <c r="FK206" s="569"/>
      <c r="FL206" s="568"/>
      <c r="FM206" s="569"/>
      <c r="FN206" s="568"/>
      <c r="FO206" s="569"/>
      <c r="FP206" s="568"/>
      <c r="FQ206" s="569"/>
      <c r="FR206" s="568"/>
      <c r="FS206" s="569"/>
      <c r="FT206" s="568"/>
      <c r="FU206" s="569"/>
      <c r="FV206" s="568"/>
      <c r="FW206" s="570"/>
      <c r="FX206" s="199">
        <f t="shared" si="299"/>
        <v>0</v>
      </c>
      <c r="FY206" s="216">
        <f t="shared" si="300"/>
        <v>0</v>
      </c>
      <c r="FZ206" s="199">
        <f t="shared" si="301"/>
        <v>0</v>
      </c>
      <c r="GA206" s="215">
        <f t="shared" si="302"/>
        <v>0</v>
      </c>
      <c r="GB206" s="1"/>
      <c r="GC206" s="1"/>
      <c r="GD206" s="568"/>
      <c r="GE206" s="569"/>
      <c r="GF206" s="568"/>
      <c r="GG206" s="569"/>
      <c r="GH206" s="568"/>
      <c r="GI206" s="569"/>
      <c r="GJ206" s="568"/>
      <c r="GK206" s="569"/>
      <c r="GL206" s="568"/>
      <c r="GM206" s="569"/>
      <c r="GN206" s="568"/>
      <c r="GO206" s="569"/>
      <c r="GP206" s="568"/>
      <c r="GQ206" s="569"/>
      <c r="GR206" s="568"/>
      <c r="GS206" s="570"/>
      <c r="GT206" s="199">
        <f t="shared" si="303"/>
        <v>0</v>
      </c>
      <c r="GU206" s="216">
        <f t="shared" si="304"/>
        <v>0</v>
      </c>
      <c r="GV206" s="199">
        <f t="shared" si="305"/>
        <v>0</v>
      </c>
      <c r="GW206" s="215">
        <f t="shared" si="306"/>
        <v>0</v>
      </c>
      <c r="GX206" s="1"/>
      <c r="GY206" s="1"/>
      <c r="GZ206" s="568"/>
      <c r="HA206" s="569"/>
      <c r="HB206" s="568"/>
      <c r="HC206" s="569"/>
      <c r="HD206" s="568"/>
      <c r="HE206" s="569"/>
      <c r="HF206" s="568"/>
      <c r="HG206" s="569"/>
      <c r="HH206" s="568"/>
      <c r="HI206" s="569"/>
      <c r="HJ206" s="568"/>
      <c r="HK206" s="569"/>
      <c r="HL206" s="568"/>
      <c r="HM206" s="569"/>
      <c r="HN206" s="568"/>
      <c r="HO206" s="570"/>
      <c r="HP206" s="199">
        <f t="shared" si="307"/>
        <v>0</v>
      </c>
      <c r="HQ206" s="216">
        <f t="shared" si="308"/>
        <v>0</v>
      </c>
      <c r="HR206" s="199">
        <f t="shared" si="309"/>
        <v>0</v>
      </c>
      <c r="HS206" s="215">
        <f t="shared" si="310"/>
        <v>0</v>
      </c>
      <c r="HT206" s="1"/>
      <c r="HU206" s="1"/>
      <c r="HV206" s="201">
        <f t="shared" si="311"/>
        <v>0</v>
      </c>
      <c r="HW206" s="202">
        <f t="shared" si="312"/>
        <v>0</v>
      </c>
      <c r="HX206" s="169">
        <f t="shared" si="313"/>
        <v>0</v>
      </c>
      <c r="HY206" s="170">
        <f t="shared" si="314"/>
        <v>0</v>
      </c>
      <c r="HZ206" s="203">
        <f t="shared" si="315"/>
        <v>0</v>
      </c>
      <c r="IA206" s="202">
        <f t="shared" si="316"/>
        <v>0</v>
      </c>
      <c r="IB206" s="169">
        <f t="shared" si="317"/>
        <v>0</v>
      </c>
      <c r="IC206" s="444">
        <f t="shared" si="318"/>
        <v>0</v>
      </c>
      <c r="ID206" s="437">
        <f t="shared" si="319"/>
        <v>0</v>
      </c>
      <c r="IE206" s="439">
        <f t="shared" si="320"/>
        <v>0</v>
      </c>
      <c r="IF206" s="438" t="s">
        <v>343</v>
      </c>
      <c r="IG206" s="439" t="s">
        <v>343</v>
      </c>
      <c r="IH206" s="1"/>
    </row>
    <row r="207" spans="2:242" s="4" customFormat="1" ht="24.95" customHeight="1" thickBot="1" x14ac:dyDescent="0.25">
      <c r="B207" s="89"/>
      <c r="C207" s="90" t="s">
        <v>60</v>
      </c>
      <c r="D207" s="90"/>
      <c r="E207" s="241">
        <f>SUM(E7:E206)</f>
        <v>0</v>
      </c>
      <c r="F207" s="241"/>
      <c r="G207" s="241"/>
      <c r="H207" s="241"/>
      <c r="I207" s="241">
        <f>Q207</f>
        <v>0</v>
      </c>
      <c r="J207" s="242">
        <f>SUM(J7:J206)</f>
        <v>0</v>
      </c>
      <c r="K207" s="241"/>
      <c r="L207" s="241"/>
      <c r="M207" s="241"/>
      <c r="N207" s="242">
        <f>SUM(N7:N206)</f>
        <v>0</v>
      </c>
      <c r="O207" s="243">
        <f>SUM(O7:O206)</f>
        <v>0</v>
      </c>
      <c r="P207" s="3"/>
      <c r="Q207" s="244">
        <f>SUM(Q7:Q206)</f>
        <v>0</v>
      </c>
      <c r="R207" s="638">
        <f>IF(O207&gt;0,1,0)</f>
        <v>0</v>
      </c>
      <c r="U207" s="10"/>
      <c r="V207" s="10"/>
      <c r="W207" s="10"/>
      <c r="X207" s="204" t="s">
        <v>60</v>
      </c>
      <c r="Y207" s="211"/>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212">
        <f>SUM(AV7:AV206)</f>
        <v>0</v>
      </c>
      <c r="AW207" s="213">
        <f>SUM(AW7:AW206)</f>
        <v>0</v>
      </c>
      <c r="AX207" s="212">
        <f>SUM(AX7:AX206)</f>
        <v>0</v>
      </c>
      <c r="AY207" s="213">
        <f>SUM(AY7:AY206)</f>
        <v>0</v>
      </c>
      <c r="AZ207" s="1"/>
      <c r="BA207" s="1"/>
      <c r="BB207" s="204" t="s">
        <v>60</v>
      </c>
      <c r="BC207" s="211"/>
      <c r="BD207" s="90"/>
      <c r="BE207" s="90"/>
      <c r="BF207" s="90"/>
      <c r="BG207" s="90"/>
      <c r="BH207" s="90"/>
      <c r="BI207" s="90"/>
      <c r="BJ207" s="90"/>
      <c r="BK207" s="90"/>
      <c r="BL207" s="90"/>
      <c r="BM207" s="90"/>
      <c r="BN207" s="90"/>
      <c r="BO207" s="90"/>
      <c r="BP207" s="90"/>
      <c r="BQ207" s="90"/>
      <c r="BR207" s="212">
        <f>SUM(BR7:BR206)</f>
        <v>0</v>
      </c>
      <c r="BS207" s="213">
        <f>SUM(BS7:BS206)</f>
        <v>0</v>
      </c>
      <c r="BT207" s="212">
        <f>SUM(BT7:BT206)</f>
        <v>0</v>
      </c>
      <c r="BU207" s="213">
        <f>SUM(BU7:BU206)</f>
        <v>0</v>
      </c>
      <c r="BV207" s="1"/>
      <c r="BW207" s="1"/>
      <c r="BX207" s="204" t="s">
        <v>60</v>
      </c>
      <c r="BY207" s="211"/>
      <c r="BZ207" s="90"/>
      <c r="CA207" s="90"/>
      <c r="CB207" s="90"/>
      <c r="CC207" s="90"/>
      <c r="CD207" s="90"/>
      <c r="CE207" s="90"/>
      <c r="CF207" s="90"/>
      <c r="CG207" s="90"/>
      <c r="CH207" s="90"/>
      <c r="CI207" s="90"/>
      <c r="CJ207" s="90"/>
      <c r="CK207" s="90"/>
      <c r="CL207" s="90"/>
      <c r="CM207" s="90"/>
      <c r="CN207" s="212">
        <f>SUM(CN7:CN206)</f>
        <v>0</v>
      </c>
      <c r="CO207" s="213">
        <f>SUM(CO7:CO206)</f>
        <v>0</v>
      </c>
      <c r="CP207" s="212">
        <f>SUM(CP7:CP206)</f>
        <v>0</v>
      </c>
      <c r="CQ207" s="213">
        <f>SUM(CQ7:CQ206)</f>
        <v>0</v>
      </c>
      <c r="CR207" s="1"/>
      <c r="CS207" s="1"/>
      <c r="CT207" s="204" t="s">
        <v>60</v>
      </c>
      <c r="CU207" s="211"/>
      <c r="CV207" s="90"/>
      <c r="CW207" s="90"/>
      <c r="CX207" s="90"/>
      <c r="CY207" s="90"/>
      <c r="CZ207" s="90"/>
      <c r="DA207" s="90"/>
      <c r="DB207" s="90"/>
      <c r="DC207" s="90"/>
      <c r="DD207" s="90"/>
      <c r="DE207" s="90"/>
      <c r="DF207" s="90"/>
      <c r="DG207" s="90"/>
      <c r="DH207" s="90"/>
      <c r="DI207" s="90"/>
      <c r="DJ207" s="212">
        <f>SUM(DJ7:DJ206)</f>
        <v>0</v>
      </c>
      <c r="DK207" s="213">
        <f>SUM(DK7:DK206)</f>
        <v>0</v>
      </c>
      <c r="DL207" s="212">
        <f>SUM(DL7:DL206)</f>
        <v>0</v>
      </c>
      <c r="DM207" s="213">
        <f>SUM(DM7:DM206)</f>
        <v>0</v>
      </c>
      <c r="DN207" s="1"/>
      <c r="DO207" s="1"/>
      <c r="DP207" s="204" t="s">
        <v>60</v>
      </c>
      <c r="DQ207" s="211"/>
      <c r="DR207" s="90"/>
      <c r="DS207" s="90"/>
      <c r="DT207" s="90"/>
      <c r="DU207" s="90"/>
      <c r="DV207" s="90"/>
      <c r="DW207" s="90"/>
      <c r="DX207" s="90"/>
      <c r="DY207" s="90"/>
      <c r="DZ207" s="90"/>
      <c r="EA207" s="90"/>
      <c r="EB207" s="90"/>
      <c r="EC207" s="90"/>
      <c r="ED207" s="90"/>
      <c r="EE207" s="90"/>
      <c r="EF207" s="212">
        <f>SUM(EF7:EF206)</f>
        <v>0</v>
      </c>
      <c r="EG207" s="213">
        <f>SUM(EG7:EG206)</f>
        <v>0</v>
      </c>
      <c r="EH207" s="212">
        <f>SUM(EH7:EH206)</f>
        <v>0</v>
      </c>
      <c r="EI207" s="213">
        <f>SUM(EI7:EI206)</f>
        <v>0</v>
      </c>
      <c r="EJ207" s="1"/>
      <c r="EK207" s="1"/>
      <c r="EL207" s="204" t="s">
        <v>60</v>
      </c>
      <c r="EM207" s="211"/>
      <c r="EN207" s="90"/>
      <c r="EO207" s="90"/>
      <c r="EP207" s="90"/>
      <c r="EQ207" s="90"/>
      <c r="ER207" s="90"/>
      <c r="ES207" s="90"/>
      <c r="ET207" s="90"/>
      <c r="EU207" s="90"/>
      <c r="EV207" s="90"/>
      <c r="EW207" s="90"/>
      <c r="EX207" s="90"/>
      <c r="EY207" s="90"/>
      <c r="EZ207" s="90"/>
      <c r="FA207" s="90"/>
      <c r="FB207" s="212">
        <f>SUM(FB7:FB206)</f>
        <v>0</v>
      </c>
      <c r="FC207" s="213">
        <f>SUM(FC7:FC206)</f>
        <v>0</v>
      </c>
      <c r="FD207" s="212">
        <f>SUM(FD7:FD206)</f>
        <v>0</v>
      </c>
      <c r="FE207" s="213">
        <f>SUM(FE7:FE206)</f>
        <v>0</v>
      </c>
      <c r="FF207" s="1"/>
      <c r="FG207" s="1"/>
      <c r="FH207" s="204" t="s">
        <v>60</v>
      </c>
      <c r="FI207" s="211"/>
      <c r="FJ207" s="90"/>
      <c r="FK207" s="90"/>
      <c r="FL207" s="90"/>
      <c r="FM207" s="90"/>
      <c r="FN207" s="90"/>
      <c r="FO207" s="90"/>
      <c r="FP207" s="90"/>
      <c r="FQ207" s="90"/>
      <c r="FR207" s="90"/>
      <c r="FS207" s="90"/>
      <c r="FT207" s="90"/>
      <c r="FU207" s="90"/>
      <c r="FV207" s="90"/>
      <c r="FW207" s="90"/>
      <c r="FX207" s="212">
        <f>SUM(FX7:FX206)</f>
        <v>0</v>
      </c>
      <c r="FY207" s="213">
        <f>SUM(FY7:FY206)</f>
        <v>0</v>
      </c>
      <c r="FZ207" s="212">
        <f>SUM(FZ7:FZ206)</f>
        <v>0</v>
      </c>
      <c r="GA207" s="213">
        <f>SUM(GA7:GA206)</f>
        <v>0</v>
      </c>
      <c r="GB207" s="1"/>
      <c r="GC207" s="1"/>
      <c r="GD207" s="204" t="s">
        <v>60</v>
      </c>
      <c r="GE207" s="211"/>
      <c r="GF207" s="90"/>
      <c r="GG207" s="90"/>
      <c r="GH207" s="90"/>
      <c r="GI207" s="90"/>
      <c r="GJ207" s="90"/>
      <c r="GK207" s="90"/>
      <c r="GL207" s="90"/>
      <c r="GM207" s="90"/>
      <c r="GN207" s="90"/>
      <c r="GO207" s="90"/>
      <c r="GP207" s="90"/>
      <c r="GQ207" s="90"/>
      <c r="GR207" s="90"/>
      <c r="GS207" s="90"/>
      <c r="GT207" s="212">
        <f>SUM(GT7:GT206)</f>
        <v>0</v>
      </c>
      <c r="GU207" s="213">
        <f>SUM(GU7:GU206)</f>
        <v>0</v>
      </c>
      <c r="GV207" s="212">
        <f>SUM(GV7:GV206)</f>
        <v>0</v>
      </c>
      <c r="GW207" s="213">
        <f>SUM(GW7:GW206)</f>
        <v>0</v>
      </c>
      <c r="GX207" s="1"/>
      <c r="GY207" s="1"/>
      <c r="GZ207" s="204" t="s">
        <v>60</v>
      </c>
      <c r="HA207" s="211"/>
      <c r="HB207" s="90"/>
      <c r="HC207" s="90"/>
      <c r="HD207" s="90"/>
      <c r="HE207" s="90"/>
      <c r="HF207" s="90"/>
      <c r="HG207" s="90"/>
      <c r="HH207" s="90"/>
      <c r="HI207" s="90"/>
      <c r="HJ207" s="90"/>
      <c r="HK207" s="90"/>
      <c r="HL207" s="90"/>
      <c r="HM207" s="90"/>
      <c r="HN207" s="90"/>
      <c r="HO207" s="90"/>
      <c r="HP207" s="212">
        <f>SUM(HP7:HP206)</f>
        <v>0</v>
      </c>
      <c r="HQ207" s="213">
        <f>SUM(HQ7:HQ206)</f>
        <v>0</v>
      </c>
      <c r="HR207" s="212">
        <f>SUM(HR7:HR206)</f>
        <v>0</v>
      </c>
      <c r="HS207" s="213">
        <f>SUM(HS7:HS206)</f>
        <v>0</v>
      </c>
      <c r="HT207" s="1"/>
      <c r="HU207" s="219" t="s">
        <v>60</v>
      </c>
      <c r="HV207" s="220">
        <f t="shared" ref="HV207:IC207" si="385">SUM(HV7:HV206)</f>
        <v>0</v>
      </c>
      <c r="HW207" s="221">
        <f t="shared" si="385"/>
        <v>0</v>
      </c>
      <c r="HX207" s="220">
        <f t="shared" si="385"/>
        <v>0</v>
      </c>
      <c r="HY207" s="221">
        <f t="shared" si="385"/>
        <v>0</v>
      </c>
      <c r="HZ207" s="220">
        <f t="shared" si="385"/>
        <v>0</v>
      </c>
      <c r="IA207" s="221">
        <f t="shared" si="385"/>
        <v>0</v>
      </c>
      <c r="IB207" s="220">
        <f t="shared" si="385"/>
        <v>0</v>
      </c>
      <c r="IC207" s="222">
        <f t="shared" si="385"/>
        <v>0</v>
      </c>
      <c r="ID207" s="442">
        <f>SUM(ID7:ID206)</f>
        <v>0</v>
      </c>
      <c r="IE207" s="443">
        <f>SUM(IE7:IE206)</f>
        <v>0</v>
      </c>
      <c r="IF207" s="442">
        <f>IF(R207=0,0,IF((ID207/Q207)&gt;=50%,1,0))</f>
        <v>0</v>
      </c>
      <c r="IG207" s="443">
        <f>R207-IF207</f>
        <v>0</v>
      </c>
      <c r="IH207" s="1"/>
    </row>
    <row r="208" spans="2:242" ht="9" customHeight="1" thickBot="1" x14ac:dyDescent="0.25"/>
    <row r="209" spans="48:235" ht="30" customHeight="1" thickBot="1" x14ac:dyDescent="0.25">
      <c r="AV209" s="932" t="s">
        <v>491</v>
      </c>
      <c r="AW209" s="933"/>
      <c r="AX209" s="934"/>
      <c r="AY209" s="213">
        <f>AW207+AY207</f>
        <v>0</v>
      </c>
      <c r="BR209" s="932" t="s">
        <v>491</v>
      </c>
      <c r="BS209" s="933"/>
      <c r="BT209" s="934"/>
      <c r="BU209" s="213">
        <f>BS207+BU207</f>
        <v>0</v>
      </c>
      <c r="CN209" s="932" t="s">
        <v>491</v>
      </c>
      <c r="CO209" s="933"/>
      <c r="CP209" s="934"/>
      <c r="CQ209" s="213">
        <f>CO207+CQ207</f>
        <v>0</v>
      </c>
      <c r="DJ209" s="932" t="s">
        <v>491</v>
      </c>
      <c r="DK209" s="933"/>
      <c r="DL209" s="934"/>
      <c r="DM209" s="213">
        <f>DK207+DM207</f>
        <v>0</v>
      </c>
      <c r="EF209" s="932" t="s">
        <v>491</v>
      </c>
      <c r="EG209" s="933"/>
      <c r="EH209" s="934"/>
      <c r="EI209" s="213">
        <f>EG207+EI207</f>
        <v>0</v>
      </c>
      <c r="FB209" s="932" t="s">
        <v>491</v>
      </c>
      <c r="FC209" s="933"/>
      <c r="FD209" s="934"/>
      <c r="FE209" s="213">
        <f>FC207+FE207</f>
        <v>0</v>
      </c>
      <c r="FX209" s="932" t="s">
        <v>491</v>
      </c>
      <c r="FY209" s="933"/>
      <c r="FZ209" s="934"/>
      <c r="GA209" s="213">
        <f>FY207+GA207</f>
        <v>0</v>
      </c>
      <c r="GT209" s="932" t="s">
        <v>491</v>
      </c>
      <c r="GU209" s="933"/>
      <c r="GV209" s="934"/>
      <c r="GW209" s="213">
        <f>GU207+GW207</f>
        <v>0</v>
      </c>
      <c r="HP209" s="932" t="s">
        <v>491</v>
      </c>
      <c r="HQ209" s="933"/>
      <c r="HR209" s="934"/>
      <c r="HS209" s="213">
        <f>HQ207+HS207</f>
        <v>0</v>
      </c>
      <c r="HU209" s="935" t="s">
        <v>494</v>
      </c>
      <c r="HV209" s="936"/>
      <c r="HW209" s="936"/>
      <c r="HX209" s="936"/>
      <c r="HY209" s="936"/>
      <c r="HZ209" s="937">
        <f>HW207+IA207</f>
        <v>0</v>
      </c>
      <c r="IA209" s="938"/>
    </row>
    <row r="210" spans="48:235" ht="16.5" customHeight="1" x14ac:dyDescent="0.2"/>
    <row r="212" spans="48:235" ht="16.5" customHeight="1" x14ac:dyDescent="0.2"/>
    <row r="214" spans="48:235" ht="16.5" customHeight="1" x14ac:dyDescent="0.2"/>
    <row r="216" spans="48:235" ht="16.5" customHeight="1" x14ac:dyDescent="0.2"/>
    <row r="218" spans="48:235" ht="16.5" customHeight="1" x14ac:dyDescent="0.2"/>
    <row r="220" spans="48:235" ht="16.5" customHeight="1" x14ac:dyDescent="0.2"/>
    <row r="222" spans="48:235" ht="16.5" customHeight="1" x14ac:dyDescent="0.2"/>
    <row r="224" spans="48:235" ht="16.5" customHeight="1" x14ac:dyDescent="0.2"/>
    <row r="226" ht="16.5" customHeight="1" x14ac:dyDescent="0.2"/>
    <row r="228" ht="27.75" hidden="1" customHeight="1" x14ac:dyDescent="0.2"/>
    <row r="229" ht="27.75" hidden="1" customHeight="1" x14ac:dyDescent="0.2"/>
    <row r="230" ht="27.75" hidden="1" customHeight="1" x14ac:dyDescent="0.2"/>
    <row r="231" ht="27.75" hidden="1" customHeight="1" x14ac:dyDescent="0.2"/>
    <row r="232" ht="18.75" customHeight="1" x14ac:dyDescent="0.2"/>
    <row r="233" ht="18.75" customHeight="1" x14ac:dyDescent="0.2"/>
    <row r="234" ht="18.75" customHeight="1" x14ac:dyDescent="0.2"/>
    <row r="235" ht="21.75" customHeight="1" x14ac:dyDescent="0.2"/>
    <row r="236" ht="21.75" customHeight="1" x14ac:dyDescent="0.2"/>
    <row r="237" ht="21.75" customHeight="1" x14ac:dyDescent="0.2"/>
    <row r="238" ht="21.75" customHeight="1" x14ac:dyDescent="0.2"/>
    <row r="239" ht="21.75" customHeight="1" x14ac:dyDescent="0.2"/>
    <row r="240" ht="36.75" customHeight="1" x14ac:dyDescent="0.2"/>
    <row r="241" ht="36.75" customHeight="1" x14ac:dyDescent="0.2"/>
    <row r="242" ht="36.75" customHeight="1" x14ac:dyDescent="0.2"/>
    <row r="243" ht="36.75" customHeight="1" x14ac:dyDescent="0.2"/>
    <row r="244" ht="35.25" customHeight="1" x14ac:dyDescent="0.2"/>
    <row r="245" ht="35.25" customHeight="1" x14ac:dyDescent="0.2"/>
    <row r="246" ht="18.75" customHeight="1" x14ac:dyDescent="0.2"/>
    <row r="247" ht="30" customHeight="1" x14ac:dyDescent="0.2"/>
    <row r="248" ht="30" customHeight="1" x14ac:dyDescent="0.2"/>
    <row r="249" ht="10.5" customHeight="1" x14ac:dyDescent="0.2"/>
    <row r="250" ht="10.5" customHeight="1" x14ac:dyDescent="0.2"/>
    <row r="251" ht="18.75" customHeight="1" x14ac:dyDescent="0.2"/>
    <row r="252" ht="57.75" customHeight="1" x14ac:dyDescent="0.2"/>
    <row r="253" ht="58.5" customHeight="1" x14ac:dyDescent="0.2"/>
    <row r="254" ht="16.5" customHeight="1" x14ac:dyDescent="0.2"/>
    <row r="255" ht="18.75" customHeight="1" x14ac:dyDescent="0.2"/>
  </sheetData>
  <sheetProtection algorithmName="SHA-512" hashValue="+lonYZ2MIE5R9RuCoFcR/dAK/tkHaLNYCC8YBm/BmmN/yRYRLFaiCZejxcqunzdYPxoJ/Gxa0Lv5/7j2a++tyg==" saltValue="8iYCXfHvwfSMHQz3sZZydw==" spinCount="100000" sheet="1" objects="1" scenarios="1"/>
  <mergeCells count="478">
    <mergeCell ref="BR209:BT209"/>
    <mergeCell ref="AV209:AX209"/>
    <mergeCell ref="HU209:HY209"/>
    <mergeCell ref="HZ209:IA209"/>
    <mergeCell ref="HP209:HR209"/>
    <mergeCell ref="GT209:GV209"/>
    <mergeCell ref="FX209:FZ209"/>
    <mergeCell ref="FB209:FD209"/>
    <mergeCell ref="EF209:EH209"/>
    <mergeCell ref="DJ209:DL209"/>
    <mergeCell ref="CN209:CP209"/>
    <mergeCell ref="C197:D197"/>
    <mergeCell ref="C200:D200"/>
    <mergeCell ref="C164:D164"/>
    <mergeCell ref="C174:D174"/>
    <mergeCell ref="C175:D175"/>
    <mergeCell ref="C176:D176"/>
    <mergeCell ref="C177:D177"/>
    <mergeCell ref="C181:D181"/>
    <mergeCell ref="C116:D116"/>
    <mergeCell ref="C117:D117"/>
    <mergeCell ref="C127:D127"/>
    <mergeCell ref="C128:D128"/>
    <mergeCell ref="C135:D135"/>
    <mergeCell ref="C136:D136"/>
    <mergeCell ref="C144:D144"/>
    <mergeCell ref="C145:D145"/>
    <mergeCell ref="C155:D155"/>
    <mergeCell ref="C156:D156"/>
    <mergeCell ref="C168:D168"/>
    <mergeCell ref="C169:D169"/>
    <mergeCell ref="C170:D170"/>
    <mergeCell ref="C178:D178"/>
    <mergeCell ref="C179:D179"/>
    <mergeCell ref="C180:D180"/>
    <mergeCell ref="C137:D137"/>
    <mergeCell ref="C138:D138"/>
    <mergeCell ref="C139:D139"/>
    <mergeCell ref="C140:D140"/>
    <mergeCell ref="C141:D141"/>
    <mergeCell ref="C142:D142"/>
    <mergeCell ref="C143:D143"/>
    <mergeCell ref="C154:D154"/>
    <mergeCell ref="C171:D171"/>
    <mergeCell ref="C146:D146"/>
    <mergeCell ref="C147:D147"/>
    <mergeCell ref="C148:D148"/>
    <mergeCell ref="C149:D149"/>
    <mergeCell ref="C150:D150"/>
    <mergeCell ref="C151:D151"/>
    <mergeCell ref="C152:D152"/>
    <mergeCell ref="C153:D153"/>
    <mergeCell ref="C157:D157"/>
    <mergeCell ref="C158:D158"/>
    <mergeCell ref="C159:D159"/>
    <mergeCell ref="C160:D160"/>
    <mergeCell ref="C161:D161"/>
    <mergeCell ref="C162:D162"/>
    <mergeCell ref="C163:D163"/>
    <mergeCell ref="C166:D166"/>
    <mergeCell ref="C189:D189"/>
    <mergeCell ref="C190:D190"/>
    <mergeCell ref="C191:D191"/>
    <mergeCell ref="C192:D192"/>
    <mergeCell ref="C193:D193"/>
    <mergeCell ref="C194:D194"/>
    <mergeCell ref="C195:D195"/>
    <mergeCell ref="C196:D196"/>
    <mergeCell ref="C172:D172"/>
    <mergeCell ref="C173:D173"/>
    <mergeCell ref="C182:D182"/>
    <mergeCell ref="C183:D183"/>
    <mergeCell ref="C184:D184"/>
    <mergeCell ref="C185:D185"/>
    <mergeCell ref="C186:D186"/>
    <mergeCell ref="C187:D187"/>
    <mergeCell ref="C188:D188"/>
    <mergeCell ref="ID4:IE4"/>
    <mergeCell ref="IF4:IG4"/>
    <mergeCell ref="ID5:IE5"/>
    <mergeCell ref="IF5:IG5"/>
    <mergeCell ref="HV2:IG3"/>
    <mergeCell ref="C118:D118"/>
    <mergeCell ref="C119:D119"/>
    <mergeCell ref="GR3:GS3"/>
    <mergeCell ref="GV3:GW3"/>
    <mergeCell ref="GT4:GT6"/>
    <mergeCell ref="GU4:GU6"/>
    <mergeCell ref="HD3:HE3"/>
    <mergeCell ref="HF3:HG3"/>
    <mergeCell ref="GZ5:GZ6"/>
    <mergeCell ref="HA5:HA6"/>
    <mergeCell ref="HB5:HB6"/>
    <mergeCell ref="HC5:HC6"/>
    <mergeCell ref="HD5:HD6"/>
    <mergeCell ref="HE5:HE6"/>
    <mergeCell ref="HF5:HF6"/>
    <mergeCell ref="HG5:HG6"/>
    <mergeCell ref="GW4:GW6"/>
    <mergeCell ref="GD5:GD6"/>
    <mergeCell ref="GE5:GE6"/>
    <mergeCell ref="GF5:GF6"/>
    <mergeCell ref="GG5:GG6"/>
    <mergeCell ref="GH5:GH6"/>
    <mergeCell ref="GI5:GI6"/>
    <mergeCell ref="GJ5:GJ6"/>
    <mergeCell ref="GD3:GE3"/>
    <mergeCell ref="GF3:GG3"/>
    <mergeCell ref="GH3:GI3"/>
    <mergeCell ref="GJ3:GK3"/>
    <mergeCell ref="GK5:GK6"/>
    <mergeCell ref="EQ5:EQ6"/>
    <mergeCell ref="ER5:ER6"/>
    <mergeCell ref="ES5:ES6"/>
    <mergeCell ref="ET5:ET6"/>
    <mergeCell ref="EU5:EU6"/>
    <mergeCell ref="EL5:EL6"/>
    <mergeCell ref="EM5:EM6"/>
    <mergeCell ref="EN5:EN6"/>
    <mergeCell ref="EO5:EO6"/>
    <mergeCell ref="EP5:EP6"/>
    <mergeCell ref="ER3:ES3"/>
    <mergeCell ref="ET3:EU3"/>
    <mergeCell ref="DP3:DQ3"/>
    <mergeCell ref="DR3:DS3"/>
    <mergeCell ref="DT3:DU3"/>
    <mergeCell ref="DV3:DW3"/>
    <mergeCell ref="DX3:DY3"/>
    <mergeCell ref="DZ3:EA3"/>
    <mergeCell ref="EB3:EC3"/>
    <mergeCell ref="EL3:EM3"/>
    <mergeCell ref="EN3:EO3"/>
    <mergeCell ref="EP3:EQ3"/>
    <mergeCell ref="CP4:CP6"/>
    <mergeCell ref="CQ4:CQ6"/>
    <mergeCell ref="DD3:DE3"/>
    <mergeCell ref="DF3:DG3"/>
    <mergeCell ref="DH3:DI3"/>
    <mergeCell ref="DD5:DD6"/>
    <mergeCell ref="DE5:DE6"/>
    <mergeCell ref="DF5:DF6"/>
    <mergeCell ref="DG5:DG6"/>
    <mergeCell ref="DH5:DH6"/>
    <mergeCell ref="DI5:DI6"/>
    <mergeCell ref="CN3:CO3"/>
    <mergeCell ref="CN4:CN6"/>
    <mergeCell ref="CO4:CO6"/>
    <mergeCell ref="CT3:CU3"/>
    <mergeCell ref="CV3:CW3"/>
    <mergeCell ref="CX3:CY3"/>
    <mergeCell ref="CZ3:DA3"/>
    <mergeCell ref="DB3:DC3"/>
    <mergeCell ref="CD5:CD6"/>
    <mergeCell ref="CE5:CE6"/>
    <mergeCell ref="CF5:CF6"/>
    <mergeCell ref="CG5:CG6"/>
    <mergeCell ref="CH5:CH6"/>
    <mergeCell ref="CY5:CY6"/>
    <mergeCell ref="CZ5:CZ6"/>
    <mergeCell ref="DA5:DA6"/>
    <mergeCell ref="DB5:DB6"/>
    <mergeCell ref="DC5:DC6"/>
    <mergeCell ref="CT5:CT6"/>
    <mergeCell ref="CU5:CU6"/>
    <mergeCell ref="CV5:CV6"/>
    <mergeCell ref="CW5:CW6"/>
    <mergeCell ref="CX5:CX6"/>
    <mergeCell ref="CP3:CQ3"/>
    <mergeCell ref="CA5:CA6"/>
    <mergeCell ref="CB5:CB6"/>
    <mergeCell ref="CC5:CC6"/>
    <mergeCell ref="CH3:CI3"/>
    <mergeCell ref="CJ3:CK3"/>
    <mergeCell ref="CL3:CM3"/>
    <mergeCell ref="CI5:CI6"/>
    <mergeCell ref="CJ5:CJ6"/>
    <mergeCell ref="CK5:CK6"/>
    <mergeCell ref="CL5:CL6"/>
    <mergeCell ref="CM5:CM6"/>
    <mergeCell ref="BZ3:CA3"/>
    <mergeCell ref="CB3:CC3"/>
    <mergeCell ref="CD3:CE3"/>
    <mergeCell ref="CF3:CG3"/>
    <mergeCell ref="AR5:AR6"/>
    <mergeCell ref="AS5:AS6"/>
    <mergeCell ref="AT5:AT6"/>
    <mergeCell ref="AU5:AU6"/>
    <mergeCell ref="AT3:AU3"/>
    <mergeCell ref="AR3:AS3"/>
    <mergeCell ref="BB5:BB6"/>
    <mergeCell ref="BC5:BC6"/>
    <mergeCell ref="BD5:BD6"/>
    <mergeCell ref="AV3:AW3"/>
    <mergeCell ref="AX3:AY3"/>
    <mergeCell ref="AY4:AY6"/>
    <mergeCell ref="AX4:AX6"/>
    <mergeCell ref="AW4:AW6"/>
    <mergeCell ref="AV4:AV6"/>
    <mergeCell ref="BB3:BC3"/>
    <mergeCell ref="BD3:BE3"/>
    <mergeCell ref="AL5:AL6"/>
    <mergeCell ref="AM5:AM6"/>
    <mergeCell ref="AN5:AN6"/>
    <mergeCell ref="AO5:AO6"/>
    <mergeCell ref="AP5:AP6"/>
    <mergeCell ref="AB3:AC3"/>
    <mergeCell ref="Z3:AA3"/>
    <mergeCell ref="X3:Y3"/>
    <mergeCell ref="X5:X6"/>
    <mergeCell ref="Y5:Y6"/>
    <mergeCell ref="Z5:Z6"/>
    <mergeCell ref="AA5:AA6"/>
    <mergeCell ref="AB5:AB6"/>
    <mergeCell ref="AC5:AC6"/>
    <mergeCell ref="AP3:AQ3"/>
    <mergeCell ref="AN3:AO3"/>
    <mergeCell ref="AL3:AM3"/>
    <mergeCell ref="AQ5:AQ6"/>
    <mergeCell ref="AD3:AE3"/>
    <mergeCell ref="AD5:AD6"/>
    <mergeCell ref="AE5:AE6"/>
    <mergeCell ref="AJ3:AK3"/>
    <mergeCell ref="AJ5:AJ6"/>
    <mergeCell ref="AK5:AK6"/>
    <mergeCell ref="HV4:HY4"/>
    <mergeCell ref="HZ4:IC4"/>
    <mergeCell ref="HV5:HV6"/>
    <mergeCell ref="HW5:HW6"/>
    <mergeCell ref="HX5:HX6"/>
    <mergeCell ref="HY5:HY6"/>
    <mergeCell ref="HZ5:HZ6"/>
    <mergeCell ref="IA5:IA6"/>
    <mergeCell ref="IB5:IB6"/>
    <mergeCell ref="IC5:IC6"/>
    <mergeCell ref="GL5:GL6"/>
    <mergeCell ref="GM5:GM6"/>
    <mergeCell ref="HH3:HI3"/>
    <mergeCell ref="HJ3:HK3"/>
    <mergeCell ref="HL3:HM3"/>
    <mergeCell ref="HN3:HO3"/>
    <mergeCell ref="HH5:HH6"/>
    <mergeCell ref="HI5:HI6"/>
    <mergeCell ref="HJ5:HJ6"/>
    <mergeCell ref="HK5:HK6"/>
    <mergeCell ref="HL5:HL6"/>
    <mergeCell ref="GT3:GU3"/>
    <mergeCell ref="GN5:GN6"/>
    <mergeCell ref="GO5:GO6"/>
    <mergeCell ref="GP5:GP6"/>
    <mergeCell ref="GQ5:GQ6"/>
    <mergeCell ref="GR5:GR6"/>
    <mergeCell ref="HM5:HM6"/>
    <mergeCell ref="HN5:HN6"/>
    <mergeCell ref="HO5:HO6"/>
    <mergeCell ref="GS5:GS6"/>
    <mergeCell ref="GZ3:HA3"/>
    <mergeCell ref="HB3:HC3"/>
    <mergeCell ref="GV4:GV6"/>
    <mergeCell ref="FV5:FV6"/>
    <mergeCell ref="FW5:FW6"/>
    <mergeCell ref="FH3:FI3"/>
    <mergeCell ref="FJ3:FK3"/>
    <mergeCell ref="FL3:FM3"/>
    <mergeCell ref="FN3:FO3"/>
    <mergeCell ref="FP3:FQ3"/>
    <mergeCell ref="FH5:FH6"/>
    <mergeCell ref="FI5:FI6"/>
    <mergeCell ref="FJ5:FJ6"/>
    <mergeCell ref="FK5:FK6"/>
    <mergeCell ref="FL5:FL6"/>
    <mergeCell ref="FM5:FM6"/>
    <mergeCell ref="FN5:FN6"/>
    <mergeCell ref="FO5:FO6"/>
    <mergeCell ref="FP5:FP6"/>
    <mergeCell ref="FQ5:FQ6"/>
    <mergeCell ref="FU5:FU6"/>
    <mergeCell ref="FT3:FU3"/>
    <mergeCell ref="FV3:FW3"/>
    <mergeCell ref="FR5:FR6"/>
    <mergeCell ref="FS5:FS6"/>
    <mergeCell ref="FT5:FT6"/>
    <mergeCell ref="HU2:HU3"/>
    <mergeCell ref="ED3:EE3"/>
    <mergeCell ref="DX5:DX6"/>
    <mergeCell ref="DY5:DY6"/>
    <mergeCell ref="DZ5:DZ6"/>
    <mergeCell ref="EA5:EA6"/>
    <mergeCell ref="EB5:EB6"/>
    <mergeCell ref="EC5:EC6"/>
    <mergeCell ref="ED5:ED6"/>
    <mergeCell ref="EE5:EE6"/>
    <mergeCell ref="EV3:EW3"/>
    <mergeCell ref="EX3:EY3"/>
    <mergeCell ref="EZ3:FA3"/>
    <mergeCell ref="EV5:EV6"/>
    <mergeCell ref="EW5:EW6"/>
    <mergeCell ref="EX5:EX6"/>
    <mergeCell ref="EY5:EY6"/>
    <mergeCell ref="EZ5:EZ6"/>
    <mergeCell ref="FA5:FA6"/>
    <mergeCell ref="GL3:GM3"/>
    <mergeCell ref="GN3:GO3"/>
    <mergeCell ref="GP3:GQ3"/>
    <mergeCell ref="FR3:FS3"/>
    <mergeCell ref="HP3:HQ3"/>
    <mergeCell ref="C77:D77"/>
    <mergeCell ref="C79:D79"/>
    <mergeCell ref="C81:D81"/>
    <mergeCell ref="C83:D83"/>
    <mergeCell ref="C85:D85"/>
    <mergeCell ref="C67:D67"/>
    <mergeCell ref="C69:D69"/>
    <mergeCell ref="C71:D71"/>
    <mergeCell ref="C73:D73"/>
    <mergeCell ref="C75:D75"/>
    <mergeCell ref="C97:D97"/>
    <mergeCell ref="C99:D99"/>
    <mergeCell ref="C101:D101"/>
    <mergeCell ref="C103:D103"/>
    <mergeCell ref="C105:D105"/>
    <mergeCell ref="C104:D104"/>
    <mergeCell ref="C87:D87"/>
    <mergeCell ref="C89:D89"/>
    <mergeCell ref="C91:D91"/>
    <mergeCell ref="C93:D93"/>
    <mergeCell ref="C95:D95"/>
    <mergeCell ref="C102:D102"/>
    <mergeCell ref="C61:D61"/>
    <mergeCell ref="C63:D63"/>
    <mergeCell ref="C65:D65"/>
    <mergeCell ref="C47:D47"/>
    <mergeCell ref="C49:D49"/>
    <mergeCell ref="C51:D51"/>
    <mergeCell ref="C53:D53"/>
    <mergeCell ref="C55:D55"/>
    <mergeCell ref="C37:D37"/>
    <mergeCell ref="C39:D39"/>
    <mergeCell ref="C41:D41"/>
    <mergeCell ref="C43:D43"/>
    <mergeCell ref="C45:D45"/>
    <mergeCell ref="C57:D57"/>
    <mergeCell ref="C59:D59"/>
    <mergeCell ref="C27:D27"/>
    <mergeCell ref="C29:D29"/>
    <mergeCell ref="C31:D31"/>
    <mergeCell ref="C33:D33"/>
    <mergeCell ref="C35:D35"/>
    <mergeCell ref="C17:D17"/>
    <mergeCell ref="C19:D19"/>
    <mergeCell ref="C21:D21"/>
    <mergeCell ref="C23:D23"/>
    <mergeCell ref="C25:D25"/>
    <mergeCell ref="C7:D7"/>
    <mergeCell ref="C9:D9"/>
    <mergeCell ref="C11:D11"/>
    <mergeCell ref="C13:D13"/>
    <mergeCell ref="C15:D15"/>
    <mergeCell ref="B1:E1"/>
    <mergeCell ref="Q3:Q5"/>
    <mergeCell ref="R3:R5"/>
    <mergeCell ref="O2:O6"/>
    <mergeCell ref="C3:C4"/>
    <mergeCell ref="E3:J3"/>
    <mergeCell ref="K3:N3"/>
    <mergeCell ref="L4:L5"/>
    <mergeCell ref="N4:N5"/>
    <mergeCell ref="K4:K5"/>
    <mergeCell ref="J4:J5"/>
    <mergeCell ref="I4:I5"/>
    <mergeCell ref="E4:E5"/>
    <mergeCell ref="M4:M5"/>
    <mergeCell ref="F4:F5"/>
    <mergeCell ref="C106:D106"/>
    <mergeCell ref="C107:D107"/>
    <mergeCell ref="C108:D108"/>
    <mergeCell ref="C109:D109"/>
    <mergeCell ref="C110:D110"/>
    <mergeCell ref="C111:D111"/>
    <mergeCell ref="C112:D112"/>
    <mergeCell ref="C113:D113"/>
    <mergeCell ref="C114:D114"/>
    <mergeCell ref="C205:D205"/>
    <mergeCell ref="C206:D206"/>
    <mergeCell ref="C115:D115"/>
    <mergeCell ref="C126:D126"/>
    <mergeCell ref="C167:D167"/>
    <mergeCell ref="C198:D198"/>
    <mergeCell ref="C199:D199"/>
    <mergeCell ref="C201:D201"/>
    <mergeCell ref="C202:D202"/>
    <mergeCell ref="C203:D203"/>
    <mergeCell ref="C204:D204"/>
    <mergeCell ref="C120:D120"/>
    <mergeCell ref="C121:D121"/>
    <mergeCell ref="C122:D122"/>
    <mergeCell ref="C123:D123"/>
    <mergeCell ref="C124:D124"/>
    <mergeCell ref="C125:D125"/>
    <mergeCell ref="C129:D129"/>
    <mergeCell ref="C130:D130"/>
    <mergeCell ref="C131:D131"/>
    <mergeCell ref="C132:D132"/>
    <mergeCell ref="C133:D133"/>
    <mergeCell ref="C134:D134"/>
    <mergeCell ref="C165:D165"/>
    <mergeCell ref="BP3:BQ3"/>
    <mergeCell ref="BL5:BL6"/>
    <mergeCell ref="BM5:BM6"/>
    <mergeCell ref="BN5:BN6"/>
    <mergeCell ref="BO5:BO6"/>
    <mergeCell ref="BP5:BP6"/>
    <mergeCell ref="BQ5:BQ6"/>
    <mergeCell ref="BY5:BY6"/>
    <mergeCell ref="BZ5:BZ6"/>
    <mergeCell ref="BX3:BY3"/>
    <mergeCell ref="BX5:BX6"/>
    <mergeCell ref="BR3:BS3"/>
    <mergeCell ref="BT3:BU3"/>
    <mergeCell ref="BR4:BR6"/>
    <mergeCell ref="BS4:BS6"/>
    <mergeCell ref="BT4:BT6"/>
    <mergeCell ref="BU4:BU6"/>
    <mergeCell ref="BL3:BM3"/>
    <mergeCell ref="BN3:BO3"/>
    <mergeCell ref="BF3:BG3"/>
    <mergeCell ref="BH3:BI3"/>
    <mergeCell ref="BJ3:BK3"/>
    <mergeCell ref="BE5:BE6"/>
    <mergeCell ref="BF5:BF6"/>
    <mergeCell ref="BG5:BG6"/>
    <mergeCell ref="BH5:BH6"/>
    <mergeCell ref="BI5:BI6"/>
    <mergeCell ref="BJ5:BJ6"/>
    <mergeCell ref="BK5:BK6"/>
    <mergeCell ref="DL3:DM3"/>
    <mergeCell ref="DJ4:DJ6"/>
    <mergeCell ref="DK4:DK6"/>
    <mergeCell ref="DL4:DL6"/>
    <mergeCell ref="DM4:DM6"/>
    <mergeCell ref="EF3:EG3"/>
    <mergeCell ref="EH3:EI3"/>
    <mergeCell ref="EF4:EF6"/>
    <mergeCell ref="EG4:EG6"/>
    <mergeCell ref="EH4:EH6"/>
    <mergeCell ref="EI4:EI6"/>
    <mergeCell ref="DJ3:DK3"/>
    <mergeCell ref="DP5:DP6"/>
    <mergeCell ref="DQ5:DQ6"/>
    <mergeCell ref="DR5:DR6"/>
    <mergeCell ref="DS5:DS6"/>
    <mergeCell ref="DT5:DT6"/>
    <mergeCell ref="DU5:DU6"/>
    <mergeCell ref="DV5:DV6"/>
    <mergeCell ref="DW5:DW6"/>
    <mergeCell ref="AF3:AG3"/>
    <mergeCell ref="AF5:AF6"/>
    <mergeCell ref="AG5:AG6"/>
    <mergeCell ref="AH3:AI3"/>
    <mergeCell ref="AH5:AH6"/>
    <mergeCell ref="AI5:AI6"/>
    <mergeCell ref="U2:U5"/>
    <mergeCell ref="HR3:HS3"/>
    <mergeCell ref="HP4:HP6"/>
    <mergeCell ref="HQ4:HQ6"/>
    <mergeCell ref="HR4:HR6"/>
    <mergeCell ref="HS4:HS6"/>
    <mergeCell ref="FB3:FC3"/>
    <mergeCell ref="FD3:FE3"/>
    <mergeCell ref="FB4:FB6"/>
    <mergeCell ref="FC4:FC6"/>
    <mergeCell ref="FD4:FD6"/>
    <mergeCell ref="FE4:FE6"/>
    <mergeCell ref="FX3:FY3"/>
    <mergeCell ref="FZ3:GA3"/>
    <mergeCell ref="FX4:FX6"/>
    <mergeCell ref="FY4:FY6"/>
    <mergeCell ref="FZ4:FZ6"/>
    <mergeCell ref="GA4:GA6"/>
  </mergeCells>
  <conditionalFormatting sqref="O248:P248">
    <cfRule type="cellIs" dxfId="672" priority="396" operator="greaterThan">
      <formula>0</formula>
    </cfRule>
  </conditionalFormatting>
  <conditionalFormatting sqref="P247">
    <cfRule type="expression" dxfId="671" priority="398">
      <formula>$P$248&gt;0</formula>
    </cfRule>
  </conditionalFormatting>
  <conditionalFormatting sqref="O247">
    <cfRule type="expression" dxfId="670" priority="399">
      <formula>$O$248&gt;0</formula>
    </cfRule>
  </conditionalFormatting>
  <conditionalFormatting sqref="R9:R10">
    <cfRule type="expression" dxfId="669" priority="401">
      <formula>#REF!="Ano"</formula>
    </cfRule>
  </conditionalFormatting>
  <conditionalFormatting sqref="R9:R10">
    <cfRule type="cellIs" dxfId="668" priority="393" operator="between">
      <formula>1</formula>
      <formula>11</formula>
    </cfRule>
  </conditionalFormatting>
  <conditionalFormatting sqref="P99:P100 S99:S100">
    <cfRule type="expression" dxfId="667" priority="408" stopIfTrue="1">
      <formula>$S$99&gt;#REF!</formula>
    </cfRule>
    <cfRule type="expression" dxfId="666" priority="409" stopIfTrue="1">
      <formula>$S$99&lt;#REF!</formula>
    </cfRule>
    <cfRule type="expression" dxfId="665" priority="410">
      <formula>$S$99&gt;#REF!</formula>
    </cfRule>
  </conditionalFormatting>
  <conditionalFormatting sqref="O231:S231">
    <cfRule type="expression" dxfId="664" priority="418" stopIfTrue="1">
      <formula>$S$231&gt;#REF!</formula>
    </cfRule>
    <cfRule type="expression" dxfId="663" priority="419" stopIfTrue="1">
      <formula>$S$231&lt;#REF!</formula>
    </cfRule>
    <cfRule type="expression" dxfId="662" priority="420">
      <formula>$S$231&gt;#REF!</formula>
    </cfRule>
  </conditionalFormatting>
  <conditionalFormatting sqref="L7">
    <cfRule type="expression" dxfId="661" priority="337">
      <formula>$L7&gt;$E7</formula>
    </cfRule>
  </conditionalFormatting>
  <conditionalFormatting sqref="L9:L103">
    <cfRule type="expression" dxfId="660" priority="335">
      <formula>$L9&gt;$E9</formula>
    </cfRule>
  </conditionalFormatting>
  <conditionalFormatting sqref="L104:L105">
    <cfRule type="expression" dxfId="659" priority="329">
      <formula>$L104&gt;$E104</formula>
    </cfRule>
  </conditionalFormatting>
  <conditionalFormatting sqref="L106:L107 L109 L111 L113 L115 L117 L119 L121 L123 L125 L127 L129 L131 L133 L135 L137 L139 L141 L143 L145 L147 L149 L151 L153 L155 L157 L159 L161 L163 L165 L167 L169 L171 L173 L175 L177 L179 L181 L183 L185 L187 L189 L191 L193 L195 L197 L199 L201 L203 L205">
    <cfRule type="expression" dxfId="658" priority="327">
      <formula>$L106&gt;$E106</formula>
    </cfRule>
  </conditionalFormatting>
  <conditionalFormatting sqref="L108 L110 L112 L114 L116 L118 L120 L122 L124 L126 L128 L130 L132 L134 L136 L138 L140 L142 L144 L146 L148 L150 L152 L154 L156 L158 L160 L162 L164 L166 L168 L170 L172 L174 L176 L178 L180 L182 L184 L186 L188 L190 L192 L194 L196 L198 L200 L202 L204 L206">
    <cfRule type="expression" dxfId="657" priority="325">
      <formula>$L108&gt;$E108</formula>
    </cfRule>
  </conditionalFormatting>
  <conditionalFormatting sqref="X7:AC115 X126:AC126 X167:AC168 X197:AC206 AL197:AU206 AL167:AU168 AL126:AU126 AL7:AU115">
    <cfRule type="expression" dxfId="656" priority="308">
      <formula>$U7="Ne"</formula>
    </cfRule>
  </conditionalFormatting>
  <conditionalFormatting sqref="BB7:BQ115 BB126:BQ126 BB167:BQ168 BB197:BQ206">
    <cfRule type="expression" dxfId="655" priority="307">
      <formula>$U7="Ne"</formula>
    </cfRule>
  </conditionalFormatting>
  <conditionalFormatting sqref="BX7:CM115 BX126:CM126 BX167:CM168 BX197:CM206">
    <cfRule type="expression" dxfId="654" priority="306">
      <formula>$U7="Ne"</formula>
    </cfRule>
  </conditionalFormatting>
  <conditionalFormatting sqref="CT7:DI115 CT126:DI126 CT167:DI168 CT197:DI206">
    <cfRule type="expression" dxfId="653" priority="305">
      <formula>$U7="Ne"</formula>
    </cfRule>
  </conditionalFormatting>
  <conditionalFormatting sqref="DP7:EE115 DP126:EE126 DP167:EE168 DP197:EE206">
    <cfRule type="expression" dxfId="652" priority="304">
      <formula>$U7="Ne"</formula>
    </cfRule>
  </conditionalFormatting>
  <conditionalFormatting sqref="EL7:FA115 EL126:FA126 EL167:FA168 EL197:FA206">
    <cfRule type="expression" dxfId="651" priority="303">
      <formula>$U7="Ne"</formula>
    </cfRule>
  </conditionalFormatting>
  <conditionalFormatting sqref="FH7:FW115 FH126:FW126 FH167:FW168 FH197:FW206">
    <cfRule type="expression" dxfId="650" priority="302">
      <formula>$U7="Ne"</formula>
    </cfRule>
  </conditionalFormatting>
  <conditionalFormatting sqref="GD7:GS115 GD126:GS126 GD167:GS168 GD197:GS206">
    <cfRule type="expression" dxfId="649" priority="301">
      <formula>$U7="Ne"</formula>
    </cfRule>
  </conditionalFormatting>
  <conditionalFormatting sqref="GZ7:HO115 GZ126:HO126 GZ167:HO168 GZ197:HO206">
    <cfRule type="expression" dxfId="648" priority="300">
      <formula>$U7="Ne"</formula>
    </cfRule>
  </conditionalFormatting>
  <conditionalFormatting sqref="HV7:HV206">
    <cfRule type="cellIs" dxfId="647" priority="296" operator="greaterThan">
      <formula>$J7</formula>
    </cfRule>
  </conditionalFormatting>
  <conditionalFormatting sqref="IA7:IC206">
    <cfRule type="cellIs" dxfId="646" priority="297" operator="greaterThan">
      <formula>$J7</formula>
    </cfRule>
  </conditionalFormatting>
  <conditionalFormatting sqref="HW7:HY206">
    <cfRule type="cellIs" dxfId="645" priority="299" operator="greaterThan">
      <formula>$J7</formula>
    </cfRule>
  </conditionalFormatting>
  <conditionalFormatting sqref="HZ7:HZ206">
    <cfRule type="cellIs" dxfId="644" priority="298" operator="greaterThan">
      <formula>$E7</formula>
    </cfRule>
  </conditionalFormatting>
  <conditionalFormatting sqref="R11:R206">
    <cfRule type="expression" dxfId="643" priority="295">
      <formula>#REF!="Ano"</formula>
    </cfRule>
  </conditionalFormatting>
  <conditionalFormatting sqref="R11:R206">
    <cfRule type="cellIs" dxfId="642" priority="294" operator="between">
      <formula>1</formula>
      <formula>11</formula>
    </cfRule>
  </conditionalFormatting>
  <conditionalFormatting sqref="X116:AC125 AL116:AU125">
    <cfRule type="expression" dxfId="641" priority="283">
      <formula>$U116="Ne"</formula>
    </cfRule>
  </conditionalFormatting>
  <conditionalFormatting sqref="BB116:BQ125">
    <cfRule type="expression" dxfId="640" priority="282">
      <formula>$U116="Ne"</formula>
    </cfRule>
  </conditionalFormatting>
  <conditionalFormatting sqref="BX116:CM125">
    <cfRule type="expression" dxfId="639" priority="281">
      <formula>$U116="Ne"</formula>
    </cfRule>
  </conditionalFormatting>
  <conditionalFormatting sqref="CT116:DI125">
    <cfRule type="expression" dxfId="638" priority="280">
      <formula>$U116="Ne"</formula>
    </cfRule>
  </conditionalFormatting>
  <conditionalFormatting sqref="DP116:EE125">
    <cfRule type="expression" dxfId="637" priority="279">
      <formula>$U116="Ne"</formula>
    </cfRule>
  </conditionalFormatting>
  <conditionalFormatting sqref="EL116:FA125">
    <cfRule type="expression" dxfId="636" priority="278">
      <formula>$U116="Ne"</formula>
    </cfRule>
  </conditionalFormatting>
  <conditionalFormatting sqref="FH116:FW125">
    <cfRule type="expression" dxfId="635" priority="277">
      <formula>$U116="Ne"</formula>
    </cfRule>
  </conditionalFormatting>
  <conditionalFormatting sqref="GD116:GS125">
    <cfRule type="expression" dxfId="634" priority="276">
      <formula>$U116="Ne"</formula>
    </cfRule>
  </conditionalFormatting>
  <conditionalFormatting sqref="GZ116:HO125">
    <cfRule type="expression" dxfId="633" priority="275">
      <formula>$U116="Ne"</formula>
    </cfRule>
  </conditionalFormatting>
  <conditionalFormatting sqref="X127:AC134 X165:AC166 AL165:AU166 AL127:AU134">
    <cfRule type="expression" dxfId="632" priority="258">
      <formula>$U127="Ne"</formula>
    </cfRule>
  </conditionalFormatting>
  <conditionalFormatting sqref="BB127:BQ134 BB165:BQ166">
    <cfRule type="expression" dxfId="631" priority="257">
      <formula>$U127="Ne"</formula>
    </cfRule>
  </conditionalFormatting>
  <conditionalFormatting sqref="BX127:CM134 BX165:CM166">
    <cfRule type="expression" dxfId="630" priority="256">
      <formula>$U127="Ne"</formula>
    </cfRule>
  </conditionalFormatting>
  <conditionalFormatting sqref="CT127:DI134 CT165:DI166">
    <cfRule type="expression" dxfId="629" priority="255">
      <formula>$U127="Ne"</formula>
    </cfRule>
  </conditionalFormatting>
  <conditionalFormatting sqref="DP127:EE134 DP165:EE166">
    <cfRule type="expression" dxfId="628" priority="254">
      <formula>$U127="Ne"</formula>
    </cfRule>
  </conditionalFormatting>
  <conditionalFormatting sqref="EL127:FA134 EL165:FA166">
    <cfRule type="expression" dxfId="627" priority="253">
      <formula>$U127="Ne"</formula>
    </cfRule>
  </conditionalFormatting>
  <conditionalFormatting sqref="FH127:FW134 FH165:FW166">
    <cfRule type="expression" dxfId="626" priority="252">
      <formula>$U127="Ne"</formula>
    </cfRule>
  </conditionalFormatting>
  <conditionalFormatting sqref="GD127:GS134 GD165:GS166">
    <cfRule type="expression" dxfId="625" priority="251">
      <formula>$U127="Ne"</formula>
    </cfRule>
  </conditionalFormatting>
  <conditionalFormatting sqref="GZ127:HO134 GZ165:HO166">
    <cfRule type="expression" dxfId="624" priority="250">
      <formula>$U127="Ne"</formula>
    </cfRule>
  </conditionalFormatting>
  <conditionalFormatting sqref="X187:AC196 AL187:AU196">
    <cfRule type="expression" dxfId="623" priority="233">
      <formula>$U187="Ne"</formula>
    </cfRule>
  </conditionalFormatting>
  <conditionalFormatting sqref="BB187:BQ196">
    <cfRule type="expression" dxfId="622" priority="232">
      <formula>$U187="Ne"</formula>
    </cfRule>
  </conditionalFormatting>
  <conditionalFormatting sqref="BX187:CM196">
    <cfRule type="expression" dxfId="621" priority="231">
      <formula>$U187="Ne"</formula>
    </cfRule>
  </conditionalFormatting>
  <conditionalFormatting sqref="CT187:DI196">
    <cfRule type="expression" dxfId="620" priority="230">
      <formula>$U187="Ne"</formula>
    </cfRule>
  </conditionalFormatting>
  <conditionalFormatting sqref="DP187:EE196">
    <cfRule type="expression" dxfId="619" priority="229">
      <formula>$U187="Ne"</formula>
    </cfRule>
  </conditionalFormatting>
  <conditionalFormatting sqref="EL187:FA196">
    <cfRule type="expression" dxfId="618" priority="228">
      <formula>$U187="Ne"</formula>
    </cfRule>
  </conditionalFormatting>
  <conditionalFormatting sqref="FH187:FW196">
    <cfRule type="expression" dxfId="617" priority="227">
      <formula>$U187="Ne"</formula>
    </cfRule>
  </conditionalFormatting>
  <conditionalFormatting sqref="GD187:GS196">
    <cfRule type="expression" dxfId="616" priority="226">
      <formula>$U187="Ne"</formula>
    </cfRule>
  </conditionalFormatting>
  <conditionalFormatting sqref="GZ187:HO196">
    <cfRule type="expression" dxfId="615" priority="225">
      <formula>$U187="Ne"</formula>
    </cfRule>
  </conditionalFormatting>
  <conditionalFormatting sqref="X135:AC143 X154:AC154 AL154:AU154 AL135:AU143">
    <cfRule type="expression" dxfId="614" priority="208">
      <formula>$U135="Ne"</formula>
    </cfRule>
  </conditionalFormatting>
  <conditionalFormatting sqref="BB135:BQ143 BB154:BQ154">
    <cfRule type="expression" dxfId="613" priority="207">
      <formula>$U135="Ne"</formula>
    </cfRule>
  </conditionalFormatting>
  <conditionalFormatting sqref="BX135:CM143 BX154:CM154">
    <cfRule type="expression" dxfId="612" priority="206">
      <formula>$U135="Ne"</formula>
    </cfRule>
  </conditionalFormatting>
  <conditionalFormatting sqref="CT135:DI143 CT154:DI154">
    <cfRule type="expression" dxfId="611" priority="205">
      <formula>$U135="Ne"</formula>
    </cfRule>
  </conditionalFormatting>
  <conditionalFormatting sqref="DP135:EE143 DP154:EE154">
    <cfRule type="expression" dxfId="610" priority="204">
      <formula>$U135="Ne"</formula>
    </cfRule>
  </conditionalFormatting>
  <conditionalFormatting sqref="EL135:FA143 EL154:FA154">
    <cfRule type="expression" dxfId="609" priority="203">
      <formula>$U135="Ne"</formula>
    </cfRule>
  </conditionalFormatting>
  <conditionalFormatting sqref="FH135:FW143 FH154:FW154">
    <cfRule type="expression" dxfId="608" priority="202">
      <formula>$U135="Ne"</formula>
    </cfRule>
  </conditionalFormatting>
  <conditionalFormatting sqref="GD135:GS143 GD154:GS154">
    <cfRule type="expression" dxfId="607" priority="201">
      <formula>$U135="Ne"</formula>
    </cfRule>
  </conditionalFormatting>
  <conditionalFormatting sqref="GZ135:HO143 GZ154:HO154">
    <cfRule type="expression" dxfId="606" priority="200">
      <formula>$U135="Ne"</formula>
    </cfRule>
  </conditionalFormatting>
  <conditionalFormatting sqref="X169:AC173 X182:AC186 AL182:AU186 AL169:AU173">
    <cfRule type="expression" dxfId="605" priority="183">
      <formula>$U169="Ne"</formula>
    </cfRule>
  </conditionalFormatting>
  <conditionalFormatting sqref="BB169:BQ173 BB182:BQ186">
    <cfRule type="expression" dxfId="604" priority="182">
      <formula>$U169="Ne"</formula>
    </cfRule>
  </conditionalFormatting>
  <conditionalFormatting sqref="BX169:CM173 BX182:CM186">
    <cfRule type="expression" dxfId="603" priority="181">
      <formula>$U169="Ne"</formula>
    </cfRule>
  </conditionalFormatting>
  <conditionalFormatting sqref="CT169:DI173 CT182:DI186">
    <cfRule type="expression" dxfId="602" priority="180">
      <formula>$U169="Ne"</formula>
    </cfRule>
  </conditionalFormatting>
  <conditionalFormatting sqref="DP169:EE173 DP182:EE186">
    <cfRule type="expression" dxfId="601" priority="179">
      <formula>$U169="Ne"</formula>
    </cfRule>
  </conditionalFormatting>
  <conditionalFormatting sqref="EL169:FA173 EL182:FA186">
    <cfRule type="expression" dxfId="600" priority="178">
      <formula>$U169="Ne"</formula>
    </cfRule>
  </conditionalFormatting>
  <conditionalFormatting sqref="FH169:FW173 FH182:FW186">
    <cfRule type="expression" dxfId="599" priority="177">
      <formula>$U169="Ne"</formula>
    </cfRule>
  </conditionalFormatting>
  <conditionalFormatting sqref="GD169:GS173 GD182:GS186">
    <cfRule type="expression" dxfId="598" priority="176">
      <formula>$U169="Ne"</formula>
    </cfRule>
  </conditionalFormatting>
  <conditionalFormatting sqref="GZ169:HO173 GZ182:HO186">
    <cfRule type="expression" dxfId="597" priority="175">
      <formula>$U169="Ne"</formula>
    </cfRule>
  </conditionalFormatting>
  <conditionalFormatting sqref="X144:AC153 AL144:AU153">
    <cfRule type="expression" dxfId="596" priority="158">
      <formula>$U144="Ne"</formula>
    </cfRule>
  </conditionalFormatting>
  <conditionalFormatting sqref="BB144:BQ153">
    <cfRule type="expression" dxfId="595" priority="157">
      <formula>$U144="Ne"</formula>
    </cfRule>
  </conditionalFormatting>
  <conditionalFormatting sqref="BX144:CM153">
    <cfRule type="expression" dxfId="594" priority="156">
      <formula>$U144="Ne"</formula>
    </cfRule>
  </conditionalFormatting>
  <conditionalFormatting sqref="CT144:DI153">
    <cfRule type="expression" dxfId="593" priority="155">
      <formula>$U144="Ne"</formula>
    </cfRule>
  </conditionalFormatting>
  <conditionalFormatting sqref="DP144:EE153">
    <cfRule type="expression" dxfId="592" priority="154">
      <formula>$U144="Ne"</formula>
    </cfRule>
  </conditionalFormatting>
  <conditionalFormatting sqref="EL144:FA153">
    <cfRule type="expression" dxfId="591" priority="153">
      <formula>$U144="Ne"</formula>
    </cfRule>
  </conditionalFormatting>
  <conditionalFormatting sqref="FH144:FW153">
    <cfRule type="expression" dxfId="590" priority="152">
      <formula>$U144="Ne"</formula>
    </cfRule>
  </conditionalFormatting>
  <conditionalFormatting sqref="GD144:GS153">
    <cfRule type="expression" dxfId="589" priority="151">
      <formula>$U144="Ne"</formula>
    </cfRule>
  </conditionalFormatting>
  <conditionalFormatting sqref="GZ144:HO153">
    <cfRule type="expression" dxfId="588" priority="150">
      <formula>$U144="Ne"</formula>
    </cfRule>
  </conditionalFormatting>
  <conditionalFormatting sqref="X155:AC164 AL155:AU164">
    <cfRule type="expression" dxfId="587" priority="133">
      <formula>$U155="Ne"</formula>
    </cfRule>
  </conditionalFormatting>
  <conditionalFormatting sqref="BB155:BQ164">
    <cfRule type="expression" dxfId="586" priority="132">
      <formula>$U155="Ne"</formula>
    </cfRule>
  </conditionalFormatting>
  <conditionalFormatting sqref="BX155:CM164">
    <cfRule type="expression" dxfId="585" priority="131">
      <formula>$U155="Ne"</formula>
    </cfRule>
  </conditionalFormatting>
  <conditionalFormatting sqref="CT155:DI164">
    <cfRule type="expression" dxfId="584" priority="130">
      <formula>$U155="Ne"</formula>
    </cfRule>
  </conditionalFormatting>
  <conditionalFormatting sqref="DP155:EE164">
    <cfRule type="expression" dxfId="583" priority="129">
      <formula>$U155="Ne"</formula>
    </cfRule>
  </conditionalFormatting>
  <conditionalFormatting sqref="EL155:FA164">
    <cfRule type="expression" dxfId="582" priority="128">
      <formula>$U155="Ne"</formula>
    </cfRule>
  </conditionalFormatting>
  <conditionalFormatting sqref="FH155:FW164">
    <cfRule type="expression" dxfId="581" priority="127">
      <formula>$U155="Ne"</formula>
    </cfRule>
  </conditionalFormatting>
  <conditionalFormatting sqref="GD155:GS164">
    <cfRule type="expression" dxfId="580" priority="126">
      <formula>$U155="Ne"</formula>
    </cfRule>
  </conditionalFormatting>
  <conditionalFormatting sqref="GZ155:HO164">
    <cfRule type="expression" dxfId="579" priority="125">
      <formula>$U155="Ne"</formula>
    </cfRule>
  </conditionalFormatting>
  <conditionalFormatting sqref="X177:AC178 AL177:AU178">
    <cfRule type="expression" dxfId="578" priority="116">
      <formula>$U177="Ne"</formula>
    </cfRule>
  </conditionalFormatting>
  <conditionalFormatting sqref="BB177:BQ178">
    <cfRule type="expression" dxfId="577" priority="115">
      <formula>$U177="Ne"</formula>
    </cfRule>
  </conditionalFormatting>
  <conditionalFormatting sqref="BX177:CM178">
    <cfRule type="expression" dxfId="576" priority="114">
      <formula>$U177="Ne"</formula>
    </cfRule>
  </conditionalFormatting>
  <conditionalFormatting sqref="CT177:DI178">
    <cfRule type="expression" dxfId="575" priority="113">
      <formula>$U177="Ne"</formula>
    </cfRule>
  </conditionalFormatting>
  <conditionalFormatting sqref="DP177:EE178">
    <cfRule type="expression" dxfId="574" priority="112">
      <formula>$U177="Ne"</formula>
    </cfRule>
  </conditionalFormatting>
  <conditionalFormatting sqref="EL177:FA178">
    <cfRule type="expression" dxfId="573" priority="111">
      <formula>$U177="Ne"</formula>
    </cfRule>
  </conditionalFormatting>
  <conditionalFormatting sqref="FH177:FW178">
    <cfRule type="expression" dxfId="572" priority="110">
      <formula>$U177="Ne"</formula>
    </cfRule>
  </conditionalFormatting>
  <conditionalFormatting sqref="GD177:GS178">
    <cfRule type="expression" dxfId="571" priority="109">
      <formula>$U177="Ne"</formula>
    </cfRule>
  </conditionalFormatting>
  <conditionalFormatting sqref="GZ177:HO178">
    <cfRule type="expression" dxfId="570" priority="108">
      <formula>$U177="Ne"</formula>
    </cfRule>
  </conditionalFormatting>
  <conditionalFormatting sqref="X175:AC176 AL175:AU176">
    <cfRule type="expression" dxfId="569" priority="99">
      <formula>$U175="Ne"</formula>
    </cfRule>
  </conditionalFormatting>
  <conditionalFormatting sqref="BB175:BQ176">
    <cfRule type="expression" dxfId="568" priority="98">
      <formula>$U175="Ne"</formula>
    </cfRule>
  </conditionalFormatting>
  <conditionalFormatting sqref="BX175:CM176">
    <cfRule type="expression" dxfId="567" priority="97">
      <formula>$U175="Ne"</formula>
    </cfRule>
  </conditionalFormatting>
  <conditionalFormatting sqref="CT175:DI176">
    <cfRule type="expression" dxfId="566" priority="96">
      <formula>$U175="Ne"</formula>
    </cfRule>
  </conditionalFormatting>
  <conditionalFormatting sqref="DP175:EE176">
    <cfRule type="expression" dxfId="565" priority="95">
      <formula>$U175="Ne"</formula>
    </cfRule>
  </conditionalFormatting>
  <conditionalFormatting sqref="EL175:FA176">
    <cfRule type="expression" dxfId="564" priority="94">
      <formula>$U175="Ne"</formula>
    </cfRule>
  </conditionalFormatting>
  <conditionalFormatting sqref="FH175:FW176">
    <cfRule type="expression" dxfId="563" priority="93">
      <formula>$U175="Ne"</formula>
    </cfRule>
  </conditionalFormatting>
  <conditionalFormatting sqref="GD175:GS176">
    <cfRule type="expression" dxfId="562" priority="92">
      <formula>$U175="Ne"</formula>
    </cfRule>
  </conditionalFormatting>
  <conditionalFormatting sqref="GZ175:HO176">
    <cfRule type="expression" dxfId="561" priority="91">
      <formula>$U175="Ne"</formula>
    </cfRule>
  </conditionalFormatting>
  <conditionalFormatting sqref="X179:AC181 AL179:AU181">
    <cfRule type="expression" dxfId="560" priority="82">
      <formula>$U179="Ne"</formula>
    </cfRule>
  </conditionalFormatting>
  <conditionalFormatting sqref="BB179:BQ181">
    <cfRule type="expression" dxfId="559" priority="81">
      <formula>$U179="Ne"</formula>
    </cfRule>
  </conditionalFormatting>
  <conditionalFormatting sqref="BX179:CM181">
    <cfRule type="expression" dxfId="558" priority="80">
      <formula>$U179="Ne"</formula>
    </cfRule>
  </conditionalFormatting>
  <conditionalFormatting sqref="CT179:DI181">
    <cfRule type="expression" dxfId="557" priority="79">
      <formula>$U179="Ne"</formula>
    </cfRule>
  </conditionalFormatting>
  <conditionalFormatting sqref="DP179:EE181">
    <cfRule type="expression" dxfId="556" priority="78">
      <formula>$U179="Ne"</formula>
    </cfRule>
  </conditionalFormatting>
  <conditionalFormatting sqref="EL179:FA181">
    <cfRule type="expression" dxfId="555" priority="77">
      <formula>$U179="Ne"</formula>
    </cfRule>
  </conditionalFormatting>
  <conditionalFormatting sqref="FH179:FW181">
    <cfRule type="expression" dxfId="554" priority="76">
      <formula>$U179="Ne"</formula>
    </cfRule>
  </conditionalFormatting>
  <conditionalFormatting sqref="GD179:GS181">
    <cfRule type="expression" dxfId="553" priority="75">
      <formula>$U179="Ne"</formula>
    </cfRule>
  </conditionalFormatting>
  <conditionalFormatting sqref="GZ179:HO181">
    <cfRule type="expression" dxfId="552" priority="74">
      <formula>$U179="Ne"</formula>
    </cfRule>
  </conditionalFormatting>
  <conditionalFormatting sqref="X174:AC174 AL174:AU174">
    <cfRule type="expression" dxfId="551" priority="65">
      <formula>$U174="Ne"</formula>
    </cfRule>
  </conditionalFormatting>
  <conditionalFormatting sqref="BB174:BQ174">
    <cfRule type="expression" dxfId="550" priority="64">
      <formula>$U174="Ne"</formula>
    </cfRule>
  </conditionalFormatting>
  <conditionalFormatting sqref="BX174:CM174">
    <cfRule type="expression" dxfId="549" priority="63">
      <formula>$U174="Ne"</formula>
    </cfRule>
  </conditionalFormatting>
  <conditionalFormatting sqref="CT174:DI174">
    <cfRule type="expression" dxfId="548" priority="62">
      <formula>$U174="Ne"</formula>
    </cfRule>
  </conditionalFormatting>
  <conditionalFormatting sqref="DP174:EE174">
    <cfRule type="expression" dxfId="547" priority="61">
      <formula>$U174="Ne"</formula>
    </cfRule>
  </conditionalFormatting>
  <conditionalFormatting sqref="EL174:FA174">
    <cfRule type="expression" dxfId="546" priority="60">
      <formula>$U174="Ne"</formula>
    </cfRule>
  </conditionalFormatting>
  <conditionalFormatting sqref="FH174:FW174">
    <cfRule type="expression" dxfId="545" priority="59">
      <formula>$U174="Ne"</formula>
    </cfRule>
  </conditionalFormatting>
  <conditionalFormatting sqref="GD174:GS174">
    <cfRule type="expression" dxfId="544" priority="58">
      <formula>$U174="Ne"</formula>
    </cfRule>
  </conditionalFormatting>
  <conditionalFormatting sqref="GZ174:HO174">
    <cfRule type="expression" dxfId="543" priority="57">
      <formula>$U174="Ne"</formula>
    </cfRule>
  </conditionalFormatting>
  <conditionalFormatting sqref="C7:D205">
    <cfRule type="expression" dxfId="542" priority="51">
      <formula>$T7=1</formula>
    </cfRule>
  </conditionalFormatting>
  <conditionalFormatting sqref="ID7:ID205">
    <cfRule type="cellIs" dxfId="541" priority="50" operator="greaterThan">
      <formula>0</formula>
    </cfRule>
  </conditionalFormatting>
  <conditionalFormatting sqref="IF207">
    <cfRule type="cellIs" dxfId="540" priority="49" operator="greaterThan">
      <formula>0</formula>
    </cfRule>
  </conditionalFormatting>
  <conditionalFormatting sqref="AD7:AE115 AD126:AE126 AD167:AE168 AD197:AE206">
    <cfRule type="expression" dxfId="539" priority="48">
      <formula>$U7="Ne"</formula>
    </cfRule>
  </conditionalFormatting>
  <conditionalFormatting sqref="AD116:AE125">
    <cfRule type="expression" dxfId="538" priority="47">
      <formula>$U116="Ne"</formula>
    </cfRule>
  </conditionalFormatting>
  <conditionalFormatting sqref="AD127:AE134 AD165:AE166">
    <cfRule type="expression" dxfId="537" priority="46">
      <formula>$U127="Ne"</formula>
    </cfRule>
  </conditionalFormatting>
  <conditionalFormatting sqref="AD187:AE196">
    <cfRule type="expression" dxfId="536" priority="45">
      <formula>$U187="Ne"</formula>
    </cfRule>
  </conditionalFormatting>
  <conditionalFormatting sqref="AD135:AE143 AD154:AE154">
    <cfRule type="expression" dxfId="535" priority="44">
      <formula>$U135="Ne"</formula>
    </cfRule>
  </conditionalFormatting>
  <conditionalFormatting sqref="AD169:AE173 AD182:AE186">
    <cfRule type="expression" dxfId="534" priority="43">
      <formula>$U169="Ne"</formula>
    </cfRule>
  </conditionalFormatting>
  <conditionalFormatting sqref="AD144:AE153">
    <cfRule type="expression" dxfId="533" priority="42">
      <formula>$U144="Ne"</formula>
    </cfRule>
  </conditionalFormatting>
  <conditionalFormatting sqref="AD155:AE164">
    <cfRule type="expression" dxfId="532" priority="41">
      <formula>$U155="Ne"</formula>
    </cfRule>
  </conditionalFormatting>
  <conditionalFormatting sqref="AD177:AE178">
    <cfRule type="expression" dxfId="531" priority="40">
      <formula>$U177="Ne"</formula>
    </cfRule>
  </conditionalFormatting>
  <conditionalFormatting sqref="AD175:AE176">
    <cfRule type="expression" dxfId="530" priority="39">
      <formula>$U175="Ne"</formula>
    </cfRule>
  </conditionalFormatting>
  <conditionalFormatting sqref="AD179:AE181">
    <cfRule type="expression" dxfId="529" priority="38">
      <formula>$U179="Ne"</formula>
    </cfRule>
  </conditionalFormatting>
  <conditionalFormatting sqref="AD174:AE174">
    <cfRule type="expression" dxfId="528" priority="37">
      <formula>$U174="Ne"</formula>
    </cfRule>
  </conditionalFormatting>
  <conditionalFormatting sqref="AJ7:AK115 AJ126:AK126 AJ167:AK168 AJ197:AK206">
    <cfRule type="expression" dxfId="527" priority="36">
      <formula>$U7="Ne"</formula>
    </cfRule>
  </conditionalFormatting>
  <conditionalFormatting sqref="AJ116:AK125">
    <cfRule type="expression" dxfId="526" priority="35">
      <formula>$U116="Ne"</formula>
    </cfRule>
  </conditionalFormatting>
  <conditionalFormatting sqref="AJ127:AK134 AJ165:AK166">
    <cfRule type="expression" dxfId="525" priority="34">
      <formula>$U127="Ne"</formula>
    </cfRule>
  </conditionalFormatting>
  <conditionalFormatting sqref="AJ187:AK196">
    <cfRule type="expression" dxfId="524" priority="33">
      <formula>$U187="Ne"</formula>
    </cfRule>
  </conditionalFormatting>
  <conditionalFormatting sqref="AJ135:AK143 AJ154:AK154">
    <cfRule type="expression" dxfId="523" priority="32">
      <formula>$U135="Ne"</formula>
    </cfRule>
  </conditionalFormatting>
  <conditionalFormatting sqref="AJ169:AK173 AJ182:AK186">
    <cfRule type="expression" dxfId="522" priority="31">
      <formula>$U169="Ne"</formula>
    </cfRule>
  </conditionalFormatting>
  <conditionalFormatting sqref="AJ144:AK153">
    <cfRule type="expression" dxfId="521" priority="30">
      <formula>$U144="Ne"</formula>
    </cfRule>
  </conditionalFormatting>
  <conditionalFormatting sqref="AJ155:AK164">
    <cfRule type="expression" dxfId="520" priority="29">
      <formula>$U155="Ne"</formula>
    </cfRule>
  </conditionalFormatting>
  <conditionalFormatting sqref="AJ177:AK178">
    <cfRule type="expression" dxfId="519" priority="28">
      <formula>$U177="Ne"</formula>
    </cfRule>
  </conditionalFormatting>
  <conditionalFormatting sqref="AJ175:AK176">
    <cfRule type="expression" dxfId="518" priority="27">
      <formula>$U175="Ne"</formula>
    </cfRule>
  </conditionalFormatting>
  <conditionalFormatting sqref="AJ179:AK181">
    <cfRule type="expression" dxfId="517" priority="26">
      <formula>$U179="Ne"</formula>
    </cfRule>
  </conditionalFormatting>
  <conditionalFormatting sqref="AJ174:AK174">
    <cfRule type="expression" dxfId="516" priority="25">
      <formula>$U174="Ne"</formula>
    </cfRule>
  </conditionalFormatting>
  <conditionalFormatting sqref="AF7:AG115 AF126:AG126 AF167:AG168 AF197:AG206">
    <cfRule type="expression" dxfId="515" priority="24">
      <formula>$U7="Ne"</formula>
    </cfRule>
  </conditionalFormatting>
  <conditionalFormatting sqref="AF116:AG125">
    <cfRule type="expression" dxfId="514" priority="23">
      <formula>$U116="Ne"</formula>
    </cfRule>
  </conditionalFormatting>
  <conditionalFormatting sqref="AF127:AG134 AF165:AG166">
    <cfRule type="expression" dxfId="513" priority="22">
      <formula>$U127="Ne"</formula>
    </cfRule>
  </conditionalFormatting>
  <conditionalFormatting sqref="AF187:AG196">
    <cfRule type="expression" dxfId="512" priority="21">
      <formula>$U187="Ne"</formula>
    </cfRule>
  </conditionalFormatting>
  <conditionalFormatting sqref="AF135:AG143 AF154:AG154">
    <cfRule type="expression" dxfId="511" priority="20">
      <formula>$U135="Ne"</formula>
    </cfRule>
  </conditionalFormatting>
  <conditionalFormatting sqref="AF169:AG173 AF182:AG186">
    <cfRule type="expression" dxfId="510" priority="19">
      <formula>$U169="Ne"</formula>
    </cfRule>
  </conditionalFormatting>
  <conditionalFormatting sqref="AF144:AG153">
    <cfRule type="expression" dxfId="509" priority="18">
      <formula>$U144="Ne"</formula>
    </cfRule>
  </conditionalFormatting>
  <conditionalFormatting sqref="AF155:AG164">
    <cfRule type="expression" dxfId="508" priority="17">
      <formula>$U155="Ne"</formula>
    </cfRule>
  </conditionalFormatting>
  <conditionalFormatting sqref="AF177:AG178">
    <cfRule type="expression" dxfId="507" priority="16">
      <formula>$U177="Ne"</formula>
    </cfRule>
  </conditionalFormatting>
  <conditionalFormatting sqref="AF175:AG176">
    <cfRule type="expression" dxfId="506" priority="15">
      <formula>$U175="Ne"</formula>
    </cfRule>
  </conditionalFormatting>
  <conditionalFormatting sqref="AF179:AG181">
    <cfRule type="expression" dxfId="505" priority="14">
      <formula>$U179="Ne"</formula>
    </cfRule>
  </conditionalFormatting>
  <conditionalFormatting sqref="AF174:AG174">
    <cfRule type="expression" dxfId="504" priority="13">
      <formula>$U174="Ne"</formula>
    </cfRule>
  </conditionalFormatting>
  <conditionalFormatting sqref="AH7:AI115 AH126:AI126 AH167:AI168 AH197:AI206">
    <cfRule type="expression" dxfId="503" priority="12">
      <formula>$U7="Ne"</formula>
    </cfRule>
  </conditionalFormatting>
  <conditionalFormatting sqref="AH116:AI125">
    <cfRule type="expression" dxfId="502" priority="11">
      <formula>$U116="Ne"</formula>
    </cfRule>
  </conditionalFormatting>
  <conditionalFormatting sqref="AH127:AI134 AH165:AI166">
    <cfRule type="expression" dxfId="501" priority="10">
      <formula>$U127="Ne"</formula>
    </cfRule>
  </conditionalFormatting>
  <conditionalFormatting sqref="AH187:AI196">
    <cfRule type="expression" dxfId="500" priority="9">
      <formula>$U187="Ne"</formula>
    </cfRule>
  </conditionalFormatting>
  <conditionalFormatting sqref="AH135:AI143 AH154:AI154">
    <cfRule type="expression" dxfId="499" priority="8">
      <formula>$U135="Ne"</formula>
    </cfRule>
  </conditionalFormatting>
  <conditionalFormatting sqref="AH169:AI173 AH182:AI186">
    <cfRule type="expression" dxfId="498" priority="7">
      <formula>$U169="Ne"</formula>
    </cfRule>
  </conditionalFormatting>
  <conditionalFormatting sqref="AH144:AI153">
    <cfRule type="expression" dxfId="497" priority="6">
      <formula>$U144="Ne"</formula>
    </cfRule>
  </conditionalFormatting>
  <conditionalFormatting sqref="AH155:AI164">
    <cfRule type="expression" dxfId="496" priority="5">
      <formula>$U155="Ne"</formula>
    </cfRule>
  </conditionalFormatting>
  <conditionalFormatting sqref="AH177:AI178">
    <cfRule type="expression" dxfId="495" priority="4">
      <formula>$U177="Ne"</formula>
    </cfRule>
  </conditionalFormatting>
  <conditionalFormatting sqref="AH175:AI176">
    <cfRule type="expression" dxfId="494" priority="3">
      <formula>$U175="Ne"</formula>
    </cfRule>
  </conditionalFormatting>
  <conditionalFormatting sqref="AH179:AI181">
    <cfRule type="expression" dxfId="493" priority="2">
      <formula>$U179="Ne"</formula>
    </cfRule>
  </conditionalFormatting>
  <conditionalFormatting sqref="AH174:AI174">
    <cfRule type="expression" dxfId="492" priority="1">
      <formula>$U174="Ne"</formula>
    </cfRule>
  </conditionalFormatting>
  <dataValidations count="7">
    <dataValidation type="list" allowBlank="1" showInputMessage="1" showErrorMessage="1" error="vyberte ze seznamu" sqref="K7:K206">
      <formula1>rodina</formula1>
    </dataValidation>
    <dataValidation type="whole" allowBlank="1" showInputMessage="1" showErrorMessage="1" error="vyplňte hodnotu 6 - 24" sqref="G7:H206 E7:E206">
      <formula1>6</formula1>
      <formula2>24</formula2>
    </dataValidation>
    <dataValidation type="whole" allowBlank="1" showInputMessage="1" showErrorMessage="1" error="číslo od 0 do 24" sqref="L7:L206">
      <formula1>0</formula1>
      <formula2>24</formula2>
    </dataValidation>
    <dataValidation type="whole" allowBlank="1" showErrorMessage="1" error="vyplňte hodnotu 12 - 24"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ormula1>12</formula1>
      <formula2>24</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ormula1>0.5</formula1>
      <formula2>1</formula2>
    </dataValidation>
    <dataValidation type="list" allowBlank="1" showInputMessage="1" showErrorMessage="1" sqref="V7:V105 GE7:GE206 AU7:AU206 FK7:FK206 BO7:BO206 CI7:CI206 DC7:DC206 DW7:DW206 EQ7:EQ206 HO7:HO206 HM7:HM206 Y7:Y206 AA7:AA206 U7:U206 AM7:AM206 AO7:AO206 AQ7:AQ206 AS7:AS206 BQ7:BQ206 BC7:BC206 BE7:BE206 BG7:BG206 BI7:BI206 BK7:BK206 BM7:BM206 CK7:CK206 CM7:CM206 BY7:BY206 CA7:CA206 CC7:CC206 CE7:CE206 CG7:CG206 DE7:DE206 DG7:DG206 DI7:DI206 CU7:CU206 CW7:CW206 CY7:CY206 DA7:DA206 DY7:DY206 EA7:EA206 EC7:EC206 EE7:EE206 DQ7:DQ206 DS7:DS206 DU7:DU206 ES7:ES206 EU7:EU206 EW7:EW206 EY7:EY206 FA7:FA206 EM7:EM206 EO7:EO206 FM7:FM206 FO7:FO206 FQ7:FQ206 FS7:FS206 FU7:FU206 FW7:FW206 FI7:FI206 GG7:GG206 GI7:GI206 GK7:GK206 GM7:GM206 GO7:GO206 GQ7:GQ206 GS7:GS206 HA7:HA206 HC7:HC206 HE7:HE206 HG7:HG206 HI7:HI206 HK7:HK206 AC7:AC206 AK7:AK206 AE7:AE206 AG7:AG206 AI7:AI206">
      <formula1>"Ano,Ne"</formula1>
    </dataValidation>
    <dataValidation type="whole" allowBlank="1" showInputMessage="1" showErrorMessage="1" errorTitle="Překročen fond pracovní doby" sqref="X7:X206 Z7:Z206 AB7:AB206 AL7:AL206 AN7:AN206 AP7:AP206 AR7:AR206 AT7:AT206 HN7:HN206 HL7:HL206 HJ7:HJ206 HH7:HH206 HF7:HF206 HD7:HD206 HB7:HB206 GZ7:GZ206 GR7:GR206 GP7:GP206 GN7:GN206 GL7:GL206 GJ7:GJ206 GH7:GH206 GF7:GF206 GD7:GD206 FV7:FV206 FT7:FT206 FR7:FR206 FP7:FP206 FN7:FN206 FL7:FL206 FJ7:FJ206 FH7:FH206 EZ7:EZ206 EX7:EX206 EV7:EV206 ET7:ET206 ER7:ER206 EP7:EP206 EN7:EN206 EL7:EL206 ED7:ED206 EB7:EB206 DZ7:DZ206 DX7:DX206 DV7:DV206 DT7:DT206 DR7:DR206 DP7:DP206 DH7:DH206 DF7:DF206 DD7:DD206 DB7:DB206 CZ7:CZ206 CX7:CX206 CV7:CV206 CT7:CT206 CL7:CL206 CJ7:CJ206 CH7:CH206 CF7:CF206 CD7:CD206 CB7:CB206 BZ7:BZ206 BX7:BX206 BP7:BP206 BN7:BN206 BL7:BL206 BJ7:BJ206 BH7:BH206 BF7:BF206 BD7:BD206 BB7:BB206 AD7:AD206 AJ7:AJ206 AF7:AF206 AH7:AH206">
      <formula1>0</formula1>
      <formula2>Y$4*$F7</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Q6:R6"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G215"/>
  <sheetViews>
    <sheetView zoomScale="90" zoomScaleNormal="90" workbookViewId="0">
      <pane xSplit="4" ySplit="6" topLeftCell="F7" activePane="bottomRight" state="frozen"/>
      <selection pane="topRight" activeCell="E1" sqref="E1"/>
      <selection pane="bottomLeft" activeCell="A7" sqref="A7"/>
      <selection pane="bottomRight" activeCell="C7" sqref="C7:D7"/>
    </sheetView>
  </sheetViews>
  <sheetFormatPr defaultRowHeight="15" outlineLevelCol="1" x14ac:dyDescent="0.25"/>
  <cols>
    <col min="1" max="1" width="2.42578125" style="1" customWidth="1"/>
    <col min="2" max="2" width="4.5703125" style="6" customWidth="1"/>
    <col min="3" max="3" width="39.140625" style="2" customWidth="1"/>
    <col min="4" max="4" width="2.7109375" style="2" customWidth="1"/>
    <col min="5" max="5" width="14.140625" style="8" customWidth="1"/>
    <col min="6" max="6" width="11.28515625" style="8" customWidth="1"/>
    <col min="7" max="7" width="14.28515625" style="2" customWidth="1"/>
    <col min="8" max="8" width="16.7109375" style="8" customWidth="1"/>
    <col min="9" max="9" width="12.28515625" style="8" customWidth="1"/>
    <col min="10" max="10" width="14.5703125" style="8" customWidth="1"/>
    <col min="11" max="11" width="10.42578125" style="8" customWidth="1"/>
    <col min="12" max="12" width="9" style="8" customWidth="1"/>
    <col min="13" max="13" width="14.42578125" style="8" customWidth="1"/>
    <col min="14" max="14" width="12.85546875" style="8" customWidth="1"/>
    <col min="15" max="15" width="12.140625" style="8" customWidth="1"/>
    <col min="16" max="16" width="15.7109375" style="11" customWidth="1"/>
    <col min="17" max="17" width="1.85546875" style="25" customWidth="1"/>
    <col min="18" max="18" width="12.42578125" style="8" customWidth="1"/>
    <col min="19" max="20" width="12.85546875" style="8" customWidth="1"/>
    <col min="21" max="21" width="10.28515625" style="8" customWidth="1"/>
    <col min="22" max="22" width="3.7109375" style="1" hidden="1" customWidth="1"/>
    <col min="23" max="24" width="3.7109375" style="25" hidden="1" customWidth="1"/>
    <col min="25" max="25" width="3.42578125" style="1" customWidth="1"/>
    <col min="26" max="26" width="12.140625" style="10" customWidth="1"/>
    <col min="27" max="27" width="2.140625" style="10" customWidth="1"/>
    <col min="28" max="28" width="9.42578125" style="10" customWidth="1"/>
    <col min="29" max="64" width="5.85546875" style="10" customWidth="1" outlineLevel="1"/>
    <col min="65" max="65" width="9.28515625" style="10" customWidth="1" outlineLevel="1"/>
    <col min="66" max="66" width="17.42578125" style="10" customWidth="1" outlineLevel="1"/>
    <col min="67" max="67" width="9.28515625" style="10" customWidth="1" outlineLevel="1"/>
    <col min="68" max="68" width="17.42578125" style="10" customWidth="1" outlineLevel="1"/>
    <col min="69" max="69" width="3.140625" style="1" customWidth="1"/>
    <col min="70" max="70" width="9.42578125" style="1" customWidth="1"/>
    <col min="71" max="72" width="6.28515625" style="10" customWidth="1" outlineLevel="1"/>
    <col min="73" max="74" width="6.140625" style="10" customWidth="1" outlineLevel="1"/>
    <col min="75" max="75" width="6.28515625" style="10" customWidth="1" outlineLevel="1"/>
    <col min="76" max="77" width="6.140625" style="10" customWidth="1" outlineLevel="1"/>
    <col min="78" max="78" width="6.28515625" style="10" customWidth="1" outlineLevel="1"/>
    <col min="79" max="80" width="6.140625" style="10" customWidth="1" outlineLevel="1"/>
    <col min="81" max="81" width="6.28515625" style="10" customWidth="1" outlineLevel="1"/>
    <col min="82" max="83" width="6.140625" style="10" customWidth="1" outlineLevel="1"/>
    <col min="84" max="84" width="6.28515625" style="10" customWidth="1" outlineLevel="1"/>
    <col min="85" max="86" width="6.140625" style="10" customWidth="1" outlineLevel="1"/>
    <col min="87" max="87" width="6.28515625" style="10" customWidth="1" outlineLevel="1"/>
    <col min="88" max="89" width="6.140625" style="10" customWidth="1" outlineLevel="1"/>
    <col min="90" max="90" width="6.28515625" style="10" customWidth="1" outlineLevel="1"/>
    <col min="91" max="92" width="6.140625" style="10" customWidth="1" outlineLevel="1"/>
    <col min="93" max="93" width="6.28515625" style="10" customWidth="1" outlineLevel="1"/>
    <col min="94" max="94" width="6.140625" style="10" customWidth="1" outlineLevel="1"/>
    <col min="95" max="95" width="9.28515625" style="10" customWidth="1" outlineLevel="1"/>
    <col min="96" max="96" width="17.42578125" style="10" customWidth="1" outlineLevel="1"/>
    <col min="97" max="97" width="9.28515625" style="10" customWidth="1" outlineLevel="1"/>
    <col min="98" max="98" width="17.42578125" style="10" customWidth="1" outlineLevel="1"/>
    <col min="99" max="99" width="3.140625" style="1" customWidth="1"/>
    <col min="100" max="100" width="9.42578125" style="1" customWidth="1"/>
    <col min="101" max="102" width="6.28515625" style="10" customWidth="1" outlineLevel="1"/>
    <col min="103" max="104" width="6.140625" style="10" customWidth="1" outlineLevel="1"/>
    <col min="105" max="105" width="6.28515625" style="10" customWidth="1" outlineLevel="1"/>
    <col min="106" max="107" width="6.140625" style="10" customWidth="1" outlineLevel="1"/>
    <col min="108" max="108" width="6.28515625" style="10" customWidth="1" outlineLevel="1"/>
    <col min="109" max="110" width="6.140625" style="10" customWidth="1" outlineLevel="1"/>
    <col min="111" max="111" width="6.28515625" style="10" customWidth="1" outlineLevel="1"/>
    <col min="112" max="113" width="6.140625" style="10" customWidth="1" outlineLevel="1"/>
    <col min="114" max="114" width="6.28515625" style="10" customWidth="1" outlineLevel="1"/>
    <col min="115" max="116" width="6.140625" style="10" customWidth="1" outlineLevel="1"/>
    <col min="117" max="117" width="6.28515625" style="10" customWidth="1" outlineLevel="1"/>
    <col min="118" max="119" width="6.140625" style="10" customWidth="1" outlineLevel="1"/>
    <col min="120" max="120" width="6.28515625" style="10" customWidth="1" outlineLevel="1"/>
    <col min="121" max="122" width="6.140625" style="10" customWidth="1" outlineLevel="1"/>
    <col min="123" max="123" width="6.28515625" style="10" customWidth="1" outlineLevel="1"/>
    <col min="124" max="124" width="6.140625" style="10" customWidth="1" outlineLevel="1"/>
    <col min="125" max="125" width="9.28515625" style="10" customWidth="1" outlineLevel="1"/>
    <col min="126" max="126" width="17.42578125" style="10" customWidth="1" outlineLevel="1"/>
    <col min="127" max="127" width="9.28515625" style="10" customWidth="1" outlineLevel="1"/>
    <col min="128" max="128" width="17.42578125" style="10" customWidth="1" outlineLevel="1"/>
    <col min="129" max="129" width="3.140625" style="1" customWidth="1"/>
    <col min="130" max="130" width="9.42578125" style="1" customWidth="1"/>
    <col min="131" max="132" width="6.28515625" style="10" customWidth="1" outlineLevel="1"/>
    <col min="133" max="134" width="6.140625" style="10" customWidth="1" outlineLevel="1"/>
    <col min="135" max="135" width="6.28515625" style="10" customWidth="1" outlineLevel="1"/>
    <col min="136" max="137" width="6.140625" style="10" customWidth="1" outlineLevel="1"/>
    <col min="138" max="138" width="6.28515625" style="10" customWidth="1" outlineLevel="1"/>
    <col min="139" max="140" width="6.140625" style="10" customWidth="1" outlineLevel="1"/>
    <col min="141" max="141" width="6.28515625" style="10" customWidth="1" outlineLevel="1"/>
    <col min="142" max="143" width="6.140625" style="10" customWidth="1" outlineLevel="1"/>
    <col min="144" max="144" width="6.28515625" style="10" customWidth="1" outlineLevel="1"/>
    <col min="145" max="146" width="6.140625" style="10" customWidth="1" outlineLevel="1"/>
    <col min="147" max="147" width="6.28515625" style="10" customWidth="1" outlineLevel="1"/>
    <col min="148" max="149" width="6.140625" style="10" customWidth="1" outlineLevel="1"/>
    <col min="150" max="150" width="6.28515625" style="10" customWidth="1" outlineLevel="1"/>
    <col min="151" max="152" width="6.140625" style="10" customWidth="1" outlineLevel="1"/>
    <col min="153" max="153" width="6.28515625" style="10" customWidth="1" outlineLevel="1"/>
    <col min="154" max="154" width="6.140625" style="10" customWidth="1" outlineLevel="1"/>
    <col min="155" max="155" width="9.28515625" style="10" customWidth="1" outlineLevel="1"/>
    <col min="156" max="156" width="17.42578125" style="10" customWidth="1" outlineLevel="1"/>
    <col min="157" max="157" width="9.28515625" style="10" customWidth="1" outlineLevel="1"/>
    <col min="158" max="158" width="17.42578125" style="10" customWidth="1" outlineLevel="1"/>
    <col min="159" max="159" width="3.7109375" style="1" customWidth="1"/>
    <col min="160" max="160" width="9.42578125" style="1" customWidth="1"/>
    <col min="161" max="162" width="6.28515625" style="10" customWidth="1" outlineLevel="1"/>
    <col min="163" max="164" width="6.140625" style="10" customWidth="1" outlineLevel="1"/>
    <col min="165" max="165" width="6.28515625" style="10" customWidth="1" outlineLevel="1"/>
    <col min="166" max="167" width="6.140625" style="10" customWidth="1" outlineLevel="1"/>
    <col min="168" max="168" width="6.28515625" style="10" customWidth="1" outlineLevel="1"/>
    <col min="169" max="170" width="6.140625" style="10" customWidth="1" outlineLevel="1"/>
    <col min="171" max="171" width="6.28515625" style="10" customWidth="1" outlineLevel="1"/>
    <col min="172" max="173" width="6.140625" style="10" customWidth="1" outlineLevel="1"/>
    <col min="174" max="174" width="6.28515625" style="10" customWidth="1" outlineLevel="1"/>
    <col min="175" max="176" width="6.140625" style="10" customWidth="1" outlineLevel="1"/>
    <col min="177" max="177" width="6.28515625" style="10" customWidth="1" outlineLevel="1"/>
    <col min="178" max="179" width="6.140625" style="10" customWidth="1" outlineLevel="1"/>
    <col min="180" max="180" width="6.28515625" style="10" customWidth="1" outlineLevel="1"/>
    <col min="181" max="182" width="6.140625" style="10" customWidth="1" outlineLevel="1"/>
    <col min="183" max="183" width="6.28515625" style="10" customWidth="1" outlineLevel="1"/>
    <col min="184" max="184" width="6.140625" style="10" customWidth="1" outlineLevel="1"/>
    <col min="185" max="185" width="9.28515625" style="10" customWidth="1" outlineLevel="1"/>
    <col min="186" max="186" width="17.42578125" style="10" customWidth="1" outlineLevel="1"/>
    <col min="187" max="187" width="9.28515625" style="10" customWidth="1" outlineLevel="1"/>
    <col min="188" max="188" width="17.42578125" style="10" customWidth="1" outlineLevel="1"/>
    <col min="189" max="189" width="4.140625" style="1" customWidth="1"/>
    <col min="190" max="190" width="9.42578125" style="1" customWidth="1"/>
    <col min="191" max="192" width="6.28515625" style="10" customWidth="1" outlineLevel="1"/>
    <col min="193" max="194" width="6.140625" style="10" customWidth="1" outlineLevel="1"/>
    <col min="195" max="195" width="6.28515625" style="10" customWidth="1" outlineLevel="1"/>
    <col min="196" max="197" width="6.140625" style="10" customWidth="1" outlineLevel="1"/>
    <col min="198" max="198" width="6.28515625" style="10" customWidth="1" outlineLevel="1"/>
    <col min="199" max="200" width="6.140625" style="10" customWidth="1" outlineLevel="1"/>
    <col min="201" max="201" width="6.28515625" style="10" customWidth="1" outlineLevel="1"/>
    <col min="202" max="203" width="6.140625" style="10" customWidth="1" outlineLevel="1"/>
    <col min="204" max="204" width="6.28515625" style="10" customWidth="1" outlineLevel="1"/>
    <col min="205" max="206" width="6.140625" style="10" customWidth="1" outlineLevel="1"/>
    <col min="207" max="207" width="6.28515625" style="10" customWidth="1" outlineLevel="1"/>
    <col min="208" max="209" width="6.140625" style="10" customWidth="1" outlineLevel="1"/>
    <col min="210" max="210" width="6.28515625" style="10" customWidth="1" outlineLevel="1"/>
    <col min="211" max="212" width="6.140625" style="10" customWidth="1" outlineLevel="1"/>
    <col min="213" max="213" width="6.28515625" style="10" customWidth="1" outlineLevel="1"/>
    <col min="214" max="214" width="6.140625" style="10" customWidth="1" outlineLevel="1"/>
    <col min="215" max="215" width="9.28515625" style="10" customWidth="1" outlineLevel="1"/>
    <col min="216" max="216" width="17.42578125" style="10" customWidth="1" outlineLevel="1"/>
    <col min="217" max="217" width="9.28515625" style="10" customWidth="1" outlineLevel="1"/>
    <col min="218" max="218" width="17.42578125" style="10" customWidth="1" outlineLevel="1"/>
    <col min="219" max="219" width="3.5703125" style="1" customWidth="1"/>
    <col min="220" max="220" width="9.42578125" style="1" customWidth="1"/>
    <col min="221" max="222" width="6.28515625" style="10" customWidth="1" outlineLevel="1"/>
    <col min="223" max="224" width="6.140625" style="10" customWidth="1" outlineLevel="1"/>
    <col min="225" max="225" width="6.28515625" style="10" customWidth="1" outlineLevel="1"/>
    <col min="226" max="227" width="6.140625" style="10" customWidth="1" outlineLevel="1"/>
    <col min="228" max="228" width="6.28515625" style="10" customWidth="1" outlineLevel="1"/>
    <col min="229" max="230" width="6.140625" style="10" customWidth="1" outlineLevel="1"/>
    <col min="231" max="231" width="6.28515625" style="10" customWidth="1" outlineLevel="1"/>
    <col min="232" max="233" width="6.140625" style="10" customWidth="1" outlineLevel="1"/>
    <col min="234" max="234" width="6.28515625" style="10" customWidth="1" outlineLevel="1"/>
    <col min="235" max="236" width="6.140625" style="10" customWidth="1" outlineLevel="1"/>
    <col min="237" max="237" width="6.28515625" style="10" customWidth="1" outlineLevel="1"/>
    <col min="238" max="239" width="6.140625" style="10" customWidth="1" outlineLevel="1"/>
    <col min="240" max="240" width="6.28515625" style="10" customWidth="1" outlineLevel="1"/>
    <col min="241" max="242" width="6.140625" style="10" customWidth="1" outlineLevel="1"/>
    <col min="243" max="243" width="6.28515625" style="10" customWidth="1" outlineLevel="1"/>
    <col min="244" max="244" width="6.140625" style="10" customWidth="1" outlineLevel="1"/>
    <col min="245" max="245" width="9.28515625" style="10" customWidth="1" outlineLevel="1"/>
    <col min="246" max="246" width="17.42578125" style="10" customWidth="1" outlineLevel="1"/>
    <col min="247" max="247" width="9.28515625" style="10" customWidth="1" outlineLevel="1"/>
    <col min="248" max="248" width="17.42578125" style="10" customWidth="1" outlineLevel="1"/>
    <col min="249" max="249" width="4.28515625" style="1" customWidth="1"/>
    <col min="250" max="250" width="9.42578125" style="1" customWidth="1"/>
    <col min="251" max="252" width="6.28515625" style="10" customWidth="1" outlineLevel="1"/>
    <col min="253" max="254" width="6.140625" style="10" customWidth="1" outlineLevel="1"/>
    <col min="255" max="255" width="6.28515625" style="10" customWidth="1" outlineLevel="1"/>
    <col min="256" max="257" width="6.140625" style="10" customWidth="1" outlineLevel="1"/>
    <col min="258" max="258" width="6.28515625" style="10" customWidth="1" outlineLevel="1"/>
    <col min="259" max="260" width="6.140625" style="10" customWidth="1" outlineLevel="1"/>
    <col min="261" max="261" width="6.28515625" style="10" customWidth="1" outlineLevel="1"/>
    <col min="262" max="263" width="6.140625" style="10" customWidth="1" outlineLevel="1"/>
    <col min="264" max="264" width="6.28515625" style="10" customWidth="1" outlineLevel="1"/>
    <col min="265" max="266" width="6.140625" style="10" customWidth="1" outlineLevel="1"/>
    <col min="267" max="267" width="6.28515625" style="10" customWidth="1" outlineLevel="1"/>
    <col min="268" max="269" width="6.140625" style="10" customWidth="1" outlineLevel="1"/>
    <col min="270" max="270" width="6.28515625" style="10" customWidth="1" outlineLevel="1"/>
    <col min="271" max="272" width="6.140625" style="10" customWidth="1" outlineLevel="1"/>
    <col min="273" max="273" width="6.28515625" style="10" customWidth="1" outlineLevel="1"/>
    <col min="274" max="274" width="6.140625" style="10" customWidth="1" outlineLevel="1"/>
    <col min="275" max="275" width="9.28515625" style="10" customWidth="1" outlineLevel="1"/>
    <col min="276" max="276" width="17.42578125" style="10" customWidth="1" outlineLevel="1"/>
    <col min="277" max="277" width="9.28515625" style="10" customWidth="1" outlineLevel="1"/>
    <col min="278" max="278" width="17.42578125" style="10" customWidth="1" outlineLevel="1"/>
    <col min="279" max="279" width="3.5703125" style="1" customWidth="1"/>
    <col min="280" max="280" width="9.42578125" style="1" customWidth="1"/>
    <col min="281" max="282" width="6.28515625" style="10" customWidth="1" outlineLevel="1"/>
    <col min="283" max="284" width="6.140625" style="10" customWidth="1" outlineLevel="1"/>
    <col min="285" max="285" width="6.28515625" style="10" customWidth="1" outlineLevel="1"/>
    <col min="286" max="287" width="6.140625" style="10" customWidth="1" outlineLevel="1"/>
    <col min="288" max="288" width="6.28515625" style="10" customWidth="1" outlineLevel="1"/>
    <col min="289" max="290" width="6.140625" style="10" customWidth="1" outlineLevel="1"/>
    <col min="291" max="291" width="6.28515625" style="10" customWidth="1" outlineLevel="1"/>
    <col min="292" max="293" width="6.140625" style="10" customWidth="1" outlineLevel="1"/>
    <col min="294" max="294" width="6.28515625" style="10" customWidth="1" outlineLevel="1"/>
    <col min="295" max="296" width="6.140625" style="10" customWidth="1" outlineLevel="1"/>
    <col min="297" max="297" width="6.28515625" style="10" customWidth="1" outlineLevel="1"/>
    <col min="298" max="299" width="6.140625" style="10" customWidth="1" outlineLevel="1"/>
    <col min="300" max="300" width="6.28515625" style="10" customWidth="1" outlineLevel="1"/>
    <col min="301" max="302" width="6.140625" style="10" customWidth="1" outlineLevel="1"/>
    <col min="303" max="303" width="6.28515625" style="10" customWidth="1" outlineLevel="1"/>
    <col min="304" max="304" width="6.140625" style="10" customWidth="1" outlineLevel="1"/>
    <col min="305" max="305" width="9.28515625" style="10" customWidth="1" outlineLevel="1"/>
    <col min="306" max="306" width="17.42578125" style="10" customWidth="1" outlineLevel="1"/>
    <col min="307" max="307" width="9.28515625" style="10" customWidth="1" outlineLevel="1"/>
    <col min="308" max="308" width="17.42578125" style="10" customWidth="1" outlineLevel="1"/>
    <col min="309" max="309" width="3.7109375" style="1" customWidth="1"/>
    <col min="310" max="310" width="14.42578125" style="1" customWidth="1"/>
    <col min="311" max="311" width="10.140625" style="10" customWidth="1" outlineLevel="1"/>
    <col min="312" max="312" width="7.7109375" style="10" customWidth="1" outlineLevel="1"/>
    <col min="313" max="314" width="7.28515625" style="10" customWidth="1" outlineLevel="1"/>
    <col min="315" max="315" width="11.5703125" style="10" customWidth="1" outlineLevel="1"/>
    <col min="316" max="316" width="18" style="10" customWidth="1" outlineLevel="1"/>
    <col min="317" max="317" width="11.5703125" style="10" customWidth="1" outlineLevel="1"/>
    <col min="318" max="318" width="18" style="10" customWidth="1" outlineLevel="1"/>
    <col min="319" max="319" width="10.140625" style="10" customWidth="1" outlineLevel="1"/>
    <col min="320" max="320" width="4" style="1" customWidth="1"/>
    <col min="321" max="321" width="14.28515625" style="1" customWidth="1"/>
    <col min="322" max="322" width="11.7109375" style="1" customWidth="1" outlineLevel="1"/>
    <col min="323" max="323" width="17.5703125" style="1" customWidth="1" outlineLevel="1"/>
    <col min="324" max="324" width="11.7109375" style="1" customWidth="1" outlineLevel="1"/>
    <col min="325" max="325" width="17.5703125" style="1" customWidth="1" outlineLevel="1"/>
    <col min="326" max="326" width="11.7109375" style="1" customWidth="1" outlineLevel="1"/>
    <col min="327" max="327" width="17.5703125" style="1" customWidth="1" outlineLevel="1"/>
    <col min="328" max="328" width="11.7109375" style="1" customWidth="1" outlineLevel="1"/>
    <col min="329" max="329" width="17.5703125" style="1" customWidth="1" outlineLevel="1"/>
    <col min="330" max="337" width="12.140625" style="1" customWidth="1" outlineLevel="1"/>
    <col min="338" max="338" width="4.85546875" style="1" customWidth="1"/>
    <col min="339" max="341" width="9.140625" style="1"/>
    <col min="342" max="343" width="9.140625" style="29"/>
    <col min="344" max="344" width="9.140625" style="378"/>
    <col min="345" max="345" width="9.140625" style="29"/>
    <col min="346" max="16384" width="9.140625" style="1"/>
  </cols>
  <sheetData>
    <row r="1" spans="2:345" ht="15.75" thickBot="1" x14ac:dyDescent="0.25">
      <c r="B1" s="815" t="s">
        <v>441</v>
      </c>
      <c r="C1" s="815"/>
      <c r="D1" s="815"/>
      <c r="E1" s="815"/>
      <c r="F1" s="32"/>
      <c r="G1" s="7"/>
      <c r="H1" s="10"/>
      <c r="I1" s="10"/>
      <c r="J1" s="10"/>
      <c r="K1" s="10"/>
      <c r="L1" s="10"/>
      <c r="M1" s="10"/>
      <c r="N1" s="10"/>
      <c r="MF1" s="1"/>
    </row>
    <row r="2" spans="2:345" ht="24.95" customHeight="1" thickBot="1" x14ac:dyDescent="0.25">
      <c r="B2" s="39"/>
      <c r="C2" s="40"/>
      <c r="D2" s="40"/>
      <c r="E2" s="41"/>
      <c r="F2" s="42"/>
      <c r="G2" s="40"/>
      <c r="H2" s="42"/>
      <c r="I2" s="42"/>
      <c r="J2" s="42"/>
      <c r="K2" s="1016" t="s">
        <v>320</v>
      </c>
      <c r="L2" s="41"/>
      <c r="M2" s="42"/>
      <c r="N2" s="42"/>
      <c r="O2" s="42"/>
      <c r="P2" s="974" t="s">
        <v>115</v>
      </c>
      <c r="R2" s="407" t="s">
        <v>14</v>
      </c>
      <c r="S2" s="408" t="s">
        <v>14</v>
      </c>
      <c r="T2" s="408" t="s">
        <v>15</v>
      </c>
      <c r="U2" s="409" t="s">
        <v>13</v>
      </c>
      <c r="Z2" s="950" t="s">
        <v>274</v>
      </c>
      <c r="AB2" s="228" t="s">
        <v>275</v>
      </c>
      <c r="AC2" s="332" t="s">
        <v>507</v>
      </c>
      <c r="AD2" s="333"/>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334"/>
      <c r="BR2" s="229" t="s">
        <v>276</v>
      </c>
      <c r="BS2" s="332" t="s">
        <v>507</v>
      </c>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4"/>
      <c r="CV2" s="229" t="s">
        <v>277</v>
      </c>
      <c r="CW2" s="332" t="s">
        <v>507</v>
      </c>
      <c r="CX2" s="356"/>
      <c r="CY2" s="253"/>
      <c r="CZ2" s="253"/>
      <c r="DA2" s="253"/>
      <c r="DB2" s="253"/>
      <c r="DC2" s="253"/>
      <c r="DD2" s="253"/>
      <c r="DE2" s="253"/>
      <c r="DF2" s="253"/>
      <c r="DG2" s="253"/>
      <c r="DH2" s="253"/>
      <c r="DI2" s="253"/>
      <c r="DJ2" s="253"/>
      <c r="DK2" s="253"/>
      <c r="DL2" s="253"/>
      <c r="DM2" s="253"/>
      <c r="DN2" s="253"/>
      <c r="DO2" s="253"/>
      <c r="DP2" s="253"/>
      <c r="DQ2" s="253"/>
      <c r="DR2" s="253"/>
      <c r="DS2" s="253"/>
      <c r="DT2" s="253"/>
      <c r="DU2" s="51"/>
      <c r="DV2" s="51"/>
      <c r="DW2" s="51"/>
      <c r="DX2" s="334"/>
      <c r="DZ2" s="229" t="s">
        <v>278</v>
      </c>
      <c r="EA2" s="332" t="s">
        <v>507</v>
      </c>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4"/>
      <c r="FD2" s="229" t="s">
        <v>279</v>
      </c>
      <c r="FE2" s="332" t="s">
        <v>507</v>
      </c>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334"/>
      <c r="GH2" s="229" t="s">
        <v>280</v>
      </c>
      <c r="GI2" s="332" t="s">
        <v>507</v>
      </c>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4"/>
      <c r="HL2" s="229" t="s">
        <v>281</v>
      </c>
      <c r="HM2" s="332" t="s">
        <v>507</v>
      </c>
      <c r="HN2" s="253"/>
      <c r="HO2" s="253"/>
      <c r="HP2" s="253"/>
      <c r="HQ2" s="253"/>
      <c r="HR2" s="253"/>
      <c r="HS2" s="253"/>
      <c r="HT2" s="253"/>
      <c r="HU2" s="253"/>
      <c r="HV2" s="253"/>
      <c r="HW2" s="253"/>
      <c r="HX2" s="253"/>
      <c r="HY2" s="253"/>
      <c r="HZ2" s="253"/>
      <c r="IA2" s="253"/>
      <c r="IB2" s="253"/>
      <c r="IC2" s="253"/>
      <c r="ID2" s="253"/>
      <c r="IE2" s="253"/>
      <c r="IF2" s="253"/>
      <c r="IG2" s="253"/>
      <c r="IH2" s="253"/>
      <c r="II2" s="253"/>
      <c r="IJ2" s="253"/>
      <c r="IK2" s="253"/>
      <c r="IL2" s="253"/>
      <c r="IM2" s="253"/>
      <c r="IN2" s="254"/>
      <c r="IP2" s="229" t="s">
        <v>282</v>
      </c>
      <c r="IQ2" s="332" t="s">
        <v>507</v>
      </c>
      <c r="IR2" s="253"/>
      <c r="IS2" s="253"/>
      <c r="IT2" s="253"/>
      <c r="IU2" s="253"/>
      <c r="IV2" s="253"/>
      <c r="IW2" s="253"/>
      <c r="IX2" s="253"/>
      <c r="IY2" s="253"/>
      <c r="IZ2" s="253"/>
      <c r="JA2" s="253"/>
      <c r="JB2" s="253"/>
      <c r="JC2" s="253"/>
      <c r="JD2" s="253"/>
      <c r="JE2" s="253"/>
      <c r="JF2" s="253"/>
      <c r="JG2" s="253"/>
      <c r="JH2" s="253"/>
      <c r="JI2" s="253"/>
      <c r="JJ2" s="253"/>
      <c r="JK2" s="253"/>
      <c r="JL2" s="253"/>
      <c r="JM2" s="253"/>
      <c r="JN2" s="253"/>
      <c r="JO2" s="253"/>
      <c r="JP2" s="253"/>
      <c r="JQ2" s="253"/>
      <c r="JR2" s="254"/>
      <c r="JT2" s="229" t="s">
        <v>283</v>
      </c>
      <c r="JU2" s="332" t="s">
        <v>507</v>
      </c>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334"/>
      <c r="KX2" s="989" t="s">
        <v>311</v>
      </c>
      <c r="KY2" s="995" t="s">
        <v>311</v>
      </c>
      <c r="KZ2" s="996"/>
      <c r="LA2" s="996"/>
      <c r="LB2" s="996"/>
      <c r="LC2" s="997"/>
      <c r="LD2" s="997"/>
      <c r="LE2" s="997"/>
      <c r="LF2" s="997"/>
      <c r="LG2" s="998"/>
      <c r="LI2" s="989" t="s">
        <v>284</v>
      </c>
      <c r="LJ2" s="1035" t="s">
        <v>285</v>
      </c>
      <c r="LK2" s="1036"/>
      <c r="LL2" s="1036"/>
      <c r="LM2" s="1036"/>
      <c r="LN2" s="1036"/>
      <c r="LO2" s="1036"/>
      <c r="LP2" s="1036"/>
      <c r="LQ2" s="1036"/>
      <c r="LR2" s="1036"/>
      <c r="LS2" s="1036"/>
      <c r="LT2" s="1036"/>
      <c r="LU2" s="1036"/>
      <c r="LV2" s="1036"/>
      <c r="LW2" s="1036"/>
      <c r="LX2" s="1036"/>
      <c r="LY2" s="1037"/>
      <c r="MF2" s="1"/>
    </row>
    <row r="3" spans="2:345" ht="24" customHeight="1" thickBot="1" x14ac:dyDescent="0.25">
      <c r="B3" s="39"/>
      <c r="C3" s="1012" t="s">
        <v>10</v>
      </c>
      <c r="D3" s="43"/>
      <c r="E3" s="977" t="s">
        <v>129</v>
      </c>
      <c r="F3" s="978"/>
      <c r="G3" s="978"/>
      <c r="H3" s="978"/>
      <c r="I3" s="978"/>
      <c r="J3" s="978"/>
      <c r="K3" s="1017"/>
      <c r="L3" s="977" t="s">
        <v>130</v>
      </c>
      <c r="M3" s="978"/>
      <c r="N3" s="978"/>
      <c r="O3" s="979"/>
      <c r="P3" s="975"/>
      <c r="R3" s="971" t="s">
        <v>1</v>
      </c>
      <c r="S3" s="965" t="s">
        <v>319</v>
      </c>
      <c r="T3" s="965" t="s">
        <v>317</v>
      </c>
      <c r="U3" s="1009" t="s">
        <v>3</v>
      </c>
      <c r="Z3" s="951"/>
      <c r="AC3" s="958" t="s">
        <v>286</v>
      </c>
      <c r="AD3" s="959"/>
      <c r="AE3" s="960"/>
      <c r="AF3" s="958" t="s">
        <v>287</v>
      </c>
      <c r="AG3" s="959"/>
      <c r="AH3" s="960"/>
      <c r="AI3" s="958" t="s">
        <v>288</v>
      </c>
      <c r="AJ3" s="959"/>
      <c r="AK3" s="960"/>
      <c r="AL3" s="958" t="s">
        <v>289</v>
      </c>
      <c r="AM3" s="959"/>
      <c r="AN3" s="960"/>
      <c r="AO3" s="958" t="s">
        <v>290</v>
      </c>
      <c r="AP3" s="959"/>
      <c r="AQ3" s="960"/>
      <c r="AR3" s="958" t="s">
        <v>291</v>
      </c>
      <c r="AS3" s="959"/>
      <c r="AT3" s="960"/>
      <c r="AU3" s="958" t="s">
        <v>292</v>
      </c>
      <c r="AV3" s="959"/>
      <c r="AW3" s="960"/>
      <c r="AX3" s="958" t="s">
        <v>293</v>
      </c>
      <c r="AY3" s="959"/>
      <c r="AZ3" s="960"/>
      <c r="BA3" s="958" t="s">
        <v>458</v>
      </c>
      <c r="BB3" s="959"/>
      <c r="BC3" s="960"/>
      <c r="BD3" s="958" t="s">
        <v>459</v>
      </c>
      <c r="BE3" s="959"/>
      <c r="BF3" s="960"/>
      <c r="BG3" s="958" t="s">
        <v>460</v>
      </c>
      <c r="BH3" s="959"/>
      <c r="BI3" s="960"/>
      <c r="BJ3" s="958" t="s">
        <v>461</v>
      </c>
      <c r="BK3" s="959"/>
      <c r="BL3" s="960"/>
      <c r="BM3" s="1005" t="s">
        <v>294</v>
      </c>
      <c r="BN3" s="1006"/>
      <c r="BO3" s="1005" t="s">
        <v>303</v>
      </c>
      <c r="BP3" s="1006"/>
      <c r="BS3" s="958" t="s">
        <v>286</v>
      </c>
      <c r="BT3" s="959"/>
      <c r="BU3" s="960"/>
      <c r="BV3" s="958" t="s">
        <v>287</v>
      </c>
      <c r="BW3" s="959"/>
      <c r="BX3" s="960"/>
      <c r="BY3" s="958" t="s">
        <v>288</v>
      </c>
      <c r="BZ3" s="959"/>
      <c r="CA3" s="960"/>
      <c r="CB3" s="958" t="s">
        <v>289</v>
      </c>
      <c r="CC3" s="959"/>
      <c r="CD3" s="960"/>
      <c r="CE3" s="958" t="s">
        <v>290</v>
      </c>
      <c r="CF3" s="959"/>
      <c r="CG3" s="960"/>
      <c r="CH3" s="958" t="s">
        <v>291</v>
      </c>
      <c r="CI3" s="959"/>
      <c r="CJ3" s="960"/>
      <c r="CK3" s="958" t="s">
        <v>292</v>
      </c>
      <c r="CL3" s="959"/>
      <c r="CM3" s="960"/>
      <c r="CN3" s="958" t="s">
        <v>293</v>
      </c>
      <c r="CO3" s="959"/>
      <c r="CP3" s="960"/>
      <c r="CQ3" s="1005" t="s">
        <v>294</v>
      </c>
      <c r="CR3" s="1006"/>
      <c r="CS3" s="1005" t="s">
        <v>303</v>
      </c>
      <c r="CT3" s="1006"/>
      <c r="CW3" s="1004" t="s">
        <v>286</v>
      </c>
      <c r="CX3" s="981"/>
      <c r="CY3" s="982"/>
      <c r="CZ3" s="1004" t="s">
        <v>287</v>
      </c>
      <c r="DA3" s="981"/>
      <c r="DB3" s="982"/>
      <c r="DC3" s="1004" t="s">
        <v>288</v>
      </c>
      <c r="DD3" s="981"/>
      <c r="DE3" s="982"/>
      <c r="DF3" s="1004" t="s">
        <v>289</v>
      </c>
      <c r="DG3" s="981"/>
      <c r="DH3" s="982"/>
      <c r="DI3" s="1004" t="s">
        <v>290</v>
      </c>
      <c r="DJ3" s="981"/>
      <c r="DK3" s="982"/>
      <c r="DL3" s="1004" t="s">
        <v>291</v>
      </c>
      <c r="DM3" s="981"/>
      <c r="DN3" s="982"/>
      <c r="DO3" s="1004" t="s">
        <v>292</v>
      </c>
      <c r="DP3" s="981"/>
      <c r="DQ3" s="982"/>
      <c r="DR3" s="1004" t="s">
        <v>293</v>
      </c>
      <c r="DS3" s="981"/>
      <c r="DT3" s="982"/>
      <c r="DU3" s="1001" t="s">
        <v>294</v>
      </c>
      <c r="DV3" s="992"/>
      <c r="DW3" s="991" t="s">
        <v>303</v>
      </c>
      <c r="DX3" s="992"/>
      <c r="EA3" s="1004" t="s">
        <v>286</v>
      </c>
      <c r="EB3" s="981"/>
      <c r="EC3" s="982"/>
      <c r="ED3" s="1004" t="s">
        <v>287</v>
      </c>
      <c r="EE3" s="981"/>
      <c r="EF3" s="982"/>
      <c r="EG3" s="1004" t="s">
        <v>288</v>
      </c>
      <c r="EH3" s="981"/>
      <c r="EI3" s="982"/>
      <c r="EJ3" s="1004" t="s">
        <v>289</v>
      </c>
      <c r="EK3" s="981"/>
      <c r="EL3" s="982"/>
      <c r="EM3" s="1004" t="s">
        <v>290</v>
      </c>
      <c r="EN3" s="981"/>
      <c r="EO3" s="982"/>
      <c r="EP3" s="1004" t="s">
        <v>291</v>
      </c>
      <c r="EQ3" s="981"/>
      <c r="ER3" s="982"/>
      <c r="ES3" s="1004" t="s">
        <v>292</v>
      </c>
      <c r="ET3" s="981"/>
      <c r="EU3" s="982"/>
      <c r="EV3" s="1004" t="s">
        <v>293</v>
      </c>
      <c r="EW3" s="981"/>
      <c r="EX3" s="982"/>
      <c r="EY3" s="1005" t="s">
        <v>294</v>
      </c>
      <c r="EZ3" s="1006"/>
      <c r="FA3" s="1005" t="s">
        <v>303</v>
      </c>
      <c r="FB3" s="1006"/>
      <c r="FE3" s="1004" t="s">
        <v>286</v>
      </c>
      <c r="FF3" s="981"/>
      <c r="FG3" s="982"/>
      <c r="FH3" s="1004" t="s">
        <v>287</v>
      </c>
      <c r="FI3" s="981"/>
      <c r="FJ3" s="982"/>
      <c r="FK3" s="1004" t="s">
        <v>288</v>
      </c>
      <c r="FL3" s="981"/>
      <c r="FM3" s="982"/>
      <c r="FN3" s="1004" t="s">
        <v>289</v>
      </c>
      <c r="FO3" s="981"/>
      <c r="FP3" s="982"/>
      <c r="FQ3" s="1004" t="s">
        <v>290</v>
      </c>
      <c r="FR3" s="981"/>
      <c r="FS3" s="982"/>
      <c r="FT3" s="1004" t="s">
        <v>291</v>
      </c>
      <c r="FU3" s="981"/>
      <c r="FV3" s="982"/>
      <c r="FW3" s="1004" t="s">
        <v>292</v>
      </c>
      <c r="FX3" s="981"/>
      <c r="FY3" s="982"/>
      <c r="FZ3" s="1004" t="s">
        <v>293</v>
      </c>
      <c r="GA3" s="981"/>
      <c r="GB3" s="982"/>
      <c r="GC3" s="991" t="s">
        <v>294</v>
      </c>
      <c r="GD3" s="992"/>
      <c r="GE3" s="991" t="s">
        <v>303</v>
      </c>
      <c r="GF3" s="992"/>
      <c r="GI3" s="1004" t="s">
        <v>286</v>
      </c>
      <c r="GJ3" s="981"/>
      <c r="GK3" s="982"/>
      <c r="GL3" s="1004" t="s">
        <v>287</v>
      </c>
      <c r="GM3" s="981"/>
      <c r="GN3" s="982"/>
      <c r="GO3" s="1004" t="s">
        <v>288</v>
      </c>
      <c r="GP3" s="981"/>
      <c r="GQ3" s="982"/>
      <c r="GR3" s="1004" t="s">
        <v>289</v>
      </c>
      <c r="GS3" s="981"/>
      <c r="GT3" s="982"/>
      <c r="GU3" s="1004" t="s">
        <v>290</v>
      </c>
      <c r="GV3" s="981"/>
      <c r="GW3" s="982"/>
      <c r="GX3" s="1004" t="s">
        <v>291</v>
      </c>
      <c r="GY3" s="981"/>
      <c r="GZ3" s="982"/>
      <c r="HA3" s="1004" t="s">
        <v>292</v>
      </c>
      <c r="HB3" s="981"/>
      <c r="HC3" s="982"/>
      <c r="HD3" s="1004" t="s">
        <v>293</v>
      </c>
      <c r="HE3" s="981"/>
      <c r="HF3" s="982"/>
      <c r="HG3" s="1005" t="s">
        <v>294</v>
      </c>
      <c r="HH3" s="1006"/>
      <c r="HI3" s="1005" t="s">
        <v>303</v>
      </c>
      <c r="HJ3" s="1006"/>
      <c r="HM3" s="1004" t="s">
        <v>286</v>
      </c>
      <c r="HN3" s="981"/>
      <c r="HO3" s="982"/>
      <c r="HP3" s="1004" t="s">
        <v>287</v>
      </c>
      <c r="HQ3" s="981"/>
      <c r="HR3" s="982"/>
      <c r="HS3" s="1004" t="s">
        <v>288</v>
      </c>
      <c r="HT3" s="981"/>
      <c r="HU3" s="982"/>
      <c r="HV3" s="1004" t="s">
        <v>289</v>
      </c>
      <c r="HW3" s="981"/>
      <c r="HX3" s="982"/>
      <c r="HY3" s="1004" t="s">
        <v>290</v>
      </c>
      <c r="HZ3" s="981"/>
      <c r="IA3" s="982"/>
      <c r="IB3" s="1004" t="s">
        <v>291</v>
      </c>
      <c r="IC3" s="981"/>
      <c r="ID3" s="982"/>
      <c r="IE3" s="1004" t="s">
        <v>292</v>
      </c>
      <c r="IF3" s="981"/>
      <c r="IG3" s="982"/>
      <c r="IH3" s="1004" t="s">
        <v>293</v>
      </c>
      <c r="II3" s="981"/>
      <c r="IJ3" s="982"/>
      <c r="IK3" s="1005" t="s">
        <v>294</v>
      </c>
      <c r="IL3" s="1006"/>
      <c r="IM3" s="1005" t="s">
        <v>303</v>
      </c>
      <c r="IN3" s="1006"/>
      <c r="IQ3" s="1004" t="s">
        <v>286</v>
      </c>
      <c r="IR3" s="981"/>
      <c r="IS3" s="982"/>
      <c r="IT3" s="1004" t="s">
        <v>287</v>
      </c>
      <c r="IU3" s="981"/>
      <c r="IV3" s="982"/>
      <c r="IW3" s="1004" t="s">
        <v>288</v>
      </c>
      <c r="IX3" s="981"/>
      <c r="IY3" s="982"/>
      <c r="IZ3" s="1004" t="s">
        <v>289</v>
      </c>
      <c r="JA3" s="981"/>
      <c r="JB3" s="982"/>
      <c r="JC3" s="1004" t="s">
        <v>290</v>
      </c>
      <c r="JD3" s="981"/>
      <c r="JE3" s="982"/>
      <c r="JF3" s="1004" t="s">
        <v>291</v>
      </c>
      <c r="JG3" s="981"/>
      <c r="JH3" s="982"/>
      <c r="JI3" s="1004" t="s">
        <v>292</v>
      </c>
      <c r="JJ3" s="981"/>
      <c r="JK3" s="982"/>
      <c r="JL3" s="1004" t="s">
        <v>293</v>
      </c>
      <c r="JM3" s="981"/>
      <c r="JN3" s="982"/>
      <c r="JO3" s="1005" t="s">
        <v>294</v>
      </c>
      <c r="JP3" s="1006"/>
      <c r="JQ3" s="1005" t="s">
        <v>303</v>
      </c>
      <c r="JR3" s="1006"/>
      <c r="JU3" s="1004" t="s">
        <v>286</v>
      </c>
      <c r="JV3" s="981"/>
      <c r="JW3" s="982"/>
      <c r="JX3" s="1004" t="s">
        <v>287</v>
      </c>
      <c r="JY3" s="981"/>
      <c r="JZ3" s="982"/>
      <c r="KA3" s="1004" t="s">
        <v>288</v>
      </c>
      <c r="KB3" s="981"/>
      <c r="KC3" s="982"/>
      <c r="KD3" s="1004" t="s">
        <v>289</v>
      </c>
      <c r="KE3" s="981"/>
      <c r="KF3" s="982"/>
      <c r="KG3" s="1004" t="s">
        <v>290</v>
      </c>
      <c r="KH3" s="981"/>
      <c r="KI3" s="982"/>
      <c r="KJ3" s="1004" t="s">
        <v>291</v>
      </c>
      <c r="KK3" s="981"/>
      <c r="KL3" s="982"/>
      <c r="KM3" s="1004" t="s">
        <v>292</v>
      </c>
      <c r="KN3" s="981"/>
      <c r="KO3" s="982"/>
      <c r="KP3" s="1004" t="s">
        <v>293</v>
      </c>
      <c r="KQ3" s="981"/>
      <c r="KR3" s="982"/>
      <c r="KS3" s="991" t="s">
        <v>294</v>
      </c>
      <c r="KT3" s="992"/>
      <c r="KU3" s="991" t="s">
        <v>303</v>
      </c>
      <c r="KV3" s="992"/>
      <c r="KX3" s="990"/>
      <c r="KY3" s="999" t="s">
        <v>385</v>
      </c>
      <c r="KZ3" s="980" t="s">
        <v>286</v>
      </c>
      <c r="LA3" s="981"/>
      <c r="LB3" s="982"/>
      <c r="LC3" s="1001" t="s">
        <v>294</v>
      </c>
      <c r="LD3" s="992"/>
      <c r="LE3" s="991" t="s">
        <v>303</v>
      </c>
      <c r="LF3" s="992"/>
      <c r="LG3" s="999" t="s">
        <v>326</v>
      </c>
      <c r="LI3" s="1018"/>
      <c r="LJ3" s="1038"/>
      <c r="LK3" s="1039"/>
      <c r="LL3" s="1039"/>
      <c r="LM3" s="1039"/>
      <c r="LN3" s="1039"/>
      <c r="LO3" s="1039"/>
      <c r="LP3" s="1039"/>
      <c r="LQ3" s="1039"/>
      <c r="LR3" s="1039"/>
      <c r="LS3" s="1039"/>
      <c r="LT3" s="1039"/>
      <c r="LU3" s="1039"/>
      <c r="LV3" s="1039"/>
      <c r="LW3" s="1039"/>
      <c r="LX3" s="1039"/>
      <c r="LY3" s="1040"/>
      <c r="MF3" s="1"/>
    </row>
    <row r="4" spans="2:345" s="4" customFormat="1" ht="21.75" customHeight="1" thickBot="1" x14ac:dyDescent="0.25">
      <c r="B4" s="39"/>
      <c r="C4" s="1013"/>
      <c r="D4" s="43"/>
      <c r="E4" s="968" t="s">
        <v>107</v>
      </c>
      <c r="F4" s="969" t="s">
        <v>128</v>
      </c>
      <c r="G4" s="970" t="s">
        <v>64</v>
      </c>
      <c r="H4" s="970" t="s">
        <v>65</v>
      </c>
      <c r="I4" s="969" t="s">
        <v>106</v>
      </c>
      <c r="J4" s="969" t="s">
        <v>105</v>
      </c>
      <c r="K4" s="1017"/>
      <c r="L4" s="968" t="s">
        <v>68</v>
      </c>
      <c r="M4" s="969" t="s">
        <v>108</v>
      </c>
      <c r="N4" s="969" t="s">
        <v>104</v>
      </c>
      <c r="O4" s="969" t="s">
        <v>67</v>
      </c>
      <c r="P4" s="975"/>
      <c r="Q4" s="26"/>
      <c r="R4" s="972"/>
      <c r="S4" s="966"/>
      <c r="T4" s="966"/>
      <c r="U4" s="1010"/>
      <c r="W4" s="26"/>
      <c r="X4" s="26"/>
      <c r="Z4" s="951"/>
      <c r="AA4" s="10"/>
      <c r="AB4" s="10"/>
      <c r="AC4" s="961" t="s">
        <v>335</v>
      </c>
      <c r="AD4" s="954" t="s">
        <v>312</v>
      </c>
      <c r="AE4" s="963" t="s">
        <v>304</v>
      </c>
      <c r="AF4" s="961" t="s">
        <v>335</v>
      </c>
      <c r="AG4" s="954" t="s">
        <v>312</v>
      </c>
      <c r="AH4" s="963" t="s">
        <v>304</v>
      </c>
      <c r="AI4" s="961" t="s">
        <v>335</v>
      </c>
      <c r="AJ4" s="954" t="s">
        <v>312</v>
      </c>
      <c r="AK4" s="956" t="s">
        <v>304</v>
      </c>
      <c r="AL4" s="961" t="s">
        <v>335</v>
      </c>
      <c r="AM4" s="954" t="s">
        <v>312</v>
      </c>
      <c r="AN4" s="956" t="s">
        <v>304</v>
      </c>
      <c r="AO4" s="961" t="s">
        <v>335</v>
      </c>
      <c r="AP4" s="954" t="s">
        <v>312</v>
      </c>
      <c r="AQ4" s="956" t="s">
        <v>304</v>
      </c>
      <c r="AR4" s="961" t="s">
        <v>335</v>
      </c>
      <c r="AS4" s="954" t="s">
        <v>312</v>
      </c>
      <c r="AT4" s="956" t="s">
        <v>304</v>
      </c>
      <c r="AU4" s="961" t="s">
        <v>335</v>
      </c>
      <c r="AV4" s="954" t="s">
        <v>312</v>
      </c>
      <c r="AW4" s="956" t="s">
        <v>304</v>
      </c>
      <c r="AX4" s="961" t="s">
        <v>335</v>
      </c>
      <c r="AY4" s="954" t="s">
        <v>312</v>
      </c>
      <c r="AZ4" s="963" t="s">
        <v>304</v>
      </c>
      <c r="BA4" s="961" t="s">
        <v>335</v>
      </c>
      <c r="BB4" s="954" t="s">
        <v>312</v>
      </c>
      <c r="BC4" s="963" t="s">
        <v>304</v>
      </c>
      <c r="BD4" s="961" t="s">
        <v>335</v>
      </c>
      <c r="BE4" s="954" t="s">
        <v>312</v>
      </c>
      <c r="BF4" s="963" t="s">
        <v>304</v>
      </c>
      <c r="BG4" s="961" t="s">
        <v>335</v>
      </c>
      <c r="BH4" s="954" t="s">
        <v>312</v>
      </c>
      <c r="BI4" s="963" t="s">
        <v>304</v>
      </c>
      <c r="BJ4" s="961" t="s">
        <v>335</v>
      </c>
      <c r="BK4" s="954" t="s">
        <v>312</v>
      </c>
      <c r="BL4" s="963" t="s">
        <v>304</v>
      </c>
      <c r="BM4" s="993" t="s">
        <v>307</v>
      </c>
      <c r="BN4" s="987" t="s">
        <v>308</v>
      </c>
      <c r="BO4" s="993" t="s">
        <v>309</v>
      </c>
      <c r="BP4" s="987" t="s">
        <v>308</v>
      </c>
      <c r="BQ4" s="1"/>
      <c r="BR4" s="1"/>
      <c r="BS4" s="961" t="s">
        <v>335</v>
      </c>
      <c r="BT4" s="954" t="s">
        <v>312</v>
      </c>
      <c r="BU4" s="963" t="s">
        <v>304</v>
      </c>
      <c r="BV4" s="961" t="s">
        <v>335</v>
      </c>
      <c r="BW4" s="954" t="s">
        <v>312</v>
      </c>
      <c r="BX4" s="963" t="s">
        <v>304</v>
      </c>
      <c r="BY4" s="961" t="s">
        <v>335</v>
      </c>
      <c r="BZ4" s="954" t="s">
        <v>312</v>
      </c>
      <c r="CA4" s="956" t="s">
        <v>304</v>
      </c>
      <c r="CB4" s="961" t="s">
        <v>335</v>
      </c>
      <c r="CC4" s="954" t="s">
        <v>312</v>
      </c>
      <c r="CD4" s="963" t="s">
        <v>304</v>
      </c>
      <c r="CE4" s="961" t="s">
        <v>335</v>
      </c>
      <c r="CF4" s="954" t="s">
        <v>312</v>
      </c>
      <c r="CG4" s="963" t="s">
        <v>304</v>
      </c>
      <c r="CH4" s="961" t="s">
        <v>335</v>
      </c>
      <c r="CI4" s="954" t="s">
        <v>312</v>
      </c>
      <c r="CJ4" s="963" t="s">
        <v>304</v>
      </c>
      <c r="CK4" s="961" t="s">
        <v>335</v>
      </c>
      <c r="CL4" s="954" t="s">
        <v>312</v>
      </c>
      <c r="CM4" s="963" t="s">
        <v>304</v>
      </c>
      <c r="CN4" s="961" t="s">
        <v>335</v>
      </c>
      <c r="CO4" s="954" t="s">
        <v>312</v>
      </c>
      <c r="CP4" s="956" t="s">
        <v>304</v>
      </c>
      <c r="CQ4" s="993" t="s">
        <v>307</v>
      </c>
      <c r="CR4" s="987" t="s">
        <v>308</v>
      </c>
      <c r="CS4" s="993" t="s">
        <v>309</v>
      </c>
      <c r="CT4" s="987" t="s">
        <v>308</v>
      </c>
      <c r="CU4" s="1"/>
      <c r="CV4" s="1"/>
      <c r="CW4" s="961" t="s">
        <v>335</v>
      </c>
      <c r="CX4" s="954" t="s">
        <v>312</v>
      </c>
      <c r="CY4" s="956" t="s">
        <v>304</v>
      </c>
      <c r="CZ4" s="961" t="s">
        <v>335</v>
      </c>
      <c r="DA4" s="954" t="s">
        <v>312</v>
      </c>
      <c r="DB4" s="956" t="s">
        <v>304</v>
      </c>
      <c r="DC4" s="961" t="s">
        <v>335</v>
      </c>
      <c r="DD4" s="954" t="s">
        <v>312</v>
      </c>
      <c r="DE4" s="956" t="s">
        <v>304</v>
      </c>
      <c r="DF4" s="961" t="s">
        <v>335</v>
      </c>
      <c r="DG4" s="954" t="s">
        <v>312</v>
      </c>
      <c r="DH4" s="956" t="s">
        <v>304</v>
      </c>
      <c r="DI4" s="961" t="s">
        <v>335</v>
      </c>
      <c r="DJ4" s="954" t="s">
        <v>312</v>
      </c>
      <c r="DK4" s="956" t="s">
        <v>304</v>
      </c>
      <c r="DL4" s="961" t="s">
        <v>335</v>
      </c>
      <c r="DM4" s="954" t="s">
        <v>312</v>
      </c>
      <c r="DN4" s="956" t="s">
        <v>304</v>
      </c>
      <c r="DO4" s="961" t="s">
        <v>335</v>
      </c>
      <c r="DP4" s="954" t="s">
        <v>312</v>
      </c>
      <c r="DQ4" s="956" t="s">
        <v>304</v>
      </c>
      <c r="DR4" s="961" t="s">
        <v>335</v>
      </c>
      <c r="DS4" s="954" t="s">
        <v>312</v>
      </c>
      <c r="DT4" s="956" t="s">
        <v>304</v>
      </c>
      <c r="DU4" s="1002" t="s">
        <v>307</v>
      </c>
      <c r="DV4" s="987" t="s">
        <v>308</v>
      </c>
      <c r="DW4" s="993" t="s">
        <v>309</v>
      </c>
      <c r="DX4" s="987" t="s">
        <v>308</v>
      </c>
      <c r="DY4" s="1"/>
      <c r="DZ4" s="1"/>
      <c r="EA4" s="961" t="s">
        <v>335</v>
      </c>
      <c r="EB4" s="954" t="s">
        <v>312</v>
      </c>
      <c r="EC4" s="956" t="s">
        <v>304</v>
      </c>
      <c r="ED4" s="961" t="s">
        <v>335</v>
      </c>
      <c r="EE4" s="954" t="s">
        <v>312</v>
      </c>
      <c r="EF4" s="956" t="s">
        <v>304</v>
      </c>
      <c r="EG4" s="961" t="s">
        <v>335</v>
      </c>
      <c r="EH4" s="954" t="s">
        <v>312</v>
      </c>
      <c r="EI4" s="956" t="s">
        <v>304</v>
      </c>
      <c r="EJ4" s="961" t="s">
        <v>335</v>
      </c>
      <c r="EK4" s="954" t="s">
        <v>312</v>
      </c>
      <c r="EL4" s="956" t="s">
        <v>304</v>
      </c>
      <c r="EM4" s="961" t="s">
        <v>335</v>
      </c>
      <c r="EN4" s="954" t="s">
        <v>312</v>
      </c>
      <c r="EO4" s="956" t="s">
        <v>304</v>
      </c>
      <c r="EP4" s="961" t="s">
        <v>335</v>
      </c>
      <c r="EQ4" s="954" t="s">
        <v>312</v>
      </c>
      <c r="ER4" s="956" t="s">
        <v>304</v>
      </c>
      <c r="ES4" s="961" t="s">
        <v>335</v>
      </c>
      <c r="ET4" s="954" t="s">
        <v>312</v>
      </c>
      <c r="EU4" s="956" t="s">
        <v>304</v>
      </c>
      <c r="EV4" s="961" t="s">
        <v>335</v>
      </c>
      <c r="EW4" s="954" t="s">
        <v>312</v>
      </c>
      <c r="EX4" s="956" t="s">
        <v>304</v>
      </c>
      <c r="EY4" s="993" t="s">
        <v>307</v>
      </c>
      <c r="EZ4" s="987" t="s">
        <v>308</v>
      </c>
      <c r="FA4" s="993" t="s">
        <v>309</v>
      </c>
      <c r="FB4" s="987" t="s">
        <v>308</v>
      </c>
      <c r="FC4" s="1"/>
      <c r="FD4" s="1"/>
      <c r="FE4" s="961" t="s">
        <v>335</v>
      </c>
      <c r="FF4" s="954" t="s">
        <v>312</v>
      </c>
      <c r="FG4" s="956" t="s">
        <v>304</v>
      </c>
      <c r="FH4" s="961" t="s">
        <v>335</v>
      </c>
      <c r="FI4" s="954" t="s">
        <v>312</v>
      </c>
      <c r="FJ4" s="956" t="s">
        <v>304</v>
      </c>
      <c r="FK4" s="961" t="s">
        <v>335</v>
      </c>
      <c r="FL4" s="954" t="s">
        <v>312</v>
      </c>
      <c r="FM4" s="956" t="s">
        <v>304</v>
      </c>
      <c r="FN4" s="961" t="s">
        <v>335</v>
      </c>
      <c r="FO4" s="954" t="s">
        <v>312</v>
      </c>
      <c r="FP4" s="956" t="s">
        <v>304</v>
      </c>
      <c r="FQ4" s="961" t="s">
        <v>335</v>
      </c>
      <c r="FR4" s="954" t="s">
        <v>312</v>
      </c>
      <c r="FS4" s="956" t="s">
        <v>304</v>
      </c>
      <c r="FT4" s="961" t="s">
        <v>335</v>
      </c>
      <c r="FU4" s="954" t="s">
        <v>312</v>
      </c>
      <c r="FV4" s="956" t="s">
        <v>304</v>
      </c>
      <c r="FW4" s="961" t="s">
        <v>335</v>
      </c>
      <c r="FX4" s="954" t="s">
        <v>312</v>
      </c>
      <c r="FY4" s="956" t="s">
        <v>304</v>
      </c>
      <c r="FZ4" s="961" t="s">
        <v>335</v>
      </c>
      <c r="GA4" s="954" t="s">
        <v>312</v>
      </c>
      <c r="GB4" s="956" t="s">
        <v>304</v>
      </c>
      <c r="GC4" s="993" t="s">
        <v>307</v>
      </c>
      <c r="GD4" s="987" t="s">
        <v>308</v>
      </c>
      <c r="GE4" s="993" t="s">
        <v>309</v>
      </c>
      <c r="GF4" s="987" t="s">
        <v>308</v>
      </c>
      <c r="GG4" s="1"/>
      <c r="GH4" s="1"/>
      <c r="GI4" s="961" t="s">
        <v>335</v>
      </c>
      <c r="GJ4" s="954" t="s">
        <v>312</v>
      </c>
      <c r="GK4" s="956" t="s">
        <v>304</v>
      </c>
      <c r="GL4" s="961" t="s">
        <v>335</v>
      </c>
      <c r="GM4" s="954" t="s">
        <v>312</v>
      </c>
      <c r="GN4" s="956" t="s">
        <v>304</v>
      </c>
      <c r="GO4" s="961" t="s">
        <v>335</v>
      </c>
      <c r="GP4" s="954" t="s">
        <v>312</v>
      </c>
      <c r="GQ4" s="956" t="s">
        <v>304</v>
      </c>
      <c r="GR4" s="961" t="s">
        <v>335</v>
      </c>
      <c r="GS4" s="954" t="s">
        <v>312</v>
      </c>
      <c r="GT4" s="956" t="s">
        <v>304</v>
      </c>
      <c r="GU4" s="961" t="s">
        <v>335</v>
      </c>
      <c r="GV4" s="954" t="s">
        <v>312</v>
      </c>
      <c r="GW4" s="956" t="s">
        <v>304</v>
      </c>
      <c r="GX4" s="961" t="s">
        <v>335</v>
      </c>
      <c r="GY4" s="954" t="s">
        <v>312</v>
      </c>
      <c r="GZ4" s="956" t="s">
        <v>304</v>
      </c>
      <c r="HA4" s="961" t="s">
        <v>335</v>
      </c>
      <c r="HB4" s="954" t="s">
        <v>312</v>
      </c>
      <c r="HC4" s="956" t="s">
        <v>304</v>
      </c>
      <c r="HD4" s="961" t="s">
        <v>335</v>
      </c>
      <c r="HE4" s="954" t="s">
        <v>312</v>
      </c>
      <c r="HF4" s="956" t="s">
        <v>304</v>
      </c>
      <c r="HG4" s="993" t="s">
        <v>307</v>
      </c>
      <c r="HH4" s="987" t="s">
        <v>308</v>
      </c>
      <c r="HI4" s="993" t="s">
        <v>309</v>
      </c>
      <c r="HJ4" s="987" t="s">
        <v>308</v>
      </c>
      <c r="HK4" s="1"/>
      <c r="HL4" s="1"/>
      <c r="HM4" s="961" t="s">
        <v>335</v>
      </c>
      <c r="HN4" s="954" t="s">
        <v>312</v>
      </c>
      <c r="HO4" s="956" t="s">
        <v>304</v>
      </c>
      <c r="HP4" s="961" t="s">
        <v>335</v>
      </c>
      <c r="HQ4" s="954" t="s">
        <v>312</v>
      </c>
      <c r="HR4" s="956" t="s">
        <v>304</v>
      </c>
      <c r="HS4" s="961" t="s">
        <v>335</v>
      </c>
      <c r="HT4" s="954" t="s">
        <v>312</v>
      </c>
      <c r="HU4" s="956" t="s">
        <v>304</v>
      </c>
      <c r="HV4" s="961" t="s">
        <v>335</v>
      </c>
      <c r="HW4" s="954" t="s">
        <v>312</v>
      </c>
      <c r="HX4" s="956" t="s">
        <v>304</v>
      </c>
      <c r="HY4" s="961" t="s">
        <v>335</v>
      </c>
      <c r="HZ4" s="954" t="s">
        <v>312</v>
      </c>
      <c r="IA4" s="956" t="s">
        <v>304</v>
      </c>
      <c r="IB4" s="961" t="s">
        <v>335</v>
      </c>
      <c r="IC4" s="954" t="s">
        <v>312</v>
      </c>
      <c r="ID4" s="956" t="s">
        <v>304</v>
      </c>
      <c r="IE4" s="961" t="s">
        <v>335</v>
      </c>
      <c r="IF4" s="954" t="s">
        <v>312</v>
      </c>
      <c r="IG4" s="956" t="s">
        <v>304</v>
      </c>
      <c r="IH4" s="961" t="s">
        <v>335</v>
      </c>
      <c r="II4" s="954" t="s">
        <v>312</v>
      </c>
      <c r="IJ4" s="956" t="s">
        <v>304</v>
      </c>
      <c r="IK4" s="993" t="s">
        <v>307</v>
      </c>
      <c r="IL4" s="987" t="s">
        <v>308</v>
      </c>
      <c r="IM4" s="993" t="s">
        <v>309</v>
      </c>
      <c r="IN4" s="987" t="s">
        <v>308</v>
      </c>
      <c r="IO4" s="1"/>
      <c r="IP4" s="1"/>
      <c r="IQ4" s="961" t="s">
        <v>335</v>
      </c>
      <c r="IR4" s="954" t="s">
        <v>312</v>
      </c>
      <c r="IS4" s="956" t="s">
        <v>304</v>
      </c>
      <c r="IT4" s="961" t="s">
        <v>335</v>
      </c>
      <c r="IU4" s="954" t="s">
        <v>312</v>
      </c>
      <c r="IV4" s="956" t="s">
        <v>304</v>
      </c>
      <c r="IW4" s="961" t="s">
        <v>335</v>
      </c>
      <c r="IX4" s="954" t="s">
        <v>312</v>
      </c>
      <c r="IY4" s="956" t="s">
        <v>304</v>
      </c>
      <c r="IZ4" s="961" t="s">
        <v>335</v>
      </c>
      <c r="JA4" s="954" t="s">
        <v>312</v>
      </c>
      <c r="JB4" s="956" t="s">
        <v>304</v>
      </c>
      <c r="JC4" s="961" t="s">
        <v>335</v>
      </c>
      <c r="JD4" s="954" t="s">
        <v>312</v>
      </c>
      <c r="JE4" s="956" t="s">
        <v>304</v>
      </c>
      <c r="JF4" s="961" t="s">
        <v>335</v>
      </c>
      <c r="JG4" s="954" t="s">
        <v>312</v>
      </c>
      <c r="JH4" s="956" t="s">
        <v>304</v>
      </c>
      <c r="JI4" s="961" t="s">
        <v>335</v>
      </c>
      <c r="JJ4" s="954" t="s">
        <v>312</v>
      </c>
      <c r="JK4" s="956" t="s">
        <v>304</v>
      </c>
      <c r="JL4" s="961" t="s">
        <v>335</v>
      </c>
      <c r="JM4" s="954" t="s">
        <v>312</v>
      </c>
      <c r="JN4" s="956" t="s">
        <v>304</v>
      </c>
      <c r="JO4" s="993" t="s">
        <v>307</v>
      </c>
      <c r="JP4" s="987" t="s">
        <v>308</v>
      </c>
      <c r="JQ4" s="993" t="s">
        <v>309</v>
      </c>
      <c r="JR4" s="987" t="s">
        <v>308</v>
      </c>
      <c r="JS4" s="1"/>
      <c r="JT4" s="1"/>
      <c r="JU4" s="961" t="s">
        <v>335</v>
      </c>
      <c r="JV4" s="954" t="s">
        <v>312</v>
      </c>
      <c r="JW4" s="956" t="s">
        <v>304</v>
      </c>
      <c r="JX4" s="961" t="s">
        <v>335</v>
      </c>
      <c r="JY4" s="954" t="s">
        <v>312</v>
      </c>
      <c r="JZ4" s="956" t="s">
        <v>304</v>
      </c>
      <c r="KA4" s="961" t="s">
        <v>335</v>
      </c>
      <c r="KB4" s="954" t="s">
        <v>312</v>
      </c>
      <c r="KC4" s="956" t="s">
        <v>304</v>
      </c>
      <c r="KD4" s="961" t="s">
        <v>335</v>
      </c>
      <c r="KE4" s="954" t="s">
        <v>312</v>
      </c>
      <c r="KF4" s="956" t="s">
        <v>304</v>
      </c>
      <c r="KG4" s="961" t="s">
        <v>335</v>
      </c>
      <c r="KH4" s="954" t="s">
        <v>312</v>
      </c>
      <c r="KI4" s="956" t="s">
        <v>304</v>
      </c>
      <c r="KJ4" s="961" t="s">
        <v>335</v>
      </c>
      <c r="KK4" s="954" t="s">
        <v>312</v>
      </c>
      <c r="KL4" s="956" t="s">
        <v>304</v>
      </c>
      <c r="KM4" s="961" t="s">
        <v>335</v>
      </c>
      <c r="KN4" s="954" t="s">
        <v>312</v>
      </c>
      <c r="KO4" s="956" t="s">
        <v>304</v>
      </c>
      <c r="KP4" s="961" t="s">
        <v>335</v>
      </c>
      <c r="KQ4" s="954" t="s">
        <v>312</v>
      </c>
      <c r="KR4" s="956" t="s">
        <v>304</v>
      </c>
      <c r="KS4" s="993" t="s">
        <v>307</v>
      </c>
      <c r="KT4" s="987" t="s">
        <v>308</v>
      </c>
      <c r="KU4" s="993" t="s">
        <v>309</v>
      </c>
      <c r="KV4" s="987" t="s">
        <v>308</v>
      </c>
      <c r="KW4" s="1"/>
      <c r="KX4" s="1"/>
      <c r="KY4" s="1000"/>
      <c r="KZ4" s="983" t="s">
        <v>335</v>
      </c>
      <c r="LA4" s="954" t="s">
        <v>312</v>
      </c>
      <c r="LB4" s="956" t="s">
        <v>304</v>
      </c>
      <c r="LC4" s="1002" t="s">
        <v>301</v>
      </c>
      <c r="LD4" s="987" t="s">
        <v>329</v>
      </c>
      <c r="LE4" s="993" t="s">
        <v>301</v>
      </c>
      <c r="LF4" s="987" t="s">
        <v>329</v>
      </c>
      <c r="LG4" s="1000"/>
      <c r="LH4" s="1"/>
      <c r="LI4" s="1"/>
      <c r="LJ4" s="1019" t="s">
        <v>294</v>
      </c>
      <c r="LK4" s="1020"/>
      <c r="LL4" s="1021"/>
      <c r="LM4" s="1022"/>
      <c r="LN4" s="1019" t="s">
        <v>295</v>
      </c>
      <c r="LO4" s="1020"/>
      <c r="LP4" s="1021"/>
      <c r="LQ4" s="1022"/>
      <c r="LR4" s="1031" t="s">
        <v>337</v>
      </c>
      <c r="LS4" s="1032"/>
      <c r="LT4" s="1031" t="s">
        <v>337</v>
      </c>
      <c r="LU4" s="1032"/>
      <c r="LV4" s="1031" t="s">
        <v>338</v>
      </c>
      <c r="LW4" s="1032"/>
      <c r="LX4" s="1031" t="s">
        <v>339</v>
      </c>
      <c r="LY4" s="1032"/>
      <c r="LZ4" s="1"/>
      <c r="MD4" s="26"/>
      <c r="ME4" s="26"/>
      <c r="MG4" s="26"/>
    </row>
    <row r="5" spans="2:345" s="5" customFormat="1" ht="34.5" customHeight="1" x14ac:dyDescent="0.25">
      <c r="B5" s="35"/>
      <c r="C5" s="36"/>
      <c r="D5" s="36"/>
      <c r="E5" s="968"/>
      <c r="F5" s="969"/>
      <c r="G5" s="970"/>
      <c r="H5" s="970"/>
      <c r="I5" s="970"/>
      <c r="J5" s="970"/>
      <c r="K5" s="1017"/>
      <c r="L5" s="968"/>
      <c r="M5" s="970"/>
      <c r="N5" s="970"/>
      <c r="O5" s="970"/>
      <c r="P5" s="975"/>
      <c r="Q5" s="27"/>
      <c r="R5" s="973"/>
      <c r="S5" s="967"/>
      <c r="T5" s="967"/>
      <c r="U5" s="1011"/>
      <c r="W5" s="27"/>
      <c r="X5" s="27"/>
      <c r="Z5" s="951"/>
      <c r="AA5" s="10"/>
      <c r="AB5" s="10"/>
      <c r="AC5" s="961"/>
      <c r="AD5" s="954"/>
      <c r="AE5" s="963"/>
      <c r="AF5" s="961"/>
      <c r="AG5" s="954"/>
      <c r="AH5" s="963"/>
      <c r="AI5" s="961"/>
      <c r="AJ5" s="954"/>
      <c r="AK5" s="956"/>
      <c r="AL5" s="961"/>
      <c r="AM5" s="954"/>
      <c r="AN5" s="956"/>
      <c r="AO5" s="961"/>
      <c r="AP5" s="954"/>
      <c r="AQ5" s="956"/>
      <c r="AR5" s="961"/>
      <c r="AS5" s="954"/>
      <c r="AT5" s="956"/>
      <c r="AU5" s="961"/>
      <c r="AV5" s="954"/>
      <c r="AW5" s="956"/>
      <c r="AX5" s="961"/>
      <c r="AY5" s="954"/>
      <c r="AZ5" s="963"/>
      <c r="BA5" s="961"/>
      <c r="BB5" s="954"/>
      <c r="BC5" s="963"/>
      <c r="BD5" s="961"/>
      <c r="BE5" s="954"/>
      <c r="BF5" s="963"/>
      <c r="BG5" s="961"/>
      <c r="BH5" s="954"/>
      <c r="BI5" s="963"/>
      <c r="BJ5" s="961"/>
      <c r="BK5" s="954"/>
      <c r="BL5" s="963"/>
      <c r="BM5" s="993"/>
      <c r="BN5" s="987"/>
      <c r="BO5" s="993"/>
      <c r="BP5" s="987"/>
      <c r="BQ5" s="4"/>
      <c r="BR5" s="4"/>
      <c r="BS5" s="961"/>
      <c r="BT5" s="954"/>
      <c r="BU5" s="963"/>
      <c r="BV5" s="961"/>
      <c r="BW5" s="954"/>
      <c r="BX5" s="963"/>
      <c r="BY5" s="961"/>
      <c r="BZ5" s="954"/>
      <c r="CA5" s="956"/>
      <c r="CB5" s="961"/>
      <c r="CC5" s="954"/>
      <c r="CD5" s="963"/>
      <c r="CE5" s="961"/>
      <c r="CF5" s="954"/>
      <c r="CG5" s="963"/>
      <c r="CH5" s="961"/>
      <c r="CI5" s="954"/>
      <c r="CJ5" s="963"/>
      <c r="CK5" s="961"/>
      <c r="CL5" s="954"/>
      <c r="CM5" s="963"/>
      <c r="CN5" s="961"/>
      <c r="CO5" s="954"/>
      <c r="CP5" s="956"/>
      <c r="CQ5" s="993"/>
      <c r="CR5" s="987"/>
      <c r="CS5" s="993"/>
      <c r="CT5" s="987"/>
      <c r="CU5" s="4"/>
      <c r="CV5" s="4"/>
      <c r="CW5" s="961"/>
      <c r="CX5" s="954"/>
      <c r="CY5" s="956"/>
      <c r="CZ5" s="961"/>
      <c r="DA5" s="954"/>
      <c r="DB5" s="956"/>
      <c r="DC5" s="961"/>
      <c r="DD5" s="954"/>
      <c r="DE5" s="956"/>
      <c r="DF5" s="961"/>
      <c r="DG5" s="954"/>
      <c r="DH5" s="956"/>
      <c r="DI5" s="961"/>
      <c r="DJ5" s="954"/>
      <c r="DK5" s="956"/>
      <c r="DL5" s="961"/>
      <c r="DM5" s="954"/>
      <c r="DN5" s="956"/>
      <c r="DO5" s="961"/>
      <c r="DP5" s="954"/>
      <c r="DQ5" s="956"/>
      <c r="DR5" s="961"/>
      <c r="DS5" s="954"/>
      <c r="DT5" s="956"/>
      <c r="DU5" s="1002"/>
      <c r="DV5" s="987"/>
      <c r="DW5" s="993"/>
      <c r="DX5" s="987"/>
      <c r="DY5" s="4"/>
      <c r="DZ5" s="4"/>
      <c r="EA5" s="961"/>
      <c r="EB5" s="954"/>
      <c r="EC5" s="956"/>
      <c r="ED5" s="961"/>
      <c r="EE5" s="954"/>
      <c r="EF5" s="956"/>
      <c r="EG5" s="961"/>
      <c r="EH5" s="954"/>
      <c r="EI5" s="956"/>
      <c r="EJ5" s="961"/>
      <c r="EK5" s="954"/>
      <c r="EL5" s="956"/>
      <c r="EM5" s="961"/>
      <c r="EN5" s="954"/>
      <c r="EO5" s="956"/>
      <c r="EP5" s="961"/>
      <c r="EQ5" s="954"/>
      <c r="ER5" s="956"/>
      <c r="ES5" s="961"/>
      <c r="ET5" s="954"/>
      <c r="EU5" s="956"/>
      <c r="EV5" s="961"/>
      <c r="EW5" s="954"/>
      <c r="EX5" s="956"/>
      <c r="EY5" s="993"/>
      <c r="EZ5" s="987"/>
      <c r="FA5" s="993"/>
      <c r="FB5" s="987"/>
      <c r="FC5" s="4"/>
      <c r="FD5" s="4"/>
      <c r="FE5" s="961"/>
      <c r="FF5" s="954"/>
      <c r="FG5" s="956"/>
      <c r="FH5" s="961"/>
      <c r="FI5" s="954"/>
      <c r="FJ5" s="956"/>
      <c r="FK5" s="961"/>
      <c r="FL5" s="954"/>
      <c r="FM5" s="956"/>
      <c r="FN5" s="961"/>
      <c r="FO5" s="954"/>
      <c r="FP5" s="956"/>
      <c r="FQ5" s="961"/>
      <c r="FR5" s="954"/>
      <c r="FS5" s="956"/>
      <c r="FT5" s="961"/>
      <c r="FU5" s="954"/>
      <c r="FV5" s="956"/>
      <c r="FW5" s="961"/>
      <c r="FX5" s="954"/>
      <c r="FY5" s="956"/>
      <c r="FZ5" s="961"/>
      <c r="GA5" s="954"/>
      <c r="GB5" s="956"/>
      <c r="GC5" s="993"/>
      <c r="GD5" s="987"/>
      <c r="GE5" s="993"/>
      <c r="GF5" s="987"/>
      <c r="GG5" s="4"/>
      <c r="GH5" s="4"/>
      <c r="GI5" s="961"/>
      <c r="GJ5" s="954"/>
      <c r="GK5" s="956"/>
      <c r="GL5" s="961"/>
      <c r="GM5" s="954"/>
      <c r="GN5" s="956"/>
      <c r="GO5" s="961"/>
      <c r="GP5" s="954"/>
      <c r="GQ5" s="956"/>
      <c r="GR5" s="961"/>
      <c r="GS5" s="954"/>
      <c r="GT5" s="956"/>
      <c r="GU5" s="961"/>
      <c r="GV5" s="954"/>
      <c r="GW5" s="956"/>
      <c r="GX5" s="961"/>
      <c r="GY5" s="954"/>
      <c r="GZ5" s="956"/>
      <c r="HA5" s="961"/>
      <c r="HB5" s="954"/>
      <c r="HC5" s="956"/>
      <c r="HD5" s="961"/>
      <c r="HE5" s="954"/>
      <c r="HF5" s="956"/>
      <c r="HG5" s="993"/>
      <c r="HH5" s="987"/>
      <c r="HI5" s="993"/>
      <c r="HJ5" s="987"/>
      <c r="HK5" s="4"/>
      <c r="HL5" s="4"/>
      <c r="HM5" s="961"/>
      <c r="HN5" s="954"/>
      <c r="HO5" s="956"/>
      <c r="HP5" s="961"/>
      <c r="HQ5" s="954"/>
      <c r="HR5" s="956"/>
      <c r="HS5" s="961"/>
      <c r="HT5" s="954"/>
      <c r="HU5" s="956"/>
      <c r="HV5" s="961"/>
      <c r="HW5" s="954"/>
      <c r="HX5" s="956"/>
      <c r="HY5" s="961"/>
      <c r="HZ5" s="954"/>
      <c r="IA5" s="956"/>
      <c r="IB5" s="961"/>
      <c r="IC5" s="954"/>
      <c r="ID5" s="956"/>
      <c r="IE5" s="961"/>
      <c r="IF5" s="954"/>
      <c r="IG5" s="956"/>
      <c r="IH5" s="961"/>
      <c r="II5" s="954"/>
      <c r="IJ5" s="956"/>
      <c r="IK5" s="993"/>
      <c r="IL5" s="987"/>
      <c r="IM5" s="993"/>
      <c r="IN5" s="987"/>
      <c r="IO5" s="4"/>
      <c r="IP5" s="4"/>
      <c r="IQ5" s="961"/>
      <c r="IR5" s="954"/>
      <c r="IS5" s="956"/>
      <c r="IT5" s="961"/>
      <c r="IU5" s="954"/>
      <c r="IV5" s="956"/>
      <c r="IW5" s="961"/>
      <c r="IX5" s="954"/>
      <c r="IY5" s="956"/>
      <c r="IZ5" s="961"/>
      <c r="JA5" s="954"/>
      <c r="JB5" s="956"/>
      <c r="JC5" s="961"/>
      <c r="JD5" s="954"/>
      <c r="JE5" s="956"/>
      <c r="JF5" s="961"/>
      <c r="JG5" s="954"/>
      <c r="JH5" s="956"/>
      <c r="JI5" s="961"/>
      <c r="JJ5" s="954"/>
      <c r="JK5" s="956"/>
      <c r="JL5" s="961"/>
      <c r="JM5" s="954"/>
      <c r="JN5" s="956"/>
      <c r="JO5" s="993"/>
      <c r="JP5" s="987"/>
      <c r="JQ5" s="993"/>
      <c r="JR5" s="987"/>
      <c r="JS5" s="4"/>
      <c r="JT5" s="4"/>
      <c r="JU5" s="961"/>
      <c r="JV5" s="954"/>
      <c r="JW5" s="956"/>
      <c r="JX5" s="961"/>
      <c r="JY5" s="954"/>
      <c r="JZ5" s="956"/>
      <c r="KA5" s="961"/>
      <c r="KB5" s="954"/>
      <c r="KC5" s="956"/>
      <c r="KD5" s="961"/>
      <c r="KE5" s="954"/>
      <c r="KF5" s="956"/>
      <c r="KG5" s="961"/>
      <c r="KH5" s="954"/>
      <c r="KI5" s="956"/>
      <c r="KJ5" s="961"/>
      <c r="KK5" s="954"/>
      <c r="KL5" s="956"/>
      <c r="KM5" s="961"/>
      <c r="KN5" s="954"/>
      <c r="KO5" s="956"/>
      <c r="KP5" s="961"/>
      <c r="KQ5" s="954"/>
      <c r="KR5" s="956"/>
      <c r="KS5" s="993"/>
      <c r="KT5" s="987"/>
      <c r="KU5" s="993"/>
      <c r="KV5" s="987"/>
      <c r="KW5" s="4"/>
      <c r="KX5" s="4"/>
      <c r="KY5" s="1000"/>
      <c r="KZ5" s="983"/>
      <c r="LA5" s="954"/>
      <c r="LB5" s="956"/>
      <c r="LC5" s="1002"/>
      <c r="LD5" s="987"/>
      <c r="LE5" s="993"/>
      <c r="LF5" s="987"/>
      <c r="LG5" s="1000"/>
      <c r="LH5" s="4"/>
      <c r="LI5" s="4"/>
      <c r="LJ5" s="1023" t="s">
        <v>296</v>
      </c>
      <c r="LK5" s="1025" t="s">
        <v>297</v>
      </c>
      <c r="LL5" s="1027" t="s">
        <v>298</v>
      </c>
      <c r="LM5" s="1028" t="s">
        <v>299</v>
      </c>
      <c r="LN5" s="1029" t="s">
        <v>296</v>
      </c>
      <c r="LO5" s="1025" t="s">
        <v>297</v>
      </c>
      <c r="LP5" s="1027" t="s">
        <v>298</v>
      </c>
      <c r="LQ5" s="1028" t="s">
        <v>299</v>
      </c>
      <c r="LR5" s="1033" t="s">
        <v>321</v>
      </c>
      <c r="LS5" s="1034"/>
      <c r="LT5" s="1033" t="s">
        <v>318</v>
      </c>
      <c r="LU5" s="1034"/>
      <c r="LV5" s="1033" t="s">
        <v>322</v>
      </c>
      <c r="LW5" s="1034"/>
      <c r="LX5" s="1033" t="s">
        <v>323</v>
      </c>
      <c r="LY5" s="1034"/>
      <c r="LZ5" s="4"/>
      <c r="MD5" s="27"/>
      <c r="ME5" s="27"/>
      <c r="MG5" s="27"/>
    </row>
    <row r="6" spans="2:345" s="4" customFormat="1" ht="39" customHeight="1" thickBot="1" x14ac:dyDescent="0.3">
      <c r="B6" s="37"/>
      <c r="C6" s="38" t="s">
        <v>135</v>
      </c>
      <c r="D6" s="38"/>
      <c r="E6" s="47" t="s">
        <v>134</v>
      </c>
      <c r="F6" s="91" t="s">
        <v>127</v>
      </c>
      <c r="G6" s="48" t="s">
        <v>109</v>
      </c>
      <c r="H6" s="49" t="s">
        <v>120</v>
      </c>
      <c r="I6" s="44" t="s">
        <v>262</v>
      </c>
      <c r="J6" s="44" t="s">
        <v>62</v>
      </c>
      <c r="K6" s="291" t="s">
        <v>384</v>
      </c>
      <c r="L6" s="47" t="s">
        <v>384</v>
      </c>
      <c r="M6" s="48" t="s">
        <v>112</v>
      </c>
      <c r="N6" s="44" t="s">
        <v>262</v>
      </c>
      <c r="O6" s="44" t="s">
        <v>62</v>
      </c>
      <c r="P6" s="976"/>
      <c r="Q6" s="26"/>
      <c r="R6" s="404" t="s">
        <v>321</v>
      </c>
      <c r="S6" s="405" t="s">
        <v>318</v>
      </c>
      <c r="T6" s="405" t="s">
        <v>322</v>
      </c>
      <c r="U6" s="406" t="s">
        <v>323</v>
      </c>
      <c r="W6" s="26"/>
      <c r="X6" s="26"/>
      <c r="Z6" s="467" t="s">
        <v>384</v>
      </c>
      <c r="AA6" s="10"/>
      <c r="AB6" s="10"/>
      <c r="AC6" s="962"/>
      <c r="AD6" s="955"/>
      <c r="AE6" s="964"/>
      <c r="AF6" s="962"/>
      <c r="AG6" s="955"/>
      <c r="AH6" s="964"/>
      <c r="AI6" s="962"/>
      <c r="AJ6" s="955"/>
      <c r="AK6" s="957"/>
      <c r="AL6" s="962"/>
      <c r="AM6" s="955"/>
      <c r="AN6" s="957"/>
      <c r="AO6" s="962"/>
      <c r="AP6" s="955"/>
      <c r="AQ6" s="957"/>
      <c r="AR6" s="962"/>
      <c r="AS6" s="955"/>
      <c r="AT6" s="957"/>
      <c r="AU6" s="962"/>
      <c r="AV6" s="955"/>
      <c r="AW6" s="957"/>
      <c r="AX6" s="962"/>
      <c r="AY6" s="955"/>
      <c r="AZ6" s="964"/>
      <c r="BA6" s="962"/>
      <c r="BB6" s="955"/>
      <c r="BC6" s="964"/>
      <c r="BD6" s="962"/>
      <c r="BE6" s="955"/>
      <c r="BF6" s="964"/>
      <c r="BG6" s="962"/>
      <c r="BH6" s="955"/>
      <c r="BI6" s="964"/>
      <c r="BJ6" s="962"/>
      <c r="BK6" s="955"/>
      <c r="BL6" s="964"/>
      <c r="BM6" s="994"/>
      <c r="BN6" s="988"/>
      <c r="BO6" s="994"/>
      <c r="BP6" s="988"/>
      <c r="BS6" s="1007"/>
      <c r="BT6" s="986"/>
      <c r="BU6" s="1008"/>
      <c r="BV6" s="1007"/>
      <c r="BW6" s="986"/>
      <c r="BX6" s="1008"/>
      <c r="BY6" s="1007"/>
      <c r="BZ6" s="986"/>
      <c r="CA6" s="985"/>
      <c r="CB6" s="1007"/>
      <c r="CC6" s="986"/>
      <c r="CD6" s="1008"/>
      <c r="CE6" s="1007"/>
      <c r="CF6" s="986"/>
      <c r="CG6" s="1008"/>
      <c r="CH6" s="1007"/>
      <c r="CI6" s="986"/>
      <c r="CJ6" s="1008"/>
      <c r="CK6" s="1007"/>
      <c r="CL6" s="986"/>
      <c r="CM6" s="1008"/>
      <c r="CN6" s="1007"/>
      <c r="CO6" s="986"/>
      <c r="CP6" s="985"/>
      <c r="CQ6" s="994"/>
      <c r="CR6" s="988"/>
      <c r="CS6" s="994"/>
      <c r="CT6" s="988"/>
      <c r="CW6" s="962"/>
      <c r="CX6" s="955"/>
      <c r="CY6" s="957"/>
      <c r="CZ6" s="962"/>
      <c r="DA6" s="955"/>
      <c r="DB6" s="957"/>
      <c r="DC6" s="962"/>
      <c r="DD6" s="955"/>
      <c r="DE6" s="957"/>
      <c r="DF6" s="962"/>
      <c r="DG6" s="955"/>
      <c r="DH6" s="957"/>
      <c r="DI6" s="962"/>
      <c r="DJ6" s="955"/>
      <c r="DK6" s="957"/>
      <c r="DL6" s="962"/>
      <c r="DM6" s="955"/>
      <c r="DN6" s="957"/>
      <c r="DO6" s="962"/>
      <c r="DP6" s="955"/>
      <c r="DQ6" s="957"/>
      <c r="DR6" s="962"/>
      <c r="DS6" s="955"/>
      <c r="DT6" s="957"/>
      <c r="DU6" s="1003"/>
      <c r="DV6" s="988"/>
      <c r="DW6" s="994"/>
      <c r="DX6" s="988"/>
      <c r="EA6" s="962"/>
      <c r="EB6" s="955"/>
      <c r="EC6" s="957"/>
      <c r="ED6" s="962"/>
      <c r="EE6" s="955"/>
      <c r="EF6" s="957"/>
      <c r="EG6" s="962"/>
      <c r="EH6" s="955"/>
      <c r="EI6" s="957"/>
      <c r="EJ6" s="962"/>
      <c r="EK6" s="955"/>
      <c r="EL6" s="957"/>
      <c r="EM6" s="962"/>
      <c r="EN6" s="955"/>
      <c r="EO6" s="957"/>
      <c r="EP6" s="962"/>
      <c r="EQ6" s="955"/>
      <c r="ER6" s="957"/>
      <c r="ES6" s="962"/>
      <c r="ET6" s="955"/>
      <c r="EU6" s="957"/>
      <c r="EV6" s="962"/>
      <c r="EW6" s="955"/>
      <c r="EX6" s="957"/>
      <c r="EY6" s="994"/>
      <c r="EZ6" s="988"/>
      <c r="FA6" s="994"/>
      <c r="FB6" s="988"/>
      <c r="FE6" s="962"/>
      <c r="FF6" s="955"/>
      <c r="FG6" s="957"/>
      <c r="FH6" s="962"/>
      <c r="FI6" s="955"/>
      <c r="FJ6" s="957"/>
      <c r="FK6" s="962"/>
      <c r="FL6" s="955"/>
      <c r="FM6" s="957"/>
      <c r="FN6" s="962"/>
      <c r="FO6" s="955"/>
      <c r="FP6" s="957"/>
      <c r="FQ6" s="962"/>
      <c r="FR6" s="955"/>
      <c r="FS6" s="957"/>
      <c r="FT6" s="962"/>
      <c r="FU6" s="955"/>
      <c r="FV6" s="957"/>
      <c r="FW6" s="962"/>
      <c r="FX6" s="955"/>
      <c r="FY6" s="957"/>
      <c r="FZ6" s="962"/>
      <c r="GA6" s="955"/>
      <c r="GB6" s="957"/>
      <c r="GC6" s="994"/>
      <c r="GD6" s="988"/>
      <c r="GE6" s="994"/>
      <c r="GF6" s="988"/>
      <c r="GI6" s="962"/>
      <c r="GJ6" s="955"/>
      <c r="GK6" s="957"/>
      <c r="GL6" s="962"/>
      <c r="GM6" s="955"/>
      <c r="GN6" s="957"/>
      <c r="GO6" s="962"/>
      <c r="GP6" s="955"/>
      <c r="GQ6" s="957"/>
      <c r="GR6" s="962"/>
      <c r="GS6" s="955"/>
      <c r="GT6" s="957"/>
      <c r="GU6" s="962"/>
      <c r="GV6" s="955"/>
      <c r="GW6" s="957"/>
      <c r="GX6" s="962"/>
      <c r="GY6" s="955"/>
      <c r="GZ6" s="957"/>
      <c r="HA6" s="962"/>
      <c r="HB6" s="955"/>
      <c r="HC6" s="957"/>
      <c r="HD6" s="962"/>
      <c r="HE6" s="955"/>
      <c r="HF6" s="957"/>
      <c r="HG6" s="994"/>
      <c r="HH6" s="988"/>
      <c r="HI6" s="994"/>
      <c r="HJ6" s="988"/>
      <c r="HM6" s="962"/>
      <c r="HN6" s="955"/>
      <c r="HO6" s="957"/>
      <c r="HP6" s="962"/>
      <c r="HQ6" s="955"/>
      <c r="HR6" s="957"/>
      <c r="HS6" s="962"/>
      <c r="HT6" s="955"/>
      <c r="HU6" s="957"/>
      <c r="HV6" s="962"/>
      <c r="HW6" s="955"/>
      <c r="HX6" s="957"/>
      <c r="HY6" s="962"/>
      <c r="HZ6" s="955"/>
      <c r="IA6" s="957"/>
      <c r="IB6" s="962"/>
      <c r="IC6" s="955"/>
      <c r="ID6" s="957"/>
      <c r="IE6" s="962"/>
      <c r="IF6" s="955"/>
      <c r="IG6" s="957"/>
      <c r="IH6" s="962"/>
      <c r="II6" s="955"/>
      <c r="IJ6" s="957"/>
      <c r="IK6" s="994"/>
      <c r="IL6" s="988"/>
      <c r="IM6" s="994"/>
      <c r="IN6" s="988"/>
      <c r="IQ6" s="962"/>
      <c r="IR6" s="955"/>
      <c r="IS6" s="957"/>
      <c r="IT6" s="962"/>
      <c r="IU6" s="955"/>
      <c r="IV6" s="957"/>
      <c r="IW6" s="962"/>
      <c r="IX6" s="955"/>
      <c r="IY6" s="957"/>
      <c r="IZ6" s="962"/>
      <c r="JA6" s="955"/>
      <c r="JB6" s="957"/>
      <c r="JC6" s="962"/>
      <c r="JD6" s="955"/>
      <c r="JE6" s="957"/>
      <c r="JF6" s="962"/>
      <c r="JG6" s="955"/>
      <c r="JH6" s="957"/>
      <c r="JI6" s="962"/>
      <c r="JJ6" s="955"/>
      <c r="JK6" s="957"/>
      <c r="JL6" s="962"/>
      <c r="JM6" s="955"/>
      <c r="JN6" s="957"/>
      <c r="JO6" s="994"/>
      <c r="JP6" s="988"/>
      <c r="JQ6" s="994"/>
      <c r="JR6" s="988"/>
      <c r="JU6" s="962"/>
      <c r="JV6" s="955"/>
      <c r="JW6" s="957"/>
      <c r="JX6" s="962"/>
      <c r="JY6" s="955"/>
      <c r="JZ6" s="957"/>
      <c r="KA6" s="962"/>
      <c r="KB6" s="955"/>
      <c r="KC6" s="957"/>
      <c r="KD6" s="962"/>
      <c r="KE6" s="955"/>
      <c r="KF6" s="957"/>
      <c r="KG6" s="962"/>
      <c r="KH6" s="955"/>
      <c r="KI6" s="957"/>
      <c r="KJ6" s="962"/>
      <c r="KK6" s="955"/>
      <c r="KL6" s="957"/>
      <c r="KM6" s="962"/>
      <c r="KN6" s="955"/>
      <c r="KO6" s="957"/>
      <c r="KP6" s="962"/>
      <c r="KQ6" s="955"/>
      <c r="KR6" s="957"/>
      <c r="KS6" s="994"/>
      <c r="KT6" s="988"/>
      <c r="KU6" s="994"/>
      <c r="KV6" s="988"/>
      <c r="KY6" s="468" t="s">
        <v>384</v>
      </c>
      <c r="KZ6" s="984"/>
      <c r="LA6" s="986"/>
      <c r="LB6" s="985"/>
      <c r="LC6" s="1003"/>
      <c r="LD6" s="988"/>
      <c r="LE6" s="994"/>
      <c r="LF6" s="988"/>
      <c r="LG6" s="1000"/>
      <c r="LJ6" s="1024"/>
      <c r="LK6" s="1026"/>
      <c r="LL6" s="994"/>
      <c r="LM6" s="988"/>
      <c r="LN6" s="1030"/>
      <c r="LO6" s="1026"/>
      <c r="LP6" s="994"/>
      <c r="LQ6" s="988"/>
      <c r="LR6" s="413" t="s">
        <v>340</v>
      </c>
      <c r="LS6" s="414" t="s">
        <v>341</v>
      </c>
      <c r="LT6" s="413" t="s">
        <v>340</v>
      </c>
      <c r="LU6" s="414" t="s">
        <v>341</v>
      </c>
      <c r="LV6" s="413" t="s">
        <v>340</v>
      </c>
      <c r="LW6" s="414" t="s">
        <v>341</v>
      </c>
      <c r="LX6" s="413" t="s">
        <v>340</v>
      </c>
      <c r="LY6" s="414" t="s">
        <v>341</v>
      </c>
      <c r="MD6" s="26"/>
      <c r="ME6" s="26"/>
      <c r="MG6" s="26"/>
    </row>
    <row r="7" spans="2:345" s="4" customFormat="1" ht="16.5" customHeight="1" x14ac:dyDescent="0.25">
      <c r="B7" s="45" t="s">
        <v>4</v>
      </c>
      <c r="C7" s="1014"/>
      <c r="D7" s="1015"/>
      <c r="E7" s="310"/>
      <c r="F7" s="311"/>
      <c r="G7" s="312"/>
      <c r="H7" s="56"/>
      <c r="I7" s="57">
        <f>INT(ROUND(F7,2)*(IF(RIGHT(G7,1)="*",data!$J$11*H7+(IF(H7&gt;0, data!$K$11,0)),(IF(G7&gt;0,data!$J$11*RIGHT(G7,5)+data!$K$11,0)))))</f>
        <v>0</v>
      </c>
      <c r="J7" s="57">
        <f>IF(E7&gt;0,I7*E7,0)</f>
        <v>0</v>
      </c>
      <c r="K7" s="316"/>
      <c r="L7" s="317"/>
      <c r="M7" s="318"/>
      <c r="N7" s="57">
        <f>INT(ROUND(F7,2)*(IF(J7&gt;0,(IF(L7="ano",data!$J$6,0)),0)))</f>
        <v>0</v>
      </c>
      <c r="O7" s="61">
        <f>IF(M7&gt;E7,N7*E7,N7*M7)</f>
        <v>0</v>
      </c>
      <c r="P7" s="60">
        <f>J7+O7</f>
        <v>0</v>
      </c>
      <c r="Q7" s="26"/>
      <c r="R7" s="292" t="str">
        <f>IF(K7="Ano","",IF(P7&gt;0,1,""))</f>
        <v/>
      </c>
      <c r="S7" s="293" t="str">
        <f>IF(K7="Ano",IF(P7&gt;0,1,""),"")</f>
        <v/>
      </c>
      <c r="T7" s="65" t="s">
        <v>343</v>
      </c>
      <c r="U7" s="294" t="str">
        <f t="shared" ref="U7:U21" si="0">IF(R7="",IF(S7="","",1),1)</f>
        <v/>
      </c>
      <c r="V7" s="4">
        <f>IF(P7&gt;0,IF(ISTEXT(C7)=TRUE,0,1),0)</f>
        <v>0</v>
      </c>
      <c r="W7" s="26">
        <f>IF(H7&gt;0,IF(RIGHT(G7,1)="*",0,1),0)</f>
        <v>0</v>
      </c>
      <c r="X7" s="26">
        <f>IF(OR(G7=data!$I$18,G7=data!$I$19,G7=data!$I$20,G7=data!$I$21,G7=data!$I$22,G7=data!$I$23,G7=data!$I$24,G7=data!$I$25,G7=data!$I$26,G7=data!$I$27,G7=data!$I$28,G7=data!$I$29,G7=data!$I$30,G7=data!$I$31,G7=data!$I$32,G7=data!$I$33,G7=data!$I$34,G7=data!$I$35,G7=data!$I$36,G7=data!$I$37,G7=data!$I$38,G7=data!$I$39,G7=data!$I$40,G7=data!$I$41,G7=data!$I$42,G7=data!$I$43,G7=data!$I$44),1,0)</f>
        <v>0</v>
      </c>
      <c r="Z7" s="168" t="s">
        <v>300</v>
      </c>
      <c r="AA7" s="10"/>
      <c r="AB7" s="10"/>
      <c r="AC7" s="171">
        <v>160</v>
      </c>
      <c r="AD7" s="336"/>
      <c r="AE7" s="227"/>
      <c r="AF7" s="171">
        <v>160</v>
      </c>
      <c r="AG7" s="336"/>
      <c r="AH7" s="227"/>
      <c r="AI7" s="171">
        <v>160</v>
      </c>
      <c r="AJ7" s="336"/>
      <c r="AK7" s="227"/>
      <c r="AL7" s="171">
        <v>160</v>
      </c>
      <c r="AM7" s="336"/>
      <c r="AN7" s="227"/>
      <c r="AO7" s="171">
        <v>160</v>
      </c>
      <c r="AP7" s="336"/>
      <c r="AQ7" s="227"/>
      <c r="AR7" s="171">
        <v>160</v>
      </c>
      <c r="AS7" s="336"/>
      <c r="AT7" s="227"/>
      <c r="AU7" s="171">
        <v>160</v>
      </c>
      <c r="AV7" s="336"/>
      <c r="AW7" s="227"/>
      <c r="AX7" s="171">
        <v>160</v>
      </c>
      <c r="AY7" s="336"/>
      <c r="AZ7" s="227"/>
      <c r="BA7" s="171">
        <v>160</v>
      </c>
      <c r="BB7" s="336"/>
      <c r="BC7" s="227"/>
      <c r="BD7" s="171">
        <v>160</v>
      </c>
      <c r="BE7" s="336"/>
      <c r="BF7" s="227"/>
      <c r="BG7" s="171">
        <v>160</v>
      </c>
      <c r="BH7" s="336"/>
      <c r="BI7" s="227"/>
      <c r="BJ7" s="171">
        <v>160</v>
      </c>
      <c r="BK7" s="336"/>
      <c r="BL7" s="227"/>
      <c r="BM7" s="230">
        <f>IF($Z7="Ne",0,IF(IF(AD7="",0,((30/(AC7*$F7)*(AC7*$F7-AD7))/30))+IF(AG7="",0,((30/(AF7*$F7)*(AF7*$F7-AG7))/30))+IF(AJ7="",0,((30/(AI7*$F7)*(AI7*$F7-AJ7))/30))+IF(AM7="",0,((30/(AL7*$F7)*(AL7*$F7-AM7))/30))+IF(AP7="",0,((30/(AO7*$F7)*(AO7*$F7-AP7))/30))+IF(AS7="",0,((30/(AR7*$F7)*(AR7*$F7-AS7))/30))+IF(AV7="",0,((30/(AU7*$F7)*(AU7*$F7-AV7))/30))+IF(AY7="",0,((30/(AX7*$F7)*(AX7*$F7-AY7))/30))+IF(BB7="",0,((30/(BA7*$F7)*(BA7*$F7-BB7))/30))+IF(BE7="",0,((30/(BD7*$F7)*(BD7*$F7-BE7))/30))+IF(BH7="",0,((30/(BG7*$F7)*(BG7*$F7-BH7))/30))+IF(BK7="",0,((30/(BJ7*$F7)*(BJ7*$F7-BK7))/30))&gt;($E7-1),$E7-1,IF(AD7="",0,((30/(AC7*$F7)*(AC7*$F7-AD7))/30))+IF(AG7="",0,((30/(AF7*$F7)*(AF7*$F7-AG7))/30))+IF(AJ7="",0,((30/(AI7*$F7)*(AI7*$F7-AJ7))/30))+IF(AM7="",0,((30/(AL7*$F7)*(AL7*$F7-AM7))/30))+IF(AP7="",0,((30/(AO7*$F7)*(AO7*$F7-AP7))/30))+IF(AS7="",0,((30/(AR7*$F7)*(AR7*$F7-AS7))/30))+IF(AV7="",0,((30/(AU7*$F7)*(AU7*$F7-AV7))/30))+IF(AY7="",0,((30/(AX7*$F7)*(AX7*$F7-AY7))/30))+IF(BB7="",0,((30/(BA7*$F7)*(BA7*$F7-BB7))/30))+IF(BE7="",0,((30/(BD7*$F7)*(BD7*$F7-BE7))/30))+IF(BH7="",0,((30/(BG7*$F7)*(BG7*$F7-BH7))/30))+IF(BK7="",0,((30/(BJ7*$F7)*(BJ7*$F7-BK7))/30))))</f>
        <v>0</v>
      </c>
      <c r="BN7" s="231">
        <f>FLOOR(BM7*$I7,1)</f>
        <v>0</v>
      </c>
      <c r="BO7" s="230">
        <f>IF($Z7="Ne",0,IF(OR($M7=0,$M7=""),0,IF(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gt;($M7-1),($M7-1),IF(AE7="Ano",IF(AD7="",0,((30/(AC7*$F7)*(AC7*$F7-AD7))/30)),0)+IF(AH7="Ano",IF(AG7="",0,((30/(AF7*$F7)*(AF7*$F7-AG7))/30)),0)+IF(AK7="Ano",IF(AJ7="",0,((30/(AI7*$F7)*(AI7*$F7-AJ7))/30)),0)+IF(AN7="Ano",IF(AM7="",0,((30/(AL7*$F7)*(AL7*$F7-AM7))/30)),0)+IF(AQ7="Ano",IF(AP7="",0,((30/(AO7*$F7)*(AO7*$F7-AP7))/30)),0)+IF(AT7="Ano",IF(AS7="",0,((30/(AR7*$F7)*(AR7*$F7-AS7))/30)),0)+IF(AW7="Ano",IF(AV7="",0,((30/(AU7*$F7)*(AU7*$F7-AV7))/30)),0)+IF(AZ7="Ano",IF(AY7="",0,((30/(AX7*$F7)*(AX7*$F7-AY7))/30)),0)+IF(BC7="Ano",IF(BB7="",0,((30/(BA7*$F7)*(BA7*$F7-BB7))/30)),0)+IF(BF7="Ano",IF(BE7="",0,((30/(BD7*$F7)*(BD7*$F7-BE7))/30)),0)+IF(BI7="Ano",IF(BH7="",0,((30/(BG7*$F7)*(BG7*$F7-BH7))/30)),0)+IF(BL7="Ano",IF(BK7="",0,((30/(BJ7*$F7)*(BJ7*$F7-BK7))/30)),0))))</f>
        <v>0</v>
      </c>
      <c r="BP7" s="231">
        <f>FLOOR(BO7*$N7,1)</f>
        <v>0</v>
      </c>
      <c r="BS7" s="346">
        <v>160</v>
      </c>
      <c r="BT7" s="347"/>
      <c r="BU7" s="348"/>
      <c r="BV7" s="346">
        <v>160</v>
      </c>
      <c r="BW7" s="347"/>
      <c r="BX7" s="348"/>
      <c r="BY7" s="346">
        <v>160</v>
      </c>
      <c r="BZ7" s="347"/>
      <c r="CA7" s="348"/>
      <c r="CB7" s="346">
        <v>160</v>
      </c>
      <c r="CC7" s="347"/>
      <c r="CD7" s="348"/>
      <c r="CE7" s="346">
        <v>160</v>
      </c>
      <c r="CF7" s="347"/>
      <c r="CG7" s="348"/>
      <c r="CH7" s="346">
        <v>160</v>
      </c>
      <c r="CI7" s="347"/>
      <c r="CJ7" s="348"/>
      <c r="CK7" s="346">
        <v>160</v>
      </c>
      <c r="CL7" s="347"/>
      <c r="CM7" s="348"/>
      <c r="CN7" s="346">
        <v>160</v>
      </c>
      <c r="CO7" s="347"/>
      <c r="CP7" s="348"/>
      <c r="CQ7" s="256">
        <f>IF($Z7="Ne",0,IF(IF(BT7="",0,((30/(BS7*$F7)*(BS7*$F7-BT7))/30))+IF(BW7="",0,((30/(BV7*$F7)*(BV7*$F7-BW7))/30))+IF(BZ7="",0,((30/(BY7*$F7)*(BY7*$F7-BZ7))/30))+IF(CC7="",0,((30/(CB7*$F7)*(CB7*$F7-CC7))/30))+IF(CF7="",0,((30/(CE7*$F7)*(CE7*$F7-CF7))/30))+IF(CI7="",0,((30/(CH7*$F7)*(CH7*$F7-CI7))/30))+IF(CL7="",0,((30/(CK7*$F7)*(CK7*$F7-CL7))/30))+IF(CO7="",0,((30/(CN7*$F7)*(CN7*$F7-CO7))/30))&gt;($E7-1-$BM7),$E7-1-$BM7,IF(BT7="",0,((30/(BS7*$F7)*(BS7*$F7-BT7))/30))+IF(BW7="",0,((30/(BV7*$F7)*(BV7*$F7-BW7))/30))+IF(BZ7="",0,((30/(BY7*$F7)*(BY7*$F7-BZ7))/30))+IF(CC7="",0,((30/(CB7*$F7)*(CB7*$F7-CC7))/30))+IF(CF7="",0,((30/(CE7*$F7)*(CE7*$F7-CF7))/30))+IF(CI7="",0,((30/(CH7*$F7)*(CH7*$F7-CI7))/30))+IF(CL7="",0,((30/(CK7*$F7)*(CK7*$F7-CL7))/30))+IF(CO7="",0,((30/(CN7*$F7)*(CN7*$F7-CO7))/30))))</f>
        <v>0</v>
      </c>
      <c r="CR7" s="255">
        <f>FLOOR(CQ7*$I7,1)</f>
        <v>0</v>
      </c>
      <c r="CS7" s="230">
        <f>IF($Z7="Ne",0,IF(OR($M7=0,$M7=""),0,IF(IF(BU7="Ano",IF(BT7="",0,((30/(BS7*$F7)*(BS7*$F7-BT7))/30)),0)+IF(BX7="Ano",IF(BW7="",0,((30/(BV7*$F7)*(BV7*$F7-BW7))/30)),0)+IF(CA7="Ano",IF(BZ7="",0,((30/(BY7*$F7)*(BY7*$F7-BZ7))/30)),0)+IF(CD7="Ano",IF(CC7="",0,((30/(CB7*$F7)*(CB7*$F7-CC7))/30)),0)+IF(CG7="Ano",IF(CF7="",0,((30/(CE7*$F7)*(CE7*$F7-CF7))/30)),0)+IF(CJ7="Ano",IF(CI7="",0,((30/(CH7*$F7)*(CH7*$F7-CI7))/30)),0)+IF(CM7="Ano",IF(CL7="",0,((30/(CK7*$F7)*(CK7*$F7-CL7))/30)),0)+IF(CP7="Ano",IF(CO7="",0,((30/(CN7*$F7)*(CN7*$F7-CO7))/30)),0)&gt;($M7-1-$BO7),($M7-1-$BO7),IF(BU7="Ano",IF(BT7="",0,((30/(BS7*$F7)*(BS7*$F7-BT7))/30)),0)+IF(BX7="Ano",IF(BW7="",0,((30/(BV7*$F7)*(BV7*$F7-BW7))/30)),0)+IF(CA7="Ano",IF(BZ7="",0,((30/(BY7*$F7)*(BY7*$F7-BZ7))/30)),0)+IF(CD7="Ano",IF(CC7="",0,((30/(CB7*$F7)*(CB7*$F7-CC7))/30)),0)+IF(CG7="Ano",IF(CF7="",0,((30/(CE7*$F7)*(CE7*$F7-CF7))/30)),0)+IF(CJ7="Ano",IF(CI7="",0,((30/(CH7*$F7)*(CH7*$F7-CI7))/30)),0)+IF(CM7="Ano",IF(CL7="",0,((30/(CK7*$F7)*(CK7*$F7-CL7))/30)),0)+IF(CP7="Ano",IF(CO7="",0,((30/(CN7*$F7)*(CN7*$F7-CO7))/30)),0))))</f>
        <v>0</v>
      </c>
      <c r="CT7" s="231">
        <f>FLOOR(CS7*$N7,1)</f>
        <v>0</v>
      </c>
      <c r="CW7" s="171">
        <v>160</v>
      </c>
      <c r="CX7" s="351"/>
      <c r="CY7" s="172"/>
      <c r="CZ7" s="227">
        <v>160</v>
      </c>
      <c r="DA7" s="336"/>
      <c r="DB7" s="172"/>
      <c r="DC7" s="227">
        <v>160</v>
      </c>
      <c r="DD7" s="336"/>
      <c r="DE7" s="172"/>
      <c r="DF7" s="227">
        <v>160</v>
      </c>
      <c r="DG7" s="336"/>
      <c r="DH7" s="172"/>
      <c r="DI7" s="227">
        <v>160</v>
      </c>
      <c r="DJ7" s="336"/>
      <c r="DK7" s="172"/>
      <c r="DL7" s="171">
        <v>160</v>
      </c>
      <c r="DM7" s="351"/>
      <c r="DN7" s="172"/>
      <c r="DO7" s="227">
        <v>160</v>
      </c>
      <c r="DP7" s="336"/>
      <c r="DQ7" s="172"/>
      <c r="DR7" s="227">
        <v>160</v>
      </c>
      <c r="DS7" s="336"/>
      <c r="DT7" s="172"/>
      <c r="DU7" s="256">
        <f>IF($Z7="Ne",0,IF(IF(CX7="",0,((30/(CW7*$F7)*(CW7*$F7-CX7))/30))+IF(DA7="",0,((30/(CZ7*$F7)*(CZ7*$F7-DA7))/30))+IF(DD7="",0,((30/(DC7*$F7)*(DC7*$F7-DD7))/30))+IF(DG7="",0,((30/(DF7*$F7)*(DF7*$F7-DG7))/30))+IF(DJ7="",0,((30/(DI7*$F7)*(DI7*$F7-DJ7))/30))+IF(DM7="",0,((30/(DL7*$F7)*(DL7*$F7-DM7))/30))+IF(DP7="",0,((30/(DO7*$F7)*(DO7*$F7-DP7))/30))+IF(DS7="",0,((30/(DR7*$F7)*(DR7*$F7-DS7))/30))&gt;($E7-1-$BM7-$CQ7),$E7-1-$BM7-$CQ7,IF(CX7="",0,((30/(CW7*$F7)*(CW7*$F7-CX7))/30))+IF(DA7="",0,((30/(CZ7*$F7)*(CZ7*$F7-DA7))/30))+IF(DD7="",0,((30/(DC7*$F7)*(DC7*$F7-DD7))/30))+IF(DG7="",0,((30/(DF7*$F7)*(DF7*$F7-DG7))/30))+IF(DJ7="",0,((30/(DI7*$F7)*(DI7*$F7-DJ7))/30))+IF(DM7="",0,((30/(DL7*$F7)*(DL7*$F7-DM7))/30))+IF(DP7="",0,((30/(DO7*$F7)*(DO7*$F7-DP7))/30))+IF(DS7="",0,((30/(DR7*$F7)*(DR7*$F7-DS7))/30))))</f>
        <v>0</v>
      </c>
      <c r="DV7" s="255">
        <f>FLOOR(DU7*$I7,1)</f>
        <v>0</v>
      </c>
      <c r="DW7" s="230">
        <f>IF($Z7="Ne",0,IF(OR($M7=0,$M7=""),0,IF(IF(CY7="Ano",IF(CX7="",0,((30/(CW7*$F7)*(CW7*$F7-CX7))/30)),0)+IF(DB7="Ano",IF(DA7="",0,((30/(CZ7*$F7)*(CZ7*$F7-DA7))/30)),0)+IF(DE7="Ano",IF(DD7="",0,((30/(DC7*$F7)*(DC7*$F7-DD7))/30)),0)+IF(DH7="Ano",IF(DG7="",0,((30/(DF7*$F7)*(DF7*$F7-DG7))/30)),0)+IF(DK7="Ano",IF(DJ7="",0,((30/(DI7*$F7)*(DI7*$F7-DJ7))/30)),0)+IF(DN7="Ano",IF(DM7="",0,((30/(DL7*$F7)*(DL7*$F7-DM7))/30)),0)+IF(DQ7="Ano",IF(DP7="",0,((30/(DO7*$F7)*(DO7*$F7-DP7))/30)),0)+IF(DT7="Ano",IF(DS7="",0,((30/(DR7*$F7)*(DR7*$F7-DS7))/30)),0)&gt;($M7-1-$BO7-$CS7),($M7-1-$BO7-$CS7),IF(CY7="Ano",IF(CX7="",0,((30/(CW7*$F7)*(CW7*$F7-CX7))/30)),0)+IF(DB7="Ano",IF(DA7="",0,((30/(CZ7*$F7)*(CZ7*$F7-DA7))/30)),0)+IF(DE7="Ano",IF(DD7="",0,((30/(DC7*$F7)*(DC7*$F7-DD7))/30)),0)+IF(DH7="Ano",IF(DG7="",0,((30/(DF7*$F7)*(DF7*$F7-DG7))/30)),0)+IF(DK7="Ano",IF(DJ7="",0,((30/(DI7*$F7)*(DI7*$F7-DJ7))/30)),0)+IF(DN7="Ano",IF(DM7="",0,((30/(DL7*$F7)*(DL7*$F7-DM7))/30)),0)+IF(DQ7="Ano",IF(DP7="",0,((30/(DO7*$F7)*(DO7*$F7-DP7))/30)),0)+IF(DT7="Ano",IF(DS7="",0,((30/(DR7*$F7)*(DR7*$F7-DS7))/30)),0))))</f>
        <v>0</v>
      </c>
      <c r="DX7" s="231">
        <f>FLOOR(DW7*$N7,1)</f>
        <v>0</v>
      </c>
      <c r="EA7" s="286">
        <v>160</v>
      </c>
      <c r="EB7" s="347"/>
      <c r="EC7" s="348"/>
      <c r="ED7" s="198">
        <v>160</v>
      </c>
      <c r="EE7" s="347"/>
      <c r="EF7" s="172"/>
      <c r="EG7" s="198">
        <v>160</v>
      </c>
      <c r="EH7" s="347"/>
      <c r="EI7" s="172"/>
      <c r="EJ7" s="198">
        <v>160</v>
      </c>
      <c r="EK7" s="347"/>
      <c r="EL7" s="172"/>
      <c r="EM7" s="346">
        <v>160</v>
      </c>
      <c r="EN7" s="351"/>
      <c r="EO7" s="172"/>
      <c r="EP7" s="198">
        <v>160</v>
      </c>
      <c r="EQ7" s="347"/>
      <c r="ER7" s="172"/>
      <c r="ES7" s="346">
        <v>160</v>
      </c>
      <c r="ET7" s="351"/>
      <c r="EU7" s="172"/>
      <c r="EV7" s="198">
        <v>160</v>
      </c>
      <c r="EW7" s="347"/>
      <c r="EX7" s="172"/>
      <c r="EY7" s="256">
        <f>IF($Z7="Ne",0,IF(IF(EB7="",0,((30/(EA7*$F7)*(EA7*$F7-EB7))/30))+IF(EE7="",0,((30/(ED7*$F7)*(ED7*$F7-EE7))/30))+IF(EH7="",0,((30/(EG7*$F7)*(EG7*$F7-EH7))/30))+IF(EK7="",0,((30/(EJ7*$F7)*(EJ7*$F7-EK7))/30))+IF(EN7="",0,((30/(EM7*$F7)*(EM7*$F7-EN7))/30))+IF(EQ7="",0,((30/(EP7*$F7)*(EP7*$F7-EQ7))/30))+IF(ET7="",0,((30/(ES7*$F7)*(ES7*$F7-ET7))/30))+IF(EW7="",0,((30/(EV7*$F7)*(EV7*$F7-EW7))/30))&gt;($E7-1-$BM7-$CQ7-$DU7),$E7-1-$BM7-$CQ7-$DU7,IF(EB7="",0,((30/(EA7*$F7)*(EA7*$F7-EB7))/30))+IF(EE7="",0,((30/(ED7*$F7)*(ED7*$F7-EE7))/30))+IF(EH7="",0,((30/(EG7*$F7)*(EG7*$F7-EH7))/30))+IF(EK7="",0,((30/(EJ7*$F7)*(EJ7*$F7-EK7))/30))+IF(EN7="",0,((30/(EM7*$F7)*(EM7*$F7-EN7))/30))+IF(EQ7="",0,((30/(EP7*$F7)*(EP7*$F7-EQ7))/30))+IF(ET7="",0,((30/(ES7*$F7)*(ES7*$F7-ET7))/30))+IF(EW7="",0,((30/(EV7*$F7)*(EV7*$F7-EW7))/30))))</f>
        <v>0</v>
      </c>
      <c r="EZ7" s="255">
        <f>FLOOR(EY7*$I7,1)</f>
        <v>0</v>
      </c>
      <c r="FA7" s="230">
        <f>IF($Z7="Ne",0,IF(OR($M7=0,$M7=""),0,IF(IF(EC7="Ano",IF(EB7="",0,((30/(EA7*$F7)*(EA7*$F7-EB7))/30)),0)+IF(EF7="Ano",IF(EE7="",0,((30/(ED7*$F7)*(ED7*$F7-EE7))/30)),0)+IF(EI7="Ano",IF(EH7="",0,((30/(EG7*$F7)*(EG7*$F7-EH7))/30)),0)+IF(EL7="Ano",IF(EK7="",0,((30/(EJ7*$F7)*(EJ7*$F7-EK7))/30)),0)+IF(EO7="Ano",IF(EN7="",0,((30/(EM7*$F7)*(EM7*$F7-EN7))/30)),0)+IF(ER7="Ano",IF(EQ7="",0,((30/(EP7*$F7)*(EP7*$F7-EQ7))/30)),0)+IF(EU7="Ano",IF(ET7="",0,((30/(ES7*$F7)*(ES7*$F7-ET7))/30)),0)+IF(EX7="Ano",IF(EW7="",0,((30/(EV7*$F7)*(EV7*$F7-EW7))/30)),0)&gt;($M7-1-$BO7-$CS7-$DW7),($M7-1-$BO7-$CS7-$DW7),IF(EC7="Ano",IF(EB7="",0,((30/(EA7*$F7)*(EA7*$F7-EB7))/30)),0)+IF(EF7="Ano",IF(EE7="",0,((30/(ED7*$F7)*(ED7*$F7-EE7))/30)),0)+IF(EI7="Ano",IF(EH7="",0,((30/(EG7*$F7)*(EG7*$F7-EH7))/30)),0)+IF(EL7="Ano",IF(EK7="",0,((30/(EJ7*$F7)*(EJ7*$F7-EK7))/30)),0)+IF(EO7="Ano",IF(EN7="",0,((30/(EM7*$F7)*(EM7*$F7-EN7))/30)),0)+IF(ER7="Ano",IF(EQ7="",0,((30/(EP7*$F7)*(EP7*$F7-EQ7))/30)),0)+IF(EU7="Ano",IF(ET7="",0,((30/(ES7*$F7)*(ES7*$F7-ET7))/30)),0)+IF(EX7="Ano",IF(EW7="",0,((30/(EV7*$F7)*(EV7*$F7-EW7))/30)),0))))</f>
        <v>0</v>
      </c>
      <c r="FB7" s="231">
        <f>FLOOR(FA7*$N7,1)</f>
        <v>0</v>
      </c>
      <c r="FE7" s="286">
        <v>160</v>
      </c>
      <c r="FF7" s="347"/>
      <c r="FG7" s="348"/>
      <c r="FH7" s="198">
        <v>160</v>
      </c>
      <c r="FI7" s="347"/>
      <c r="FJ7" s="172"/>
      <c r="FK7" s="198">
        <v>160</v>
      </c>
      <c r="FL7" s="347"/>
      <c r="FM7" s="172"/>
      <c r="FN7" s="198">
        <v>160</v>
      </c>
      <c r="FO7" s="347"/>
      <c r="FP7" s="172"/>
      <c r="FQ7" s="198">
        <v>160</v>
      </c>
      <c r="FR7" s="347"/>
      <c r="FS7" s="172"/>
      <c r="FT7" s="198">
        <v>160</v>
      </c>
      <c r="FU7" s="347"/>
      <c r="FV7" s="172"/>
      <c r="FW7" s="198">
        <v>160</v>
      </c>
      <c r="FX7" s="347"/>
      <c r="FY7" s="172"/>
      <c r="FZ7" s="198">
        <v>160</v>
      </c>
      <c r="GA7" s="347"/>
      <c r="GB7" s="172"/>
      <c r="GC7" s="256">
        <f>IF($Z7="Ne",0,IF(IF(FF7="",0,((30/(FE7*$F7)*(FE7*$F7-FF7))/30))+IF(FI7="",0,((30/(FH7*$F7)*(FH7*$F7-FI7))/30))+IF(FL7="",0,((30/(FK7*$F7)*(FK7*$F7-FL7))/30))+IF(FO7="",0,((30/(FN7*$F7)*(FN7*$F7-FO7))/30))+IF(FR7="",0,((30/(FQ7*$F7)*(FQ7*$F7-FR7))/30))+IF(FU7="",0,((30/(FT7*$F7)*(FT7*$F7-FU7))/30))+IF(FX7="",0,((30/(FW7*$F7)*(FW7*$F7-FX7))/30))+IF(GA7="",0,((30/(FZ7*$F7)*(FZ7*$F7-GA7))/30))&gt;($E7-1-$BM7-$CQ7-$DU7-$EY7),$E7-1-$BM7-$CQ7-$DU7-$EY7,IF(FF7="",0,((30/(FE7*$F7)*(FE7*$F7-FF7))/30))+IF(FI7="",0,((30/(FH7*$F7)*(FH7*$F7-FI7))/30))+IF(FL7="",0,((30/(FK7*$F7)*(FK7*$F7-FL7))/30))+IF(FO7="",0,((30/(FN7*$F7)*(FN7*$F7-FO7))/30))+IF(FR7="",0,((30/(FQ7*$F7)*(FQ7*$F7-FR7))/30))+IF(FU7="",0,((30/(FT7*$F7)*(FT7*$F7-FU7))/30))+IF(FX7="",0,((30/(FW7*$F7)*(FW7*$F7-FX7))/30))+IF(GA7="",0,((30/(FZ7*$F7)*(FZ7*$F7-GA7))/30))))</f>
        <v>0</v>
      </c>
      <c r="GD7" s="255">
        <f>FLOOR(GC7*$I7,1)</f>
        <v>0</v>
      </c>
      <c r="GE7" s="230">
        <f>IF($Z7="Ne",0,IF(OR($M7=0,$M7=""),0,IF(IF(FG7="Ano",IF(FF7="",0,((30/(FE7*$F7)*(FE7*$F7-FF7))/30)),0)+IF(FJ7="Ano",IF(FI7="",0,((30/(FH7*$F7)*(FH7*$F7-FI7))/30)),0)+IF(FM7="Ano",IF(FL7="",0,((30/(FK7*$F7)*(FK7*$F7-FL7))/30)),0)+IF(FP7="Ano",IF(FO7="",0,((30/(FN7*$F7)*(FN7*$F7-FO7))/30)),0)+IF(FS7="Ano",IF(FR7="",0,((30/(FQ7*$F7)*(FQ7*$F7-FR7))/30)),0)+IF(FV7="Ano",IF(FU7="",0,((30/(FT7*$F7)*(FT7*$F7-FU7))/30)),0)+IF(FY7="Ano",IF(FX7="",0,((30/(FW7*$F7)*(FW7*$F7-FX7))/30)),0)+IF(GB7="Ano",IF(GA7="",0,((30/(FZ7*$F7)*(FZ7*$F7-GA7))/30)),0)&gt;($M7-1-$BO7-$CS7-$DW7-$FA7),($M7-1-$BO7-$CS7-$DW7-$FA7),IF(FG7="Ano",IF(FF7="",0,((30/(FE7*$F7)*(FE7*$F7-FF7))/30)),0)+IF(FJ7="Ano",IF(FI7="",0,((30/(FH7*$F7)*(FH7*$F7-FI7))/30)),0)+IF(FM7="Ano",IF(FL7="",0,((30/(FK7*$F7)*(FK7*$F7-FL7))/30)),0)+IF(FP7="Ano",IF(FO7="",0,((30/(FN7*$F7)*(FN7*$F7-FO7))/30)),0)+IF(FS7="Ano",IF(FR7="",0,((30/(FQ7*$F7)*(FQ7*$F7-FR7))/30)),0)+IF(FV7="Ano",IF(FU7="",0,((30/(FT7*$F7)*(FT7*$F7-FU7))/30)),0)+IF(FY7="Ano",IF(FX7="",0,((30/(FW7*$F7)*(FW7*$F7-FX7))/30)),0)+IF(GB7="Ano",IF(GA7="",0,((30/(FZ7*$F7)*(FZ7*$F7-GA7))/30)),0))))</f>
        <v>0</v>
      </c>
      <c r="GF7" s="231">
        <f>FLOOR(GE7*$N7,1)</f>
        <v>0</v>
      </c>
      <c r="GI7" s="286">
        <v>160</v>
      </c>
      <c r="GJ7" s="347"/>
      <c r="GK7" s="348"/>
      <c r="GL7" s="198">
        <v>160</v>
      </c>
      <c r="GM7" s="347"/>
      <c r="GN7" s="172"/>
      <c r="GO7" s="346">
        <v>160</v>
      </c>
      <c r="GP7" s="351"/>
      <c r="GQ7" s="172"/>
      <c r="GR7" s="346">
        <v>160</v>
      </c>
      <c r="GS7" s="351"/>
      <c r="GT7" s="172"/>
      <c r="GU7" s="346">
        <v>160</v>
      </c>
      <c r="GV7" s="351"/>
      <c r="GW7" s="172"/>
      <c r="GX7" s="346">
        <v>160</v>
      </c>
      <c r="GY7" s="351"/>
      <c r="GZ7" s="172"/>
      <c r="HA7" s="198">
        <v>160</v>
      </c>
      <c r="HB7" s="347"/>
      <c r="HC7" s="172"/>
      <c r="HD7" s="198">
        <v>160</v>
      </c>
      <c r="HE7" s="347"/>
      <c r="HF7" s="172"/>
      <c r="HG7" s="256">
        <f>IF($Z7="Ne",0,IF(IF(GJ7="",0,((30/(GI7*$F7)*(GI7*$F7-GJ7))/30))+IF(GM7="",0,((30/(GL7*$F7)*(GL7*$F7-GM7))/30))+IF(GP7="",0,((30/(GO7*$F7)*(GO7*$F7-GP7))/30))+IF(GS7="",0,((30/(GR7*$F7)*(GR7*$F7-GS7))/30))+IF(GV7="",0,((30/(GU7*$F7)*(GU7*$F7-GV7))/30))+IF(GY7="",0,((30/(GX7*$F7)*(GX7*$F7-GY7))/30))+IF(HB7="",0,((30/(HA7*$F7)*(HA7*$F7-HB7))/30))+IF(HE7="",0,((30/(HD7*$F7)*(HD7*$F7-HE7))/30))&gt;($E7-1-$BM7-$CQ7-$DU7-$EY7-$GC7),$E7-1-$BM7-$CQ7-$DU7-$EY7-$GC7,IF(GJ7="",0,((30/(GI7*$F7)*(GI7*$F7-GJ7))/30))+IF(GM7="",0,((30/(GL7*$F7)*(GL7*$F7-GM7))/30))+IF(GP7="",0,((30/(GO7*$F7)*(GO7*$F7-GP7))/30))+IF(GS7="",0,((30/(GR7*$F7)*(GR7*$F7-GS7))/30))+IF(GV7="",0,((30/(GU7*$F7)*(GU7*$F7-GV7))/30))+IF(GY7="",0,((30/(GX7*$F7)*(GX7*$F7-GY7))/30))+IF(HB7="",0,((30/(HA7*$F7)*(HA7*$F7-HB7))/30))+IF(HE7="",0,((30/(HD7*$F7)*(HD7*$F7-HE7))/30))))</f>
        <v>0</v>
      </c>
      <c r="HH7" s="255">
        <f>FLOOR(HG7*$I7,1)</f>
        <v>0</v>
      </c>
      <c r="HI7" s="230">
        <f>IF($Z7="Ne",0,IF(OR($M7=0,$M7=""),0,IF(IF(GK7="Ano",IF(GJ7="",0,((30/(GI7*$F7)*(GI7*$F7-GJ7))/30)),0)+IF(GN7="Ano",IF(GM7="",0,((30/(GL7*$F7)*(GL7*$F7-GM7))/30)),0)+IF(GQ7="Ano",IF(GP7="",0,((30/(GO7*$F7)*(GO7*$F7-GP7))/30)),0)+IF(GT7="Ano",IF(GS7="",0,((30/(GR7*$F7)*(GR7*$F7-GS7))/30)),0)+IF(GW7="Ano",IF(GV7="",0,((30/(GU7*$F7)*(GU7*$F7-GV7))/30)),0)+IF(GZ7="Ano",IF(GY7="",0,((30/(GX7*$F7)*(GX7*$F7-GY7))/30)),0)+IF(HC7="Ano",IF(HB7="",0,((30/(HA7*$F7)*(HA7*$F7-HB7))/30)),0)+IF(HF7="Ano",IF(HE7="",0,((30/(HD7*$F7)*(HD7*$F7-HE7))/30)),0)&gt;($M7-1-$BO7-$CS7-$DW7-$FA7-$GE7),($M7-1-$BO7-$CS7-$DW7-$FA7-$GE7),IF(GK7="Ano",IF(GJ7="",0,((30/(GI7*$F7)*(GI7*$F7-GJ7))/30)),0)+IF(GN7="Ano",IF(GM7="",0,((30/(GL7*$F7)*(GL7*$F7-GM7))/30)),0)+IF(GQ7="Ano",IF(GP7="",0,((30/(GO7*$F7)*(GO7*$F7-GP7))/30)),0)+IF(GT7="Ano",IF(GS7="",0,((30/(GR7*$F7)*(GR7*$F7-GS7))/30)),0)+IF(GW7="Ano",IF(GV7="",0,((30/(GU7*$F7)*(GU7*$F7-GV7))/30)),0)+IF(GZ7="Ano",IF(GY7="",0,((30/(GX7*$F7)*(GX7*$F7-GY7))/30)),0)+IF(HC7="Ano",IF(HB7="",0,((30/(HA7*$F7)*(HA7*$F7-HB7))/30)),0)+IF(HF7="Ano",IF(HE7="",0,((30/(HD7*$F7)*(HD7*$F7-HE7))/30)),0))))</f>
        <v>0</v>
      </c>
      <c r="HJ7" s="231">
        <f>FLOOR(HI7*$N7,1)</f>
        <v>0</v>
      </c>
      <c r="HM7" s="346">
        <v>160</v>
      </c>
      <c r="HN7" s="352"/>
      <c r="HO7" s="348"/>
      <c r="HP7" s="346">
        <v>160</v>
      </c>
      <c r="HQ7" s="351"/>
      <c r="HR7" s="172"/>
      <c r="HS7" s="346">
        <v>160</v>
      </c>
      <c r="HT7" s="351"/>
      <c r="HU7" s="172"/>
      <c r="HV7" s="346">
        <v>160</v>
      </c>
      <c r="HW7" s="351"/>
      <c r="HX7" s="172"/>
      <c r="HY7" s="346">
        <v>160</v>
      </c>
      <c r="HZ7" s="351"/>
      <c r="IA7" s="172"/>
      <c r="IB7" s="346">
        <v>160</v>
      </c>
      <c r="IC7" s="351"/>
      <c r="ID7" s="172"/>
      <c r="IE7" s="346">
        <v>160</v>
      </c>
      <c r="IF7" s="351"/>
      <c r="IG7" s="172"/>
      <c r="IH7" s="346">
        <v>160</v>
      </c>
      <c r="II7" s="351"/>
      <c r="IJ7" s="172"/>
      <c r="IK7" s="256">
        <f>IF($Z7="Ne",0,IF(IF(HN7="",0,((30/(HM7*$F7)*(HM7*$F7-HN7))/30))+IF(HQ7="",0,((30/(HP7*$F7)*(HP7*$F7-HQ7))/30))+IF(HT7="",0,((30/(HS7*$F7)*(HS7*$F7-HT7))/30))+IF(HW7="",0,((30/(HV7*$F7)*(HV7*$F7-HW7))/30))+IF(HZ7="",0,((30/(HY7*$F7)*(HY7*$F7-HZ7))/30))+IF(IC7="",0,((30/(IB7*$F7)*(IB7*$F7-IC7))/30))+IF(IF7="",0,((30/(IE7*$F7)*(IE7*$F7-IF7))/30))+IF(II7="",0,((30/(IH7*$F7)*(IH7*$F7-II7))/30))&gt;($E7-1-$BM7-$CQ7-$DU7-$EY7-$GC7-$HG7),$E7-1-$BM7-$CQ7-$DU7-$EY7-$GC7-$HG7,IF(HN7="",0,((30/(HM7*$F7)*(HM7*$F7-HN7))/30))+IF(HQ7="",0,((30/(HP7*$F7)*(HP7*$F7-HQ7))/30))+IF(HT7="",0,((30/(HS7*$F7)*(HS7*$F7-HT7))/30))+IF(HW7="",0,((30/(HV7*$F7)*(HV7*$F7-HW7))/30))+IF(HZ7="",0,((30/(HY7*$F7)*(HY7*$F7-HZ7))/30))+IF(IC7="",0,((30/(IB7*$F7)*(IB7*$F7-IC7))/30))+IF(IF7="",0,((30/(IE7*$F7)*(IE7*$F7-IF7))/30))+IF(II7="",0,((30/(IH7*$F7)*(IH7*$F7-II7))/30))))</f>
        <v>0</v>
      </c>
      <c r="IL7" s="255">
        <f>FLOOR(IK7*$I7,1)</f>
        <v>0</v>
      </c>
      <c r="IM7" s="230">
        <f>IF($Z7="Ne",0,IF(OR($M7=0,$M7=""),0,IF(IF(HO7="Ano",IF(HN7="",0,((30/(HM7*$F7)*(HM7*$F7-HN7))/30)),0)+IF(HR7="Ano",IF(HQ7="",0,((30/(HP7*$F7)*(HP7*$F7-HQ7))/30)),0)+IF(HU7="Ano",IF(HT7="",0,((30/(HS7*$F7)*(HS7*$F7-HT7))/30)),0)+IF(HX7="Ano",IF(HW7="",0,((30/(HV7*$F7)*(HV7*$F7-HW7))/30)),0)+IF(IA7="Ano",IF(HZ7="",0,((30/(HY7*$F7)*(HY7*$F7-HZ7))/30)),0)+IF(ID7="Ano",IF(IC7="",0,((30/(IB7*$F7)*(IB7*$F7-IC7))/30)),0)+IF(IG7="Ano",IF(IF7="",0,((30/(IE7*$F7)*(IE7*$F7-IF7))/30)),0)+IF(IJ7="Ano",IF(II7="",0,((30/(IH7*$F7)*(IH7*$F7-II7))/30)),0)&gt;($M7-1-$BO7-$CS7-$DW7-$FA7-$GE7-$HI7),($M7-1-$BO7-$CS7-$DW7-$FA7-$GE7-$HI7),IF(HO7="Ano",IF(HN7="",0,((30/(HM7*$F7)*(HM7*$F7-HN7))/30)),0)+IF(HR7="Ano",IF(HQ7="",0,((30/(HP7*$F7)*(HP7*$F7-HQ7))/30)),0)+IF(HU7="Ano",IF(HT7="",0,((30/(HS7*$F7)*(HS7*$F7-HT7))/30)),0)+IF(HX7="Ano",IF(HW7="",0,((30/(HV7*$F7)*(HV7*$F7-HW7))/30)),0)+IF(IA7="Ano",IF(HZ7="",0,((30/(HY7*$F7)*(HY7*$F7-HZ7))/30)),0)+IF(ID7="Ano",IF(IC7="",0,((30/(IB7*$F7)*(IB7*$F7-IC7))/30)),0)+IF(IG7="Ano",IF(IF7="",0,((30/(IE7*$F7)*(IE7*$F7-IF7))/30)),0)+IF(IJ7="Ano",IF(II7="",0,((30/(IH7*$F7)*(IH7*$F7-II7))/30)),0))))</f>
        <v>0</v>
      </c>
      <c r="IN7" s="231">
        <f>FLOOR(IM7*$N7,1)</f>
        <v>0</v>
      </c>
      <c r="IQ7" s="346">
        <v>160</v>
      </c>
      <c r="IR7" s="352"/>
      <c r="IS7" s="348"/>
      <c r="IT7" s="346">
        <v>160</v>
      </c>
      <c r="IU7" s="351"/>
      <c r="IV7" s="172"/>
      <c r="IW7" s="346">
        <v>160</v>
      </c>
      <c r="IX7" s="351"/>
      <c r="IY7" s="172"/>
      <c r="IZ7" s="346">
        <v>160</v>
      </c>
      <c r="JA7" s="351"/>
      <c r="JB7" s="172"/>
      <c r="JC7" s="346">
        <v>160</v>
      </c>
      <c r="JD7" s="351"/>
      <c r="JE7" s="172"/>
      <c r="JF7" s="346">
        <v>160</v>
      </c>
      <c r="JG7" s="351"/>
      <c r="JH7" s="172"/>
      <c r="JI7" s="346">
        <v>160</v>
      </c>
      <c r="JJ7" s="351"/>
      <c r="JK7" s="172"/>
      <c r="JL7" s="346">
        <v>160</v>
      </c>
      <c r="JM7" s="351"/>
      <c r="JN7" s="172"/>
      <c r="JO7" s="256">
        <f>IF($Z7="Ne",0,IF(IF(IR7="",0,((30/(IQ7*$F7)*(IQ7*$F7-IR7))/30))+IF(IU7="",0,((30/(IT7*$F7)*(IT7*$F7-IU7))/30))+IF(IX7="",0,((30/(IW7*$F7)*(IW7*$F7-IX7))/30))+IF(JA7="",0,((30/(IZ7*$F7)*(IZ7*$F7-JA7))/30))+IF(JD7="",0,((30/(JC7*$F7)*(JC7*$F7-JD7))/30))+IF(JG7="",0,((30/(JF7*$F7)*(JF7*$F7-JG7))/30))+IF(JJ7="",0,((30/(JI7*$F7)*(JI7*$F7-JJ7))/30))+IF(JM7="",0,((30/(JL7*$F7)*(JL7*$F7-JM7))/30))&gt;($E7-1-$BM7-$CQ7-$DU7-$EY7-$GC7-$HG7-$IK7),$E7-1-$BM7-$CQ7-$DU7-$EY7-$GC7-$HG7-$IK7,IF(IR7="",0,((30/(IQ7*$F7)*(IQ7*$F7-IR7))/30))+IF(IU7="",0,((30/(IT7*$F7)*(IT7*$F7-IU7))/30))+IF(IX7="",0,((30/(IW7*$F7)*(IW7*$F7-IX7))/30))+IF(JA7="",0,((30/(IZ7*$F7)*(IZ7*$F7-JA7))/30))+IF(JD7="",0,((30/(JC7*$F7)*(JC7*$F7-JD7))/30))+IF(JG7="",0,((30/(JF7*$F7)*(JF7*$F7-JG7))/30))+IF(JJ7="",0,((30/(JI7*$F7)*(JI7*$F7-JJ7))/30))+IF(JM7="",0,((30/(JL7*$F7)*(JL7*$F7-JM7))/30))))</f>
        <v>0</v>
      </c>
      <c r="JP7" s="255">
        <f>FLOOR(JO7*$I7,1)</f>
        <v>0</v>
      </c>
      <c r="JQ7" s="230">
        <f>IF($Z7="Ne",0,IF(OR($M7=0,$M7=""),0,IF(IF(IS7="Ano",IF(IR7="",0,((30/(IQ7*$F7)*(IQ7*$F7-IR7))/30)),0)+IF(IV7="Ano",IF(IU7="",0,((30/(IT7*$F7)*(IT7*$F7-IU7))/30)),0)+IF(IY7="Ano",IF(IX7="",0,((30/(IW7*$F7)*(IW7*$F7-IX7))/30)),0)+IF(JB7="Ano",IF(JA7="",0,((30/(IZ7*$F7)*(IZ7*$F7-JA7))/30)),0)+IF(JE7="Ano",IF(JD7="",0,((30/(JC7*$F7)*(JC7*$F7-JD7))/30)),0)+IF(JH7="Ano",IF(JG7="",0,((30/(JF7*$F7)*(JF7*$F7-JG7))/30)),0)+IF(JK7="Ano",IF(JJ7="",0,((30/(JI7*$F7)*(JI7*$F7-JJ7))/30)),0)+IF(JN7="Ano",IF(JM7="",0,((30/(JL7*$F7)*(JL7*$F7-JM7))/30)),0)&gt;($M7-1-$BO7-$CS7-$DW7-$FA7-$GE7-$HI7-$IM7),($M7-1-$BO7-$CS7-$DW7-$FA7-$GE7-$HI7-$IM7),IF(IS7="Ano",IF(IR7="",0,((30/(IQ7*$F7)*(IQ7*$F7-IR7))/30)),0)+IF(IV7="Ano",IF(IU7="",0,((30/(IT7*$F7)*(IT7*$F7-IU7))/30)),0)+IF(IY7="Ano",IF(IX7="",0,((30/(IW7*$F7)*(IW7*$F7-IX7))/30)),0)+IF(JB7="Ano",IF(JA7="",0,((30/(IZ7*$F7)*(IZ7*$F7-JA7))/30)),0)+IF(JE7="Ano",IF(JD7="",0,((30/(JC7*$F7)*(JC7*$F7-JD7))/30)),0)+IF(JH7="Ano",IF(JG7="",0,((30/(JF7*$F7)*(JF7*$F7-JG7))/30)),0)+IF(JK7="Ano",IF(JJ7="",0,((30/(JI7*$F7)*(JI7*$F7-JJ7))/30)),0)+IF(JN7="Ano",IF(JM7="",0,((30/(JL7*$F7)*(JL7*$F7-JM7))/30)),0))))</f>
        <v>0</v>
      </c>
      <c r="JR7" s="231">
        <f>FLOOR(JQ7*$N7,1)</f>
        <v>0</v>
      </c>
      <c r="JU7" s="286">
        <v>160</v>
      </c>
      <c r="JV7" s="347"/>
      <c r="JW7" s="348"/>
      <c r="JX7" s="346">
        <v>160</v>
      </c>
      <c r="JY7" s="351"/>
      <c r="JZ7" s="172"/>
      <c r="KA7" s="198">
        <v>160</v>
      </c>
      <c r="KB7" s="347"/>
      <c r="KC7" s="172"/>
      <c r="KD7" s="198">
        <v>160</v>
      </c>
      <c r="KE7" s="347"/>
      <c r="KF7" s="172"/>
      <c r="KG7" s="346">
        <v>160</v>
      </c>
      <c r="KH7" s="351"/>
      <c r="KI7" s="172"/>
      <c r="KJ7" s="346">
        <v>160</v>
      </c>
      <c r="KK7" s="351"/>
      <c r="KL7" s="172"/>
      <c r="KM7" s="346">
        <v>160</v>
      </c>
      <c r="KN7" s="351"/>
      <c r="KO7" s="172"/>
      <c r="KP7" s="346">
        <v>160</v>
      </c>
      <c r="KQ7" s="351"/>
      <c r="KR7" s="172"/>
      <c r="KS7" s="256">
        <f>IF($Z7="Ne",0,IF(IF(JV7="",0,((30/(JU7*$F7)*(JU7*$F7-JV7))/30))+IF(JY7="",0,((30/(JX7*$F7)*(JX7*$F7-JY7))/30))+IF(KB7="",0,((30/(KA7*$F7)*(KA7*$F7-KB7))/30))+IF(KE7="",0,((30/(KD7*$F7)*(KD7*$F7-KE7))/30))+IF(KH7="",0,((30/(KG7*$F7)*(KG7*$F7-KH7))/30))+IF(KK7="",0,((30/(KJ7*$F7)*(KJ7*$F7-KK7))/30))+IF(KN7="",0,((30/(KM7*$F7)*(KM7*$F7-KN7))/30))+IF(KQ7="",0,((30/(KP7*$F7)*(KP7*$F7-KQ7))/30))&gt;($E7-1-$BM7-$CQ7-$DU7-$EY7-$GC7-$HG7-$IK7-$JO7),$E7-1-$BM7-$CQ7-$DU7-$EY7-$GC7-$HG7-$IK7-$JO7,IF(JV7="",0,((30/(JU7*$F7)*(JU7*$F7-JV7))/30))+IF(JY7="",0,((30/(JX7*$F7)*(JX7*$F7-JY7))/30))+IF(KB7="",0,((30/(KA7*$F7)*(KA7*$F7-KB7))/30))+IF(KE7="",0,((30/(KD7*$F7)*(KD7*$F7-KE7))/30))+IF(KH7="",0,((30/(KG7*$F7)*(KG7*$F7-KH7))/30))+IF(KK7="",0,((30/(KJ7*$F7)*(KJ7*$F7-KK7))/30))+IF(KN7="",0,((30/(KM7*$F7)*(KM7*$F7-KN7))/30))+IF(KQ7="",0,((30/(KP7*$F7)*(KP7*$F7-KQ7))/30))))</f>
        <v>0</v>
      </c>
      <c r="KT7" s="255">
        <f>FLOOR(KS7*$I7,1)</f>
        <v>0</v>
      </c>
      <c r="KU7" s="230">
        <f>IF($Z7="Ne",0,IF(OR($M7=0,$M7=""),0,IF(IF(JW7="Ano",IF(JV7="",0,((30/(JU7*$F7)*(JU7*$F7-JV7))/30)),0)+IF(JZ7="Ano",IF(JY7="",0,((30/(JX7*$F7)*(JX7*$F7-JY7))/30)),0)+IF(KC7="Ano",IF(KB7="",0,((30/(KA7*$F7)*(KA7*$F7-KB7))/30)),0)+IF(KF7="Ano",IF(KE7="",0,((30/(KD7*$F7)*(KD7*$F7-KE7))/30)),0)+IF(KI7="Ano",IF(KH7="",0,((30/(KG7*$F7)*(KG7*$F7-KH7))/30)),0)+IF(KL7="Ano",IF(KK7="",0,((30/(KJ7*$F7)*(KJ7*$F7-KK7))/30)),0)+IF(KO7="Ano",IF(KN7="",0,((30/(KM7*$F7)*(KM7*$F7-KN7))/30)),0)+IF(KR7="Ano",IF(KQ7="",0,((30/(KP7*$F7)*(KP7*$F7-KQ7))/30)),0)&gt;($M7-1-$BO7-$CS7-$DW7-$FA7-$GE7-$HI7-$IM7-$JQ7),($M7-1-$BO7-$CS7-$DW7-$FA7-$GE7-$HI7-$IM7-$JQ7),IF(JW7="Ano",IF(JV7="",0,((30/(JU7*$F7)*(JU7*$F7-JV7))/30)),0)+IF(JZ7="Ano",IF(JY7="",0,((30/(JX7*$F7)*(JX7*$F7-JY7))/30)),0)+IF(KC7="Ano",IF(KB7="",0,((30/(KA7*$F7)*(KA7*$F7-KB7))/30)),0)+IF(KF7="Ano",IF(KE7="",0,((30/(KD7*$F7)*(KD7*$F7-KE7))/30)),0)+IF(KI7="Ano",IF(KH7="",0,((30/(KG7*$F7)*(KG7*$F7-KH7))/30)),0)+IF(KL7="Ano",IF(KK7="",0,((30/(KJ7*$F7)*(KJ7*$F7-KK7))/30)),0)+IF(KO7="Ano",IF(KN7="",0,((30/(KM7*$F7)*(KM7*$F7-KN7))/30)),0)+IF(KR7="Ano",IF(KQ7="",0,((30/(KP7*$F7)*(KP7*$F7-KQ7))/30)),0))))</f>
        <v>0</v>
      </c>
      <c r="KV7" s="231">
        <f>FLOOR(KU7*$N7,1)</f>
        <v>0</v>
      </c>
      <c r="KY7" s="287" t="s">
        <v>300</v>
      </c>
      <c r="KZ7" s="363">
        <v>160</v>
      </c>
      <c r="LA7" s="347"/>
      <c r="LB7" s="348"/>
      <c r="LC7" s="256">
        <f>IF($KY7="Ne",0,IF(LA7="",0,((30/(KZ7*F7)*(KZ7*F7-LA7))/30)))</f>
        <v>0</v>
      </c>
      <c r="LD7" s="231">
        <f t="shared" ref="LD7:LD38" si="1">FLOOR(LC7*I7,1)</f>
        <v>0</v>
      </c>
      <c r="LE7" s="230">
        <f>IF(OR($M7=0,$M7=""),0,IF(KY7="Ano",IF(LB7="Ano",LC7,0),0))</f>
        <v>0</v>
      </c>
      <c r="LF7" s="255">
        <f t="shared" ref="LF7:LF38" si="2">FLOOR(LE7*N7,1)</f>
        <v>0</v>
      </c>
      <c r="LG7" s="296"/>
      <c r="LJ7" s="232">
        <f t="shared" ref="LJ7:LJ38" si="3">BM7+CQ7+DU7+EY7+GC7+HG7+IK7+JO7+KS7+LC7</f>
        <v>0</v>
      </c>
      <c r="LK7" s="259">
        <f t="shared" ref="LK7:LK38" si="4">BN7+CR7+DV7+EZ7+GD7+HH7+IL7+JP7+KT7+LD7</f>
        <v>0</v>
      </c>
      <c r="LL7" s="230">
        <f t="shared" ref="LL7:LL38" si="5">E7-LJ7</f>
        <v>0</v>
      </c>
      <c r="LM7" s="231">
        <f t="shared" ref="LM7:LM38" si="6">J7-LK7</f>
        <v>0</v>
      </c>
      <c r="LN7" s="234">
        <f t="shared" ref="LN7:LN38" si="7">BO7+CS7+DW7+FA7+GE7+HI7+IM7+JQ7+KU7+LE7</f>
        <v>0</v>
      </c>
      <c r="LO7" s="233">
        <f t="shared" ref="LO7:LO38" si="8">BP7+CT7+DX7+FB7+GF7+HJ7+IN7+JR7+KV7+LF7</f>
        <v>0</v>
      </c>
      <c r="LP7" s="230">
        <f t="shared" ref="LP7:LP38" si="9">M7-LN7</f>
        <v>0</v>
      </c>
      <c r="LQ7" s="255">
        <f t="shared" ref="LQ7:LQ38" si="10">O7-LO7</f>
        <v>0</v>
      </c>
      <c r="LR7" s="425">
        <f t="shared" ref="LR7:LR38" si="11">IF(R7=1,IF(E7=LJ7,1,0),0)</f>
        <v>0</v>
      </c>
      <c r="LS7" s="433">
        <f t="shared" ref="LS7:LS38" si="12">IF(R7=1,R7-LR7,0)</f>
        <v>0</v>
      </c>
      <c r="LT7" s="425">
        <f t="shared" ref="LT7:LT38" si="13">IF(S7=1,IF(E7=LJ7,1,0),0)</f>
        <v>0</v>
      </c>
      <c r="LU7" s="436">
        <f t="shared" ref="LU7:LU38" si="14">IF(S7=1,S7-LT7,0)</f>
        <v>0</v>
      </c>
      <c r="LV7" s="428" t="s">
        <v>343</v>
      </c>
      <c r="LW7" s="433" t="s">
        <v>343</v>
      </c>
      <c r="LX7" s="425">
        <f t="shared" ref="LX7:LX38" si="15">IF(U7=1,IF(Z7="Ano",1,0),0)</f>
        <v>0</v>
      </c>
      <c r="LY7" s="436">
        <f t="shared" ref="LY7:LY38" si="16">IF(U7=1,U7-LX7,0)</f>
        <v>0</v>
      </c>
      <c r="MD7" s="26"/>
      <c r="ME7" s="26"/>
      <c r="MG7" s="26"/>
    </row>
    <row r="8" spans="2:345" s="4" customFormat="1" ht="15" hidden="1" customHeight="1" x14ac:dyDescent="0.25">
      <c r="B8" s="46"/>
      <c r="C8" s="572"/>
      <c r="D8" s="573"/>
      <c r="E8" s="574"/>
      <c r="F8" s="575"/>
      <c r="G8" s="576"/>
      <c r="H8" s="58"/>
      <c r="I8" s="57">
        <f>INT(ROUND(F8,2)*(IF(RIGHT(G8,1)="*",data!$J$11*H8+(IF(H8&gt;0, data!$K$11,0)),(IF(G8&gt;0,data!$J$11*RIGHT(G8,5)+data!$K$11,0)))))</f>
        <v>0</v>
      </c>
      <c r="J8" s="57"/>
      <c r="K8" s="577"/>
      <c r="L8" s="24"/>
      <c r="M8" s="131"/>
      <c r="N8" s="57">
        <f>INT(ROUND(F8,2)*(IF(J8&gt;0,(IF(L8="ano",data!$J$6,0)),0)))</f>
        <v>0</v>
      </c>
      <c r="O8" s="61"/>
      <c r="P8" s="62"/>
      <c r="Q8" s="26"/>
      <c r="R8" s="292" t="str">
        <f t="shared" ref="R8:R71" si="17">IF(K8="Ano","",IF(P8&gt;0,1,""))</f>
        <v/>
      </c>
      <c r="S8" s="293" t="str">
        <f t="shared" ref="S8:S71" si="18">IF(K8="Ano",IF(P8&gt;0,1,""),"")</f>
        <v/>
      </c>
      <c r="T8" s="65"/>
      <c r="U8" s="294" t="str">
        <f t="shared" si="0"/>
        <v/>
      </c>
      <c r="V8" s="23"/>
      <c r="W8" s="26"/>
      <c r="X8" s="26">
        <f>IF(OR(G8=data!$I$18,G8=data!$I$19,G8=data!$I$20,G8=data!$I$21,G8=data!$I$22,G8=data!$I$23,G8=data!$I$24,G8=data!$I$25,G8=data!$I$26,G8=data!$I$27,G8=data!$I$28,G8=data!$I$29,G8=data!$I$30,G8=data!$I$31,G8=data!$I$32,G8=data!$I$33,G8=data!$I$34,G8=data!$I$35,G8=data!$I$36,G8=data!$I$37,G8=data!$I$38,G8=data!$I$39,G8=data!$I$40,G8=data!$I$41,G8=data!$I$42,G8=data!$I$43,G8=data!$I$44),1,0)</f>
        <v>0</v>
      </c>
      <c r="Z8" s="176" t="s">
        <v>300</v>
      </c>
      <c r="AA8" s="10"/>
      <c r="AB8" s="10"/>
      <c r="AC8" s="578">
        <v>160</v>
      </c>
      <c r="AD8" s="579"/>
      <c r="AE8" s="580"/>
      <c r="AF8" s="578">
        <v>160</v>
      </c>
      <c r="AG8" s="579"/>
      <c r="AH8" s="580"/>
      <c r="AI8" s="578">
        <v>160</v>
      </c>
      <c r="AJ8" s="579"/>
      <c r="AK8" s="580"/>
      <c r="AL8" s="578">
        <v>160</v>
      </c>
      <c r="AM8" s="579"/>
      <c r="AN8" s="580"/>
      <c r="AO8" s="578">
        <v>160</v>
      </c>
      <c r="AP8" s="579"/>
      <c r="AQ8" s="580"/>
      <c r="AR8" s="578">
        <v>160</v>
      </c>
      <c r="AS8" s="579"/>
      <c r="AT8" s="580"/>
      <c r="AU8" s="578">
        <v>160</v>
      </c>
      <c r="AV8" s="579"/>
      <c r="AW8" s="580"/>
      <c r="AX8" s="578">
        <v>160</v>
      </c>
      <c r="AY8" s="579"/>
      <c r="AZ8" s="580"/>
      <c r="BA8" s="578">
        <v>160</v>
      </c>
      <c r="BB8" s="579"/>
      <c r="BC8" s="580"/>
      <c r="BD8" s="578">
        <v>160</v>
      </c>
      <c r="BE8" s="579"/>
      <c r="BF8" s="580"/>
      <c r="BG8" s="578">
        <v>160</v>
      </c>
      <c r="BH8" s="579"/>
      <c r="BI8" s="580"/>
      <c r="BJ8" s="578">
        <v>160</v>
      </c>
      <c r="BK8" s="579"/>
      <c r="BL8" s="580"/>
      <c r="BM8" s="337">
        <f t="shared" ref="BM8:BM71" si="19">IF($Z8="Ne",0,IF(IF(AD8="",0,((30/(AC8*$F8)*(AC8*$F8-AD8))/30))+IF(AG8="",0,((30/(AF8*$F8)*(AF8*$F8-AG8))/30))+IF(AJ8="",0,((30/(AI8*$F8)*(AI8*$F8-AJ8))/30))+IF(AM8="",0,((30/(AL8*$F8)*(AL8*$F8-AM8))/30))+IF(AP8="",0,((30/(AO8*$F8)*(AO8*$F8-AP8))/30))+IF(AS8="",0,((30/(AR8*$F8)*(AR8*$F8-AS8))/30))+IF(AV8="",0,((30/(AU8*$F8)*(AU8*$F8-AV8))/30))+IF(AY8="",0,((30/(AX8*$F8)*(AX8*$F8-AY8))/30))+IF(BB8="",0,((30/(BA8*$F8)*(BA8*$F8-BB8))/30))+IF(BE8="",0,((30/(BD8*$F8)*(BD8*$F8-BE8))/30))+IF(BH8="",0,((30/(BG8*$F8)*(BG8*$F8-BH8))/30))+IF(BK8="",0,((30/(BJ8*$F8)*(BJ8*$F8-BK8))/30))&gt;($E8-1),$E8-1,IF(AD8="",0,((30/(AC8*$F8)*(AC8*$F8-AD8))/30))+IF(AG8="",0,((30/(AF8*$F8)*(AF8*$F8-AG8))/30))+IF(AJ8="",0,((30/(AI8*$F8)*(AI8*$F8-AJ8))/30))+IF(AM8="",0,((30/(AL8*$F8)*(AL8*$F8-AM8))/30))+IF(AP8="",0,((30/(AO8*$F8)*(AO8*$F8-AP8))/30))+IF(AS8="",0,((30/(AR8*$F8)*(AR8*$F8-AS8))/30))+IF(AV8="",0,((30/(AU8*$F8)*(AU8*$F8-AV8))/30))+IF(AY8="",0,((30/(AX8*$F8)*(AX8*$F8-AY8))/30))+IF(BB8="",0,((30/(BA8*$F8)*(BA8*$F8-BB8))/30))+IF(BE8="",0,((30/(BD8*$F8)*(BD8*$F8-BE8))/30))+IF(BH8="",0,((30/(BG8*$F8)*(BG8*$F8-BH8))/30))+IF(BK8="",0,((30/(BJ8*$F8)*(BJ8*$F8-BK8))/30))))</f>
        <v>0</v>
      </c>
      <c r="BN8" s="231">
        <f t="shared" ref="BN8:BN71" si="20">FLOOR(BM8*$I8,1)</f>
        <v>0</v>
      </c>
      <c r="BO8" s="230">
        <f t="shared" ref="BO8:BO71" si="21">IF($Z8="Ne",0,IF(OR($M8=0,$M8=""),0,IF(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gt;($M8-1),($M8-1),IF(AE8="Ano",IF(AD8="",0,((30/(AC8*$F8)*(AC8*$F8-AD8))/30)),0)+IF(AH8="Ano",IF(AG8="",0,((30/(AF8*$F8)*(AF8*$F8-AG8))/30)),0)+IF(AK8="Ano",IF(AJ8="",0,((30/(AI8*$F8)*(AI8*$F8-AJ8))/30)),0)+IF(AN8="Ano",IF(AM8="",0,((30/(AL8*$F8)*(AL8*$F8-AM8))/30)),0)+IF(AQ8="Ano",IF(AP8="",0,((30/(AO8*$F8)*(AO8*$F8-AP8))/30)),0)+IF(AT8="Ano",IF(AS8="",0,((30/(AR8*$F8)*(AR8*$F8-AS8))/30)),0)+IF(AW8="Ano",IF(AV8="",0,((30/(AU8*$F8)*(AU8*$F8-AV8))/30)),0)+IF(AZ8="Ano",IF(AY8="",0,((30/(AX8*$F8)*(AX8*$F8-AY8))/30)),0)+IF(BC8="Ano",IF(BB8="",0,((30/(BA8*$F8)*(BA8*$F8-BB8))/30)),0)+IF(BF8="Ano",IF(BE8="",0,((30/(BD8*$F8)*(BD8*$F8-BE8))/30)),0)+IF(BI8="Ano",IF(BH8="",0,((30/(BG8*$F8)*(BG8*$F8-BH8))/30)),0)+IF(BL8="Ano",IF(BK8="",0,((30/(BJ8*$F8)*(BJ8*$F8-BK8))/30)),0))))</f>
        <v>0</v>
      </c>
      <c r="BP8" s="231">
        <f t="shared" ref="BP8:BP71" si="22">FLOOR(BO8*$N8,1)</f>
        <v>0</v>
      </c>
      <c r="BQ8" s="23"/>
      <c r="BR8" s="23"/>
      <c r="BS8" s="581">
        <v>160</v>
      </c>
      <c r="BT8" s="582"/>
      <c r="BU8" s="583"/>
      <c r="BV8" s="581">
        <v>160</v>
      </c>
      <c r="BW8" s="582"/>
      <c r="BX8" s="583"/>
      <c r="BY8" s="581">
        <v>160</v>
      </c>
      <c r="BZ8" s="582"/>
      <c r="CA8" s="583"/>
      <c r="CB8" s="581">
        <v>160</v>
      </c>
      <c r="CC8" s="582"/>
      <c r="CD8" s="583"/>
      <c r="CE8" s="581">
        <v>160</v>
      </c>
      <c r="CF8" s="582"/>
      <c r="CG8" s="583"/>
      <c r="CH8" s="581">
        <v>160</v>
      </c>
      <c r="CI8" s="582"/>
      <c r="CJ8" s="583"/>
      <c r="CK8" s="581">
        <v>160</v>
      </c>
      <c r="CL8" s="582"/>
      <c r="CM8" s="583"/>
      <c r="CN8" s="581">
        <v>160</v>
      </c>
      <c r="CO8" s="582"/>
      <c r="CP8" s="583"/>
      <c r="CQ8" s="256">
        <f t="shared" ref="CQ8:CQ71" si="23">IF($Z8="Ne",0,IF(IF(BT8="",0,((30/(BS8*$F8)*(BS8*$F8-BT8))/30))+IF(BW8="",0,((30/(BV8*$F8)*(BV8*$F8-BW8))/30))+IF(BZ8="",0,((30/(BY8*$F8)*(BY8*$F8-BZ8))/30))+IF(CC8="",0,((30/(CB8*$F8)*(CB8*$F8-CC8))/30))+IF(CF8="",0,((30/(CE8*$F8)*(CE8*$F8-CF8))/30))+IF(CI8="",0,((30/(CH8*$F8)*(CH8*$F8-CI8))/30))+IF(CL8="",0,((30/(CK8*$F8)*(CK8*$F8-CL8))/30))+IF(CO8="",0,((30/(CN8*$F8)*(CN8*$F8-CO8))/30))&gt;($E8-1-$BM8),$E8-1-$BM8,IF(BT8="",0,((30/(BS8*$F8)*(BS8*$F8-BT8))/30))+IF(BW8="",0,((30/(BV8*$F8)*(BV8*$F8-BW8))/30))+IF(BZ8="",0,((30/(BY8*$F8)*(BY8*$F8-BZ8))/30))+IF(CC8="",0,((30/(CB8*$F8)*(CB8*$F8-CC8))/30))+IF(CF8="",0,((30/(CE8*$F8)*(CE8*$F8-CF8))/30))+IF(CI8="",0,((30/(CH8*$F8)*(CH8*$F8-CI8))/30))+IF(CL8="",0,((30/(CK8*$F8)*(CK8*$F8-CL8))/30))+IF(CO8="",0,((30/(CN8*$F8)*(CN8*$F8-CO8))/30))))</f>
        <v>0</v>
      </c>
      <c r="CR8" s="255">
        <f t="shared" ref="CR8:CR71" si="24">FLOOR(CQ8*$I8,1)</f>
        <v>0</v>
      </c>
      <c r="CS8" s="230">
        <f t="shared" ref="CS8:CS71" si="25">IF($Z8="Ne",0,IF(OR($M8=0,$M8=""),0,IF(IF(BU8="Ano",IF(BT8="",0,((30/(BS8*$F8)*(BS8*$F8-BT8))/30)),0)+IF(BX8="Ano",IF(BW8="",0,((30/(BV8*$F8)*(BV8*$F8-BW8))/30)),0)+IF(CA8="Ano",IF(BZ8="",0,((30/(BY8*$F8)*(BY8*$F8-BZ8))/30)),0)+IF(CD8="Ano",IF(CC8="",0,((30/(CB8*$F8)*(CB8*$F8-CC8))/30)),0)+IF(CG8="Ano",IF(CF8="",0,((30/(CE8*$F8)*(CE8*$F8-CF8))/30)),0)+IF(CJ8="Ano",IF(CI8="",0,((30/(CH8*$F8)*(CH8*$F8-CI8))/30)),0)+IF(CM8="Ano",IF(CL8="",0,((30/(CK8*$F8)*(CK8*$F8-CL8))/30)),0)+IF(CP8="Ano",IF(CO8="",0,((30/(CN8*$F8)*(CN8*$F8-CO8))/30)),0)&gt;($M8-1-$BO8),($M8-1-$BO8),IF(BU8="Ano",IF(BT8="",0,((30/(BS8*$F8)*(BS8*$F8-BT8))/30)),0)+IF(BX8="Ano",IF(BW8="",0,((30/(BV8*$F8)*(BV8*$F8-BW8))/30)),0)+IF(CA8="Ano",IF(BZ8="",0,((30/(BY8*$F8)*(BY8*$F8-BZ8))/30)),0)+IF(CD8="Ano",IF(CC8="",0,((30/(CB8*$F8)*(CB8*$F8-CC8))/30)),0)+IF(CG8="Ano",IF(CF8="",0,((30/(CE8*$F8)*(CE8*$F8-CF8))/30)),0)+IF(CJ8="Ano",IF(CI8="",0,((30/(CH8*$F8)*(CH8*$F8-CI8))/30)),0)+IF(CM8="Ano",IF(CL8="",0,((30/(CK8*$F8)*(CK8*$F8-CL8))/30)),0)+IF(CP8="Ano",IF(CO8="",0,((30/(CN8*$F8)*(CN8*$F8-CO8))/30)),0))))</f>
        <v>0</v>
      </c>
      <c r="CT8" s="231">
        <f t="shared" ref="CT8:CT71" si="26">FLOOR(CS8*$N8,1)</f>
        <v>0</v>
      </c>
      <c r="CU8" s="23"/>
      <c r="CV8" s="23"/>
      <c r="CW8" s="177">
        <v>160</v>
      </c>
      <c r="CX8" s="584"/>
      <c r="CY8" s="585"/>
      <c r="CZ8" s="205">
        <v>160</v>
      </c>
      <c r="DA8" s="579"/>
      <c r="DB8" s="585"/>
      <c r="DC8" s="205">
        <v>160</v>
      </c>
      <c r="DD8" s="579"/>
      <c r="DE8" s="585"/>
      <c r="DF8" s="205">
        <v>160</v>
      </c>
      <c r="DG8" s="579"/>
      <c r="DH8" s="585"/>
      <c r="DI8" s="205">
        <v>160</v>
      </c>
      <c r="DJ8" s="579"/>
      <c r="DK8" s="585"/>
      <c r="DL8" s="177">
        <v>160</v>
      </c>
      <c r="DM8" s="584"/>
      <c r="DN8" s="585"/>
      <c r="DO8" s="205">
        <v>160</v>
      </c>
      <c r="DP8" s="579"/>
      <c r="DQ8" s="585"/>
      <c r="DR8" s="205">
        <v>160</v>
      </c>
      <c r="DS8" s="579"/>
      <c r="DT8" s="585"/>
      <c r="DU8" s="256">
        <f t="shared" ref="DU8:DU71" si="27">IF($Z8="Ne",0,IF(IF(CX8="",0,((30/(CW8*$F8)*(CW8*$F8-CX8))/30))+IF(DA8="",0,((30/(CZ8*$F8)*(CZ8*$F8-DA8))/30))+IF(DD8="",0,((30/(DC8*$F8)*(DC8*$F8-DD8))/30))+IF(DG8="",0,((30/(DF8*$F8)*(DF8*$F8-DG8))/30))+IF(DJ8="",0,((30/(DI8*$F8)*(DI8*$F8-DJ8))/30))+IF(DM8="",0,((30/(DL8*$F8)*(DL8*$F8-DM8))/30))+IF(DP8="",0,((30/(DO8*$F8)*(DO8*$F8-DP8))/30))+IF(DS8="",0,((30/(DR8*$F8)*(DR8*$F8-DS8))/30))&gt;($E8-1-$BM8-$CQ8),$E8-1-$BM8-$CQ8,IF(CX8="",0,((30/(CW8*$F8)*(CW8*$F8-CX8))/30))+IF(DA8="",0,((30/(CZ8*$F8)*(CZ8*$F8-DA8))/30))+IF(DD8="",0,((30/(DC8*$F8)*(DC8*$F8-DD8))/30))+IF(DG8="",0,((30/(DF8*$F8)*(DF8*$F8-DG8))/30))+IF(DJ8="",0,((30/(DI8*$F8)*(DI8*$F8-DJ8))/30))+IF(DM8="",0,((30/(DL8*$F8)*(DL8*$F8-DM8))/30))+IF(DP8="",0,((30/(DO8*$F8)*(DO8*$F8-DP8))/30))+IF(DS8="",0,((30/(DR8*$F8)*(DR8*$F8-DS8))/30))))</f>
        <v>0</v>
      </c>
      <c r="DV8" s="255">
        <f t="shared" ref="DV8:DV71" si="28">FLOOR(DU8*$I8,1)</f>
        <v>0</v>
      </c>
      <c r="DW8" s="230">
        <f t="shared" ref="DW8:DW71" si="29">IF($Z8="Ne",0,IF(OR($M8=0,$M8=""),0,IF(IF(CY8="Ano",IF(CX8="",0,((30/(CW8*$F8)*(CW8*$F8-CX8))/30)),0)+IF(DB8="Ano",IF(DA8="",0,((30/(CZ8*$F8)*(CZ8*$F8-DA8))/30)),0)+IF(DE8="Ano",IF(DD8="",0,((30/(DC8*$F8)*(DC8*$F8-DD8))/30)),0)+IF(DH8="Ano",IF(DG8="",0,((30/(DF8*$F8)*(DF8*$F8-DG8))/30)),0)+IF(DK8="Ano",IF(DJ8="",0,((30/(DI8*$F8)*(DI8*$F8-DJ8))/30)),0)+IF(DN8="Ano",IF(DM8="",0,((30/(DL8*$F8)*(DL8*$F8-DM8))/30)),0)+IF(DQ8="Ano",IF(DP8="",0,((30/(DO8*$F8)*(DO8*$F8-DP8))/30)),0)+IF(DT8="Ano",IF(DS8="",0,((30/(DR8*$F8)*(DR8*$F8-DS8))/30)),0)&gt;($M8-1-$BO8-$CS8),($M8-1-$BO8-$CS8),IF(CY8="Ano",IF(CX8="",0,((30/(CW8*$F8)*(CW8*$F8-CX8))/30)),0)+IF(DB8="Ano",IF(DA8="",0,((30/(CZ8*$F8)*(CZ8*$F8-DA8))/30)),0)+IF(DE8="Ano",IF(DD8="",0,((30/(DC8*$F8)*(DC8*$F8-DD8))/30)),0)+IF(DH8="Ano",IF(DG8="",0,((30/(DF8*$F8)*(DF8*$F8-DG8))/30)),0)+IF(DK8="Ano",IF(DJ8="",0,((30/(DI8*$F8)*(DI8*$F8-DJ8))/30)),0)+IF(DN8="Ano",IF(DM8="",0,((30/(DL8*$F8)*(DL8*$F8-DM8))/30)),0)+IF(DQ8="Ano",IF(DP8="",0,((30/(DO8*$F8)*(DO8*$F8-DP8))/30)),0)+IF(DT8="Ano",IF(DS8="",0,((30/(DR8*$F8)*(DR8*$F8-DS8))/30)),0))))</f>
        <v>0</v>
      </c>
      <c r="DX8" s="231">
        <f t="shared" ref="DX8:DX71" si="30">FLOOR(DW8*$N8,1)</f>
        <v>0</v>
      </c>
      <c r="DY8" s="23"/>
      <c r="DZ8" s="23"/>
      <c r="EA8" s="586">
        <v>160</v>
      </c>
      <c r="EB8" s="582"/>
      <c r="EC8" s="585"/>
      <c r="ED8" s="205">
        <v>160</v>
      </c>
      <c r="EE8" s="587"/>
      <c r="EF8" s="585"/>
      <c r="EG8" s="205">
        <v>160</v>
      </c>
      <c r="EH8" s="582"/>
      <c r="EI8" s="585"/>
      <c r="EJ8" s="205">
        <v>160</v>
      </c>
      <c r="EK8" s="587"/>
      <c r="EL8" s="585"/>
      <c r="EM8" s="588">
        <v>160</v>
      </c>
      <c r="EN8" s="584"/>
      <c r="EO8" s="585"/>
      <c r="EP8" s="205">
        <v>160</v>
      </c>
      <c r="EQ8" s="587"/>
      <c r="ER8" s="585"/>
      <c r="ES8" s="588">
        <v>160</v>
      </c>
      <c r="ET8" s="584"/>
      <c r="EU8" s="585"/>
      <c r="EV8" s="205">
        <v>160</v>
      </c>
      <c r="EW8" s="587"/>
      <c r="EX8" s="585"/>
      <c r="EY8" s="256">
        <f t="shared" ref="EY8:EY71" si="31">IF($Z8="Ne",0,IF(IF(EB8="",0,((30/(EA8*$F8)*(EA8*$F8-EB8))/30))+IF(EE8="",0,((30/(ED8*$F8)*(ED8*$F8-EE8))/30))+IF(EH8="",0,((30/(EG8*$F8)*(EG8*$F8-EH8))/30))+IF(EK8="",0,((30/(EJ8*$F8)*(EJ8*$F8-EK8))/30))+IF(EN8="",0,((30/(EM8*$F8)*(EM8*$F8-EN8))/30))+IF(EQ8="",0,((30/(EP8*$F8)*(EP8*$F8-EQ8))/30))+IF(ET8="",0,((30/(ES8*$F8)*(ES8*$F8-ET8))/30))+IF(EW8="",0,((30/(EV8*$F8)*(EV8*$F8-EW8))/30))&gt;($E8-1-$BM8-$CQ8-$DU8),$E8-1-$BM8-$CQ8-$DU8,IF(EB8="",0,((30/(EA8*$F8)*(EA8*$F8-EB8))/30))+IF(EE8="",0,((30/(ED8*$F8)*(ED8*$F8-EE8))/30))+IF(EH8="",0,((30/(EG8*$F8)*(EG8*$F8-EH8))/30))+IF(EK8="",0,((30/(EJ8*$F8)*(EJ8*$F8-EK8))/30))+IF(EN8="",0,((30/(EM8*$F8)*(EM8*$F8-EN8))/30))+IF(EQ8="",0,((30/(EP8*$F8)*(EP8*$F8-EQ8))/30))+IF(ET8="",0,((30/(ES8*$F8)*(ES8*$F8-ET8))/30))+IF(EW8="",0,((30/(EV8*$F8)*(EV8*$F8-EW8))/30))))</f>
        <v>0</v>
      </c>
      <c r="EZ8" s="255">
        <f t="shared" ref="EZ8:EZ71" si="32">FLOOR(EY8*$I8,1)</f>
        <v>0</v>
      </c>
      <c r="FA8" s="230">
        <f t="shared" ref="FA8:FA71" si="33">IF($Z8="Ne",0,IF(OR($M8=0,$M8=""),0,IF(IF(EC8="Ano",IF(EB8="",0,((30/(EA8*$F8)*(EA8*$F8-EB8))/30)),0)+IF(EF8="Ano",IF(EE8="",0,((30/(ED8*$F8)*(ED8*$F8-EE8))/30)),0)+IF(EI8="Ano",IF(EH8="",0,((30/(EG8*$F8)*(EG8*$F8-EH8))/30)),0)+IF(EL8="Ano",IF(EK8="",0,((30/(EJ8*$F8)*(EJ8*$F8-EK8))/30)),0)+IF(EO8="Ano",IF(EN8="",0,((30/(EM8*$F8)*(EM8*$F8-EN8))/30)),0)+IF(ER8="Ano",IF(EQ8="",0,((30/(EP8*$F8)*(EP8*$F8-EQ8))/30)),0)+IF(EU8="Ano",IF(ET8="",0,((30/(ES8*$F8)*(ES8*$F8-ET8))/30)),0)+IF(EX8="Ano",IF(EW8="",0,((30/(EV8*$F8)*(EV8*$F8-EW8))/30)),0)&gt;($M8-1-$BO8-$CS8-$DW8),($M8-1-$BO8-$CS8-$DW8),IF(EC8="Ano",IF(EB8="",0,((30/(EA8*$F8)*(EA8*$F8-EB8))/30)),0)+IF(EF8="Ano",IF(EE8="",0,((30/(ED8*$F8)*(ED8*$F8-EE8))/30)),0)+IF(EI8="Ano",IF(EH8="",0,((30/(EG8*$F8)*(EG8*$F8-EH8))/30)),0)+IF(EL8="Ano",IF(EK8="",0,((30/(EJ8*$F8)*(EJ8*$F8-EK8))/30)),0)+IF(EO8="Ano",IF(EN8="",0,((30/(EM8*$F8)*(EM8*$F8-EN8))/30)),0)+IF(ER8="Ano",IF(EQ8="",0,((30/(EP8*$F8)*(EP8*$F8-EQ8))/30)),0)+IF(EU8="Ano",IF(ET8="",0,((30/(ES8*$F8)*(ES8*$F8-ET8))/30)),0)+IF(EX8="Ano",IF(EW8="",0,((30/(EV8*$F8)*(EV8*$F8-EW8))/30)),0))))</f>
        <v>0</v>
      </c>
      <c r="FB8" s="231">
        <f t="shared" ref="FB8:FB71" si="34">FLOOR(FA8*$N8,1)</f>
        <v>0</v>
      </c>
      <c r="FC8" s="23"/>
      <c r="FD8" s="23"/>
      <c r="FE8" s="586">
        <v>160</v>
      </c>
      <c r="FF8" s="587"/>
      <c r="FG8" s="585"/>
      <c r="FH8" s="205">
        <v>160</v>
      </c>
      <c r="FI8" s="582"/>
      <c r="FJ8" s="585"/>
      <c r="FK8" s="205">
        <v>160</v>
      </c>
      <c r="FL8" s="587"/>
      <c r="FM8" s="585"/>
      <c r="FN8" s="205">
        <v>160</v>
      </c>
      <c r="FO8" s="587"/>
      <c r="FP8" s="585"/>
      <c r="FQ8" s="205">
        <v>160</v>
      </c>
      <c r="FR8" s="587"/>
      <c r="FS8" s="585"/>
      <c r="FT8" s="205">
        <v>160</v>
      </c>
      <c r="FU8" s="582"/>
      <c r="FV8" s="585"/>
      <c r="FW8" s="205">
        <v>160</v>
      </c>
      <c r="FX8" s="587"/>
      <c r="FY8" s="585"/>
      <c r="FZ8" s="205">
        <v>160</v>
      </c>
      <c r="GA8" s="587"/>
      <c r="GB8" s="585"/>
      <c r="GC8" s="256">
        <f t="shared" ref="GC8:GC71" si="35">IF($Z8="Ne",0,IF(IF(FF8="",0,((30/(FE8*$F8)*(FE8*$F8-FF8))/30))+IF(FI8="",0,((30/(FH8*$F8)*(FH8*$F8-FI8))/30))+IF(FL8="",0,((30/(FK8*$F8)*(FK8*$F8-FL8))/30))+IF(FO8="",0,((30/(FN8*$F8)*(FN8*$F8-FO8))/30))+IF(FR8="",0,((30/(FQ8*$F8)*(FQ8*$F8-FR8))/30))+IF(FU8="",0,((30/(FT8*$F8)*(FT8*$F8-FU8))/30))+IF(FX8="",0,((30/(FW8*$F8)*(FW8*$F8-FX8))/30))+IF(GA8="",0,((30/(FZ8*$F8)*(FZ8*$F8-GA8))/30))&gt;($E8-1-$BM8-$CQ8-$DU8-$EY8),$E8-1-$BM8-$CQ8-$DU8-$EY8,IF(FF8="",0,((30/(FE8*$F8)*(FE8*$F8-FF8))/30))+IF(FI8="",0,((30/(FH8*$F8)*(FH8*$F8-FI8))/30))+IF(FL8="",0,((30/(FK8*$F8)*(FK8*$F8-FL8))/30))+IF(FO8="",0,((30/(FN8*$F8)*(FN8*$F8-FO8))/30))+IF(FR8="",0,((30/(FQ8*$F8)*(FQ8*$F8-FR8))/30))+IF(FU8="",0,((30/(FT8*$F8)*(FT8*$F8-FU8))/30))+IF(FX8="",0,((30/(FW8*$F8)*(FW8*$F8-FX8))/30))+IF(GA8="",0,((30/(FZ8*$F8)*(FZ8*$F8-GA8))/30))))</f>
        <v>0</v>
      </c>
      <c r="GD8" s="255">
        <f t="shared" ref="GD8:GD71" si="36">FLOOR(GC8*$I8,1)</f>
        <v>0</v>
      </c>
      <c r="GE8" s="230">
        <f t="shared" ref="GE8:GE71" si="37">IF($Z8="Ne",0,IF(OR($M8=0,$M8=""),0,IF(IF(FG8="Ano",IF(FF8="",0,((30/(FE8*$F8)*(FE8*$F8-FF8))/30)),0)+IF(FJ8="Ano",IF(FI8="",0,((30/(FH8*$F8)*(FH8*$F8-FI8))/30)),0)+IF(FM8="Ano",IF(FL8="",0,((30/(FK8*$F8)*(FK8*$F8-FL8))/30)),0)+IF(FP8="Ano",IF(FO8="",0,((30/(FN8*$F8)*(FN8*$F8-FO8))/30)),0)+IF(FS8="Ano",IF(FR8="",0,((30/(FQ8*$F8)*(FQ8*$F8-FR8))/30)),0)+IF(FV8="Ano",IF(FU8="",0,((30/(FT8*$F8)*(FT8*$F8-FU8))/30)),0)+IF(FY8="Ano",IF(FX8="",0,((30/(FW8*$F8)*(FW8*$F8-FX8))/30)),0)+IF(GB8="Ano",IF(GA8="",0,((30/(FZ8*$F8)*(FZ8*$F8-GA8))/30)),0)&gt;($M8-1-$BO8-$CS8-$DW8-$FA8),($M8-1-$BO8-$CS8-$DW8-$FA8),IF(FG8="Ano",IF(FF8="",0,((30/(FE8*$F8)*(FE8*$F8-FF8))/30)),0)+IF(FJ8="Ano",IF(FI8="",0,((30/(FH8*$F8)*(FH8*$F8-FI8))/30)),0)+IF(FM8="Ano",IF(FL8="",0,((30/(FK8*$F8)*(FK8*$F8-FL8))/30)),0)+IF(FP8="Ano",IF(FO8="",0,((30/(FN8*$F8)*(FN8*$F8-FO8))/30)),0)+IF(FS8="Ano",IF(FR8="",0,((30/(FQ8*$F8)*(FQ8*$F8-FR8))/30)),0)+IF(FV8="Ano",IF(FU8="",0,((30/(FT8*$F8)*(FT8*$F8-FU8))/30)),0)+IF(FY8="Ano",IF(FX8="",0,((30/(FW8*$F8)*(FW8*$F8-FX8))/30)),0)+IF(GB8="Ano",IF(GA8="",0,((30/(FZ8*$F8)*(FZ8*$F8-GA8))/30)),0))))</f>
        <v>0</v>
      </c>
      <c r="GF8" s="231">
        <f t="shared" ref="GF8:GF71" si="38">FLOOR(GE8*$N8,1)</f>
        <v>0</v>
      </c>
      <c r="GG8" s="23"/>
      <c r="GH8" s="23"/>
      <c r="GI8" s="586">
        <v>160</v>
      </c>
      <c r="GJ8" s="587"/>
      <c r="GK8" s="585"/>
      <c r="GL8" s="205">
        <v>160</v>
      </c>
      <c r="GM8" s="582"/>
      <c r="GN8" s="585"/>
      <c r="GO8" s="588">
        <v>160</v>
      </c>
      <c r="GP8" s="584"/>
      <c r="GQ8" s="585"/>
      <c r="GR8" s="588">
        <v>160</v>
      </c>
      <c r="GS8" s="584"/>
      <c r="GT8" s="585"/>
      <c r="GU8" s="581">
        <v>160</v>
      </c>
      <c r="GV8" s="584"/>
      <c r="GW8" s="585"/>
      <c r="GX8" s="588">
        <v>160</v>
      </c>
      <c r="GY8" s="584"/>
      <c r="GZ8" s="585"/>
      <c r="HA8" s="205">
        <v>160</v>
      </c>
      <c r="HB8" s="587"/>
      <c r="HC8" s="585"/>
      <c r="HD8" s="205">
        <v>160</v>
      </c>
      <c r="HE8" s="582"/>
      <c r="HF8" s="585"/>
      <c r="HG8" s="256">
        <f t="shared" ref="HG8:HG71" si="39">IF($Z8="Ne",0,IF(IF(GJ8="",0,((30/(GI8*$F8)*(GI8*$F8-GJ8))/30))+IF(GM8="",0,((30/(GL8*$F8)*(GL8*$F8-GM8))/30))+IF(GP8="",0,((30/(GO8*$F8)*(GO8*$F8-GP8))/30))+IF(GS8="",0,((30/(GR8*$F8)*(GR8*$F8-GS8))/30))+IF(GV8="",0,((30/(GU8*$F8)*(GU8*$F8-GV8))/30))+IF(GY8="",0,((30/(GX8*$F8)*(GX8*$F8-GY8))/30))+IF(HB8="",0,((30/(HA8*$F8)*(HA8*$F8-HB8))/30))+IF(HE8="",0,((30/(HD8*$F8)*(HD8*$F8-HE8))/30))&gt;($E8-1-$BM8-$CQ8-$DU8-$EY8-$GC8),$E8-1-$BM8-$CQ8-$DU8-$EY8-$GC8,IF(GJ8="",0,((30/(GI8*$F8)*(GI8*$F8-GJ8))/30))+IF(GM8="",0,((30/(GL8*$F8)*(GL8*$F8-GM8))/30))+IF(GP8="",0,((30/(GO8*$F8)*(GO8*$F8-GP8))/30))+IF(GS8="",0,((30/(GR8*$F8)*(GR8*$F8-GS8))/30))+IF(GV8="",0,((30/(GU8*$F8)*(GU8*$F8-GV8))/30))+IF(GY8="",0,((30/(GX8*$F8)*(GX8*$F8-GY8))/30))+IF(HB8="",0,((30/(HA8*$F8)*(HA8*$F8-HB8))/30))+IF(HE8="",0,((30/(HD8*$F8)*(HD8*$F8-HE8))/30))))</f>
        <v>0</v>
      </c>
      <c r="HH8" s="255">
        <f t="shared" ref="HH8:HH71" si="40">FLOOR(HG8*$I8,1)</f>
        <v>0</v>
      </c>
      <c r="HI8" s="230">
        <f t="shared" ref="HI8:HI71" si="41">IF($Z8="Ne",0,IF(OR($M8=0,$M8=""),0,IF(IF(GK8="Ano",IF(GJ8="",0,((30/(GI8*$F8)*(GI8*$F8-GJ8))/30)),0)+IF(GN8="Ano",IF(GM8="",0,((30/(GL8*$F8)*(GL8*$F8-GM8))/30)),0)+IF(GQ8="Ano",IF(GP8="",0,((30/(GO8*$F8)*(GO8*$F8-GP8))/30)),0)+IF(GT8="Ano",IF(GS8="",0,((30/(GR8*$F8)*(GR8*$F8-GS8))/30)),0)+IF(GW8="Ano",IF(GV8="",0,((30/(GU8*$F8)*(GU8*$F8-GV8))/30)),0)+IF(GZ8="Ano",IF(GY8="",0,((30/(GX8*$F8)*(GX8*$F8-GY8))/30)),0)+IF(HC8="Ano",IF(HB8="",0,((30/(HA8*$F8)*(HA8*$F8-HB8))/30)),0)+IF(HF8="Ano",IF(HE8="",0,((30/(HD8*$F8)*(HD8*$F8-HE8))/30)),0)&gt;($M8-1-$BO8-$CS8-$DW8-$FA8-$GE8),($M8-1-$BO8-$CS8-$DW8-$FA8-$GE8),IF(GK8="Ano",IF(GJ8="",0,((30/(GI8*$F8)*(GI8*$F8-GJ8))/30)),0)+IF(GN8="Ano",IF(GM8="",0,((30/(GL8*$F8)*(GL8*$F8-GM8))/30)),0)+IF(GQ8="Ano",IF(GP8="",0,((30/(GO8*$F8)*(GO8*$F8-GP8))/30)),0)+IF(GT8="Ano",IF(GS8="",0,((30/(GR8*$F8)*(GR8*$F8-GS8))/30)),0)+IF(GW8="Ano",IF(GV8="",0,((30/(GU8*$F8)*(GU8*$F8-GV8))/30)),0)+IF(GZ8="Ano",IF(GY8="",0,((30/(GX8*$F8)*(GX8*$F8-GY8))/30)),0)+IF(HC8="Ano",IF(HB8="",0,((30/(HA8*$F8)*(HA8*$F8-HB8))/30)),0)+IF(HF8="Ano",IF(HE8="",0,((30/(HD8*$F8)*(HD8*$F8-HE8))/30)),0))))</f>
        <v>0</v>
      </c>
      <c r="HJ8" s="231">
        <f t="shared" ref="HJ8:HJ71" si="42">FLOOR(HI8*$N8,1)</f>
        <v>0</v>
      </c>
      <c r="HK8" s="23"/>
      <c r="HL8" s="23"/>
      <c r="HM8" s="177">
        <v>160</v>
      </c>
      <c r="HN8" s="584"/>
      <c r="HO8" s="585"/>
      <c r="HP8" s="177">
        <v>160</v>
      </c>
      <c r="HQ8" s="584"/>
      <c r="HR8" s="585"/>
      <c r="HS8" s="177">
        <v>160</v>
      </c>
      <c r="HT8" s="584"/>
      <c r="HU8" s="585"/>
      <c r="HV8" s="177">
        <v>160</v>
      </c>
      <c r="HW8" s="584"/>
      <c r="HX8" s="585"/>
      <c r="HY8" s="177">
        <v>160</v>
      </c>
      <c r="HZ8" s="584"/>
      <c r="IA8" s="585"/>
      <c r="IB8" s="177">
        <v>160</v>
      </c>
      <c r="IC8" s="584"/>
      <c r="ID8" s="585"/>
      <c r="IE8" s="177">
        <v>160</v>
      </c>
      <c r="IF8" s="584"/>
      <c r="IG8" s="585"/>
      <c r="IH8" s="177">
        <v>160</v>
      </c>
      <c r="II8" s="584"/>
      <c r="IJ8" s="585"/>
      <c r="IK8" s="256">
        <f t="shared" ref="IK8:IK71" si="43">IF($Z8="Ne",0,IF(IF(HN8="",0,((30/(HM8*$F8)*(HM8*$F8-HN8))/30))+IF(HQ8="",0,((30/(HP8*$F8)*(HP8*$F8-HQ8))/30))+IF(HT8="",0,((30/(HS8*$F8)*(HS8*$F8-HT8))/30))+IF(HW8="",0,((30/(HV8*$F8)*(HV8*$F8-HW8))/30))+IF(HZ8="",0,((30/(HY8*$F8)*(HY8*$F8-HZ8))/30))+IF(IC8="",0,((30/(IB8*$F8)*(IB8*$F8-IC8))/30))+IF(IF8="",0,((30/(IE8*$F8)*(IE8*$F8-IF8))/30))+IF(II8="",0,((30/(IH8*$F8)*(IH8*$F8-II8))/30))&gt;($E8-1-$BM8-$CQ8-$DU8-$EY8-$GC8-$HG8),$E8-1-$BM8-$CQ8-$DU8-$EY8-$GC8-$HG8,IF(HN8="",0,((30/(HM8*$F8)*(HM8*$F8-HN8))/30))+IF(HQ8="",0,((30/(HP8*$F8)*(HP8*$F8-HQ8))/30))+IF(HT8="",0,((30/(HS8*$F8)*(HS8*$F8-HT8))/30))+IF(HW8="",0,((30/(HV8*$F8)*(HV8*$F8-HW8))/30))+IF(HZ8="",0,((30/(HY8*$F8)*(HY8*$F8-HZ8))/30))+IF(IC8="",0,((30/(IB8*$F8)*(IB8*$F8-IC8))/30))+IF(IF8="",0,((30/(IE8*$F8)*(IE8*$F8-IF8))/30))+IF(II8="",0,((30/(IH8*$F8)*(IH8*$F8-II8))/30))))</f>
        <v>0</v>
      </c>
      <c r="IL8" s="255">
        <f t="shared" ref="IL8:IL71" si="44">FLOOR(IK8*$I8,1)</f>
        <v>0</v>
      </c>
      <c r="IM8" s="230">
        <f t="shared" ref="IM8:IM71" si="45">IF($Z8="Ne",0,IF(OR($M8=0,$M8=""),0,IF(IF(HO8="Ano",IF(HN8="",0,((30/(HM8*$F8)*(HM8*$F8-HN8))/30)),0)+IF(HR8="Ano",IF(HQ8="",0,((30/(HP8*$F8)*(HP8*$F8-HQ8))/30)),0)+IF(HU8="Ano",IF(HT8="",0,((30/(HS8*$F8)*(HS8*$F8-HT8))/30)),0)+IF(HX8="Ano",IF(HW8="",0,((30/(HV8*$F8)*(HV8*$F8-HW8))/30)),0)+IF(IA8="Ano",IF(HZ8="",0,((30/(HY8*$F8)*(HY8*$F8-HZ8))/30)),0)+IF(ID8="Ano",IF(IC8="",0,((30/(IB8*$F8)*(IB8*$F8-IC8))/30)),0)+IF(IG8="Ano",IF(IF8="",0,((30/(IE8*$F8)*(IE8*$F8-IF8))/30)),0)+IF(IJ8="Ano",IF(II8="",0,((30/(IH8*$F8)*(IH8*$F8-II8))/30)),0)&gt;($M8-1-$BO8-$CS8-$DW8-$FA8-$GE8-$HI8),($M8-1-$BO8-$CS8-$DW8-$FA8-$GE8-$HI8),IF(HO8="Ano",IF(HN8="",0,((30/(HM8*$F8)*(HM8*$F8-HN8))/30)),0)+IF(HR8="Ano",IF(HQ8="",0,((30/(HP8*$F8)*(HP8*$F8-HQ8))/30)),0)+IF(HU8="Ano",IF(HT8="",0,((30/(HS8*$F8)*(HS8*$F8-HT8))/30)),0)+IF(HX8="Ano",IF(HW8="",0,((30/(HV8*$F8)*(HV8*$F8-HW8))/30)),0)+IF(IA8="Ano",IF(HZ8="",0,((30/(HY8*$F8)*(HY8*$F8-HZ8))/30)),0)+IF(ID8="Ano",IF(IC8="",0,((30/(IB8*$F8)*(IB8*$F8-IC8))/30)),0)+IF(IG8="Ano",IF(IF8="",0,((30/(IE8*$F8)*(IE8*$F8-IF8))/30)),0)+IF(IJ8="Ano",IF(II8="",0,((30/(IH8*$F8)*(IH8*$F8-II8))/30)),0))))</f>
        <v>0</v>
      </c>
      <c r="IN8" s="231">
        <f t="shared" ref="IN8:IN71" si="46">FLOOR(IM8*$N8,1)</f>
        <v>0</v>
      </c>
      <c r="IO8" s="23"/>
      <c r="IP8" s="23"/>
      <c r="IQ8" s="581">
        <v>160</v>
      </c>
      <c r="IR8" s="584"/>
      <c r="IS8" s="585"/>
      <c r="IT8" s="588">
        <v>160</v>
      </c>
      <c r="IU8" s="584"/>
      <c r="IV8" s="585"/>
      <c r="IW8" s="588">
        <v>160</v>
      </c>
      <c r="IX8" s="584"/>
      <c r="IY8" s="585"/>
      <c r="IZ8" s="588">
        <v>160</v>
      </c>
      <c r="JA8" s="584"/>
      <c r="JB8" s="585"/>
      <c r="JC8" s="588">
        <v>160</v>
      </c>
      <c r="JD8" s="584"/>
      <c r="JE8" s="585"/>
      <c r="JF8" s="588">
        <v>160</v>
      </c>
      <c r="JG8" s="584"/>
      <c r="JH8" s="585"/>
      <c r="JI8" s="588">
        <v>160</v>
      </c>
      <c r="JJ8" s="584"/>
      <c r="JK8" s="585"/>
      <c r="JL8" s="588">
        <v>160</v>
      </c>
      <c r="JM8" s="584"/>
      <c r="JN8" s="585"/>
      <c r="JO8" s="256">
        <f t="shared" ref="JO8:JO71" si="47">IF($Z8="Ne",0,IF(IF(IR8="",0,((30/(IQ8*$F8)*(IQ8*$F8-IR8))/30))+IF(IU8="",0,((30/(IT8*$F8)*(IT8*$F8-IU8))/30))+IF(IX8="",0,((30/(IW8*$F8)*(IW8*$F8-IX8))/30))+IF(JA8="",0,((30/(IZ8*$F8)*(IZ8*$F8-JA8))/30))+IF(JD8="",0,((30/(JC8*$F8)*(JC8*$F8-JD8))/30))+IF(JG8="",0,((30/(JF8*$F8)*(JF8*$F8-JG8))/30))+IF(JJ8="",0,((30/(JI8*$F8)*(JI8*$F8-JJ8))/30))+IF(JM8="",0,((30/(JL8*$F8)*(JL8*$F8-JM8))/30))&gt;($E8-1-$BM8-$CQ8-$DU8-$EY8-$GC8-$HG8-$IK8),$E8-1-$BM8-$CQ8-$DU8-$EY8-$GC8-$HG8-$IK8,IF(IR8="",0,((30/(IQ8*$F8)*(IQ8*$F8-IR8))/30))+IF(IU8="",0,((30/(IT8*$F8)*(IT8*$F8-IU8))/30))+IF(IX8="",0,((30/(IW8*$F8)*(IW8*$F8-IX8))/30))+IF(JA8="",0,((30/(IZ8*$F8)*(IZ8*$F8-JA8))/30))+IF(JD8="",0,((30/(JC8*$F8)*(JC8*$F8-JD8))/30))+IF(JG8="",0,((30/(JF8*$F8)*(JF8*$F8-JG8))/30))+IF(JJ8="",0,((30/(JI8*$F8)*(JI8*$F8-JJ8))/30))+IF(JM8="",0,((30/(JL8*$F8)*(JL8*$F8-JM8))/30))))</f>
        <v>0</v>
      </c>
      <c r="JP8" s="255">
        <f t="shared" ref="JP8:JP71" si="48">FLOOR(JO8*$I8,1)</f>
        <v>0</v>
      </c>
      <c r="JQ8" s="230">
        <f t="shared" ref="JQ8:JQ71" si="49">IF($Z8="Ne",0,IF(OR($M8=0,$M8=""),0,IF(IF(IS8="Ano",IF(IR8="",0,((30/(IQ8*$F8)*(IQ8*$F8-IR8))/30)),0)+IF(IV8="Ano",IF(IU8="",0,((30/(IT8*$F8)*(IT8*$F8-IU8))/30)),0)+IF(IY8="Ano",IF(IX8="",0,((30/(IW8*$F8)*(IW8*$F8-IX8))/30)),0)+IF(JB8="Ano",IF(JA8="",0,((30/(IZ8*$F8)*(IZ8*$F8-JA8))/30)),0)+IF(JE8="Ano",IF(JD8="",0,((30/(JC8*$F8)*(JC8*$F8-JD8))/30)),0)+IF(JH8="Ano",IF(JG8="",0,((30/(JF8*$F8)*(JF8*$F8-JG8))/30)),0)+IF(JK8="Ano",IF(JJ8="",0,((30/(JI8*$F8)*(JI8*$F8-JJ8))/30)),0)+IF(JN8="Ano",IF(JM8="",0,((30/(JL8*$F8)*(JL8*$F8-JM8))/30)),0)&gt;($M8-1-$BO8-$CS8-$DW8-$FA8-$GE8-$HI8-$IM8),($M8-1-$BO8-$CS8-$DW8-$FA8-$GE8-$HI8-$IM8),IF(IS8="Ano",IF(IR8="",0,((30/(IQ8*$F8)*(IQ8*$F8-IR8))/30)),0)+IF(IV8="Ano",IF(IU8="",0,((30/(IT8*$F8)*(IT8*$F8-IU8))/30)),0)+IF(IY8="Ano",IF(IX8="",0,((30/(IW8*$F8)*(IW8*$F8-IX8))/30)),0)+IF(JB8="Ano",IF(JA8="",0,((30/(IZ8*$F8)*(IZ8*$F8-JA8))/30)),0)+IF(JE8="Ano",IF(JD8="",0,((30/(JC8*$F8)*(JC8*$F8-JD8))/30)),0)+IF(JH8="Ano",IF(JG8="",0,((30/(JF8*$F8)*(JF8*$F8-JG8))/30)),0)+IF(JK8="Ano",IF(JJ8="",0,((30/(JI8*$F8)*(JI8*$F8-JJ8))/30)),0)+IF(JN8="Ano",IF(JM8="",0,((30/(JL8*$F8)*(JL8*$F8-JM8))/30)),0))))</f>
        <v>0</v>
      </c>
      <c r="JR8" s="231">
        <f t="shared" ref="JR8:JR71" si="50">FLOOR(JQ8*$N8,1)</f>
        <v>0</v>
      </c>
      <c r="JS8" s="23"/>
      <c r="JT8" s="23"/>
      <c r="JU8" s="586">
        <v>160</v>
      </c>
      <c r="JV8" s="587"/>
      <c r="JW8" s="585"/>
      <c r="JX8" s="588">
        <v>160</v>
      </c>
      <c r="JY8" s="584"/>
      <c r="JZ8" s="585"/>
      <c r="KA8" s="205">
        <v>160</v>
      </c>
      <c r="KB8" s="587"/>
      <c r="KC8" s="585"/>
      <c r="KD8" s="205">
        <v>160</v>
      </c>
      <c r="KE8" s="587"/>
      <c r="KF8" s="585"/>
      <c r="KG8" s="588">
        <v>160</v>
      </c>
      <c r="KH8" s="584"/>
      <c r="KI8" s="585"/>
      <c r="KJ8" s="588">
        <v>160</v>
      </c>
      <c r="KK8" s="584"/>
      <c r="KL8" s="585"/>
      <c r="KM8" s="588">
        <v>160</v>
      </c>
      <c r="KN8" s="584"/>
      <c r="KO8" s="585"/>
      <c r="KP8" s="581">
        <v>160</v>
      </c>
      <c r="KQ8" s="584"/>
      <c r="KR8" s="585"/>
      <c r="KS8" s="256">
        <f t="shared" ref="KS8:KS71" si="51">IF($Z8="Ne",0,IF(IF(JV8="",0,((30/(JU8*$F8)*(JU8*$F8-JV8))/30))+IF(JY8="",0,((30/(JX8*$F8)*(JX8*$F8-JY8))/30))+IF(KB8="",0,((30/(KA8*$F8)*(KA8*$F8-KB8))/30))+IF(KE8="",0,((30/(KD8*$F8)*(KD8*$F8-KE8))/30))+IF(KH8="",0,((30/(KG8*$F8)*(KG8*$F8-KH8))/30))+IF(KK8="",0,((30/(KJ8*$F8)*(KJ8*$F8-KK8))/30))+IF(KN8="",0,((30/(KM8*$F8)*(KM8*$F8-KN8))/30))+IF(KQ8="",0,((30/(KP8*$F8)*(KP8*$F8-KQ8))/30))&gt;($E8-1-$BM8-$CQ8-$DU8-$EY8-$GC8-$HG8-$IK8-$JO8),$E8-1-$BM8-$CQ8-$DU8-$EY8-$GC8-$HG8-$IK8-$JO8,IF(JV8="",0,((30/(JU8*$F8)*(JU8*$F8-JV8))/30))+IF(JY8="",0,((30/(JX8*$F8)*(JX8*$F8-JY8))/30))+IF(KB8="",0,((30/(KA8*$F8)*(KA8*$F8-KB8))/30))+IF(KE8="",0,((30/(KD8*$F8)*(KD8*$F8-KE8))/30))+IF(KH8="",0,((30/(KG8*$F8)*(KG8*$F8-KH8))/30))+IF(KK8="",0,((30/(KJ8*$F8)*(KJ8*$F8-KK8))/30))+IF(KN8="",0,((30/(KM8*$F8)*(KM8*$F8-KN8))/30))+IF(KQ8="",0,((30/(KP8*$F8)*(KP8*$F8-KQ8))/30))))</f>
        <v>0</v>
      </c>
      <c r="KT8" s="255">
        <f t="shared" ref="KT8:KT71" si="52">FLOOR(KS8*$I8,1)</f>
        <v>0</v>
      </c>
      <c r="KU8" s="230">
        <f t="shared" ref="KU8:KU71" si="53">IF($Z8="Ne",0,IF(OR($M8=0,$M8=""),0,IF(IF(JW8="Ano",IF(JV8="",0,((30/(JU8*$F8)*(JU8*$F8-JV8))/30)),0)+IF(JZ8="Ano",IF(JY8="",0,((30/(JX8*$F8)*(JX8*$F8-JY8))/30)),0)+IF(KC8="Ano",IF(KB8="",0,((30/(KA8*$F8)*(KA8*$F8-KB8))/30)),0)+IF(KF8="Ano",IF(KE8="",0,((30/(KD8*$F8)*(KD8*$F8-KE8))/30)),0)+IF(KI8="Ano",IF(KH8="",0,((30/(KG8*$F8)*(KG8*$F8-KH8))/30)),0)+IF(KL8="Ano",IF(KK8="",0,((30/(KJ8*$F8)*(KJ8*$F8-KK8))/30)),0)+IF(KO8="Ano",IF(KN8="",0,((30/(KM8*$F8)*(KM8*$F8-KN8))/30)),0)+IF(KR8="Ano",IF(KQ8="",0,((30/(KP8*$F8)*(KP8*$F8-KQ8))/30)),0)&gt;($M8-1-$BO8-$CS8-$DW8-$FA8-$GE8-$HI8-$IM8-$JQ8),($M8-1-$BO8-$CS8-$DW8-$FA8-$GE8-$HI8-$IM8-$JQ8),IF(JW8="Ano",IF(JV8="",0,((30/(JU8*$F8)*(JU8*$F8-JV8))/30)),0)+IF(JZ8="Ano",IF(JY8="",0,((30/(JX8*$F8)*(JX8*$F8-JY8))/30)),0)+IF(KC8="Ano",IF(KB8="",0,((30/(KA8*$F8)*(KA8*$F8-KB8))/30)),0)+IF(KF8="Ano",IF(KE8="",0,((30/(KD8*$F8)*(KD8*$F8-KE8))/30)),0)+IF(KI8="Ano",IF(KH8="",0,((30/(KG8*$F8)*(KG8*$F8-KH8))/30)),0)+IF(KL8="Ano",IF(KK8="",0,((30/(KJ8*$F8)*(KJ8*$F8-KK8))/30)),0)+IF(KO8="Ano",IF(KN8="",0,((30/(KM8*$F8)*(KM8*$F8-KN8))/30)),0)+IF(KR8="Ano",IF(KQ8="",0,((30/(KP8*$F8)*(KP8*$F8-KQ8))/30)),0))))</f>
        <v>0</v>
      </c>
      <c r="KV8" s="231">
        <f t="shared" ref="KV8:KV71" si="54">FLOOR(KU8*$N8,1)</f>
        <v>0</v>
      </c>
      <c r="KW8" s="23"/>
      <c r="KX8" s="23"/>
      <c r="KY8" s="589" t="s">
        <v>300</v>
      </c>
      <c r="KZ8" s="590">
        <v>160</v>
      </c>
      <c r="LA8" s="591"/>
      <c r="LB8" s="178"/>
      <c r="LC8" s="256">
        <f t="shared" ref="LC8:LC71" si="55">IF($KY8="Ne",0,IF(LA8="",0,((30/(KZ8*F8)*(KZ8*F8-LA8))/30)))</f>
        <v>0</v>
      </c>
      <c r="LD8" s="231">
        <f t="shared" si="1"/>
        <v>0</v>
      </c>
      <c r="LE8" s="230">
        <f t="shared" ref="LE8:LE71" si="56">IF(OR($M8=0,$M8=""),0,IF(KY8="Ano",IF(LB8="Ano",LC8,0),0))</f>
        <v>0</v>
      </c>
      <c r="LF8" s="255">
        <f t="shared" si="2"/>
        <v>0</v>
      </c>
      <c r="LG8" s="592"/>
      <c r="LH8" s="23"/>
      <c r="LI8" s="23"/>
      <c r="LJ8" s="232">
        <f t="shared" si="3"/>
        <v>0</v>
      </c>
      <c r="LK8" s="259">
        <f t="shared" si="4"/>
        <v>0</v>
      </c>
      <c r="LL8" s="230">
        <f t="shared" si="5"/>
        <v>0</v>
      </c>
      <c r="LM8" s="231">
        <f t="shared" si="6"/>
        <v>0</v>
      </c>
      <c r="LN8" s="234">
        <f t="shared" si="7"/>
        <v>0</v>
      </c>
      <c r="LO8" s="233">
        <f t="shared" si="8"/>
        <v>0</v>
      </c>
      <c r="LP8" s="230">
        <f t="shared" si="9"/>
        <v>0</v>
      </c>
      <c r="LQ8" s="255">
        <f t="shared" si="10"/>
        <v>0</v>
      </c>
      <c r="LR8" s="426">
        <f t="shared" si="11"/>
        <v>0</v>
      </c>
      <c r="LS8" s="434">
        <f t="shared" si="12"/>
        <v>0</v>
      </c>
      <c r="LT8" s="426">
        <f t="shared" si="13"/>
        <v>0</v>
      </c>
      <c r="LU8" s="431">
        <f t="shared" si="14"/>
        <v>0</v>
      </c>
      <c r="LV8" s="429"/>
      <c r="LW8" s="434"/>
      <c r="LX8" s="426">
        <f t="shared" si="15"/>
        <v>0</v>
      </c>
      <c r="LY8" s="431">
        <f t="shared" si="16"/>
        <v>0</v>
      </c>
      <c r="LZ8" s="23"/>
      <c r="MD8" s="26"/>
      <c r="ME8" s="26"/>
      <c r="MG8" s="26"/>
    </row>
    <row r="9" spans="2:345" s="4" customFormat="1" ht="16.5" customHeight="1" x14ac:dyDescent="0.25">
      <c r="B9" s="46" t="s">
        <v>5</v>
      </c>
      <c r="C9" s="952"/>
      <c r="D9" s="953"/>
      <c r="E9" s="313"/>
      <c r="F9" s="314"/>
      <c r="G9" s="315"/>
      <c r="H9" s="59"/>
      <c r="I9" s="57">
        <f>INT(ROUND(F9,2)*(IF(RIGHT(G9,1)="*",data!$J$11*H9+(IF(H9&gt;0, data!$K$11,0)),(IF(G9&gt;0,data!$J$11*RIGHT(G9,5)+data!$K$11,0)))))</f>
        <v>0</v>
      </c>
      <c r="J9" s="57">
        <f>IF(E9&gt;0,I9*E9,0)</f>
        <v>0</v>
      </c>
      <c r="K9" s="319"/>
      <c r="L9" s="320"/>
      <c r="M9" s="318"/>
      <c r="N9" s="57">
        <f>INT(ROUND(F9,2)*(IF(J9&gt;0,(IF(L9="ano",data!$J$6,0)),0)))</f>
        <v>0</v>
      </c>
      <c r="O9" s="61">
        <f>IF(M9&gt;E9,N9*E9,N9*M9)</f>
        <v>0</v>
      </c>
      <c r="P9" s="63">
        <f>J9+O9</f>
        <v>0</v>
      </c>
      <c r="Q9" s="26"/>
      <c r="R9" s="292" t="str">
        <f>IF(K9="Ano","",IF(P9&gt;0,1,""))</f>
        <v/>
      </c>
      <c r="S9" s="293" t="str">
        <f>IF(K9="Ano",IF(P9&gt;0,1,""),"")</f>
        <v/>
      </c>
      <c r="T9" s="65" t="s">
        <v>343</v>
      </c>
      <c r="U9" s="294" t="str">
        <f t="shared" si="0"/>
        <v/>
      </c>
      <c r="V9" s="4">
        <f>IF(P9&gt;0,IF(ISTEXT(C9)=TRUE,0,1),0)</f>
        <v>0</v>
      </c>
      <c r="W9" s="26">
        <f>IF(H9&gt;0,IF(RIGHT(G9,1)="*",0,1),0)</f>
        <v>0</v>
      </c>
      <c r="X9" s="26">
        <f>IF(OR(G9=data!$I$18,G9=data!$I$19,G9=data!$I$20,G9=data!$I$21,G9=data!$I$22,G9=data!$I$23,G9=data!$I$24,G9=data!$I$25,G9=data!$I$26,G9=data!$I$27,G9=data!$I$28,G9=data!$I$29,G9=data!$I$30,G9=data!$I$31,G9=data!$I$32,G9=data!$I$33,G9=data!$I$34,G9=data!$I$35,G9=data!$I$36,G9=data!$I$37,G9=data!$I$38,G9=data!$I$39,G9=data!$I$40,G9=data!$I$41,G9=data!$I$42,G9=data!$I$43,G9=data!$I$44),1,0)</f>
        <v>0</v>
      </c>
      <c r="Z9" s="179" t="s">
        <v>300</v>
      </c>
      <c r="AA9" s="10"/>
      <c r="AB9" s="10"/>
      <c r="AC9" s="171">
        <v>160</v>
      </c>
      <c r="AD9" s="336"/>
      <c r="AE9" s="227"/>
      <c r="AF9" s="171">
        <v>160</v>
      </c>
      <c r="AG9" s="336"/>
      <c r="AH9" s="227"/>
      <c r="AI9" s="171">
        <v>160</v>
      </c>
      <c r="AJ9" s="336"/>
      <c r="AK9" s="227"/>
      <c r="AL9" s="171">
        <v>160</v>
      </c>
      <c r="AM9" s="336"/>
      <c r="AN9" s="227"/>
      <c r="AO9" s="171">
        <v>160</v>
      </c>
      <c r="AP9" s="336"/>
      <c r="AQ9" s="227"/>
      <c r="AR9" s="171">
        <v>160</v>
      </c>
      <c r="AS9" s="336"/>
      <c r="AT9" s="227"/>
      <c r="AU9" s="171">
        <v>160</v>
      </c>
      <c r="AV9" s="336"/>
      <c r="AW9" s="227"/>
      <c r="AX9" s="171">
        <v>160</v>
      </c>
      <c r="AY9" s="336"/>
      <c r="AZ9" s="227"/>
      <c r="BA9" s="171">
        <v>160</v>
      </c>
      <c r="BB9" s="336"/>
      <c r="BC9" s="227"/>
      <c r="BD9" s="171">
        <v>160</v>
      </c>
      <c r="BE9" s="336"/>
      <c r="BF9" s="227"/>
      <c r="BG9" s="171">
        <v>160</v>
      </c>
      <c r="BH9" s="336"/>
      <c r="BI9" s="227"/>
      <c r="BJ9" s="171">
        <v>160</v>
      </c>
      <c r="BK9" s="336"/>
      <c r="BL9" s="227"/>
      <c r="BM9" s="337">
        <f t="shared" si="19"/>
        <v>0</v>
      </c>
      <c r="BN9" s="231">
        <f t="shared" si="20"/>
        <v>0</v>
      </c>
      <c r="BO9" s="230">
        <f t="shared" si="21"/>
        <v>0</v>
      </c>
      <c r="BP9" s="231">
        <f t="shared" si="22"/>
        <v>0</v>
      </c>
      <c r="BS9" s="167">
        <v>160</v>
      </c>
      <c r="BT9" s="335"/>
      <c r="BU9" s="180"/>
      <c r="BV9" s="167">
        <v>160</v>
      </c>
      <c r="BW9" s="335"/>
      <c r="BX9" s="180"/>
      <c r="BY9" s="167">
        <v>160</v>
      </c>
      <c r="BZ9" s="335"/>
      <c r="CA9" s="180"/>
      <c r="CB9" s="167">
        <v>160</v>
      </c>
      <c r="CC9" s="335"/>
      <c r="CD9" s="180"/>
      <c r="CE9" s="167">
        <v>160</v>
      </c>
      <c r="CF9" s="335"/>
      <c r="CG9" s="180"/>
      <c r="CH9" s="167">
        <v>160</v>
      </c>
      <c r="CI9" s="335"/>
      <c r="CJ9" s="180"/>
      <c r="CK9" s="167">
        <v>160</v>
      </c>
      <c r="CL9" s="335"/>
      <c r="CM9" s="180"/>
      <c r="CN9" s="167">
        <v>160</v>
      </c>
      <c r="CO9" s="335"/>
      <c r="CP9" s="180"/>
      <c r="CQ9" s="256">
        <f t="shared" si="23"/>
        <v>0</v>
      </c>
      <c r="CR9" s="255">
        <f t="shared" si="24"/>
        <v>0</v>
      </c>
      <c r="CS9" s="230">
        <f t="shared" si="25"/>
        <v>0</v>
      </c>
      <c r="CT9" s="231">
        <f t="shared" si="26"/>
        <v>0</v>
      </c>
      <c r="CW9" s="167">
        <v>160</v>
      </c>
      <c r="CX9" s="351"/>
      <c r="CY9" s="172"/>
      <c r="CZ9" s="198">
        <v>160</v>
      </c>
      <c r="DA9" s="336"/>
      <c r="DB9" s="172"/>
      <c r="DC9" s="198">
        <v>160</v>
      </c>
      <c r="DD9" s="336"/>
      <c r="DE9" s="172"/>
      <c r="DF9" s="198">
        <v>160</v>
      </c>
      <c r="DG9" s="336"/>
      <c r="DH9" s="172"/>
      <c r="DI9" s="198">
        <v>160</v>
      </c>
      <c r="DJ9" s="336"/>
      <c r="DK9" s="172"/>
      <c r="DL9" s="167">
        <v>160</v>
      </c>
      <c r="DM9" s="351"/>
      <c r="DN9" s="172"/>
      <c r="DO9" s="198">
        <v>160</v>
      </c>
      <c r="DP9" s="336"/>
      <c r="DQ9" s="172"/>
      <c r="DR9" s="198">
        <v>160</v>
      </c>
      <c r="DS9" s="336"/>
      <c r="DT9" s="172"/>
      <c r="DU9" s="256">
        <f t="shared" si="27"/>
        <v>0</v>
      </c>
      <c r="DV9" s="255">
        <f t="shared" si="28"/>
        <v>0</v>
      </c>
      <c r="DW9" s="230">
        <f t="shared" si="29"/>
        <v>0</v>
      </c>
      <c r="DX9" s="231">
        <f t="shared" si="30"/>
        <v>0</v>
      </c>
      <c r="EA9" s="357">
        <v>160</v>
      </c>
      <c r="EB9" s="335"/>
      <c r="EC9" s="172"/>
      <c r="ED9" s="198">
        <v>160</v>
      </c>
      <c r="EE9" s="335"/>
      <c r="EF9" s="172"/>
      <c r="EG9" s="198">
        <v>160</v>
      </c>
      <c r="EH9" s="335"/>
      <c r="EI9" s="172"/>
      <c r="EJ9" s="198">
        <v>160</v>
      </c>
      <c r="EK9" s="335"/>
      <c r="EL9" s="172"/>
      <c r="EM9" s="167">
        <v>160</v>
      </c>
      <c r="EN9" s="351"/>
      <c r="EO9" s="172"/>
      <c r="EP9" s="198">
        <v>160</v>
      </c>
      <c r="EQ9" s="335"/>
      <c r="ER9" s="172"/>
      <c r="ES9" s="167">
        <v>160</v>
      </c>
      <c r="ET9" s="351"/>
      <c r="EU9" s="172"/>
      <c r="EV9" s="198">
        <v>160</v>
      </c>
      <c r="EW9" s="335"/>
      <c r="EX9" s="172"/>
      <c r="EY9" s="256">
        <f t="shared" si="31"/>
        <v>0</v>
      </c>
      <c r="EZ9" s="255">
        <f t="shared" si="32"/>
        <v>0</v>
      </c>
      <c r="FA9" s="230">
        <f t="shared" si="33"/>
        <v>0</v>
      </c>
      <c r="FB9" s="231">
        <f t="shared" si="34"/>
        <v>0</v>
      </c>
      <c r="FE9" s="357">
        <v>160</v>
      </c>
      <c r="FF9" s="335"/>
      <c r="FG9" s="172"/>
      <c r="FH9" s="198">
        <v>160</v>
      </c>
      <c r="FI9" s="335"/>
      <c r="FJ9" s="172"/>
      <c r="FK9" s="198">
        <v>160</v>
      </c>
      <c r="FL9" s="335"/>
      <c r="FM9" s="172"/>
      <c r="FN9" s="198">
        <v>160</v>
      </c>
      <c r="FO9" s="335"/>
      <c r="FP9" s="172"/>
      <c r="FQ9" s="198">
        <v>160</v>
      </c>
      <c r="FR9" s="335"/>
      <c r="FS9" s="172"/>
      <c r="FT9" s="198">
        <v>160</v>
      </c>
      <c r="FU9" s="335"/>
      <c r="FV9" s="172"/>
      <c r="FW9" s="198">
        <v>160</v>
      </c>
      <c r="FX9" s="335"/>
      <c r="FY9" s="172"/>
      <c r="FZ9" s="198">
        <v>160</v>
      </c>
      <c r="GA9" s="335"/>
      <c r="GB9" s="172"/>
      <c r="GC9" s="256">
        <f t="shared" si="35"/>
        <v>0</v>
      </c>
      <c r="GD9" s="255">
        <f t="shared" si="36"/>
        <v>0</v>
      </c>
      <c r="GE9" s="230">
        <f t="shared" si="37"/>
        <v>0</v>
      </c>
      <c r="GF9" s="231">
        <f t="shared" si="38"/>
        <v>0</v>
      </c>
      <c r="GI9" s="357">
        <v>160</v>
      </c>
      <c r="GJ9" s="335"/>
      <c r="GK9" s="172"/>
      <c r="GL9" s="198">
        <v>160</v>
      </c>
      <c r="GM9" s="335"/>
      <c r="GN9" s="172"/>
      <c r="GO9" s="167">
        <v>160</v>
      </c>
      <c r="GP9" s="351"/>
      <c r="GQ9" s="172"/>
      <c r="GR9" s="167">
        <v>160</v>
      </c>
      <c r="GS9" s="351"/>
      <c r="GT9" s="172"/>
      <c r="GU9" s="167">
        <v>160</v>
      </c>
      <c r="GV9" s="351"/>
      <c r="GW9" s="172"/>
      <c r="GX9" s="167">
        <v>160</v>
      </c>
      <c r="GY9" s="351"/>
      <c r="GZ9" s="172"/>
      <c r="HA9" s="198">
        <v>160</v>
      </c>
      <c r="HB9" s="335"/>
      <c r="HC9" s="172"/>
      <c r="HD9" s="198">
        <v>160</v>
      </c>
      <c r="HE9" s="335"/>
      <c r="HF9" s="172"/>
      <c r="HG9" s="256">
        <f t="shared" si="39"/>
        <v>0</v>
      </c>
      <c r="HH9" s="255">
        <f t="shared" si="40"/>
        <v>0</v>
      </c>
      <c r="HI9" s="230">
        <f t="shared" si="41"/>
        <v>0</v>
      </c>
      <c r="HJ9" s="231">
        <f t="shared" si="42"/>
        <v>0</v>
      </c>
      <c r="HM9" s="167">
        <v>160</v>
      </c>
      <c r="HN9" s="351"/>
      <c r="HO9" s="172"/>
      <c r="HP9" s="167">
        <v>160</v>
      </c>
      <c r="HQ9" s="351"/>
      <c r="HR9" s="172"/>
      <c r="HS9" s="167">
        <v>160</v>
      </c>
      <c r="HT9" s="351"/>
      <c r="HU9" s="172"/>
      <c r="HV9" s="167">
        <v>160</v>
      </c>
      <c r="HW9" s="351"/>
      <c r="HX9" s="172"/>
      <c r="HY9" s="167">
        <v>160</v>
      </c>
      <c r="HZ9" s="351"/>
      <c r="IA9" s="172"/>
      <c r="IB9" s="167">
        <v>160</v>
      </c>
      <c r="IC9" s="351"/>
      <c r="ID9" s="172"/>
      <c r="IE9" s="167">
        <v>160</v>
      </c>
      <c r="IF9" s="351"/>
      <c r="IG9" s="172"/>
      <c r="IH9" s="167">
        <v>160</v>
      </c>
      <c r="II9" s="351"/>
      <c r="IJ9" s="172"/>
      <c r="IK9" s="256">
        <f t="shared" si="43"/>
        <v>0</v>
      </c>
      <c r="IL9" s="255">
        <f t="shared" si="44"/>
        <v>0</v>
      </c>
      <c r="IM9" s="230">
        <f t="shared" si="45"/>
        <v>0</v>
      </c>
      <c r="IN9" s="231">
        <f t="shared" si="46"/>
        <v>0</v>
      </c>
      <c r="IQ9" s="167">
        <v>160</v>
      </c>
      <c r="IR9" s="351"/>
      <c r="IS9" s="172"/>
      <c r="IT9" s="167">
        <v>160</v>
      </c>
      <c r="IU9" s="351"/>
      <c r="IV9" s="172"/>
      <c r="IW9" s="167">
        <v>160</v>
      </c>
      <c r="IX9" s="351"/>
      <c r="IY9" s="172"/>
      <c r="IZ9" s="167">
        <v>160</v>
      </c>
      <c r="JA9" s="351"/>
      <c r="JB9" s="172"/>
      <c r="JC9" s="167">
        <v>160</v>
      </c>
      <c r="JD9" s="351"/>
      <c r="JE9" s="172"/>
      <c r="JF9" s="167">
        <v>160</v>
      </c>
      <c r="JG9" s="351"/>
      <c r="JH9" s="172"/>
      <c r="JI9" s="209">
        <v>160</v>
      </c>
      <c r="JJ9" s="351"/>
      <c r="JK9" s="172"/>
      <c r="JL9" s="167">
        <v>160</v>
      </c>
      <c r="JM9" s="351"/>
      <c r="JN9" s="172"/>
      <c r="JO9" s="256">
        <f t="shared" si="47"/>
        <v>0</v>
      </c>
      <c r="JP9" s="255">
        <f t="shared" si="48"/>
        <v>0</v>
      </c>
      <c r="JQ9" s="230">
        <f t="shared" si="49"/>
        <v>0</v>
      </c>
      <c r="JR9" s="231">
        <f t="shared" si="50"/>
        <v>0</v>
      </c>
      <c r="JU9" s="357">
        <v>160</v>
      </c>
      <c r="JV9" s="335"/>
      <c r="JW9" s="172"/>
      <c r="JX9" s="167">
        <v>160</v>
      </c>
      <c r="JY9" s="351"/>
      <c r="JZ9" s="172"/>
      <c r="KA9" s="198">
        <v>160</v>
      </c>
      <c r="KB9" s="335"/>
      <c r="KC9" s="172"/>
      <c r="KD9" s="198">
        <v>160</v>
      </c>
      <c r="KE9" s="335"/>
      <c r="KF9" s="172"/>
      <c r="KG9" s="167">
        <v>160</v>
      </c>
      <c r="KH9" s="351"/>
      <c r="KI9" s="172"/>
      <c r="KJ9" s="167">
        <v>160</v>
      </c>
      <c r="KK9" s="351"/>
      <c r="KL9" s="172"/>
      <c r="KM9" s="167">
        <v>160</v>
      </c>
      <c r="KN9" s="351"/>
      <c r="KO9" s="172"/>
      <c r="KP9" s="167">
        <v>160</v>
      </c>
      <c r="KQ9" s="351"/>
      <c r="KR9" s="172"/>
      <c r="KS9" s="256">
        <f t="shared" si="51"/>
        <v>0</v>
      </c>
      <c r="KT9" s="255">
        <f t="shared" si="52"/>
        <v>0</v>
      </c>
      <c r="KU9" s="230">
        <f t="shared" si="53"/>
        <v>0</v>
      </c>
      <c r="KV9" s="231">
        <f t="shared" si="54"/>
        <v>0</v>
      </c>
      <c r="KY9" s="287" t="s">
        <v>300</v>
      </c>
      <c r="KZ9" s="365">
        <v>160</v>
      </c>
      <c r="LA9" s="335"/>
      <c r="LB9" s="180"/>
      <c r="LC9" s="256">
        <f t="shared" si="55"/>
        <v>0</v>
      </c>
      <c r="LD9" s="231">
        <f t="shared" si="1"/>
        <v>0</v>
      </c>
      <c r="LE9" s="230">
        <f t="shared" si="56"/>
        <v>0</v>
      </c>
      <c r="LF9" s="255">
        <f t="shared" si="2"/>
        <v>0</v>
      </c>
      <c r="LG9" s="297"/>
      <c r="LJ9" s="232">
        <f t="shared" si="3"/>
        <v>0</v>
      </c>
      <c r="LK9" s="259">
        <f t="shared" si="4"/>
        <v>0</v>
      </c>
      <c r="LL9" s="230">
        <f t="shared" si="5"/>
        <v>0</v>
      </c>
      <c r="LM9" s="231">
        <f t="shared" si="6"/>
        <v>0</v>
      </c>
      <c r="LN9" s="234">
        <f t="shared" si="7"/>
        <v>0</v>
      </c>
      <c r="LO9" s="233">
        <f t="shared" si="8"/>
        <v>0</v>
      </c>
      <c r="LP9" s="230">
        <f t="shared" si="9"/>
        <v>0</v>
      </c>
      <c r="LQ9" s="255">
        <f t="shared" si="10"/>
        <v>0</v>
      </c>
      <c r="LR9" s="426">
        <f t="shared" si="11"/>
        <v>0</v>
      </c>
      <c r="LS9" s="434">
        <f t="shared" si="12"/>
        <v>0</v>
      </c>
      <c r="LT9" s="426">
        <f t="shared" si="13"/>
        <v>0</v>
      </c>
      <c r="LU9" s="431">
        <f t="shared" si="14"/>
        <v>0</v>
      </c>
      <c r="LV9" s="429" t="s">
        <v>343</v>
      </c>
      <c r="LW9" s="434" t="s">
        <v>343</v>
      </c>
      <c r="LX9" s="426">
        <f t="shared" si="15"/>
        <v>0</v>
      </c>
      <c r="LY9" s="431">
        <f t="shared" si="16"/>
        <v>0</v>
      </c>
      <c r="MD9" s="26"/>
      <c r="ME9" s="26"/>
      <c r="MG9" s="26"/>
    </row>
    <row r="10" spans="2:345" s="4" customFormat="1" ht="15" hidden="1" customHeight="1" x14ac:dyDescent="0.25">
      <c r="B10" s="46"/>
      <c r="C10" s="572"/>
      <c r="D10" s="573"/>
      <c r="E10" s="564"/>
      <c r="F10" s="575"/>
      <c r="G10" s="593"/>
      <c r="H10" s="58"/>
      <c r="I10" s="57">
        <f>INT(ROUND(F10,2)*(IF(RIGHT(G10,1)="*",data!$J$11*H10+(IF(H10&gt;0, data!$K$11,0)),(IF(G10&gt;0,data!$J$11*RIGHT(G10,5)+data!$K$11,0)))))</f>
        <v>0</v>
      </c>
      <c r="J10" s="57"/>
      <c r="K10" s="594"/>
      <c r="L10" s="566"/>
      <c r="M10" s="131"/>
      <c r="N10" s="57">
        <f>INT(ROUND(F10,2)*(IF(J10&gt;0,(IF(L10="ano",data!$J$6,0)),0)))</f>
        <v>0</v>
      </c>
      <c r="O10" s="61"/>
      <c r="P10" s="63"/>
      <c r="Q10" s="26"/>
      <c r="R10" s="292" t="str">
        <f t="shared" si="17"/>
        <v/>
      </c>
      <c r="S10" s="293" t="str">
        <f t="shared" si="18"/>
        <v/>
      </c>
      <c r="T10" s="65"/>
      <c r="U10" s="294" t="str">
        <f t="shared" si="0"/>
        <v/>
      </c>
      <c r="V10" s="23"/>
      <c r="W10" s="26"/>
      <c r="X10" s="26">
        <f>IF(OR(G10=data!$I$18,G10=data!$I$19,G10=data!$I$20,G10=data!$I$21,G10=data!$I$22,G10=data!$I$23,G10=data!$I$24,G10=data!$I$25,G10=data!$I$26,G10=data!$I$27,G10=data!$I$28,G10=data!$I$29,G10=data!$I$30,G10=data!$I$31,G10=data!$I$32,G10=data!$I$33,G10=data!$I$34,G10=data!$I$35,G10=data!$I$36,G10=data!$I$37,G10=data!$I$38,G10=data!$I$39,G10=data!$I$40,G10=data!$I$41,G10=data!$I$42,G10=data!$I$43,G10=data!$I$44),1,0)</f>
        <v>0</v>
      </c>
      <c r="Z10" s="176" t="s">
        <v>300</v>
      </c>
      <c r="AA10" s="10"/>
      <c r="AB10" s="10"/>
      <c r="AC10" s="578">
        <v>160</v>
      </c>
      <c r="AD10" s="579"/>
      <c r="AE10" s="580"/>
      <c r="AF10" s="578">
        <v>160</v>
      </c>
      <c r="AG10" s="579"/>
      <c r="AH10" s="580"/>
      <c r="AI10" s="578">
        <v>160</v>
      </c>
      <c r="AJ10" s="579"/>
      <c r="AK10" s="580"/>
      <c r="AL10" s="578">
        <v>160</v>
      </c>
      <c r="AM10" s="579"/>
      <c r="AN10" s="580"/>
      <c r="AO10" s="578">
        <v>160</v>
      </c>
      <c r="AP10" s="579"/>
      <c r="AQ10" s="580"/>
      <c r="AR10" s="578">
        <v>160</v>
      </c>
      <c r="AS10" s="579"/>
      <c r="AT10" s="580"/>
      <c r="AU10" s="578">
        <v>160</v>
      </c>
      <c r="AV10" s="579"/>
      <c r="AW10" s="580"/>
      <c r="AX10" s="578">
        <v>160</v>
      </c>
      <c r="AY10" s="579"/>
      <c r="AZ10" s="580"/>
      <c r="BA10" s="578">
        <v>160</v>
      </c>
      <c r="BB10" s="579"/>
      <c r="BC10" s="580"/>
      <c r="BD10" s="578">
        <v>160</v>
      </c>
      <c r="BE10" s="579"/>
      <c r="BF10" s="580"/>
      <c r="BG10" s="578">
        <v>160</v>
      </c>
      <c r="BH10" s="579"/>
      <c r="BI10" s="580"/>
      <c r="BJ10" s="578">
        <v>160</v>
      </c>
      <c r="BK10" s="579"/>
      <c r="BL10" s="580"/>
      <c r="BM10" s="337">
        <f t="shared" si="19"/>
        <v>0</v>
      </c>
      <c r="BN10" s="231">
        <f t="shared" si="20"/>
        <v>0</v>
      </c>
      <c r="BO10" s="230">
        <f t="shared" si="21"/>
        <v>0</v>
      </c>
      <c r="BP10" s="231">
        <f t="shared" si="22"/>
        <v>0</v>
      </c>
      <c r="BQ10" s="23"/>
      <c r="BR10" s="23"/>
      <c r="BS10" s="177">
        <v>160</v>
      </c>
      <c r="BT10" s="591"/>
      <c r="BU10" s="178"/>
      <c r="BV10" s="177">
        <v>160</v>
      </c>
      <c r="BW10" s="591"/>
      <c r="BX10" s="178"/>
      <c r="BY10" s="177">
        <v>160</v>
      </c>
      <c r="BZ10" s="591"/>
      <c r="CA10" s="178"/>
      <c r="CB10" s="177">
        <v>160</v>
      </c>
      <c r="CC10" s="591"/>
      <c r="CD10" s="178"/>
      <c r="CE10" s="177">
        <v>160</v>
      </c>
      <c r="CF10" s="591"/>
      <c r="CG10" s="178"/>
      <c r="CH10" s="177">
        <v>160</v>
      </c>
      <c r="CI10" s="591"/>
      <c r="CJ10" s="178"/>
      <c r="CK10" s="177">
        <v>160</v>
      </c>
      <c r="CL10" s="591"/>
      <c r="CM10" s="178"/>
      <c r="CN10" s="177">
        <v>160</v>
      </c>
      <c r="CO10" s="591"/>
      <c r="CP10" s="178"/>
      <c r="CQ10" s="256">
        <f t="shared" si="23"/>
        <v>0</v>
      </c>
      <c r="CR10" s="255">
        <f t="shared" si="24"/>
        <v>0</v>
      </c>
      <c r="CS10" s="230">
        <f t="shared" si="25"/>
        <v>0</v>
      </c>
      <c r="CT10" s="231">
        <f t="shared" si="26"/>
        <v>0</v>
      </c>
      <c r="CU10" s="23"/>
      <c r="CV10" s="23"/>
      <c r="CW10" s="177">
        <v>160</v>
      </c>
      <c r="CX10" s="584"/>
      <c r="CY10" s="585"/>
      <c r="CZ10" s="205">
        <v>160</v>
      </c>
      <c r="DA10" s="579"/>
      <c r="DB10" s="585"/>
      <c r="DC10" s="205">
        <v>160</v>
      </c>
      <c r="DD10" s="579"/>
      <c r="DE10" s="585"/>
      <c r="DF10" s="205">
        <v>160</v>
      </c>
      <c r="DG10" s="579"/>
      <c r="DH10" s="585"/>
      <c r="DI10" s="205">
        <v>160</v>
      </c>
      <c r="DJ10" s="579"/>
      <c r="DK10" s="585"/>
      <c r="DL10" s="177">
        <v>160</v>
      </c>
      <c r="DM10" s="584"/>
      <c r="DN10" s="585"/>
      <c r="DO10" s="205">
        <v>160</v>
      </c>
      <c r="DP10" s="579"/>
      <c r="DQ10" s="585"/>
      <c r="DR10" s="205">
        <v>160</v>
      </c>
      <c r="DS10" s="579"/>
      <c r="DT10" s="585"/>
      <c r="DU10" s="256">
        <f t="shared" si="27"/>
        <v>0</v>
      </c>
      <c r="DV10" s="255">
        <f t="shared" si="28"/>
        <v>0</v>
      </c>
      <c r="DW10" s="230">
        <f t="shared" si="29"/>
        <v>0</v>
      </c>
      <c r="DX10" s="231">
        <f t="shared" si="30"/>
        <v>0</v>
      </c>
      <c r="DY10" s="23"/>
      <c r="DZ10" s="23"/>
      <c r="EA10" s="586">
        <v>160</v>
      </c>
      <c r="EB10" s="591"/>
      <c r="EC10" s="585"/>
      <c r="ED10" s="205">
        <v>160</v>
      </c>
      <c r="EE10" s="591"/>
      <c r="EF10" s="585"/>
      <c r="EG10" s="205">
        <v>160</v>
      </c>
      <c r="EH10" s="591"/>
      <c r="EI10" s="585"/>
      <c r="EJ10" s="205">
        <v>160</v>
      </c>
      <c r="EK10" s="591"/>
      <c r="EL10" s="585"/>
      <c r="EM10" s="177">
        <v>160</v>
      </c>
      <c r="EN10" s="584"/>
      <c r="EO10" s="585"/>
      <c r="EP10" s="205">
        <v>160</v>
      </c>
      <c r="EQ10" s="591"/>
      <c r="ER10" s="585"/>
      <c r="ES10" s="177">
        <v>160</v>
      </c>
      <c r="ET10" s="584"/>
      <c r="EU10" s="585"/>
      <c r="EV10" s="205">
        <v>160</v>
      </c>
      <c r="EW10" s="591"/>
      <c r="EX10" s="585"/>
      <c r="EY10" s="256">
        <f t="shared" si="31"/>
        <v>0</v>
      </c>
      <c r="EZ10" s="255">
        <f t="shared" si="32"/>
        <v>0</v>
      </c>
      <c r="FA10" s="230">
        <f t="shared" si="33"/>
        <v>0</v>
      </c>
      <c r="FB10" s="231">
        <f t="shared" si="34"/>
        <v>0</v>
      </c>
      <c r="FC10" s="23"/>
      <c r="FD10" s="23"/>
      <c r="FE10" s="586">
        <v>160</v>
      </c>
      <c r="FF10" s="591"/>
      <c r="FG10" s="585"/>
      <c r="FH10" s="205">
        <v>160</v>
      </c>
      <c r="FI10" s="591"/>
      <c r="FJ10" s="585"/>
      <c r="FK10" s="205">
        <v>160</v>
      </c>
      <c r="FL10" s="591"/>
      <c r="FM10" s="585"/>
      <c r="FN10" s="205">
        <v>160</v>
      </c>
      <c r="FO10" s="591"/>
      <c r="FP10" s="585"/>
      <c r="FQ10" s="205">
        <v>160</v>
      </c>
      <c r="FR10" s="591"/>
      <c r="FS10" s="585"/>
      <c r="FT10" s="205">
        <v>160</v>
      </c>
      <c r="FU10" s="591"/>
      <c r="FV10" s="585"/>
      <c r="FW10" s="205">
        <v>160</v>
      </c>
      <c r="FX10" s="591"/>
      <c r="FY10" s="585"/>
      <c r="FZ10" s="205">
        <v>160</v>
      </c>
      <c r="GA10" s="591"/>
      <c r="GB10" s="585"/>
      <c r="GC10" s="256">
        <f t="shared" si="35"/>
        <v>0</v>
      </c>
      <c r="GD10" s="255">
        <f t="shared" si="36"/>
        <v>0</v>
      </c>
      <c r="GE10" s="230">
        <f t="shared" si="37"/>
        <v>0</v>
      </c>
      <c r="GF10" s="231">
        <f t="shared" si="38"/>
        <v>0</v>
      </c>
      <c r="GG10" s="23"/>
      <c r="GH10" s="23"/>
      <c r="GI10" s="586">
        <v>160</v>
      </c>
      <c r="GJ10" s="591"/>
      <c r="GK10" s="585"/>
      <c r="GL10" s="205">
        <v>160</v>
      </c>
      <c r="GM10" s="591"/>
      <c r="GN10" s="585"/>
      <c r="GO10" s="177">
        <v>160</v>
      </c>
      <c r="GP10" s="584"/>
      <c r="GQ10" s="585"/>
      <c r="GR10" s="177">
        <v>160</v>
      </c>
      <c r="GS10" s="584"/>
      <c r="GT10" s="585"/>
      <c r="GU10" s="177">
        <v>160</v>
      </c>
      <c r="GV10" s="584"/>
      <c r="GW10" s="585"/>
      <c r="GX10" s="177">
        <v>160</v>
      </c>
      <c r="GY10" s="584"/>
      <c r="GZ10" s="585"/>
      <c r="HA10" s="205">
        <v>160</v>
      </c>
      <c r="HB10" s="591"/>
      <c r="HC10" s="585"/>
      <c r="HD10" s="205">
        <v>160</v>
      </c>
      <c r="HE10" s="591"/>
      <c r="HF10" s="585"/>
      <c r="HG10" s="256">
        <f t="shared" si="39"/>
        <v>0</v>
      </c>
      <c r="HH10" s="255">
        <f t="shared" si="40"/>
        <v>0</v>
      </c>
      <c r="HI10" s="230">
        <f t="shared" si="41"/>
        <v>0</v>
      </c>
      <c r="HJ10" s="231">
        <f t="shared" si="42"/>
        <v>0</v>
      </c>
      <c r="HK10" s="23"/>
      <c r="HL10" s="23"/>
      <c r="HM10" s="177">
        <v>160</v>
      </c>
      <c r="HN10" s="584"/>
      <c r="HO10" s="585"/>
      <c r="HP10" s="177">
        <v>160</v>
      </c>
      <c r="HQ10" s="584"/>
      <c r="HR10" s="585"/>
      <c r="HS10" s="177">
        <v>160</v>
      </c>
      <c r="HT10" s="584"/>
      <c r="HU10" s="585"/>
      <c r="HV10" s="177">
        <v>160</v>
      </c>
      <c r="HW10" s="584"/>
      <c r="HX10" s="585"/>
      <c r="HY10" s="177">
        <v>160</v>
      </c>
      <c r="HZ10" s="584"/>
      <c r="IA10" s="585"/>
      <c r="IB10" s="177">
        <v>160</v>
      </c>
      <c r="IC10" s="584"/>
      <c r="ID10" s="585"/>
      <c r="IE10" s="177">
        <v>160</v>
      </c>
      <c r="IF10" s="584"/>
      <c r="IG10" s="585"/>
      <c r="IH10" s="177">
        <v>160</v>
      </c>
      <c r="II10" s="584"/>
      <c r="IJ10" s="585"/>
      <c r="IK10" s="256">
        <f t="shared" si="43"/>
        <v>0</v>
      </c>
      <c r="IL10" s="255">
        <f t="shared" si="44"/>
        <v>0</v>
      </c>
      <c r="IM10" s="230">
        <f t="shared" si="45"/>
        <v>0</v>
      </c>
      <c r="IN10" s="231">
        <f t="shared" si="46"/>
        <v>0</v>
      </c>
      <c r="IO10" s="23"/>
      <c r="IP10" s="23"/>
      <c r="IQ10" s="177">
        <v>160</v>
      </c>
      <c r="IR10" s="584"/>
      <c r="IS10" s="585"/>
      <c r="IT10" s="177">
        <v>160</v>
      </c>
      <c r="IU10" s="584"/>
      <c r="IV10" s="585"/>
      <c r="IW10" s="177">
        <v>160</v>
      </c>
      <c r="IX10" s="584"/>
      <c r="IY10" s="585"/>
      <c r="IZ10" s="177">
        <v>160</v>
      </c>
      <c r="JA10" s="584"/>
      <c r="JB10" s="585"/>
      <c r="JC10" s="177">
        <v>160</v>
      </c>
      <c r="JD10" s="584"/>
      <c r="JE10" s="585"/>
      <c r="JF10" s="177">
        <v>160</v>
      </c>
      <c r="JG10" s="584"/>
      <c r="JH10" s="585"/>
      <c r="JI10" s="568">
        <v>160</v>
      </c>
      <c r="JJ10" s="584"/>
      <c r="JK10" s="585"/>
      <c r="JL10" s="177">
        <v>160</v>
      </c>
      <c r="JM10" s="584"/>
      <c r="JN10" s="585"/>
      <c r="JO10" s="256">
        <f t="shared" si="47"/>
        <v>0</v>
      </c>
      <c r="JP10" s="255">
        <f t="shared" si="48"/>
        <v>0</v>
      </c>
      <c r="JQ10" s="230">
        <f t="shared" si="49"/>
        <v>0</v>
      </c>
      <c r="JR10" s="231">
        <f t="shared" si="50"/>
        <v>0</v>
      </c>
      <c r="JS10" s="23"/>
      <c r="JT10" s="23"/>
      <c r="JU10" s="586">
        <v>160</v>
      </c>
      <c r="JV10" s="591"/>
      <c r="JW10" s="585"/>
      <c r="JX10" s="177">
        <v>160</v>
      </c>
      <c r="JY10" s="584"/>
      <c r="JZ10" s="585"/>
      <c r="KA10" s="205">
        <v>160</v>
      </c>
      <c r="KB10" s="591"/>
      <c r="KC10" s="585"/>
      <c r="KD10" s="205">
        <v>160</v>
      </c>
      <c r="KE10" s="591"/>
      <c r="KF10" s="585"/>
      <c r="KG10" s="177">
        <v>160</v>
      </c>
      <c r="KH10" s="584"/>
      <c r="KI10" s="585"/>
      <c r="KJ10" s="177">
        <v>160</v>
      </c>
      <c r="KK10" s="584"/>
      <c r="KL10" s="585"/>
      <c r="KM10" s="177">
        <v>160</v>
      </c>
      <c r="KN10" s="584"/>
      <c r="KO10" s="585"/>
      <c r="KP10" s="177">
        <v>160</v>
      </c>
      <c r="KQ10" s="584"/>
      <c r="KR10" s="585"/>
      <c r="KS10" s="256">
        <f t="shared" si="51"/>
        <v>0</v>
      </c>
      <c r="KT10" s="255">
        <f t="shared" si="52"/>
        <v>0</v>
      </c>
      <c r="KU10" s="230">
        <f t="shared" si="53"/>
        <v>0</v>
      </c>
      <c r="KV10" s="231">
        <f t="shared" si="54"/>
        <v>0</v>
      </c>
      <c r="KW10" s="23"/>
      <c r="KX10" s="23"/>
      <c r="KY10" s="589" t="s">
        <v>300</v>
      </c>
      <c r="KZ10" s="595">
        <v>160</v>
      </c>
      <c r="LA10" s="591"/>
      <c r="LB10" s="178"/>
      <c r="LC10" s="256">
        <f t="shared" si="55"/>
        <v>0</v>
      </c>
      <c r="LD10" s="231">
        <f t="shared" si="1"/>
        <v>0</v>
      </c>
      <c r="LE10" s="230">
        <f t="shared" si="56"/>
        <v>0</v>
      </c>
      <c r="LF10" s="255">
        <f t="shared" si="2"/>
        <v>0</v>
      </c>
      <c r="LG10" s="592"/>
      <c r="LH10" s="23"/>
      <c r="LI10" s="23"/>
      <c r="LJ10" s="232">
        <f t="shared" si="3"/>
        <v>0</v>
      </c>
      <c r="LK10" s="259">
        <f t="shared" si="4"/>
        <v>0</v>
      </c>
      <c r="LL10" s="230">
        <f t="shared" si="5"/>
        <v>0</v>
      </c>
      <c r="LM10" s="231">
        <f t="shared" si="6"/>
        <v>0</v>
      </c>
      <c r="LN10" s="234">
        <f t="shared" si="7"/>
        <v>0</v>
      </c>
      <c r="LO10" s="233">
        <f t="shared" si="8"/>
        <v>0</v>
      </c>
      <c r="LP10" s="230">
        <f t="shared" si="9"/>
        <v>0</v>
      </c>
      <c r="LQ10" s="255">
        <f t="shared" si="10"/>
        <v>0</v>
      </c>
      <c r="LR10" s="426">
        <f t="shared" si="11"/>
        <v>0</v>
      </c>
      <c r="LS10" s="434">
        <f t="shared" si="12"/>
        <v>0</v>
      </c>
      <c r="LT10" s="426">
        <f t="shared" si="13"/>
        <v>0</v>
      </c>
      <c r="LU10" s="431">
        <f t="shared" si="14"/>
        <v>0</v>
      </c>
      <c r="LV10" s="429"/>
      <c r="LW10" s="434"/>
      <c r="LX10" s="426">
        <f t="shared" si="15"/>
        <v>0</v>
      </c>
      <c r="LY10" s="431">
        <f t="shared" si="16"/>
        <v>0</v>
      </c>
      <c r="LZ10" s="23"/>
      <c r="MD10" s="26"/>
      <c r="ME10" s="26"/>
      <c r="MG10" s="26"/>
    </row>
    <row r="11" spans="2:345" s="4" customFormat="1" ht="16.5" customHeight="1" x14ac:dyDescent="0.25">
      <c r="B11" s="46" t="s">
        <v>6</v>
      </c>
      <c r="C11" s="952"/>
      <c r="D11" s="953"/>
      <c r="E11" s="313"/>
      <c r="F11" s="314"/>
      <c r="G11" s="315"/>
      <c r="H11" s="59"/>
      <c r="I11" s="57">
        <f>INT(ROUND(F11,2)*(IF(RIGHT(G11,1)="*",data!$J$11*H11+(IF(H11&gt;0, data!$K$11,0)),(IF(G11&gt;0,data!$J$11*RIGHT(G11,5)+data!$K$11,0)))))</f>
        <v>0</v>
      </c>
      <c r="J11" s="57">
        <f>IF(E11&gt;0,I11*E11,0)</f>
        <v>0</v>
      </c>
      <c r="K11" s="319"/>
      <c r="L11" s="320"/>
      <c r="M11" s="318"/>
      <c r="N11" s="57">
        <f>INT(ROUND(F11,2)*(IF(J11&gt;0,(IF(L11="ano",data!$J$6,0)),0)))</f>
        <v>0</v>
      </c>
      <c r="O11" s="61">
        <f>IF(M11&gt;E11,N11*E11,N11*M11)</f>
        <v>0</v>
      </c>
      <c r="P11" s="63">
        <f>J11+O11</f>
        <v>0</v>
      </c>
      <c r="Q11" s="26"/>
      <c r="R11" s="292" t="str">
        <f t="shared" si="17"/>
        <v/>
      </c>
      <c r="S11" s="293" t="str">
        <f t="shared" si="18"/>
        <v/>
      </c>
      <c r="T11" s="65" t="s">
        <v>343</v>
      </c>
      <c r="U11" s="294" t="str">
        <f t="shared" si="0"/>
        <v/>
      </c>
      <c r="V11" s="4">
        <f>IF(P11&gt;0,IF(ISTEXT(C11)=TRUE,0,1),0)</f>
        <v>0</v>
      </c>
      <c r="W11" s="26">
        <f>IF(H11&gt;0,IF(RIGHT(G11,1)="*",0,1),0)</f>
        <v>0</v>
      </c>
      <c r="X11" s="26">
        <f>IF(OR(G11=data!$I$18,G11=data!$I$19,G11=data!$I$20,G11=data!$I$21,G11=data!$I$22,G11=data!$I$23,G11=data!$I$24,G11=data!$I$25,G11=data!$I$26,G11=data!$I$27,G11=data!$I$28,G11=data!$I$29,G11=data!$I$30,G11=data!$I$31,G11=data!$I$32,G11=data!$I$33,G11=data!$I$34,G11=data!$I$35,G11=data!$I$36,G11=data!$I$37,G11=data!$I$38,G11=data!$I$39,G11=data!$I$40,G11=data!$I$41,G11=data!$I$42,G11=data!$I$43,G11=data!$I$44),1,0)</f>
        <v>0</v>
      </c>
      <c r="Z11" s="179" t="s">
        <v>300</v>
      </c>
      <c r="AA11" s="10"/>
      <c r="AB11" s="10"/>
      <c r="AC11" s="171">
        <v>160</v>
      </c>
      <c r="AD11" s="336"/>
      <c r="AE11" s="227"/>
      <c r="AF11" s="171">
        <v>160</v>
      </c>
      <c r="AG11" s="336"/>
      <c r="AH11" s="227"/>
      <c r="AI11" s="171">
        <v>160</v>
      </c>
      <c r="AJ11" s="336"/>
      <c r="AK11" s="227"/>
      <c r="AL11" s="171">
        <v>160</v>
      </c>
      <c r="AM11" s="336"/>
      <c r="AN11" s="227"/>
      <c r="AO11" s="171">
        <v>160</v>
      </c>
      <c r="AP11" s="336"/>
      <c r="AQ11" s="227"/>
      <c r="AR11" s="171">
        <v>160</v>
      </c>
      <c r="AS11" s="336"/>
      <c r="AT11" s="227"/>
      <c r="AU11" s="171">
        <v>160</v>
      </c>
      <c r="AV11" s="336"/>
      <c r="AW11" s="227"/>
      <c r="AX11" s="171">
        <v>160</v>
      </c>
      <c r="AY11" s="336"/>
      <c r="AZ11" s="227"/>
      <c r="BA11" s="171">
        <v>160</v>
      </c>
      <c r="BB11" s="336"/>
      <c r="BC11" s="227"/>
      <c r="BD11" s="171">
        <v>160</v>
      </c>
      <c r="BE11" s="336"/>
      <c r="BF11" s="227"/>
      <c r="BG11" s="171">
        <v>160</v>
      </c>
      <c r="BH11" s="336"/>
      <c r="BI11" s="227"/>
      <c r="BJ11" s="171">
        <v>160</v>
      </c>
      <c r="BK11" s="336"/>
      <c r="BL11" s="227"/>
      <c r="BM11" s="337">
        <f t="shared" si="19"/>
        <v>0</v>
      </c>
      <c r="BN11" s="231">
        <f t="shared" si="20"/>
        <v>0</v>
      </c>
      <c r="BO11" s="230">
        <f t="shared" si="21"/>
        <v>0</v>
      </c>
      <c r="BP11" s="231">
        <f t="shared" si="22"/>
        <v>0</v>
      </c>
      <c r="BS11" s="167">
        <v>160</v>
      </c>
      <c r="BT11" s="335"/>
      <c r="BU11" s="180"/>
      <c r="BV11" s="167">
        <v>160</v>
      </c>
      <c r="BW11" s="335"/>
      <c r="BX11" s="180"/>
      <c r="BY11" s="167">
        <v>160</v>
      </c>
      <c r="BZ11" s="335"/>
      <c r="CA11" s="180"/>
      <c r="CB11" s="167">
        <v>160</v>
      </c>
      <c r="CC11" s="335"/>
      <c r="CD11" s="180"/>
      <c r="CE11" s="167">
        <v>160</v>
      </c>
      <c r="CF11" s="335"/>
      <c r="CG11" s="180"/>
      <c r="CH11" s="167">
        <v>160</v>
      </c>
      <c r="CI11" s="335"/>
      <c r="CJ11" s="180"/>
      <c r="CK11" s="167">
        <v>160</v>
      </c>
      <c r="CL11" s="335"/>
      <c r="CM11" s="180"/>
      <c r="CN11" s="167">
        <v>160</v>
      </c>
      <c r="CO11" s="335"/>
      <c r="CP11" s="180"/>
      <c r="CQ11" s="256">
        <f t="shared" si="23"/>
        <v>0</v>
      </c>
      <c r="CR11" s="255">
        <f t="shared" si="24"/>
        <v>0</v>
      </c>
      <c r="CS11" s="230">
        <f t="shared" si="25"/>
        <v>0</v>
      </c>
      <c r="CT11" s="231">
        <f t="shared" si="26"/>
        <v>0</v>
      </c>
      <c r="CW11" s="167">
        <v>160</v>
      </c>
      <c r="CX11" s="351"/>
      <c r="CY11" s="172"/>
      <c r="CZ11" s="198">
        <v>160</v>
      </c>
      <c r="DA11" s="336"/>
      <c r="DB11" s="172"/>
      <c r="DC11" s="198">
        <v>160</v>
      </c>
      <c r="DD11" s="336"/>
      <c r="DE11" s="172"/>
      <c r="DF11" s="198">
        <v>160</v>
      </c>
      <c r="DG11" s="336"/>
      <c r="DH11" s="172"/>
      <c r="DI11" s="198">
        <v>160</v>
      </c>
      <c r="DJ11" s="336"/>
      <c r="DK11" s="172"/>
      <c r="DL11" s="167">
        <v>160</v>
      </c>
      <c r="DM11" s="351"/>
      <c r="DN11" s="172"/>
      <c r="DO11" s="198">
        <v>160</v>
      </c>
      <c r="DP11" s="336"/>
      <c r="DQ11" s="172"/>
      <c r="DR11" s="198">
        <v>160</v>
      </c>
      <c r="DS11" s="336"/>
      <c r="DT11" s="172"/>
      <c r="DU11" s="256">
        <f t="shared" si="27"/>
        <v>0</v>
      </c>
      <c r="DV11" s="255">
        <f t="shared" si="28"/>
        <v>0</v>
      </c>
      <c r="DW11" s="230">
        <f t="shared" si="29"/>
        <v>0</v>
      </c>
      <c r="DX11" s="231">
        <f t="shared" si="30"/>
        <v>0</v>
      </c>
      <c r="EA11" s="357">
        <v>160</v>
      </c>
      <c r="EB11" s="335"/>
      <c r="EC11" s="172"/>
      <c r="ED11" s="198">
        <v>160</v>
      </c>
      <c r="EE11" s="335"/>
      <c r="EF11" s="172"/>
      <c r="EG11" s="198">
        <v>160</v>
      </c>
      <c r="EH11" s="335"/>
      <c r="EI11" s="172"/>
      <c r="EJ11" s="198">
        <v>160</v>
      </c>
      <c r="EK11" s="335"/>
      <c r="EL11" s="172"/>
      <c r="EM11" s="167">
        <v>160</v>
      </c>
      <c r="EN11" s="351"/>
      <c r="EO11" s="172"/>
      <c r="EP11" s="198">
        <v>160</v>
      </c>
      <c r="EQ11" s="335"/>
      <c r="ER11" s="172"/>
      <c r="ES11" s="167">
        <v>160</v>
      </c>
      <c r="ET11" s="351"/>
      <c r="EU11" s="172"/>
      <c r="EV11" s="198">
        <v>160</v>
      </c>
      <c r="EW11" s="335"/>
      <c r="EX11" s="172"/>
      <c r="EY11" s="256">
        <f t="shared" si="31"/>
        <v>0</v>
      </c>
      <c r="EZ11" s="255">
        <f t="shared" si="32"/>
        <v>0</v>
      </c>
      <c r="FA11" s="230">
        <f t="shared" si="33"/>
        <v>0</v>
      </c>
      <c r="FB11" s="231">
        <f t="shared" si="34"/>
        <v>0</v>
      </c>
      <c r="FE11" s="357">
        <v>160</v>
      </c>
      <c r="FF11" s="335"/>
      <c r="FG11" s="172"/>
      <c r="FH11" s="198">
        <v>160</v>
      </c>
      <c r="FI11" s="335"/>
      <c r="FJ11" s="172"/>
      <c r="FK11" s="198">
        <v>160</v>
      </c>
      <c r="FL11" s="335"/>
      <c r="FM11" s="172"/>
      <c r="FN11" s="198">
        <v>160</v>
      </c>
      <c r="FO11" s="335"/>
      <c r="FP11" s="172"/>
      <c r="FQ11" s="198">
        <v>160</v>
      </c>
      <c r="FR11" s="335"/>
      <c r="FS11" s="172"/>
      <c r="FT11" s="198">
        <v>160</v>
      </c>
      <c r="FU11" s="335"/>
      <c r="FV11" s="172"/>
      <c r="FW11" s="198">
        <v>160</v>
      </c>
      <c r="FX11" s="335"/>
      <c r="FY11" s="172"/>
      <c r="FZ11" s="198">
        <v>160</v>
      </c>
      <c r="GA11" s="335"/>
      <c r="GB11" s="172"/>
      <c r="GC11" s="256">
        <f t="shared" si="35"/>
        <v>0</v>
      </c>
      <c r="GD11" s="255">
        <f t="shared" si="36"/>
        <v>0</v>
      </c>
      <c r="GE11" s="230">
        <f t="shared" si="37"/>
        <v>0</v>
      </c>
      <c r="GF11" s="231">
        <f t="shared" si="38"/>
        <v>0</v>
      </c>
      <c r="GI11" s="357">
        <v>160</v>
      </c>
      <c r="GJ11" s="335"/>
      <c r="GK11" s="172"/>
      <c r="GL11" s="198">
        <v>160</v>
      </c>
      <c r="GM11" s="335"/>
      <c r="GN11" s="172"/>
      <c r="GO11" s="167">
        <v>160</v>
      </c>
      <c r="GP11" s="351"/>
      <c r="GQ11" s="172"/>
      <c r="GR11" s="167">
        <v>160</v>
      </c>
      <c r="GS11" s="351"/>
      <c r="GT11" s="172"/>
      <c r="GU11" s="167">
        <v>160</v>
      </c>
      <c r="GV11" s="351"/>
      <c r="GW11" s="172"/>
      <c r="GX11" s="167">
        <v>160</v>
      </c>
      <c r="GY11" s="351"/>
      <c r="GZ11" s="172"/>
      <c r="HA11" s="198">
        <v>160</v>
      </c>
      <c r="HB11" s="335"/>
      <c r="HC11" s="172"/>
      <c r="HD11" s="198">
        <v>160</v>
      </c>
      <c r="HE11" s="335"/>
      <c r="HF11" s="172"/>
      <c r="HG11" s="256">
        <f t="shared" si="39"/>
        <v>0</v>
      </c>
      <c r="HH11" s="255">
        <f t="shared" si="40"/>
        <v>0</v>
      </c>
      <c r="HI11" s="230">
        <f t="shared" si="41"/>
        <v>0</v>
      </c>
      <c r="HJ11" s="231">
        <f t="shared" si="42"/>
        <v>0</v>
      </c>
      <c r="HM11" s="167">
        <v>160</v>
      </c>
      <c r="HN11" s="351"/>
      <c r="HO11" s="172"/>
      <c r="HP11" s="167">
        <v>160</v>
      </c>
      <c r="HQ11" s="351"/>
      <c r="HR11" s="172"/>
      <c r="HS11" s="167">
        <v>160</v>
      </c>
      <c r="HT11" s="351"/>
      <c r="HU11" s="172"/>
      <c r="HV11" s="167">
        <v>160</v>
      </c>
      <c r="HW11" s="351"/>
      <c r="HX11" s="172"/>
      <c r="HY11" s="167">
        <v>160</v>
      </c>
      <c r="HZ11" s="351"/>
      <c r="IA11" s="172"/>
      <c r="IB11" s="167">
        <v>160</v>
      </c>
      <c r="IC11" s="351"/>
      <c r="ID11" s="172"/>
      <c r="IE11" s="167">
        <v>160</v>
      </c>
      <c r="IF11" s="351"/>
      <c r="IG11" s="172"/>
      <c r="IH11" s="167">
        <v>160</v>
      </c>
      <c r="II11" s="351"/>
      <c r="IJ11" s="172"/>
      <c r="IK11" s="256">
        <f t="shared" si="43"/>
        <v>0</v>
      </c>
      <c r="IL11" s="255">
        <f t="shared" si="44"/>
        <v>0</v>
      </c>
      <c r="IM11" s="230">
        <f t="shared" si="45"/>
        <v>0</v>
      </c>
      <c r="IN11" s="231">
        <f t="shared" si="46"/>
        <v>0</v>
      </c>
      <c r="IQ11" s="167">
        <v>160</v>
      </c>
      <c r="IR11" s="351"/>
      <c r="IS11" s="172"/>
      <c r="IT11" s="167">
        <v>160</v>
      </c>
      <c r="IU11" s="351"/>
      <c r="IV11" s="172"/>
      <c r="IW11" s="167">
        <v>160</v>
      </c>
      <c r="IX11" s="351"/>
      <c r="IY11" s="172"/>
      <c r="IZ11" s="167">
        <v>160</v>
      </c>
      <c r="JA11" s="351"/>
      <c r="JB11" s="172"/>
      <c r="JC11" s="167">
        <v>160</v>
      </c>
      <c r="JD11" s="351"/>
      <c r="JE11" s="172"/>
      <c r="JF11" s="167">
        <v>160</v>
      </c>
      <c r="JG11" s="351"/>
      <c r="JH11" s="172"/>
      <c r="JI11" s="209">
        <v>160</v>
      </c>
      <c r="JJ11" s="351"/>
      <c r="JK11" s="172"/>
      <c r="JL11" s="167">
        <v>160</v>
      </c>
      <c r="JM11" s="351"/>
      <c r="JN11" s="172"/>
      <c r="JO11" s="256">
        <f t="shared" si="47"/>
        <v>0</v>
      </c>
      <c r="JP11" s="255">
        <f t="shared" si="48"/>
        <v>0</v>
      </c>
      <c r="JQ11" s="230">
        <f t="shared" si="49"/>
        <v>0</v>
      </c>
      <c r="JR11" s="231">
        <f t="shared" si="50"/>
        <v>0</v>
      </c>
      <c r="JU11" s="357">
        <v>160</v>
      </c>
      <c r="JV11" s="335"/>
      <c r="JW11" s="172"/>
      <c r="JX11" s="167">
        <v>160</v>
      </c>
      <c r="JY11" s="351"/>
      <c r="JZ11" s="172"/>
      <c r="KA11" s="198">
        <v>160</v>
      </c>
      <c r="KB11" s="335"/>
      <c r="KC11" s="172"/>
      <c r="KD11" s="198">
        <v>160</v>
      </c>
      <c r="KE11" s="335"/>
      <c r="KF11" s="172"/>
      <c r="KG11" s="167">
        <v>160</v>
      </c>
      <c r="KH11" s="351"/>
      <c r="KI11" s="172"/>
      <c r="KJ11" s="167">
        <v>160</v>
      </c>
      <c r="KK11" s="351"/>
      <c r="KL11" s="172"/>
      <c r="KM11" s="167">
        <v>160</v>
      </c>
      <c r="KN11" s="351"/>
      <c r="KO11" s="172"/>
      <c r="KP11" s="167">
        <v>160</v>
      </c>
      <c r="KQ11" s="351"/>
      <c r="KR11" s="172"/>
      <c r="KS11" s="256">
        <f t="shared" si="51"/>
        <v>0</v>
      </c>
      <c r="KT11" s="255">
        <f t="shared" si="52"/>
        <v>0</v>
      </c>
      <c r="KU11" s="230">
        <f t="shared" si="53"/>
        <v>0</v>
      </c>
      <c r="KV11" s="231">
        <f t="shared" si="54"/>
        <v>0</v>
      </c>
      <c r="KY11" s="287" t="s">
        <v>300</v>
      </c>
      <c r="KZ11" s="365">
        <v>160</v>
      </c>
      <c r="LA11" s="335"/>
      <c r="LB11" s="180"/>
      <c r="LC11" s="256">
        <f t="shared" si="55"/>
        <v>0</v>
      </c>
      <c r="LD11" s="231">
        <f t="shared" si="1"/>
        <v>0</v>
      </c>
      <c r="LE11" s="230">
        <f t="shared" si="56"/>
        <v>0</v>
      </c>
      <c r="LF11" s="255">
        <f t="shared" si="2"/>
        <v>0</v>
      </c>
      <c r="LG11" s="297"/>
      <c r="LJ11" s="232">
        <f t="shared" si="3"/>
        <v>0</v>
      </c>
      <c r="LK11" s="259">
        <f t="shared" si="4"/>
        <v>0</v>
      </c>
      <c r="LL11" s="230">
        <f t="shared" si="5"/>
        <v>0</v>
      </c>
      <c r="LM11" s="231">
        <f t="shared" si="6"/>
        <v>0</v>
      </c>
      <c r="LN11" s="234">
        <f t="shared" si="7"/>
        <v>0</v>
      </c>
      <c r="LO11" s="233">
        <f t="shared" si="8"/>
        <v>0</v>
      </c>
      <c r="LP11" s="230">
        <f t="shared" si="9"/>
        <v>0</v>
      </c>
      <c r="LQ11" s="255">
        <f t="shared" si="10"/>
        <v>0</v>
      </c>
      <c r="LR11" s="426">
        <f t="shared" si="11"/>
        <v>0</v>
      </c>
      <c r="LS11" s="434">
        <f t="shared" si="12"/>
        <v>0</v>
      </c>
      <c r="LT11" s="426">
        <f t="shared" si="13"/>
        <v>0</v>
      </c>
      <c r="LU11" s="431">
        <f t="shared" si="14"/>
        <v>0</v>
      </c>
      <c r="LV11" s="429" t="s">
        <v>343</v>
      </c>
      <c r="LW11" s="434" t="s">
        <v>343</v>
      </c>
      <c r="LX11" s="426">
        <f t="shared" si="15"/>
        <v>0</v>
      </c>
      <c r="LY11" s="431">
        <f t="shared" si="16"/>
        <v>0</v>
      </c>
      <c r="MD11" s="26"/>
      <c r="ME11" s="26"/>
      <c r="MG11" s="26"/>
    </row>
    <row r="12" spans="2:345" s="4" customFormat="1" ht="15" hidden="1" customHeight="1" x14ac:dyDescent="0.25">
      <c r="B12" s="46"/>
      <c r="C12" s="572"/>
      <c r="D12" s="573"/>
      <c r="E12" s="564"/>
      <c r="F12" s="575"/>
      <c r="G12" s="593"/>
      <c r="H12" s="58"/>
      <c r="I12" s="57">
        <f>INT(ROUND(F12,2)*(IF(RIGHT(G12,1)="*",data!$J$11*H12+(IF(H12&gt;0, data!$K$11,0)),(IF(G12&gt;0,data!$J$11*RIGHT(G12,5)+data!$K$11,0)))))</f>
        <v>0</v>
      </c>
      <c r="J12" s="57"/>
      <c r="K12" s="594"/>
      <c r="L12" s="566"/>
      <c r="M12" s="131"/>
      <c r="N12" s="57">
        <f>INT(ROUND(F12,2)*(IF(J12&gt;0,(IF(L12="ano",data!$J$6,0)),0)))</f>
        <v>0</v>
      </c>
      <c r="O12" s="61"/>
      <c r="P12" s="63"/>
      <c r="Q12" s="26"/>
      <c r="R12" s="292" t="str">
        <f t="shared" si="17"/>
        <v/>
      </c>
      <c r="S12" s="293" t="str">
        <f t="shared" si="18"/>
        <v/>
      </c>
      <c r="T12" s="65" t="s">
        <v>343</v>
      </c>
      <c r="U12" s="294" t="str">
        <f t="shared" si="0"/>
        <v/>
      </c>
      <c r="V12" s="23"/>
      <c r="W12" s="26"/>
      <c r="X12" s="26">
        <f>IF(OR(G12=data!$I$18,G12=data!$I$19,G12=data!$I$20,G12=data!$I$21,G12=data!$I$22,G12=data!$I$23,G12=data!$I$24,G12=data!$I$25,G12=data!$I$26,G12=data!$I$27,G12=data!$I$28,G12=data!$I$29,G12=data!$I$30,G12=data!$I$31,G12=data!$I$32,G12=data!$I$33,G12=data!$I$34,G12=data!$I$35,G12=data!$I$36,G12=data!$I$37,G12=data!$I$38,G12=data!$I$39,G12=data!$I$40,G12=data!$I$41,G12=data!$I$42,G12=data!$I$43,G12=data!$I$44),1,0)</f>
        <v>0</v>
      </c>
      <c r="Z12" s="176" t="s">
        <v>300</v>
      </c>
      <c r="AA12" s="10"/>
      <c r="AB12" s="10"/>
      <c r="AC12" s="578">
        <v>160</v>
      </c>
      <c r="AD12" s="579"/>
      <c r="AE12" s="580"/>
      <c r="AF12" s="578">
        <v>160</v>
      </c>
      <c r="AG12" s="579"/>
      <c r="AH12" s="580"/>
      <c r="AI12" s="578">
        <v>160</v>
      </c>
      <c r="AJ12" s="579"/>
      <c r="AK12" s="580"/>
      <c r="AL12" s="578">
        <v>160</v>
      </c>
      <c r="AM12" s="579"/>
      <c r="AN12" s="580"/>
      <c r="AO12" s="578">
        <v>160</v>
      </c>
      <c r="AP12" s="579"/>
      <c r="AQ12" s="580"/>
      <c r="AR12" s="578">
        <v>160</v>
      </c>
      <c r="AS12" s="579"/>
      <c r="AT12" s="580"/>
      <c r="AU12" s="578">
        <v>160</v>
      </c>
      <c r="AV12" s="579"/>
      <c r="AW12" s="580"/>
      <c r="AX12" s="578">
        <v>160</v>
      </c>
      <c r="AY12" s="579"/>
      <c r="AZ12" s="580"/>
      <c r="BA12" s="578">
        <v>160</v>
      </c>
      <c r="BB12" s="579"/>
      <c r="BC12" s="580"/>
      <c r="BD12" s="578">
        <v>160</v>
      </c>
      <c r="BE12" s="579"/>
      <c r="BF12" s="580"/>
      <c r="BG12" s="578">
        <v>160</v>
      </c>
      <c r="BH12" s="579"/>
      <c r="BI12" s="580"/>
      <c r="BJ12" s="578">
        <v>160</v>
      </c>
      <c r="BK12" s="579"/>
      <c r="BL12" s="580"/>
      <c r="BM12" s="337">
        <f t="shared" si="19"/>
        <v>0</v>
      </c>
      <c r="BN12" s="231">
        <f t="shared" si="20"/>
        <v>0</v>
      </c>
      <c r="BO12" s="230">
        <f t="shared" si="21"/>
        <v>0</v>
      </c>
      <c r="BP12" s="231">
        <f t="shared" si="22"/>
        <v>0</v>
      </c>
      <c r="BQ12" s="23"/>
      <c r="BR12" s="23"/>
      <c r="BS12" s="177">
        <v>160</v>
      </c>
      <c r="BT12" s="591"/>
      <c r="BU12" s="178"/>
      <c r="BV12" s="177">
        <v>160</v>
      </c>
      <c r="BW12" s="591"/>
      <c r="BX12" s="178"/>
      <c r="BY12" s="177">
        <v>160</v>
      </c>
      <c r="BZ12" s="591"/>
      <c r="CA12" s="178"/>
      <c r="CB12" s="177">
        <v>160</v>
      </c>
      <c r="CC12" s="591"/>
      <c r="CD12" s="178"/>
      <c r="CE12" s="177">
        <v>160</v>
      </c>
      <c r="CF12" s="591"/>
      <c r="CG12" s="178"/>
      <c r="CH12" s="177">
        <v>160</v>
      </c>
      <c r="CI12" s="591"/>
      <c r="CJ12" s="178"/>
      <c r="CK12" s="177">
        <v>160</v>
      </c>
      <c r="CL12" s="591"/>
      <c r="CM12" s="178"/>
      <c r="CN12" s="177">
        <v>160</v>
      </c>
      <c r="CO12" s="591"/>
      <c r="CP12" s="178"/>
      <c r="CQ12" s="256">
        <f t="shared" si="23"/>
        <v>0</v>
      </c>
      <c r="CR12" s="255">
        <f t="shared" si="24"/>
        <v>0</v>
      </c>
      <c r="CS12" s="230">
        <f t="shared" si="25"/>
        <v>0</v>
      </c>
      <c r="CT12" s="231">
        <f t="shared" si="26"/>
        <v>0</v>
      </c>
      <c r="CU12" s="23"/>
      <c r="CV12" s="23"/>
      <c r="CW12" s="177">
        <v>160</v>
      </c>
      <c r="CX12" s="584"/>
      <c r="CY12" s="585"/>
      <c r="CZ12" s="205">
        <v>160</v>
      </c>
      <c r="DA12" s="579"/>
      <c r="DB12" s="585"/>
      <c r="DC12" s="205">
        <v>160</v>
      </c>
      <c r="DD12" s="579"/>
      <c r="DE12" s="585"/>
      <c r="DF12" s="205">
        <v>160</v>
      </c>
      <c r="DG12" s="579"/>
      <c r="DH12" s="585"/>
      <c r="DI12" s="205">
        <v>160</v>
      </c>
      <c r="DJ12" s="579"/>
      <c r="DK12" s="585"/>
      <c r="DL12" s="177">
        <v>160</v>
      </c>
      <c r="DM12" s="584"/>
      <c r="DN12" s="585"/>
      <c r="DO12" s="205">
        <v>160</v>
      </c>
      <c r="DP12" s="579"/>
      <c r="DQ12" s="585"/>
      <c r="DR12" s="205">
        <v>160</v>
      </c>
      <c r="DS12" s="579"/>
      <c r="DT12" s="585"/>
      <c r="DU12" s="256">
        <f t="shared" si="27"/>
        <v>0</v>
      </c>
      <c r="DV12" s="255">
        <f t="shared" si="28"/>
        <v>0</v>
      </c>
      <c r="DW12" s="230">
        <f t="shared" si="29"/>
        <v>0</v>
      </c>
      <c r="DX12" s="231">
        <f t="shared" si="30"/>
        <v>0</v>
      </c>
      <c r="DY12" s="23"/>
      <c r="DZ12" s="23"/>
      <c r="EA12" s="586">
        <v>160</v>
      </c>
      <c r="EB12" s="591"/>
      <c r="EC12" s="585"/>
      <c r="ED12" s="205">
        <v>160</v>
      </c>
      <c r="EE12" s="591"/>
      <c r="EF12" s="585"/>
      <c r="EG12" s="205">
        <v>160</v>
      </c>
      <c r="EH12" s="591"/>
      <c r="EI12" s="585"/>
      <c r="EJ12" s="205">
        <v>160</v>
      </c>
      <c r="EK12" s="591"/>
      <c r="EL12" s="585"/>
      <c r="EM12" s="177">
        <v>160</v>
      </c>
      <c r="EN12" s="584"/>
      <c r="EO12" s="585"/>
      <c r="EP12" s="205">
        <v>160</v>
      </c>
      <c r="EQ12" s="591"/>
      <c r="ER12" s="585"/>
      <c r="ES12" s="177">
        <v>160</v>
      </c>
      <c r="ET12" s="584"/>
      <c r="EU12" s="585"/>
      <c r="EV12" s="205">
        <v>160</v>
      </c>
      <c r="EW12" s="591"/>
      <c r="EX12" s="585"/>
      <c r="EY12" s="256">
        <f t="shared" si="31"/>
        <v>0</v>
      </c>
      <c r="EZ12" s="255">
        <f t="shared" si="32"/>
        <v>0</v>
      </c>
      <c r="FA12" s="230">
        <f t="shared" si="33"/>
        <v>0</v>
      </c>
      <c r="FB12" s="231">
        <f t="shared" si="34"/>
        <v>0</v>
      </c>
      <c r="FC12" s="23"/>
      <c r="FD12" s="23"/>
      <c r="FE12" s="586">
        <v>160</v>
      </c>
      <c r="FF12" s="591"/>
      <c r="FG12" s="585"/>
      <c r="FH12" s="205">
        <v>160</v>
      </c>
      <c r="FI12" s="591"/>
      <c r="FJ12" s="585"/>
      <c r="FK12" s="205">
        <v>160</v>
      </c>
      <c r="FL12" s="591"/>
      <c r="FM12" s="585"/>
      <c r="FN12" s="205">
        <v>160</v>
      </c>
      <c r="FO12" s="591"/>
      <c r="FP12" s="585"/>
      <c r="FQ12" s="205">
        <v>160</v>
      </c>
      <c r="FR12" s="591"/>
      <c r="FS12" s="585"/>
      <c r="FT12" s="205">
        <v>160</v>
      </c>
      <c r="FU12" s="591"/>
      <c r="FV12" s="585"/>
      <c r="FW12" s="205">
        <v>160</v>
      </c>
      <c r="FX12" s="591"/>
      <c r="FY12" s="585"/>
      <c r="FZ12" s="205">
        <v>160</v>
      </c>
      <c r="GA12" s="591"/>
      <c r="GB12" s="585"/>
      <c r="GC12" s="256">
        <f t="shared" si="35"/>
        <v>0</v>
      </c>
      <c r="GD12" s="255">
        <f t="shared" si="36"/>
        <v>0</v>
      </c>
      <c r="GE12" s="230">
        <f t="shared" si="37"/>
        <v>0</v>
      </c>
      <c r="GF12" s="231">
        <f t="shared" si="38"/>
        <v>0</v>
      </c>
      <c r="GG12" s="23"/>
      <c r="GH12" s="23"/>
      <c r="GI12" s="586">
        <v>160</v>
      </c>
      <c r="GJ12" s="591"/>
      <c r="GK12" s="585"/>
      <c r="GL12" s="205">
        <v>160</v>
      </c>
      <c r="GM12" s="591"/>
      <c r="GN12" s="585"/>
      <c r="GO12" s="177">
        <v>160</v>
      </c>
      <c r="GP12" s="584"/>
      <c r="GQ12" s="585"/>
      <c r="GR12" s="177">
        <v>160</v>
      </c>
      <c r="GS12" s="584"/>
      <c r="GT12" s="585"/>
      <c r="GU12" s="177">
        <v>160</v>
      </c>
      <c r="GV12" s="584"/>
      <c r="GW12" s="585"/>
      <c r="GX12" s="177">
        <v>160</v>
      </c>
      <c r="GY12" s="584"/>
      <c r="GZ12" s="585"/>
      <c r="HA12" s="205">
        <v>160</v>
      </c>
      <c r="HB12" s="591"/>
      <c r="HC12" s="585"/>
      <c r="HD12" s="205">
        <v>160</v>
      </c>
      <c r="HE12" s="591"/>
      <c r="HF12" s="585"/>
      <c r="HG12" s="256">
        <f t="shared" si="39"/>
        <v>0</v>
      </c>
      <c r="HH12" s="255">
        <f t="shared" si="40"/>
        <v>0</v>
      </c>
      <c r="HI12" s="230">
        <f t="shared" si="41"/>
        <v>0</v>
      </c>
      <c r="HJ12" s="231">
        <f t="shared" si="42"/>
        <v>0</v>
      </c>
      <c r="HK12" s="23"/>
      <c r="HL12" s="23"/>
      <c r="HM12" s="177">
        <v>160</v>
      </c>
      <c r="HN12" s="584"/>
      <c r="HO12" s="585"/>
      <c r="HP12" s="177">
        <v>160</v>
      </c>
      <c r="HQ12" s="584"/>
      <c r="HR12" s="585"/>
      <c r="HS12" s="177">
        <v>160</v>
      </c>
      <c r="HT12" s="584"/>
      <c r="HU12" s="585"/>
      <c r="HV12" s="177">
        <v>160</v>
      </c>
      <c r="HW12" s="584"/>
      <c r="HX12" s="585"/>
      <c r="HY12" s="177">
        <v>160</v>
      </c>
      <c r="HZ12" s="584"/>
      <c r="IA12" s="585"/>
      <c r="IB12" s="177">
        <v>160</v>
      </c>
      <c r="IC12" s="584"/>
      <c r="ID12" s="585"/>
      <c r="IE12" s="177">
        <v>160</v>
      </c>
      <c r="IF12" s="584"/>
      <c r="IG12" s="585"/>
      <c r="IH12" s="177">
        <v>160</v>
      </c>
      <c r="II12" s="584"/>
      <c r="IJ12" s="585"/>
      <c r="IK12" s="256">
        <f t="shared" si="43"/>
        <v>0</v>
      </c>
      <c r="IL12" s="255">
        <f t="shared" si="44"/>
        <v>0</v>
      </c>
      <c r="IM12" s="230">
        <f t="shared" si="45"/>
        <v>0</v>
      </c>
      <c r="IN12" s="231">
        <f t="shared" si="46"/>
        <v>0</v>
      </c>
      <c r="IO12" s="23"/>
      <c r="IP12" s="23"/>
      <c r="IQ12" s="177">
        <v>160</v>
      </c>
      <c r="IR12" s="584"/>
      <c r="IS12" s="585"/>
      <c r="IT12" s="177">
        <v>160</v>
      </c>
      <c r="IU12" s="584"/>
      <c r="IV12" s="585"/>
      <c r="IW12" s="177">
        <v>160</v>
      </c>
      <c r="IX12" s="584"/>
      <c r="IY12" s="585"/>
      <c r="IZ12" s="177">
        <v>160</v>
      </c>
      <c r="JA12" s="584"/>
      <c r="JB12" s="585"/>
      <c r="JC12" s="177">
        <v>160</v>
      </c>
      <c r="JD12" s="584"/>
      <c r="JE12" s="585"/>
      <c r="JF12" s="177">
        <v>160</v>
      </c>
      <c r="JG12" s="584"/>
      <c r="JH12" s="585"/>
      <c r="JI12" s="568">
        <v>160</v>
      </c>
      <c r="JJ12" s="584"/>
      <c r="JK12" s="585"/>
      <c r="JL12" s="177">
        <v>160</v>
      </c>
      <c r="JM12" s="584"/>
      <c r="JN12" s="585"/>
      <c r="JO12" s="256">
        <f t="shared" si="47"/>
        <v>0</v>
      </c>
      <c r="JP12" s="255">
        <f t="shared" si="48"/>
        <v>0</v>
      </c>
      <c r="JQ12" s="230">
        <f t="shared" si="49"/>
        <v>0</v>
      </c>
      <c r="JR12" s="231">
        <f t="shared" si="50"/>
        <v>0</v>
      </c>
      <c r="JS12" s="23"/>
      <c r="JT12" s="23"/>
      <c r="JU12" s="586">
        <v>160</v>
      </c>
      <c r="JV12" s="591"/>
      <c r="JW12" s="585"/>
      <c r="JX12" s="177">
        <v>160</v>
      </c>
      <c r="JY12" s="584"/>
      <c r="JZ12" s="585"/>
      <c r="KA12" s="205">
        <v>160</v>
      </c>
      <c r="KB12" s="591"/>
      <c r="KC12" s="585"/>
      <c r="KD12" s="205">
        <v>160</v>
      </c>
      <c r="KE12" s="591"/>
      <c r="KF12" s="585"/>
      <c r="KG12" s="177">
        <v>160</v>
      </c>
      <c r="KH12" s="584"/>
      <c r="KI12" s="585"/>
      <c r="KJ12" s="177">
        <v>160</v>
      </c>
      <c r="KK12" s="584"/>
      <c r="KL12" s="585"/>
      <c r="KM12" s="177">
        <v>160</v>
      </c>
      <c r="KN12" s="584"/>
      <c r="KO12" s="585"/>
      <c r="KP12" s="177">
        <v>160</v>
      </c>
      <c r="KQ12" s="584"/>
      <c r="KR12" s="585"/>
      <c r="KS12" s="256">
        <f t="shared" si="51"/>
        <v>0</v>
      </c>
      <c r="KT12" s="255">
        <f t="shared" si="52"/>
        <v>0</v>
      </c>
      <c r="KU12" s="230">
        <f t="shared" si="53"/>
        <v>0</v>
      </c>
      <c r="KV12" s="231">
        <f t="shared" si="54"/>
        <v>0</v>
      </c>
      <c r="KW12" s="23"/>
      <c r="KX12" s="23"/>
      <c r="KY12" s="589" t="s">
        <v>300</v>
      </c>
      <c r="KZ12" s="595">
        <v>160</v>
      </c>
      <c r="LA12" s="591"/>
      <c r="LB12" s="178"/>
      <c r="LC12" s="256">
        <f t="shared" si="55"/>
        <v>0</v>
      </c>
      <c r="LD12" s="231">
        <f t="shared" si="1"/>
        <v>0</v>
      </c>
      <c r="LE12" s="230">
        <f t="shared" si="56"/>
        <v>0</v>
      </c>
      <c r="LF12" s="255">
        <f t="shared" si="2"/>
        <v>0</v>
      </c>
      <c r="LG12" s="592"/>
      <c r="LH12" s="23"/>
      <c r="LI12" s="23"/>
      <c r="LJ12" s="232">
        <f t="shared" si="3"/>
        <v>0</v>
      </c>
      <c r="LK12" s="259">
        <f t="shared" si="4"/>
        <v>0</v>
      </c>
      <c r="LL12" s="230">
        <f t="shared" si="5"/>
        <v>0</v>
      </c>
      <c r="LM12" s="231">
        <f t="shared" si="6"/>
        <v>0</v>
      </c>
      <c r="LN12" s="234">
        <f t="shared" si="7"/>
        <v>0</v>
      </c>
      <c r="LO12" s="233">
        <f t="shared" si="8"/>
        <v>0</v>
      </c>
      <c r="LP12" s="230">
        <f t="shared" si="9"/>
        <v>0</v>
      </c>
      <c r="LQ12" s="255">
        <f t="shared" si="10"/>
        <v>0</v>
      </c>
      <c r="LR12" s="426">
        <f t="shared" si="11"/>
        <v>0</v>
      </c>
      <c r="LS12" s="434">
        <f t="shared" si="12"/>
        <v>0</v>
      </c>
      <c r="LT12" s="426">
        <f t="shared" si="13"/>
        <v>0</v>
      </c>
      <c r="LU12" s="431">
        <f t="shared" si="14"/>
        <v>0</v>
      </c>
      <c r="LV12" s="429" t="s">
        <v>343</v>
      </c>
      <c r="LW12" s="434" t="s">
        <v>343</v>
      </c>
      <c r="LX12" s="426">
        <f t="shared" si="15"/>
        <v>0</v>
      </c>
      <c r="LY12" s="431">
        <f t="shared" si="16"/>
        <v>0</v>
      </c>
      <c r="LZ12" s="23"/>
      <c r="MD12" s="26"/>
      <c r="ME12" s="26"/>
      <c r="MG12" s="26"/>
    </row>
    <row r="13" spans="2:345" s="4" customFormat="1" ht="16.5" customHeight="1" x14ac:dyDescent="0.25">
      <c r="B13" s="46" t="s">
        <v>7</v>
      </c>
      <c r="C13" s="952"/>
      <c r="D13" s="953"/>
      <c r="E13" s="313"/>
      <c r="F13" s="314"/>
      <c r="G13" s="315"/>
      <c r="H13" s="59"/>
      <c r="I13" s="57">
        <f>INT(ROUND(F13,2)*(IF(RIGHT(G13,1)="*",data!$J$11*H13+(IF(H13&gt;0, data!$K$11,0)),(IF(G13&gt;0,data!$J$11*RIGHT(G13,5)+data!$K$11,0)))))</f>
        <v>0</v>
      </c>
      <c r="J13" s="57">
        <f>IF(E13&gt;0,I13*E13,0)</f>
        <v>0</v>
      </c>
      <c r="K13" s="319"/>
      <c r="L13" s="320"/>
      <c r="M13" s="318"/>
      <c r="N13" s="57">
        <f>INT(ROUND(F13,2)*(IF(J13&gt;0,(IF(L13="ano",data!$J$6,0)),0)))</f>
        <v>0</v>
      </c>
      <c r="O13" s="61">
        <f>IF(M13&gt;E13,N13*E13,N13*M13)</f>
        <v>0</v>
      </c>
      <c r="P13" s="63">
        <f>J13+O13</f>
        <v>0</v>
      </c>
      <c r="Q13" s="26"/>
      <c r="R13" s="292" t="str">
        <f t="shared" si="17"/>
        <v/>
      </c>
      <c r="S13" s="293" t="str">
        <f t="shared" si="18"/>
        <v/>
      </c>
      <c r="T13" s="65" t="s">
        <v>343</v>
      </c>
      <c r="U13" s="294" t="str">
        <f t="shared" si="0"/>
        <v/>
      </c>
      <c r="V13" s="4">
        <f>IF(P13&gt;0,IF(ISTEXT(C13)=TRUE,0,1),0)</f>
        <v>0</v>
      </c>
      <c r="W13" s="26">
        <f>IF(H13&gt;0,IF(RIGHT(G13,1)="*",0,1),0)</f>
        <v>0</v>
      </c>
      <c r="X13" s="26">
        <f>IF(OR(G13=data!$I$18,G13=data!$I$19,G13=data!$I$20,G13=data!$I$21,G13=data!$I$22,G13=data!$I$23,G13=data!$I$24,G13=data!$I$25,G13=data!$I$26,G13=data!$I$27,G13=data!$I$28,G13=data!$I$29,G13=data!$I$30,G13=data!$I$31,G13=data!$I$32,G13=data!$I$33,G13=data!$I$34,G13=data!$I$35,G13=data!$I$36,G13=data!$I$37,G13=data!$I$38,G13=data!$I$39,G13=data!$I$40,G13=data!$I$41,G13=data!$I$42,G13=data!$I$43,G13=data!$I$44),1,0)</f>
        <v>0</v>
      </c>
      <c r="Z13" s="179" t="s">
        <v>300</v>
      </c>
      <c r="AA13" s="10"/>
      <c r="AB13" s="10"/>
      <c r="AC13" s="171">
        <v>160</v>
      </c>
      <c r="AD13" s="336"/>
      <c r="AE13" s="227"/>
      <c r="AF13" s="171">
        <v>160</v>
      </c>
      <c r="AG13" s="336"/>
      <c r="AH13" s="227"/>
      <c r="AI13" s="171">
        <v>160</v>
      </c>
      <c r="AJ13" s="336"/>
      <c r="AK13" s="227"/>
      <c r="AL13" s="171">
        <v>160</v>
      </c>
      <c r="AM13" s="336"/>
      <c r="AN13" s="227"/>
      <c r="AO13" s="171">
        <v>160</v>
      </c>
      <c r="AP13" s="336"/>
      <c r="AQ13" s="227"/>
      <c r="AR13" s="171">
        <v>160</v>
      </c>
      <c r="AS13" s="336"/>
      <c r="AT13" s="227"/>
      <c r="AU13" s="171">
        <v>160</v>
      </c>
      <c r="AV13" s="336"/>
      <c r="AW13" s="227"/>
      <c r="AX13" s="171">
        <v>160</v>
      </c>
      <c r="AY13" s="336"/>
      <c r="AZ13" s="227"/>
      <c r="BA13" s="171">
        <v>160</v>
      </c>
      <c r="BB13" s="336"/>
      <c r="BC13" s="227"/>
      <c r="BD13" s="171">
        <v>160</v>
      </c>
      <c r="BE13" s="336"/>
      <c r="BF13" s="227"/>
      <c r="BG13" s="171">
        <v>160</v>
      </c>
      <c r="BH13" s="336"/>
      <c r="BI13" s="227"/>
      <c r="BJ13" s="171">
        <v>160</v>
      </c>
      <c r="BK13" s="336"/>
      <c r="BL13" s="227"/>
      <c r="BM13" s="337">
        <f t="shared" si="19"/>
        <v>0</v>
      </c>
      <c r="BN13" s="231">
        <f t="shared" si="20"/>
        <v>0</v>
      </c>
      <c r="BO13" s="230">
        <f t="shared" si="21"/>
        <v>0</v>
      </c>
      <c r="BP13" s="231">
        <f t="shared" si="22"/>
        <v>0</v>
      </c>
      <c r="BS13" s="167">
        <v>160</v>
      </c>
      <c r="BT13" s="335"/>
      <c r="BU13" s="180"/>
      <c r="BV13" s="167">
        <v>160</v>
      </c>
      <c r="BW13" s="335"/>
      <c r="BX13" s="180"/>
      <c r="BY13" s="167">
        <v>160</v>
      </c>
      <c r="BZ13" s="335"/>
      <c r="CA13" s="180"/>
      <c r="CB13" s="167">
        <v>160</v>
      </c>
      <c r="CC13" s="335"/>
      <c r="CD13" s="180"/>
      <c r="CE13" s="167">
        <v>160</v>
      </c>
      <c r="CF13" s="335"/>
      <c r="CG13" s="180"/>
      <c r="CH13" s="167">
        <v>160</v>
      </c>
      <c r="CI13" s="335"/>
      <c r="CJ13" s="180"/>
      <c r="CK13" s="167">
        <v>160</v>
      </c>
      <c r="CL13" s="335"/>
      <c r="CM13" s="180"/>
      <c r="CN13" s="167">
        <v>160</v>
      </c>
      <c r="CO13" s="335"/>
      <c r="CP13" s="180"/>
      <c r="CQ13" s="256">
        <f t="shared" si="23"/>
        <v>0</v>
      </c>
      <c r="CR13" s="255">
        <f t="shared" si="24"/>
        <v>0</v>
      </c>
      <c r="CS13" s="230">
        <f t="shared" si="25"/>
        <v>0</v>
      </c>
      <c r="CT13" s="231">
        <f t="shared" si="26"/>
        <v>0</v>
      </c>
      <c r="CW13" s="167">
        <v>160</v>
      </c>
      <c r="CX13" s="351"/>
      <c r="CY13" s="172"/>
      <c r="CZ13" s="198">
        <v>160</v>
      </c>
      <c r="DA13" s="336"/>
      <c r="DB13" s="172"/>
      <c r="DC13" s="198">
        <v>160</v>
      </c>
      <c r="DD13" s="336"/>
      <c r="DE13" s="172"/>
      <c r="DF13" s="198">
        <v>160</v>
      </c>
      <c r="DG13" s="336"/>
      <c r="DH13" s="172"/>
      <c r="DI13" s="198">
        <v>160</v>
      </c>
      <c r="DJ13" s="336"/>
      <c r="DK13" s="172"/>
      <c r="DL13" s="167">
        <v>160</v>
      </c>
      <c r="DM13" s="351"/>
      <c r="DN13" s="172"/>
      <c r="DO13" s="198">
        <v>160</v>
      </c>
      <c r="DP13" s="336"/>
      <c r="DQ13" s="172"/>
      <c r="DR13" s="198">
        <v>160</v>
      </c>
      <c r="DS13" s="336"/>
      <c r="DT13" s="172"/>
      <c r="DU13" s="256">
        <f t="shared" si="27"/>
        <v>0</v>
      </c>
      <c r="DV13" s="255">
        <f t="shared" si="28"/>
        <v>0</v>
      </c>
      <c r="DW13" s="230">
        <f t="shared" si="29"/>
        <v>0</v>
      </c>
      <c r="DX13" s="231">
        <f t="shared" si="30"/>
        <v>0</v>
      </c>
      <c r="EA13" s="357">
        <v>160</v>
      </c>
      <c r="EB13" s="335"/>
      <c r="EC13" s="172"/>
      <c r="ED13" s="198">
        <v>160</v>
      </c>
      <c r="EE13" s="335"/>
      <c r="EF13" s="172"/>
      <c r="EG13" s="198">
        <v>160</v>
      </c>
      <c r="EH13" s="335"/>
      <c r="EI13" s="172"/>
      <c r="EJ13" s="198">
        <v>160</v>
      </c>
      <c r="EK13" s="335"/>
      <c r="EL13" s="172"/>
      <c r="EM13" s="167">
        <v>160</v>
      </c>
      <c r="EN13" s="351"/>
      <c r="EO13" s="172"/>
      <c r="EP13" s="198">
        <v>160</v>
      </c>
      <c r="EQ13" s="335"/>
      <c r="ER13" s="172"/>
      <c r="ES13" s="167">
        <v>160</v>
      </c>
      <c r="ET13" s="351"/>
      <c r="EU13" s="172"/>
      <c r="EV13" s="198">
        <v>160</v>
      </c>
      <c r="EW13" s="335"/>
      <c r="EX13" s="172"/>
      <c r="EY13" s="256">
        <f t="shared" si="31"/>
        <v>0</v>
      </c>
      <c r="EZ13" s="255">
        <f t="shared" si="32"/>
        <v>0</v>
      </c>
      <c r="FA13" s="230">
        <f t="shared" si="33"/>
        <v>0</v>
      </c>
      <c r="FB13" s="231">
        <f t="shared" si="34"/>
        <v>0</v>
      </c>
      <c r="FE13" s="357">
        <v>160</v>
      </c>
      <c r="FF13" s="335"/>
      <c r="FG13" s="172"/>
      <c r="FH13" s="198">
        <v>160</v>
      </c>
      <c r="FI13" s="335"/>
      <c r="FJ13" s="172"/>
      <c r="FK13" s="198">
        <v>160</v>
      </c>
      <c r="FL13" s="335"/>
      <c r="FM13" s="172"/>
      <c r="FN13" s="198">
        <v>160</v>
      </c>
      <c r="FO13" s="335"/>
      <c r="FP13" s="172"/>
      <c r="FQ13" s="198">
        <v>160</v>
      </c>
      <c r="FR13" s="335"/>
      <c r="FS13" s="172"/>
      <c r="FT13" s="198">
        <v>160</v>
      </c>
      <c r="FU13" s="335"/>
      <c r="FV13" s="172"/>
      <c r="FW13" s="198">
        <v>160</v>
      </c>
      <c r="FX13" s="335"/>
      <c r="FY13" s="172"/>
      <c r="FZ13" s="198">
        <v>160</v>
      </c>
      <c r="GA13" s="335"/>
      <c r="GB13" s="172"/>
      <c r="GC13" s="256">
        <f t="shared" si="35"/>
        <v>0</v>
      </c>
      <c r="GD13" s="255">
        <f t="shared" si="36"/>
        <v>0</v>
      </c>
      <c r="GE13" s="230">
        <f t="shared" si="37"/>
        <v>0</v>
      </c>
      <c r="GF13" s="231">
        <f t="shared" si="38"/>
        <v>0</v>
      </c>
      <c r="GI13" s="357">
        <v>160</v>
      </c>
      <c r="GJ13" s="335"/>
      <c r="GK13" s="172"/>
      <c r="GL13" s="198">
        <v>160</v>
      </c>
      <c r="GM13" s="335"/>
      <c r="GN13" s="172"/>
      <c r="GO13" s="167">
        <v>160</v>
      </c>
      <c r="GP13" s="351"/>
      <c r="GQ13" s="172"/>
      <c r="GR13" s="167">
        <v>160</v>
      </c>
      <c r="GS13" s="351"/>
      <c r="GT13" s="172"/>
      <c r="GU13" s="167">
        <v>160</v>
      </c>
      <c r="GV13" s="351"/>
      <c r="GW13" s="172"/>
      <c r="GX13" s="167">
        <v>160</v>
      </c>
      <c r="GY13" s="351"/>
      <c r="GZ13" s="172"/>
      <c r="HA13" s="198">
        <v>160</v>
      </c>
      <c r="HB13" s="335"/>
      <c r="HC13" s="172"/>
      <c r="HD13" s="198">
        <v>160</v>
      </c>
      <c r="HE13" s="335"/>
      <c r="HF13" s="172"/>
      <c r="HG13" s="256">
        <f t="shared" si="39"/>
        <v>0</v>
      </c>
      <c r="HH13" s="255">
        <f t="shared" si="40"/>
        <v>0</v>
      </c>
      <c r="HI13" s="230">
        <f t="shared" si="41"/>
        <v>0</v>
      </c>
      <c r="HJ13" s="231">
        <f t="shared" si="42"/>
        <v>0</v>
      </c>
      <c r="HM13" s="167">
        <v>160</v>
      </c>
      <c r="HN13" s="351"/>
      <c r="HO13" s="172"/>
      <c r="HP13" s="167">
        <v>160</v>
      </c>
      <c r="HQ13" s="351"/>
      <c r="HR13" s="172"/>
      <c r="HS13" s="167">
        <v>160</v>
      </c>
      <c r="HT13" s="351"/>
      <c r="HU13" s="172"/>
      <c r="HV13" s="167">
        <v>160</v>
      </c>
      <c r="HW13" s="351"/>
      <c r="HX13" s="172"/>
      <c r="HY13" s="167">
        <v>160</v>
      </c>
      <c r="HZ13" s="351"/>
      <c r="IA13" s="172"/>
      <c r="IB13" s="167">
        <v>160</v>
      </c>
      <c r="IC13" s="351"/>
      <c r="ID13" s="172"/>
      <c r="IE13" s="167">
        <v>160</v>
      </c>
      <c r="IF13" s="351"/>
      <c r="IG13" s="172"/>
      <c r="IH13" s="167">
        <v>160</v>
      </c>
      <c r="II13" s="351"/>
      <c r="IJ13" s="172"/>
      <c r="IK13" s="256">
        <f t="shared" si="43"/>
        <v>0</v>
      </c>
      <c r="IL13" s="255">
        <f t="shared" si="44"/>
        <v>0</v>
      </c>
      <c r="IM13" s="230">
        <f t="shared" si="45"/>
        <v>0</v>
      </c>
      <c r="IN13" s="231">
        <f t="shared" si="46"/>
        <v>0</v>
      </c>
      <c r="IQ13" s="167">
        <v>160</v>
      </c>
      <c r="IR13" s="351"/>
      <c r="IS13" s="172"/>
      <c r="IT13" s="167">
        <v>160</v>
      </c>
      <c r="IU13" s="351"/>
      <c r="IV13" s="172"/>
      <c r="IW13" s="167">
        <v>160</v>
      </c>
      <c r="IX13" s="351"/>
      <c r="IY13" s="172"/>
      <c r="IZ13" s="167">
        <v>160</v>
      </c>
      <c r="JA13" s="351"/>
      <c r="JB13" s="172"/>
      <c r="JC13" s="167">
        <v>160</v>
      </c>
      <c r="JD13" s="351"/>
      <c r="JE13" s="172"/>
      <c r="JF13" s="167">
        <v>160</v>
      </c>
      <c r="JG13" s="351"/>
      <c r="JH13" s="172"/>
      <c r="JI13" s="209">
        <v>160</v>
      </c>
      <c r="JJ13" s="351"/>
      <c r="JK13" s="172"/>
      <c r="JL13" s="167">
        <v>160</v>
      </c>
      <c r="JM13" s="351"/>
      <c r="JN13" s="172"/>
      <c r="JO13" s="256">
        <f t="shared" si="47"/>
        <v>0</v>
      </c>
      <c r="JP13" s="255">
        <f t="shared" si="48"/>
        <v>0</v>
      </c>
      <c r="JQ13" s="230">
        <f t="shared" si="49"/>
        <v>0</v>
      </c>
      <c r="JR13" s="231">
        <f t="shared" si="50"/>
        <v>0</v>
      </c>
      <c r="JU13" s="357">
        <v>160</v>
      </c>
      <c r="JV13" s="335"/>
      <c r="JW13" s="172"/>
      <c r="JX13" s="167">
        <v>160</v>
      </c>
      <c r="JY13" s="351"/>
      <c r="JZ13" s="172"/>
      <c r="KA13" s="198">
        <v>160</v>
      </c>
      <c r="KB13" s="335"/>
      <c r="KC13" s="172"/>
      <c r="KD13" s="198">
        <v>160</v>
      </c>
      <c r="KE13" s="335"/>
      <c r="KF13" s="172"/>
      <c r="KG13" s="167">
        <v>160</v>
      </c>
      <c r="KH13" s="351"/>
      <c r="KI13" s="172"/>
      <c r="KJ13" s="167">
        <v>160</v>
      </c>
      <c r="KK13" s="351"/>
      <c r="KL13" s="172"/>
      <c r="KM13" s="167">
        <v>160</v>
      </c>
      <c r="KN13" s="351"/>
      <c r="KO13" s="172"/>
      <c r="KP13" s="167">
        <v>160</v>
      </c>
      <c r="KQ13" s="351"/>
      <c r="KR13" s="172"/>
      <c r="KS13" s="256">
        <f t="shared" si="51"/>
        <v>0</v>
      </c>
      <c r="KT13" s="255">
        <f t="shared" si="52"/>
        <v>0</v>
      </c>
      <c r="KU13" s="230">
        <f t="shared" si="53"/>
        <v>0</v>
      </c>
      <c r="KV13" s="231">
        <f t="shared" si="54"/>
        <v>0</v>
      </c>
      <c r="KY13" s="287" t="s">
        <v>300</v>
      </c>
      <c r="KZ13" s="365">
        <v>160</v>
      </c>
      <c r="LA13" s="335"/>
      <c r="LB13" s="180"/>
      <c r="LC13" s="256">
        <f t="shared" si="55"/>
        <v>0</v>
      </c>
      <c r="LD13" s="231">
        <f t="shared" si="1"/>
        <v>0</v>
      </c>
      <c r="LE13" s="230">
        <f t="shared" si="56"/>
        <v>0</v>
      </c>
      <c r="LF13" s="255">
        <f t="shared" si="2"/>
        <v>0</v>
      </c>
      <c r="LG13" s="297"/>
      <c r="LJ13" s="232">
        <f t="shared" si="3"/>
        <v>0</v>
      </c>
      <c r="LK13" s="259">
        <f t="shared" si="4"/>
        <v>0</v>
      </c>
      <c r="LL13" s="230">
        <f t="shared" si="5"/>
        <v>0</v>
      </c>
      <c r="LM13" s="231">
        <f t="shared" si="6"/>
        <v>0</v>
      </c>
      <c r="LN13" s="234">
        <f t="shared" si="7"/>
        <v>0</v>
      </c>
      <c r="LO13" s="233">
        <f t="shared" si="8"/>
        <v>0</v>
      </c>
      <c r="LP13" s="230">
        <f t="shared" si="9"/>
        <v>0</v>
      </c>
      <c r="LQ13" s="255">
        <f t="shared" si="10"/>
        <v>0</v>
      </c>
      <c r="LR13" s="426">
        <f t="shared" si="11"/>
        <v>0</v>
      </c>
      <c r="LS13" s="434">
        <f t="shared" si="12"/>
        <v>0</v>
      </c>
      <c r="LT13" s="426">
        <f t="shared" si="13"/>
        <v>0</v>
      </c>
      <c r="LU13" s="431">
        <f t="shared" si="14"/>
        <v>0</v>
      </c>
      <c r="LV13" s="429" t="s">
        <v>343</v>
      </c>
      <c r="LW13" s="434" t="s">
        <v>343</v>
      </c>
      <c r="LX13" s="426">
        <f t="shared" si="15"/>
        <v>0</v>
      </c>
      <c r="LY13" s="431">
        <f t="shared" si="16"/>
        <v>0</v>
      </c>
      <c r="MD13" s="26"/>
      <c r="ME13" s="26"/>
      <c r="MG13" s="26"/>
    </row>
    <row r="14" spans="2:345" s="4" customFormat="1" ht="15" hidden="1" customHeight="1" x14ac:dyDescent="0.25">
      <c r="B14" s="46"/>
      <c r="C14" s="572"/>
      <c r="D14" s="573"/>
      <c r="E14" s="564"/>
      <c r="F14" s="575"/>
      <c r="G14" s="593"/>
      <c r="H14" s="58"/>
      <c r="I14" s="57">
        <f>INT(ROUND(F14,2)*(IF(RIGHT(G14,1)="*",data!$J$11*H14+(IF(H14&gt;0, data!$K$11,0)),(IF(G14&gt;0,data!$J$11*RIGHT(G14,5)+data!$K$11,0)))))</f>
        <v>0</v>
      </c>
      <c r="J14" s="57"/>
      <c r="K14" s="594"/>
      <c r="L14" s="566"/>
      <c r="M14" s="131"/>
      <c r="N14" s="57">
        <f>INT(ROUND(F14,2)*(IF(J14&gt;0,(IF(L14="ano",data!$J$6,0)),0)))</f>
        <v>0</v>
      </c>
      <c r="O14" s="61"/>
      <c r="P14" s="63"/>
      <c r="Q14" s="26"/>
      <c r="R14" s="292" t="str">
        <f t="shared" si="17"/>
        <v/>
      </c>
      <c r="S14" s="293" t="str">
        <f t="shared" si="18"/>
        <v/>
      </c>
      <c r="T14" s="65" t="s">
        <v>343</v>
      </c>
      <c r="U14" s="294" t="str">
        <f t="shared" si="0"/>
        <v/>
      </c>
      <c r="V14" s="23"/>
      <c r="W14" s="26"/>
      <c r="X14" s="26">
        <f>IF(OR(G14=data!$I$18,G14=data!$I$19,G14=data!$I$20,G14=data!$I$21,G14=data!$I$22,G14=data!$I$23,G14=data!$I$24,G14=data!$I$25,G14=data!$I$26,G14=data!$I$27,G14=data!$I$28,G14=data!$I$29,G14=data!$I$30,G14=data!$I$31,G14=data!$I$32,G14=data!$I$33,G14=data!$I$34,G14=data!$I$35,G14=data!$I$36,G14=data!$I$37,G14=data!$I$38,G14=data!$I$39,G14=data!$I$40,G14=data!$I$41,G14=data!$I$42,G14=data!$I$43,G14=data!$I$44),1,0)</f>
        <v>0</v>
      </c>
      <c r="Z14" s="176" t="s">
        <v>300</v>
      </c>
      <c r="AA14" s="10"/>
      <c r="AB14" s="10"/>
      <c r="AC14" s="578">
        <v>160</v>
      </c>
      <c r="AD14" s="579"/>
      <c r="AE14" s="580"/>
      <c r="AF14" s="578">
        <v>160</v>
      </c>
      <c r="AG14" s="579"/>
      <c r="AH14" s="580"/>
      <c r="AI14" s="578">
        <v>160</v>
      </c>
      <c r="AJ14" s="579"/>
      <c r="AK14" s="580"/>
      <c r="AL14" s="578">
        <v>160</v>
      </c>
      <c r="AM14" s="579"/>
      <c r="AN14" s="580"/>
      <c r="AO14" s="578">
        <v>160</v>
      </c>
      <c r="AP14" s="579"/>
      <c r="AQ14" s="580"/>
      <c r="AR14" s="578">
        <v>160</v>
      </c>
      <c r="AS14" s="579"/>
      <c r="AT14" s="580"/>
      <c r="AU14" s="578">
        <v>160</v>
      </c>
      <c r="AV14" s="579"/>
      <c r="AW14" s="580"/>
      <c r="AX14" s="578">
        <v>160</v>
      </c>
      <c r="AY14" s="579"/>
      <c r="AZ14" s="580"/>
      <c r="BA14" s="578">
        <v>160</v>
      </c>
      <c r="BB14" s="579"/>
      <c r="BC14" s="580"/>
      <c r="BD14" s="578">
        <v>160</v>
      </c>
      <c r="BE14" s="579"/>
      <c r="BF14" s="580"/>
      <c r="BG14" s="578">
        <v>160</v>
      </c>
      <c r="BH14" s="579"/>
      <c r="BI14" s="580"/>
      <c r="BJ14" s="578">
        <v>160</v>
      </c>
      <c r="BK14" s="579"/>
      <c r="BL14" s="580"/>
      <c r="BM14" s="337">
        <f t="shared" si="19"/>
        <v>0</v>
      </c>
      <c r="BN14" s="231">
        <f t="shared" si="20"/>
        <v>0</v>
      </c>
      <c r="BO14" s="230">
        <f t="shared" si="21"/>
        <v>0</v>
      </c>
      <c r="BP14" s="231">
        <f t="shared" si="22"/>
        <v>0</v>
      </c>
      <c r="BQ14" s="23"/>
      <c r="BR14" s="23"/>
      <c r="BS14" s="177">
        <v>160</v>
      </c>
      <c r="BT14" s="591"/>
      <c r="BU14" s="178"/>
      <c r="BV14" s="177">
        <v>160</v>
      </c>
      <c r="BW14" s="591"/>
      <c r="BX14" s="178"/>
      <c r="BY14" s="177">
        <v>160</v>
      </c>
      <c r="BZ14" s="591"/>
      <c r="CA14" s="178"/>
      <c r="CB14" s="177">
        <v>160</v>
      </c>
      <c r="CC14" s="591"/>
      <c r="CD14" s="178"/>
      <c r="CE14" s="177">
        <v>160</v>
      </c>
      <c r="CF14" s="591"/>
      <c r="CG14" s="178"/>
      <c r="CH14" s="177">
        <v>160</v>
      </c>
      <c r="CI14" s="591"/>
      <c r="CJ14" s="178"/>
      <c r="CK14" s="177">
        <v>160</v>
      </c>
      <c r="CL14" s="591"/>
      <c r="CM14" s="178"/>
      <c r="CN14" s="177">
        <v>160</v>
      </c>
      <c r="CO14" s="591"/>
      <c r="CP14" s="178"/>
      <c r="CQ14" s="256">
        <f t="shared" si="23"/>
        <v>0</v>
      </c>
      <c r="CR14" s="255">
        <f t="shared" si="24"/>
        <v>0</v>
      </c>
      <c r="CS14" s="230">
        <f t="shared" si="25"/>
        <v>0</v>
      </c>
      <c r="CT14" s="231">
        <f t="shared" si="26"/>
        <v>0</v>
      </c>
      <c r="CU14" s="23"/>
      <c r="CV14" s="23"/>
      <c r="CW14" s="177">
        <v>160</v>
      </c>
      <c r="CX14" s="584"/>
      <c r="CY14" s="585"/>
      <c r="CZ14" s="205">
        <v>160</v>
      </c>
      <c r="DA14" s="579"/>
      <c r="DB14" s="585"/>
      <c r="DC14" s="205">
        <v>160</v>
      </c>
      <c r="DD14" s="579"/>
      <c r="DE14" s="585"/>
      <c r="DF14" s="205">
        <v>160</v>
      </c>
      <c r="DG14" s="579"/>
      <c r="DH14" s="585"/>
      <c r="DI14" s="205">
        <v>160</v>
      </c>
      <c r="DJ14" s="579"/>
      <c r="DK14" s="585"/>
      <c r="DL14" s="177">
        <v>160</v>
      </c>
      <c r="DM14" s="584"/>
      <c r="DN14" s="585"/>
      <c r="DO14" s="205">
        <v>160</v>
      </c>
      <c r="DP14" s="579"/>
      <c r="DQ14" s="585"/>
      <c r="DR14" s="205">
        <v>160</v>
      </c>
      <c r="DS14" s="579"/>
      <c r="DT14" s="585"/>
      <c r="DU14" s="256">
        <f t="shared" si="27"/>
        <v>0</v>
      </c>
      <c r="DV14" s="255">
        <f t="shared" si="28"/>
        <v>0</v>
      </c>
      <c r="DW14" s="230">
        <f t="shared" si="29"/>
        <v>0</v>
      </c>
      <c r="DX14" s="231">
        <f t="shared" si="30"/>
        <v>0</v>
      </c>
      <c r="DY14" s="23"/>
      <c r="DZ14" s="23"/>
      <c r="EA14" s="586">
        <v>160</v>
      </c>
      <c r="EB14" s="591"/>
      <c r="EC14" s="585"/>
      <c r="ED14" s="205">
        <v>160</v>
      </c>
      <c r="EE14" s="591"/>
      <c r="EF14" s="585"/>
      <c r="EG14" s="205">
        <v>160</v>
      </c>
      <c r="EH14" s="591"/>
      <c r="EI14" s="585"/>
      <c r="EJ14" s="205">
        <v>160</v>
      </c>
      <c r="EK14" s="591"/>
      <c r="EL14" s="585"/>
      <c r="EM14" s="177">
        <v>160</v>
      </c>
      <c r="EN14" s="584"/>
      <c r="EO14" s="585"/>
      <c r="EP14" s="205">
        <v>160</v>
      </c>
      <c r="EQ14" s="591"/>
      <c r="ER14" s="585"/>
      <c r="ES14" s="177">
        <v>160</v>
      </c>
      <c r="ET14" s="584"/>
      <c r="EU14" s="585"/>
      <c r="EV14" s="205">
        <v>160</v>
      </c>
      <c r="EW14" s="591"/>
      <c r="EX14" s="585"/>
      <c r="EY14" s="256">
        <f t="shared" si="31"/>
        <v>0</v>
      </c>
      <c r="EZ14" s="255">
        <f t="shared" si="32"/>
        <v>0</v>
      </c>
      <c r="FA14" s="230">
        <f t="shared" si="33"/>
        <v>0</v>
      </c>
      <c r="FB14" s="231">
        <f t="shared" si="34"/>
        <v>0</v>
      </c>
      <c r="FC14" s="23"/>
      <c r="FD14" s="23"/>
      <c r="FE14" s="586">
        <v>160</v>
      </c>
      <c r="FF14" s="591"/>
      <c r="FG14" s="585"/>
      <c r="FH14" s="205">
        <v>160</v>
      </c>
      <c r="FI14" s="591"/>
      <c r="FJ14" s="585"/>
      <c r="FK14" s="205">
        <v>160</v>
      </c>
      <c r="FL14" s="591"/>
      <c r="FM14" s="585"/>
      <c r="FN14" s="205">
        <v>160</v>
      </c>
      <c r="FO14" s="591"/>
      <c r="FP14" s="585"/>
      <c r="FQ14" s="205">
        <v>160</v>
      </c>
      <c r="FR14" s="591"/>
      <c r="FS14" s="585"/>
      <c r="FT14" s="205">
        <v>160</v>
      </c>
      <c r="FU14" s="591"/>
      <c r="FV14" s="585"/>
      <c r="FW14" s="205">
        <v>160</v>
      </c>
      <c r="FX14" s="591"/>
      <c r="FY14" s="585"/>
      <c r="FZ14" s="205">
        <v>160</v>
      </c>
      <c r="GA14" s="591"/>
      <c r="GB14" s="585"/>
      <c r="GC14" s="256">
        <f t="shared" si="35"/>
        <v>0</v>
      </c>
      <c r="GD14" s="255">
        <f t="shared" si="36"/>
        <v>0</v>
      </c>
      <c r="GE14" s="230">
        <f t="shared" si="37"/>
        <v>0</v>
      </c>
      <c r="GF14" s="231">
        <f t="shared" si="38"/>
        <v>0</v>
      </c>
      <c r="GG14" s="23"/>
      <c r="GH14" s="23"/>
      <c r="GI14" s="586">
        <v>160</v>
      </c>
      <c r="GJ14" s="591"/>
      <c r="GK14" s="585"/>
      <c r="GL14" s="205">
        <v>160</v>
      </c>
      <c r="GM14" s="591"/>
      <c r="GN14" s="585"/>
      <c r="GO14" s="177">
        <v>160</v>
      </c>
      <c r="GP14" s="584"/>
      <c r="GQ14" s="585"/>
      <c r="GR14" s="177">
        <v>160</v>
      </c>
      <c r="GS14" s="584"/>
      <c r="GT14" s="585"/>
      <c r="GU14" s="177">
        <v>160</v>
      </c>
      <c r="GV14" s="584"/>
      <c r="GW14" s="585"/>
      <c r="GX14" s="177">
        <v>160</v>
      </c>
      <c r="GY14" s="584"/>
      <c r="GZ14" s="585"/>
      <c r="HA14" s="205">
        <v>160</v>
      </c>
      <c r="HB14" s="591"/>
      <c r="HC14" s="585"/>
      <c r="HD14" s="205">
        <v>160</v>
      </c>
      <c r="HE14" s="591"/>
      <c r="HF14" s="585"/>
      <c r="HG14" s="256">
        <f t="shared" si="39"/>
        <v>0</v>
      </c>
      <c r="HH14" s="255">
        <f t="shared" si="40"/>
        <v>0</v>
      </c>
      <c r="HI14" s="230">
        <f t="shared" si="41"/>
        <v>0</v>
      </c>
      <c r="HJ14" s="231">
        <f t="shared" si="42"/>
        <v>0</v>
      </c>
      <c r="HK14" s="23"/>
      <c r="HL14" s="23"/>
      <c r="HM14" s="177">
        <v>160</v>
      </c>
      <c r="HN14" s="584"/>
      <c r="HO14" s="585"/>
      <c r="HP14" s="177">
        <v>160</v>
      </c>
      <c r="HQ14" s="584"/>
      <c r="HR14" s="585"/>
      <c r="HS14" s="177">
        <v>160</v>
      </c>
      <c r="HT14" s="584"/>
      <c r="HU14" s="585"/>
      <c r="HV14" s="177">
        <v>160</v>
      </c>
      <c r="HW14" s="584"/>
      <c r="HX14" s="585"/>
      <c r="HY14" s="177">
        <v>160</v>
      </c>
      <c r="HZ14" s="584"/>
      <c r="IA14" s="585"/>
      <c r="IB14" s="177">
        <v>160</v>
      </c>
      <c r="IC14" s="584"/>
      <c r="ID14" s="585"/>
      <c r="IE14" s="177">
        <v>160</v>
      </c>
      <c r="IF14" s="584"/>
      <c r="IG14" s="585"/>
      <c r="IH14" s="177">
        <v>160</v>
      </c>
      <c r="II14" s="584"/>
      <c r="IJ14" s="585"/>
      <c r="IK14" s="256">
        <f t="shared" si="43"/>
        <v>0</v>
      </c>
      <c r="IL14" s="255">
        <f t="shared" si="44"/>
        <v>0</v>
      </c>
      <c r="IM14" s="230">
        <f t="shared" si="45"/>
        <v>0</v>
      </c>
      <c r="IN14" s="231">
        <f t="shared" si="46"/>
        <v>0</v>
      </c>
      <c r="IO14" s="23"/>
      <c r="IP14" s="23"/>
      <c r="IQ14" s="177">
        <v>160</v>
      </c>
      <c r="IR14" s="584"/>
      <c r="IS14" s="585"/>
      <c r="IT14" s="177">
        <v>160</v>
      </c>
      <c r="IU14" s="584"/>
      <c r="IV14" s="585"/>
      <c r="IW14" s="177">
        <v>160</v>
      </c>
      <c r="IX14" s="584"/>
      <c r="IY14" s="585"/>
      <c r="IZ14" s="177">
        <v>160</v>
      </c>
      <c r="JA14" s="584"/>
      <c r="JB14" s="585"/>
      <c r="JC14" s="177">
        <v>160</v>
      </c>
      <c r="JD14" s="584"/>
      <c r="JE14" s="585"/>
      <c r="JF14" s="177">
        <v>160</v>
      </c>
      <c r="JG14" s="584"/>
      <c r="JH14" s="585"/>
      <c r="JI14" s="568">
        <v>160</v>
      </c>
      <c r="JJ14" s="584"/>
      <c r="JK14" s="585"/>
      <c r="JL14" s="177">
        <v>160</v>
      </c>
      <c r="JM14" s="584"/>
      <c r="JN14" s="585"/>
      <c r="JO14" s="256">
        <f t="shared" si="47"/>
        <v>0</v>
      </c>
      <c r="JP14" s="255">
        <f t="shared" si="48"/>
        <v>0</v>
      </c>
      <c r="JQ14" s="230">
        <f t="shared" si="49"/>
        <v>0</v>
      </c>
      <c r="JR14" s="231">
        <f t="shared" si="50"/>
        <v>0</v>
      </c>
      <c r="JS14" s="23"/>
      <c r="JT14" s="23"/>
      <c r="JU14" s="586">
        <v>160</v>
      </c>
      <c r="JV14" s="591"/>
      <c r="JW14" s="585"/>
      <c r="JX14" s="177">
        <v>160</v>
      </c>
      <c r="JY14" s="584"/>
      <c r="JZ14" s="585"/>
      <c r="KA14" s="205">
        <v>160</v>
      </c>
      <c r="KB14" s="591"/>
      <c r="KC14" s="585"/>
      <c r="KD14" s="205">
        <v>160</v>
      </c>
      <c r="KE14" s="591"/>
      <c r="KF14" s="585"/>
      <c r="KG14" s="177">
        <v>160</v>
      </c>
      <c r="KH14" s="584"/>
      <c r="KI14" s="585"/>
      <c r="KJ14" s="177">
        <v>160</v>
      </c>
      <c r="KK14" s="584"/>
      <c r="KL14" s="585"/>
      <c r="KM14" s="177">
        <v>160</v>
      </c>
      <c r="KN14" s="584"/>
      <c r="KO14" s="585"/>
      <c r="KP14" s="177">
        <v>160</v>
      </c>
      <c r="KQ14" s="584"/>
      <c r="KR14" s="585"/>
      <c r="KS14" s="256">
        <f t="shared" si="51"/>
        <v>0</v>
      </c>
      <c r="KT14" s="255">
        <f t="shared" si="52"/>
        <v>0</v>
      </c>
      <c r="KU14" s="230">
        <f t="shared" si="53"/>
        <v>0</v>
      </c>
      <c r="KV14" s="231">
        <f t="shared" si="54"/>
        <v>0</v>
      </c>
      <c r="KW14" s="23"/>
      <c r="KX14" s="23"/>
      <c r="KY14" s="589" t="s">
        <v>300</v>
      </c>
      <c r="KZ14" s="595">
        <v>160</v>
      </c>
      <c r="LA14" s="591"/>
      <c r="LB14" s="178"/>
      <c r="LC14" s="256">
        <f t="shared" si="55"/>
        <v>0</v>
      </c>
      <c r="LD14" s="231">
        <f t="shared" si="1"/>
        <v>0</v>
      </c>
      <c r="LE14" s="230">
        <f t="shared" si="56"/>
        <v>0</v>
      </c>
      <c r="LF14" s="255">
        <f t="shared" si="2"/>
        <v>0</v>
      </c>
      <c r="LG14" s="592"/>
      <c r="LH14" s="23"/>
      <c r="LI14" s="23"/>
      <c r="LJ14" s="232">
        <f t="shared" si="3"/>
        <v>0</v>
      </c>
      <c r="LK14" s="259">
        <f t="shared" si="4"/>
        <v>0</v>
      </c>
      <c r="LL14" s="230">
        <f t="shared" si="5"/>
        <v>0</v>
      </c>
      <c r="LM14" s="231">
        <f t="shared" si="6"/>
        <v>0</v>
      </c>
      <c r="LN14" s="234">
        <f t="shared" si="7"/>
        <v>0</v>
      </c>
      <c r="LO14" s="233">
        <f t="shared" si="8"/>
        <v>0</v>
      </c>
      <c r="LP14" s="230">
        <f t="shared" si="9"/>
        <v>0</v>
      </c>
      <c r="LQ14" s="255">
        <f t="shared" si="10"/>
        <v>0</v>
      </c>
      <c r="LR14" s="426">
        <f t="shared" si="11"/>
        <v>0</v>
      </c>
      <c r="LS14" s="434">
        <f t="shared" si="12"/>
        <v>0</v>
      </c>
      <c r="LT14" s="426">
        <f t="shared" si="13"/>
        <v>0</v>
      </c>
      <c r="LU14" s="431">
        <f t="shared" si="14"/>
        <v>0</v>
      </c>
      <c r="LV14" s="429" t="s">
        <v>343</v>
      </c>
      <c r="LW14" s="434" t="s">
        <v>343</v>
      </c>
      <c r="LX14" s="426">
        <f t="shared" si="15"/>
        <v>0</v>
      </c>
      <c r="LY14" s="431">
        <f t="shared" si="16"/>
        <v>0</v>
      </c>
      <c r="LZ14" s="23"/>
      <c r="MD14" s="26"/>
      <c r="ME14" s="26"/>
      <c r="MG14" s="26"/>
    </row>
    <row r="15" spans="2:345" s="4" customFormat="1" ht="16.5" customHeight="1" x14ac:dyDescent="0.25">
      <c r="B15" s="46" t="s">
        <v>8</v>
      </c>
      <c r="C15" s="952"/>
      <c r="D15" s="953"/>
      <c r="E15" s="313"/>
      <c r="F15" s="314"/>
      <c r="G15" s="315"/>
      <c r="H15" s="59"/>
      <c r="I15" s="57">
        <f>INT(ROUND(F15,2)*(IF(RIGHT(G15,1)="*",data!$J$11*H15+(IF(H15&gt;0, data!$K$11,0)),(IF(G15&gt;0,data!$J$11*RIGHT(G15,5)+data!$K$11,0)))))</f>
        <v>0</v>
      </c>
      <c r="J15" s="57">
        <f>IF(E15&gt;0,I15*E15,0)</f>
        <v>0</v>
      </c>
      <c r="K15" s="319"/>
      <c r="L15" s="320"/>
      <c r="M15" s="318"/>
      <c r="N15" s="57">
        <f>INT(ROUND(F15,2)*(IF(J15&gt;0,(IF(L15="ano",data!$J$6,0)),0)))</f>
        <v>0</v>
      </c>
      <c r="O15" s="61">
        <f>IF(M15&gt;E15,N15*E15,N15*M15)</f>
        <v>0</v>
      </c>
      <c r="P15" s="63">
        <f>J15+O15</f>
        <v>0</v>
      </c>
      <c r="Q15" s="26"/>
      <c r="R15" s="292" t="str">
        <f t="shared" si="17"/>
        <v/>
      </c>
      <c r="S15" s="293" t="str">
        <f t="shared" si="18"/>
        <v/>
      </c>
      <c r="T15" s="65" t="s">
        <v>343</v>
      </c>
      <c r="U15" s="294" t="str">
        <f t="shared" si="0"/>
        <v/>
      </c>
      <c r="V15" s="4">
        <f>IF(P15&gt;0,IF(ISTEXT(C15)=TRUE,0,1),0)</f>
        <v>0</v>
      </c>
      <c r="W15" s="26">
        <f>IF(H15&gt;0,IF(RIGHT(G15,1)="*",0,1),0)</f>
        <v>0</v>
      </c>
      <c r="X15" s="26">
        <f>IF(OR(G15=data!$I$18,G15=data!$I$19,G15=data!$I$20,G15=data!$I$21,G15=data!$I$22,G15=data!$I$23,G15=data!$I$24,G15=data!$I$25,G15=data!$I$26,G15=data!$I$27,G15=data!$I$28,G15=data!$I$29,G15=data!$I$30,G15=data!$I$31,G15=data!$I$32,G15=data!$I$33,G15=data!$I$34,G15=data!$I$35,G15=data!$I$36,G15=data!$I$37,G15=data!$I$38,G15=data!$I$39,G15=data!$I$40,G15=data!$I$41,G15=data!$I$42,G15=data!$I$43,G15=data!$I$44),1,0)</f>
        <v>0</v>
      </c>
      <c r="Z15" s="179" t="s">
        <v>300</v>
      </c>
      <c r="AA15" s="10"/>
      <c r="AB15" s="10"/>
      <c r="AC15" s="171">
        <v>160</v>
      </c>
      <c r="AD15" s="336"/>
      <c r="AE15" s="227"/>
      <c r="AF15" s="171">
        <v>160</v>
      </c>
      <c r="AG15" s="336"/>
      <c r="AH15" s="227"/>
      <c r="AI15" s="171">
        <v>160</v>
      </c>
      <c r="AJ15" s="336"/>
      <c r="AK15" s="227"/>
      <c r="AL15" s="171">
        <v>160</v>
      </c>
      <c r="AM15" s="336"/>
      <c r="AN15" s="227"/>
      <c r="AO15" s="171">
        <v>160</v>
      </c>
      <c r="AP15" s="336"/>
      <c r="AQ15" s="227"/>
      <c r="AR15" s="171">
        <v>160</v>
      </c>
      <c r="AS15" s="336"/>
      <c r="AT15" s="227"/>
      <c r="AU15" s="171">
        <v>160</v>
      </c>
      <c r="AV15" s="336"/>
      <c r="AW15" s="227"/>
      <c r="AX15" s="171">
        <v>160</v>
      </c>
      <c r="AY15" s="336"/>
      <c r="AZ15" s="227"/>
      <c r="BA15" s="171">
        <v>160</v>
      </c>
      <c r="BB15" s="336"/>
      <c r="BC15" s="227"/>
      <c r="BD15" s="171">
        <v>160</v>
      </c>
      <c r="BE15" s="336"/>
      <c r="BF15" s="227"/>
      <c r="BG15" s="171">
        <v>160</v>
      </c>
      <c r="BH15" s="336"/>
      <c r="BI15" s="227"/>
      <c r="BJ15" s="171">
        <v>160</v>
      </c>
      <c r="BK15" s="336"/>
      <c r="BL15" s="227"/>
      <c r="BM15" s="337">
        <f t="shared" si="19"/>
        <v>0</v>
      </c>
      <c r="BN15" s="231">
        <f t="shared" si="20"/>
        <v>0</v>
      </c>
      <c r="BO15" s="230">
        <f t="shared" si="21"/>
        <v>0</v>
      </c>
      <c r="BP15" s="231">
        <f t="shared" si="22"/>
        <v>0</v>
      </c>
      <c r="BS15" s="167">
        <v>160</v>
      </c>
      <c r="BT15" s="335"/>
      <c r="BU15" s="180"/>
      <c r="BV15" s="167">
        <v>160</v>
      </c>
      <c r="BW15" s="335"/>
      <c r="BX15" s="180"/>
      <c r="BY15" s="167">
        <v>160</v>
      </c>
      <c r="BZ15" s="335"/>
      <c r="CA15" s="180"/>
      <c r="CB15" s="167">
        <v>160</v>
      </c>
      <c r="CC15" s="335"/>
      <c r="CD15" s="180"/>
      <c r="CE15" s="167">
        <v>160</v>
      </c>
      <c r="CF15" s="335"/>
      <c r="CG15" s="180"/>
      <c r="CH15" s="167">
        <v>160</v>
      </c>
      <c r="CI15" s="335"/>
      <c r="CJ15" s="180"/>
      <c r="CK15" s="167">
        <v>160</v>
      </c>
      <c r="CL15" s="335"/>
      <c r="CM15" s="180"/>
      <c r="CN15" s="167">
        <v>160</v>
      </c>
      <c r="CO15" s="335"/>
      <c r="CP15" s="180"/>
      <c r="CQ15" s="256">
        <f t="shared" si="23"/>
        <v>0</v>
      </c>
      <c r="CR15" s="255">
        <f t="shared" si="24"/>
        <v>0</v>
      </c>
      <c r="CS15" s="230">
        <f t="shared" si="25"/>
        <v>0</v>
      </c>
      <c r="CT15" s="231">
        <f t="shared" si="26"/>
        <v>0</v>
      </c>
      <c r="CW15" s="167">
        <v>160</v>
      </c>
      <c r="CX15" s="351"/>
      <c r="CY15" s="172"/>
      <c r="CZ15" s="198">
        <v>160</v>
      </c>
      <c r="DA15" s="336"/>
      <c r="DB15" s="172"/>
      <c r="DC15" s="198">
        <v>160</v>
      </c>
      <c r="DD15" s="336"/>
      <c r="DE15" s="172"/>
      <c r="DF15" s="198">
        <v>160</v>
      </c>
      <c r="DG15" s="336"/>
      <c r="DH15" s="172"/>
      <c r="DI15" s="198">
        <v>160</v>
      </c>
      <c r="DJ15" s="336"/>
      <c r="DK15" s="172"/>
      <c r="DL15" s="167">
        <v>160</v>
      </c>
      <c r="DM15" s="351"/>
      <c r="DN15" s="172"/>
      <c r="DO15" s="198">
        <v>160</v>
      </c>
      <c r="DP15" s="336"/>
      <c r="DQ15" s="172"/>
      <c r="DR15" s="198">
        <v>160</v>
      </c>
      <c r="DS15" s="336"/>
      <c r="DT15" s="172"/>
      <c r="DU15" s="256">
        <f t="shared" si="27"/>
        <v>0</v>
      </c>
      <c r="DV15" s="255">
        <f t="shared" si="28"/>
        <v>0</v>
      </c>
      <c r="DW15" s="230">
        <f t="shared" si="29"/>
        <v>0</v>
      </c>
      <c r="DX15" s="231">
        <f t="shared" si="30"/>
        <v>0</v>
      </c>
      <c r="EA15" s="357">
        <v>160</v>
      </c>
      <c r="EB15" s="335"/>
      <c r="EC15" s="172"/>
      <c r="ED15" s="198">
        <v>160</v>
      </c>
      <c r="EE15" s="335"/>
      <c r="EF15" s="172"/>
      <c r="EG15" s="198">
        <v>160</v>
      </c>
      <c r="EH15" s="335"/>
      <c r="EI15" s="172"/>
      <c r="EJ15" s="198">
        <v>160</v>
      </c>
      <c r="EK15" s="335"/>
      <c r="EL15" s="172"/>
      <c r="EM15" s="167">
        <v>160</v>
      </c>
      <c r="EN15" s="351"/>
      <c r="EO15" s="172"/>
      <c r="EP15" s="198">
        <v>160</v>
      </c>
      <c r="EQ15" s="335"/>
      <c r="ER15" s="172"/>
      <c r="ES15" s="167">
        <v>160</v>
      </c>
      <c r="ET15" s="351"/>
      <c r="EU15" s="172"/>
      <c r="EV15" s="198">
        <v>160</v>
      </c>
      <c r="EW15" s="335"/>
      <c r="EX15" s="172"/>
      <c r="EY15" s="256">
        <f t="shared" si="31"/>
        <v>0</v>
      </c>
      <c r="EZ15" s="255">
        <f t="shared" si="32"/>
        <v>0</v>
      </c>
      <c r="FA15" s="230">
        <f t="shared" si="33"/>
        <v>0</v>
      </c>
      <c r="FB15" s="231">
        <f t="shared" si="34"/>
        <v>0</v>
      </c>
      <c r="FE15" s="357">
        <v>160</v>
      </c>
      <c r="FF15" s="335"/>
      <c r="FG15" s="172"/>
      <c r="FH15" s="198">
        <v>160</v>
      </c>
      <c r="FI15" s="335"/>
      <c r="FJ15" s="172"/>
      <c r="FK15" s="198">
        <v>160</v>
      </c>
      <c r="FL15" s="335"/>
      <c r="FM15" s="172"/>
      <c r="FN15" s="198">
        <v>160</v>
      </c>
      <c r="FO15" s="335"/>
      <c r="FP15" s="172"/>
      <c r="FQ15" s="198">
        <v>160</v>
      </c>
      <c r="FR15" s="335"/>
      <c r="FS15" s="172"/>
      <c r="FT15" s="198">
        <v>160</v>
      </c>
      <c r="FU15" s="335"/>
      <c r="FV15" s="172"/>
      <c r="FW15" s="198">
        <v>160</v>
      </c>
      <c r="FX15" s="335"/>
      <c r="FY15" s="172"/>
      <c r="FZ15" s="198">
        <v>160</v>
      </c>
      <c r="GA15" s="335"/>
      <c r="GB15" s="172"/>
      <c r="GC15" s="256">
        <f t="shared" si="35"/>
        <v>0</v>
      </c>
      <c r="GD15" s="255">
        <f t="shared" si="36"/>
        <v>0</v>
      </c>
      <c r="GE15" s="230">
        <f t="shared" si="37"/>
        <v>0</v>
      </c>
      <c r="GF15" s="231">
        <f t="shared" si="38"/>
        <v>0</v>
      </c>
      <c r="GI15" s="357">
        <v>160</v>
      </c>
      <c r="GJ15" s="335"/>
      <c r="GK15" s="172"/>
      <c r="GL15" s="198">
        <v>160</v>
      </c>
      <c r="GM15" s="335"/>
      <c r="GN15" s="172"/>
      <c r="GO15" s="167">
        <v>160</v>
      </c>
      <c r="GP15" s="351"/>
      <c r="GQ15" s="172"/>
      <c r="GR15" s="167">
        <v>160</v>
      </c>
      <c r="GS15" s="351"/>
      <c r="GT15" s="172"/>
      <c r="GU15" s="167">
        <v>160</v>
      </c>
      <c r="GV15" s="351"/>
      <c r="GW15" s="172"/>
      <c r="GX15" s="167">
        <v>160</v>
      </c>
      <c r="GY15" s="351"/>
      <c r="GZ15" s="172"/>
      <c r="HA15" s="198">
        <v>160</v>
      </c>
      <c r="HB15" s="335"/>
      <c r="HC15" s="172"/>
      <c r="HD15" s="198">
        <v>160</v>
      </c>
      <c r="HE15" s="335"/>
      <c r="HF15" s="172"/>
      <c r="HG15" s="256">
        <f t="shared" si="39"/>
        <v>0</v>
      </c>
      <c r="HH15" s="255">
        <f t="shared" si="40"/>
        <v>0</v>
      </c>
      <c r="HI15" s="230">
        <f t="shared" si="41"/>
        <v>0</v>
      </c>
      <c r="HJ15" s="231">
        <f t="shared" si="42"/>
        <v>0</v>
      </c>
      <c r="HM15" s="167">
        <v>160</v>
      </c>
      <c r="HN15" s="351"/>
      <c r="HO15" s="172"/>
      <c r="HP15" s="167">
        <v>160</v>
      </c>
      <c r="HQ15" s="351"/>
      <c r="HR15" s="172"/>
      <c r="HS15" s="167">
        <v>160</v>
      </c>
      <c r="HT15" s="351"/>
      <c r="HU15" s="172"/>
      <c r="HV15" s="167">
        <v>160</v>
      </c>
      <c r="HW15" s="351"/>
      <c r="HX15" s="172"/>
      <c r="HY15" s="167">
        <v>160</v>
      </c>
      <c r="HZ15" s="351"/>
      <c r="IA15" s="172"/>
      <c r="IB15" s="167">
        <v>160</v>
      </c>
      <c r="IC15" s="351"/>
      <c r="ID15" s="172"/>
      <c r="IE15" s="167">
        <v>160</v>
      </c>
      <c r="IF15" s="351"/>
      <c r="IG15" s="172"/>
      <c r="IH15" s="167">
        <v>160</v>
      </c>
      <c r="II15" s="351"/>
      <c r="IJ15" s="172"/>
      <c r="IK15" s="256">
        <f t="shared" si="43"/>
        <v>0</v>
      </c>
      <c r="IL15" s="255">
        <f t="shared" si="44"/>
        <v>0</v>
      </c>
      <c r="IM15" s="230">
        <f t="shared" si="45"/>
        <v>0</v>
      </c>
      <c r="IN15" s="231">
        <f t="shared" si="46"/>
        <v>0</v>
      </c>
      <c r="IQ15" s="167">
        <v>160</v>
      </c>
      <c r="IR15" s="351"/>
      <c r="IS15" s="172"/>
      <c r="IT15" s="167">
        <v>160</v>
      </c>
      <c r="IU15" s="351"/>
      <c r="IV15" s="172"/>
      <c r="IW15" s="167">
        <v>160</v>
      </c>
      <c r="IX15" s="351"/>
      <c r="IY15" s="172"/>
      <c r="IZ15" s="167">
        <v>160</v>
      </c>
      <c r="JA15" s="351"/>
      <c r="JB15" s="172"/>
      <c r="JC15" s="167">
        <v>160</v>
      </c>
      <c r="JD15" s="351"/>
      <c r="JE15" s="172"/>
      <c r="JF15" s="167">
        <v>160</v>
      </c>
      <c r="JG15" s="351"/>
      <c r="JH15" s="172"/>
      <c r="JI15" s="209">
        <v>160</v>
      </c>
      <c r="JJ15" s="351"/>
      <c r="JK15" s="172"/>
      <c r="JL15" s="167">
        <v>160</v>
      </c>
      <c r="JM15" s="351"/>
      <c r="JN15" s="172"/>
      <c r="JO15" s="256">
        <f t="shared" si="47"/>
        <v>0</v>
      </c>
      <c r="JP15" s="255">
        <f t="shared" si="48"/>
        <v>0</v>
      </c>
      <c r="JQ15" s="230">
        <f t="shared" si="49"/>
        <v>0</v>
      </c>
      <c r="JR15" s="231">
        <f t="shared" si="50"/>
        <v>0</v>
      </c>
      <c r="JU15" s="357">
        <v>160</v>
      </c>
      <c r="JV15" s="335"/>
      <c r="JW15" s="172"/>
      <c r="JX15" s="167">
        <v>160</v>
      </c>
      <c r="JY15" s="351"/>
      <c r="JZ15" s="172"/>
      <c r="KA15" s="198">
        <v>160</v>
      </c>
      <c r="KB15" s="335"/>
      <c r="KC15" s="172"/>
      <c r="KD15" s="198">
        <v>160</v>
      </c>
      <c r="KE15" s="335"/>
      <c r="KF15" s="172"/>
      <c r="KG15" s="167">
        <v>160</v>
      </c>
      <c r="KH15" s="351"/>
      <c r="KI15" s="172"/>
      <c r="KJ15" s="167">
        <v>160</v>
      </c>
      <c r="KK15" s="351"/>
      <c r="KL15" s="172"/>
      <c r="KM15" s="167">
        <v>160</v>
      </c>
      <c r="KN15" s="351"/>
      <c r="KO15" s="172"/>
      <c r="KP15" s="167">
        <v>160</v>
      </c>
      <c r="KQ15" s="351"/>
      <c r="KR15" s="172"/>
      <c r="KS15" s="256">
        <f t="shared" si="51"/>
        <v>0</v>
      </c>
      <c r="KT15" s="255">
        <f t="shared" si="52"/>
        <v>0</v>
      </c>
      <c r="KU15" s="230">
        <f t="shared" si="53"/>
        <v>0</v>
      </c>
      <c r="KV15" s="231">
        <f t="shared" si="54"/>
        <v>0</v>
      </c>
      <c r="KY15" s="287" t="s">
        <v>300</v>
      </c>
      <c r="KZ15" s="365">
        <v>160</v>
      </c>
      <c r="LA15" s="335"/>
      <c r="LB15" s="180"/>
      <c r="LC15" s="256">
        <f t="shared" si="55"/>
        <v>0</v>
      </c>
      <c r="LD15" s="231">
        <f t="shared" si="1"/>
        <v>0</v>
      </c>
      <c r="LE15" s="230">
        <f t="shared" si="56"/>
        <v>0</v>
      </c>
      <c r="LF15" s="255">
        <f t="shared" si="2"/>
        <v>0</v>
      </c>
      <c r="LG15" s="297"/>
      <c r="LJ15" s="232">
        <f t="shared" si="3"/>
        <v>0</v>
      </c>
      <c r="LK15" s="259">
        <f t="shared" si="4"/>
        <v>0</v>
      </c>
      <c r="LL15" s="230">
        <f t="shared" si="5"/>
        <v>0</v>
      </c>
      <c r="LM15" s="231">
        <f t="shared" si="6"/>
        <v>0</v>
      </c>
      <c r="LN15" s="234">
        <f t="shared" si="7"/>
        <v>0</v>
      </c>
      <c r="LO15" s="233">
        <f t="shared" si="8"/>
        <v>0</v>
      </c>
      <c r="LP15" s="230">
        <f t="shared" si="9"/>
        <v>0</v>
      </c>
      <c r="LQ15" s="255">
        <f t="shared" si="10"/>
        <v>0</v>
      </c>
      <c r="LR15" s="426">
        <f t="shared" si="11"/>
        <v>0</v>
      </c>
      <c r="LS15" s="434">
        <f t="shared" si="12"/>
        <v>0</v>
      </c>
      <c r="LT15" s="426">
        <f t="shared" si="13"/>
        <v>0</v>
      </c>
      <c r="LU15" s="431">
        <f t="shared" si="14"/>
        <v>0</v>
      </c>
      <c r="LV15" s="429" t="s">
        <v>343</v>
      </c>
      <c r="LW15" s="434" t="s">
        <v>343</v>
      </c>
      <c r="LX15" s="426">
        <f t="shared" si="15"/>
        <v>0</v>
      </c>
      <c r="LY15" s="431">
        <f t="shared" si="16"/>
        <v>0</v>
      </c>
      <c r="MD15" s="26"/>
      <c r="ME15" s="26"/>
      <c r="MG15" s="26"/>
    </row>
    <row r="16" spans="2:345" s="4" customFormat="1" ht="15" hidden="1" customHeight="1" x14ac:dyDescent="0.25">
      <c r="B16" s="46"/>
      <c r="C16" s="572"/>
      <c r="D16" s="573"/>
      <c r="E16" s="564"/>
      <c r="F16" s="575"/>
      <c r="G16" s="593"/>
      <c r="H16" s="58"/>
      <c r="I16" s="57">
        <f>INT(ROUND(F16,2)*(IF(RIGHT(G16,1)="*",data!$J$11*H16+(IF(H16&gt;0, data!$K$11,0)),(IF(G16&gt;0,data!$J$11*RIGHT(G16,5)+data!$K$11,0)))))</f>
        <v>0</v>
      </c>
      <c r="J16" s="57"/>
      <c r="K16" s="594"/>
      <c r="L16" s="566"/>
      <c r="M16" s="131"/>
      <c r="N16" s="57">
        <f>INT(ROUND(F16,2)*(IF(J16&gt;0,(IF(L16="ano",data!$J$6,0)),0)))</f>
        <v>0</v>
      </c>
      <c r="O16" s="61"/>
      <c r="P16" s="63"/>
      <c r="Q16" s="26"/>
      <c r="R16" s="292" t="str">
        <f t="shared" si="17"/>
        <v/>
      </c>
      <c r="S16" s="293" t="str">
        <f t="shared" si="18"/>
        <v/>
      </c>
      <c r="T16" s="65" t="s">
        <v>343</v>
      </c>
      <c r="U16" s="294" t="str">
        <f t="shared" si="0"/>
        <v/>
      </c>
      <c r="V16" s="23"/>
      <c r="W16" s="26"/>
      <c r="X16" s="26">
        <f>IF(OR(G16=data!$I$18,G16=data!$I$19,G16=data!$I$20,G16=data!$I$21,G16=data!$I$22,G16=data!$I$23,G16=data!$I$24,G16=data!$I$25,G16=data!$I$26,G16=data!$I$27,G16=data!$I$28,G16=data!$I$29,G16=data!$I$30,G16=data!$I$31,G16=data!$I$32,G16=data!$I$33,G16=data!$I$34,G16=data!$I$35,G16=data!$I$36,G16=data!$I$37,G16=data!$I$38,G16=data!$I$39,G16=data!$I$40,G16=data!$I$41,G16=data!$I$42,G16=data!$I$43,G16=data!$I$44),1,0)</f>
        <v>0</v>
      </c>
      <c r="Z16" s="176" t="s">
        <v>300</v>
      </c>
      <c r="AA16" s="10"/>
      <c r="AB16" s="10"/>
      <c r="AC16" s="578">
        <v>160</v>
      </c>
      <c r="AD16" s="579"/>
      <c r="AE16" s="580"/>
      <c r="AF16" s="578">
        <v>160</v>
      </c>
      <c r="AG16" s="579"/>
      <c r="AH16" s="580"/>
      <c r="AI16" s="578">
        <v>160</v>
      </c>
      <c r="AJ16" s="579"/>
      <c r="AK16" s="580"/>
      <c r="AL16" s="578">
        <v>160</v>
      </c>
      <c r="AM16" s="579"/>
      <c r="AN16" s="580"/>
      <c r="AO16" s="578">
        <v>160</v>
      </c>
      <c r="AP16" s="579"/>
      <c r="AQ16" s="580"/>
      <c r="AR16" s="578">
        <v>160</v>
      </c>
      <c r="AS16" s="579"/>
      <c r="AT16" s="580"/>
      <c r="AU16" s="578">
        <v>160</v>
      </c>
      <c r="AV16" s="579"/>
      <c r="AW16" s="580"/>
      <c r="AX16" s="578">
        <v>160</v>
      </c>
      <c r="AY16" s="579"/>
      <c r="AZ16" s="580"/>
      <c r="BA16" s="578">
        <v>160</v>
      </c>
      <c r="BB16" s="579"/>
      <c r="BC16" s="580"/>
      <c r="BD16" s="578">
        <v>160</v>
      </c>
      <c r="BE16" s="579"/>
      <c r="BF16" s="580"/>
      <c r="BG16" s="578">
        <v>160</v>
      </c>
      <c r="BH16" s="579"/>
      <c r="BI16" s="580"/>
      <c r="BJ16" s="578">
        <v>160</v>
      </c>
      <c r="BK16" s="579"/>
      <c r="BL16" s="580"/>
      <c r="BM16" s="337">
        <f t="shared" si="19"/>
        <v>0</v>
      </c>
      <c r="BN16" s="231">
        <f t="shared" si="20"/>
        <v>0</v>
      </c>
      <c r="BO16" s="230">
        <f t="shared" si="21"/>
        <v>0</v>
      </c>
      <c r="BP16" s="231">
        <f t="shared" si="22"/>
        <v>0</v>
      </c>
      <c r="BQ16" s="23"/>
      <c r="BR16" s="23"/>
      <c r="BS16" s="177">
        <v>160</v>
      </c>
      <c r="BT16" s="591"/>
      <c r="BU16" s="178"/>
      <c r="BV16" s="177">
        <v>160</v>
      </c>
      <c r="BW16" s="591"/>
      <c r="BX16" s="178"/>
      <c r="BY16" s="177">
        <v>160</v>
      </c>
      <c r="BZ16" s="591"/>
      <c r="CA16" s="178"/>
      <c r="CB16" s="177">
        <v>160</v>
      </c>
      <c r="CC16" s="591"/>
      <c r="CD16" s="178"/>
      <c r="CE16" s="177">
        <v>160</v>
      </c>
      <c r="CF16" s="591"/>
      <c r="CG16" s="178"/>
      <c r="CH16" s="177">
        <v>160</v>
      </c>
      <c r="CI16" s="591"/>
      <c r="CJ16" s="178"/>
      <c r="CK16" s="177">
        <v>160</v>
      </c>
      <c r="CL16" s="591"/>
      <c r="CM16" s="178"/>
      <c r="CN16" s="177">
        <v>160</v>
      </c>
      <c r="CO16" s="591"/>
      <c r="CP16" s="178"/>
      <c r="CQ16" s="256">
        <f t="shared" si="23"/>
        <v>0</v>
      </c>
      <c r="CR16" s="255">
        <f t="shared" si="24"/>
        <v>0</v>
      </c>
      <c r="CS16" s="230">
        <f t="shared" si="25"/>
        <v>0</v>
      </c>
      <c r="CT16" s="231">
        <f t="shared" si="26"/>
        <v>0</v>
      </c>
      <c r="CU16" s="23"/>
      <c r="CV16" s="23"/>
      <c r="CW16" s="177">
        <v>160</v>
      </c>
      <c r="CX16" s="584"/>
      <c r="CY16" s="585"/>
      <c r="CZ16" s="205">
        <v>160</v>
      </c>
      <c r="DA16" s="579"/>
      <c r="DB16" s="585"/>
      <c r="DC16" s="205">
        <v>160</v>
      </c>
      <c r="DD16" s="579"/>
      <c r="DE16" s="585"/>
      <c r="DF16" s="205">
        <v>160</v>
      </c>
      <c r="DG16" s="579"/>
      <c r="DH16" s="585"/>
      <c r="DI16" s="205">
        <v>160</v>
      </c>
      <c r="DJ16" s="579"/>
      <c r="DK16" s="585"/>
      <c r="DL16" s="177">
        <v>160</v>
      </c>
      <c r="DM16" s="584"/>
      <c r="DN16" s="585"/>
      <c r="DO16" s="205">
        <v>160</v>
      </c>
      <c r="DP16" s="579"/>
      <c r="DQ16" s="585"/>
      <c r="DR16" s="205">
        <v>160</v>
      </c>
      <c r="DS16" s="579"/>
      <c r="DT16" s="585"/>
      <c r="DU16" s="256">
        <f t="shared" si="27"/>
        <v>0</v>
      </c>
      <c r="DV16" s="255">
        <f t="shared" si="28"/>
        <v>0</v>
      </c>
      <c r="DW16" s="230">
        <f t="shared" si="29"/>
        <v>0</v>
      </c>
      <c r="DX16" s="231">
        <f t="shared" si="30"/>
        <v>0</v>
      </c>
      <c r="DY16" s="23"/>
      <c r="DZ16" s="23"/>
      <c r="EA16" s="586">
        <v>160</v>
      </c>
      <c r="EB16" s="591"/>
      <c r="EC16" s="585"/>
      <c r="ED16" s="205">
        <v>160</v>
      </c>
      <c r="EE16" s="591"/>
      <c r="EF16" s="585"/>
      <c r="EG16" s="205">
        <v>160</v>
      </c>
      <c r="EH16" s="591"/>
      <c r="EI16" s="585"/>
      <c r="EJ16" s="205">
        <v>160</v>
      </c>
      <c r="EK16" s="591"/>
      <c r="EL16" s="585"/>
      <c r="EM16" s="177">
        <v>160</v>
      </c>
      <c r="EN16" s="584"/>
      <c r="EO16" s="585"/>
      <c r="EP16" s="205">
        <v>160</v>
      </c>
      <c r="EQ16" s="591"/>
      <c r="ER16" s="585"/>
      <c r="ES16" s="177">
        <v>160</v>
      </c>
      <c r="ET16" s="584"/>
      <c r="EU16" s="585"/>
      <c r="EV16" s="205">
        <v>160</v>
      </c>
      <c r="EW16" s="591"/>
      <c r="EX16" s="585"/>
      <c r="EY16" s="256">
        <f t="shared" si="31"/>
        <v>0</v>
      </c>
      <c r="EZ16" s="255">
        <f t="shared" si="32"/>
        <v>0</v>
      </c>
      <c r="FA16" s="230">
        <f t="shared" si="33"/>
        <v>0</v>
      </c>
      <c r="FB16" s="231">
        <f t="shared" si="34"/>
        <v>0</v>
      </c>
      <c r="FC16" s="23"/>
      <c r="FD16" s="23"/>
      <c r="FE16" s="586">
        <v>160</v>
      </c>
      <c r="FF16" s="591"/>
      <c r="FG16" s="585"/>
      <c r="FH16" s="205">
        <v>160</v>
      </c>
      <c r="FI16" s="591"/>
      <c r="FJ16" s="585"/>
      <c r="FK16" s="205">
        <v>160</v>
      </c>
      <c r="FL16" s="591"/>
      <c r="FM16" s="585"/>
      <c r="FN16" s="205">
        <v>160</v>
      </c>
      <c r="FO16" s="591"/>
      <c r="FP16" s="585"/>
      <c r="FQ16" s="205">
        <v>160</v>
      </c>
      <c r="FR16" s="591"/>
      <c r="FS16" s="585"/>
      <c r="FT16" s="205">
        <v>160</v>
      </c>
      <c r="FU16" s="591"/>
      <c r="FV16" s="585"/>
      <c r="FW16" s="205">
        <v>160</v>
      </c>
      <c r="FX16" s="591"/>
      <c r="FY16" s="585"/>
      <c r="FZ16" s="205">
        <v>160</v>
      </c>
      <c r="GA16" s="591"/>
      <c r="GB16" s="585"/>
      <c r="GC16" s="256">
        <f t="shared" si="35"/>
        <v>0</v>
      </c>
      <c r="GD16" s="255">
        <f t="shared" si="36"/>
        <v>0</v>
      </c>
      <c r="GE16" s="230">
        <f t="shared" si="37"/>
        <v>0</v>
      </c>
      <c r="GF16" s="231">
        <f t="shared" si="38"/>
        <v>0</v>
      </c>
      <c r="GG16" s="23"/>
      <c r="GH16" s="23"/>
      <c r="GI16" s="586">
        <v>160</v>
      </c>
      <c r="GJ16" s="591"/>
      <c r="GK16" s="585"/>
      <c r="GL16" s="205">
        <v>160</v>
      </c>
      <c r="GM16" s="591"/>
      <c r="GN16" s="585"/>
      <c r="GO16" s="177">
        <v>160</v>
      </c>
      <c r="GP16" s="584"/>
      <c r="GQ16" s="585"/>
      <c r="GR16" s="177">
        <v>160</v>
      </c>
      <c r="GS16" s="584"/>
      <c r="GT16" s="585"/>
      <c r="GU16" s="177">
        <v>160</v>
      </c>
      <c r="GV16" s="584"/>
      <c r="GW16" s="585"/>
      <c r="GX16" s="177">
        <v>160</v>
      </c>
      <c r="GY16" s="584"/>
      <c r="GZ16" s="585"/>
      <c r="HA16" s="205">
        <v>160</v>
      </c>
      <c r="HB16" s="591"/>
      <c r="HC16" s="585"/>
      <c r="HD16" s="205">
        <v>160</v>
      </c>
      <c r="HE16" s="591"/>
      <c r="HF16" s="585"/>
      <c r="HG16" s="256">
        <f t="shared" si="39"/>
        <v>0</v>
      </c>
      <c r="HH16" s="255">
        <f t="shared" si="40"/>
        <v>0</v>
      </c>
      <c r="HI16" s="230">
        <f t="shared" si="41"/>
        <v>0</v>
      </c>
      <c r="HJ16" s="231">
        <f t="shared" si="42"/>
        <v>0</v>
      </c>
      <c r="HK16" s="23"/>
      <c r="HL16" s="23"/>
      <c r="HM16" s="177">
        <v>160</v>
      </c>
      <c r="HN16" s="584"/>
      <c r="HO16" s="585"/>
      <c r="HP16" s="177">
        <v>160</v>
      </c>
      <c r="HQ16" s="584"/>
      <c r="HR16" s="585"/>
      <c r="HS16" s="177">
        <v>160</v>
      </c>
      <c r="HT16" s="584"/>
      <c r="HU16" s="585"/>
      <c r="HV16" s="177">
        <v>160</v>
      </c>
      <c r="HW16" s="584"/>
      <c r="HX16" s="585"/>
      <c r="HY16" s="177">
        <v>160</v>
      </c>
      <c r="HZ16" s="584"/>
      <c r="IA16" s="585"/>
      <c r="IB16" s="177">
        <v>160</v>
      </c>
      <c r="IC16" s="584"/>
      <c r="ID16" s="585"/>
      <c r="IE16" s="177">
        <v>160</v>
      </c>
      <c r="IF16" s="584"/>
      <c r="IG16" s="585"/>
      <c r="IH16" s="177">
        <v>160</v>
      </c>
      <c r="II16" s="584"/>
      <c r="IJ16" s="585"/>
      <c r="IK16" s="256">
        <f t="shared" si="43"/>
        <v>0</v>
      </c>
      <c r="IL16" s="255">
        <f t="shared" si="44"/>
        <v>0</v>
      </c>
      <c r="IM16" s="230">
        <f t="shared" si="45"/>
        <v>0</v>
      </c>
      <c r="IN16" s="231">
        <f t="shared" si="46"/>
        <v>0</v>
      </c>
      <c r="IO16" s="23"/>
      <c r="IP16" s="23"/>
      <c r="IQ16" s="177">
        <v>160</v>
      </c>
      <c r="IR16" s="584"/>
      <c r="IS16" s="585"/>
      <c r="IT16" s="177">
        <v>160</v>
      </c>
      <c r="IU16" s="584"/>
      <c r="IV16" s="585"/>
      <c r="IW16" s="177">
        <v>160</v>
      </c>
      <c r="IX16" s="584"/>
      <c r="IY16" s="585"/>
      <c r="IZ16" s="177">
        <v>160</v>
      </c>
      <c r="JA16" s="584"/>
      <c r="JB16" s="585"/>
      <c r="JC16" s="177">
        <v>160</v>
      </c>
      <c r="JD16" s="584"/>
      <c r="JE16" s="585"/>
      <c r="JF16" s="177">
        <v>160</v>
      </c>
      <c r="JG16" s="584"/>
      <c r="JH16" s="585"/>
      <c r="JI16" s="568">
        <v>160</v>
      </c>
      <c r="JJ16" s="584"/>
      <c r="JK16" s="585"/>
      <c r="JL16" s="177">
        <v>160</v>
      </c>
      <c r="JM16" s="584"/>
      <c r="JN16" s="585"/>
      <c r="JO16" s="256">
        <f t="shared" si="47"/>
        <v>0</v>
      </c>
      <c r="JP16" s="255">
        <f t="shared" si="48"/>
        <v>0</v>
      </c>
      <c r="JQ16" s="230">
        <f t="shared" si="49"/>
        <v>0</v>
      </c>
      <c r="JR16" s="231">
        <f t="shared" si="50"/>
        <v>0</v>
      </c>
      <c r="JS16" s="23"/>
      <c r="JT16" s="23"/>
      <c r="JU16" s="586">
        <v>160</v>
      </c>
      <c r="JV16" s="591"/>
      <c r="JW16" s="585"/>
      <c r="JX16" s="177">
        <v>160</v>
      </c>
      <c r="JY16" s="584"/>
      <c r="JZ16" s="585"/>
      <c r="KA16" s="205">
        <v>160</v>
      </c>
      <c r="KB16" s="591"/>
      <c r="KC16" s="585"/>
      <c r="KD16" s="205">
        <v>160</v>
      </c>
      <c r="KE16" s="591"/>
      <c r="KF16" s="585"/>
      <c r="KG16" s="177">
        <v>160</v>
      </c>
      <c r="KH16" s="584"/>
      <c r="KI16" s="585"/>
      <c r="KJ16" s="177">
        <v>160</v>
      </c>
      <c r="KK16" s="584"/>
      <c r="KL16" s="585"/>
      <c r="KM16" s="177">
        <v>160</v>
      </c>
      <c r="KN16" s="584"/>
      <c r="KO16" s="585"/>
      <c r="KP16" s="177">
        <v>160</v>
      </c>
      <c r="KQ16" s="584"/>
      <c r="KR16" s="585"/>
      <c r="KS16" s="256">
        <f t="shared" si="51"/>
        <v>0</v>
      </c>
      <c r="KT16" s="255">
        <f t="shared" si="52"/>
        <v>0</v>
      </c>
      <c r="KU16" s="230">
        <f t="shared" si="53"/>
        <v>0</v>
      </c>
      <c r="KV16" s="231">
        <f t="shared" si="54"/>
        <v>0</v>
      </c>
      <c r="KW16" s="23"/>
      <c r="KX16" s="23"/>
      <c r="KY16" s="589" t="s">
        <v>300</v>
      </c>
      <c r="KZ16" s="595">
        <v>160</v>
      </c>
      <c r="LA16" s="591"/>
      <c r="LB16" s="178"/>
      <c r="LC16" s="256">
        <f t="shared" si="55"/>
        <v>0</v>
      </c>
      <c r="LD16" s="231">
        <f t="shared" si="1"/>
        <v>0</v>
      </c>
      <c r="LE16" s="230">
        <f t="shared" si="56"/>
        <v>0</v>
      </c>
      <c r="LF16" s="255">
        <f t="shared" si="2"/>
        <v>0</v>
      </c>
      <c r="LG16" s="592"/>
      <c r="LH16" s="23"/>
      <c r="LI16" s="23"/>
      <c r="LJ16" s="232">
        <f t="shared" si="3"/>
        <v>0</v>
      </c>
      <c r="LK16" s="259">
        <f t="shared" si="4"/>
        <v>0</v>
      </c>
      <c r="LL16" s="230">
        <f t="shared" si="5"/>
        <v>0</v>
      </c>
      <c r="LM16" s="231">
        <f t="shared" si="6"/>
        <v>0</v>
      </c>
      <c r="LN16" s="234">
        <f t="shared" si="7"/>
        <v>0</v>
      </c>
      <c r="LO16" s="233">
        <f t="shared" si="8"/>
        <v>0</v>
      </c>
      <c r="LP16" s="230">
        <f t="shared" si="9"/>
        <v>0</v>
      </c>
      <c r="LQ16" s="255">
        <f t="shared" si="10"/>
        <v>0</v>
      </c>
      <c r="LR16" s="426">
        <f t="shared" si="11"/>
        <v>0</v>
      </c>
      <c r="LS16" s="434">
        <f t="shared" si="12"/>
        <v>0</v>
      </c>
      <c r="LT16" s="426">
        <f t="shared" si="13"/>
        <v>0</v>
      </c>
      <c r="LU16" s="431">
        <f t="shared" si="14"/>
        <v>0</v>
      </c>
      <c r="LV16" s="429" t="s">
        <v>343</v>
      </c>
      <c r="LW16" s="434" t="s">
        <v>343</v>
      </c>
      <c r="LX16" s="426">
        <f t="shared" si="15"/>
        <v>0</v>
      </c>
      <c r="LY16" s="431">
        <f t="shared" si="16"/>
        <v>0</v>
      </c>
      <c r="LZ16" s="23"/>
      <c r="MD16" s="26"/>
      <c r="ME16" s="26"/>
      <c r="MG16" s="26"/>
    </row>
    <row r="17" spans="2:345" s="4" customFormat="1" ht="16.5" customHeight="1" x14ac:dyDescent="0.25">
      <c r="B17" s="46" t="s">
        <v>12</v>
      </c>
      <c r="C17" s="952"/>
      <c r="D17" s="953"/>
      <c r="E17" s="313"/>
      <c r="F17" s="314"/>
      <c r="G17" s="315"/>
      <c r="H17" s="59"/>
      <c r="I17" s="57">
        <f>INT(ROUND(F17,2)*(IF(RIGHT(G17,1)="*",data!$J$11*H17+(IF(H17&gt;0, data!$K$11,0)),(IF(G17&gt;0,data!$J$11*RIGHT(G17,5)+data!$K$11,0)))))</f>
        <v>0</v>
      </c>
      <c r="J17" s="57">
        <f>IF(E17&gt;0,I17*E17,0)</f>
        <v>0</v>
      </c>
      <c r="K17" s="319"/>
      <c r="L17" s="320"/>
      <c r="M17" s="318"/>
      <c r="N17" s="57">
        <f>INT(ROUND(F17,2)*(IF(J17&gt;0,(IF(L17="ano",data!$J$6,0)),0)))</f>
        <v>0</v>
      </c>
      <c r="O17" s="61">
        <f>IF(M17&gt;E17,N17*E17,N17*M17)</f>
        <v>0</v>
      </c>
      <c r="P17" s="63">
        <f>J17+O17</f>
        <v>0</v>
      </c>
      <c r="Q17" s="26"/>
      <c r="R17" s="292" t="str">
        <f t="shared" si="17"/>
        <v/>
      </c>
      <c r="S17" s="293" t="str">
        <f t="shared" si="18"/>
        <v/>
      </c>
      <c r="T17" s="65" t="s">
        <v>343</v>
      </c>
      <c r="U17" s="294" t="str">
        <f t="shared" si="0"/>
        <v/>
      </c>
      <c r="V17" s="4">
        <f>IF(P17&gt;0,IF(ISTEXT(C17)=TRUE,0,1),0)</f>
        <v>0</v>
      </c>
      <c r="W17" s="26">
        <f>IF(H17&gt;0,IF(RIGHT(G17,1)="*",0,1),0)</f>
        <v>0</v>
      </c>
      <c r="X17" s="26">
        <f>IF(OR(G17=data!$I$18,G17=data!$I$19,G17=data!$I$20,G17=data!$I$21,G17=data!$I$22,G17=data!$I$23,G17=data!$I$24,G17=data!$I$25,G17=data!$I$26,G17=data!$I$27,G17=data!$I$28,G17=data!$I$29,G17=data!$I$30,G17=data!$I$31,G17=data!$I$32,G17=data!$I$33,G17=data!$I$34,G17=data!$I$35,G17=data!$I$36,G17=data!$I$37,G17=data!$I$38,G17=data!$I$39,G17=data!$I$40,G17=data!$I$41,G17=data!$I$42,G17=data!$I$43,G17=data!$I$44),1,0)</f>
        <v>0</v>
      </c>
      <c r="Z17" s="179" t="s">
        <v>300</v>
      </c>
      <c r="AA17" s="10"/>
      <c r="AB17" s="10"/>
      <c r="AC17" s="171">
        <v>160</v>
      </c>
      <c r="AD17" s="336"/>
      <c r="AE17" s="227"/>
      <c r="AF17" s="171">
        <v>160</v>
      </c>
      <c r="AG17" s="336"/>
      <c r="AH17" s="227"/>
      <c r="AI17" s="171">
        <v>160</v>
      </c>
      <c r="AJ17" s="336"/>
      <c r="AK17" s="227"/>
      <c r="AL17" s="171">
        <v>160</v>
      </c>
      <c r="AM17" s="336"/>
      <c r="AN17" s="227"/>
      <c r="AO17" s="171">
        <v>160</v>
      </c>
      <c r="AP17" s="336"/>
      <c r="AQ17" s="227"/>
      <c r="AR17" s="171">
        <v>160</v>
      </c>
      <c r="AS17" s="336"/>
      <c r="AT17" s="227"/>
      <c r="AU17" s="171">
        <v>160</v>
      </c>
      <c r="AV17" s="336"/>
      <c r="AW17" s="227"/>
      <c r="AX17" s="171">
        <v>160</v>
      </c>
      <c r="AY17" s="336"/>
      <c r="AZ17" s="227"/>
      <c r="BA17" s="171">
        <v>160</v>
      </c>
      <c r="BB17" s="336"/>
      <c r="BC17" s="227"/>
      <c r="BD17" s="171">
        <v>160</v>
      </c>
      <c r="BE17" s="336"/>
      <c r="BF17" s="227"/>
      <c r="BG17" s="171">
        <v>160</v>
      </c>
      <c r="BH17" s="336"/>
      <c r="BI17" s="227"/>
      <c r="BJ17" s="171">
        <v>160</v>
      </c>
      <c r="BK17" s="336"/>
      <c r="BL17" s="227"/>
      <c r="BM17" s="337">
        <f t="shared" si="19"/>
        <v>0</v>
      </c>
      <c r="BN17" s="231">
        <f t="shared" si="20"/>
        <v>0</v>
      </c>
      <c r="BO17" s="230">
        <f t="shared" si="21"/>
        <v>0</v>
      </c>
      <c r="BP17" s="231">
        <f t="shared" si="22"/>
        <v>0</v>
      </c>
      <c r="BS17" s="167">
        <v>160</v>
      </c>
      <c r="BT17" s="335"/>
      <c r="BU17" s="180"/>
      <c r="BV17" s="167">
        <v>160</v>
      </c>
      <c r="BW17" s="335"/>
      <c r="BX17" s="180"/>
      <c r="BY17" s="167">
        <v>160</v>
      </c>
      <c r="BZ17" s="335"/>
      <c r="CA17" s="180"/>
      <c r="CB17" s="167">
        <v>160</v>
      </c>
      <c r="CC17" s="335"/>
      <c r="CD17" s="180"/>
      <c r="CE17" s="167">
        <v>160</v>
      </c>
      <c r="CF17" s="335"/>
      <c r="CG17" s="180"/>
      <c r="CH17" s="167">
        <v>160</v>
      </c>
      <c r="CI17" s="335"/>
      <c r="CJ17" s="180"/>
      <c r="CK17" s="167">
        <v>160</v>
      </c>
      <c r="CL17" s="335"/>
      <c r="CM17" s="180"/>
      <c r="CN17" s="167">
        <v>160</v>
      </c>
      <c r="CO17" s="335"/>
      <c r="CP17" s="180"/>
      <c r="CQ17" s="256">
        <f t="shared" si="23"/>
        <v>0</v>
      </c>
      <c r="CR17" s="255">
        <f t="shared" si="24"/>
        <v>0</v>
      </c>
      <c r="CS17" s="230">
        <f t="shared" si="25"/>
        <v>0</v>
      </c>
      <c r="CT17" s="231">
        <f t="shared" si="26"/>
        <v>0</v>
      </c>
      <c r="CW17" s="167">
        <v>160</v>
      </c>
      <c r="CX17" s="351"/>
      <c r="CY17" s="172"/>
      <c r="CZ17" s="198">
        <v>160</v>
      </c>
      <c r="DA17" s="336"/>
      <c r="DB17" s="172"/>
      <c r="DC17" s="198">
        <v>160</v>
      </c>
      <c r="DD17" s="336"/>
      <c r="DE17" s="172"/>
      <c r="DF17" s="198">
        <v>160</v>
      </c>
      <c r="DG17" s="336"/>
      <c r="DH17" s="172"/>
      <c r="DI17" s="198">
        <v>160</v>
      </c>
      <c r="DJ17" s="336"/>
      <c r="DK17" s="172"/>
      <c r="DL17" s="167">
        <v>160</v>
      </c>
      <c r="DM17" s="351"/>
      <c r="DN17" s="172"/>
      <c r="DO17" s="198">
        <v>160</v>
      </c>
      <c r="DP17" s="336"/>
      <c r="DQ17" s="172"/>
      <c r="DR17" s="198">
        <v>160</v>
      </c>
      <c r="DS17" s="336"/>
      <c r="DT17" s="172"/>
      <c r="DU17" s="256">
        <f t="shared" si="27"/>
        <v>0</v>
      </c>
      <c r="DV17" s="255">
        <f t="shared" si="28"/>
        <v>0</v>
      </c>
      <c r="DW17" s="230">
        <f t="shared" si="29"/>
        <v>0</v>
      </c>
      <c r="DX17" s="231">
        <f t="shared" si="30"/>
        <v>0</v>
      </c>
      <c r="EA17" s="357">
        <v>160</v>
      </c>
      <c r="EB17" s="335"/>
      <c r="EC17" s="172"/>
      <c r="ED17" s="198">
        <v>160</v>
      </c>
      <c r="EE17" s="335"/>
      <c r="EF17" s="172"/>
      <c r="EG17" s="198">
        <v>160</v>
      </c>
      <c r="EH17" s="335"/>
      <c r="EI17" s="172"/>
      <c r="EJ17" s="198">
        <v>160</v>
      </c>
      <c r="EK17" s="335"/>
      <c r="EL17" s="172"/>
      <c r="EM17" s="167">
        <v>160</v>
      </c>
      <c r="EN17" s="351"/>
      <c r="EO17" s="172"/>
      <c r="EP17" s="198">
        <v>160</v>
      </c>
      <c r="EQ17" s="335"/>
      <c r="ER17" s="172"/>
      <c r="ES17" s="167">
        <v>160</v>
      </c>
      <c r="ET17" s="351"/>
      <c r="EU17" s="172"/>
      <c r="EV17" s="198">
        <v>160</v>
      </c>
      <c r="EW17" s="335"/>
      <c r="EX17" s="172"/>
      <c r="EY17" s="256">
        <f t="shared" si="31"/>
        <v>0</v>
      </c>
      <c r="EZ17" s="255">
        <f t="shared" si="32"/>
        <v>0</v>
      </c>
      <c r="FA17" s="230">
        <f t="shared" si="33"/>
        <v>0</v>
      </c>
      <c r="FB17" s="231">
        <f t="shared" si="34"/>
        <v>0</v>
      </c>
      <c r="FE17" s="357">
        <v>160</v>
      </c>
      <c r="FF17" s="335"/>
      <c r="FG17" s="172"/>
      <c r="FH17" s="198">
        <v>160</v>
      </c>
      <c r="FI17" s="335"/>
      <c r="FJ17" s="172"/>
      <c r="FK17" s="198">
        <v>160</v>
      </c>
      <c r="FL17" s="335"/>
      <c r="FM17" s="172"/>
      <c r="FN17" s="198">
        <v>160</v>
      </c>
      <c r="FO17" s="335"/>
      <c r="FP17" s="172"/>
      <c r="FQ17" s="198">
        <v>160</v>
      </c>
      <c r="FR17" s="335"/>
      <c r="FS17" s="172"/>
      <c r="FT17" s="198">
        <v>160</v>
      </c>
      <c r="FU17" s="335"/>
      <c r="FV17" s="172"/>
      <c r="FW17" s="198">
        <v>160</v>
      </c>
      <c r="FX17" s="335"/>
      <c r="FY17" s="172"/>
      <c r="FZ17" s="198">
        <v>160</v>
      </c>
      <c r="GA17" s="335"/>
      <c r="GB17" s="172"/>
      <c r="GC17" s="256">
        <f t="shared" si="35"/>
        <v>0</v>
      </c>
      <c r="GD17" s="255">
        <f t="shared" si="36"/>
        <v>0</v>
      </c>
      <c r="GE17" s="230">
        <f t="shared" si="37"/>
        <v>0</v>
      </c>
      <c r="GF17" s="231">
        <f t="shared" si="38"/>
        <v>0</v>
      </c>
      <c r="GI17" s="357">
        <v>160</v>
      </c>
      <c r="GJ17" s="335"/>
      <c r="GK17" s="172"/>
      <c r="GL17" s="198">
        <v>160</v>
      </c>
      <c r="GM17" s="335"/>
      <c r="GN17" s="172"/>
      <c r="GO17" s="167">
        <v>160</v>
      </c>
      <c r="GP17" s="351"/>
      <c r="GQ17" s="172"/>
      <c r="GR17" s="167">
        <v>160</v>
      </c>
      <c r="GS17" s="351"/>
      <c r="GT17" s="172"/>
      <c r="GU17" s="167">
        <v>160</v>
      </c>
      <c r="GV17" s="351"/>
      <c r="GW17" s="172"/>
      <c r="GX17" s="167">
        <v>160</v>
      </c>
      <c r="GY17" s="351"/>
      <c r="GZ17" s="172"/>
      <c r="HA17" s="198">
        <v>160</v>
      </c>
      <c r="HB17" s="335"/>
      <c r="HC17" s="172"/>
      <c r="HD17" s="198">
        <v>160</v>
      </c>
      <c r="HE17" s="335"/>
      <c r="HF17" s="172"/>
      <c r="HG17" s="256">
        <f t="shared" si="39"/>
        <v>0</v>
      </c>
      <c r="HH17" s="255">
        <f t="shared" si="40"/>
        <v>0</v>
      </c>
      <c r="HI17" s="230">
        <f t="shared" si="41"/>
        <v>0</v>
      </c>
      <c r="HJ17" s="231">
        <f t="shared" si="42"/>
        <v>0</v>
      </c>
      <c r="HM17" s="167">
        <v>160</v>
      </c>
      <c r="HN17" s="351"/>
      <c r="HO17" s="172"/>
      <c r="HP17" s="167">
        <v>160</v>
      </c>
      <c r="HQ17" s="351"/>
      <c r="HR17" s="172"/>
      <c r="HS17" s="167">
        <v>160</v>
      </c>
      <c r="HT17" s="351"/>
      <c r="HU17" s="172"/>
      <c r="HV17" s="167">
        <v>160</v>
      </c>
      <c r="HW17" s="351"/>
      <c r="HX17" s="172"/>
      <c r="HY17" s="167">
        <v>160</v>
      </c>
      <c r="HZ17" s="351"/>
      <c r="IA17" s="172"/>
      <c r="IB17" s="167">
        <v>160</v>
      </c>
      <c r="IC17" s="351"/>
      <c r="ID17" s="172"/>
      <c r="IE17" s="167">
        <v>160</v>
      </c>
      <c r="IF17" s="351"/>
      <c r="IG17" s="172"/>
      <c r="IH17" s="167">
        <v>160</v>
      </c>
      <c r="II17" s="351"/>
      <c r="IJ17" s="172"/>
      <c r="IK17" s="256">
        <f t="shared" si="43"/>
        <v>0</v>
      </c>
      <c r="IL17" s="255">
        <f t="shared" si="44"/>
        <v>0</v>
      </c>
      <c r="IM17" s="230">
        <f t="shared" si="45"/>
        <v>0</v>
      </c>
      <c r="IN17" s="231">
        <f t="shared" si="46"/>
        <v>0</v>
      </c>
      <c r="IQ17" s="167">
        <v>160</v>
      </c>
      <c r="IR17" s="351"/>
      <c r="IS17" s="172"/>
      <c r="IT17" s="167">
        <v>160</v>
      </c>
      <c r="IU17" s="351"/>
      <c r="IV17" s="172"/>
      <c r="IW17" s="167">
        <v>160</v>
      </c>
      <c r="IX17" s="351"/>
      <c r="IY17" s="172"/>
      <c r="IZ17" s="167">
        <v>160</v>
      </c>
      <c r="JA17" s="351"/>
      <c r="JB17" s="172"/>
      <c r="JC17" s="167">
        <v>160</v>
      </c>
      <c r="JD17" s="351"/>
      <c r="JE17" s="172"/>
      <c r="JF17" s="167">
        <v>160</v>
      </c>
      <c r="JG17" s="351"/>
      <c r="JH17" s="172"/>
      <c r="JI17" s="209">
        <v>160</v>
      </c>
      <c r="JJ17" s="351"/>
      <c r="JK17" s="172"/>
      <c r="JL17" s="167">
        <v>160</v>
      </c>
      <c r="JM17" s="351"/>
      <c r="JN17" s="172"/>
      <c r="JO17" s="256">
        <f t="shared" si="47"/>
        <v>0</v>
      </c>
      <c r="JP17" s="255">
        <f t="shared" si="48"/>
        <v>0</v>
      </c>
      <c r="JQ17" s="230">
        <f t="shared" si="49"/>
        <v>0</v>
      </c>
      <c r="JR17" s="231">
        <f t="shared" si="50"/>
        <v>0</v>
      </c>
      <c r="JU17" s="357">
        <v>160</v>
      </c>
      <c r="JV17" s="335"/>
      <c r="JW17" s="172"/>
      <c r="JX17" s="167">
        <v>160</v>
      </c>
      <c r="JY17" s="351"/>
      <c r="JZ17" s="172"/>
      <c r="KA17" s="198">
        <v>160</v>
      </c>
      <c r="KB17" s="335"/>
      <c r="KC17" s="172"/>
      <c r="KD17" s="198">
        <v>160</v>
      </c>
      <c r="KE17" s="335"/>
      <c r="KF17" s="172"/>
      <c r="KG17" s="167">
        <v>160</v>
      </c>
      <c r="KH17" s="351"/>
      <c r="KI17" s="172"/>
      <c r="KJ17" s="167">
        <v>160</v>
      </c>
      <c r="KK17" s="351"/>
      <c r="KL17" s="172"/>
      <c r="KM17" s="167">
        <v>160</v>
      </c>
      <c r="KN17" s="351"/>
      <c r="KO17" s="172"/>
      <c r="KP17" s="167">
        <v>160</v>
      </c>
      <c r="KQ17" s="351"/>
      <c r="KR17" s="172"/>
      <c r="KS17" s="256">
        <f t="shared" si="51"/>
        <v>0</v>
      </c>
      <c r="KT17" s="255">
        <f t="shared" si="52"/>
        <v>0</v>
      </c>
      <c r="KU17" s="230">
        <f t="shared" si="53"/>
        <v>0</v>
      </c>
      <c r="KV17" s="231">
        <f t="shared" si="54"/>
        <v>0</v>
      </c>
      <c r="KY17" s="287" t="s">
        <v>300</v>
      </c>
      <c r="KZ17" s="365">
        <v>160</v>
      </c>
      <c r="LA17" s="335"/>
      <c r="LB17" s="180"/>
      <c r="LC17" s="256">
        <f t="shared" si="55"/>
        <v>0</v>
      </c>
      <c r="LD17" s="231">
        <f t="shared" si="1"/>
        <v>0</v>
      </c>
      <c r="LE17" s="230">
        <f t="shared" si="56"/>
        <v>0</v>
      </c>
      <c r="LF17" s="255">
        <f t="shared" si="2"/>
        <v>0</v>
      </c>
      <c r="LG17" s="297"/>
      <c r="LJ17" s="232">
        <f t="shared" si="3"/>
        <v>0</v>
      </c>
      <c r="LK17" s="259">
        <f t="shared" si="4"/>
        <v>0</v>
      </c>
      <c r="LL17" s="230">
        <f t="shared" si="5"/>
        <v>0</v>
      </c>
      <c r="LM17" s="231">
        <f t="shared" si="6"/>
        <v>0</v>
      </c>
      <c r="LN17" s="234">
        <f t="shared" si="7"/>
        <v>0</v>
      </c>
      <c r="LO17" s="233">
        <f t="shared" si="8"/>
        <v>0</v>
      </c>
      <c r="LP17" s="230">
        <f t="shared" si="9"/>
        <v>0</v>
      </c>
      <c r="LQ17" s="255">
        <f t="shared" si="10"/>
        <v>0</v>
      </c>
      <c r="LR17" s="426">
        <f t="shared" si="11"/>
        <v>0</v>
      </c>
      <c r="LS17" s="434">
        <f t="shared" si="12"/>
        <v>0</v>
      </c>
      <c r="LT17" s="426">
        <f t="shared" si="13"/>
        <v>0</v>
      </c>
      <c r="LU17" s="431">
        <f t="shared" si="14"/>
        <v>0</v>
      </c>
      <c r="LV17" s="429" t="s">
        <v>343</v>
      </c>
      <c r="LW17" s="434" t="s">
        <v>343</v>
      </c>
      <c r="LX17" s="426">
        <f t="shared" si="15"/>
        <v>0</v>
      </c>
      <c r="LY17" s="431">
        <f t="shared" si="16"/>
        <v>0</v>
      </c>
      <c r="MD17" s="26"/>
      <c r="ME17" s="26"/>
      <c r="MG17" s="26"/>
    </row>
    <row r="18" spans="2:345" s="4" customFormat="1" ht="15" hidden="1" customHeight="1" x14ac:dyDescent="0.25">
      <c r="B18" s="46"/>
      <c r="C18" s="572"/>
      <c r="D18" s="573"/>
      <c r="E18" s="564"/>
      <c r="F18" s="575"/>
      <c r="G18" s="593"/>
      <c r="H18" s="58"/>
      <c r="I18" s="57">
        <f>INT(ROUND(F18,2)*(IF(RIGHT(G18,1)="*",data!$J$11*H18+(IF(H18&gt;0, data!$K$11,0)),(IF(G18&gt;0,data!$J$11*RIGHT(G18,5)+data!$K$11,0)))))</f>
        <v>0</v>
      </c>
      <c r="J18" s="57"/>
      <c r="K18" s="594"/>
      <c r="L18" s="566"/>
      <c r="M18" s="131"/>
      <c r="N18" s="57">
        <f>INT(ROUND(F18,2)*(IF(J18&gt;0,(IF(L18="ano",data!$J$6,0)),0)))</f>
        <v>0</v>
      </c>
      <c r="O18" s="61"/>
      <c r="P18" s="63"/>
      <c r="Q18" s="26"/>
      <c r="R18" s="292" t="str">
        <f t="shared" si="17"/>
        <v/>
      </c>
      <c r="S18" s="293" t="str">
        <f t="shared" si="18"/>
        <v/>
      </c>
      <c r="T18" s="65" t="s">
        <v>343</v>
      </c>
      <c r="U18" s="294" t="str">
        <f t="shared" si="0"/>
        <v/>
      </c>
      <c r="V18" s="23"/>
      <c r="W18" s="26"/>
      <c r="X18" s="26">
        <f>IF(OR(G18=data!$I$18,G18=data!$I$19,G18=data!$I$20,G18=data!$I$21,G18=data!$I$22,G18=data!$I$23,G18=data!$I$24,G18=data!$I$25,G18=data!$I$26,G18=data!$I$27,G18=data!$I$28,G18=data!$I$29,G18=data!$I$30,G18=data!$I$31,G18=data!$I$32,G18=data!$I$33,G18=data!$I$34,G18=data!$I$35,G18=data!$I$36,G18=data!$I$37,G18=data!$I$38,G18=data!$I$39,G18=data!$I$40,G18=data!$I$41,G18=data!$I$42,G18=data!$I$43,G18=data!$I$44),1,0)</f>
        <v>0</v>
      </c>
      <c r="Z18" s="176" t="s">
        <v>300</v>
      </c>
      <c r="AA18" s="10"/>
      <c r="AB18" s="10"/>
      <c r="AC18" s="578">
        <v>160</v>
      </c>
      <c r="AD18" s="579"/>
      <c r="AE18" s="580"/>
      <c r="AF18" s="578">
        <v>160</v>
      </c>
      <c r="AG18" s="579"/>
      <c r="AH18" s="580"/>
      <c r="AI18" s="578">
        <v>160</v>
      </c>
      <c r="AJ18" s="579"/>
      <c r="AK18" s="580"/>
      <c r="AL18" s="578">
        <v>160</v>
      </c>
      <c r="AM18" s="579"/>
      <c r="AN18" s="580"/>
      <c r="AO18" s="578">
        <v>160</v>
      </c>
      <c r="AP18" s="579"/>
      <c r="AQ18" s="580"/>
      <c r="AR18" s="578">
        <v>160</v>
      </c>
      <c r="AS18" s="579"/>
      <c r="AT18" s="580"/>
      <c r="AU18" s="578">
        <v>160</v>
      </c>
      <c r="AV18" s="579"/>
      <c r="AW18" s="580"/>
      <c r="AX18" s="578">
        <v>160</v>
      </c>
      <c r="AY18" s="579"/>
      <c r="AZ18" s="580"/>
      <c r="BA18" s="578">
        <v>160</v>
      </c>
      <c r="BB18" s="579"/>
      <c r="BC18" s="580"/>
      <c r="BD18" s="578">
        <v>160</v>
      </c>
      <c r="BE18" s="579"/>
      <c r="BF18" s="580"/>
      <c r="BG18" s="578">
        <v>160</v>
      </c>
      <c r="BH18" s="579"/>
      <c r="BI18" s="580"/>
      <c r="BJ18" s="578">
        <v>160</v>
      </c>
      <c r="BK18" s="579"/>
      <c r="BL18" s="580"/>
      <c r="BM18" s="337">
        <f t="shared" si="19"/>
        <v>0</v>
      </c>
      <c r="BN18" s="231">
        <f t="shared" si="20"/>
        <v>0</v>
      </c>
      <c r="BO18" s="230">
        <f t="shared" si="21"/>
        <v>0</v>
      </c>
      <c r="BP18" s="231">
        <f t="shared" si="22"/>
        <v>0</v>
      </c>
      <c r="BQ18" s="23"/>
      <c r="BR18" s="23"/>
      <c r="BS18" s="177">
        <v>160</v>
      </c>
      <c r="BT18" s="591"/>
      <c r="BU18" s="178"/>
      <c r="BV18" s="177">
        <v>160</v>
      </c>
      <c r="BW18" s="591"/>
      <c r="BX18" s="178"/>
      <c r="BY18" s="177">
        <v>160</v>
      </c>
      <c r="BZ18" s="591"/>
      <c r="CA18" s="178"/>
      <c r="CB18" s="177">
        <v>160</v>
      </c>
      <c r="CC18" s="591"/>
      <c r="CD18" s="178"/>
      <c r="CE18" s="177">
        <v>160</v>
      </c>
      <c r="CF18" s="591"/>
      <c r="CG18" s="178"/>
      <c r="CH18" s="177">
        <v>160</v>
      </c>
      <c r="CI18" s="591"/>
      <c r="CJ18" s="178"/>
      <c r="CK18" s="177">
        <v>160</v>
      </c>
      <c r="CL18" s="591"/>
      <c r="CM18" s="178"/>
      <c r="CN18" s="177">
        <v>160</v>
      </c>
      <c r="CO18" s="591"/>
      <c r="CP18" s="178"/>
      <c r="CQ18" s="256">
        <f t="shared" si="23"/>
        <v>0</v>
      </c>
      <c r="CR18" s="255">
        <f t="shared" si="24"/>
        <v>0</v>
      </c>
      <c r="CS18" s="230">
        <f t="shared" si="25"/>
        <v>0</v>
      </c>
      <c r="CT18" s="231">
        <f t="shared" si="26"/>
        <v>0</v>
      </c>
      <c r="CU18" s="23"/>
      <c r="CV18" s="23"/>
      <c r="CW18" s="177">
        <v>160</v>
      </c>
      <c r="CX18" s="584"/>
      <c r="CY18" s="585"/>
      <c r="CZ18" s="205">
        <v>160</v>
      </c>
      <c r="DA18" s="579"/>
      <c r="DB18" s="585"/>
      <c r="DC18" s="205">
        <v>160</v>
      </c>
      <c r="DD18" s="579"/>
      <c r="DE18" s="585"/>
      <c r="DF18" s="205">
        <v>160</v>
      </c>
      <c r="DG18" s="579"/>
      <c r="DH18" s="585"/>
      <c r="DI18" s="205">
        <v>160</v>
      </c>
      <c r="DJ18" s="579"/>
      <c r="DK18" s="585"/>
      <c r="DL18" s="177">
        <v>160</v>
      </c>
      <c r="DM18" s="584"/>
      <c r="DN18" s="585"/>
      <c r="DO18" s="205">
        <v>160</v>
      </c>
      <c r="DP18" s="579"/>
      <c r="DQ18" s="585"/>
      <c r="DR18" s="205">
        <v>160</v>
      </c>
      <c r="DS18" s="579"/>
      <c r="DT18" s="585"/>
      <c r="DU18" s="256">
        <f t="shared" si="27"/>
        <v>0</v>
      </c>
      <c r="DV18" s="255">
        <f t="shared" si="28"/>
        <v>0</v>
      </c>
      <c r="DW18" s="230">
        <f t="shared" si="29"/>
        <v>0</v>
      </c>
      <c r="DX18" s="231">
        <f t="shared" si="30"/>
        <v>0</v>
      </c>
      <c r="DY18" s="23"/>
      <c r="DZ18" s="23"/>
      <c r="EA18" s="586">
        <v>160</v>
      </c>
      <c r="EB18" s="591"/>
      <c r="EC18" s="585"/>
      <c r="ED18" s="205">
        <v>160</v>
      </c>
      <c r="EE18" s="591"/>
      <c r="EF18" s="585"/>
      <c r="EG18" s="205">
        <v>160</v>
      </c>
      <c r="EH18" s="591"/>
      <c r="EI18" s="585"/>
      <c r="EJ18" s="205">
        <v>160</v>
      </c>
      <c r="EK18" s="591"/>
      <c r="EL18" s="585"/>
      <c r="EM18" s="177">
        <v>160</v>
      </c>
      <c r="EN18" s="584"/>
      <c r="EO18" s="585"/>
      <c r="EP18" s="205">
        <v>160</v>
      </c>
      <c r="EQ18" s="591"/>
      <c r="ER18" s="585"/>
      <c r="ES18" s="177">
        <v>160</v>
      </c>
      <c r="ET18" s="584"/>
      <c r="EU18" s="585"/>
      <c r="EV18" s="205">
        <v>160</v>
      </c>
      <c r="EW18" s="591"/>
      <c r="EX18" s="585"/>
      <c r="EY18" s="256">
        <f t="shared" si="31"/>
        <v>0</v>
      </c>
      <c r="EZ18" s="255">
        <f t="shared" si="32"/>
        <v>0</v>
      </c>
      <c r="FA18" s="230">
        <f t="shared" si="33"/>
        <v>0</v>
      </c>
      <c r="FB18" s="231">
        <f t="shared" si="34"/>
        <v>0</v>
      </c>
      <c r="FC18" s="23"/>
      <c r="FD18" s="23"/>
      <c r="FE18" s="586">
        <v>160</v>
      </c>
      <c r="FF18" s="591"/>
      <c r="FG18" s="585"/>
      <c r="FH18" s="205">
        <v>160</v>
      </c>
      <c r="FI18" s="591"/>
      <c r="FJ18" s="585"/>
      <c r="FK18" s="205">
        <v>160</v>
      </c>
      <c r="FL18" s="591"/>
      <c r="FM18" s="585"/>
      <c r="FN18" s="205">
        <v>160</v>
      </c>
      <c r="FO18" s="591"/>
      <c r="FP18" s="585"/>
      <c r="FQ18" s="205">
        <v>160</v>
      </c>
      <c r="FR18" s="591"/>
      <c r="FS18" s="585"/>
      <c r="FT18" s="205">
        <v>160</v>
      </c>
      <c r="FU18" s="591"/>
      <c r="FV18" s="585"/>
      <c r="FW18" s="205">
        <v>160</v>
      </c>
      <c r="FX18" s="591"/>
      <c r="FY18" s="585"/>
      <c r="FZ18" s="205">
        <v>160</v>
      </c>
      <c r="GA18" s="591"/>
      <c r="GB18" s="585"/>
      <c r="GC18" s="256">
        <f t="shared" si="35"/>
        <v>0</v>
      </c>
      <c r="GD18" s="255">
        <f t="shared" si="36"/>
        <v>0</v>
      </c>
      <c r="GE18" s="230">
        <f t="shared" si="37"/>
        <v>0</v>
      </c>
      <c r="GF18" s="231">
        <f t="shared" si="38"/>
        <v>0</v>
      </c>
      <c r="GG18" s="23"/>
      <c r="GH18" s="23"/>
      <c r="GI18" s="586">
        <v>160</v>
      </c>
      <c r="GJ18" s="591"/>
      <c r="GK18" s="585"/>
      <c r="GL18" s="205">
        <v>160</v>
      </c>
      <c r="GM18" s="591"/>
      <c r="GN18" s="585"/>
      <c r="GO18" s="177">
        <v>160</v>
      </c>
      <c r="GP18" s="584"/>
      <c r="GQ18" s="585"/>
      <c r="GR18" s="177">
        <v>160</v>
      </c>
      <c r="GS18" s="584"/>
      <c r="GT18" s="585"/>
      <c r="GU18" s="177">
        <v>160</v>
      </c>
      <c r="GV18" s="584"/>
      <c r="GW18" s="585"/>
      <c r="GX18" s="177">
        <v>160</v>
      </c>
      <c r="GY18" s="584"/>
      <c r="GZ18" s="585"/>
      <c r="HA18" s="205">
        <v>160</v>
      </c>
      <c r="HB18" s="591"/>
      <c r="HC18" s="585"/>
      <c r="HD18" s="205">
        <v>160</v>
      </c>
      <c r="HE18" s="591"/>
      <c r="HF18" s="585"/>
      <c r="HG18" s="256">
        <f t="shared" si="39"/>
        <v>0</v>
      </c>
      <c r="HH18" s="255">
        <f t="shared" si="40"/>
        <v>0</v>
      </c>
      <c r="HI18" s="230">
        <f t="shared" si="41"/>
        <v>0</v>
      </c>
      <c r="HJ18" s="231">
        <f t="shared" si="42"/>
        <v>0</v>
      </c>
      <c r="HK18" s="23"/>
      <c r="HL18" s="23"/>
      <c r="HM18" s="177">
        <v>160</v>
      </c>
      <c r="HN18" s="584"/>
      <c r="HO18" s="585"/>
      <c r="HP18" s="177">
        <v>160</v>
      </c>
      <c r="HQ18" s="584"/>
      <c r="HR18" s="585"/>
      <c r="HS18" s="177">
        <v>160</v>
      </c>
      <c r="HT18" s="584"/>
      <c r="HU18" s="585"/>
      <c r="HV18" s="177">
        <v>160</v>
      </c>
      <c r="HW18" s="584"/>
      <c r="HX18" s="585"/>
      <c r="HY18" s="177">
        <v>160</v>
      </c>
      <c r="HZ18" s="584"/>
      <c r="IA18" s="585"/>
      <c r="IB18" s="177">
        <v>160</v>
      </c>
      <c r="IC18" s="584"/>
      <c r="ID18" s="585"/>
      <c r="IE18" s="177">
        <v>160</v>
      </c>
      <c r="IF18" s="584"/>
      <c r="IG18" s="585"/>
      <c r="IH18" s="177">
        <v>160</v>
      </c>
      <c r="II18" s="584"/>
      <c r="IJ18" s="585"/>
      <c r="IK18" s="256">
        <f t="shared" si="43"/>
        <v>0</v>
      </c>
      <c r="IL18" s="255">
        <f t="shared" si="44"/>
        <v>0</v>
      </c>
      <c r="IM18" s="230">
        <f t="shared" si="45"/>
        <v>0</v>
      </c>
      <c r="IN18" s="231">
        <f t="shared" si="46"/>
        <v>0</v>
      </c>
      <c r="IO18" s="23"/>
      <c r="IP18" s="23"/>
      <c r="IQ18" s="177">
        <v>160</v>
      </c>
      <c r="IR18" s="584"/>
      <c r="IS18" s="585"/>
      <c r="IT18" s="177">
        <v>160</v>
      </c>
      <c r="IU18" s="584"/>
      <c r="IV18" s="585"/>
      <c r="IW18" s="177">
        <v>160</v>
      </c>
      <c r="IX18" s="584"/>
      <c r="IY18" s="585"/>
      <c r="IZ18" s="177">
        <v>160</v>
      </c>
      <c r="JA18" s="584"/>
      <c r="JB18" s="585"/>
      <c r="JC18" s="177">
        <v>160</v>
      </c>
      <c r="JD18" s="584"/>
      <c r="JE18" s="585"/>
      <c r="JF18" s="177">
        <v>160</v>
      </c>
      <c r="JG18" s="584"/>
      <c r="JH18" s="585"/>
      <c r="JI18" s="568">
        <v>160</v>
      </c>
      <c r="JJ18" s="584"/>
      <c r="JK18" s="585"/>
      <c r="JL18" s="177">
        <v>160</v>
      </c>
      <c r="JM18" s="584"/>
      <c r="JN18" s="585"/>
      <c r="JO18" s="256">
        <f t="shared" si="47"/>
        <v>0</v>
      </c>
      <c r="JP18" s="255">
        <f t="shared" si="48"/>
        <v>0</v>
      </c>
      <c r="JQ18" s="230">
        <f t="shared" si="49"/>
        <v>0</v>
      </c>
      <c r="JR18" s="231">
        <f t="shared" si="50"/>
        <v>0</v>
      </c>
      <c r="JS18" s="23"/>
      <c r="JT18" s="23"/>
      <c r="JU18" s="586">
        <v>160</v>
      </c>
      <c r="JV18" s="591"/>
      <c r="JW18" s="585"/>
      <c r="JX18" s="177">
        <v>160</v>
      </c>
      <c r="JY18" s="584"/>
      <c r="JZ18" s="585"/>
      <c r="KA18" s="205">
        <v>160</v>
      </c>
      <c r="KB18" s="591"/>
      <c r="KC18" s="585"/>
      <c r="KD18" s="205">
        <v>160</v>
      </c>
      <c r="KE18" s="591"/>
      <c r="KF18" s="585"/>
      <c r="KG18" s="177">
        <v>160</v>
      </c>
      <c r="KH18" s="584"/>
      <c r="KI18" s="585"/>
      <c r="KJ18" s="177">
        <v>160</v>
      </c>
      <c r="KK18" s="584"/>
      <c r="KL18" s="585"/>
      <c r="KM18" s="177">
        <v>160</v>
      </c>
      <c r="KN18" s="584"/>
      <c r="KO18" s="585"/>
      <c r="KP18" s="177">
        <v>160</v>
      </c>
      <c r="KQ18" s="584"/>
      <c r="KR18" s="585"/>
      <c r="KS18" s="256">
        <f t="shared" si="51"/>
        <v>0</v>
      </c>
      <c r="KT18" s="255">
        <f t="shared" si="52"/>
        <v>0</v>
      </c>
      <c r="KU18" s="230">
        <f t="shared" si="53"/>
        <v>0</v>
      </c>
      <c r="KV18" s="231">
        <f t="shared" si="54"/>
        <v>0</v>
      </c>
      <c r="KW18" s="23"/>
      <c r="KX18" s="23"/>
      <c r="KY18" s="589" t="s">
        <v>300</v>
      </c>
      <c r="KZ18" s="595">
        <v>160</v>
      </c>
      <c r="LA18" s="591"/>
      <c r="LB18" s="178"/>
      <c r="LC18" s="256">
        <f t="shared" si="55"/>
        <v>0</v>
      </c>
      <c r="LD18" s="231">
        <f t="shared" si="1"/>
        <v>0</v>
      </c>
      <c r="LE18" s="230">
        <f t="shared" si="56"/>
        <v>0</v>
      </c>
      <c r="LF18" s="255">
        <f t="shared" si="2"/>
        <v>0</v>
      </c>
      <c r="LG18" s="592"/>
      <c r="LH18" s="23"/>
      <c r="LI18" s="23"/>
      <c r="LJ18" s="232">
        <f t="shared" si="3"/>
        <v>0</v>
      </c>
      <c r="LK18" s="259">
        <f t="shared" si="4"/>
        <v>0</v>
      </c>
      <c r="LL18" s="230">
        <f t="shared" si="5"/>
        <v>0</v>
      </c>
      <c r="LM18" s="231">
        <f t="shared" si="6"/>
        <v>0</v>
      </c>
      <c r="LN18" s="234">
        <f t="shared" si="7"/>
        <v>0</v>
      </c>
      <c r="LO18" s="233">
        <f t="shared" si="8"/>
        <v>0</v>
      </c>
      <c r="LP18" s="230">
        <f t="shared" si="9"/>
        <v>0</v>
      </c>
      <c r="LQ18" s="255">
        <f t="shared" si="10"/>
        <v>0</v>
      </c>
      <c r="LR18" s="426">
        <f t="shared" si="11"/>
        <v>0</v>
      </c>
      <c r="LS18" s="434">
        <f t="shared" si="12"/>
        <v>0</v>
      </c>
      <c r="LT18" s="426">
        <f t="shared" si="13"/>
        <v>0</v>
      </c>
      <c r="LU18" s="431">
        <f t="shared" si="14"/>
        <v>0</v>
      </c>
      <c r="LV18" s="429" t="s">
        <v>343</v>
      </c>
      <c r="LW18" s="434" t="s">
        <v>343</v>
      </c>
      <c r="LX18" s="426">
        <f t="shared" si="15"/>
        <v>0</v>
      </c>
      <c r="LY18" s="431">
        <f t="shared" si="16"/>
        <v>0</v>
      </c>
      <c r="LZ18" s="23"/>
      <c r="MD18" s="26"/>
      <c r="ME18" s="26"/>
      <c r="MG18" s="26"/>
    </row>
    <row r="19" spans="2:345" s="4" customFormat="1" ht="16.5" customHeight="1" x14ac:dyDescent="0.25">
      <c r="B19" s="46" t="s">
        <v>16</v>
      </c>
      <c r="C19" s="952"/>
      <c r="D19" s="953"/>
      <c r="E19" s="313"/>
      <c r="F19" s="314"/>
      <c r="G19" s="315"/>
      <c r="H19" s="59"/>
      <c r="I19" s="57">
        <f>INT(ROUND(F19,2)*(IF(RIGHT(G19,1)="*",data!$J$11*H19+(IF(H19&gt;0, data!$K$11,0)),(IF(G19&gt;0,data!$J$11*RIGHT(G19,5)+data!$K$11,0)))))</f>
        <v>0</v>
      </c>
      <c r="J19" s="57">
        <f>IF(E19&gt;0,I19*E19,0)</f>
        <v>0</v>
      </c>
      <c r="K19" s="319"/>
      <c r="L19" s="320"/>
      <c r="M19" s="318"/>
      <c r="N19" s="57">
        <f>INT(ROUND(F19,2)*(IF(J19&gt;0,(IF(L19="ano",data!$J$6,0)),0)))</f>
        <v>0</v>
      </c>
      <c r="O19" s="61">
        <f>IF(M19&gt;E19,N19*E19,N19*M19)</f>
        <v>0</v>
      </c>
      <c r="P19" s="63">
        <f>J19+O19</f>
        <v>0</v>
      </c>
      <c r="Q19" s="26"/>
      <c r="R19" s="292" t="str">
        <f t="shared" si="17"/>
        <v/>
      </c>
      <c r="S19" s="293" t="str">
        <f t="shared" si="18"/>
        <v/>
      </c>
      <c r="T19" s="65" t="s">
        <v>343</v>
      </c>
      <c r="U19" s="294" t="str">
        <f t="shared" si="0"/>
        <v/>
      </c>
      <c r="V19" s="4">
        <f>IF(P19&gt;0,IF(ISTEXT(C19)=TRUE,0,1),0)</f>
        <v>0</v>
      </c>
      <c r="W19" s="26">
        <f>IF(H19&gt;0,IF(RIGHT(G19,1)="*",0,1),0)</f>
        <v>0</v>
      </c>
      <c r="X19" s="26">
        <f>IF(OR(G19=data!$I$18,G19=data!$I$19,G19=data!$I$20,G19=data!$I$21,G19=data!$I$22,G19=data!$I$23,G19=data!$I$24,G19=data!$I$25,G19=data!$I$26,G19=data!$I$27,G19=data!$I$28,G19=data!$I$29,G19=data!$I$30,G19=data!$I$31,G19=data!$I$32,G19=data!$I$33,G19=data!$I$34,G19=data!$I$35,G19=data!$I$36,G19=data!$I$37,G19=data!$I$38,G19=data!$I$39,G19=data!$I$40,G19=data!$I$41,G19=data!$I$42,G19=data!$I$43,G19=data!$I$44),1,0)</f>
        <v>0</v>
      </c>
      <c r="Z19" s="179" t="s">
        <v>300</v>
      </c>
      <c r="AA19" s="10"/>
      <c r="AB19" s="10"/>
      <c r="AC19" s="171">
        <v>160</v>
      </c>
      <c r="AD19" s="336"/>
      <c r="AE19" s="227"/>
      <c r="AF19" s="171">
        <v>160</v>
      </c>
      <c r="AG19" s="336"/>
      <c r="AH19" s="227"/>
      <c r="AI19" s="171">
        <v>160</v>
      </c>
      <c r="AJ19" s="336"/>
      <c r="AK19" s="227"/>
      <c r="AL19" s="171">
        <v>160</v>
      </c>
      <c r="AM19" s="336"/>
      <c r="AN19" s="227"/>
      <c r="AO19" s="171">
        <v>160</v>
      </c>
      <c r="AP19" s="336"/>
      <c r="AQ19" s="227"/>
      <c r="AR19" s="171">
        <v>160</v>
      </c>
      <c r="AS19" s="336"/>
      <c r="AT19" s="227"/>
      <c r="AU19" s="171">
        <v>160</v>
      </c>
      <c r="AV19" s="336"/>
      <c r="AW19" s="227"/>
      <c r="AX19" s="171">
        <v>160</v>
      </c>
      <c r="AY19" s="336"/>
      <c r="AZ19" s="227"/>
      <c r="BA19" s="171">
        <v>160</v>
      </c>
      <c r="BB19" s="336"/>
      <c r="BC19" s="227"/>
      <c r="BD19" s="171">
        <v>160</v>
      </c>
      <c r="BE19" s="336"/>
      <c r="BF19" s="227"/>
      <c r="BG19" s="171">
        <v>160</v>
      </c>
      <c r="BH19" s="336"/>
      <c r="BI19" s="227"/>
      <c r="BJ19" s="171">
        <v>160</v>
      </c>
      <c r="BK19" s="336"/>
      <c r="BL19" s="227"/>
      <c r="BM19" s="337">
        <f t="shared" si="19"/>
        <v>0</v>
      </c>
      <c r="BN19" s="231">
        <f t="shared" si="20"/>
        <v>0</v>
      </c>
      <c r="BO19" s="230">
        <f t="shared" si="21"/>
        <v>0</v>
      </c>
      <c r="BP19" s="231">
        <f t="shared" si="22"/>
        <v>0</v>
      </c>
      <c r="BS19" s="167">
        <v>160</v>
      </c>
      <c r="BT19" s="335"/>
      <c r="BU19" s="180"/>
      <c r="BV19" s="167">
        <v>160</v>
      </c>
      <c r="BW19" s="335"/>
      <c r="BX19" s="180"/>
      <c r="BY19" s="167">
        <v>160</v>
      </c>
      <c r="BZ19" s="335"/>
      <c r="CA19" s="180"/>
      <c r="CB19" s="167">
        <v>160</v>
      </c>
      <c r="CC19" s="335"/>
      <c r="CD19" s="180"/>
      <c r="CE19" s="167">
        <v>160</v>
      </c>
      <c r="CF19" s="335"/>
      <c r="CG19" s="180"/>
      <c r="CH19" s="167">
        <v>160</v>
      </c>
      <c r="CI19" s="335"/>
      <c r="CJ19" s="180"/>
      <c r="CK19" s="167">
        <v>160</v>
      </c>
      <c r="CL19" s="335"/>
      <c r="CM19" s="180"/>
      <c r="CN19" s="167">
        <v>160</v>
      </c>
      <c r="CO19" s="335"/>
      <c r="CP19" s="180"/>
      <c r="CQ19" s="256">
        <f t="shared" si="23"/>
        <v>0</v>
      </c>
      <c r="CR19" s="255">
        <f t="shared" si="24"/>
        <v>0</v>
      </c>
      <c r="CS19" s="230">
        <f t="shared" si="25"/>
        <v>0</v>
      </c>
      <c r="CT19" s="231">
        <f t="shared" si="26"/>
        <v>0</v>
      </c>
      <c r="CW19" s="167">
        <v>160</v>
      </c>
      <c r="CX19" s="351"/>
      <c r="CY19" s="172"/>
      <c r="CZ19" s="198">
        <v>160</v>
      </c>
      <c r="DA19" s="336"/>
      <c r="DB19" s="172"/>
      <c r="DC19" s="198">
        <v>160</v>
      </c>
      <c r="DD19" s="336"/>
      <c r="DE19" s="172"/>
      <c r="DF19" s="198">
        <v>160</v>
      </c>
      <c r="DG19" s="336"/>
      <c r="DH19" s="172"/>
      <c r="DI19" s="198">
        <v>160</v>
      </c>
      <c r="DJ19" s="336"/>
      <c r="DK19" s="172"/>
      <c r="DL19" s="167">
        <v>160</v>
      </c>
      <c r="DM19" s="351"/>
      <c r="DN19" s="172"/>
      <c r="DO19" s="198">
        <v>160</v>
      </c>
      <c r="DP19" s="336"/>
      <c r="DQ19" s="172"/>
      <c r="DR19" s="198">
        <v>160</v>
      </c>
      <c r="DS19" s="336"/>
      <c r="DT19" s="172"/>
      <c r="DU19" s="256">
        <f t="shared" si="27"/>
        <v>0</v>
      </c>
      <c r="DV19" s="255">
        <f t="shared" si="28"/>
        <v>0</v>
      </c>
      <c r="DW19" s="230">
        <f t="shared" si="29"/>
        <v>0</v>
      </c>
      <c r="DX19" s="231">
        <f t="shared" si="30"/>
        <v>0</v>
      </c>
      <c r="EA19" s="357">
        <v>160</v>
      </c>
      <c r="EB19" s="335"/>
      <c r="EC19" s="172"/>
      <c r="ED19" s="198">
        <v>160</v>
      </c>
      <c r="EE19" s="335"/>
      <c r="EF19" s="172"/>
      <c r="EG19" s="198">
        <v>160</v>
      </c>
      <c r="EH19" s="335"/>
      <c r="EI19" s="172"/>
      <c r="EJ19" s="198">
        <v>160</v>
      </c>
      <c r="EK19" s="335"/>
      <c r="EL19" s="172"/>
      <c r="EM19" s="167">
        <v>160</v>
      </c>
      <c r="EN19" s="351"/>
      <c r="EO19" s="172"/>
      <c r="EP19" s="198">
        <v>160</v>
      </c>
      <c r="EQ19" s="335"/>
      <c r="ER19" s="172"/>
      <c r="ES19" s="167">
        <v>160</v>
      </c>
      <c r="ET19" s="351"/>
      <c r="EU19" s="172"/>
      <c r="EV19" s="198">
        <v>160</v>
      </c>
      <c r="EW19" s="335"/>
      <c r="EX19" s="172"/>
      <c r="EY19" s="256">
        <f t="shared" si="31"/>
        <v>0</v>
      </c>
      <c r="EZ19" s="255">
        <f t="shared" si="32"/>
        <v>0</v>
      </c>
      <c r="FA19" s="230">
        <f t="shared" si="33"/>
        <v>0</v>
      </c>
      <c r="FB19" s="231">
        <f t="shared" si="34"/>
        <v>0</v>
      </c>
      <c r="FE19" s="357">
        <v>160</v>
      </c>
      <c r="FF19" s="335"/>
      <c r="FG19" s="172"/>
      <c r="FH19" s="198">
        <v>160</v>
      </c>
      <c r="FI19" s="335"/>
      <c r="FJ19" s="172"/>
      <c r="FK19" s="198">
        <v>160</v>
      </c>
      <c r="FL19" s="335"/>
      <c r="FM19" s="172"/>
      <c r="FN19" s="198">
        <v>160</v>
      </c>
      <c r="FO19" s="335"/>
      <c r="FP19" s="172"/>
      <c r="FQ19" s="198">
        <v>160</v>
      </c>
      <c r="FR19" s="335"/>
      <c r="FS19" s="172"/>
      <c r="FT19" s="198">
        <v>160</v>
      </c>
      <c r="FU19" s="335"/>
      <c r="FV19" s="172"/>
      <c r="FW19" s="198">
        <v>160</v>
      </c>
      <c r="FX19" s="335"/>
      <c r="FY19" s="172"/>
      <c r="FZ19" s="198">
        <v>160</v>
      </c>
      <c r="GA19" s="335"/>
      <c r="GB19" s="172"/>
      <c r="GC19" s="256">
        <f t="shared" si="35"/>
        <v>0</v>
      </c>
      <c r="GD19" s="255">
        <f t="shared" si="36"/>
        <v>0</v>
      </c>
      <c r="GE19" s="230">
        <f t="shared" si="37"/>
        <v>0</v>
      </c>
      <c r="GF19" s="231">
        <f t="shared" si="38"/>
        <v>0</v>
      </c>
      <c r="GI19" s="357">
        <v>160</v>
      </c>
      <c r="GJ19" s="335"/>
      <c r="GK19" s="172"/>
      <c r="GL19" s="198">
        <v>160</v>
      </c>
      <c r="GM19" s="335"/>
      <c r="GN19" s="172"/>
      <c r="GO19" s="167">
        <v>160</v>
      </c>
      <c r="GP19" s="351"/>
      <c r="GQ19" s="172"/>
      <c r="GR19" s="167">
        <v>160</v>
      </c>
      <c r="GS19" s="351"/>
      <c r="GT19" s="172"/>
      <c r="GU19" s="167">
        <v>160</v>
      </c>
      <c r="GV19" s="351"/>
      <c r="GW19" s="172"/>
      <c r="GX19" s="167">
        <v>160</v>
      </c>
      <c r="GY19" s="351"/>
      <c r="GZ19" s="172"/>
      <c r="HA19" s="198">
        <v>160</v>
      </c>
      <c r="HB19" s="335"/>
      <c r="HC19" s="172"/>
      <c r="HD19" s="198">
        <v>160</v>
      </c>
      <c r="HE19" s="335"/>
      <c r="HF19" s="172"/>
      <c r="HG19" s="256">
        <f t="shared" si="39"/>
        <v>0</v>
      </c>
      <c r="HH19" s="255">
        <f t="shared" si="40"/>
        <v>0</v>
      </c>
      <c r="HI19" s="230">
        <f t="shared" si="41"/>
        <v>0</v>
      </c>
      <c r="HJ19" s="231">
        <f t="shared" si="42"/>
        <v>0</v>
      </c>
      <c r="HM19" s="167">
        <v>160</v>
      </c>
      <c r="HN19" s="351"/>
      <c r="HO19" s="172"/>
      <c r="HP19" s="167">
        <v>160</v>
      </c>
      <c r="HQ19" s="351"/>
      <c r="HR19" s="172"/>
      <c r="HS19" s="167">
        <v>160</v>
      </c>
      <c r="HT19" s="351"/>
      <c r="HU19" s="172"/>
      <c r="HV19" s="167">
        <v>160</v>
      </c>
      <c r="HW19" s="351"/>
      <c r="HX19" s="172"/>
      <c r="HY19" s="167">
        <v>160</v>
      </c>
      <c r="HZ19" s="351"/>
      <c r="IA19" s="172"/>
      <c r="IB19" s="167">
        <v>160</v>
      </c>
      <c r="IC19" s="351"/>
      <c r="ID19" s="172"/>
      <c r="IE19" s="167">
        <v>160</v>
      </c>
      <c r="IF19" s="351"/>
      <c r="IG19" s="172"/>
      <c r="IH19" s="167">
        <v>160</v>
      </c>
      <c r="II19" s="351"/>
      <c r="IJ19" s="172"/>
      <c r="IK19" s="256">
        <f t="shared" si="43"/>
        <v>0</v>
      </c>
      <c r="IL19" s="255">
        <f t="shared" si="44"/>
        <v>0</v>
      </c>
      <c r="IM19" s="230">
        <f t="shared" si="45"/>
        <v>0</v>
      </c>
      <c r="IN19" s="231">
        <f t="shared" si="46"/>
        <v>0</v>
      </c>
      <c r="IQ19" s="167">
        <v>160</v>
      </c>
      <c r="IR19" s="351"/>
      <c r="IS19" s="172"/>
      <c r="IT19" s="167">
        <v>160</v>
      </c>
      <c r="IU19" s="351"/>
      <c r="IV19" s="172"/>
      <c r="IW19" s="167">
        <v>160</v>
      </c>
      <c r="IX19" s="351"/>
      <c r="IY19" s="172"/>
      <c r="IZ19" s="167">
        <v>160</v>
      </c>
      <c r="JA19" s="351"/>
      <c r="JB19" s="172"/>
      <c r="JC19" s="167">
        <v>160</v>
      </c>
      <c r="JD19" s="351"/>
      <c r="JE19" s="172"/>
      <c r="JF19" s="167">
        <v>160</v>
      </c>
      <c r="JG19" s="351"/>
      <c r="JH19" s="172"/>
      <c r="JI19" s="209">
        <v>160</v>
      </c>
      <c r="JJ19" s="351"/>
      <c r="JK19" s="172"/>
      <c r="JL19" s="167">
        <v>160</v>
      </c>
      <c r="JM19" s="351"/>
      <c r="JN19" s="172"/>
      <c r="JO19" s="256">
        <f t="shared" si="47"/>
        <v>0</v>
      </c>
      <c r="JP19" s="255">
        <f t="shared" si="48"/>
        <v>0</v>
      </c>
      <c r="JQ19" s="230">
        <f t="shared" si="49"/>
        <v>0</v>
      </c>
      <c r="JR19" s="231">
        <f t="shared" si="50"/>
        <v>0</v>
      </c>
      <c r="JU19" s="357">
        <v>160</v>
      </c>
      <c r="JV19" s="335"/>
      <c r="JW19" s="172"/>
      <c r="JX19" s="167">
        <v>160</v>
      </c>
      <c r="JY19" s="351"/>
      <c r="JZ19" s="172"/>
      <c r="KA19" s="198">
        <v>160</v>
      </c>
      <c r="KB19" s="335"/>
      <c r="KC19" s="172"/>
      <c r="KD19" s="198">
        <v>160</v>
      </c>
      <c r="KE19" s="335"/>
      <c r="KF19" s="172"/>
      <c r="KG19" s="167">
        <v>160</v>
      </c>
      <c r="KH19" s="351"/>
      <c r="KI19" s="172"/>
      <c r="KJ19" s="167">
        <v>160</v>
      </c>
      <c r="KK19" s="351"/>
      <c r="KL19" s="172"/>
      <c r="KM19" s="167">
        <v>160</v>
      </c>
      <c r="KN19" s="351"/>
      <c r="KO19" s="172"/>
      <c r="KP19" s="167">
        <v>160</v>
      </c>
      <c r="KQ19" s="351"/>
      <c r="KR19" s="172"/>
      <c r="KS19" s="256">
        <f t="shared" si="51"/>
        <v>0</v>
      </c>
      <c r="KT19" s="255">
        <f t="shared" si="52"/>
        <v>0</v>
      </c>
      <c r="KU19" s="230">
        <f t="shared" si="53"/>
        <v>0</v>
      </c>
      <c r="KV19" s="231">
        <f t="shared" si="54"/>
        <v>0</v>
      </c>
      <c r="KY19" s="287" t="s">
        <v>300</v>
      </c>
      <c r="KZ19" s="365">
        <v>160</v>
      </c>
      <c r="LA19" s="335"/>
      <c r="LB19" s="180"/>
      <c r="LC19" s="256">
        <f t="shared" si="55"/>
        <v>0</v>
      </c>
      <c r="LD19" s="231">
        <f t="shared" si="1"/>
        <v>0</v>
      </c>
      <c r="LE19" s="230">
        <f t="shared" si="56"/>
        <v>0</v>
      </c>
      <c r="LF19" s="255">
        <f t="shared" si="2"/>
        <v>0</v>
      </c>
      <c r="LG19" s="297"/>
      <c r="LJ19" s="232">
        <f t="shared" si="3"/>
        <v>0</v>
      </c>
      <c r="LK19" s="259">
        <f t="shared" si="4"/>
        <v>0</v>
      </c>
      <c r="LL19" s="230">
        <f t="shared" si="5"/>
        <v>0</v>
      </c>
      <c r="LM19" s="231">
        <f t="shared" si="6"/>
        <v>0</v>
      </c>
      <c r="LN19" s="234">
        <f t="shared" si="7"/>
        <v>0</v>
      </c>
      <c r="LO19" s="233">
        <f t="shared" si="8"/>
        <v>0</v>
      </c>
      <c r="LP19" s="230">
        <f t="shared" si="9"/>
        <v>0</v>
      </c>
      <c r="LQ19" s="255">
        <f t="shared" si="10"/>
        <v>0</v>
      </c>
      <c r="LR19" s="426">
        <f t="shared" si="11"/>
        <v>0</v>
      </c>
      <c r="LS19" s="434">
        <f t="shared" si="12"/>
        <v>0</v>
      </c>
      <c r="LT19" s="426">
        <f t="shared" si="13"/>
        <v>0</v>
      </c>
      <c r="LU19" s="431">
        <f t="shared" si="14"/>
        <v>0</v>
      </c>
      <c r="LV19" s="429" t="s">
        <v>343</v>
      </c>
      <c r="LW19" s="434" t="s">
        <v>343</v>
      </c>
      <c r="LX19" s="426">
        <f t="shared" si="15"/>
        <v>0</v>
      </c>
      <c r="LY19" s="431">
        <f t="shared" si="16"/>
        <v>0</v>
      </c>
      <c r="MD19" s="26"/>
      <c r="ME19" s="26"/>
      <c r="MG19" s="26"/>
    </row>
    <row r="20" spans="2:345" s="4" customFormat="1" ht="15" hidden="1" customHeight="1" x14ac:dyDescent="0.25">
      <c r="B20" s="46"/>
      <c r="C20" s="572"/>
      <c r="D20" s="573"/>
      <c r="E20" s="564"/>
      <c r="F20" s="575"/>
      <c r="G20" s="593"/>
      <c r="H20" s="58"/>
      <c r="I20" s="57">
        <f>INT(ROUND(F20,2)*(IF(RIGHT(G20,1)="*",data!$J$11*H20+(IF(H20&gt;0, data!$K$11,0)),(IF(G20&gt;0,data!$J$11*RIGHT(G20,5)+data!$K$11,0)))))</f>
        <v>0</v>
      </c>
      <c r="J20" s="57"/>
      <c r="K20" s="594"/>
      <c r="L20" s="566"/>
      <c r="M20" s="131"/>
      <c r="N20" s="57">
        <f>INT(ROUND(F20,2)*(IF(J20&gt;0,(IF(L20="ano",data!$J$6,0)),0)))</f>
        <v>0</v>
      </c>
      <c r="O20" s="61"/>
      <c r="P20" s="63"/>
      <c r="Q20" s="26"/>
      <c r="R20" s="292" t="str">
        <f t="shared" si="17"/>
        <v/>
      </c>
      <c r="S20" s="293" t="str">
        <f t="shared" si="18"/>
        <v/>
      </c>
      <c r="T20" s="65" t="s">
        <v>343</v>
      </c>
      <c r="U20" s="294" t="str">
        <f t="shared" si="0"/>
        <v/>
      </c>
      <c r="V20" s="23"/>
      <c r="W20" s="26"/>
      <c r="X20" s="26">
        <f>IF(OR(G20=data!$I$18,G20=data!$I$19,G20=data!$I$20,G20=data!$I$21,G20=data!$I$22,G20=data!$I$23,G20=data!$I$24,G20=data!$I$25,G20=data!$I$26,G20=data!$I$27,G20=data!$I$28,G20=data!$I$29,G20=data!$I$30,G20=data!$I$31,G20=data!$I$32,G20=data!$I$33,G20=data!$I$34,G20=data!$I$35,G20=data!$I$36,G20=data!$I$37,G20=data!$I$38,G20=data!$I$39,G20=data!$I$40,G20=data!$I$41,G20=data!$I$42,G20=data!$I$43,G20=data!$I$44),1,0)</f>
        <v>0</v>
      </c>
      <c r="Z20" s="176" t="s">
        <v>300</v>
      </c>
      <c r="AA20" s="10"/>
      <c r="AB20" s="10"/>
      <c r="AC20" s="578">
        <v>160</v>
      </c>
      <c r="AD20" s="579"/>
      <c r="AE20" s="580"/>
      <c r="AF20" s="578">
        <v>160</v>
      </c>
      <c r="AG20" s="579"/>
      <c r="AH20" s="580"/>
      <c r="AI20" s="578">
        <v>160</v>
      </c>
      <c r="AJ20" s="579"/>
      <c r="AK20" s="580"/>
      <c r="AL20" s="578">
        <v>160</v>
      </c>
      <c r="AM20" s="579"/>
      <c r="AN20" s="580"/>
      <c r="AO20" s="578">
        <v>160</v>
      </c>
      <c r="AP20" s="579"/>
      <c r="AQ20" s="580"/>
      <c r="AR20" s="578">
        <v>160</v>
      </c>
      <c r="AS20" s="579"/>
      <c r="AT20" s="580"/>
      <c r="AU20" s="578">
        <v>160</v>
      </c>
      <c r="AV20" s="579"/>
      <c r="AW20" s="580"/>
      <c r="AX20" s="578">
        <v>160</v>
      </c>
      <c r="AY20" s="579"/>
      <c r="AZ20" s="580"/>
      <c r="BA20" s="578">
        <v>160</v>
      </c>
      <c r="BB20" s="579"/>
      <c r="BC20" s="580"/>
      <c r="BD20" s="578">
        <v>160</v>
      </c>
      <c r="BE20" s="579"/>
      <c r="BF20" s="580"/>
      <c r="BG20" s="578">
        <v>160</v>
      </c>
      <c r="BH20" s="579"/>
      <c r="BI20" s="580"/>
      <c r="BJ20" s="578">
        <v>160</v>
      </c>
      <c r="BK20" s="579"/>
      <c r="BL20" s="580"/>
      <c r="BM20" s="337">
        <f t="shared" si="19"/>
        <v>0</v>
      </c>
      <c r="BN20" s="231">
        <f t="shared" si="20"/>
        <v>0</v>
      </c>
      <c r="BO20" s="230">
        <f t="shared" si="21"/>
        <v>0</v>
      </c>
      <c r="BP20" s="231">
        <f t="shared" si="22"/>
        <v>0</v>
      </c>
      <c r="BQ20" s="23"/>
      <c r="BR20" s="23"/>
      <c r="BS20" s="177">
        <v>160</v>
      </c>
      <c r="BT20" s="591"/>
      <c r="BU20" s="178"/>
      <c r="BV20" s="177">
        <v>160</v>
      </c>
      <c r="BW20" s="591"/>
      <c r="BX20" s="178"/>
      <c r="BY20" s="177">
        <v>160</v>
      </c>
      <c r="BZ20" s="591"/>
      <c r="CA20" s="178"/>
      <c r="CB20" s="177">
        <v>160</v>
      </c>
      <c r="CC20" s="591"/>
      <c r="CD20" s="178"/>
      <c r="CE20" s="177">
        <v>160</v>
      </c>
      <c r="CF20" s="591"/>
      <c r="CG20" s="178"/>
      <c r="CH20" s="177">
        <v>160</v>
      </c>
      <c r="CI20" s="591"/>
      <c r="CJ20" s="178"/>
      <c r="CK20" s="177">
        <v>160</v>
      </c>
      <c r="CL20" s="591"/>
      <c r="CM20" s="178"/>
      <c r="CN20" s="177">
        <v>160</v>
      </c>
      <c r="CO20" s="591"/>
      <c r="CP20" s="178"/>
      <c r="CQ20" s="256">
        <f t="shared" si="23"/>
        <v>0</v>
      </c>
      <c r="CR20" s="255">
        <f t="shared" si="24"/>
        <v>0</v>
      </c>
      <c r="CS20" s="230">
        <f t="shared" si="25"/>
        <v>0</v>
      </c>
      <c r="CT20" s="231">
        <f t="shared" si="26"/>
        <v>0</v>
      </c>
      <c r="CU20" s="23"/>
      <c r="CV20" s="23"/>
      <c r="CW20" s="177">
        <v>160</v>
      </c>
      <c r="CX20" s="584"/>
      <c r="CY20" s="585"/>
      <c r="CZ20" s="205">
        <v>160</v>
      </c>
      <c r="DA20" s="579"/>
      <c r="DB20" s="585"/>
      <c r="DC20" s="205">
        <v>160</v>
      </c>
      <c r="DD20" s="579"/>
      <c r="DE20" s="585"/>
      <c r="DF20" s="205">
        <v>160</v>
      </c>
      <c r="DG20" s="579"/>
      <c r="DH20" s="585"/>
      <c r="DI20" s="205">
        <v>160</v>
      </c>
      <c r="DJ20" s="579"/>
      <c r="DK20" s="585"/>
      <c r="DL20" s="177">
        <v>160</v>
      </c>
      <c r="DM20" s="584"/>
      <c r="DN20" s="585"/>
      <c r="DO20" s="205">
        <v>160</v>
      </c>
      <c r="DP20" s="579"/>
      <c r="DQ20" s="585"/>
      <c r="DR20" s="205">
        <v>160</v>
      </c>
      <c r="DS20" s="579"/>
      <c r="DT20" s="585"/>
      <c r="DU20" s="256">
        <f t="shared" si="27"/>
        <v>0</v>
      </c>
      <c r="DV20" s="255">
        <f t="shared" si="28"/>
        <v>0</v>
      </c>
      <c r="DW20" s="230">
        <f t="shared" si="29"/>
        <v>0</v>
      </c>
      <c r="DX20" s="231">
        <f t="shared" si="30"/>
        <v>0</v>
      </c>
      <c r="DY20" s="23"/>
      <c r="DZ20" s="23"/>
      <c r="EA20" s="586">
        <v>160</v>
      </c>
      <c r="EB20" s="591"/>
      <c r="EC20" s="585"/>
      <c r="ED20" s="205">
        <v>160</v>
      </c>
      <c r="EE20" s="591"/>
      <c r="EF20" s="585"/>
      <c r="EG20" s="205">
        <v>160</v>
      </c>
      <c r="EH20" s="591"/>
      <c r="EI20" s="585"/>
      <c r="EJ20" s="205">
        <v>160</v>
      </c>
      <c r="EK20" s="591"/>
      <c r="EL20" s="585"/>
      <c r="EM20" s="177">
        <v>160</v>
      </c>
      <c r="EN20" s="584"/>
      <c r="EO20" s="585"/>
      <c r="EP20" s="205">
        <v>160</v>
      </c>
      <c r="EQ20" s="591"/>
      <c r="ER20" s="585"/>
      <c r="ES20" s="177">
        <v>160</v>
      </c>
      <c r="ET20" s="584"/>
      <c r="EU20" s="585"/>
      <c r="EV20" s="205">
        <v>160</v>
      </c>
      <c r="EW20" s="591"/>
      <c r="EX20" s="585"/>
      <c r="EY20" s="256">
        <f t="shared" si="31"/>
        <v>0</v>
      </c>
      <c r="EZ20" s="255">
        <f t="shared" si="32"/>
        <v>0</v>
      </c>
      <c r="FA20" s="230">
        <f t="shared" si="33"/>
        <v>0</v>
      </c>
      <c r="FB20" s="231">
        <f t="shared" si="34"/>
        <v>0</v>
      </c>
      <c r="FC20" s="23"/>
      <c r="FD20" s="23"/>
      <c r="FE20" s="586">
        <v>160</v>
      </c>
      <c r="FF20" s="591"/>
      <c r="FG20" s="585"/>
      <c r="FH20" s="205">
        <v>160</v>
      </c>
      <c r="FI20" s="591"/>
      <c r="FJ20" s="585"/>
      <c r="FK20" s="205">
        <v>160</v>
      </c>
      <c r="FL20" s="591"/>
      <c r="FM20" s="585"/>
      <c r="FN20" s="205">
        <v>160</v>
      </c>
      <c r="FO20" s="591"/>
      <c r="FP20" s="585"/>
      <c r="FQ20" s="205">
        <v>160</v>
      </c>
      <c r="FR20" s="591"/>
      <c r="FS20" s="585"/>
      <c r="FT20" s="205">
        <v>160</v>
      </c>
      <c r="FU20" s="591"/>
      <c r="FV20" s="585"/>
      <c r="FW20" s="205">
        <v>160</v>
      </c>
      <c r="FX20" s="591"/>
      <c r="FY20" s="585"/>
      <c r="FZ20" s="205">
        <v>160</v>
      </c>
      <c r="GA20" s="591"/>
      <c r="GB20" s="585"/>
      <c r="GC20" s="256">
        <f t="shared" si="35"/>
        <v>0</v>
      </c>
      <c r="GD20" s="255">
        <f t="shared" si="36"/>
        <v>0</v>
      </c>
      <c r="GE20" s="230">
        <f t="shared" si="37"/>
        <v>0</v>
      </c>
      <c r="GF20" s="231">
        <f t="shared" si="38"/>
        <v>0</v>
      </c>
      <c r="GG20" s="23"/>
      <c r="GH20" s="23"/>
      <c r="GI20" s="586">
        <v>160</v>
      </c>
      <c r="GJ20" s="591"/>
      <c r="GK20" s="585"/>
      <c r="GL20" s="205">
        <v>160</v>
      </c>
      <c r="GM20" s="591"/>
      <c r="GN20" s="585"/>
      <c r="GO20" s="177">
        <v>160</v>
      </c>
      <c r="GP20" s="584"/>
      <c r="GQ20" s="585"/>
      <c r="GR20" s="177">
        <v>160</v>
      </c>
      <c r="GS20" s="584"/>
      <c r="GT20" s="585"/>
      <c r="GU20" s="177">
        <v>160</v>
      </c>
      <c r="GV20" s="584"/>
      <c r="GW20" s="585"/>
      <c r="GX20" s="177">
        <v>160</v>
      </c>
      <c r="GY20" s="584"/>
      <c r="GZ20" s="585"/>
      <c r="HA20" s="205">
        <v>160</v>
      </c>
      <c r="HB20" s="591"/>
      <c r="HC20" s="585"/>
      <c r="HD20" s="205">
        <v>160</v>
      </c>
      <c r="HE20" s="591"/>
      <c r="HF20" s="585"/>
      <c r="HG20" s="256">
        <f t="shared" si="39"/>
        <v>0</v>
      </c>
      <c r="HH20" s="255">
        <f t="shared" si="40"/>
        <v>0</v>
      </c>
      <c r="HI20" s="230">
        <f t="shared" si="41"/>
        <v>0</v>
      </c>
      <c r="HJ20" s="231">
        <f t="shared" si="42"/>
        <v>0</v>
      </c>
      <c r="HK20" s="23"/>
      <c r="HL20" s="23"/>
      <c r="HM20" s="177">
        <v>160</v>
      </c>
      <c r="HN20" s="584"/>
      <c r="HO20" s="585"/>
      <c r="HP20" s="177">
        <v>160</v>
      </c>
      <c r="HQ20" s="584"/>
      <c r="HR20" s="585"/>
      <c r="HS20" s="177">
        <v>160</v>
      </c>
      <c r="HT20" s="584"/>
      <c r="HU20" s="585"/>
      <c r="HV20" s="177">
        <v>160</v>
      </c>
      <c r="HW20" s="584"/>
      <c r="HX20" s="585"/>
      <c r="HY20" s="177">
        <v>160</v>
      </c>
      <c r="HZ20" s="584"/>
      <c r="IA20" s="585"/>
      <c r="IB20" s="177">
        <v>160</v>
      </c>
      <c r="IC20" s="584"/>
      <c r="ID20" s="585"/>
      <c r="IE20" s="177">
        <v>160</v>
      </c>
      <c r="IF20" s="584"/>
      <c r="IG20" s="585"/>
      <c r="IH20" s="177">
        <v>160</v>
      </c>
      <c r="II20" s="584"/>
      <c r="IJ20" s="585"/>
      <c r="IK20" s="256">
        <f t="shared" si="43"/>
        <v>0</v>
      </c>
      <c r="IL20" s="255">
        <f t="shared" si="44"/>
        <v>0</v>
      </c>
      <c r="IM20" s="230">
        <f t="shared" si="45"/>
        <v>0</v>
      </c>
      <c r="IN20" s="231">
        <f t="shared" si="46"/>
        <v>0</v>
      </c>
      <c r="IO20" s="23"/>
      <c r="IP20" s="23"/>
      <c r="IQ20" s="177">
        <v>160</v>
      </c>
      <c r="IR20" s="584"/>
      <c r="IS20" s="585"/>
      <c r="IT20" s="177">
        <v>160</v>
      </c>
      <c r="IU20" s="584"/>
      <c r="IV20" s="585"/>
      <c r="IW20" s="177">
        <v>160</v>
      </c>
      <c r="IX20" s="584"/>
      <c r="IY20" s="585"/>
      <c r="IZ20" s="177">
        <v>160</v>
      </c>
      <c r="JA20" s="584"/>
      <c r="JB20" s="585"/>
      <c r="JC20" s="177">
        <v>160</v>
      </c>
      <c r="JD20" s="584"/>
      <c r="JE20" s="585"/>
      <c r="JF20" s="177">
        <v>160</v>
      </c>
      <c r="JG20" s="584"/>
      <c r="JH20" s="585"/>
      <c r="JI20" s="568">
        <v>160</v>
      </c>
      <c r="JJ20" s="584"/>
      <c r="JK20" s="585"/>
      <c r="JL20" s="177">
        <v>160</v>
      </c>
      <c r="JM20" s="584"/>
      <c r="JN20" s="585"/>
      <c r="JO20" s="256">
        <f t="shared" si="47"/>
        <v>0</v>
      </c>
      <c r="JP20" s="255">
        <f t="shared" si="48"/>
        <v>0</v>
      </c>
      <c r="JQ20" s="230">
        <f t="shared" si="49"/>
        <v>0</v>
      </c>
      <c r="JR20" s="231">
        <f t="shared" si="50"/>
        <v>0</v>
      </c>
      <c r="JS20" s="23"/>
      <c r="JT20" s="23"/>
      <c r="JU20" s="586">
        <v>160</v>
      </c>
      <c r="JV20" s="591"/>
      <c r="JW20" s="585"/>
      <c r="JX20" s="177">
        <v>160</v>
      </c>
      <c r="JY20" s="584"/>
      <c r="JZ20" s="585"/>
      <c r="KA20" s="205">
        <v>160</v>
      </c>
      <c r="KB20" s="591"/>
      <c r="KC20" s="585"/>
      <c r="KD20" s="205">
        <v>160</v>
      </c>
      <c r="KE20" s="591"/>
      <c r="KF20" s="585"/>
      <c r="KG20" s="177">
        <v>160</v>
      </c>
      <c r="KH20" s="584"/>
      <c r="KI20" s="585"/>
      <c r="KJ20" s="177">
        <v>160</v>
      </c>
      <c r="KK20" s="584"/>
      <c r="KL20" s="585"/>
      <c r="KM20" s="177">
        <v>160</v>
      </c>
      <c r="KN20" s="584"/>
      <c r="KO20" s="585"/>
      <c r="KP20" s="177">
        <v>160</v>
      </c>
      <c r="KQ20" s="584"/>
      <c r="KR20" s="585"/>
      <c r="KS20" s="256">
        <f t="shared" si="51"/>
        <v>0</v>
      </c>
      <c r="KT20" s="255">
        <f t="shared" si="52"/>
        <v>0</v>
      </c>
      <c r="KU20" s="230">
        <f t="shared" si="53"/>
        <v>0</v>
      </c>
      <c r="KV20" s="231">
        <f t="shared" si="54"/>
        <v>0</v>
      </c>
      <c r="KW20" s="23"/>
      <c r="KX20" s="23"/>
      <c r="KY20" s="589" t="s">
        <v>300</v>
      </c>
      <c r="KZ20" s="595">
        <v>160</v>
      </c>
      <c r="LA20" s="591"/>
      <c r="LB20" s="178"/>
      <c r="LC20" s="256">
        <f t="shared" si="55"/>
        <v>0</v>
      </c>
      <c r="LD20" s="231">
        <f t="shared" si="1"/>
        <v>0</v>
      </c>
      <c r="LE20" s="230">
        <f t="shared" si="56"/>
        <v>0</v>
      </c>
      <c r="LF20" s="255">
        <f t="shared" si="2"/>
        <v>0</v>
      </c>
      <c r="LG20" s="592"/>
      <c r="LH20" s="23"/>
      <c r="LI20" s="23"/>
      <c r="LJ20" s="232">
        <f t="shared" si="3"/>
        <v>0</v>
      </c>
      <c r="LK20" s="259">
        <f t="shared" si="4"/>
        <v>0</v>
      </c>
      <c r="LL20" s="230">
        <f t="shared" si="5"/>
        <v>0</v>
      </c>
      <c r="LM20" s="231">
        <f t="shared" si="6"/>
        <v>0</v>
      </c>
      <c r="LN20" s="234">
        <f t="shared" si="7"/>
        <v>0</v>
      </c>
      <c r="LO20" s="233">
        <f t="shared" si="8"/>
        <v>0</v>
      </c>
      <c r="LP20" s="230">
        <f t="shared" si="9"/>
        <v>0</v>
      </c>
      <c r="LQ20" s="255">
        <f t="shared" si="10"/>
        <v>0</v>
      </c>
      <c r="LR20" s="426">
        <f t="shared" si="11"/>
        <v>0</v>
      </c>
      <c r="LS20" s="434">
        <f t="shared" si="12"/>
        <v>0</v>
      </c>
      <c r="LT20" s="426">
        <f t="shared" si="13"/>
        <v>0</v>
      </c>
      <c r="LU20" s="431">
        <f t="shared" si="14"/>
        <v>0</v>
      </c>
      <c r="LV20" s="429" t="s">
        <v>343</v>
      </c>
      <c r="LW20" s="434" t="s">
        <v>343</v>
      </c>
      <c r="LX20" s="426">
        <f t="shared" si="15"/>
        <v>0</v>
      </c>
      <c r="LY20" s="431">
        <f t="shared" si="16"/>
        <v>0</v>
      </c>
      <c r="LZ20" s="23"/>
      <c r="MD20" s="26"/>
      <c r="ME20" s="26"/>
      <c r="MG20" s="26"/>
    </row>
    <row r="21" spans="2:345" s="4" customFormat="1" ht="16.5" customHeight="1" x14ac:dyDescent="0.25">
      <c r="B21" s="46" t="s">
        <v>17</v>
      </c>
      <c r="C21" s="952"/>
      <c r="D21" s="953"/>
      <c r="E21" s="313"/>
      <c r="F21" s="314"/>
      <c r="G21" s="315"/>
      <c r="H21" s="59"/>
      <c r="I21" s="57">
        <f>INT(ROUND(F21,2)*(IF(RIGHT(G21,1)="*",data!$J$11*H21+(IF(H21&gt;0, data!$K$11,0)),(IF(G21&gt;0,data!$J$11*RIGHT(G21,5)+data!$K$11,0)))))</f>
        <v>0</v>
      </c>
      <c r="J21" s="57">
        <f>IF(E21&gt;0,I21*E21,0)</f>
        <v>0</v>
      </c>
      <c r="K21" s="319"/>
      <c r="L21" s="320"/>
      <c r="M21" s="318"/>
      <c r="N21" s="57">
        <f>INT(ROUND(F21,2)*(IF(J21&gt;0,(IF(L21="ano",data!$J$6,0)),0)))</f>
        <v>0</v>
      </c>
      <c r="O21" s="61">
        <f>IF(M21&gt;E21,N21*E21,N21*M21)</f>
        <v>0</v>
      </c>
      <c r="P21" s="63">
        <f>J21+O21</f>
        <v>0</v>
      </c>
      <c r="Q21" s="26"/>
      <c r="R21" s="292" t="str">
        <f t="shared" si="17"/>
        <v/>
      </c>
      <c r="S21" s="293" t="str">
        <f t="shared" si="18"/>
        <v/>
      </c>
      <c r="T21" s="65" t="s">
        <v>343</v>
      </c>
      <c r="U21" s="294" t="str">
        <f t="shared" si="0"/>
        <v/>
      </c>
      <c r="V21" s="4">
        <f>IF(P21&gt;0,IF(ISTEXT(C21)=TRUE,0,1),0)</f>
        <v>0</v>
      </c>
      <c r="W21" s="26">
        <f>IF(H21&gt;0,IF(RIGHT(G21,1)="*",0,1),0)</f>
        <v>0</v>
      </c>
      <c r="X21" s="26">
        <f>IF(OR(G21=data!$I$18,G21=data!$I$19,G21=data!$I$20,G21=data!$I$21,G21=data!$I$22,G21=data!$I$23,G21=data!$I$24,G21=data!$I$25,G21=data!$I$26,G21=data!$I$27,G21=data!$I$28,G21=data!$I$29,G21=data!$I$30,G21=data!$I$31,G21=data!$I$32,G21=data!$I$33,G21=data!$I$34,G21=data!$I$35,G21=data!$I$36,G21=data!$I$37,G21=data!$I$38,G21=data!$I$39,G21=data!$I$40,G21=data!$I$41,G21=data!$I$42,G21=data!$I$43,G21=data!$I$44),1,0)</f>
        <v>0</v>
      </c>
      <c r="Z21" s="179" t="s">
        <v>300</v>
      </c>
      <c r="AA21" s="10"/>
      <c r="AB21" s="10"/>
      <c r="AC21" s="171">
        <v>160</v>
      </c>
      <c r="AD21" s="336"/>
      <c r="AE21" s="227"/>
      <c r="AF21" s="171">
        <v>160</v>
      </c>
      <c r="AG21" s="336"/>
      <c r="AH21" s="227"/>
      <c r="AI21" s="171">
        <v>160</v>
      </c>
      <c r="AJ21" s="336"/>
      <c r="AK21" s="227"/>
      <c r="AL21" s="171">
        <v>160</v>
      </c>
      <c r="AM21" s="336"/>
      <c r="AN21" s="227"/>
      <c r="AO21" s="171">
        <v>160</v>
      </c>
      <c r="AP21" s="336"/>
      <c r="AQ21" s="227"/>
      <c r="AR21" s="171">
        <v>160</v>
      </c>
      <c r="AS21" s="336"/>
      <c r="AT21" s="227"/>
      <c r="AU21" s="171">
        <v>160</v>
      </c>
      <c r="AV21" s="336"/>
      <c r="AW21" s="227"/>
      <c r="AX21" s="171">
        <v>160</v>
      </c>
      <c r="AY21" s="336"/>
      <c r="AZ21" s="227"/>
      <c r="BA21" s="171">
        <v>160</v>
      </c>
      <c r="BB21" s="336"/>
      <c r="BC21" s="227"/>
      <c r="BD21" s="171">
        <v>160</v>
      </c>
      <c r="BE21" s="336"/>
      <c r="BF21" s="227"/>
      <c r="BG21" s="171">
        <v>160</v>
      </c>
      <c r="BH21" s="336"/>
      <c r="BI21" s="227"/>
      <c r="BJ21" s="171">
        <v>160</v>
      </c>
      <c r="BK21" s="336"/>
      <c r="BL21" s="227"/>
      <c r="BM21" s="337">
        <f t="shared" si="19"/>
        <v>0</v>
      </c>
      <c r="BN21" s="231">
        <f t="shared" si="20"/>
        <v>0</v>
      </c>
      <c r="BO21" s="230">
        <f t="shared" si="21"/>
        <v>0</v>
      </c>
      <c r="BP21" s="231">
        <f t="shared" si="22"/>
        <v>0</v>
      </c>
      <c r="BS21" s="167">
        <v>160</v>
      </c>
      <c r="BT21" s="335"/>
      <c r="BU21" s="180"/>
      <c r="BV21" s="167">
        <v>160</v>
      </c>
      <c r="BW21" s="335"/>
      <c r="BX21" s="180"/>
      <c r="BY21" s="167">
        <v>160</v>
      </c>
      <c r="BZ21" s="335"/>
      <c r="CA21" s="180"/>
      <c r="CB21" s="167">
        <v>160</v>
      </c>
      <c r="CC21" s="335"/>
      <c r="CD21" s="180"/>
      <c r="CE21" s="167">
        <v>160</v>
      </c>
      <c r="CF21" s="335"/>
      <c r="CG21" s="180"/>
      <c r="CH21" s="167">
        <v>160</v>
      </c>
      <c r="CI21" s="335"/>
      <c r="CJ21" s="180"/>
      <c r="CK21" s="167">
        <v>160</v>
      </c>
      <c r="CL21" s="335"/>
      <c r="CM21" s="180"/>
      <c r="CN21" s="167">
        <v>160</v>
      </c>
      <c r="CO21" s="335"/>
      <c r="CP21" s="180"/>
      <c r="CQ21" s="256">
        <f t="shared" si="23"/>
        <v>0</v>
      </c>
      <c r="CR21" s="255">
        <f t="shared" si="24"/>
        <v>0</v>
      </c>
      <c r="CS21" s="230">
        <f t="shared" si="25"/>
        <v>0</v>
      </c>
      <c r="CT21" s="231">
        <f t="shared" si="26"/>
        <v>0</v>
      </c>
      <c r="CW21" s="167">
        <v>160</v>
      </c>
      <c r="CX21" s="351"/>
      <c r="CY21" s="172"/>
      <c r="CZ21" s="198">
        <v>160</v>
      </c>
      <c r="DA21" s="336"/>
      <c r="DB21" s="172"/>
      <c r="DC21" s="198">
        <v>160</v>
      </c>
      <c r="DD21" s="336"/>
      <c r="DE21" s="172"/>
      <c r="DF21" s="198">
        <v>160</v>
      </c>
      <c r="DG21" s="336"/>
      <c r="DH21" s="172"/>
      <c r="DI21" s="198">
        <v>160</v>
      </c>
      <c r="DJ21" s="336"/>
      <c r="DK21" s="172"/>
      <c r="DL21" s="167">
        <v>160</v>
      </c>
      <c r="DM21" s="351"/>
      <c r="DN21" s="172"/>
      <c r="DO21" s="198">
        <v>160</v>
      </c>
      <c r="DP21" s="336"/>
      <c r="DQ21" s="172"/>
      <c r="DR21" s="198">
        <v>160</v>
      </c>
      <c r="DS21" s="336"/>
      <c r="DT21" s="172"/>
      <c r="DU21" s="256">
        <f t="shared" si="27"/>
        <v>0</v>
      </c>
      <c r="DV21" s="255">
        <f t="shared" si="28"/>
        <v>0</v>
      </c>
      <c r="DW21" s="230">
        <f t="shared" si="29"/>
        <v>0</v>
      </c>
      <c r="DX21" s="231">
        <f t="shared" si="30"/>
        <v>0</v>
      </c>
      <c r="EA21" s="357">
        <v>160</v>
      </c>
      <c r="EB21" s="335"/>
      <c r="EC21" s="172"/>
      <c r="ED21" s="198">
        <v>160</v>
      </c>
      <c r="EE21" s="335"/>
      <c r="EF21" s="172"/>
      <c r="EG21" s="198">
        <v>160</v>
      </c>
      <c r="EH21" s="335"/>
      <c r="EI21" s="172"/>
      <c r="EJ21" s="198">
        <v>160</v>
      </c>
      <c r="EK21" s="335"/>
      <c r="EL21" s="172"/>
      <c r="EM21" s="167">
        <v>160</v>
      </c>
      <c r="EN21" s="351"/>
      <c r="EO21" s="172"/>
      <c r="EP21" s="198">
        <v>160</v>
      </c>
      <c r="EQ21" s="335"/>
      <c r="ER21" s="172"/>
      <c r="ES21" s="167">
        <v>160</v>
      </c>
      <c r="ET21" s="351"/>
      <c r="EU21" s="172"/>
      <c r="EV21" s="198">
        <v>160</v>
      </c>
      <c r="EW21" s="335"/>
      <c r="EX21" s="172"/>
      <c r="EY21" s="256">
        <f t="shared" si="31"/>
        <v>0</v>
      </c>
      <c r="EZ21" s="255">
        <f t="shared" si="32"/>
        <v>0</v>
      </c>
      <c r="FA21" s="230">
        <f t="shared" si="33"/>
        <v>0</v>
      </c>
      <c r="FB21" s="231">
        <f t="shared" si="34"/>
        <v>0</v>
      </c>
      <c r="FE21" s="357">
        <v>160</v>
      </c>
      <c r="FF21" s="335"/>
      <c r="FG21" s="172"/>
      <c r="FH21" s="198">
        <v>160</v>
      </c>
      <c r="FI21" s="335"/>
      <c r="FJ21" s="172"/>
      <c r="FK21" s="198">
        <v>160</v>
      </c>
      <c r="FL21" s="335"/>
      <c r="FM21" s="172"/>
      <c r="FN21" s="198">
        <v>160</v>
      </c>
      <c r="FO21" s="335"/>
      <c r="FP21" s="172"/>
      <c r="FQ21" s="198">
        <v>160</v>
      </c>
      <c r="FR21" s="335"/>
      <c r="FS21" s="172"/>
      <c r="FT21" s="198">
        <v>160</v>
      </c>
      <c r="FU21" s="335"/>
      <c r="FV21" s="172"/>
      <c r="FW21" s="198">
        <v>160</v>
      </c>
      <c r="FX21" s="335"/>
      <c r="FY21" s="172"/>
      <c r="FZ21" s="198">
        <v>160</v>
      </c>
      <c r="GA21" s="335"/>
      <c r="GB21" s="172"/>
      <c r="GC21" s="256">
        <f t="shared" si="35"/>
        <v>0</v>
      </c>
      <c r="GD21" s="255">
        <f t="shared" si="36"/>
        <v>0</v>
      </c>
      <c r="GE21" s="230">
        <f t="shared" si="37"/>
        <v>0</v>
      </c>
      <c r="GF21" s="231">
        <f t="shared" si="38"/>
        <v>0</v>
      </c>
      <c r="GI21" s="357">
        <v>160</v>
      </c>
      <c r="GJ21" s="335"/>
      <c r="GK21" s="172"/>
      <c r="GL21" s="198">
        <v>160</v>
      </c>
      <c r="GM21" s="335"/>
      <c r="GN21" s="172"/>
      <c r="GO21" s="167">
        <v>160</v>
      </c>
      <c r="GP21" s="351"/>
      <c r="GQ21" s="172"/>
      <c r="GR21" s="167">
        <v>160</v>
      </c>
      <c r="GS21" s="351"/>
      <c r="GT21" s="172"/>
      <c r="GU21" s="167">
        <v>160</v>
      </c>
      <c r="GV21" s="351"/>
      <c r="GW21" s="172"/>
      <c r="GX21" s="167">
        <v>160</v>
      </c>
      <c r="GY21" s="351"/>
      <c r="GZ21" s="172"/>
      <c r="HA21" s="198">
        <v>160</v>
      </c>
      <c r="HB21" s="335"/>
      <c r="HC21" s="172"/>
      <c r="HD21" s="198">
        <v>160</v>
      </c>
      <c r="HE21" s="335"/>
      <c r="HF21" s="172"/>
      <c r="HG21" s="256">
        <f t="shared" si="39"/>
        <v>0</v>
      </c>
      <c r="HH21" s="255">
        <f t="shared" si="40"/>
        <v>0</v>
      </c>
      <c r="HI21" s="230">
        <f t="shared" si="41"/>
        <v>0</v>
      </c>
      <c r="HJ21" s="231">
        <f t="shared" si="42"/>
        <v>0</v>
      </c>
      <c r="HM21" s="167">
        <v>160</v>
      </c>
      <c r="HN21" s="351"/>
      <c r="HO21" s="172"/>
      <c r="HP21" s="167">
        <v>160</v>
      </c>
      <c r="HQ21" s="351"/>
      <c r="HR21" s="172"/>
      <c r="HS21" s="167">
        <v>160</v>
      </c>
      <c r="HT21" s="351"/>
      <c r="HU21" s="172"/>
      <c r="HV21" s="167">
        <v>160</v>
      </c>
      <c r="HW21" s="351"/>
      <c r="HX21" s="172"/>
      <c r="HY21" s="167">
        <v>160</v>
      </c>
      <c r="HZ21" s="351"/>
      <c r="IA21" s="172"/>
      <c r="IB21" s="167">
        <v>160</v>
      </c>
      <c r="IC21" s="351"/>
      <c r="ID21" s="172"/>
      <c r="IE21" s="167">
        <v>160</v>
      </c>
      <c r="IF21" s="351"/>
      <c r="IG21" s="172"/>
      <c r="IH21" s="167">
        <v>160</v>
      </c>
      <c r="II21" s="351"/>
      <c r="IJ21" s="172"/>
      <c r="IK21" s="256">
        <f t="shared" si="43"/>
        <v>0</v>
      </c>
      <c r="IL21" s="255">
        <f t="shared" si="44"/>
        <v>0</v>
      </c>
      <c r="IM21" s="230">
        <f t="shared" si="45"/>
        <v>0</v>
      </c>
      <c r="IN21" s="231">
        <f t="shared" si="46"/>
        <v>0</v>
      </c>
      <c r="IQ21" s="167">
        <v>160</v>
      </c>
      <c r="IR21" s="351"/>
      <c r="IS21" s="172"/>
      <c r="IT21" s="167">
        <v>160</v>
      </c>
      <c r="IU21" s="351"/>
      <c r="IV21" s="172"/>
      <c r="IW21" s="167">
        <v>160</v>
      </c>
      <c r="IX21" s="351"/>
      <c r="IY21" s="172"/>
      <c r="IZ21" s="167">
        <v>160</v>
      </c>
      <c r="JA21" s="351"/>
      <c r="JB21" s="172"/>
      <c r="JC21" s="167">
        <v>160</v>
      </c>
      <c r="JD21" s="351"/>
      <c r="JE21" s="172"/>
      <c r="JF21" s="167">
        <v>160</v>
      </c>
      <c r="JG21" s="351"/>
      <c r="JH21" s="172"/>
      <c r="JI21" s="209">
        <v>160</v>
      </c>
      <c r="JJ21" s="351"/>
      <c r="JK21" s="172"/>
      <c r="JL21" s="167">
        <v>160</v>
      </c>
      <c r="JM21" s="351"/>
      <c r="JN21" s="172"/>
      <c r="JO21" s="256">
        <f t="shared" si="47"/>
        <v>0</v>
      </c>
      <c r="JP21" s="255">
        <f t="shared" si="48"/>
        <v>0</v>
      </c>
      <c r="JQ21" s="230">
        <f t="shared" si="49"/>
        <v>0</v>
      </c>
      <c r="JR21" s="231">
        <f t="shared" si="50"/>
        <v>0</v>
      </c>
      <c r="JU21" s="357">
        <v>160</v>
      </c>
      <c r="JV21" s="335"/>
      <c r="JW21" s="172"/>
      <c r="JX21" s="167">
        <v>160</v>
      </c>
      <c r="JY21" s="351"/>
      <c r="JZ21" s="172"/>
      <c r="KA21" s="198">
        <v>160</v>
      </c>
      <c r="KB21" s="335"/>
      <c r="KC21" s="172"/>
      <c r="KD21" s="198">
        <v>160</v>
      </c>
      <c r="KE21" s="335"/>
      <c r="KF21" s="172"/>
      <c r="KG21" s="167">
        <v>160</v>
      </c>
      <c r="KH21" s="351"/>
      <c r="KI21" s="172"/>
      <c r="KJ21" s="167">
        <v>160</v>
      </c>
      <c r="KK21" s="351"/>
      <c r="KL21" s="172"/>
      <c r="KM21" s="167">
        <v>160</v>
      </c>
      <c r="KN21" s="351"/>
      <c r="KO21" s="172"/>
      <c r="KP21" s="167">
        <v>160</v>
      </c>
      <c r="KQ21" s="351"/>
      <c r="KR21" s="172"/>
      <c r="KS21" s="256">
        <f t="shared" si="51"/>
        <v>0</v>
      </c>
      <c r="KT21" s="255">
        <f t="shared" si="52"/>
        <v>0</v>
      </c>
      <c r="KU21" s="230">
        <f t="shared" si="53"/>
        <v>0</v>
      </c>
      <c r="KV21" s="231">
        <f t="shared" si="54"/>
        <v>0</v>
      </c>
      <c r="KY21" s="287" t="s">
        <v>300</v>
      </c>
      <c r="KZ21" s="365">
        <v>160</v>
      </c>
      <c r="LA21" s="335"/>
      <c r="LB21" s="180"/>
      <c r="LC21" s="256">
        <f t="shared" si="55"/>
        <v>0</v>
      </c>
      <c r="LD21" s="231">
        <f t="shared" si="1"/>
        <v>0</v>
      </c>
      <c r="LE21" s="230">
        <f t="shared" si="56"/>
        <v>0</v>
      </c>
      <c r="LF21" s="255">
        <f t="shared" si="2"/>
        <v>0</v>
      </c>
      <c r="LG21" s="297"/>
      <c r="LJ21" s="232">
        <f t="shared" si="3"/>
        <v>0</v>
      </c>
      <c r="LK21" s="259">
        <f t="shared" si="4"/>
        <v>0</v>
      </c>
      <c r="LL21" s="230">
        <f t="shared" si="5"/>
        <v>0</v>
      </c>
      <c r="LM21" s="231">
        <f t="shared" si="6"/>
        <v>0</v>
      </c>
      <c r="LN21" s="234">
        <f t="shared" si="7"/>
        <v>0</v>
      </c>
      <c r="LO21" s="233">
        <f t="shared" si="8"/>
        <v>0</v>
      </c>
      <c r="LP21" s="230">
        <f t="shared" si="9"/>
        <v>0</v>
      </c>
      <c r="LQ21" s="255">
        <f t="shared" si="10"/>
        <v>0</v>
      </c>
      <c r="LR21" s="426">
        <f t="shared" si="11"/>
        <v>0</v>
      </c>
      <c r="LS21" s="434">
        <f t="shared" si="12"/>
        <v>0</v>
      </c>
      <c r="LT21" s="426">
        <f t="shared" si="13"/>
        <v>0</v>
      </c>
      <c r="LU21" s="431">
        <f t="shared" si="14"/>
        <v>0</v>
      </c>
      <c r="LV21" s="429" t="s">
        <v>343</v>
      </c>
      <c r="LW21" s="434" t="s">
        <v>343</v>
      </c>
      <c r="LX21" s="426">
        <f t="shared" si="15"/>
        <v>0</v>
      </c>
      <c r="LY21" s="431">
        <f t="shared" si="16"/>
        <v>0</v>
      </c>
      <c r="MD21" s="26"/>
      <c r="ME21" s="26"/>
      <c r="MG21" s="26"/>
    </row>
    <row r="22" spans="2:345" s="4" customFormat="1" ht="15" hidden="1" customHeight="1" x14ac:dyDescent="0.25">
      <c r="B22" s="46"/>
      <c r="C22" s="572"/>
      <c r="D22" s="573"/>
      <c r="E22" s="564"/>
      <c r="F22" s="575"/>
      <c r="G22" s="593"/>
      <c r="H22" s="58"/>
      <c r="I22" s="57">
        <f>INT(ROUND(F22,2)*(IF(RIGHT(G22,1)="*",data!$J$11*H22+(IF(H22&gt;0, data!$K$11,0)),(IF(G22&gt;0,data!$J$11*RIGHT(G22,5)+data!$K$11,0)))))</f>
        <v>0</v>
      </c>
      <c r="J22" s="57"/>
      <c r="K22" s="594"/>
      <c r="L22" s="566"/>
      <c r="M22" s="131"/>
      <c r="N22" s="57">
        <f>INT(ROUND(F22,2)*(IF(J22&gt;0,(IF(L22="ano",data!$J$6,0)),0)))</f>
        <v>0</v>
      </c>
      <c r="O22" s="61"/>
      <c r="P22" s="63"/>
      <c r="Q22" s="26"/>
      <c r="R22" s="292" t="str">
        <f t="shared" si="17"/>
        <v/>
      </c>
      <c r="S22" s="293" t="str">
        <f t="shared" si="18"/>
        <v/>
      </c>
      <c r="T22" s="65" t="s">
        <v>343</v>
      </c>
      <c r="U22" s="294" t="str">
        <f t="shared" ref="U22:U73" si="57">IF(R22="",IF(S22="","",1),1)</f>
        <v/>
      </c>
      <c r="V22" s="23"/>
      <c r="W22" s="26"/>
      <c r="X22" s="26">
        <f>IF(OR(G22=data!$I$18,G22=data!$I$19,G22=data!$I$20,G22=data!$I$21,G22=data!$I$22,G22=data!$I$23,G22=data!$I$24,G22=data!$I$25,G22=data!$I$26,G22=data!$I$27,G22=data!$I$28,G22=data!$I$29,G22=data!$I$30,G22=data!$I$31,G22=data!$I$32,G22=data!$I$33,G22=data!$I$34,G22=data!$I$35,G22=data!$I$36,G22=data!$I$37,G22=data!$I$38,G22=data!$I$39,G22=data!$I$40,G22=data!$I$41,G22=data!$I$42,G22=data!$I$43,G22=data!$I$44),1,0)</f>
        <v>0</v>
      </c>
      <c r="Z22" s="176" t="s">
        <v>300</v>
      </c>
      <c r="AA22" s="10"/>
      <c r="AB22" s="10"/>
      <c r="AC22" s="578">
        <v>160</v>
      </c>
      <c r="AD22" s="579"/>
      <c r="AE22" s="580"/>
      <c r="AF22" s="578">
        <v>160</v>
      </c>
      <c r="AG22" s="579"/>
      <c r="AH22" s="580"/>
      <c r="AI22" s="578">
        <v>160</v>
      </c>
      <c r="AJ22" s="579"/>
      <c r="AK22" s="580"/>
      <c r="AL22" s="578">
        <v>160</v>
      </c>
      <c r="AM22" s="579"/>
      <c r="AN22" s="580"/>
      <c r="AO22" s="578">
        <v>160</v>
      </c>
      <c r="AP22" s="579"/>
      <c r="AQ22" s="580"/>
      <c r="AR22" s="578">
        <v>160</v>
      </c>
      <c r="AS22" s="579"/>
      <c r="AT22" s="580"/>
      <c r="AU22" s="578">
        <v>160</v>
      </c>
      <c r="AV22" s="579"/>
      <c r="AW22" s="580"/>
      <c r="AX22" s="578">
        <v>160</v>
      </c>
      <c r="AY22" s="579"/>
      <c r="AZ22" s="580"/>
      <c r="BA22" s="578">
        <v>160</v>
      </c>
      <c r="BB22" s="579"/>
      <c r="BC22" s="580"/>
      <c r="BD22" s="578">
        <v>160</v>
      </c>
      <c r="BE22" s="579"/>
      <c r="BF22" s="580"/>
      <c r="BG22" s="578">
        <v>160</v>
      </c>
      <c r="BH22" s="579"/>
      <c r="BI22" s="580"/>
      <c r="BJ22" s="578">
        <v>160</v>
      </c>
      <c r="BK22" s="579"/>
      <c r="BL22" s="580"/>
      <c r="BM22" s="337">
        <f t="shared" si="19"/>
        <v>0</v>
      </c>
      <c r="BN22" s="231">
        <f t="shared" si="20"/>
        <v>0</v>
      </c>
      <c r="BO22" s="230">
        <f t="shared" si="21"/>
        <v>0</v>
      </c>
      <c r="BP22" s="231">
        <f t="shared" si="22"/>
        <v>0</v>
      </c>
      <c r="BQ22" s="23"/>
      <c r="BR22" s="23"/>
      <c r="BS22" s="177">
        <v>160</v>
      </c>
      <c r="BT22" s="591"/>
      <c r="BU22" s="178"/>
      <c r="BV22" s="177">
        <v>160</v>
      </c>
      <c r="BW22" s="591"/>
      <c r="BX22" s="178"/>
      <c r="BY22" s="177">
        <v>160</v>
      </c>
      <c r="BZ22" s="591"/>
      <c r="CA22" s="178"/>
      <c r="CB22" s="177">
        <v>160</v>
      </c>
      <c r="CC22" s="591"/>
      <c r="CD22" s="178"/>
      <c r="CE22" s="177">
        <v>160</v>
      </c>
      <c r="CF22" s="591"/>
      <c r="CG22" s="178"/>
      <c r="CH22" s="177">
        <v>160</v>
      </c>
      <c r="CI22" s="591"/>
      <c r="CJ22" s="178"/>
      <c r="CK22" s="177">
        <v>160</v>
      </c>
      <c r="CL22" s="591"/>
      <c r="CM22" s="178"/>
      <c r="CN22" s="177">
        <v>160</v>
      </c>
      <c r="CO22" s="591"/>
      <c r="CP22" s="178"/>
      <c r="CQ22" s="256">
        <f t="shared" si="23"/>
        <v>0</v>
      </c>
      <c r="CR22" s="255">
        <f t="shared" si="24"/>
        <v>0</v>
      </c>
      <c r="CS22" s="230">
        <f t="shared" si="25"/>
        <v>0</v>
      </c>
      <c r="CT22" s="231">
        <f t="shared" si="26"/>
        <v>0</v>
      </c>
      <c r="CU22" s="23"/>
      <c r="CV22" s="23"/>
      <c r="CW22" s="177">
        <v>160</v>
      </c>
      <c r="CX22" s="584"/>
      <c r="CY22" s="585"/>
      <c r="CZ22" s="205">
        <v>160</v>
      </c>
      <c r="DA22" s="579"/>
      <c r="DB22" s="585"/>
      <c r="DC22" s="205">
        <v>160</v>
      </c>
      <c r="DD22" s="579"/>
      <c r="DE22" s="585"/>
      <c r="DF22" s="205">
        <v>160</v>
      </c>
      <c r="DG22" s="579"/>
      <c r="DH22" s="585"/>
      <c r="DI22" s="205">
        <v>160</v>
      </c>
      <c r="DJ22" s="579"/>
      <c r="DK22" s="585"/>
      <c r="DL22" s="177">
        <v>160</v>
      </c>
      <c r="DM22" s="584"/>
      <c r="DN22" s="585"/>
      <c r="DO22" s="205">
        <v>160</v>
      </c>
      <c r="DP22" s="579"/>
      <c r="DQ22" s="585"/>
      <c r="DR22" s="205">
        <v>160</v>
      </c>
      <c r="DS22" s="579"/>
      <c r="DT22" s="585"/>
      <c r="DU22" s="256">
        <f t="shared" si="27"/>
        <v>0</v>
      </c>
      <c r="DV22" s="255">
        <f t="shared" si="28"/>
        <v>0</v>
      </c>
      <c r="DW22" s="230">
        <f t="shared" si="29"/>
        <v>0</v>
      </c>
      <c r="DX22" s="231">
        <f t="shared" si="30"/>
        <v>0</v>
      </c>
      <c r="DY22" s="23"/>
      <c r="DZ22" s="23"/>
      <c r="EA22" s="586">
        <v>160</v>
      </c>
      <c r="EB22" s="591"/>
      <c r="EC22" s="585"/>
      <c r="ED22" s="205">
        <v>160</v>
      </c>
      <c r="EE22" s="591"/>
      <c r="EF22" s="585"/>
      <c r="EG22" s="205">
        <v>160</v>
      </c>
      <c r="EH22" s="591"/>
      <c r="EI22" s="585"/>
      <c r="EJ22" s="205">
        <v>160</v>
      </c>
      <c r="EK22" s="591"/>
      <c r="EL22" s="585"/>
      <c r="EM22" s="177">
        <v>160</v>
      </c>
      <c r="EN22" s="584"/>
      <c r="EO22" s="585"/>
      <c r="EP22" s="205">
        <v>160</v>
      </c>
      <c r="EQ22" s="591"/>
      <c r="ER22" s="585"/>
      <c r="ES22" s="177">
        <v>160</v>
      </c>
      <c r="ET22" s="584"/>
      <c r="EU22" s="585"/>
      <c r="EV22" s="205">
        <v>160</v>
      </c>
      <c r="EW22" s="591"/>
      <c r="EX22" s="585"/>
      <c r="EY22" s="256">
        <f t="shared" si="31"/>
        <v>0</v>
      </c>
      <c r="EZ22" s="255">
        <f t="shared" si="32"/>
        <v>0</v>
      </c>
      <c r="FA22" s="230">
        <f t="shared" si="33"/>
        <v>0</v>
      </c>
      <c r="FB22" s="231">
        <f t="shared" si="34"/>
        <v>0</v>
      </c>
      <c r="FC22" s="23"/>
      <c r="FD22" s="23"/>
      <c r="FE22" s="586">
        <v>160</v>
      </c>
      <c r="FF22" s="591"/>
      <c r="FG22" s="585"/>
      <c r="FH22" s="205">
        <v>160</v>
      </c>
      <c r="FI22" s="591"/>
      <c r="FJ22" s="585"/>
      <c r="FK22" s="205">
        <v>160</v>
      </c>
      <c r="FL22" s="591"/>
      <c r="FM22" s="585"/>
      <c r="FN22" s="205">
        <v>160</v>
      </c>
      <c r="FO22" s="591"/>
      <c r="FP22" s="585"/>
      <c r="FQ22" s="205">
        <v>160</v>
      </c>
      <c r="FR22" s="591"/>
      <c r="FS22" s="585"/>
      <c r="FT22" s="205">
        <v>160</v>
      </c>
      <c r="FU22" s="591"/>
      <c r="FV22" s="585"/>
      <c r="FW22" s="205">
        <v>160</v>
      </c>
      <c r="FX22" s="591"/>
      <c r="FY22" s="585"/>
      <c r="FZ22" s="205">
        <v>160</v>
      </c>
      <c r="GA22" s="591"/>
      <c r="GB22" s="585"/>
      <c r="GC22" s="256">
        <f t="shared" si="35"/>
        <v>0</v>
      </c>
      <c r="GD22" s="255">
        <f t="shared" si="36"/>
        <v>0</v>
      </c>
      <c r="GE22" s="230">
        <f t="shared" si="37"/>
        <v>0</v>
      </c>
      <c r="GF22" s="231">
        <f t="shared" si="38"/>
        <v>0</v>
      </c>
      <c r="GG22" s="23"/>
      <c r="GH22" s="23"/>
      <c r="GI22" s="586">
        <v>160</v>
      </c>
      <c r="GJ22" s="591"/>
      <c r="GK22" s="585"/>
      <c r="GL22" s="205">
        <v>160</v>
      </c>
      <c r="GM22" s="591"/>
      <c r="GN22" s="585"/>
      <c r="GO22" s="177">
        <v>160</v>
      </c>
      <c r="GP22" s="584"/>
      <c r="GQ22" s="585"/>
      <c r="GR22" s="177">
        <v>160</v>
      </c>
      <c r="GS22" s="584"/>
      <c r="GT22" s="585"/>
      <c r="GU22" s="177">
        <v>160</v>
      </c>
      <c r="GV22" s="584"/>
      <c r="GW22" s="585"/>
      <c r="GX22" s="177">
        <v>160</v>
      </c>
      <c r="GY22" s="584"/>
      <c r="GZ22" s="585"/>
      <c r="HA22" s="205">
        <v>160</v>
      </c>
      <c r="HB22" s="591"/>
      <c r="HC22" s="585"/>
      <c r="HD22" s="205">
        <v>160</v>
      </c>
      <c r="HE22" s="591"/>
      <c r="HF22" s="585"/>
      <c r="HG22" s="256">
        <f t="shared" si="39"/>
        <v>0</v>
      </c>
      <c r="HH22" s="255">
        <f t="shared" si="40"/>
        <v>0</v>
      </c>
      <c r="HI22" s="230">
        <f t="shared" si="41"/>
        <v>0</v>
      </c>
      <c r="HJ22" s="231">
        <f t="shared" si="42"/>
        <v>0</v>
      </c>
      <c r="HK22" s="23"/>
      <c r="HL22" s="23"/>
      <c r="HM22" s="177">
        <v>160</v>
      </c>
      <c r="HN22" s="584"/>
      <c r="HO22" s="585"/>
      <c r="HP22" s="177">
        <v>160</v>
      </c>
      <c r="HQ22" s="584"/>
      <c r="HR22" s="585"/>
      <c r="HS22" s="177">
        <v>160</v>
      </c>
      <c r="HT22" s="584"/>
      <c r="HU22" s="585"/>
      <c r="HV22" s="177">
        <v>160</v>
      </c>
      <c r="HW22" s="584"/>
      <c r="HX22" s="585"/>
      <c r="HY22" s="177">
        <v>160</v>
      </c>
      <c r="HZ22" s="584"/>
      <c r="IA22" s="585"/>
      <c r="IB22" s="177">
        <v>160</v>
      </c>
      <c r="IC22" s="584"/>
      <c r="ID22" s="585"/>
      <c r="IE22" s="177">
        <v>160</v>
      </c>
      <c r="IF22" s="584"/>
      <c r="IG22" s="585"/>
      <c r="IH22" s="177">
        <v>160</v>
      </c>
      <c r="II22" s="584"/>
      <c r="IJ22" s="585"/>
      <c r="IK22" s="256">
        <f t="shared" si="43"/>
        <v>0</v>
      </c>
      <c r="IL22" s="255">
        <f t="shared" si="44"/>
        <v>0</v>
      </c>
      <c r="IM22" s="230">
        <f t="shared" si="45"/>
        <v>0</v>
      </c>
      <c r="IN22" s="231">
        <f t="shared" si="46"/>
        <v>0</v>
      </c>
      <c r="IO22" s="23"/>
      <c r="IP22" s="23"/>
      <c r="IQ22" s="177">
        <v>160</v>
      </c>
      <c r="IR22" s="584"/>
      <c r="IS22" s="585"/>
      <c r="IT22" s="177">
        <v>160</v>
      </c>
      <c r="IU22" s="584"/>
      <c r="IV22" s="585"/>
      <c r="IW22" s="177">
        <v>160</v>
      </c>
      <c r="IX22" s="584"/>
      <c r="IY22" s="585"/>
      <c r="IZ22" s="177">
        <v>160</v>
      </c>
      <c r="JA22" s="584"/>
      <c r="JB22" s="585"/>
      <c r="JC22" s="177">
        <v>160</v>
      </c>
      <c r="JD22" s="584"/>
      <c r="JE22" s="585"/>
      <c r="JF22" s="177">
        <v>160</v>
      </c>
      <c r="JG22" s="584"/>
      <c r="JH22" s="585"/>
      <c r="JI22" s="568">
        <v>160</v>
      </c>
      <c r="JJ22" s="584"/>
      <c r="JK22" s="585"/>
      <c r="JL22" s="177">
        <v>160</v>
      </c>
      <c r="JM22" s="584"/>
      <c r="JN22" s="585"/>
      <c r="JO22" s="256">
        <f t="shared" si="47"/>
        <v>0</v>
      </c>
      <c r="JP22" s="255">
        <f t="shared" si="48"/>
        <v>0</v>
      </c>
      <c r="JQ22" s="230">
        <f t="shared" si="49"/>
        <v>0</v>
      </c>
      <c r="JR22" s="231">
        <f t="shared" si="50"/>
        <v>0</v>
      </c>
      <c r="JS22" s="23"/>
      <c r="JT22" s="23"/>
      <c r="JU22" s="586">
        <v>160</v>
      </c>
      <c r="JV22" s="591"/>
      <c r="JW22" s="585"/>
      <c r="JX22" s="177">
        <v>160</v>
      </c>
      <c r="JY22" s="584"/>
      <c r="JZ22" s="585"/>
      <c r="KA22" s="205">
        <v>160</v>
      </c>
      <c r="KB22" s="591"/>
      <c r="KC22" s="585"/>
      <c r="KD22" s="205">
        <v>160</v>
      </c>
      <c r="KE22" s="591"/>
      <c r="KF22" s="585"/>
      <c r="KG22" s="177">
        <v>160</v>
      </c>
      <c r="KH22" s="584"/>
      <c r="KI22" s="585"/>
      <c r="KJ22" s="177">
        <v>160</v>
      </c>
      <c r="KK22" s="584"/>
      <c r="KL22" s="585"/>
      <c r="KM22" s="177">
        <v>160</v>
      </c>
      <c r="KN22" s="584"/>
      <c r="KO22" s="585"/>
      <c r="KP22" s="177">
        <v>160</v>
      </c>
      <c r="KQ22" s="584"/>
      <c r="KR22" s="585"/>
      <c r="KS22" s="256">
        <f t="shared" si="51"/>
        <v>0</v>
      </c>
      <c r="KT22" s="255">
        <f t="shared" si="52"/>
        <v>0</v>
      </c>
      <c r="KU22" s="230">
        <f t="shared" si="53"/>
        <v>0</v>
      </c>
      <c r="KV22" s="231">
        <f t="shared" si="54"/>
        <v>0</v>
      </c>
      <c r="KW22" s="23"/>
      <c r="KX22" s="23"/>
      <c r="KY22" s="589" t="s">
        <v>300</v>
      </c>
      <c r="KZ22" s="595">
        <v>160</v>
      </c>
      <c r="LA22" s="591"/>
      <c r="LB22" s="178"/>
      <c r="LC22" s="256">
        <f t="shared" si="55"/>
        <v>0</v>
      </c>
      <c r="LD22" s="231">
        <f t="shared" si="1"/>
        <v>0</v>
      </c>
      <c r="LE22" s="230">
        <f t="shared" si="56"/>
        <v>0</v>
      </c>
      <c r="LF22" s="255">
        <f t="shared" si="2"/>
        <v>0</v>
      </c>
      <c r="LG22" s="592"/>
      <c r="LH22" s="23"/>
      <c r="LI22" s="23"/>
      <c r="LJ22" s="232">
        <f t="shared" si="3"/>
        <v>0</v>
      </c>
      <c r="LK22" s="259">
        <f t="shared" si="4"/>
        <v>0</v>
      </c>
      <c r="LL22" s="230">
        <f t="shared" si="5"/>
        <v>0</v>
      </c>
      <c r="LM22" s="231">
        <f t="shared" si="6"/>
        <v>0</v>
      </c>
      <c r="LN22" s="234">
        <f t="shared" si="7"/>
        <v>0</v>
      </c>
      <c r="LO22" s="233">
        <f t="shared" si="8"/>
        <v>0</v>
      </c>
      <c r="LP22" s="230">
        <f t="shared" si="9"/>
        <v>0</v>
      </c>
      <c r="LQ22" s="255">
        <f t="shared" si="10"/>
        <v>0</v>
      </c>
      <c r="LR22" s="426">
        <f t="shared" si="11"/>
        <v>0</v>
      </c>
      <c r="LS22" s="434">
        <f t="shared" si="12"/>
        <v>0</v>
      </c>
      <c r="LT22" s="426">
        <f t="shared" si="13"/>
        <v>0</v>
      </c>
      <c r="LU22" s="431">
        <f t="shared" si="14"/>
        <v>0</v>
      </c>
      <c r="LV22" s="429" t="s">
        <v>343</v>
      </c>
      <c r="LW22" s="434" t="s">
        <v>343</v>
      </c>
      <c r="LX22" s="426">
        <f t="shared" si="15"/>
        <v>0</v>
      </c>
      <c r="LY22" s="431">
        <f t="shared" si="16"/>
        <v>0</v>
      </c>
      <c r="LZ22" s="23"/>
      <c r="MD22" s="26"/>
      <c r="ME22" s="26"/>
      <c r="MG22" s="26"/>
    </row>
    <row r="23" spans="2:345" s="4" customFormat="1" ht="16.5" customHeight="1" x14ac:dyDescent="0.25">
      <c r="B23" s="46" t="s">
        <v>18</v>
      </c>
      <c r="C23" s="952"/>
      <c r="D23" s="953"/>
      <c r="E23" s="313"/>
      <c r="F23" s="314"/>
      <c r="G23" s="315"/>
      <c r="H23" s="59"/>
      <c r="I23" s="57">
        <f>INT(ROUND(F23,2)*(IF(RIGHT(G23,1)="*",data!$J$11*H23+(IF(H23&gt;0, data!$K$11,0)),(IF(G23&gt;0,data!$J$11*RIGHT(G23,5)+data!$K$11,0)))))</f>
        <v>0</v>
      </c>
      <c r="J23" s="57">
        <f>IF(E23&gt;0,I23*E23,0)</f>
        <v>0</v>
      </c>
      <c r="K23" s="319"/>
      <c r="L23" s="320"/>
      <c r="M23" s="318"/>
      <c r="N23" s="57">
        <f>INT(ROUND(F23,2)*(IF(J23&gt;0,(IF(L23="ano",data!$J$6,0)),0)))</f>
        <v>0</v>
      </c>
      <c r="O23" s="61">
        <f>IF(M23&gt;E23,N23*E23,N23*M23)</f>
        <v>0</v>
      </c>
      <c r="P23" s="63">
        <f>J23+O23</f>
        <v>0</v>
      </c>
      <c r="Q23" s="26"/>
      <c r="R23" s="292" t="str">
        <f t="shared" si="17"/>
        <v/>
      </c>
      <c r="S23" s="293" t="str">
        <f t="shared" si="18"/>
        <v/>
      </c>
      <c r="T23" s="65" t="s">
        <v>343</v>
      </c>
      <c r="U23" s="294" t="str">
        <f t="shared" si="57"/>
        <v/>
      </c>
      <c r="V23" s="4">
        <f>IF(P23&gt;0,IF(ISTEXT(C23)=TRUE,0,1),0)</f>
        <v>0</v>
      </c>
      <c r="W23" s="26">
        <f>IF(H23&gt;0,IF(RIGHT(G23,1)="*",0,1),0)</f>
        <v>0</v>
      </c>
      <c r="X23" s="26">
        <f>IF(OR(G23=data!$I$18,G23=data!$I$19,G23=data!$I$20,G23=data!$I$21,G23=data!$I$22,G23=data!$I$23,G23=data!$I$24,G23=data!$I$25,G23=data!$I$26,G23=data!$I$27,G23=data!$I$28,G23=data!$I$29,G23=data!$I$30,G23=data!$I$31,G23=data!$I$32,G23=data!$I$33,G23=data!$I$34,G23=data!$I$35,G23=data!$I$36,G23=data!$I$37,G23=data!$I$38,G23=data!$I$39,G23=data!$I$40,G23=data!$I$41,G23=data!$I$42,G23=data!$I$43,G23=data!$I$44),1,0)</f>
        <v>0</v>
      </c>
      <c r="Z23" s="179" t="s">
        <v>300</v>
      </c>
      <c r="AA23" s="10"/>
      <c r="AB23" s="10"/>
      <c r="AC23" s="171">
        <v>160</v>
      </c>
      <c r="AD23" s="336"/>
      <c r="AE23" s="227"/>
      <c r="AF23" s="171">
        <v>160</v>
      </c>
      <c r="AG23" s="336"/>
      <c r="AH23" s="227"/>
      <c r="AI23" s="171">
        <v>160</v>
      </c>
      <c r="AJ23" s="336"/>
      <c r="AK23" s="227"/>
      <c r="AL23" s="171">
        <v>160</v>
      </c>
      <c r="AM23" s="336"/>
      <c r="AN23" s="227"/>
      <c r="AO23" s="171">
        <v>160</v>
      </c>
      <c r="AP23" s="336"/>
      <c r="AQ23" s="227"/>
      <c r="AR23" s="171">
        <v>160</v>
      </c>
      <c r="AS23" s="336"/>
      <c r="AT23" s="227"/>
      <c r="AU23" s="171">
        <v>160</v>
      </c>
      <c r="AV23" s="336"/>
      <c r="AW23" s="227"/>
      <c r="AX23" s="171">
        <v>160</v>
      </c>
      <c r="AY23" s="336"/>
      <c r="AZ23" s="227"/>
      <c r="BA23" s="171">
        <v>160</v>
      </c>
      <c r="BB23" s="336"/>
      <c r="BC23" s="227"/>
      <c r="BD23" s="171">
        <v>160</v>
      </c>
      <c r="BE23" s="336"/>
      <c r="BF23" s="227"/>
      <c r="BG23" s="171">
        <v>160</v>
      </c>
      <c r="BH23" s="336"/>
      <c r="BI23" s="227"/>
      <c r="BJ23" s="171">
        <v>160</v>
      </c>
      <c r="BK23" s="336"/>
      <c r="BL23" s="227"/>
      <c r="BM23" s="337">
        <f t="shared" si="19"/>
        <v>0</v>
      </c>
      <c r="BN23" s="231">
        <f t="shared" si="20"/>
        <v>0</v>
      </c>
      <c r="BO23" s="230">
        <f t="shared" si="21"/>
        <v>0</v>
      </c>
      <c r="BP23" s="231">
        <f t="shared" si="22"/>
        <v>0</v>
      </c>
      <c r="BS23" s="167">
        <v>160</v>
      </c>
      <c r="BT23" s="335"/>
      <c r="BU23" s="180"/>
      <c r="BV23" s="167">
        <v>160</v>
      </c>
      <c r="BW23" s="335"/>
      <c r="BX23" s="180"/>
      <c r="BY23" s="167">
        <v>160</v>
      </c>
      <c r="BZ23" s="335"/>
      <c r="CA23" s="180"/>
      <c r="CB23" s="167">
        <v>160</v>
      </c>
      <c r="CC23" s="335"/>
      <c r="CD23" s="180"/>
      <c r="CE23" s="167">
        <v>160</v>
      </c>
      <c r="CF23" s="335"/>
      <c r="CG23" s="180"/>
      <c r="CH23" s="167">
        <v>160</v>
      </c>
      <c r="CI23" s="335"/>
      <c r="CJ23" s="180"/>
      <c r="CK23" s="167">
        <v>160</v>
      </c>
      <c r="CL23" s="335"/>
      <c r="CM23" s="180"/>
      <c r="CN23" s="167">
        <v>160</v>
      </c>
      <c r="CO23" s="335"/>
      <c r="CP23" s="180"/>
      <c r="CQ23" s="256">
        <f t="shared" si="23"/>
        <v>0</v>
      </c>
      <c r="CR23" s="255">
        <f t="shared" si="24"/>
        <v>0</v>
      </c>
      <c r="CS23" s="230">
        <f t="shared" si="25"/>
        <v>0</v>
      </c>
      <c r="CT23" s="231">
        <f t="shared" si="26"/>
        <v>0</v>
      </c>
      <c r="CW23" s="167">
        <v>160</v>
      </c>
      <c r="CX23" s="351"/>
      <c r="CY23" s="172"/>
      <c r="CZ23" s="198">
        <v>160</v>
      </c>
      <c r="DA23" s="336"/>
      <c r="DB23" s="172"/>
      <c r="DC23" s="198">
        <v>160</v>
      </c>
      <c r="DD23" s="336"/>
      <c r="DE23" s="172"/>
      <c r="DF23" s="198">
        <v>160</v>
      </c>
      <c r="DG23" s="336"/>
      <c r="DH23" s="172"/>
      <c r="DI23" s="198">
        <v>160</v>
      </c>
      <c r="DJ23" s="336"/>
      <c r="DK23" s="172"/>
      <c r="DL23" s="167">
        <v>160</v>
      </c>
      <c r="DM23" s="351"/>
      <c r="DN23" s="172"/>
      <c r="DO23" s="198">
        <v>160</v>
      </c>
      <c r="DP23" s="336"/>
      <c r="DQ23" s="172"/>
      <c r="DR23" s="198">
        <v>160</v>
      </c>
      <c r="DS23" s="336"/>
      <c r="DT23" s="172"/>
      <c r="DU23" s="256">
        <f t="shared" si="27"/>
        <v>0</v>
      </c>
      <c r="DV23" s="255">
        <f t="shared" si="28"/>
        <v>0</v>
      </c>
      <c r="DW23" s="230">
        <f t="shared" si="29"/>
        <v>0</v>
      </c>
      <c r="DX23" s="231">
        <f t="shared" si="30"/>
        <v>0</v>
      </c>
      <c r="EA23" s="357">
        <v>160</v>
      </c>
      <c r="EB23" s="335"/>
      <c r="EC23" s="172"/>
      <c r="ED23" s="198">
        <v>160</v>
      </c>
      <c r="EE23" s="335"/>
      <c r="EF23" s="172"/>
      <c r="EG23" s="198">
        <v>160</v>
      </c>
      <c r="EH23" s="335"/>
      <c r="EI23" s="172"/>
      <c r="EJ23" s="198">
        <v>160</v>
      </c>
      <c r="EK23" s="335"/>
      <c r="EL23" s="172"/>
      <c r="EM23" s="167">
        <v>160</v>
      </c>
      <c r="EN23" s="351"/>
      <c r="EO23" s="172"/>
      <c r="EP23" s="198">
        <v>160</v>
      </c>
      <c r="EQ23" s="335"/>
      <c r="ER23" s="172"/>
      <c r="ES23" s="167">
        <v>160</v>
      </c>
      <c r="ET23" s="351"/>
      <c r="EU23" s="172"/>
      <c r="EV23" s="198">
        <v>160</v>
      </c>
      <c r="EW23" s="335"/>
      <c r="EX23" s="172"/>
      <c r="EY23" s="256">
        <f t="shared" si="31"/>
        <v>0</v>
      </c>
      <c r="EZ23" s="255">
        <f t="shared" si="32"/>
        <v>0</v>
      </c>
      <c r="FA23" s="230">
        <f t="shared" si="33"/>
        <v>0</v>
      </c>
      <c r="FB23" s="231">
        <f t="shared" si="34"/>
        <v>0</v>
      </c>
      <c r="FE23" s="357">
        <v>160</v>
      </c>
      <c r="FF23" s="335"/>
      <c r="FG23" s="172"/>
      <c r="FH23" s="198">
        <v>160</v>
      </c>
      <c r="FI23" s="335"/>
      <c r="FJ23" s="172"/>
      <c r="FK23" s="198">
        <v>160</v>
      </c>
      <c r="FL23" s="335"/>
      <c r="FM23" s="172"/>
      <c r="FN23" s="198">
        <v>160</v>
      </c>
      <c r="FO23" s="335"/>
      <c r="FP23" s="172"/>
      <c r="FQ23" s="198">
        <v>160</v>
      </c>
      <c r="FR23" s="335"/>
      <c r="FS23" s="172"/>
      <c r="FT23" s="198">
        <v>160</v>
      </c>
      <c r="FU23" s="335"/>
      <c r="FV23" s="172"/>
      <c r="FW23" s="198">
        <v>160</v>
      </c>
      <c r="FX23" s="335"/>
      <c r="FY23" s="172"/>
      <c r="FZ23" s="198">
        <v>160</v>
      </c>
      <c r="GA23" s="335"/>
      <c r="GB23" s="172"/>
      <c r="GC23" s="256">
        <f t="shared" si="35"/>
        <v>0</v>
      </c>
      <c r="GD23" s="255">
        <f t="shared" si="36"/>
        <v>0</v>
      </c>
      <c r="GE23" s="230">
        <f t="shared" si="37"/>
        <v>0</v>
      </c>
      <c r="GF23" s="231">
        <f t="shared" si="38"/>
        <v>0</v>
      </c>
      <c r="GI23" s="357">
        <v>160</v>
      </c>
      <c r="GJ23" s="335"/>
      <c r="GK23" s="172"/>
      <c r="GL23" s="198">
        <v>160</v>
      </c>
      <c r="GM23" s="335"/>
      <c r="GN23" s="172"/>
      <c r="GO23" s="167">
        <v>160</v>
      </c>
      <c r="GP23" s="351"/>
      <c r="GQ23" s="172"/>
      <c r="GR23" s="167">
        <v>160</v>
      </c>
      <c r="GS23" s="351"/>
      <c r="GT23" s="172"/>
      <c r="GU23" s="167">
        <v>160</v>
      </c>
      <c r="GV23" s="351"/>
      <c r="GW23" s="172"/>
      <c r="GX23" s="167">
        <v>160</v>
      </c>
      <c r="GY23" s="351"/>
      <c r="GZ23" s="172"/>
      <c r="HA23" s="198">
        <v>160</v>
      </c>
      <c r="HB23" s="335"/>
      <c r="HC23" s="172"/>
      <c r="HD23" s="198">
        <v>160</v>
      </c>
      <c r="HE23" s="335"/>
      <c r="HF23" s="172"/>
      <c r="HG23" s="256">
        <f t="shared" si="39"/>
        <v>0</v>
      </c>
      <c r="HH23" s="255">
        <f t="shared" si="40"/>
        <v>0</v>
      </c>
      <c r="HI23" s="230">
        <f t="shared" si="41"/>
        <v>0</v>
      </c>
      <c r="HJ23" s="231">
        <f t="shared" si="42"/>
        <v>0</v>
      </c>
      <c r="HM23" s="167">
        <v>160</v>
      </c>
      <c r="HN23" s="351"/>
      <c r="HO23" s="172"/>
      <c r="HP23" s="167">
        <v>160</v>
      </c>
      <c r="HQ23" s="351"/>
      <c r="HR23" s="172"/>
      <c r="HS23" s="167">
        <v>160</v>
      </c>
      <c r="HT23" s="351"/>
      <c r="HU23" s="172"/>
      <c r="HV23" s="167">
        <v>160</v>
      </c>
      <c r="HW23" s="351"/>
      <c r="HX23" s="172"/>
      <c r="HY23" s="167">
        <v>160</v>
      </c>
      <c r="HZ23" s="351"/>
      <c r="IA23" s="172"/>
      <c r="IB23" s="167">
        <v>160</v>
      </c>
      <c r="IC23" s="351"/>
      <c r="ID23" s="172"/>
      <c r="IE23" s="167">
        <v>160</v>
      </c>
      <c r="IF23" s="351"/>
      <c r="IG23" s="172"/>
      <c r="IH23" s="167">
        <v>160</v>
      </c>
      <c r="II23" s="351"/>
      <c r="IJ23" s="172"/>
      <c r="IK23" s="256">
        <f t="shared" si="43"/>
        <v>0</v>
      </c>
      <c r="IL23" s="255">
        <f t="shared" si="44"/>
        <v>0</v>
      </c>
      <c r="IM23" s="230">
        <f t="shared" si="45"/>
        <v>0</v>
      </c>
      <c r="IN23" s="231">
        <f t="shared" si="46"/>
        <v>0</v>
      </c>
      <c r="IQ23" s="167">
        <v>160</v>
      </c>
      <c r="IR23" s="351"/>
      <c r="IS23" s="172"/>
      <c r="IT23" s="167">
        <v>160</v>
      </c>
      <c r="IU23" s="351"/>
      <c r="IV23" s="172"/>
      <c r="IW23" s="167">
        <v>160</v>
      </c>
      <c r="IX23" s="351"/>
      <c r="IY23" s="172"/>
      <c r="IZ23" s="167">
        <v>160</v>
      </c>
      <c r="JA23" s="351"/>
      <c r="JB23" s="172"/>
      <c r="JC23" s="167">
        <v>160</v>
      </c>
      <c r="JD23" s="351"/>
      <c r="JE23" s="172"/>
      <c r="JF23" s="167">
        <v>160</v>
      </c>
      <c r="JG23" s="351"/>
      <c r="JH23" s="172"/>
      <c r="JI23" s="209">
        <v>160</v>
      </c>
      <c r="JJ23" s="351"/>
      <c r="JK23" s="172"/>
      <c r="JL23" s="167">
        <v>160</v>
      </c>
      <c r="JM23" s="351"/>
      <c r="JN23" s="172"/>
      <c r="JO23" s="256">
        <f t="shared" si="47"/>
        <v>0</v>
      </c>
      <c r="JP23" s="255">
        <f t="shared" si="48"/>
        <v>0</v>
      </c>
      <c r="JQ23" s="230">
        <f t="shared" si="49"/>
        <v>0</v>
      </c>
      <c r="JR23" s="231">
        <f t="shared" si="50"/>
        <v>0</v>
      </c>
      <c r="JU23" s="357">
        <v>160</v>
      </c>
      <c r="JV23" s="335"/>
      <c r="JW23" s="172"/>
      <c r="JX23" s="167">
        <v>160</v>
      </c>
      <c r="JY23" s="351"/>
      <c r="JZ23" s="172"/>
      <c r="KA23" s="198">
        <v>160</v>
      </c>
      <c r="KB23" s="335"/>
      <c r="KC23" s="172"/>
      <c r="KD23" s="198">
        <v>160</v>
      </c>
      <c r="KE23" s="335"/>
      <c r="KF23" s="172"/>
      <c r="KG23" s="167">
        <v>160</v>
      </c>
      <c r="KH23" s="351"/>
      <c r="KI23" s="172"/>
      <c r="KJ23" s="167">
        <v>160</v>
      </c>
      <c r="KK23" s="351"/>
      <c r="KL23" s="172"/>
      <c r="KM23" s="167">
        <v>160</v>
      </c>
      <c r="KN23" s="351"/>
      <c r="KO23" s="172"/>
      <c r="KP23" s="167">
        <v>160</v>
      </c>
      <c r="KQ23" s="351"/>
      <c r="KR23" s="172"/>
      <c r="KS23" s="256">
        <f t="shared" si="51"/>
        <v>0</v>
      </c>
      <c r="KT23" s="255">
        <f t="shared" si="52"/>
        <v>0</v>
      </c>
      <c r="KU23" s="230">
        <f t="shared" si="53"/>
        <v>0</v>
      </c>
      <c r="KV23" s="231">
        <f t="shared" si="54"/>
        <v>0</v>
      </c>
      <c r="KY23" s="287" t="s">
        <v>300</v>
      </c>
      <c r="KZ23" s="365">
        <v>160</v>
      </c>
      <c r="LA23" s="335"/>
      <c r="LB23" s="180"/>
      <c r="LC23" s="256">
        <f t="shared" si="55"/>
        <v>0</v>
      </c>
      <c r="LD23" s="231">
        <f t="shared" si="1"/>
        <v>0</v>
      </c>
      <c r="LE23" s="230">
        <f t="shared" si="56"/>
        <v>0</v>
      </c>
      <c r="LF23" s="255">
        <f t="shared" si="2"/>
        <v>0</v>
      </c>
      <c r="LG23" s="297"/>
      <c r="LJ23" s="232">
        <f t="shared" si="3"/>
        <v>0</v>
      </c>
      <c r="LK23" s="259">
        <f t="shared" si="4"/>
        <v>0</v>
      </c>
      <c r="LL23" s="230">
        <f t="shared" si="5"/>
        <v>0</v>
      </c>
      <c r="LM23" s="231">
        <f t="shared" si="6"/>
        <v>0</v>
      </c>
      <c r="LN23" s="234">
        <f t="shared" si="7"/>
        <v>0</v>
      </c>
      <c r="LO23" s="233">
        <f t="shared" si="8"/>
        <v>0</v>
      </c>
      <c r="LP23" s="230">
        <f t="shared" si="9"/>
        <v>0</v>
      </c>
      <c r="LQ23" s="255">
        <f t="shared" si="10"/>
        <v>0</v>
      </c>
      <c r="LR23" s="426">
        <f t="shared" si="11"/>
        <v>0</v>
      </c>
      <c r="LS23" s="434">
        <f t="shared" si="12"/>
        <v>0</v>
      </c>
      <c r="LT23" s="426">
        <f t="shared" si="13"/>
        <v>0</v>
      </c>
      <c r="LU23" s="431">
        <f t="shared" si="14"/>
        <v>0</v>
      </c>
      <c r="LV23" s="429" t="s">
        <v>343</v>
      </c>
      <c r="LW23" s="434" t="s">
        <v>343</v>
      </c>
      <c r="LX23" s="426">
        <f t="shared" si="15"/>
        <v>0</v>
      </c>
      <c r="LY23" s="431">
        <f t="shared" si="16"/>
        <v>0</v>
      </c>
      <c r="MD23" s="26"/>
      <c r="ME23" s="26"/>
      <c r="MG23" s="26"/>
    </row>
    <row r="24" spans="2:345" s="4" customFormat="1" ht="15" hidden="1" customHeight="1" x14ac:dyDescent="0.25">
      <c r="B24" s="46"/>
      <c r="C24" s="572"/>
      <c r="D24" s="573"/>
      <c r="E24" s="564"/>
      <c r="F24" s="575"/>
      <c r="G24" s="593"/>
      <c r="H24" s="58"/>
      <c r="I24" s="57">
        <f>INT(ROUND(F24,2)*(IF(RIGHT(G24,1)="*",data!$J$11*H24+(IF(H24&gt;0, data!$K$11,0)),(IF(G24&gt;0,data!$J$11*RIGHT(G24,5)+data!$K$11,0)))))</f>
        <v>0</v>
      </c>
      <c r="J24" s="57"/>
      <c r="K24" s="594"/>
      <c r="L24" s="566"/>
      <c r="M24" s="131"/>
      <c r="N24" s="57">
        <f>INT(ROUND(F24,2)*(IF(J24&gt;0,(IF(L24="ano",data!$J$6,0)),0)))</f>
        <v>0</v>
      </c>
      <c r="O24" s="61"/>
      <c r="P24" s="63"/>
      <c r="Q24" s="26"/>
      <c r="R24" s="292" t="str">
        <f t="shared" si="17"/>
        <v/>
      </c>
      <c r="S24" s="293" t="str">
        <f t="shared" si="18"/>
        <v/>
      </c>
      <c r="T24" s="65" t="s">
        <v>343</v>
      </c>
      <c r="U24" s="294" t="str">
        <f t="shared" si="57"/>
        <v/>
      </c>
      <c r="V24" s="23"/>
      <c r="W24" s="26"/>
      <c r="X24" s="26">
        <f>IF(OR(G24=data!$I$18,G24=data!$I$19,G24=data!$I$20,G24=data!$I$21,G24=data!$I$22,G24=data!$I$23,G24=data!$I$24,G24=data!$I$25,G24=data!$I$26,G24=data!$I$27,G24=data!$I$28,G24=data!$I$29,G24=data!$I$30,G24=data!$I$31,G24=data!$I$32,G24=data!$I$33,G24=data!$I$34,G24=data!$I$35,G24=data!$I$36,G24=data!$I$37,G24=data!$I$38,G24=data!$I$39,G24=data!$I$40,G24=data!$I$41,G24=data!$I$42,G24=data!$I$43,G24=data!$I$44),1,0)</f>
        <v>0</v>
      </c>
      <c r="Z24" s="176" t="s">
        <v>300</v>
      </c>
      <c r="AA24" s="10"/>
      <c r="AB24" s="10"/>
      <c r="AC24" s="578">
        <v>160</v>
      </c>
      <c r="AD24" s="579"/>
      <c r="AE24" s="580"/>
      <c r="AF24" s="578">
        <v>160</v>
      </c>
      <c r="AG24" s="579"/>
      <c r="AH24" s="580"/>
      <c r="AI24" s="578">
        <v>160</v>
      </c>
      <c r="AJ24" s="579"/>
      <c r="AK24" s="580"/>
      <c r="AL24" s="578">
        <v>160</v>
      </c>
      <c r="AM24" s="579"/>
      <c r="AN24" s="580"/>
      <c r="AO24" s="578">
        <v>160</v>
      </c>
      <c r="AP24" s="579"/>
      <c r="AQ24" s="580"/>
      <c r="AR24" s="578">
        <v>160</v>
      </c>
      <c r="AS24" s="579"/>
      <c r="AT24" s="580"/>
      <c r="AU24" s="578">
        <v>160</v>
      </c>
      <c r="AV24" s="579"/>
      <c r="AW24" s="580"/>
      <c r="AX24" s="578">
        <v>160</v>
      </c>
      <c r="AY24" s="579"/>
      <c r="AZ24" s="580"/>
      <c r="BA24" s="578">
        <v>160</v>
      </c>
      <c r="BB24" s="579"/>
      <c r="BC24" s="580"/>
      <c r="BD24" s="578">
        <v>160</v>
      </c>
      <c r="BE24" s="579"/>
      <c r="BF24" s="580"/>
      <c r="BG24" s="578">
        <v>160</v>
      </c>
      <c r="BH24" s="579"/>
      <c r="BI24" s="580"/>
      <c r="BJ24" s="578">
        <v>160</v>
      </c>
      <c r="BK24" s="579"/>
      <c r="BL24" s="580"/>
      <c r="BM24" s="337">
        <f t="shared" si="19"/>
        <v>0</v>
      </c>
      <c r="BN24" s="231">
        <f t="shared" si="20"/>
        <v>0</v>
      </c>
      <c r="BO24" s="230">
        <f t="shared" si="21"/>
        <v>0</v>
      </c>
      <c r="BP24" s="231">
        <f t="shared" si="22"/>
        <v>0</v>
      </c>
      <c r="BQ24" s="23"/>
      <c r="BR24" s="23"/>
      <c r="BS24" s="177">
        <v>160</v>
      </c>
      <c r="BT24" s="591"/>
      <c r="BU24" s="178"/>
      <c r="BV24" s="177">
        <v>160</v>
      </c>
      <c r="BW24" s="591"/>
      <c r="BX24" s="178"/>
      <c r="BY24" s="177">
        <v>160</v>
      </c>
      <c r="BZ24" s="591"/>
      <c r="CA24" s="178"/>
      <c r="CB24" s="177">
        <v>160</v>
      </c>
      <c r="CC24" s="591"/>
      <c r="CD24" s="178"/>
      <c r="CE24" s="177">
        <v>160</v>
      </c>
      <c r="CF24" s="591"/>
      <c r="CG24" s="178"/>
      <c r="CH24" s="177">
        <v>160</v>
      </c>
      <c r="CI24" s="591"/>
      <c r="CJ24" s="178"/>
      <c r="CK24" s="177">
        <v>160</v>
      </c>
      <c r="CL24" s="591"/>
      <c r="CM24" s="178"/>
      <c r="CN24" s="177">
        <v>160</v>
      </c>
      <c r="CO24" s="591"/>
      <c r="CP24" s="178"/>
      <c r="CQ24" s="256">
        <f t="shared" si="23"/>
        <v>0</v>
      </c>
      <c r="CR24" s="255">
        <f t="shared" si="24"/>
        <v>0</v>
      </c>
      <c r="CS24" s="230">
        <f t="shared" si="25"/>
        <v>0</v>
      </c>
      <c r="CT24" s="231">
        <f t="shared" si="26"/>
        <v>0</v>
      </c>
      <c r="CU24" s="23"/>
      <c r="CV24" s="23"/>
      <c r="CW24" s="177">
        <v>160</v>
      </c>
      <c r="CX24" s="584"/>
      <c r="CY24" s="585"/>
      <c r="CZ24" s="205">
        <v>160</v>
      </c>
      <c r="DA24" s="579"/>
      <c r="DB24" s="585"/>
      <c r="DC24" s="205">
        <v>160</v>
      </c>
      <c r="DD24" s="579"/>
      <c r="DE24" s="585"/>
      <c r="DF24" s="205">
        <v>160</v>
      </c>
      <c r="DG24" s="579"/>
      <c r="DH24" s="585"/>
      <c r="DI24" s="205">
        <v>160</v>
      </c>
      <c r="DJ24" s="579"/>
      <c r="DK24" s="585"/>
      <c r="DL24" s="177">
        <v>160</v>
      </c>
      <c r="DM24" s="584"/>
      <c r="DN24" s="585"/>
      <c r="DO24" s="205">
        <v>160</v>
      </c>
      <c r="DP24" s="579"/>
      <c r="DQ24" s="585"/>
      <c r="DR24" s="205">
        <v>160</v>
      </c>
      <c r="DS24" s="579"/>
      <c r="DT24" s="585"/>
      <c r="DU24" s="256">
        <f t="shared" si="27"/>
        <v>0</v>
      </c>
      <c r="DV24" s="255">
        <f t="shared" si="28"/>
        <v>0</v>
      </c>
      <c r="DW24" s="230">
        <f t="shared" si="29"/>
        <v>0</v>
      </c>
      <c r="DX24" s="231">
        <f t="shared" si="30"/>
        <v>0</v>
      </c>
      <c r="DY24" s="23"/>
      <c r="DZ24" s="23"/>
      <c r="EA24" s="586">
        <v>160</v>
      </c>
      <c r="EB24" s="591"/>
      <c r="EC24" s="585"/>
      <c r="ED24" s="205">
        <v>160</v>
      </c>
      <c r="EE24" s="591"/>
      <c r="EF24" s="585"/>
      <c r="EG24" s="205">
        <v>160</v>
      </c>
      <c r="EH24" s="591"/>
      <c r="EI24" s="585"/>
      <c r="EJ24" s="205">
        <v>160</v>
      </c>
      <c r="EK24" s="591"/>
      <c r="EL24" s="585"/>
      <c r="EM24" s="177">
        <v>160</v>
      </c>
      <c r="EN24" s="584"/>
      <c r="EO24" s="585"/>
      <c r="EP24" s="205">
        <v>160</v>
      </c>
      <c r="EQ24" s="591"/>
      <c r="ER24" s="585"/>
      <c r="ES24" s="177">
        <v>160</v>
      </c>
      <c r="ET24" s="584"/>
      <c r="EU24" s="585"/>
      <c r="EV24" s="205">
        <v>160</v>
      </c>
      <c r="EW24" s="591"/>
      <c r="EX24" s="585"/>
      <c r="EY24" s="256">
        <f t="shared" si="31"/>
        <v>0</v>
      </c>
      <c r="EZ24" s="255">
        <f t="shared" si="32"/>
        <v>0</v>
      </c>
      <c r="FA24" s="230">
        <f t="shared" si="33"/>
        <v>0</v>
      </c>
      <c r="FB24" s="231">
        <f t="shared" si="34"/>
        <v>0</v>
      </c>
      <c r="FC24" s="23"/>
      <c r="FD24" s="23"/>
      <c r="FE24" s="586">
        <v>160</v>
      </c>
      <c r="FF24" s="591"/>
      <c r="FG24" s="585"/>
      <c r="FH24" s="205">
        <v>160</v>
      </c>
      <c r="FI24" s="591"/>
      <c r="FJ24" s="585"/>
      <c r="FK24" s="205">
        <v>160</v>
      </c>
      <c r="FL24" s="591"/>
      <c r="FM24" s="585"/>
      <c r="FN24" s="205">
        <v>160</v>
      </c>
      <c r="FO24" s="591"/>
      <c r="FP24" s="585"/>
      <c r="FQ24" s="205">
        <v>160</v>
      </c>
      <c r="FR24" s="591"/>
      <c r="FS24" s="585"/>
      <c r="FT24" s="205">
        <v>160</v>
      </c>
      <c r="FU24" s="591"/>
      <c r="FV24" s="585"/>
      <c r="FW24" s="205">
        <v>160</v>
      </c>
      <c r="FX24" s="591"/>
      <c r="FY24" s="585"/>
      <c r="FZ24" s="205">
        <v>160</v>
      </c>
      <c r="GA24" s="591"/>
      <c r="GB24" s="585"/>
      <c r="GC24" s="256">
        <f t="shared" si="35"/>
        <v>0</v>
      </c>
      <c r="GD24" s="255">
        <f t="shared" si="36"/>
        <v>0</v>
      </c>
      <c r="GE24" s="230">
        <f t="shared" si="37"/>
        <v>0</v>
      </c>
      <c r="GF24" s="231">
        <f t="shared" si="38"/>
        <v>0</v>
      </c>
      <c r="GG24" s="23"/>
      <c r="GH24" s="23"/>
      <c r="GI24" s="586">
        <v>160</v>
      </c>
      <c r="GJ24" s="591"/>
      <c r="GK24" s="585"/>
      <c r="GL24" s="205">
        <v>160</v>
      </c>
      <c r="GM24" s="591"/>
      <c r="GN24" s="585"/>
      <c r="GO24" s="177">
        <v>160</v>
      </c>
      <c r="GP24" s="584"/>
      <c r="GQ24" s="585"/>
      <c r="GR24" s="177">
        <v>160</v>
      </c>
      <c r="GS24" s="584"/>
      <c r="GT24" s="585"/>
      <c r="GU24" s="177">
        <v>160</v>
      </c>
      <c r="GV24" s="584"/>
      <c r="GW24" s="585"/>
      <c r="GX24" s="177">
        <v>160</v>
      </c>
      <c r="GY24" s="584"/>
      <c r="GZ24" s="585"/>
      <c r="HA24" s="205">
        <v>160</v>
      </c>
      <c r="HB24" s="591"/>
      <c r="HC24" s="585"/>
      <c r="HD24" s="205">
        <v>160</v>
      </c>
      <c r="HE24" s="591"/>
      <c r="HF24" s="585"/>
      <c r="HG24" s="256">
        <f t="shared" si="39"/>
        <v>0</v>
      </c>
      <c r="HH24" s="255">
        <f t="shared" si="40"/>
        <v>0</v>
      </c>
      <c r="HI24" s="230">
        <f t="shared" si="41"/>
        <v>0</v>
      </c>
      <c r="HJ24" s="231">
        <f t="shared" si="42"/>
        <v>0</v>
      </c>
      <c r="HK24" s="23"/>
      <c r="HL24" s="23"/>
      <c r="HM24" s="177">
        <v>160</v>
      </c>
      <c r="HN24" s="584"/>
      <c r="HO24" s="585"/>
      <c r="HP24" s="177">
        <v>160</v>
      </c>
      <c r="HQ24" s="584"/>
      <c r="HR24" s="585"/>
      <c r="HS24" s="177">
        <v>160</v>
      </c>
      <c r="HT24" s="584"/>
      <c r="HU24" s="585"/>
      <c r="HV24" s="177">
        <v>160</v>
      </c>
      <c r="HW24" s="584"/>
      <c r="HX24" s="585"/>
      <c r="HY24" s="177">
        <v>160</v>
      </c>
      <c r="HZ24" s="584"/>
      <c r="IA24" s="585"/>
      <c r="IB24" s="177">
        <v>160</v>
      </c>
      <c r="IC24" s="584"/>
      <c r="ID24" s="585"/>
      <c r="IE24" s="177">
        <v>160</v>
      </c>
      <c r="IF24" s="584"/>
      <c r="IG24" s="585"/>
      <c r="IH24" s="177">
        <v>160</v>
      </c>
      <c r="II24" s="584"/>
      <c r="IJ24" s="585"/>
      <c r="IK24" s="256">
        <f t="shared" si="43"/>
        <v>0</v>
      </c>
      <c r="IL24" s="255">
        <f t="shared" si="44"/>
        <v>0</v>
      </c>
      <c r="IM24" s="230">
        <f t="shared" si="45"/>
        <v>0</v>
      </c>
      <c r="IN24" s="231">
        <f t="shared" si="46"/>
        <v>0</v>
      </c>
      <c r="IO24" s="23"/>
      <c r="IP24" s="23"/>
      <c r="IQ24" s="177">
        <v>160</v>
      </c>
      <c r="IR24" s="584"/>
      <c r="IS24" s="585"/>
      <c r="IT24" s="177">
        <v>160</v>
      </c>
      <c r="IU24" s="584"/>
      <c r="IV24" s="585"/>
      <c r="IW24" s="177">
        <v>160</v>
      </c>
      <c r="IX24" s="584"/>
      <c r="IY24" s="585"/>
      <c r="IZ24" s="177">
        <v>160</v>
      </c>
      <c r="JA24" s="584"/>
      <c r="JB24" s="585"/>
      <c r="JC24" s="177">
        <v>160</v>
      </c>
      <c r="JD24" s="584"/>
      <c r="JE24" s="585"/>
      <c r="JF24" s="177">
        <v>160</v>
      </c>
      <c r="JG24" s="584"/>
      <c r="JH24" s="585"/>
      <c r="JI24" s="568">
        <v>160</v>
      </c>
      <c r="JJ24" s="584"/>
      <c r="JK24" s="585"/>
      <c r="JL24" s="177">
        <v>160</v>
      </c>
      <c r="JM24" s="584"/>
      <c r="JN24" s="585"/>
      <c r="JO24" s="256">
        <f t="shared" si="47"/>
        <v>0</v>
      </c>
      <c r="JP24" s="255">
        <f t="shared" si="48"/>
        <v>0</v>
      </c>
      <c r="JQ24" s="230">
        <f t="shared" si="49"/>
        <v>0</v>
      </c>
      <c r="JR24" s="231">
        <f t="shared" si="50"/>
        <v>0</v>
      </c>
      <c r="JS24" s="23"/>
      <c r="JT24" s="23"/>
      <c r="JU24" s="586">
        <v>160</v>
      </c>
      <c r="JV24" s="591"/>
      <c r="JW24" s="585"/>
      <c r="JX24" s="177">
        <v>160</v>
      </c>
      <c r="JY24" s="584"/>
      <c r="JZ24" s="585"/>
      <c r="KA24" s="205">
        <v>160</v>
      </c>
      <c r="KB24" s="591"/>
      <c r="KC24" s="585"/>
      <c r="KD24" s="205">
        <v>160</v>
      </c>
      <c r="KE24" s="591"/>
      <c r="KF24" s="585"/>
      <c r="KG24" s="177">
        <v>160</v>
      </c>
      <c r="KH24" s="584"/>
      <c r="KI24" s="585"/>
      <c r="KJ24" s="177">
        <v>160</v>
      </c>
      <c r="KK24" s="584"/>
      <c r="KL24" s="585"/>
      <c r="KM24" s="177">
        <v>160</v>
      </c>
      <c r="KN24" s="584"/>
      <c r="KO24" s="585"/>
      <c r="KP24" s="177">
        <v>160</v>
      </c>
      <c r="KQ24" s="584"/>
      <c r="KR24" s="585"/>
      <c r="KS24" s="256">
        <f t="shared" si="51"/>
        <v>0</v>
      </c>
      <c r="KT24" s="255">
        <f t="shared" si="52"/>
        <v>0</v>
      </c>
      <c r="KU24" s="230">
        <f t="shared" si="53"/>
        <v>0</v>
      </c>
      <c r="KV24" s="231">
        <f t="shared" si="54"/>
        <v>0</v>
      </c>
      <c r="KW24" s="23"/>
      <c r="KX24" s="23"/>
      <c r="KY24" s="589" t="s">
        <v>300</v>
      </c>
      <c r="KZ24" s="595">
        <v>160</v>
      </c>
      <c r="LA24" s="591"/>
      <c r="LB24" s="178"/>
      <c r="LC24" s="256">
        <f t="shared" si="55"/>
        <v>0</v>
      </c>
      <c r="LD24" s="231">
        <f t="shared" si="1"/>
        <v>0</v>
      </c>
      <c r="LE24" s="230">
        <f t="shared" si="56"/>
        <v>0</v>
      </c>
      <c r="LF24" s="255">
        <f t="shared" si="2"/>
        <v>0</v>
      </c>
      <c r="LG24" s="592"/>
      <c r="LH24" s="23"/>
      <c r="LI24" s="23"/>
      <c r="LJ24" s="232">
        <f t="shared" si="3"/>
        <v>0</v>
      </c>
      <c r="LK24" s="259">
        <f t="shared" si="4"/>
        <v>0</v>
      </c>
      <c r="LL24" s="230">
        <f t="shared" si="5"/>
        <v>0</v>
      </c>
      <c r="LM24" s="231">
        <f t="shared" si="6"/>
        <v>0</v>
      </c>
      <c r="LN24" s="234">
        <f t="shared" si="7"/>
        <v>0</v>
      </c>
      <c r="LO24" s="233">
        <f t="shared" si="8"/>
        <v>0</v>
      </c>
      <c r="LP24" s="230">
        <f t="shared" si="9"/>
        <v>0</v>
      </c>
      <c r="LQ24" s="255">
        <f t="shared" si="10"/>
        <v>0</v>
      </c>
      <c r="LR24" s="426">
        <f t="shared" si="11"/>
        <v>0</v>
      </c>
      <c r="LS24" s="434">
        <f t="shared" si="12"/>
        <v>0</v>
      </c>
      <c r="LT24" s="426">
        <f t="shared" si="13"/>
        <v>0</v>
      </c>
      <c r="LU24" s="431">
        <f t="shared" si="14"/>
        <v>0</v>
      </c>
      <c r="LV24" s="429" t="s">
        <v>343</v>
      </c>
      <c r="LW24" s="434" t="s">
        <v>343</v>
      </c>
      <c r="LX24" s="426">
        <f t="shared" si="15"/>
        <v>0</v>
      </c>
      <c r="LY24" s="431">
        <f t="shared" si="16"/>
        <v>0</v>
      </c>
      <c r="LZ24" s="23"/>
      <c r="MD24" s="26"/>
      <c r="ME24" s="26"/>
      <c r="MG24" s="26"/>
    </row>
    <row r="25" spans="2:345" s="4" customFormat="1" ht="16.5" customHeight="1" x14ac:dyDescent="0.25">
      <c r="B25" s="46" t="s">
        <v>19</v>
      </c>
      <c r="C25" s="952"/>
      <c r="D25" s="953"/>
      <c r="E25" s="313"/>
      <c r="F25" s="314"/>
      <c r="G25" s="315"/>
      <c r="H25" s="59"/>
      <c r="I25" s="57">
        <f>INT(ROUND(F25,2)*(IF(RIGHT(G25,1)="*",data!$J$11*H25+(IF(H25&gt;0, data!$K$11,0)),(IF(G25&gt;0,data!$J$11*RIGHT(G25,5)+data!$K$11,0)))))</f>
        <v>0</v>
      </c>
      <c r="J25" s="57">
        <f>IF(E25&gt;0,I25*E25,0)</f>
        <v>0</v>
      </c>
      <c r="K25" s="319"/>
      <c r="L25" s="320"/>
      <c r="M25" s="318"/>
      <c r="N25" s="57">
        <f>INT(ROUND(F25,2)*(IF(J25&gt;0,(IF(L25="ano",data!$J$6,0)),0)))</f>
        <v>0</v>
      </c>
      <c r="O25" s="61">
        <f>IF(M25&gt;E25,N25*E25,N25*M25)</f>
        <v>0</v>
      </c>
      <c r="P25" s="63">
        <f>J25+O25</f>
        <v>0</v>
      </c>
      <c r="Q25" s="26"/>
      <c r="R25" s="292" t="str">
        <f t="shared" si="17"/>
        <v/>
      </c>
      <c r="S25" s="293" t="str">
        <f t="shared" si="18"/>
        <v/>
      </c>
      <c r="T25" s="65" t="s">
        <v>343</v>
      </c>
      <c r="U25" s="294" t="str">
        <f t="shared" si="57"/>
        <v/>
      </c>
      <c r="V25" s="4">
        <f>IF(P25&gt;0,IF(ISTEXT(C25)=TRUE,0,1),0)</f>
        <v>0</v>
      </c>
      <c r="W25" s="26">
        <f>IF(H25&gt;0,IF(RIGHT(G25,1)="*",0,1),0)</f>
        <v>0</v>
      </c>
      <c r="X25" s="26">
        <f>IF(OR(G25=data!$I$18,G25=data!$I$19,G25=data!$I$20,G25=data!$I$21,G25=data!$I$22,G25=data!$I$23,G25=data!$I$24,G25=data!$I$25,G25=data!$I$26,G25=data!$I$27,G25=data!$I$28,G25=data!$I$29,G25=data!$I$30,G25=data!$I$31,G25=data!$I$32,G25=data!$I$33,G25=data!$I$34,G25=data!$I$35,G25=data!$I$36,G25=data!$I$37,G25=data!$I$38,G25=data!$I$39,G25=data!$I$40,G25=data!$I$41,G25=data!$I$42,G25=data!$I$43,G25=data!$I$44),1,0)</f>
        <v>0</v>
      </c>
      <c r="Z25" s="179" t="s">
        <v>300</v>
      </c>
      <c r="AA25" s="10"/>
      <c r="AB25" s="10"/>
      <c r="AC25" s="171">
        <v>160</v>
      </c>
      <c r="AD25" s="336"/>
      <c r="AE25" s="227"/>
      <c r="AF25" s="171">
        <v>160</v>
      </c>
      <c r="AG25" s="336"/>
      <c r="AH25" s="227"/>
      <c r="AI25" s="171">
        <v>160</v>
      </c>
      <c r="AJ25" s="336"/>
      <c r="AK25" s="227"/>
      <c r="AL25" s="171">
        <v>160</v>
      </c>
      <c r="AM25" s="336"/>
      <c r="AN25" s="227"/>
      <c r="AO25" s="171">
        <v>160</v>
      </c>
      <c r="AP25" s="336"/>
      <c r="AQ25" s="227"/>
      <c r="AR25" s="171">
        <v>160</v>
      </c>
      <c r="AS25" s="336"/>
      <c r="AT25" s="227"/>
      <c r="AU25" s="171">
        <v>160</v>
      </c>
      <c r="AV25" s="336"/>
      <c r="AW25" s="227"/>
      <c r="AX25" s="171">
        <v>160</v>
      </c>
      <c r="AY25" s="336"/>
      <c r="AZ25" s="227"/>
      <c r="BA25" s="171">
        <v>160</v>
      </c>
      <c r="BB25" s="336"/>
      <c r="BC25" s="227"/>
      <c r="BD25" s="171">
        <v>160</v>
      </c>
      <c r="BE25" s="336"/>
      <c r="BF25" s="227"/>
      <c r="BG25" s="171">
        <v>160</v>
      </c>
      <c r="BH25" s="336"/>
      <c r="BI25" s="227"/>
      <c r="BJ25" s="171">
        <v>160</v>
      </c>
      <c r="BK25" s="336"/>
      <c r="BL25" s="227"/>
      <c r="BM25" s="337">
        <f t="shared" si="19"/>
        <v>0</v>
      </c>
      <c r="BN25" s="231">
        <f t="shared" si="20"/>
        <v>0</v>
      </c>
      <c r="BO25" s="230">
        <f t="shared" si="21"/>
        <v>0</v>
      </c>
      <c r="BP25" s="231">
        <f t="shared" si="22"/>
        <v>0</v>
      </c>
      <c r="BS25" s="167">
        <v>160</v>
      </c>
      <c r="BT25" s="335"/>
      <c r="BU25" s="180"/>
      <c r="BV25" s="167">
        <v>160</v>
      </c>
      <c r="BW25" s="335"/>
      <c r="BX25" s="180"/>
      <c r="BY25" s="167">
        <v>160</v>
      </c>
      <c r="BZ25" s="335"/>
      <c r="CA25" s="180"/>
      <c r="CB25" s="167">
        <v>160</v>
      </c>
      <c r="CC25" s="335"/>
      <c r="CD25" s="180"/>
      <c r="CE25" s="167">
        <v>160</v>
      </c>
      <c r="CF25" s="335"/>
      <c r="CG25" s="180"/>
      <c r="CH25" s="167">
        <v>160</v>
      </c>
      <c r="CI25" s="335"/>
      <c r="CJ25" s="180"/>
      <c r="CK25" s="167">
        <v>160</v>
      </c>
      <c r="CL25" s="335"/>
      <c r="CM25" s="180"/>
      <c r="CN25" s="167">
        <v>160</v>
      </c>
      <c r="CO25" s="335"/>
      <c r="CP25" s="180"/>
      <c r="CQ25" s="256">
        <f t="shared" si="23"/>
        <v>0</v>
      </c>
      <c r="CR25" s="255">
        <f t="shared" si="24"/>
        <v>0</v>
      </c>
      <c r="CS25" s="230">
        <f t="shared" si="25"/>
        <v>0</v>
      </c>
      <c r="CT25" s="231">
        <f t="shared" si="26"/>
        <v>0</v>
      </c>
      <c r="CW25" s="167">
        <v>160</v>
      </c>
      <c r="CX25" s="351"/>
      <c r="CY25" s="172"/>
      <c r="CZ25" s="198">
        <v>160</v>
      </c>
      <c r="DA25" s="336"/>
      <c r="DB25" s="172"/>
      <c r="DC25" s="198">
        <v>160</v>
      </c>
      <c r="DD25" s="336"/>
      <c r="DE25" s="172"/>
      <c r="DF25" s="198">
        <v>160</v>
      </c>
      <c r="DG25" s="336"/>
      <c r="DH25" s="172"/>
      <c r="DI25" s="198">
        <v>160</v>
      </c>
      <c r="DJ25" s="336"/>
      <c r="DK25" s="172"/>
      <c r="DL25" s="167">
        <v>160</v>
      </c>
      <c r="DM25" s="351"/>
      <c r="DN25" s="172"/>
      <c r="DO25" s="198">
        <v>160</v>
      </c>
      <c r="DP25" s="336"/>
      <c r="DQ25" s="172"/>
      <c r="DR25" s="198">
        <v>160</v>
      </c>
      <c r="DS25" s="336"/>
      <c r="DT25" s="172"/>
      <c r="DU25" s="256">
        <f t="shared" si="27"/>
        <v>0</v>
      </c>
      <c r="DV25" s="255">
        <f t="shared" si="28"/>
        <v>0</v>
      </c>
      <c r="DW25" s="230">
        <f t="shared" si="29"/>
        <v>0</v>
      </c>
      <c r="DX25" s="231">
        <f t="shared" si="30"/>
        <v>0</v>
      </c>
      <c r="EA25" s="357">
        <v>160</v>
      </c>
      <c r="EB25" s="335"/>
      <c r="EC25" s="172"/>
      <c r="ED25" s="198">
        <v>160</v>
      </c>
      <c r="EE25" s="335"/>
      <c r="EF25" s="172"/>
      <c r="EG25" s="198">
        <v>160</v>
      </c>
      <c r="EH25" s="335"/>
      <c r="EI25" s="172"/>
      <c r="EJ25" s="198">
        <v>160</v>
      </c>
      <c r="EK25" s="335"/>
      <c r="EL25" s="172"/>
      <c r="EM25" s="167">
        <v>160</v>
      </c>
      <c r="EN25" s="351"/>
      <c r="EO25" s="172"/>
      <c r="EP25" s="198">
        <v>160</v>
      </c>
      <c r="EQ25" s="335"/>
      <c r="ER25" s="172"/>
      <c r="ES25" s="167">
        <v>160</v>
      </c>
      <c r="ET25" s="351"/>
      <c r="EU25" s="172"/>
      <c r="EV25" s="198">
        <v>160</v>
      </c>
      <c r="EW25" s="335"/>
      <c r="EX25" s="172"/>
      <c r="EY25" s="256">
        <f t="shared" si="31"/>
        <v>0</v>
      </c>
      <c r="EZ25" s="255">
        <f t="shared" si="32"/>
        <v>0</v>
      </c>
      <c r="FA25" s="230">
        <f t="shared" si="33"/>
        <v>0</v>
      </c>
      <c r="FB25" s="231">
        <f t="shared" si="34"/>
        <v>0</v>
      </c>
      <c r="FE25" s="357">
        <v>160</v>
      </c>
      <c r="FF25" s="335"/>
      <c r="FG25" s="172"/>
      <c r="FH25" s="198">
        <v>160</v>
      </c>
      <c r="FI25" s="335"/>
      <c r="FJ25" s="172"/>
      <c r="FK25" s="198">
        <v>160</v>
      </c>
      <c r="FL25" s="335"/>
      <c r="FM25" s="172"/>
      <c r="FN25" s="198">
        <v>160</v>
      </c>
      <c r="FO25" s="335"/>
      <c r="FP25" s="172"/>
      <c r="FQ25" s="198">
        <v>160</v>
      </c>
      <c r="FR25" s="335"/>
      <c r="FS25" s="172"/>
      <c r="FT25" s="198">
        <v>160</v>
      </c>
      <c r="FU25" s="335"/>
      <c r="FV25" s="172"/>
      <c r="FW25" s="198">
        <v>160</v>
      </c>
      <c r="FX25" s="335"/>
      <c r="FY25" s="172"/>
      <c r="FZ25" s="198">
        <v>160</v>
      </c>
      <c r="GA25" s="335"/>
      <c r="GB25" s="172"/>
      <c r="GC25" s="256">
        <f t="shared" si="35"/>
        <v>0</v>
      </c>
      <c r="GD25" s="255">
        <f t="shared" si="36"/>
        <v>0</v>
      </c>
      <c r="GE25" s="230">
        <f t="shared" si="37"/>
        <v>0</v>
      </c>
      <c r="GF25" s="231">
        <f t="shared" si="38"/>
        <v>0</v>
      </c>
      <c r="GI25" s="357">
        <v>160</v>
      </c>
      <c r="GJ25" s="335"/>
      <c r="GK25" s="172"/>
      <c r="GL25" s="198">
        <v>160</v>
      </c>
      <c r="GM25" s="335"/>
      <c r="GN25" s="172"/>
      <c r="GO25" s="167">
        <v>160</v>
      </c>
      <c r="GP25" s="351"/>
      <c r="GQ25" s="172"/>
      <c r="GR25" s="167">
        <v>160</v>
      </c>
      <c r="GS25" s="351"/>
      <c r="GT25" s="172"/>
      <c r="GU25" s="167">
        <v>160</v>
      </c>
      <c r="GV25" s="351"/>
      <c r="GW25" s="172"/>
      <c r="GX25" s="167">
        <v>160</v>
      </c>
      <c r="GY25" s="351"/>
      <c r="GZ25" s="172"/>
      <c r="HA25" s="198">
        <v>160</v>
      </c>
      <c r="HB25" s="335"/>
      <c r="HC25" s="172"/>
      <c r="HD25" s="198">
        <v>160</v>
      </c>
      <c r="HE25" s="335"/>
      <c r="HF25" s="172"/>
      <c r="HG25" s="256">
        <f t="shared" si="39"/>
        <v>0</v>
      </c>
      <c r="HH25" s="255">
        <f t="shared" si="40"/>
        <v>0</v>
      </c>
      <c r="HI25" s="230">
        <f t="shared" si="41"/>
        <v>0</v>
      </c>
      <c r="HJ25" s="231">
        <f t="shared" si="42"/>
        <v>0</v>
      </c>
      <c r="HM25" s="167">
        <v>160</v>
      </c>
      <c r="HN25" s="351"/>
      <c r="HO25" s="172"/>
      <c r="HP25" s="167">
        <v>160</v>
      </c>
      <c r="HQ25" s="351"/>
      <c r="HR25" s="172"/>
      <c r="HS25" s="167">
        <v>160</v>
      </c>
      <c r="HT25" s="351"/>
      <c r="HU25" s="172"/>
      <c r="HV25" s="167">
        <v>160</v>
      </c>
      <c r="HW25" s="351"/>
      <c r="HX25" s="172"/>
      <c r="HY25" s="167">
        <v>160</v>
      </c>
      <c r="HZ25" s="351"/>
      <c r="IA25" s="172"/>
      <c r="IB25" s="167">
        <v>160</v>
      </c>
      <c r="IC25" s="351"/>
      <c r="ID25" s="172"/>
      <c r="IE25" s="167">
        <v>160</v>
      </c>
      <c r="IF25" s="351"/>
      <c r="IG25" s="172"/>
      <c r="IH25" s="167">
        <v>160</v>
      </c>
      <c r="II25" s="351"/>
      <c r="IJ25" s="172"/>
      <c r="IK25" s="256">
        <f t="shared" si="43"/>
        <v>0</v>
      </c>
      <c r="IL25" s="255">
        <f t="shared" si="44"/>
        <v>0</v>
      </c>
      <c r="IM25" s="230">
        <f t="shared" si="45"/>
        <v>0</v>
      </c>
      <c r="IN25" s="231">
        <f t="shared" si="46"/>
        <v>0</v>
      </c>
      <c r="IQ25" s="167">
        <v>160</v>
      </c>
      <c r="IR25" s="351"/>
      <c r="IS25" s="172"/>
      <c r="IT25" s="167">
        <v>160</v>
      </c>
      <c r="IU25" s="351"/>
      <c r="IV25" s="172"/>
      <c r="IW25" s="167">
        <v>160</v>
      </c>
      <c r="IX25" s="351"/>
      <c r="IY25" s="172"/>
      <c r="IZ25" s="167">
        <v>160</v>
      </c>
      <c r="JA25" s="351"/>
      <c r="JB25" s="172"/>
      <c r="JC25" s="167">
        <v>160</v>
      </c>
      <c r="JD25" s="351"/>
      <c r="JE25" s="172"/>
      <c r="JF25" s="167">
        <v>160</v>
      </c>
      <c r="JG25" s="351"/>
      <c r="JH25" s="172"/>
      <c r="JI25" s="209">
        <v>160</v>
      </c>
      <c r="JJ25" s="351"/>
      <c r="JK25" s="172"/>
      <c r="JL25" s="167">
        <v>160</v>
      </c>
      <c r="JM25" s="351"/>
      <c r="JN25" s="172"/>
      <c r="JO25" s="256">
        <f t="shared" si="47"/>
        <v>0</v>
      </c>
      <c r="JP25" s="255">
        <f t="shared" si="48"/>
        <v>0</v>
      </c>
      <c r="JQ25" s="230">
        <f t="shared" si="49"/>
        <v>0</v>
      </c>
      <c r="JR25" s="231">
        <f t="shared" si="50"/>
        <v>0</v>
      </c>
      <c r="JU25" s="357">
        <v>160</v>
      </c>
      <c r="JV25" s="335"/>
      <c r="JW25" s="172"/>
      <c r="JX25" s="167">
        <v>160</v>
      </c>
      <c r="JY25" s="351"/>
      <c r="JZ25" s="172"/>
      <c r="KA25" s="198">
        <v>160</v>
      </c>
      <c r="KB25" s="335"/>
      <c r="KC25" s="172"/>
      <c r="KD25" s="198">
        <v>160</v>
      </c>
      <c r="KE25" s="335"/>
      <c r="KF25" s="172"/>
      <c r="KG25" s="167">
        <v>160</v>
      </c>
      <c r="KH25" s="351"/>
      <c r="KI25" s="172"/>
      <c r="KJ25" s="167">
        <v>160</v>
      </c>
      <c r="KK25" s="351"/>
      <c r="KL25" s="172"/>
      <c r="KM25" s="167">
        <v>160</v>
      </c>
      <c r="KN25" s="351"/>
      <c r="KO25" s="172"/>
      <c r="KP25" s="167">
        <v>160</v>
      </c>
      <c r="KQ25" s="351"/>
      <c r="KR25" s="172"/>
      <c r="KS25" s="256">
        <f t="shared" si="51"/>
        <v>0</v>
      </c>
      <c r="KT25" s="255">
        <f t="shared" si="52"/>
        <v>0</v>
      </c>
      <c r="KU25" s="230">
        <f t="shared" si="53"/>
        <v>0</v>
      </c>
      <c r="KV25" s="231">
        <f t="shared" si="54"/>
        <v>0</v>
      </c>
      <c r="KY25" s="287" t="s">
        <v>300</v>
      </c>
      <c r="KZ25" s="365">
        <v>160</v>
      </c>
      <c r="LA25" s="335"/>
      <c r="LB25" s="180"/>
      <c r="LC25" s="256">
        <f t="shared" si="55"/>
        <v>0</v>
      </c>
      <c r="LD25" s="231">
        <f t="shared" si="1"/>
        <v>0</v>
      </c>
      <c r="LE25" s="230">
        <f t="shared" si="56"/>
        <v>0</v>
      </c>
      <c r="LF25" s="255">
        <f t="shared" si="2"/>
        <v>0</v>
      </c>
      <c r="LG25" s="297"/>
      <c r="LJ25" s="232">
        <f t="shared" si="3"/>
        <v>0</v>
      </c>
      <c r="LK25" s="259">
        <f t="shared" si="4"/>
        <v>0</v>
      </c>
      <c r="LL25" s="230">
        <f t="shared" si="5"/>
        <v>0</v>
      </c>
      <c r="LM25" s="231">
        <f t="shared" si="6"/>
        <v>0</v>
      </c>
      <c r="LN25" s="234">
        <f t="shared" si="7"/>
        <v>0</v>
      </c>
      <c r="LO25" s="233">
        <f t="shared" si="8"/>
        <v>0</v>
      </c>
      <c r="LP25" s="230">
        <f t="shared" si="9"/>
        <v>0</v>
      </c>
      <c r="LQ25" s="255">
        <f t="shared" si="10"/>
        <v>0</v>
      </c>
      <c r="LR25" s="426">
        <f t="shared" si="11"/>
        <v>0</v>
      </c>
      <c r="LS25" s="434">
        <f t="shared" si="12"/>
        <v>0</v>
      </c>
      <c r="LT25" s="426">
        <f t="shared" si="13"/>
        <v>0</v>
      </c>
      <c r="LU25" s="431">
        <f t="shared" si="14"/>
        <v>0</v>
      </c>
      <c r="LV25" s="429" t="s">
        <v>343</v>
      </c>
      <c r="LW25" s="434" t="s">
        <v>343</v>
      </c>
      <c r="LX25" s="426">
        <f t="shared" si="15"/>
        <v>0</v>
      </c>
      <c r="LY25" s="431">
        <f t="shared" si="16"/>
        <v>0</v>
      </c>
      <c r="MD25" s="26"/>
      <c r="ME25" s="26"/>
      <c r="MG25" s="26"/>
    </row>
    <row r="26" spans="2:345" s="4" customFormat="1" ht="15" hidden="1" customHeight="1" x14ac:dyDescent="0.25">
      <c r="B26" s="46"/>
      <c r="C26" s="572"/>
      <c r="D26" s="573"/>
      <c r="E26" s="564"/>
      <c r="F26" s="575"/>
      <c r="G26" s="593"/>
      <c r="H26" s="58"/>
      <c r="I26" s="57">
        <f>INT(ROUND(F26,2)*(IF(RIGHT(G26,1)="*",data!$J$11*H26+(IF(H26&gt;0, data!$K$11,0)),(IF(G26&gt;0,data!$J$11*RIGHT(G26,5)+data!$K$11,0)))))</f>
        <v>0</v>
      </c>
      <c r="J26" s="57"/>
      <c r="K26" s="594"/>
      <c r="L26" s="566"/>
      <c r="M26" s="131"/>
      <c r="N26" s="57">
        <f>INT(ROUND(F26,2)*(IF(J26&gt;0,(IF(L26="ano",data!$J$6,0)),0)))</f>
        <v>0</v>
      </c>
      <c r="O26" s="61"/>
      <c r="P26" s="63"/>
      <c r="Q26" s="26"/>
      <c r="R26" s="292" t="str">
        <f t="shared" si="17"/>
        <v/>
      </c>
      <c r="S26" s="293" t="str">
        <f t="shared" si="18"/>
        <v/>
      </c>
      <c r="T26" s="65" t="s">
        <v>343</v>
      </c>
      <c r="U26" s="294" t="str">
        <f t="shared" si="57"/>
        <v/>
      </c>
      <c r="V26" s="23"/>
      <c r="W26" s="26"/>
      <c r="X26" s="26">
        <f>IF(OR(G26=data!$I$18,G26=data!$I$19,G26=data!$I$20,G26=data!$I$21,G26=data!$I$22,G26=data!$I$23,G26=data!$I$24,G26=data!$I$25,G26=data!$I$26,G26=data!$I$27,G26=data!$I$28,G26=data!$I$29,G26=data!$I$30,G26=data!$I$31,G26=data!$I$32,G26=data!$I$33,G26=data!$I$34,G26=data!$I$35,G26=data!$I$36,G26=data!$I$37,G26=data!$I$38,G26=data!$I$39,G26=data!$I$40,G26=data!$I$41,G26=data!$I$42,G26=data!$I$43,G26=data!$I$44),1,0)</f>
        <v>0</v>
      </c>
      <c r="Z26" s="176" t="s">
        <v>300</v>
      </c>
      <c r="AA26" s="10"/>
      <c r="AB26" s="10"/>
      <c r="AC26" s="578">
        <v>160</v>
      </c>
      <c r="AD26" s="579"/>
      <c r="AE26" s="580"/>
      <c r="AF26" s="578">
        <v>160</v>
      </c>
      <c r="AG26" s="579"/>
      <c r="AH26" s="580"/>
      <c r="AI26" s="578">
        <v>160</v>
      </c>
      <c r="AJ26" s="579"/>
      <c r="AK26" s="580"/>
      <c r="AL26" s="578">
        <v>160</v>
      </c>
      <c r="AM26" s="579"/>
      <c r="AN26" s="580"/>
      <c r="AO26" s="578">
        <v>160</v>
      </c>
      <c r="AP26" s="579"/>
      <c r="AQ26" s="580"/>
      <c r="AR26" s="578">
        <v>160</v>
      </c>
      <c r="AS26" s="579"/>
      <c r="AT26" s="580"/>
      <c r="AU26" s="578">
        <v>160</v>
      </c>
      <c r="AV26" s="579"/>
      <c r="AW26" s="580"/>
      <c r="AX26" s="578">
        <v>160</v>
      </c>
      <c r="AY26" s="579"/>
      <c r="AZ26" s="580"/>
      <c r="BA26" s="578">
        <v>160</v>
      </c>
      <c r="BB26" s="579"/>
      <c r="BC26" s="580"/>
      <c r="BD26" s="578">
        <v>160</v>
      </c>
      <c r="BE26" s="579"/>
      <c r="BF26" s="580"/>
      <c r="BG26" s="578">
        <v>160</v>
      </c>
      <c r="BH26" s="579"/>
      <c r="BI26" s="580"/>
      <c r="BJ26" s="578">
        <v>160</v>
      </c>
      <c r="BK26" s="579"/>
      <c r="BL26" s="580"/>
      <c r="BM26" s="337">
        <f t="shared" si="19"/>
        <v>0</v>
      </c>
      <c r="BN26" s="231">
        <f t="shared" si="20"/>
        <v>0</v>
      </c>
      <c r="BO26" s="230">
        <f t="shared" si="21"/>
        <v>0</v>
      </c>
      <c r="BP26" s="231">
        <f t="shared" si="22"/>
        <v>0</v>
      </c>
      <c r="BQ26" s="23"/>
      <c r="BR26" s="23"/>
      <c r="BS26" s="177">
        <v>160</v>
      </c>
      <c r="BT26" s="591"/>
      <c r="BU26" s="178"/>
      <c r="BV26" s="177">
        <v>160</v>
      </c>
      <c r="BW26" s="591"/>
      <c r="BX26" s="178"/>
      <c r="BY26" s="177">
        <v>160</v>
      </c>
      <c r="BZ26" s="591"/>
      <c r="CA26" s="178"/>
      <c r="CB26" s="177">
        <v>160</v>
      </c>
      <c r="CC26" s="591"/>
      <c r="CD26" s="178"/>
      <c r="CE26" s="177">
        <v>160</v>
      </c>
      <c r="CF26" s="591"/>
      <c r="CG26" s="178"/>
      <c r="CH26" s="177">
        <v>160</v>
      </c>
      <c r="CI26" s="591"/>
      <c r="CJ26" s="178"/>
      <c r="CK26" s="177">
        <v>160</v>
      </c>
      <c r="CL26" s="591"/>
      <c r="CM26" s="178"/>
      <c r="CN26" s="177">
        <v>160</v>
      </c>
      <c r="CO26" s="591"/>
      <c r="CP26" s="178"/>
      <c r="CQ26" s="256">
        <f t="shared" si="23"/>
        <v>0</v>
      </c>
      <c r="CR26" s="255">
        <f t="shared" si="24"/>
        <v>0</v>
      </c>
      <c r="CS26" s="230">
        <f t="shared" si="25"/>
        <v>0</v>
      </c>
      <c r="CT26" s="231">
        <f t="shared" si="26"/>
        <v>0</v>
      </c>
      <c r="CU26" s="23"/>
      <c r="CV26" s="23"/>
      <c r="CW26" s="177">
        <v>160</v>
      </c>
      <c r="CX26" s="584"/>
      <c r="CY26" s="585"/>
      <c r="CZ26" s="205">
        <v>160</v>
      </c>
      <c r="DA26" s="579"/>
      <c r="DB26" s="585"/>
      <c r="DC26" s="205">
        <v>160</v>
      </c>
      <c r="DD26" s="579"/>
      <c r="DE26" s="585"/>
      <c r="DF26" s="205">
        <v>160</v>
      </c>
      <c r="DG26" s="579"/>
      <c r="DH26" s="585"/>
      <c r="DI26" s="205">
        <v>160</v>
      </c>
      <c r="DJ26" s="579"/>
      <c r="DK26" s="585"/>
      <c r="DL26" s="177">
        <v>160</v>
      </c>
      <c r="DM26" s="584"/>
      <c r="DN26" s="585"/>
      <c r="DO26" s="205">
        <v>160</v>
      </c>
      <c r="DP26" s="579"/>
      <c r="DQ26" s="585"/>
      <c r="DR26" s="205">
        <v>160</v>
      </c>
      <c r="DS26" s="579"/>
      <c r="DT26" s="585"/>
      <c r="DU26" s="256">
        <f t="shared" si="27"/>
        <v>0</v>
      </c>
      <c r="DV26" s="255">
        <f t="shared" si="28"/>
        <v>0</v>
      </c>
      <c r="DW26" s="230">
        <f t="shared" si="29"/>
        <v>0</v>
      </c>
      <c r="DX26" s="231">
        <f t="shared" si="30"/>
        <v>0</v>
      </c>
      <c r="DY26" s="23"/>
      <c r="DZ26" s="23"/>
      <c r="EA26" s="586">
        <v>160</v>
      </c>
      <c r="EB26" s="591"/>
      <c r="EC26" s="585"/>
      <c r="ED26" s="205">
        <v>160</v>
      </c>
      <c r="EE26" s="591"/>
      <c r="EF26" s="585"/>
      <c r="EG26" s="205">
        <v>160</v>
      </c>
      <c r="EH26" s="591"/>
      <c r="EI26" s="585"/>
      <c r="EJ26" s="205">
        <v>160</v>
      </c>
      <c r="EK26" s="591"/>
      <c r="EL26" s="585"/>
      <c r="EM26" s="177">
        <v>160</v>
      </c>
      <c r="EN26" s="584"/>
      <c r="EO26" s="585"/>
      <c r="EP26" s="205">
        <v>160</v>
      </c>
      <c r="EQ26" s="591"/>
      <c r="ER26" s="585"/>
      <c r="ES26" s="177">
        <v>160</v>
      </c>
      <c r="ET26" s="584"/>
      <c r="EU26" s="585"/>
      <c r="EV26" s="205">
        <v>160</v>
      </c>
      <c r="EW26" s="591"/>
      <c r="EX26" s="585"/>
      <c r="EY26" s="256">
        <f t="shared" si="31"/>
        <v>0</v>
      </c>
      <c r="EZ26" s="255">
        <f t="shared" si="32"/>
        <v>0</v>
      </c>
      <c r="FA26" s="230">
        <f t="shared" si="33"/>
        <v>0</v>
      </c>
      <c r="FB26" s="231">
        <f t="shared" si="34"/>
        <v>0</v>
      </c>
      <c r="FC26" s="23"/>
      <c r="FD26" s="23"/>
      <c r="FE26" s="586">
        <v>160</v>
      </c>
      <c r="FF26" s="591"/>
      <c r="FG26" s="585"/>
      <c r="FH26" s="205">
        <v>160</v>
      </c>
      <c r="FI26" s="591"/>
      <c r="FJ26" s="585"/>
      <c r="FK26" s="205">
        <v>160</v>
      </c>
      <c r="FL26" s="591"/>
      <c r="FM26" s="585"/>
      <c r="FN26" s="205">
        <v>160</v>
      </c>
      <c r="FO26" s="591"/>
      <c r="FP26" s="585"/>
      <c r="FQ26" s="205">
        <v>160</v>
      </c>
      <c r="FR26" s="591"/>
      <c r="FS26" s="585"/>
      <c r="FT26" s="205">
        <v>160</v>
      </c>
      <c r="FU26" s="591"/>
      <c r="FV26" s="585"/>
      <c r="FW26" s="205">
        <v>160</v>
      </c>
      <c r="FX26" s="591"/>
      <c r="FY26" s="585"/>
      <c r="FZ26" s="205">
        <v>160</v>
      </c>
      <c r="GA26" s="591"/>
      <c r="GB26" s="585"/>
      <c r="GC26" s="256">
        <f t="shared" si="35"/>
        <v>0</v>
      </c>
      <c r="GD26" s="255">
        <f t="shared" si="36"/>
        <v>0</v>
      </c>
      <c r="GE26" s="230">
        <f t="shared" si="37"/>
        <v>0</v>
      </c>
      <c r="GF26" s="231">
        <f t="shared" si="38"/>
        <v>0</v>
      </c>
      <c r="GG26" s="23"/>
      <c r="GH26" s="23"/>
      <c r="GI26" s="586">
        <v>160</v>
      </c>
      <c r="GJ26" s="591"/>
      <c r="GK26" s="585"/>
      <c r="GL26" s="205">
        <v>160</v>
      </c>
      <c r="GM26" s="591"/>
      <c r="GN26" s="585"/>
      <c r="GO26" s="177">
        <v>160</v>
      </c>
      <c r="GP26" s="584"/>
      <c r="GQ26" s="585"/>
      <c r="GR26" s="177">
        <v>160</v>
      </c>
      <c r="GS26" s="584"/>
      <c r="GT26" s="585"/>
      <c r="GU26" s="177">
        <v>160</v>
      </c>
      <c r="GV26" s="584"/>
      <c r="GW26" s="585"/>
      <c r="GX26" s="177">
        <v>160</v>
      </c>
      <c r="GY26" s="584"/>
      <c r="GZ26" s="585"/>
      <c r="HA26" s="205">
        <v>160</v>
      </c>
      <c r="HB26" s="591"/>
      <c r="HC26" s="585"/>
      <c r="HD26" s="205">
        <v>160</v>
      </c>
      <c r="HE26" s="591"/>
      <c r="HF26" s="585"/>
      <c r="HG26" s="256">
        <f t="shared" si="39"/>
        <v>0</v>
      </c>
      <c r="HH26" s="255">
        <f t="shared" si="40"/>
        <v>0</v>
      </c>
      <c r="HI26" s="230">
        <f t="shared" si="41"/>
        <v>0</v>
      </c>
      <c r="HJ26" s="231">
        <f t="shared" si="42"/>
        <v>0</v>
      </c>
      <c r="HK26" s="23"/>
      <c r="HL26" s="23"/>
      <c r="HM26" s="177">
        <v>160</v>
      </c>
      <c r="HN26" s="584"/>
      <c r="HO26" s="585"/>
      <c r="HP26" s="177">
        <v>160</v>
      </c>
      <c r="HQ26" s="584"/>
      <c r="HR26" s="585"/>
      <c r="HS26" s="177">
        <v>160</v>
      </c>
      <c r="HT26" s="584"/>
      <c r="HU26" s="585"/>
      <c r="HV26" s="177">
        <v>160</v>
      </c>
      <c r="HW26" s="584"/>
      <c r="HX26" s="585"/>
      <c r="HY26" s="177">
        <v>160</v>
      </c>
      <c r="HZ26" s="584"/>
      <c r="IA26" s="585"/>
      <c r="IB26" s="177">
        <v>160</v>
      </c>
      <c r="IC26" s="584"/>
      <c r="ID26" s="585"/>
      <c r="IE26" s="177">
        <v>160</v>
      </c>
      <c r="IF26" s="584"/>
      <c r="IG26" s="585"/>
      <c r="IH26" s="177">
        <v>160</v>
      </c>
      <c r="II26" s="584"/>
      <c r="IJ26" s="585"/>
      <c r="IK26" s="256">
        <f t="shared" si="43"/>
        <v>0</v>
      </c>
      <c r="IL26" s="255">
        <f t="shared" si="44"/>
        <v>0</v>
      </c>
      <c r="IM26" s="230">
        <f t="shared" si="45"/>
        <v>0</v>
      </c>
      <c r="IN26" s="231">
        <f t="shared" si="46"/>
        <v>0</v>
      </c>
      <c r="IO26" s="23"/>
      <c r="IP26" s="23"/>
      <c r="IQ26" s="177">
        <v>160</v>
      </c>
      <c r="IR26" s="584"/>
      <c r="IS26" s="585"/>
      <c r="IT26" s="177">
        <v>160</v>
      </c>
      <c r="IU26" s="584"/>
      <c r="IV26" s="585"/>
      <c r="IW26" s="177">
        <v>160</v>
      </c>
      <c r="IX26" s="584"/>
      <c r="IY26" s="585"/>
      <c r="IZ26" s="177">
        <v>160</v>
      </c>
      <c r="JA26" s="584"/>
      <c r="JB26" s="585"/>
      <c r="JC26" s="177">
        <v>160</v>
      </c>
      <c r="JD26" s="584"/>
      <c r="JE26" s="585"/>
      <c r="JF26" s="177">
        <v>160</v>
      </c>
      <c r="JG26" s="584"/>
      <c r="JH26" s="585"/>
      <c r="JI26" s="568">
        <v>160</v>
      </c>
      <c r="JJ26" s="584"/>
      <c r="JK26" s="585"/>
      <c r="JL26" s="177">
        <v>160</v>
      </c>
      <c r="JM26" s="584"/>
      <c r="JN26" s="585"/>
      <c r="JO26" s="256">
        <f t="shared" si="47"/>
        <v>0</v>
      </c>
      <c r="JP26" s="255">
        <f t="shared" si="48"/>
        <v>0</v>
      </c>
      <c r="JQ26" s="230">
        <f t="shared" si="49"/>
        <v>0</v>
      </c>
      <c r="JR26" s="231">
        <f t="shared" si="50"/>
        <v>0</v>
      </c>
      <c r="JS26" s="23"/>
      <c r="JT26" s="23"/>
      <c r="JU26" s="586">
        <v>160</v>
      </c>
      <c r="JV26" s="591"/>
      <c r="JW26" s="585"/>
      <c r="JX26" s="177">
        <v>160</v>
      </c>
      <c r="JY26" s="584"/>
      <c r="JZ26" s="585"/>
      <c r="KA26" s="205">
        <v>160</v>
      </c>
      <c r="KB26" s="591"/>
      <c r="KC26" s="585"/>
      <c r="KD26" s="205">
        <v>160</v>
      </c>
      <c r="KE26" s="591"/>
      <c r="KF26" s="585"/>
      <c r="KG26" s="177">
        <v>160</v>
      </c>
      <c r="KH26" s="584"/>
      <c r="KI26" s="585"/>
      <c r="KJ26" s="177">
        <v>160</v>
      </c>
      <c r="KK26" s="584"/>
      <c r="KL26" s="585"/>
      <c r="KM26" s="177">
        <v>160</v>
      </c>
      <c r="KN26" s="584"/>
      <c r="KO26" s="585"/>
      <c r="KP26" s="177">
        <v>160</v>
      </c>
      <c r="KQ26" s="584"/>
      <c r="KR26" s="585"/>
      <c r="KS26" s="256">
        <f t="shared" si="51"/>
        <v>0</v>
      </c>
      <c r="KT26" s="255">
        <f t="shared" si="52"/>
        <v>0</v>
      </c>
      <c r="KU26" s="230">
        <f t="shared" si="53"/>
        <v>0</v>
      </c>
      <c r="KV26" s="231">
        <f t="shared" si="54"/>
        <v>0</v>
      </c>
      <c r="KW26" s="23"/>
      <c r="KX26" s="23"/>
      <c r="KY26" s="589" t="s">
        <v>300</v>
      </c>
      <c r="KZ26" s="595">
        <v>160</v>
      </c>
      <c r="LA26" s="591"/>
      <c r="LB26" s="178"/>
      <c r="LC26" s="256">
        <f t="shared" si="55"/>
        <v>0</v>
      </c>
      <c r="LD26" s="231">
        <f t="shared" si="1"/>
        <v>0</v>
      </c>
      <c r="LE26" s="230">
        <f t="shared" si="56"/>
        <v>0</v>
      </c>
      <c r="LF26" s="255">
        <f t="shared" si="2"/>
        <v>0</v>
      </c>
      <c r="LG26" s="592"/>
      <c r="LH26" s="23"/>
      <c r="LI26" s="23"/>
      <c r="LJ26" s="232">
        <f t="shared" si="3"/>
        <v>0</v>
      </c>
      <c r="LK26" s="259">
        <f t="shared" si="4"/>
        <v>0</v>
      </c>
      <c r="LL26" s="230">
        <f t="shared" si="5"/>
        <v>0</v>
      </c>
      <c r="LM26" s="231">
        <f t="shared" si="6"/>
        <v>0</v>
      </c>
      <c r="LN26" s="234">
        <f t="shared" si="7"/>
        <v>0</v>
      </c>
      <c r="LO26" s="233">
        <f t="shared" si="8"/>
        <v>0</v>
      </c>
      <c r="LP26" s="230">
        <f t="shared" si="9"/>
        <v>0</v>
      </c>
      <c r="LQ26" s="255">
        <f t="shared" si="10"/>
        <v>0</v>
      </c>
      <c r="LR26" s="426">
        <f t="shared" si="11"/>
        <v>0</v>
      </c>
      <c r="LS26" s="434">
        <f t="shared" si="12"/>
        <v>0</v>
      </c>
      <c r="LT26" s="426">
        <f t="shared" si="13"/>
        <v>0</v>
      </c>
      <c r="LU26" s="431">
        <f t="shared" si="14"/>
        <v>0</v>
      </c>
      <c r="LV26" s="429" t="s">
        <v>343</v>
      </c>
      <c r="LW26" s="434" t="s">
        <v>343</v>
      </c>
      <c r="LX26" s="426">
        <f t="shared" si="15"/>
        <v>0</v>
      </c>
      <c r="LY26" s="431">
        <f t="shared" si="16"/>
        <v>0</v>
      </c>
      <c r="LZ26" s="23"/>
      <c r="MD26" s="26"/>
      <c r="ME26" s="26"/>
      <c r="MG26" s="26"/>
    </row>
    <row r="27" spans="2:345" s="4" customFormat="1" ht="16.5" customHeight="1" x14ac:dyDescent="0.25">
      <c r="B27" s="46" t="s">
        <v>20</v>
      </c>
      <c r="C27" s="952"/>
      <c r="D27" s="953"/>
      <c r="E27" s="313"/>
      <c r="F27" s="314"/>
      <c r="G27" s="315"/>
      <c r="H27" s="59"/>
      <c r="I27" s="57">
        <f>INT(ROUND(F27,2)*(IF(RIGHT(G27,1)="*",data!$J$11*H27+(IF(H27&gt;0, data!$K$11,0)),(IF(G27&gt;0,data!$J$11*RIGHT(G27,5)+data!$K$11,0)))))</f>
        <v>0</v>
      </c>
      <c r="J27" s="57">
        <f>IF(E27&gt;0,I27*E27,0)</f>
        <v>0</v>
      </c>
      <c r="K27" s="319"/>
      <c r="L27" s="320"/>
      <c r="M27" s="318"/>
      <c r="N27" s="57">
        <f>INT(ROUND(F27,2)*(IF(J27&gt;0,(IF(L27="ano",data!$J$6,0)),0)))</f>
        <v>0</v>
      </c>
      <c r="O27" s="61">
        <f>IF(M27&gt;E27,N27*E27,N27*M27)</f>
        <v>0</v>
      </c>
      <c r="P27" s="63">
        <f>J27+O27</f>
        <v>0</v>
      </c>
      <c r="Q27" s="26"/>
      <c r="R27" s="292" t="str">
        <f t="shared" si="17"/>
        <v/>
      </c>
      <c r="S27" s="293" t="str">
        <f t="shared" si="18"/>
        <v/>
      </c>
      <c r="T27" s="65" t="s">
        <v>343</v>
      </c>
      <c r="U27" s="294" t="str">
        <f t="shared" si="57"/>
        <v/>
      </c>
      <c r="V27" s="4">
        <f>IF(P27&gt;0,IF(ISTEXT(C27)=TRUE,0,1),0)</f>
        <v>0</v>
      </c>
      <c r="W27" s="26">
        <f>IF(H27&gt;0,IF(RIGHT(G27,1)="*",0,1),0)</f>
        <v>0</v>
      </c>
      <c r="X27" s="26">
        <f>IF(OR(G27=data!$I$18,G27=data!$I$19,G27=data!$I$20,G27=data!$I$21,G27=data!$I$22,G27=data!$I$23,G27=data!$I$24,G27=data!$I$25,G27=data!$I$26,G27=data!$I$27,G27=data!$I$28,G27=data!$I$29,G27=data!$I$30,G27=data!$I$31,G27=data!$I$32,G27=data!$I$33,G27=data!$I$34,G27=data!$I$35,G27=data!$I$36,G27=data!$I$37,G27=data!$I$38,G27=data!$I$39,G27=data!$I$40,G27=data!$I$41,G27=data!$I$42,G27=data!$I$43,G27=data!$I$44),1,0)</f>
        <v>0</v>
      </c>
      <c r="Z27" s="179" t="s">
        <v>300</v>
      </c>
      <c r="AA27" s="10"/>
      <c r="AB27" s="10"/>
      <c r="AC27" s="171">
        <v>160</v>
      </c>
      <c r="AD27" s="336"/>
      <c r="AE27" s="227"/>
      <c r="AF27" s="171">
        <v>160</v>
      </c>
      <c r="AG27" s="336"/>
      <c r="AH27" s="227"/>
      <c r="AI27" s="171">
        <v>160</v>
      </c>
      <c r="AJ27" s="336"/>
      <c r="AK27" s="227"/>
      <c r="AL27" s="171">
        <v>160</v>
      </c>
      <c r="AM27" s="336"/>
      <c r="AN27" s="227"/>
      <c r="AO27" s="171">
        <v>160</v>
      </c>
      <c r="AP27" s="336"/>
      <c r="AQ27" s="227"/>
      <c r="AR27" s="171">
        <v>160</v>
      </c>
      <c r="AS27" s="336"/>
      <c r="AT27" s="227"/>
      <c r="AU27" s="171">
        <v>160</v>
      </c>
      <c r="AV27" s="336"/>
      <c r="AW27" s="227"/>
      <c r="AX27" s="171">
        <v>160</v>
      </c>
      <c r="AY27" s="336"/>
      <c r="AZ27" s="227"/>
      <c r="BA27" s="171">
        <v>160</v>
      </c>
      <c r="BB27" s="336"/>
      <c r="BC27" s="227"/>
      <c r="BD27" s="171">
        <v>160</v>
      </c>
      <c r="BE27" s="336"/>
      <c r="BF27" s="227"/>
      <c r="BG27" s="171">
        <v>160</v>
      </c>
      <c r="BH27" s="336"/>
      <c r="BI27" s="227"/>
      <c r="BJ27" s="171">
        <v>160</v>
      </c>
      <c r="BK27" s="336"/>
      <c r="BL27" s="227"/>
      <c r="BM27" s="337">
        <f t="shared" si="19"/>
        <v>0</v>
      </c>
      <c r="BN27" s="231">
        <f t="shared" si="20"/>
        <v>0</v>
      </c>
      <c r="BO27" s="230">
        <f t="shared" si="21"/>
        <v>0</v>
      </c>
      <c r="BP27" s="231">
        <f t="shared" si="22"/>
        <v>0</v>
      </c>
      <c r="BS27" s="167">
        <v>160</v>
      </c>
      <c r="BT27" s="335"/>
      <c r="BU27" s="180"/>
      <c r="BV27" s="167">
        <v>160</v>
      </c>
      <c r="BW27" s="335"/>
      <c r="BX27" s="180"/>
      <c r="BY27" s="167">
        <v>160</v>
      </c>
      <c r="BZ27" s="335"/>
      <c r="CA27" s="180"/>
      <c r="CB27" s="167">
        <v>160</v>
      </c>
      <c r="CC27" s="335"/>
      <c r="CD27" s="180"/>
      <c r="CE27" s="167">
        <v>160</v>
      </c>
      <c r="CF27" s="335"/>
      <c r="CG27" s="180"/>
      <c r="CH27" s="167">
        <v>160</v>
      </c>
      <c r="CI27" s="335"/>
      <c r="CJ27" s="180"/>
      <c r="CK27" s="167">
        <v>160</v>
      </c>
      <c r="CL27" s="335"/>
      <c r="CM27" s="180"/>
      <c r="CN27" s="167">
        <v>160</v>
      </c>
      <c r="CO27" s="335"/>
      <c r="CP27" s="180"/>
      <c r="CQ27" s="256">
        <f t="shared" si="23"/>
        <v>0</v>
      </c>
      <c r="CR27" s="255">
        <f t="shared" si="24"/>
        <v>0</v>
      </c>
      <c r="CS27" s="230">
        <f t="shared" si="25"/>
        <v>0</v>
      </c>
      <c r="CT27" s="231">
        <f t="shared" si="26"/>
        <v>0</v>
      </c>
      <c r="CW27" s="167">
        <v>160</v>
      </c>
      <c r="CX27" s="351"/>
      <c r="CY27" s="172"/>
      <c r="CZ27" s="198">
        <v>160</v>
      </c>
      <c r="DA27" s="336"/>
      <c r="DB27" s="172"/>
      <c r="DC27" s="198">
        <v>160</v>
      </c>
      <c r="DD27" s="336"/>
      <c r="DE27" s="172"/>
      <c r="DF27" s="198">
        <v>160</v>
      </c>
      <c r="DG27" s="336"/>
      <c r="DH27" s="172"/>
      <c r="DI27" s="198">
        <v>160</v>
      </c>
      <c r="DJ27" s="336"/>
      <c r="DK27" s="172"/>
      <c r="DL27" s="167">
        <v>160</v>
      </c>
      <c r="DM27" s="351"/>
      <c r="DN27" s="172"/>
      <c r="DO27" s="198">
        <v>160</v>
      </c>
      <c r="DP27" s="336"/>
      <c r="DQ27" s="172"/>
      <c r="DR27" s="198">
        <v>160</v>
      </c>
      <c r="DS27" s="336"/>
      <c r="DT27" s="172"/>
      <c r="DU27" s="256">
        <f t="shared" si="27"/>
        <v>0</v>
      </c>
      <c r="DV27" s="255">
        <f t="shared" si="28"/>
        <v>0</v>
      </c>
      <c r="DW27" s="230">
        <f t="shared" si="29"/>
        <v>0</v>
      </c>
      <c r="DX27" s="231">
        <f t="shared" si="30"/>
        <v>0</v>
      </c>
      <c r="EA27" s="357">
        <v>160</v>
      </c>
      <c r="EB27" s="335"/>
      <c r="EC27" s="172"/>
      <c r="ED27" s="198">
        <v>160</v>
      </c>
      <c r="EE27" s="335"/>
      <c r="EF27" s="172"/>
      <c r="EG27" s="198">
        <v>160</v>
      </c>
      <c r="EH27" s="335"/>
      <c r="EI27" s="172"/>
      <c r="EJ27" s="198">
        <v>160</v>
      </c>
      <c r="EK27" s="335"/>
      <c r="EL27" s="172"/>
      <c r="EM27" s="167">
        <v>160</v>
      </c>
      <c r="EN27" s="351"/>
      <c r="EO27" s="172"/>
      <c r="EP27" s="198">
        <v>160</v>
      </c>
      <c r="EQ27" s="335"/>
      <c r="ER27" s="172"/>
      <c r="ES27" s="167">
        <v>160</v>
      </c>
      <c r="ET27" s="351"/>
      <c r="EU27" s="172"/>
      <c r="EV27" s="198">
        <v>160</v>
      </c>
      <c r="EW27" s="335"/>
      <c r="EX27" s="172"/>
      <c r="EY27" s="256">
        <f t="shared" si="31"/>
        <v>0</v>
      </c>
      <c r="EZ27" s="255">
        <f t="shared" si="32"/>
        <v>0</v>
      </c>
      <c r="FA27" s="230">
        <f t="shared" si="33"/>
        <v>0</v>
      </c>
      <c r="FB27" s="231">
        <f t="shared" si="34"/>
        <v>0</v>
      </c>
      <c r="FE27" s="357">
        <v>160</v>
      </c>
      <c r="FF27" s="335"/>
      <c r="FG27" s="172"/>
      <c r="FH27" s="198">
        <v>160</v>
      </c>
      <c r="FI27" s="335"/>
      <c r="FJ27" s="172"/>
      <c r="FK27" s="198">
        <v>160</v>
      </c>
      <c r="FL27" s="335"/>
      <c r="FM27" s="172"/>
      <c r="FN27" s="198">
        <v>160</v>
      </c>
      <c r="FO27" s="335"/>
      <c r="FP27" s="172"/>
      <c r="FQ27" s="198">
        <v>160</v>
      </c>
      <c r="FR27" s="335"/>
      <c r="FS27" s="172"/>
      <c r="FT27" s="198">
        <v>160</v>
      </c>
      <c r="FU27" s="335"/>
      <c r="FV27" s="172"/>
      <c r="FW27" s="198">
        <v>160</v>
      </c>
      <c r="FX27" s="335"/>
      <c r="FY27" s="172"/>
      <c r="FZ27" s="198">
        <v>160</v>
      </c>
      <c r="GA27" s="335"/>
      <c r="GB27" s="172"/>
      <c r="GC27" s="256">
        <f t="shared" si="35"/>
        <v>0</v>
      </c>
      <c r="GD27" s="255">
        <f t="shared" si="36"/>
        <v>0</v>
      </c>
      <c r="GE27" s="230">
        <f t="shared" si="37"/>
        <v>0</v>
      </c>
      <c r="GF27" s="231">
        <f t="shared" si="38"/>
        <v>0</v>
      </c>
      <c r="GI27" s="357">
        <v>160</v>
      </c>
      <c r="GJ27" s="335"/>
      <c r="GK27" s="172"/>
      <c r="GL27" s="198">
        <v>160</v>
      </c>
      <c r="GM27" s="335"/>
      <c r="GN27" s="172"/>
      <c r="GO27" s="167">
        <v>160</v>
      </c>
      <c r="GP27" s="351"/>
      <c r="GQ27" s="172"/>
      <c r="GR27" s="167">
        <v>160</v>
      </c>
      <c r="GS27" s="351"/>
      <c r="GT27" s="172"/>
      <c r="GU27" s="167">
        <v>160</v>
      </c>
      <c r="GV27" s="351"/>
      <c r="GW27" s="172"/>
      <c r="GX27" s="167">
        <v>160</v>
      </c>
      <c r="GY27" s="351"/>
      <c r="GZ27" s="172"/>
      <c r="HA27" s="198">
        <v>160</v>
      </c>
      <c r="HB27" s="335"/>
      <c r="HC27" s="172"/>
      <c r="HD27" s="198">
        <v>160</v>
      </c>
      <c r="HE27" s="335"/>
      <c r="HF27" s="172"/>
      <c r="HG27" s="256">
        <f t="shared" si="39"/>
        <v>0</v>
      </c>
      <c r="HH27" s="255">
        <f t="shared" si="40"/>
        <v>0</v>
      </c>
      <c r="HI27" s="230">
        <f t="shared" si="41"/>
        <v>0</v>
      </c>
      <c r="HJ27" s="231">
        <f t="shared" si="42"/>
        <v>0</v>
      </c>
      <c r="HM27" s="167">
        <v>160</v>
      </c>
      <c r="HN27" s="351"/>
      <c r="HO27" s="172"/>
      <c r="HP27" s="167">
        <v>160</v>
      </c>
      <c r="HQ27" s="351"/>
      <c r="HR27" s="172"/>
      <c r="HS27" s="167">
        <v>160</v>
      </c>
      <c r="HT27" s="351"/>
      <c r="HU27" s="172"/>
      <c r="HV27" s="167">
        <v>160</v>
      </c>
      <c r="HW27" s="351"/>
      <c r="HX27" s="172"/>
      <c r="HY27" s="167">
        <v>160</v>
      </c>
      <c r="HZ27" s="351"/>
      <c r="IA27" s="172"/>
      <c r="IB27" s="167">
        <v>160</v>
      </c>
      <c r="IC27" s="351"/>
      <c r="ID27" s="172"/>
      <c r="IE27" s="167">
        <v>160</v>
      </c>
      <c r="IF27" s="351"/>
      <c r="IG27" s="172"/>
      <c r="IH27" s="167">
        <v>160</v>
      </c>
      <c r="II27" s="351"/>
      <c r="IJ27" s="172"/>
      <c r="IK27" s="256">
        <f t="shared" si="43"/>
        <v>0</v>
      </c>
      <c r="IL27" s="255">
        <f t="shared" si="44"/>
        <v>0</v>
      </c>
      <c r="IM27" s="230">
        <f t="shared" si="45"/>
        <v>0</v>
      </c>
      <c r="IN27" s="231">
        <f t="shared" si="46"/>
        <v>0</v>
      </c>
      <c r="IQ27" s="167">
        <v>160</v>
      </c>
      <c r="IR27" s="351"/>
      <c r="IS27" s="172"/>
      <c r="IT27" s="167">
        <v>160</v>
      </c>
      <c r="IU27" s="351"/>
      <c r="IV27" s="172"/>
      <c r="IW27" s="167">
        <v>160</v>
      </c>
      <c r="IX27" s="351"/>
      <c r="IY27" s="172"/>
      <c r="IZ27" s="167">
        <v>160</v>
      </c>
      <c r="JA27" s="351"/>
      <c r="JB27" s="172"/>
      <c r="JC27" s="167">
        <v>160</v>
      </c>
      <c r="JD27" s="351"/>
      <c r="JE27" s="172"/>
      <c r="JF27" s="167">
        <v>160</v>
      </c>
      <c r="JG27" s="351"/>
      <c r="JH27" s="172"/>
      <c r="JI27" s="209">
        <v>160</v>
      </c>
      <c r="JJ27" s="351"/>
      <c r="JK27" s="172"/>
      <c r="JL27" s="167">
        <v>160</v>
      </c>
      <c r="JM27" s="351"/>
      <c r="JN27" s="172"/>
      <c r="JO27" s="256">
        <f t="shared" si="47"/>
        <v>0</v>
      </c>
      <c r="JP27" s="255">
        <f t="shared" si="48"/>
        <v>0</v>
      </c>
      <c r="JQ27" s="230">
        <f t="shared" si="49"/>
        <v>0</v>
      </c>
      <c r="JR27" s="231">
        <f t="shared" si="50"/>
        <v>0</v>
      </c>
      <c r="JU27" s="357">
        <v>160</v>
      </c>
      <c r="JV27" s="335"/>
      <c r="JW27" s="172"/>
      <c r="JX27" s="167">
        <v>160</v>
      </c>
      <c r="JY27" s="351"/>
      <c r="JZ27" s="172"/>
      <c r="KA27" s="198">
        <v>160</v>
      </c>
      <c r="KB27" s="335"/>
      <c r="KC27" s="172"/>
      <c r="KD27" s="198">
        <v>160</v>
      </c>
      <c r="KE27" s="335"/>
      <c r="KF27" s="172"/>
      <c r="KG27" s="167">
        <v>160</v>
      </c>
      <c r="KH27" s="351"/>
      <c r="KI27" s="172"/>
      <c r="KJ27" s="167">
        <v>160</v>
      </c>
      <c r="KK27" s="351"/>
      <c r="KL27" s="172"/>
      <c r="KM27" s="167">
        <v>160</v>
      </c>
      <c r="KN27" s="351"/>
      <c r="KO27" s="172"/>
      <c r="KP27" s="167">
        <v>160</v>
      </c>
      <c r="KQ27" s="351"/>
      <c r="KR27" s="172"/>
      <c r="KS27" s="256">
        <f t="shared" si="51"/>
        <v>0</v>
      </c>
      <c r="KT27" s="255">
        <f t="shared" si="52"/>
        <v>0</v>
      </c>
      <c r="KU27" s="230">
        <f t="shared" si="53"/>
        <v>0</v>
      </c>
      <c r="KV27" s="231">
        <f t="shared" si="54"/>
        <v>0</v>
      </c>
      <c r="KY27" s="287" t="s">
        <v>300</v>
      </c>
      <c r="KZ27" s="365">
        <v>160</v>
      </c>
      <c r="LA27" s="335"/>
      <c r="LB27" s="180"/>
      <c r="LC27" s="256">
        <f t="shared" si="55"/>
        <v>0</v>
      </c>
      <c r="LD27" s="231">
        <f t="shared" si="1"/>
        <v>0</v>
      </c>
      <c r="LE27" s="230">
        <f t="shared" si="56"/>
        <v>0</v>
      </c>
      <c r="LF27" s="255">
        <f t="shared" si="2"/>
        <v>0</v>
      </c>
      <c r="LG27" s="297"/>
      <c r="LJ27" s="232">
        <f t="shared" si="3"/>
        <v>0</v>
      </c>
      <c r="LK27" s="259">
        <f t="shared" si="4"/>
        <v>0</v>
      </c>
      <c r="LL27" s="230">
        <f t="shared" si="5"/>
        <v>0</v>
      </c>
      <c r="LM27" s="231">
        <f t="shared" si="6"/>
        <v>0</v>
      </c>
      <c r="LN27" s="234">
        <f t="shared" si="7"/>
        <v>0</v>
      </c>
      <c r="LO27" s="233">
        <f t="shared" si="8"/>
        <v>0</v>
      </c>
      <c r="LP27" s="230">
        <f t="shared" si="9"/>
        <v>0</v>
      </c>
      <c r="LQ27" s="255">
        <f t="shared" si="10"/>
        <v>0</v>
      </c>
      <c r="LR27" s="426">
        <f t="shared" si="11"/>
        <v>0</v>
      </c>
      <c r="LS27" s="434">
        <f t="shared" si="12"/>
        <v>0</v>
      </c>
      <c r="LT27" s="426">
        <f t="shared" si="13"/>
        <v>0</v>
      </c>
      <c r="LU27" s="431">
        <f t="shared" si="14"/>
        <v>0</v>
      </c>
      <c r="LV27" s="429" t="s">
        <v>343</v>
      </c>
      <c r="LW27" s="434" t="s">
        <v>343</v>
      </c>
      <c r="LX27" s="426">
        <f t="shared" si="15"/>
        <v>0</v>
      </c>
      <c r="LY27" s="431">
        <f t="shared" si="16"/>
        <v>0</v>
      </c>
      <c r="MD27" s="26"/>
      <c r="ME27" s="26"/>
      <c r="MG27" s="26"/>
    </row>
    <row r="28" spans="2:345" s="4" customFormat="1" ht="15" hidden="1" customHeight="1" x14ac:dyDescent="0.25">
      <c r="B28" s="46"/>
      <c r="C28" s="572"/>
      <c r="D28" s="573"/>
      <c r="E28" s="564"/>
      <c r="F28" s="575"/>
      <c r="G28" s="593"/>
      <c r="H28" s="58"/>
      <c r="I28" s="57">
        <f>INT(ROUND(F28,2)*(IF(RIGHT(G28,1)="*",data!$J$11*H28+(IF(H28&gt;0, data!$K$11,0)),(IF(G28&gt;0,data!$J$11*RIGHT(G28,5)+data!$K$11,0)))))</f>
        <v>0</v>
      </c>
      <c r="J28" s="57"/>
      <c r="K28" s="594"/>
      <c r="L28" s="566"/>
      <c r="M28" s="131"/>
      <c r="N28" s="57">
        <f>INT(ROUND(F28,2)*(IF(J28&gt;0,(IF(L28="ano",data!$J$6,0)),0)))</f>
        <v>0</v>
      </c>
      <c r="O28" s="61"/>
      <c r="P28" s="63"/>
      <c r="Q28" s="26"/>
      <c r="R28" s="292" t="str">
        <f t="shared" si="17"/>
        <v/>
      </c>
      <c r="S28" s="293" t="str">
        <f t="shared" si="18"/>
        <v/>
      </c>
      <c r="T28" s="65" t="s">
        <v>343</v>
      </c>
      <c r="U28" s="294" t="str">
        <f t="shared" si="57"/>
        <v/>
      </c>
      <c r="V28" s="23"/>
      <c r="W28" s="26"/>
      <c r="X28" s="26">
        <f>IF(OR(G28=data!$I$18,G28=data!$I$19,G28=data!$I$20,G28=data!$I$21,G28=data!$I$22,G28=data!$I$23,G28=data!$I$24,G28=data!$I$25,G28=data!$I$26,G28=data!$I$27,G28=data!$I$28,G28=data!$I$29,G28=data!$I$30,G28=data!$I$31,G28=data!$I$32,G28=data!$I$33,G28=data!$I$34,G28=data!$I$35,G28=data!$I$36,G28=data!$I$37,G28=data!$I$38,G28=data!$I$39,G28=data!$I$40,G28=data!$I$41,G28=data!$I$42,G28=data!$I$43,G28=data!$I$44),1,0)</f>
        <v>0</v>
      </c>
      <c r="Z28" s="176" t="s">
        <v>300</v>
      </c>
      <c r="AA28" s="10"/>
      <c r="AB28" s="10"/>
      <c r="AC28" s="578">
        <v>160</v>
      </c>
      <c r="AD28" s="579"/>
      <c r="AE28" s="580"/>
      <c r="AF28" s="578">
        <v>160</v>
      </c>
      <c r="AG28" s="579"/>
      <c r="AH28" s="580"/>
      <c r="AI28" s="578">
        <v>160</v>
      </c>
      <c r="AJ28" s="579"/>
      <c r="AK28" s="580"/>
      <c r="AL28" s="578">
        <v>160</v>
      </c>
      <c r="AM28" s="579"/>
      <c r="AN28" s="580"/>
      <c r="AO28" s="578">
        <v>160</v>
      </c>
      <c r="AP28" s="579"/>
      <c r="AQ28" s="580"/>
      <c r="AR28" s="578">
        <v>160</v>
      </c>
      <c r="AS28" s="579"/>
      <c r="AT28" s="580"/>
      <c r="AU28" s="578">
        <v>160</v>
      </c>
      <c r="AV28" s="579"/>
      <c r="AW28" s="580"/>
      <c r="AX28" s="578">
        <v>160</v>
      </c>
      <c r="AY28" s="579"/>
      <c r="AZ28" s="580"/>
      <c r="BA28" s="578">
        <v>160</v>
      </c>
      <c r="BB28" s="579"/>
      <c r="BC28" s="580"/>
      <c r="BD28" s="578">
        <v>160</v>
      </c>
      <c r="BE28" s="579"/>
      <c r="BF28" s="580"/>
      <c r="BG28" s="578">
        <v>160</v>
      </c>
      <c r="BH28" s="579"/>
      <c r="BI28" s="580"/>
      <c r="BJ28" s="578">
        <v>160</v>
      </c>
      <c r="BK28" s="579"/>
      <c r="BL28" s="580"/>
      <c r="BM28" s="337">
        <f t="shared" si="19"/>
        <v>0</v>
      </c>
      <c r="BN28" s="231">
        <f t="shared" si="20"/>
        <v>0</v>
      </c>
      <c r="BO28" s="230">
        <f t="shared" si="21"/>
        <v>0</v>
      </c>
      <c r="BP28" s="231">
        <f t="shared" si="22"/>
        <v>0</v>
      </c>
      <c r="BQ28" s="23"/>
      <c r="BR28" s="23"/>
      <c r="BS28" s="177">
        <v>160</v>
      </c>
      <c r="BT28" s="591"/>
      <c r="BU28" s="178"/>
      <c r="BV28" s="177">
        <v>160</v>
      </c>
      <c r="BW28" s="591"/>
      <c r="BX28" s="178"/>
      <c r="BY28" s="177">
        <v>160</v>
      </c>
      <c r="BZ28" s="591"/>
      <c r="CA28" s="178"/>
      <c r="CB28" s="177">
        <v>160</v>
      </c>
      <c r="CC28" s="591"/>
      <c r="CD28" s="178"/>
      <c r="CE28" s="177">
        <v>160</v>
      </c>
      <c r="CF28" s="591"/>
      <c r="CG28" s="178"/>
      <c r="CH28" s="177">
        <v>160</v>
      </c>
      <c r="CI28" s="591"/>
      <c r="CJ28" s="178"/>
      <c r="CK28" s="177">
        <v>160</v>
      </c>
      <c r="CL28" s="591"/>
      <c r="CM28" s="178"/>
      <c r="CN28" s="177">
        <v>160</v>
      </c>
      <c r="CO28" s="591"/>
      <c r="CP28" s="178"/>
      <c r="CQ28" s="256">
        <f t="shared" si="23"/>
        <v>0</v>
      </c>
      <c r="CR28" s="255">
        <f t="shared" si="24"/>
        <v>0</v>
      </c>
      <c r="CS28" s="230">
        <f t="shared" si="25"/>
        <v>0</v>
      </c>
      <c r="CT28" s="231">
        <f t="shared" si="26"/>
        <v>0</v>
      </c>
      <c r="CU28" s="23"/>
      <c r="CV28" s="23"/>
      <c r="CW28" s="177">
        <v>160</v>
      </c>
      <c r="CX28" s="584"/>
      <c r="CY28" s="585"/>
      <c r="CZ28" s="205">
        <v>160</v>
      </c>
      <c r="DA28" s="579"/>
      <c r="DB28" s="585"/>
      <c r="DC28" s="205">
        <v>160</v>
      </c>
      <c r="DD28" s="579"/>
      <c r="DE28" s="585"/>
      <c r="DF28" s="205">
        <v>160</v>
      </c>
      <c r="DG28" s="579"/>
      <c r="DH28" s="585"/>
      <c r="DI28" s="205">
        <v>160</v>
      </c>
      <c r="DJ28" s="579"/>
      <c r="DK28" s="585"/>
      <c r="DL28" s="177">
        <v>160</v>
      </c>
      <c r="DM28" s="584"/>
      <c r="DN28" s="585"/>
      <c r="DO28" s="205">
        <v>160</v>
      </c>
      <c r="DP28" s="579"/>
      <c r="DQ28" s="585"/>
      <c r="DR28" s="205">
        <v>160</v>
      </c>
      <c r="DS28" s="579"/>
      <c r="DT28" s="585"/>
      <c r="DU28" s="256">
        <f t="shared" si="27"/>
        <v>0</v>
      </c>
      <c r="DV28" s="255">
        <f t="shared" si="28"/>
        <v>0</v>
      </c>
      <c r="DW28" s="230">
        <f t="shared" si="29"/>
        <v>0</v>
      </c>
      <c r="DX28" s="231">
        <f t="shared" si="30"/>
        <v>0</v>
      </c>
      <c r="DY28" s="23"/>
      <c r="DZ28" s="23"/>
      <c r="EA28" s="586">
        <v>160</v>
      </c>
      <c r="EB28" s="591"/>
      <c r="EC28" s="585"/>
      <c r="ED28" s="205">
        <v>160</v>
      </c>
      <c r="EE28" s="591"/>
      <c r="EF28" s="585"/>
      <c r="EG28" s="205">
        <v>160</v>
      </c>
      <c r="EH28" s="591"/>
      <c r="EI28" s="585"/>
      <c r="EJ28" s="205">
        <v>160</v>
      </c>
      <c r="EK28" s="591"/>
      <c r="EL28" s="585"/>
      <c r="EM28" s="177">
        <v>160</v>
      </c>
      <c r="EN28" s="584"/>
      <c r="EO28" s="585"/>
      <c r="EP28" s="205">
        <v>160</v>
      </c>
      <c r="EQ28" s="591"/>
      <c r="ER28" s="585"/>
      <c r="ES28" s="177">
        <v>160</v>
      </c>
      <c r="ET28" s="584"/>
      <c r="EU28" s="585"/>
      <c r="EV28" s="205">
        <v>160</v>
      </c>
      <c r="EW28" s="591"/>
      <c r="EX28" s="585"/>
      <c r="EY28" s="256">
        <f t="shared" si="31"/>
        <v>0</v>
      </c>
      <c r="EZ28" s="255">
        <f t="shared" si="32"/>
        <v>0</v>
      </c>
      <c r="FA28" s="230">
        <f t="shared" si="33"/>
        <v>0</v>
      </c>
      <c r="FB28" s="231">
        <f t="shared" si="34"/>
        <v>0</v>
      </c>
      <c r="FC28" s="23"/>
      <c r="FD28" s="23"/>
      <c r="FE28" s="586">
        <v>160</v>
      </c>
      <c r="FF28" s="591"/>
      <c r="FG28" s="585"/>
      <c r="FH28" s="205">
        <v>160</v>
      </c>
      <c r="FI28" s="591"/>
      <c r="FJ28" s="585"/>
      <c r="FK28" s="205">
        <v>160</v>
      </c>
      <c r="FL28" s="591"/>
      <c r="FM28" s="585"/>
      <c r="FN28" s="205">
        <v>160</v>
      </c>
      <c r="FO28" s="591"/>
      <c r="FP28" s="585"/>
      <c r="FQ28" s="205">
        <v>160</v>
      </c>
      <c r="FR28" s="591"/>
      <c r="FS28" s="585"/>
      <c r="FT28" s="205">
        <v>160</v>
      </c>
      <c r="FU28" s="591"/>
      <c r="FV28" s="585"/>
      <c r="FW28" s="205">
        <v>160</v>
      </c>
      <c r="FX28" s="591"/>
      <c r="FY28" s="585"/>
      <c r="FZ28" s="205">
        <v>160</v>
      </c>
      <c r="GA28" s="591"/>
      <c r="GB28" s="585"/>
      <c r="GC28" s="256">
        <f t="shared" si="35"/>
        <v>0</v>
      </c>
      <c r="GD28" s="255">
        <f t="shared" si="36"/>
        <v>0</v>
      </c>
      <c r="GE28" s="230">
        <f t="shared" si="37"/>
        <v>0</v>
      </c>
      <c r="GF28" s="231">
        <f t="shared" si="38"/>
        <v>0</v>
      </c>
      <c r="GG28" s="23"/>
      <c r="GH28" s="23"/>
      <c r="GI28" s="586">
        <v>160</v>
      </c>
      <c r="GJ28" s="591"/>
      <c r="GK28" s="585"/>
      <c r="GL28" s="205">
        <v>160</v>
      </c>
      <c r="GM28" s="591"/>
      <c r="GN28" s="585"/>
      <c r="GO28" s="177">
        <v>160</v>
      </c>
      <c r="GP28" s="584"/>
      <c r="GQ28" s="585"/>
      <c r="GR28" s="177">
        <v>160</v>
      </c>
      <c r="GS28" s="584"/>
      <c r="GT28" s="585"/>
      <c r="GU28" s="177">
        <v>160</v>
      </c>
      <c r="GV28" s="584"/>
      <c r="GW28" s="585"/>
      <c r="GX28" s="177">
        <v>160</v>
      </c>
      <c r="GY28" s="584"/>
      <c r="GZ28" s="585"/>
      <c r="HA28" s="205">
        <v>160</v>
      </c>
      <c r="HB28" s="591"/>
      <c r="HC28" s="585"/>
      <c r="HD28" s="205">
        <v>160</v>
      </c>
      <c r="HE28" s="591"/>
      <c r="HF28" s="585"/>
      <c r="HG28" s="256">
        <f t="shared" si="39"/>
        <v>0</v>
      </c>
      <c r="HH28" s="255">
        <f t="shared" si="40"/>
        <v>0</v>
      </c>
      <c r="HI28" s="230">
        <f t="shared" si="41"/>
        <v>0</v>
      </c>
      <c r="HJ28" s="231">
        <f t="shared" si="42"/>
        <v>0</v>
      </c>
      <c r="HK28" s="23"/>
      <c r="HL28" s="23"/>
      <c r="HM28" s="177">
        <v>160</v>
      </c>
      <c r="HN28" s="584"/>
      <c r="HO28" s="585"/>
      <c r="HP28" s="177">
        <v>160</v>
      </c>
      <c r="HQ28" s="584"/>
      <c r="HR28" s="585"/>
      <c r="HS28" s="177">
        <v>160</v>
      </c>
      <c r="HT28" s="584"/>
      <c r="HU28" s="585"/>
      <c r="HV28" s="177">
        <v>160</v>
      </c>
      <c r="HW28" s="584"/>
      <c r="HX28" s="585"/>
      <c r="HY28" s="177">
        <v>160</v>
      </c>
      <c r="HZ28" s="584"/>
      <c r="IA28" s="585"/>
      <c r="IB28" s="177">
        <v>160</v>
      </c>
      <c r="IC28" s="584"/>
      <c r="ID28" s="585"/>
      <c r="IE28" s="177">
        <v>160</v>
      </c>
      <c r="IF28" s="584"/>
      <c r="IG28" s="585"/>
      <c r="IH28" s="177">
        <v>160</v>
      </c>
      <c r="II28" s="584"/>
      <c r="IJ28" s="585"/>
      <c r="IK28" s="256">
        <f t="shared" si="43"/>
        <v>0</v>
      </c>
      <c r="IL28" s="255">
        <f t="shared" si="44"/>
        <v>0</v>
      </c>
      <c r="IM28" s="230">
        <f t="shared" si="45"/>
        <v>0</v>
      </c>
      <c r="IN28" s="231">
        <f t="shared" si="46"/>
        <v>0</v>
      </c>
      <c r="IO28" s="23"/>
      <c r="IP28" s="23"/>
      <c r="IQ28" s="177">
        <v>160</v>
      </c>
      <c r="IR28" s="584"/>
      <c r="IS28" s="585"/>
      <c r="IT28" s="177">
        <v>160</v>
      </c>
      <c r="IU28" s="584"/>
      <c r="IV28" s="585"/>
      <c r="IW28" s="177">
        <v>160</v>
      </c>
      <c r="IX28" s="584"/>
      <c r="IY28" s="585"/>
      <c r="IZ28" s="177">
        <v>160</v>
      </c>
      <c r="JA28" s="584"/>
      <c r="JB28" s="585"/>
      <c r="JC28" s="177">
        <v>160</v>
      </c>
      <c r="JD28" s="584"/>
      <c r="JE28" s="585"/>
      <c r="JF28" s="177">
        <v>160</v>
      </c>
      <c r="JG28" s="584"/>
      <c r="JH28" s="585"/>
      <c r="JI28" s="568">
        <v>160</v>
      </c>
      <c r="JJ28" s="584"/>
      <c r="JK28" s="585"/>
      <c r="JL28" s="177">
        <v>160</v>
      </c>
      <c r="JM28" s="584"/>
      <c r="JN28" s="585"/>
      <c r="JO28" s="256">
        <f t="shared" si="47"/>
        <v>0</v>
      </c>
      <c r="JP28" s="255">
        <f t="shared" si="48"/>
        <v>0</v>
      </c>
      <c r="JQ28" s="230">
        <f t="shared" si="49"/>
        <v>0</v>
      </c>
      <c r="JR28" s="231">
        <f t="shared" si="50"/>
        <v>0</v>
      </c>
      <c r="JS28" s="23"/>
      <c r="JT28" s="23"/>
      <c r="JU28" s="586">
        <v>160</v>
      </c>
      <c r="JV28" s="591"/>
      <c r="JW28" s="585"/>
      <c r="JX28" s="177">
        <v>160</v>
      </c>
      <c r="JY28" s="584"/>
      <c r="JZ28" s="585"/>
      <c r="KA28" s="205">
        <v>160</v>
      </c>
      <c r="KB28" s="591"/>
      <c r="KC28" s="585"/>
      <c r="KD28" s="205">
        <v>160</v>
      </c>
      <c r="KE28" s="591"/>
      <c r="KF28" s="585"/>
      <c r="KG28" s="177">
        <v>160</v>
      </c>
      <c r="KH28" s="584"/>
      <c r="KI28" s="585"/>
      <c r="KJ28" s="177">
        <v>160</v>
      </c>
      <c r="KK28" s="584"/>
      <c r="KL28" s="585"/>
      <c r="KM28" s="177">
        <v>160</v>
      </c>
      <c r="KN28" s="584"/>
      <c r="KO28" s="585"/>
      <c r="KP28" s="177">
        <v>160</v>
      </c>
      <c r="KQ28" s="584"/>
      <c r="KR28" s="585"/>
      <c r="KS28" s="256">
        <f t="shared" si="51"/>
        <v>0</v>
      </c>
      <c r="KT28" s="255">
        <f t="shared" si="52"/>
        <v>0</v>
      </c>
      <c r="KU28" s="230">
        <f t="shared" si="53"/>
        <v>0</v>
      </c>
      <c r="KV28" s="231">
        <f t="shared" si="54"/>
        <v>0</v>
      </c>
      <c r="KW28" s="23"/>
      <c r="KX28" s="23"/>
      <c r="KY28" s="589" t="s">
        <v>300</v>
      </c>
      <c r="KZ28" s="595">
        <v>160</v>
      </c>
      <c r="LA28" s="591"/>
      <c r="LB28" s="178"/>
      <c r="LC28" s="256">
        <f t="shared" si="55"/>
        <v>0</v>
      </c>
      <c r="LD28" s="231">
        <f t="shared" si="1"/>
        <v>0</v>
      </c>
      <c r="LE28" s="230">
        <f t="shared" si="56"/>
        <v>0</v>
      </c>
      <c r="LF28" s="255">
        <f t="shared" si="2"/>
        <v>0</v>
      </c>
      <c r="LG28" s="592"/>
      <c r="LH28" s="23"/>
      <c r="LI28" s="23"/>
      <c r="LJ28" s="232">
        <f t="shared" si="3"/>
        <v>0</v>
      </c>
      <c r="LK28" s="259">
        <f t="shared" si="4"/>
        <v>0</v>
      </c>
      <c r="LL28" s="230">
        <f t="shared" si="5"/>
        <v>0</v>
      </c>
      <c r="LM28" s="231">
        <f t="shared" si="6"/>
        <v>0</v>
      </c>
      <c r="LN28" s="234">
        <f t="shared" si="7"/>
        <v>0</v>
      </c>
      <c r="LO28" s="233">
        <f t="shared" si="8"/>
        <v>0</v>
      </c>
      <c r="LP28" s="230">
        <f t="shared" si="9"/>
        <v>0</v>
      </c>
      <c r="LQ28" s="255">
        <f t="shared" si="10"/>
        <v>0</v>
      </c>
      <c r="LR28" s="426">
        <f t="shared" si="11"/>
        <v>0</v>
      </c>
      <c r="LS28" s="434">
        <f t="shared" si="12"/>
        <v>0</v>
      </c>
      <c r="LT28" s="426">
        <f t="shared" si="13"/>
        <v>0</v>
      </c>
      <c r="LU28" s="431">
        <f t="shared" si="14"/>
        <v>0</v>
      </c>
      <c r="LV28" s="429" t="s">
        <v>343</v>
      </c>
      <c r="LW28" s="434" t="s">
        <v>343</v>
      </c>
      <c r="LX28" s="426">
        <f t="shared" si="15"/>
        <v>0</v>
      </c>
      <c r="LY28" s="431">
        <f t="shared" si="16"/>
        <v>0</v>
      </c>
      <c r="LZ28" s="23"/>
      <c r="MD28" s="26"/>
      <c r="ME28" s="26"/>
      <c r="MG28" s="26"/>
    </row>
    <row r="29" spans="2:345" s="4" customFormat="1" ht="16.5" customHeight="1" x14ac:dyDescent="0.25">
      <c r="B29" s="46" t="s">
        <v>21</v>
      </c>
      <c r="C29" s="952"/>
      <c r="D29" s="953"/>
      <c r="E29" s="313"/>
      <c r="F29" s="314"/>
      <c r="G29" s="315"/>
      <c r="H29" s="59"/>
      <c r="I29" s="57">
        <f>INT(ROUND(F29,2)*(IF(RIGHT(G29,1)="*",data!$J$11*H29+(IF(H29&gt;0, data!$K$11,0)),(IF(G29&gt;0,data!$J$11*RIGHT(G29,5)+data!$K$11,0)))))</f>
        <v>0</v>
      </c>
      <c r="J29" s="57">
        <f>IF(E29&gt;0,I29*E29,0)</f>
        <v>0</v>
      </c>
      <c r="K29" s="319"/>
      <c r="L29" s="320"/>
      <c r="M29" s="318"/>
      <c r="N29" s="57">
        <f>INT(ROUND(F29,2)*(IF(J29&gt;0,(IF(L29="ano",data!$J$6,0)),0)))</f>
        <v>0</v>
      </c>
      <c r="O29" s="61">
        <f>IF(M29&gt;E29,N29*E29,N29*M29)</f>
        <v>0</v>
      </c>
      <c r="P29" s="63">
        <f>J29+O29</f>
        <v>0</v>
      </c>
      <c r="Q29" s="26"/>
      <c r="R29" s="292" t="str">
        <f t="shared" si="17"/>
        <v/>
      </c>
      <c r="S29" s="293" t="str">
        <f t="shared" si="18"/>
        <v/>
      </c>
      <c r="T29" s="65" t="s">
        <v>343</v>
      </c>
      <c r="U29" s="294" t="str">
        <f t="shared" si="57"/>
        <v/>
      </c>
      <c r="V29" s="4">
        <f>IF(P29&gt;0,IF(ISTEXT(C29)=TRUE,0,1),0)</f>
        <v>0</v>
      </c>
      <c r="W29" s="26">
        <f>IF(H29&gt;0,IF(RIGHT(G29,1)="*",0,1),0)</f>
        <v>0</v>
      </c>
      <c r="X29" s="26">
        <f>IF(OR(G29=data!$I$18,G29=data!$I$19,G29=data!$I$20,G29=data!$I$21,G29=data!$I$22,G29=data!$I$23,G29=data!$I$24,G29=data!$I$25,G29=data!$I$26,G29=data!$I$27,G29=data!$I$28,G29=data!$I$29,G29=data!$I$30,G29=data!$I$31,G29=data!$I$32,G29=data!$I$33,G29=data!$I$34,G29=data!$I$35,G29=data!$I$36,G29=data!$I$37,G29=data!$I$38,G29=data!$I$39,G29=data!$I$40,G29=data!$I$41,G29=data!$I$42,G29=data!$I$43,G29=data!$I$44),1,0)</f>
        <v>0</v>
      </c>
      <c r="Z29" s="179" t="s">
        <v>300</v>
      </c>
      <c r="AA29" s="10"/>
      <c r="AB29" s="10"/>
      <c r="AC29" s="171">
        <v>160</v>
      </c>
      <c r="AD29" s="336"/>
      <c r="AE29" s="227"/>
      <c r="AF29" s="171">
        <v>160</v>
      </c>
      <c r="AG29" s="336"/>
      <c r="AH29" s="227"/>
      <c r="AI29" s="171">
        <v>160</v>
      </c>
      <c r="AJ29" s="336"/>
      <c r="AK29" s="227"/>
      <c r="AL29" s="171">
        <v>160</v>
      </c>
      <c r="AM29" s="336"/>
      <c r="AN29" s="227"/>
      <c r="AO29" s="171">
        <v>160</v>
      </c>
      <c r="AP29" s="336"/>
      <c r="AQ29" s="227"/>
      <c r="AR29" s="171">
        <v>160</v>
      </c>
      <c r="AS29" s="336"/>
      <c r="AT29" s="227"/>
      <c r="AU29" s="171">
        <v>160</v>
      </c>
      <c r="AV29" s="336"/>
      <c r="AW29" s="227"/>
      <c r="AX29" s="171">
        <v>160</v>
      </c>
      <c r="AY29" s="336"/>
      <c r="AZ29" s="227"/>
      <c r="BA29" s="171">
        <v>160</v>
      </c>
      <c r="BB29" s="336"/>
      <c r="BC29" s="227"/>
      <c r="BD29" s="171">
        <v>160</v>
      </c>
      <c r="BE29" s="336"/>
      <c r="BF29" s="227"/>
      <c r="BG29" s="171">
        <v>160</v>
      </c>
      <c r="BH29" s="336"/>
      <c r="BI29" s="227"/>
      <c r="BJ29" s="171">
        <v>160</v>
      </c>
      <c r="BK29" s="336"/>
      <c r="BL29" s="227"/>
      <c r="BM29" s="337">
        <f t="shared" si="19"/>
        <v>0</v>
      </c>
      <c r="BN29" s="231">
        <f t="shared" si="20"/>
        <v>0</v>
      </c>
      <c r="BO29" s="230">
        <f t="shared" si="21"/>
        <v>0</v>
      </c>
      <c r="BP29" s="231">
        <f t="shared" si="22"/>
        <v>0</v>
      </c>
      <c r="BS29" s="167">
        <v>160</v>
      </c>
      <c r="BT29" s="335"/>
      <c r="BU29" s="180"/>
      <c r="BV29" s="167">
        <v>160</v>
      </c>
      <c r="BW29" s="335"/>
      <c r="BX29" s="180"/>
      <c r="BY29" s="167">
        <v>160</v>
      </c>
      <c r="BZ29" s="335"/>
      <c r="CA29" s="180"/>
      <c r="CB29" s="167">
        <v>160</v>
      </c>
      <c r="CC29" s="335"/>
      <c r="CD29" s="180"/>
      <c r="CE29" s="167">
        <v>160</v>
      </c>
      <c r="CF29" s="335"/>
      <c r="CG29" s="180"/>
      <c r="CH29" s="167">
        <v>160</v>
      </c>
      <c r="CI29" s="335"/>
      <c r="CJ29" s="180"/>
      <c r="CK29" s="167">
        <v>160</v>
      </c>
      <c r="CL29" s="335"/>
      <c r="CM29" s="180"/>
      <c r="CN29" s="167">
        <v>160</v>
      </c>
      <c r="CO29" s="335"/>
      <c r="CP29" s="180"/>
      <c r="CQ29" s="256">
        <f t="shared" si="23"/>
        <v>0</v>
      </c>
      <c r="CR29" s="255">
        <f t="shared" si="24"/>
        <v>0</v>
      </c>
      <c r="CS29" s="230">
        <f t="shared" si="25"/>
        <v>0</v>
      </c>
      <c r="CT29" s="231">
        <f t="shared" si="26"/>
        <v>0</v>
      </c>
      <c r="CW29" s="167">
        <v>160</v>
      </c>
      <c r="CX29" s="351"/>
      <c r="CY29" s="172"/>
      <c r="CZ29" s="198">
        <v>160</v>
      </c>
      <c r="DA29" s="336"/>
      <c r="DB29" s="172"/>
      <c r="DC29" s="198">
        <v>160</v>
      </c>
      <c r="DD29" s="336"/>
      <c r="DE29" s="172"/>
      <c r="DF29" s="198">
        <v>160</v>
      </c>
      <c r="DG29" s="336"/>
      <c r="DH29" s="172"/>
      <c r="DI29" s="198">
        <v>160</v>
      </c>
      <c r="DJ29" s="336"/>
      <c r="DK29" s="172"/>
      <c r="DL29" s="167">
        <v>160</v>
      </c>
      <c r="DM29" s="351"/>
      <c r="DN29" s="172"/>
      <c r="DO29" s="198">
        <v>160</v>
      </c>
      <c r="DP29" s="336"/>
      <c r="DQ29" s="172"/>
      <c r="DR29" s="198">
        <v>160</v>
      </c>
      <c r="DS29" s="336"/>
      <c r="DT29" s="172"/>
      <c r="DU29" s="256">
        <f t="shared" si="27"/>
        <v>0</v>
      </c>
      <c r="DV29" s="255">
        <f t="shared" si="28"/>
        <v>0</v>
      </c>
      <c r="DW29" s="230">
        <f t="shared" si="29"/>
        <v>0</v>
      </c>
      <c r="DX29" s="231">
        <f t="shared" si="30"/>
        <v>0</v>
      </c>
      <c r="EA29" s="357">
        <v>160</v>
      </c>
      <c r="EB29" s="335"/>
      <c r="EC29" s="172"/>
      <c r="ED29" s="198">
        <v>160</v>
      </c>
      <c r="EE29" s="335"/>
      <c r="EF29" s="172"/>
      <c r="EG29" s="198">
        <v>160</v>
      </c>
      <c r="EH29" s="335"/>
      <c r="EI29" s="172"/>
      <c r="EJ29" s="198">
        <v>160</v>
      </c>
      <c r="EK29" s="335"/>
      <c r="EL29" s="172"/>
      <c r="EM29" s="167">
        <v>160</v>
      </c>
      <c r="EN29" s="351"/>
      <c r="EO29" s="172"/>
      <c r="EP29" s="198">
        <v>160</v>
      </c>
      <c r="EQ29" s="335"/>
      <c r="ER29" s="172"/>
      <c r="ES29" s="167">
        <v>160</v>
      </c>
      <c r="ET29" s="351"/>
      <c r="EU29" s="172"/>
      <c r="EV29" s="198">
        <v>160</v>
      </c>
      <c r="EW29" s="335"/>
      <c r="EX29" s="172"/>
      <c r="EY29" s="256">
        <f t="shared" si="31"/>
        <v>0</v>
      </c>
      <c r="EZ29" s="255">
        <f t="shared" si="32"/>
        <v>0</v>
      </c>
      <c r="FA29" s="230">
        <f t="shared" si="33"/>
        <v>0</v>
      </c>
      <c r="FB29" s="231">
        <f t="shared" si="34"/>
        <v>0</v>
      </c>
      <c r="FE29" s="357">
        <v>160</v>
      </c>
      <c r="FF29" s="335"/>
      <c r="FG29" s="172"/>
      <c r="FH29" s="198">
        <v>160</v>
      </c>
      <c r="FI29" s="335"/>
      <c r="FJ29" s="172"/>
      <c r="FK29" s="198">
        <v>160</v>
      </c>
      <c r="FL29" s="335"/>
      <c r="FM29" s="172"/>
      <c r="FN29" s="198">
        <v>160</v>
      </c>
      <c r="FO29" s="335"/>
      <c r="FP29" s="172"/>
      <c r="FQ29" s="198">
        <v>160</v>
      </c>
      <c r="FR29" s="335"/>
      <c r="FS29" s="172"/>
      <c r="FT29" s="198">
        <v>160</v>
      </c>
      <c r="FU29" s="335"/>
      <c r="FV29" s="172"/>
      <c r="FW29" s="198">
        <v>160</v>
      </c>
      <c r="FX29" s="335"/>
      <c r="FY29" s="172"/>
      <c r="FZ29" s="198">
        <v>160</v>
      </c>
      <c r="GA29" s="335"/>
      <c r="GB29" s="172"/>
      <c r="GC29" s="256">
        <f t="shared" si="35"/>
        <v>0</v>
      </c>
      <c r="GD29" s="255">
        <f t="shared" si="36"/>
        <v>0</v>
      </c>
      <c r="GE29" s="230">
        <f t="shared" si="37"/>
        <v>0</v>
      </c>
      <c r="GF29" s="231">
        <f t="shared" si="38"/>
        <v>0</v>
      </c>
      <c r="GI29" s="357">
        <v>160</v>
      </c>
      <c r="GJ29" s="335"/>
      <c r="GK29" s="172"/>
      <c r="GL29" s="198">
        <v>160</v>
      </c>
      <c r="GM29" s="335"/>
      <c r="GN29" s="172"/>
      <c r="GO29" s="167">
        <v>160</v>
      </c>
      <c r="GP29" s="351"/>
      <c r="GQ29" s="172"/>
      <c r="GR29" s="167">
        <v>160</v>
      </c>
      <c r="GS29" s="351"/>
      <c r="GT29" s="172"/>
      <c r="GU29" s="167">
        <v>160</v>
      </c>
      <c r="GV29" s="351"/>
      <c r="GW29" s="172"/>
      <c r="GX29" s="167">
        <v>160</v>
      </c>
      <c r="GY29" s="351"/>
      <c r="GZ29" s="172"/>
      <c r="HA29" s="198">
        <v>160</v>
      </c>
      <c r="HB29" s="335"/>
      <c r="HC29" s="172"/>
      <c r="HD29" s="198">
        <v>160</v>
      </c>
      <c r="HE29" s="335"/>
      <c r="HF29" s="172"/>
      <c r="HG29" s="256">
        <f t="shared" si="39"/>
        <v>0</v>
      </c>
      <c r="HH29" s="255">
        <f t="shared" si="40"/>
        <v>0</v>
      </c>
      <c r="HI29" s="230">
        <f t="shared" si="41"/>
        <v>0</v>
      </c>
      <c r="HJ29" s="231">
        <f t="shared" si="42"/>
        <v>0</v>
      </c>
      <c r="HM29" s="167">
        <v>160</v>
      </c>
      <c r="HN29" s="351"/>
      <c r="HO29" s="172"/>
      <c r="HP29" s="167">
        <v>160</v>
      </c>
      <c r="HQ29" s="351"/>
      <c r="HR29" s="172"/>
      <c r="HS29" s="167">
        <v>160</v>
      </c>
      <c r="HT29" s="351"/>
      <c r="HU29" s="172"/>
      <c r="HV29" s="167">
        <v>160</v>
      </c>
      <c r="HW29" s="351"/>
      <c r="HX29" s="172"/>
      <c r="HY29" s="167">
        <v>160</v>
      </c>
      <c r="HZ29" s="351"/>
      <c r="IA29" s="172"/>
      <c r="IB29" s="167">
        <v>160</v>
      </c>
      <c r="IC29" s="351"/>
      <c r="ID29" s="172"/>
      <c r="IE29" s="167">
        <v>160</v>
      </c>
      <c r="IF29" s="351"/>
      <c r="IG29" s="172"/>
      <c r="IH29" s="167">
        <v>160</v>
      </c>
      <c r="II29" s="351"/>
      <c r="IJ29" s="172"/>
      <c r="IK29" s="256">
        <f t="shared" si="43"/>
        <v>0</v>
      </c>
      <c r="IL29" s="255">
        <f t="shared" si="44"/>
        <v>0</v>
      </c>
      <c r="IM29" s="230">
        <f t="shared" si="45"/>
        <v>0</v>
      </c>
      <c r="IN29" s="231">
        <f t="shared" si="46"/>
        <v>0</v>
      </c>
      <c r="IQ29" s="167">
        <v>160</v>
      </c>
      <c r="IR29" s="351"/>
      <c r="IS29" s="172"/>
      <c r="IT29" s="167">
        <v>160</v>
      </c>
      <c r="IU29" s="351"/>
      <c r="IV29" s="172"/>
      <c r="IW29" s="167">
        <v>160</v>
      </c>
      <c r="IX29" s="351"/>
      <c r="IY29" s="172"/>
      <c r="IZ29" s="167">
        <v>160</v>
      </c>
      <c r="JA29" s="351"/>
      <c r="JB29" s="172"/>
      <c r="JC29" s="167">
        <v>160</v>
      </c>
      <c r="JD29" s="351"/>
      <c r="JE29" s="172"/>
      <c r="JF29" s="167">
        <v>160</v>
      </c>
      <c r="JG29" s="351"/>
      <c r="JH29" s="172"/>
      <c r="JI29" s="209">
        <v>160</v>
      </c>
      <c r="JJ29" s="351"/>
      <c r="JK29" s="172"/>
      <c r="JL29" s="167">
        <v>160</v>
      </c>
      <c r="JM29" s="351"/>
      <c r="JN29" s="172"/>
      <c r="JO29" s="256">
        <f t="shared" si="47"/>
        <v>0</v>
      </c>
      <c r="JP29" s="255">
        <f t="shared" si="48"/>
        <v>0</v>
      </c>
      <c r="JQ29" s="230">
        <f t="shared" si="49"/>
        <v>0</v>
      </c>
      <c r="JR29" s="231">
        <f t="shared" si="50"/>
        <v>0</v>
      </c>
      <c r="JU29" s="357">
        <v>160</v>
      </c>
      <c r="JV29" s="335"/>
      <c r="JW29" s="172"/>
      <c r="JX29" s="167">
        <v>160</v>
      </c>
      <c r="JY29" s="351"/>
      <c r="JZ29" s="172"/>
      <c r="KA29" s="198">
        <v>160</v>
      </c>
      <c r="KB29" s="335"/>
      <c r="KC29" s="172"/>
      <c r="KD29" s="198">
        <v>160</v>
      </c>
      <c r="KE29" s="335"/>
      <c r="KF29" s="172"/>
      <c r="KG29" s="167">
        <v>160</v>
      </c>
      <c r="KH29" s="351"/>
      <c r="KI29" s="172"/>
      <c r="KJ29" s="167">
        <v>160</v>
      </c>
      <c r="KK29" s="351"/>
      <c r="KL29" s="172"/>
      <c r="KM29" s="167">
        <v>160</v>
      </c>
      <c r="KN29" s="351"/>
      <c r="KO29" s="172"/>
      <c r="KP29" s="167">
        <v>160</v>
      </c>
      <c r="KQ29" s="351"/>
      <c r="KR29" s="172"/>
      <c r="KS29" s="256">
        <f t="shared" si="51"/>
        <v>0</v>
      </c>
      <c r="KT29" s="255">
        <f t="shared" si="52"/>
        <v>0</v>
      </c>
      <c r="KU29" s="230">
        <f t="shared" si="53"/>
        <v>0</v>
      </c>
      <c r="KV29" s="231">
        <f t="shared" si="54"/>
        <v>0</v>
      </c>
      <c r="KY29" s="287" t="s">
        <v>300</v>
      </c>
      <c r="KZ29" s="365">
        <v>160</v>
      </c>
      <c r="LA29" s="335"/>
      <c r="LB29" s="180"/>
      <c r="LC29" s="256">
        <f t="shared" si="55"/>
        <v>0</v>
      </c>
      <c r="LD29" s="231">
        <f t="shared" si="1"/>
        <v>0</v>
      </c>
      <c r="LE29" s="230">
        <f t="shared" si="56"/>
        <v>0</v>
      </c>
      <c r="LF29" s="255">
        <f t="shared" si="2"/>
        <v>0</v>
      </c>
      <c r="LG29" s="297"/>
      <c r="LJ29" s="232">
        <f t="shared" si="3"/>
        <v>0</v>
      </c>
      <c r="LK29" s="259">
        <f t="shared" si="4"/>
        <v>0</v>
      </c>
      <c r="LL29" s="230">
        <f t="shared" si="5"/>
        <v>0</v>
      </c>
      <c r="LM29" s="231">
        <f t="shared" si="6"/>
        <v>0</v>
      </c>
      <c r="LN29" s="234">
        <f t="shared" si="7"/>
        <v>0</v>
      </c>
      <c r="LO29" s="233">
        <f t="shared" si="8"/>
        <v>0</v>
      </c>
      <c r="LP29" s="230">
        <f t="shared" si="9"/>
        <v>0</v>
      </c>
      <c r="LQ29" s="255">
        <f t="shared" si="10"/>
        <v>0</v>
      </c>
      <c r="LR29" s="426">
        <f t="shared" si="11"/>
        <v>0</v>
      </c>
      <c r="LS29" s="434">
        <f t="shared" si="12"/>
        <v>0</v>
      </c>
      <c r="LT29" s="426">
        <f t="shared" si="13"/>
        <v>0</v>
      </c>
      <c r="LU29" s="431">
        <f t="shared" si="14"/>
        <v>0</v>
      </c>
      <c r="LV29" s="429" t="s">
        <v>343</v>
      </c>
      <c r="LW29" s="434" t="s">
        <v>343</v>
      </c>
      <c r="LX29" s="426">
        <f t="shared" si="15"/>
        <v>0</v>
      </c>
      <c r="LY29" s="431">
        <f t="shared" si="16"/>
        <v>0</v>
      </c>
      <c r="MD29" s="26"/>
      <c r="ME29" s="26"/>
      <c r="MG29" s="26"/>
    </row>
    <row r="30" spans="2:345" s="4" customFormat="1" ht="15" hidden="1" customHeight="1" x14ac:dyDescent="0.25">
      <c r="B30" s="46"/>
      <c r="C30" s="572"/>
      <c r="D30" s="573"/>
      <c r="E30" s="564"/>
      <c r="F30" s="575"/>
      <c r="G30" s="593"/>
      <c r="H30" s="58"/>
      <c r="I30" s="57">
        <f>INT(ROUND(F30,2)*(IF(RIGHT(G30,1)="*",data!$J$11*H30+(IF(H30&gt;0, data!$K$11,0)),(IF(G30&gt;0,data!$J$11*RIGHT(G30,5)+data!$K$11,0)))))</f>
        <v>0</v>
      </c>
      <c r="J30" s="57"/>
      <c r="K30" s="594"/>
      <c r="L30" s="566"/>
      <c r="M30" s="131"/>
      <c r="N30" s="57">
        <f>INT(ROUND(F30,2)*(IF(J30&gt;0,(IF(L30="ano",data!$J$6,0)),0)))</f>
        <v>0</v>
      </c>
      <c r="O30" s="61"/>
      <c r="P30" s="63"/>
      <c r="Q30" s="26"/>
      <c r="R30" s="292" t="str">
        <f t="shared" si="17"/>
        <v/>
      </c>
      <c r="S30" s="293" t="str">
        <f t="shared" si="18"/>
        <v/>
      </c>
      <c r="T30" s="65" t="s">
        <v>343</v>
      </c>
      <c r="U30" s="294" t="str">
        <f t="shared" si="57"/>
        <v/>
      </c>
      <c r="V30" s="23"/>
      <c r="W30" s="26"/>
      <c r="X30" s="26">
        <f>IF(OR(G30=data!$I$18,G30=data!$I$19,G30=data!$I$20,G30=data!$I$21,G30=data!$I$22,G30=data!$I$23,G30=data!$I$24,G30=data!$I$25,G30=data!$I$26,G30=data!$I$27,G30=data!$I$28,G30=data!$I$29,G30=data!$I$30,G30=data!$I$31,G30=data!$I$32,G30=data!$I$33,G30=data!$I$34,G30=data!$I$35,G30=data!$I$36,G30=data!$I$37,G30=data!$I$38,G30=data!$I$39,G30=data!$I$40,G30=data!$I$41,G30=data!$I$42,G30=data!$I$43,G30=data!$I$44),1,0)</f>
        <v>0</v>
      </c>
      <c r="Z30" s="176" t="s">
        <v>300</v>
      </c>
      <c r="AA30" s="10"/>
      <c r="AB30" s="10"/>
      <c r="AC30" s="578">
        <v>160</v>
      </c>
      <c r="AD30" s="579"/>
      <c r="AE30" s="580"/>
      <c r="AF30" s="578">
        <v>160</v>
      </c>
      <c r="AG30" s="579"/>
      <c r="AH30" s="580"/>
      <c r="AI30" s="578">
        <v>160</v>
      </c>
      <c r="AJ30" s="579"/>
      <c r="AK30" s="580"/>
      <c r="AL30" s="578">
        <v>160</v>
      </c>
      <c r="AM30" s="579"/>
      <c r="AN30" s="580"/>
      <c r="AO30" s="578">
        <v>160</v>
      </c>
      <c r="AP30" s="579"/>
      <c r="AQ30" s="580"/>
      <c r="AR30" s="578">
        <v>160</v>
      </c>
      <c r="AS30" s="579"/>
      <c r="AT30" s="580"/>
      <c r="AU30" s="578">
        <v>160</v>
      </c>
      <c r="AV30" s="579"/>
      <c r="AW30" s="580"/>
      <c r="AX30" s="578">
        <v>160</v>
      </c>
      <c r="AY30" s="579"/>
      <c r="AZ30" s="580"/>
      <c r="BA30" s="578">
        <v>160</v>
      </c>
      <c r="BB30" s="579"/>
      <c r="BC30" s="580"/>
      <c r="BD30" s="578">
        <v>160</v>
      </c>
      <c r="BE30" s="579"/>
      <c r="BF30" s="580"/>
      <c r="BG30" s="578">
        <v>160</v>
      </c>
      <c r="BH30" s="579"/>
      <c r="BI30" s="580"/>
      <c r="BJ30" s="578">
        <v>160</v>
      </c>
      <c r="BK30" s="579"/>
      <c r="BL30" s="580"/>
      <c r="BM30" s="337">
        <f t="shared" si="19"/>
        <v>0</v>
      </c>
      <c r="BN30" s="231">
        <f t="shared" si="20"/>
        <v>0</v>
      </c>
      <c r="BO30" s="230">
        <f t="shared" si="21"/>
        <v>0</v>
      </c>
      <c r="BP30" s="231">
        <f t="shared" si="22"/>
        <v>0</v>
      </c>
      <c r="BQ30" s="23"/>
      <c r="BR30" s="23"/>
      <c r="BS30" s="177">
        <v>160</v>
      </c>
      <c r="BT30" s="591"/>
      <c r="BU30" s="178"/>
      <c r="BV30" s="177">
        <v>160</v>
      </c>
      <c r="BW30" s="591"/>
      <c r="BX30" s="178"/>
      <c r="BY30" s="177">
        <v>160</v>
      </c>
      <c r="BZ30" s="591"/>
      <c r="CA30" s="178"/>
      <c r="CB30" s="177">
        <v>160</v>
      </c>
      <c r="CC30" s="591"/>
      <c r="CD30" s="178"/>
      <c r="CE30" s="177">
        <v>160</v>
      </c>
      <c r="CF30" s="591"/>
      <c r="CG30" s="178"/>
      <c r="CH30" s="177">
        <v>160</v>
      </c>
      <c r="CI30" s="591"/>
      <c r="CJ30" s="178"/>
      <c r="CK30" s="177">
        <v>160</v>
      </c>
      <c r="CL30" s="591"/>
      <c r="CM30" s="178"/>
      <c r="CN30" s="177">
        <v>160</v>
      </c>
      <c r="CO30" s="591"/>
      <c r="CP30" s="178"/>
      <c r="CQ30" s="256">
        <f t="shared" si="23"/>
        <v>0</v>
      </c>
      <c r="CR30" s="255">
        <f t="shared" si="24"/>
        <v>0</v>
      </c>
      <c r="CS30" s="230">
        <f t="shared" si="25"/>
        <v>0</v>
      </c>
      <c r="CT30" s="231">
        <f t="shared" si="26"/>
        <v>0</v>
      </c>
      <c r="CU30" s="23"/>
      <c r="CV30" s="23"/>
      <c r="CW30" s="177">
        <v>160</v>
      </c>
      <c r="CX30" s="584"/>
      <c r="CY30" s="585"/>
      <c r="CZ30" s="205">
        <v>160</v>
      </c>
      <c r="DA30" s="579"/>
      <c r="DB30" s="585"/>
      <c r="DC30" s="205">
        <v>160</v>
      </c>
      <c r="DD30" s="579"/>
      <c r="DE30" s="585"/>
      <c r="DF30" s="205">
        <v>160</v>
      </c>
      <c r="DG30" s="579"/>
      <c r="DH30" s="585"/>
      <c r="DI30" s="205">
        <v>160</v>
      </c>
      <c r="DJ30" s="579"/>
      <c r="DK30" s="585"/>
      <c r="DL30" s="177">
        <v>160</v>
      </c>
      <c r="DM30" s="584"/>
      <c r="DN30" s="585"/>
      <c r="DO30" s="205">
        <v>160</v>
      </c>
      <c r="DP30" s="579"/>
      <c r="DQ30" s="585"/>
      <c r="DR30" s="205">
        <v>160</v>
      </c>
      <c r="DS30" s="579"/>
      <c r="DT30" s="585"/>
      <c r="DU30" s="256">
        <f t="shared" si="27"/>
        <v>0</v>
      </c>
      <c r="DV30" s="255">
        <f t="shared" si="28"/>
        <v>0</v>
      </c>
      <c r="DW30" s="230">
        <f t="shared" si="29"/>
        <v>0</v>
      </c>
      <c r="DX30" s="231">
        <f t="shared" si="30"/>
        <v>0</v>
      </c>
      <c r="DY30" s="23"/>
      <c r="DZ30" s="23"/>
      <c r="EA30" s="586">
        <v>160</v>
      </c>
      <c r="EB30" s="591"/>
      <c r="EC30" s="585"/>
      <c r="ED30" s="205">
        <v>160</v>
      </c>
      <c r="EE30" s="591"/>
      <c r="EF30" s="585"/>
      <c r="EG30" s="205">
        <v>160</v>
      </c>
      <c r="EH30" s="591"/>
      <c r="EI30" s="585"/>
      <c r="EJ30" s="205">
        <v>160</v>
      </c>
      <c r="EK30" s="591"/>
      <c r="EL30" s="585"/>
      <c r="EM30" s="177">
        <v>160</v>
      </c>
      <c r="EN30" s="584"/>
      <c r="EO30" s="585"/>
      <c r="EP30" s="205">
        <v>160</v>
      </c>
      <c r="EQ30" s="591"/>
      <c r="ER30" s="585"/>
      <c r="ES30" s="177">
        <v>160</v>
      </c>
      <c r="ET30" s="584"/>
      <c r="EU30" s="585"/>
      <c r="EV30" s="205">
        <v>160</v>
      </c>
      <c r="EW30" s="591"/>
      <c r="EX30" s="585"/>
      <c r="EY30" s="256">
        <f t="shared" si="31"/>
        <v>0</v>
      </c>
      <c r="EZ30" s="255">
        <f t="shared" si="32"/>
        <v>0</v>
      </c>
      <c r="FA30" s="230">
        <f t="shared" si="33"/>
        <v>0</v>
      </c>
      <c r="FB30" s="231">
        <f t="shared" si="34"/>
        <v>0</v>
      </c>
      <c r="FC30" s="23"/>
      <c r="FD30" s="23"/>
      <c r="FE30" s="586">
        <v>160</v>
      </c>
      <c r="FF30" s="591"/>
      <c r="FG30" s="585"/>
      <c r="FH30" s="205">
        <v>160</v>
      </c>
      <c r="FI30" s="591"/>
      <c r="FJ30" s="585"/>
      <c r="FK30" s="205">
        <v>160</v>
      </c>
      <c r="FL30" s="591"/>
      <c r="FM30" s="585"/>
      <c r="FN30" s="205">
        <v>160</v>
      </c>
      <c r="FO30" s="591"/>
      <c r="FP30" s="585"/>
      <c r="FQ30" s="205">
        <v>160</v>
      </c>
      <c r="FR30" s="591"/>
      <c r="FS30" s="585"/>
      <c r="FT30" s="205">
        <v>160</v>
      </c>
      <c r="FU30" s="591"/>
      <c r="FV30" s="585"/>
      <c r="FW30" s="205">
        <v>160</v>
      </c>
      <c r="FX30" s="591"/>
      <c r="FY30" s="585"/>
      <c r="FZ30" s="205">
        <v>160</v>
      </c>
      <c r="GA30" s="591"/>
      <c r="GB30" s="585"/>
      <c r="GC30" s="256">
        <f t="shared" si="35"/>
        <v>0</v>
      </c>
      <c r="GD30" s="255">
        <f t="shared" si="36"/>
        <v>0</v>
      </c>
      <c r="GE30" s="230">
        <f t="shared" si="37"/>
        <v>0</v>
      </c>
      <c r="GF30" s="231">
        <f t="shared" si="38"/>
        <v>0</v>
      </c>
      <c r="GG30" s="23"/>
      <c r="GH30" s="23"/>
      <c r="GI30" s="586">
        <v>160</v>
      </c>
      <c r="GJ30" s="591"/>
      <c r="GK30" s="585"/>
      <c r="GL30" s="205">
        <v>160</v>
      </c>
      <c r="GM30" s="591"/>
      <c r="GN30" s="585"/>
      <c r="GO30" s="177">
        <v>160</v>
      </c>
      <c r="GP30" s="584"/>
      <c r="GQ30" s="585"/>
      <c r="GR30" s="177">
        <v>160</v>
      </c>
      <c r="GS30" s="584"/>
      <c r="GT30" s="585"/>
      <c r="GU30" s="177">
        <v>160</v>
      </c>
      <c r="GV30" s="584"/>
      <c r="GW30" s="585"/>
      <c r="GX30" s="177">
        <v>160</v>
      </c>
      <c r="GY30" s="584"/>
      <c r="GZ30" s="585"/>
      <c r="HA30" s="205">
        <v>160</v>
      </c>
      <c r="HB30" s="591"/>
      <c r="HC30" s="585"/>
      <c r="HD30" s="205">
        <v>160</v>
      </c>
      <c r="HE30" s="591"/>
      <c r="HF30" s="585"/>
      <c r="HG30" s="256">
        <f t="shared" si="39"/>
        <v>0</v>
      </c>
      <c r="HH30" s="255">
        <f t="shared" si="40"/>
        <v>0</v>
      </c>
      <c r="HI30" s="230">
        <f t="shared" si="41"/>
        <v>0</v>
      </c>
      <c r="HJ30" s="231">
        <f t="shared" si="42"/>
        <v>0</v>
      </c>
      <c r="HK30" s="23"/>
      <c r="HL30" s="23"/>
      <c r="HM30" s="177">
        <v>160</v>
      </c>
      <c r="HN30" s="584"/>
      <c r="HO30" s="585"/>
      <c r="HP30" s="177">
        <v>160</v>
      </c>
      <c r="HQ30" s="584"/>
      <c r="HR30" s="585"/>
      <c r="HS30" s="177">
        <v>160</v>
      </c>
      <c r="HT30" s="584"/>
      <c r="HU30" s="585"/>
      <c r="HV30" s="177">
        <v>160</v>
      </c>
      <c r="HW30" s="584"/>
      <c r="HX30" s="585"/>
      <c r="HY30" s="177">
        <v>160</v>
      </c>
      <c r="HZ30" s="584"/>
      <c r="IA30" s="585"/>
      <c r="IB30" s="177">
        <v>160</v>
      </c>
      <c r="IC30" s="584"/>
      <c r="ID30" s="585"/>
      <c r="IE30" s="177">
        <v>160</v>
      </c>
      <c r="IF30" s="584"/>
      <c r="IG30" s="585"/>
      <c r="IH30" s="177">
        <v>160</v>
      </c>
      <c r="II30" s="584"/>
      <c r="IJ30" s="585"/>
      <c r="IK30" s="256">
        <f t="shared" si="43"/>
        <v>0</v>
      </c>
      <c r="IL30" s="255">
        <f t="shared" si="44"/>
        <v>0</v>
      </c>
      <c r="IM30" s="230">
        <f t="shared" si="45"/>
        <v>0</v>
      </c>
      <c r="IN30" s="231">
        <f t="shared" si="46"/>
        <v>0</v>
      </c>
      <c r="IO30" s="23"/>
      <c r="IP30" s="23"/>
      <c r="IQ30" s="177">
        <v>160</v>
      </c>
      <c r="IR30" s="584"/>
      <c r="IS30" s="585"/>
      <c r="IT30" s="177">
        <v>160</v>
      </c>
      <c r="IU30" s="584"/>
      <c r="IV30" s="585"/>
      <c r="IW30" s="177">
        <v>160</v>
      </c>
      <c r="IX30" s="584"/>
      <c r="IY30" s="585"/>
      <c r="IZ30" s="177">
        <v>160</v>
      </c>
      <c r="JA30" s="584"/>
      <c r="JB30" s="585"/>
      <c r="JC30" s="177">
        <v>160</v>
      </c>
      <c r="JD30" s="584"/>
      <c r="JE30" s="585"/>
      <c r="JF30" s="177">
        <v>160</v>
      </c>
      <c r="JG30" s="584"/>
      <c r="JH30" s="585"/>
      <c r="JI30" s="568">
        <v>160</v>
      </c>
      <c r="JJ30" s="584"/>
      <c r="JK30" s="585"/>
      <c r="JL30" s="177">
        <v>160</v>
      </c>
      <c r="JM30" s="584"/>
      <c r="JN30" s="585"/>
      <c r="JO30" s="256">
        <f t="shared" si="47"/>
        <v>0</v>
      </c>
      <c r="JP30" s="255">
        <f t="shared" si="48"/>
        <v>0</v>
      </c>
      <c r="JQ30" s="230">
        <f t="shared" si="49"/>
        <v>0</v>
      </c>
      <c r="JR30" s="231">
        <f t="shared" si="50"/>
        <v>0</v>
      </c>
      <c r="JS30" s="23"/>
      <c r="JT30" s="23"/>
      <c r="JU30" s="586">
        <v>160</v>
      </c>
      <c r="JV30" s="591"/>
      <c r="JW30" s="585"/>
      <c r="JX30" s="177">
        <v>160</v>
      </c>
      <c r="JY30" s="584"/>
      <c r="JZ30" s="585"/>
      <c r="KA30" s="205">
        <v>160</v>
      </c>
      <c r="KB30" s="591"/>
      <c r="KC30" s="585"/>
      <c r="KD30" s="205">
        <v>160</v>
      </c>
      <c r="KE30" s="591"/>
      <c r="KF30" s="585"/>
      <c r="KG30" s="177">
        <v>160</v>
      </c>
      <c r="KH30" s="584"/>
      <c r="KI30" s="585"/>
      <c r="KJ30" s="177">
        <v>160</v>
      </c>
      <c r="KK30" s="584"/>
      <c r="KL30" s="585"/>
      <c r="KM30" s="177">
        <v>160</v>
      </c>
      <c r="KN30" s="584"/>
      <c r="KO30" s="585"/>
      <c r="KP30" s="177">
        <v>160</v>
      </c>
      <c r="KQ30" s="584"/>
      <c r="KR30" s="585"/>
      <c r="KS30" s="256">
        <f t="shared" si="51"/>
        <v>0</v>
      </c>
      <c r="KT30" s="255">
        <f t="shared" si="52"/>
        <v>0</v>
      </c>
      <c r="KU30" s="230">
        <f t="shared" si="53"/>
        <v>0</v>
      </c>
      <c r="KV30" s="231">
        <f t="shared" si="54"/>
        <v>0</v>
      </c>
      <c r="KW30" s="23"/>
      <c r="KX30" s="23"/>
      <c r="KY30" s="589" t="s">
        <v>300</v>
      </c>
      <c r="KZ30" s="595">
        <v>160</v>
      </c>
      <c r="LA30" s="591"/>
      <c r="LB30" s="178"/>
      <c r="LC30" s="256">
        <f t="shared" si="55"/>
        <v>0</v>
      </c>
      <c r="LD30" s="231">
        <f t="shared" si="1"/>
        <v>0</v>
      </c>
      <c r="LE30" s="230">
        <f t="shared" si="56"/>
        <v>0</v>
      </c>
      <c r="LF30" s="255">
        <f t="shared" si="2"/>
        <v>0</v>
      </c>
      <c r="LG30" s="592"/>
      <c r="LH30" s="23"/>
      <c r="LI30" s="23"/>
      <c r="LJ30" s="232">
        <f t="shared" si="3"/>
        <v>0</v>
      </c>
      <c r="LK30" s="259">
        <f t="shared" si="4"/>
        <v>0</v>
      </c>
      <c r="LL30" s="230">
        <f t="shared" si="5"/>
        <v>0</v>
      </c>
      <c r="LM30" s="231">
        <f t="shared" si="6"/>
        <v>0</v>
      </c>
      <c r="LN30" s="234">
        <f t="shared" si="7"/>
        <v>0</v>
      </c>
      <c r="LO30" s="233">
        <f t="shared" si="8"/>
        <v>0</v>
      </c>
      <c r="LP30" s="230">
        <f t="shared" si="9"/>
        <v>0</v>
      </c>
      <c r="LQ30" s="255">
        <f t="shared" si="10"/>
        <v>0</v>
      </c>
      <c r="LR30" s="426">
        <f t="shared" si="11"/>
        <v>0</v>
      </c>
      <c r="LS30" s="434">
        <f t="shared" si="12"/>
        <v>0</v>
      </c>
      <c r="LT30" s="426">
        <f t="shared" si="13"/>
        <v>0</v>
      </c>
      <c r="LU30" s="431">
        <f t="shared" si="14"/>
        <v>0</v>
      </c>
      <c r="LV30" s="429" t="s">
        <v>343</v>
      </c>
      <c r="LW30" s="434" t="s">
        <v>343</v>
      </c>
      <c r="LX30" s="426">
        <f t="shared" si="15"/>
        <v>0</v>
      </c>
      <c r="LY30" s="431">
        <f t="shared" si="16"/>
        <v>0</v>
      </c>
      <c r="LZ30" s="23"/>
      <c r="MD30" s="26"/>
      <c r="ME30" s="26"/>
      <c r="MG30" s="26"/>
    </row>
    <row r="31" spans="2:345" s="4" customFormat="1" ht="16.5" customHeight="1" x14ac:dyDescent="0.25">
      <c r="B31" s="46" t="s">
        <v>22</v>
      </c>
      <c r="C31" s="952"/>
      <c r="D31" s="953"/>
      <c r="E31" s="313"/>
      <c r="F31" s="314"/>
      <c r="G31" s="315"/>
      <c r="H31" s="59"/>
      <c r="I31" s="57">
        <f>INT(ROUND(F31,2)*(IF(RIGHT(G31,1)="*",data!$J$11*H31+(IF(H31&gt;0, data!$K$11,0)),(IF(G31&gt;0,data!$J$11*RIGHT(G31,5)+data!$K$11,0)))))</f>
        <v>0</v>
      </c>
      <c r="J31" s="57">
        <f>IF(E31&gt;0,I31*E31,0)</f>
        <v>0</v>
      </c>
      <c r="K31" s="319"/>
      <c r="L31" s="320"/>
      <c r="M31" s="318"/>
      <c r="N31" s="57">
        <f>INT(ROUND(F31,2)*(IF(J31&gt;0,(IF(L31="ano",data!$J$6,0)),0)))</f>
        <v>0</v>
      </c>
      <c r="O31" s="61">
        <f>IF(M31&gt;E31,N31*E31,N31*M31)</f>
        <v>0</v>
      </c>
      <c r="P31" s="63">
        <f>J31+O31</f>
        <v>0</v>
      </c>
      <c r="Q31" s="26"/>
      <c r="R31" s="292" t="str">
        <f t="shared" si="17"/>
        <v/>
      </c>
      <c r="S31" s="293" t="str">
        <f t="shared" si="18"/>
        <v/>
      </c>
      <c r="T31" s="65" t="s">
        <v>343</v>
      </c>
      <c r="U31" s="294" t="str">
        <f t="shared" si="57"/>
        <v/>
      </c>
      <c r="V31" s="4">
        <f>IF(P31&gt;0,IF(ISTEXT(C31)=TRUE,0,1),0)</f>
        <v>0</v>
      </c>
      <c r="W31" s="26">
        <f>IF(H31&gt;0,IF(RIGHT(G31,1)="*",0,1),0)</f>
        <v>0</v>
      </c>
      <c r="X31" s="26">
        <f>IF(OR(G31=data!$I$18,G31=data!$I$19,G31=data!$I$20,G31=data!$I$21,G31=data!$I$22,G31=data!$I$23,G31=data!$I$24,G31=data!$I$25,G31=data!$I$26,G31=data!$I$27,G31=data!$I$28,G31=data!$I$29,G31=data!$I$30,G31=data!$I$31,G31=data!$I$32,G31=data!$I$33,G31=data!$I$34,G31=data!$I$35,G31=data!$I$36,G31=data!$I$37,G31=data!$I$38,G31=data!$I$39,G31=data!$I$40,G31=data!$I$41,G31=data!$I$42,G31=data!$I$43,G31=data!$I$44),1,0)</f>
        <v>0</v>
      </c>
      <c r="Z31" s="179" t="s">
        <v>300</v>
      </c>
      <c r="AA31" s="10"/>
      <c r="AB31" s="10"/>
      <c r="AC31" s="171">
        <v>160</v>
      </c>
      <c r="AD31" s="336"/>
      <c r="AE31" s="227"/>
      <c r="AF31" s="171">
        <v>160</v>
      </c>
      <c r="AG31" s="336"/>
      <c r="AH31" s="227"/>
      <c r="AI31" s="171">
        <v>160</v>
      </c>
      <c r="AJ31" s="336"/>
      <c r="AK31" s="227"/>
      <c r="AL31" s="171">
        <v>160</v>
      </c>
      <c r="AM31" s="336"/>
      <c r="AN31" s="227"/>
      <c r="AO31" s="171">
        <v>160</v>
      </c>
      <c r="AP31" s="336"/>
      <c r="AQ31" s="227"/>
      <c r="AR31" s="171">
        <v>160</v>
      </c>
      <c r="AS31" s="336"/>
      <c r="AT31" s="227"/>
      <c r="AU31" s="171">
        <v>160</v>
      </c>
      <c r="AV31" s="336"/>
      <c r="AW31" s="227"/>
      <c r="AX31" s="171">
        <v>160</v>
      </c>
      <c r="AY31" s="336"/>
      <c r="AZ31" s="227"/>
      <c r="BA31" s="171">
        <v>160</v>
      </c>
      <c r="BB31" s="336"/>
      <c r="BC31" s="227"/>
      <c r="BD31" s="171">
        <v>160</v>
      </c>
      <c r="BE31" s="336"/>
      <c r="BF31" s="227"/>
      <c r="BG31" s="171">
        <v>160</v>
      </c>
      <c r="BH31" s="336"/>
      <c r="BI31" s="227"/>
      <c r="BJ31" s="171">
        <v>160</v>
      </c>
      <c r="BK31" s="336"/>
      <c r="BL31" s="227"/>
      <c r="BM31" s="337">
        <f t="shared" si="19"/>
        <v>0</v>
      </c>
      <c r="BN31" s="231">
        <f t="shared" si="20"/>
        <v>0</v>
      </c>
      <c r="BO31" s="230">
        <f t="shared" si="21"/>
        <v>0</v>
      </c>
      <c r="BP31" s="231">
        <f t="shared" si="22"/>
        <v>0</v>
      </c>
      <c r="BS31" s="167">
        <v>160</v>
      </c>
      <c r="BT31" s="335"/>
      <c r="BU31" s="180"/>
      <c r="BV31" s="167">
        <v>160</v>
      </c>
      <c r="BW31" s="335"/>
      <c r="BX31" s="180"/>
      <c r="BY31" s="167">
        <v>160</v>
      </c>
      <c r="BZ31" s="335"/>
      <c r="CA31" s="180"/>
      <c r="CB31" s="167">
        <v>160</v>
      </c>
      <c r="CC31" s="335"/>
      <c r="CD31" s="180"/>
      <c r="CE31" s="167">
        <v>160</v>
      </c>
      <c r="CF31" s="335"/>
      <c r="CG31" s="180"/>
      <c r="CH31" s="167">
        <v>160</v>
      </c>
      <c r="CI31" s="335"/>
      <c r="CJ31" s="180"/>
      <c r="CK31" s="167">
        <v>160</v>
      </c>
      <c r="CL31" s="335"/>
      <c r="CM31" s="180"/>
      <c r="CN31" s="167">
        <v>160</v>
      </c>
      <c r="CO31" s="335"/>
      <c r="CP31" s="180"/>
      <c r="CQ31" s="256">
        <f t="shared" si="23"/>
        <v>0</v>
      </c>
      <c r="CR31" s="255">
        <f t="shared" si="24"/>
        <v>0</v>
      </c>
      <c r="CS31" s="230">
        <f t="shared" si="25"/>
        <v>0</v>
      </c>
      <c r="CT31" s="231">
        <f t="shared" si="26"/>
        <v>0</v>
      </c>
      <c r="CW31" s="167">
        <v>160</v>
      </c>
      <c r="CX31" s="351"/>
      <c r="CY31" s="172"/>
      <c r="CZ31" s="198">
        <v>160</v>
      </c>
      <c r="DA31" s="336"/>
      <c r="DB31" s="172"/>
      <c r="DC31" s="198">
        <v>160</v>
      </c>
      <c r="DD31" s="336"/>
      <c r="DE31" s="172"/>
      <c r="DF31" s="198">
        <v>160</v>
      </c>
      <c r="DG31" s="336"/>
      <c r="DH31" s="172"/>
      <c r="DI31" s="198">
        <v>160</v>
      </c>
      <c r="DJ31" s="336"/>
      <c r="DK31" s="172"/>
      <c r="DL31" s="167">
        <v>160</v>
      </c>
      <c r="DM31" s="351"/>
      <c r="DN31" s="172"/>
      <c r="DO31" s="198">
        <v>160</v>
      </c>
      <c r="DP31" s="336"/>
      <c r="DQ31" s="172"/>
      <c r="DR31" s="198">
        <v>160</v>
      </c>
      <c r="DS31" s="336"/>
      <c r="DT31" s="172"/>
      <c r="DU31" s="256">
        <f t="shared" si="27"/>
        <v>0</v>
      </c>
      <c r="DV31" s="255">
        <f t="shared" si="28"/>
        <v>0</v>
      </c>
      <c r="DW31" s="230">
        <f t="shared" si="29"/>
        <v>0</v>
      </c>
      <c r="DX31" s="231">
        <f t="shared" si="30"/>
        <v>0</v>
      </c>
      <c r="EA31" s="357">
        <v>160</v>
      </c>
      <c r="EB31" s="335"/>
      <c r="EC31" s="172"/>
      <c r="ED31" s="198">
        <v>160</v>
      </c>
      <c r="EE31" s="335"/>
      <c r="EF31" s="172"/>
      <c r="EG31" s="198">
        <v>160</v>
      </c>
      <c r="EH31" s="335"/>
      <c r="EI31" s="172"/>
      <c r="EJ31" s="198">
        <v>160</v>
      </c>
      <c r="EK31" s="335"/>
      <c r="EL31" s="172"/>
      <c r="EM31" s="167">
        <v>160</v>
      </c>
      <c r="EN31" s="351"/>
      <c r="EO31" s="172"/>
      <c r="EP31" s="198">
        <v>160</v>
      </c>
      <c r="EQ31" s="335"/>
      <c r="ER31" s="172"/>
      <c r="ES31" s="167">
        <v>160</v>
      </c>
      <c r="ET31" s="351"/>
      <c r="EU31" s="172"/>
      <c r="EV31" s="198">
        <v>160</v>
      </c>
      <c r="EW31" s="335"/>
      <c r="EX31" s="172"/>
      <c r="EY31" s="256">
        <f t="shared" si="31"/>
        <v>0</v>
      </c>
      <c r="EZ31" s="255">
        <f t="shared" si="32"/>
        <v>0</v>
      </c>
      <c r="FA31" s="230">
        <f t="shared" si="33"/>
        <v>0</v>
      </c>
      <c r="FB31" s="231">
        <f t="shared" si="34"/>
        <v>0</v>
      </c>
      <c r="FE31" s="357">
        <v>160</v>
      </c>
      <c r="FF31" s="335"/>
      <c r="FG31" s="172"/>
      <c r="FH31" s="198">
        <v>160</v>
      </c>
      <c r="FI31" s="335"/>
      <c r="FJ31" s="172"/>
      <c r="FK31" s="198">
        <v>160</v>
      </c>
      <c r="FL31" s="335"/>
      <c r="FM31" s="172"/>
      <c r="FN31" s="198">
        <v>160</v>
      </c>
      <c r="FO31" s="335"/>
      <c r="FP31" s="172"/>
      <c r="FQ31" s="198">
        <v>160</v>
      </c>
      <c r="FR31" s="335"/>
      <c r="FS31" s="172"/>
      <c r="FT31" s="198">
        <v>160</v>
      </c>
      <c r="FU31" s="335"/>
      <c r="FV31" s="172"/>
      <c r="FW31" s="198">
        <v>160</v>
      </c>
      <c r="FX31" s="335"/>
      <c r="FY31" s="172"/>
      <c r="FZ31" s="198">
        <v>160</v>
      </c>
      <c r="GA31" s="335"/>
      <c r="GB31" s="172"/>
      <c r="GC31" s="256">
        <f t="shared" si="35"/>
        <v>0</v>
      </c>
      <c r="GD31" s="255">
        <f t="shared" si="36"/>
        <v>0</v>
      </c>
      <c r="GE31" s="230">
        <f t="shared" si="37"/>
        <v>0</v>
      </c>
      <c r="GF31" s="231">
        <f t="shared" si="38"/>
        <v>0</v>
      </c>
      <c r="GI31" s="357">
        <v>160</v>
      </c>
      <c r="GJ31" s="335"/>
      <c r="GK31" s="172"/>
      <c r="GL31" s="198">
        <v>160</v>
      </c>
      <c r="GM31" s="335"/>
      <c r="GN31" s="172"/>
      <c r="GO31" s="167">
        <v>160</v>
      </c>
      <c r="GP31" s="351"/>
      <c r="GQ31" s="172"/>
      <c r="GR31" s="167">
        <v>160</v>
      </c>
      <c r="GS31" s="351"/>
      <c r="GT31" s="172"/>
      <c r="GU31" s="167">
        <v>160</v>
      </c>
      <c r="GV31" s="351"/>
      <c r="GW31" s="172"/>
      <c r="GX31" s="167">
        <v>160</v>
      </c>
      <c r="GY31" s="351"/>
      <c r="GZ31" s="172"/>
      <c r="HA31" s="198">
        <v>160</v>
      </c>
      <c r="HB31" s="335"/>
      <c r="HC31" s="172"/>
      <c r="HD31" s="198">
        <v>160</v>
      </c>
      <c r="HE31" s="335"/>
      <c r="HF31" s="172"/>
      <c r="HG31" s="256">
        <f t="shared" si="39"/>
        <v>0</v>
      </c>
      <c r="HH31" s="255">
        <f t="shared" si="40"/>
        <v>0</v>
      </c>
      <c r="HI31" s="230">
        <f t="shared" si="41"/>
        <v>0</v>
      </c>
      <c r="HJ31" s="231">
        <f t="shared" si="42"/>
        <v>0</v>
      </c>
      <c r="HM31" s="167">
        <v>160</v>
      </c>
      <c r="HN31" s="351"/>
      <c r="HO31" s="172"/>
      <c r="HP31" s="167">
        <v>160</v>
      </c>
      <c r="HQ31" s="351"/>
      <c r="HR31" s="172"/>
      <c r="HS31" s="167">
        <v>160</v>
      </c>
      <c r="HT31" s="351"/>
      <c r="HU31" s="172"/>
      <c r="HV31" s="167">
        <v>160</v>
      </c>
      <c r="HW31" s="351"/>
      <c r="HX31" s="172"/>
      <c r="HY31" s="167">
        <v>160</v>
      </c>
      <c r="HZ31" s="351"/>
      <c r="IA31" s="172"/>
      <c r="IB31" s="167">
        <v>160</v>
      </c>
      <c r="IC31" s="351"/>
      <c r="ID31" s="172"/>
      <c r="IE31" s="167">
        <v>160</v>
      </c>
      <c r="IF31" s="351"/>
      <c r="IG31" s="172"/>
      <c r="IH31" s="167">
        <v>160</v>
      </c>
      <c r="II31" s="351"/>
      <c r="IJ31" s="172"/>
      <c r="IK31" s="256">
        <f t="shared" si="43"/>
        <v>0</v>
      </c>
      <c r="IL31" s="255">
        <f t="shared" si="44"/>
        <v>0</v>
      </c>
      <c r="IM31" s="230">
        <f t="shared" si="45"/>
        <v>0</v>
      </c>
      <c r="IN31" s="231">
        <f t="shared" si="46"/>
        <v>0</v>
      </c>
      <c r="IQ31" s="167">
        <v>160</v>
      </c>
      <c r="IR31" s="351"/>
      <c r="IS31" s="172"/>
      <c r="IT31" s="167">
        <v>160</v>
      </c>
      <c r="IU31" s="351"/>
      <c r="IV31" s="172"/>
      <c r="IW31" s="167">
        <v>160</v>
      </c>
      <c r="IX31" s="351"/>
      <c r="IY31" s="172"/>
      <c r="IZ31" s="167">
        <v>160</v>
      </c>
      <c r="JA31" s="351"/>
      <c r="JB31" s="172"/>
      <c r="JC31" s="167">
        <v>160</v>
      </c>
      <c r="JD31" s="351"/>
      <c r="JE31" s="172"/>
      <c r="JF31" s="167">
        <v>160</v>
      </c>
      <c r="JG31" s="351"/>
      <c r="JH31" s="172"/>
      <c r="JI31" s="209">
        <v>160</v>
      </c>
      <c r="JJ31" s="351"/>
      <c r="JK31" s="172"/>
      <c r="JL31" s="167">
        <v>160</v>
      </c>
      <c r="JM31" s="351"/>
      <c r="JN31" s="172"/>
      <c r="JO31" s="256">
        <f t="shared" si="47"/>
        <v>0</v>
      </c>
      <c r="JP31" s="255">
        <f t="shared" si="48"/>
        <v>0</v>
      </c>
      <c r="JQ31" s="230">
        <f t="shared" si="49"/>
        <v>0</v>
      </c>
      <c r="JR31" s="231">
        <f t="shared" si="50"/>
        <v>0</v>
      </c>
      <c r="JU31" s="357">
        <v>160</v>
      </c>
      <c r="JV31" s="335"/>
      <c r="JW31" s="172"/>
      <c r="JX31" s="167">
        <v>160</v>
      </c>
      <c r="JY31" s="351"/>
      <c r="JZ31" s="172"/>
      <c r="KA31" s="198">
        <v>160</v>
      </c>
      <c r="KB31" s="335"/>
      <c r="KC31" s="172"/>
      <c r="KD31" s="198">
        <v>160</v>
      </c>
      <c r="KE31" s="335"/>
      <c r="KF31" s="172"/>
      <c r="KG31" s="167">
        <v>160</v>
      </c>
      <c r="KH31" s="351"/>
      <c r="KI31" s="172"/>
      <c r="KJ31" s="167">
        <v>160</v>
      </c>
      <c r="KK31" s="351"/>
      <c r="KL31" s="172"/>
      <c r="KM31" s="167">
        <v>160</v>
      </c>
      <c r="KN31" s="351"/>
      <c r="KO31" s="172"/>
      <c r="KP31" s="167">
        <v>160</v>
      </c>
      <c r="KQ31" s="351"/>
      <c r="KR31" s="172"/>
      <c r="KS31" s="256">
        <f t="shared" si="51"/>
        <v>0</v>
      </c>
      <c r="KT31" s="255">
        <f t="shared" si="52"/>
        <v>0</v>
      </c>
      <c r="KU31" s="230">
        <f t="shared" si="53"/>
        <v>0</v>
      </c>
      <c r="KV31" s="231">
        <f t="shared" si="54"/>
        <v>0</v>
      </c>
      <c r="KY31" s="287" t="s">
        <v>300</v>
      </c>
      <c r="KZ31" s="365">
        <v>160</v>
      </c>
      <c r="LA31" s="335"/>
      <c r="LB31" s="180"/>
      <c r="LC31" s="256">
        <f t="shared" si="55"/>
        <v>0</v>
      </c>
      <c r="LD31" s="231">
        <f t="shared" si="1"/>
        <v>0</v>
      </c>
      <c r="LE31" s="230">
        <f t="shared" si="56"/>
        <v>0</v>
      </c>
      <c r="LF31" s="255">
        <f t="shared" si="2"/>
        <v>0</v>
      </c>
      <c r="LG31" s="297"/>
      <c r="LJ31" s="232">
        <f t="shared" si="3"/>
        <v>0</v>
      </c>
      <c r="LK31" s="259">
        <f t="shared" si="4"/>
        <v>0</v>
      </c>
      <c r="LL31" s="230">
        <f t="shared" si="5"/>
        <v>0</v>
      </c>
      <c r="LM31" s="231">
        <f t="shared" si="6"/>
        <v>0</v>
      </c>
      <c r="LN31" s="234">
        <f t="shared" si="7"/>
        <v>0</v>
      </c>
      <c r="LO31" s="233">
        <f t="shared" si="8"/>
        <v>0</v>
      </c>
      <c r="LP31" s="230">
        <f t="shared" si="9"/>
        <v>0</v>
      </c>
      <c r="LQ31" s="255">
        <f t="shared" si="10"/>
        <v>0</v>
      </c>
      <c r="LR31" s="426">
        <f t="shared" si="11"/>
        <v>0</v>
      </c>
      <c r="LS31" s="434">
        <f t="shared" si="12"/>
        <v>0</v>
      </c>
      <c r="LT31" s="426">
        <f t="shared" si="13"/>
        <v>0</v>
      </c>
      <c r="LU31" s="431">
        <f t="shared" si="14"/>
        <v>0</v>
      </c>
      <c r="LV31" s="429" t="s">
        <v>343</v>
      </c>
      <c r="LW31" s="434" t="s">
        <v>343</v>
      </c>
      <c r="LX31" s="426">
        <f t="shared" si="15"/>
        <v>0</v>
      </c>
      <c r="LY31" s="431">
        <f t="shared" si="16"/>
        <v>0</v>
      </c>
      <c r="MD31" s="26"/>
      <c r="ME31" s="26"/>
      <c r="MG31" s="26"/>
    </row>
    <row r="32" spans="2:345" s="4" customFormat="1" ht="15" hidden="1" customHeight="1" x14ac:dyDescent="0.25">
      <c r="B32" s="46"/>
      <c r="C32" s="572"/>
      <c r="D32" s="573"/>
      <c r="E32" s="564"/>
      <c r="F32" s="575"/>
      <c r="G32" s="593"/>
      <c r="H32" s="58"/>
      <c r="I32" s="57">
        <f>INT(ROUND(F32,2)*(IF(RIGHT(G32,1)="*",data!$J$11*H32+(IF(H32&gt;0, data!$K$11,0)),(IF(G32&gt;0,data!$J$11*RIGHT(G32,5)+data!$K$11,0)))))</f>
        <v>0</v>
      </c>
      <c r="J32" s="57"/>
      <c r="K32" s="594"/>
      <c r="L32" s="566"/>
      <c r="M32" s="131"/>
      <c r="N32" s="57">
        <f>INT(ROUND(F32,2)*(IF(J32&gt;0,(IF(L32="ano",data!$J$6,0)),0)))</f>
        <v>0</v>
      </c>
      <c r="O32" s="61"/>
      <c r="P32" s="63"/>
      <c r="Q32" s="26"/>
      <c r="R32" s="292" t="str">
        <f t="shared" si="17"/>
        <v/>
      </c>
      <c r="S32" s="293" t="str">
        <f t="shared" si="18"/>
        <v/>
      </c>
      <c r="T32" s="65" t="s">
        <v>343</v>
      </c>
      <c r="U32" s="294" t="str">
        <f t="shared" si="57"/>
        <v/>
      </c>
      <c r="V32" s="23"/>
      <c r="W32" s="26"/>
      <c r="X32" s="26">
        <f>IF(OR(G32=data!$I$18,G32=data!$I$19,G32=data!$I$20,G32=data!$I$21,G32=data!$I$22,G32=data!$I$23,G32=data!$I$24,G32=data!$I$25,G32=data!$I$26,G32=data!$I$27,G32=data!$I$28,G32=data!$I$29,G32=data!$I$30,G32=data!$I$31,G32=data!$I$32,G32=data!$I$33,G32=data!$I$34,G32=data!$I$35,G32=data!$I$36,G32=data!$I$37,G32=data!$I$38,G32=data!$I$39,G32=data!$I$40,G32=data!$I$41,G32=data!$I$42,G32=data!$I$43,G32=data!$I$44),1,0)</f>
        <v>0</v>
      </c>
      <c r="Z32" s="176" t="s">
        <v>300</v>
      </c>
      <c r="AA32" s="10"/>
      <c r="AB32" s="10"/>
      <c r="AC32" s="578">
        <v>160</v>
      </c>
      <c r="AD32" s="579"/>
      <c r="AE32" s="580"/>
      <c r="AF32" s="578">
        <v>160</v>
      </c>
      <c r="AG32" s="579"/>
      <c r="AH32" s="580"/>
      <c r="AI32" s="578">
        <v>160</v>
      </c>
      <c r="AJ32" s="579"/>
      <c r="AK32" s="580"/>
      <c r="AL32" s="578">
        <v>160</v>
      </c>
      <c r="AM32" s="579"/>
      <c r="AN32" s="580"/>
      <c r="AO32" s="578">
        <v>160</v>
      </c>
      <c r="AP32" s="579"/>
      <c r="AQ32" s="580"/>
      <c r="AR32" s="578">
        <v>160</v>
      </c>
      <c r="AS32" s="579"/>
      <c r="AT32" s="580"/>
      <c r="AU32" s="578">
        <v>160</v>
      </c>
      <c r="AV32" s="579"/>
      <c r="AW32" s="580"/>
      <c r="AX32" s="578">
        <v>160</v>
      </c>
      <c r="AY32" s="579"/>
      <c r="AZ32" s="580"/>
      <c r="BA32" s="578">
        <v>160</v>
      </c>
      <c r="BB32" s="579"/>
      <c r="BC32" s="580"/>
      <c r="BD32" s="578">
        <v>160</v>
      </c>
      <c r="BE32" s="579"/>
      <c r="BF32" s="580"/>
      <c r="BG32" s="578">
        <v>160</v>
      </c>
      <c r="BH32" s="579"/>
      <c r="BI32" s="580"/>
      <c r="BJ32" s="578">
        <v>160</v>
      </c>
      <c r="BK32" s="579"/>
      <c r="BL32" s="580"/>
      <c r="BM32" s="337">
        <f t="shared" si="19"/>
        <v>0</v>
      </c>
      <c r="BN32" s="231">
        <f t="shared" si="20"/>
        <v>0</v>
      </c>
      <c r="BO32" s="230">
        <f t="shared" si="21"/>
        <v>0</v>
      </c>
      <c r="BP32" s="231">
        <f t="shared" si="22"/>
        <v>0</v>
      </c>
      <c r="BQ32" s="23"/>
      <c r="BR32" s="23"/>
      <c r="BS32" s="177">
        <v>160</v>
      </c>
      <c r="BT32" s="591"/>
      <c r="BU32" s="178"/>
      <c r="BV32" s="177">
        <v>160</v>
      </c>
      <c r="BW32" s="591"/>
      <c r="BX32" s="178"/>
      <c r="BY32" s="177">
        <v>160</v>
      </c>
      <c r="BZ32" s="591"/>
      <c r="CA32" s="178"/>
      <c r="CB32" s="177">
        <v>160</v>
      </c>
      <c r="CC32" s="591"/>
      <c r="CD32" s="178"/>
      <c r="CE32" s="177">
        <v>160</v>
      </c>
      <c r="CF32" s="591"/>
      <c r="CG32" s="178"/>
      <c r="CH32" s="177">
        <v>160</v>
      </c>
      <c r="CI32" s="591"/>
      <c r="CJ32" s="178"/>
      <c r="CK32" s="177">
        <v>160</v>
      </c>
      <c r="CL32" s="591"/>
      <c r="CM32" s="178"/>
      <c r="CN32" s="177">
        <v>160</v>
      </c>
      <c r="CO32" s="591"/>
      <c r="CP32" s="178"/>
      <c r="CQ32" s="256">
        <f t="shared" si="23"/>
        <v>0</v>
      </c>
      <c r="CR32" s="255">
        <f t="shared" si="24"/>
        <v>0</v>
      </c>
      <c r="CS32" s="230">
        <f t="shared" si="25"/>
        <v>0</v>
      </c>
      <c r="CT32" s="231">
        <f t="shared" si="26"/>
        <v>0</v>
      </c>
      <c r="CU32" s="23"/>
      <c r="CV32" s="23"/>
      <c r="CW32" s="177">
        <v>160</v>
      </c>
      <c r="CX32" s="584"/>
      <c r="CY32" s="585"/>
      <c r="CZ32" s="205">
        <v>160</v>
      </c>
      <c r="DA32" s="579"/>
      <c r="DB32" s="585"/>
      <c r="DC32" s="205">
        <v>160</v>
      </c>
      <c r="DD32" s="579"/>
      <c r="DE32" s="585"/>
      <c r="DF32" s="205">
        <v>160</v>
      </c>
      <c r="DG32" s="579"/>
      <c r="DH32" s="585"/>
      <c r="DI32" s="205">
        <v>160</v>
      </c>
      <c r="DJ32" s="579"/>
      <c r="DK32" s="585"/>
      <c r="DL32" s="177">
        <v>160</v>
      </c>
      <c r="DM32" s="584"/>
      <c r="DN32" s="585"/>
      <c r="DO32" s="205">
        <v>160</v>
      </c>
      <c r="DP32" s="579"/>
      <c r="DQ32" s="585"/>
      <c r="DR32" s="205">
        <v>160</v>
      </c>
      <c r="DS32" s="579"/>
      <c r="DT32" s="585"/>
      <c r="DU32" s="256">
        <f t="shared" si="27"/>
        <v>0</v>
      </c>
      <c r="DV32" s="255">
        <f t="shared" si="28"/>
        <v>0</v>
      </c>
      <c r="DW32" s="230">
        <f t="shared" si="29"/>
        <v>0</v>
      </c>
      <c r="DX32" s="231">
        <f t="shared" si="30"/>
        <v>0</v>
      </c>
      <c r="DY32" s="23"/>
      <c r="DZ32" s="23"/>
      <c r="EA32" s="586">
        <v>160</v>
      </c>
      <c r="EB32" s="591"/>
      <c r="EC32" s="585"/>
      <c r="ED32" s="205">
        <v>160</v>
      </c>
      <c r="EE32" s="591"/>
      <c r="EF32" s="585"/>
      <c r="EG32" s="205">
        <v>160</v>
      </c>
      <c r="EH32" s="591"/>
      <c r="EI32" s="585"/>
      <c r="EJ32" s="205">
        <v>160</v>
      </c>
      <c r="EK32" s="591"/>
      <c r="EL32" s="585"/>
      <c r="EM32" s="177">
        <v>160</v>
      </c>
      <c r="EN32" s="584"/>
      <c r="EO32" s="585"/>
      <c r="EP32" s="205">
        <v>160</v>
      </c>
      <c r="EQ32" s="591"/>
      <c r="ER32" s="585"/>
      <c r="ES32" s="177">
        <v>160</v>
      </c>
      <c r="ET32" s="584"/>
      <c r="EU32" s="585"/>
      <c r="EV32" s="205">
        <v>160</v>
      </c>
      <c r="EW32" s="591"/>
      <c r="EX32" s="585"/>
      <c r="EY32" s="256">
        <f t="shared" si="31"/>
        <v>0</v>
      </c>
      <c r="EZ32" s="255">
        <f t="shared" si="32"/>
        <v>0</v>
      </c>
      <c r="FA32" s="230">
        <f t="shared" si="33"/>
        <v>0</v>
      </c>
      <c r="FB32" s="231">
        <f t="shared" si="34"/>
        <v>0</v>
      </c>
      <c r="FC32" s="23"/>
      <c r="FD32" s="23"/>
      <c r="FE32" s="586">
        <v>160</v>
      </c>
      <c r="FF32" s="591"/>
      <c r="FG32" s="585"/>
      <c r="FH32" s="205">
        <v>160</v>
      </c>
      <c r="FI32" s="591"/>
      <c r="FJ32" s="585"/>
      <c r="FK32" s="205">
        <v>160</v>
      </c>
      <c r="FL32" s="591"/>
      <c r="FM32" s="585"/>
      <c r="FN32" s="205">
        <v>160</v>
      </c>
      <c r="FO32" s="591"/>
      <c r="FP32" s="585"/>
      <c r="FQ32" s="205">
        <v>160</v>
      </c>
      <c r="FR32" s="591"/>
      <c r="FS32" s="585"/>
      <c r="FT32" s="205">
        <v>160</v>
      </c>
      <c r="FU32" s="591"/>
      <c r="FV32" s="585"/>
      <c r="FW32" s="205">
        <v>160</v>
      </c>
      <c r="FX32" s="591"/>
      <c r="FY32" s="585"/>
      <c r="FZ32" s="205">
        <v>160</v>
      </c>
      <c r="GA32" s="591"/>
      <c r="GB32" s="585"/>
      <c r="GC32" s="256">
        <f t="shared" si="35"/>
        <v>0</v>
      </c>
      <c r="GD32" s="255">
        <f t="shared" si="36"/>
        <v>0</v>
      </c>
      <c r="GE32" s="230">
        <f t="shared" si="37"/>
        <v>0</v>
      </c>
      <c r="GF32" s="231">
        <f t="shared" si="38"/>
        <v>0</v>
      </c>
      <c r="GG32" s="23"/>
      <c r="GH32" s="23"/>
      <c r="GI32" s="586">
        <v>160</v>
      </c>
      <c r="GJ32" s="591"/>
      <c r="GK32" s="585"/>
      <c r="GL32" s="205">
        <v>160</v>
      </c>
      <c r="GM32" s="591"/>
      <c r="GN32" s="585"/>
      <c r="GO32" s="177">
        <v>160</v>
      </c>
      <c r="GP32" s="584"/>
      <c r="GQ32" s="585"/>
      <c r="GR32" s="177">
        <v>160</v>
      </c>
      <c r="GS32" s="584"/>
      <c r="GT32" s="585"/>
      <c r="GU32" s="177">
        <v>160</v>
      </c>
      <c r="GV32" s="584"/>
      <c r="GW32" s="585"/>
      <c r="GX32" s="177">
        <v>160</v>
      </c>
      <c r="GY32" s="584"/>
      <c r="GZ32" s="585"/>
      <c r="HA32" s="205">
        <v>160</v>
      </c>
      <c r="HB32" s="591"/>
      <c r="HC32" s="585"/>
      <c r="HD32" s="205">
        <v>160</v>
      </c>
      <c r="HE32" s="591"/>
      <c r="HF32" s="585"/>
      <c r="HG32" s="256">
        <f t="shared" si="39"/>
        <v>0</v>
      </c>
      <c r="HH32" s="255">
        <f t="shared" si="40"/>
        <v>0</v>
      </c>
      <c r="HI32" s="230">
        <f t="shared" si="41"/>
        <v>0</v>
      </c>
      <c r="HJ32" s="231">
        <f t="shared" si="42"/>
        <v>0</v>
      </c>
      <c r="HK32" s="23"/>
      <c r="HL32" s="23"/>
      <c r="HM32" s="177">
        <v>160</v>
      </c>
      <c r="HN32" s="584"/>
      <c r="HO32" s="585"/>
      <c r="HP32" s="177">
        <v>160</v>
      </c>
      <c r="HQ32" s="584"/>
      <c r="HR32" s="585"/>
      <c r="HS32" s="177">
        <v>160</v>
      </c>
      <c r="HT32" s="584"/>
      <c r="HU32" s="585"/>
      <c r="HV32" s="177">
        <v>160</v>
      </c>
      <c r="HW32" s="584"/>
      <c r="HX32" s="585"/>
      <c r="HY32" s="177">
        <v>160</v>
      </c>
      <c r="HZ32" s="584"/>
      <c r="IA32" s="585"/>
      <c r="IB32" s="177">
        <v>160</v>
      </c>
      <c r="IC32" s="584"/>
      <c r="ID32" s="585"/>
      <c r="IE32" s="177">
        <v>160</v>
      </c>
      <c r="IF32" s="584"/>
      <c r="IG32" s="585"/>
      <c r="IH32" s="177">
        <v>160</v>
      </c>
      <c r="II32" s="584"/>
      <c r="IJ32" s="585"/>
      <c r="IK32" s="256">
        <f t="shared" si="43"/>
        <v>0</v>
      </c>
      <c r="IL32" s="255">
        <f t="shared" si="44"/>
        <v>0</v>
      </c>
      <c r="IM32" s="230">
        <f t="shared" si="45"/>
        <v>0</v>
      </c>
      <c r="IN32" s="231">
        <f t="shared" si="46"/>
        <v>0</v>
      </c>
      <c r="IO32" s="23"/>
      <c r="IP32" s="23"/>
      <c r="IQ32" s="177">
        <v>160</v>
      </c>
      <c r="IR32" s="584"/>
      <c r="IS32" s="585"/>
      <c r="IT32" s="177">
        <v>160</v>
      </c>
      <c r="IU32" s="584"/>
      <c r="IV32" s="585"/>
      <c r="IW32" s="177">
        <v>160</v>
      </c>
      <c r="IX32" s="584"/>
      <c r="IY32" s="585"/>
      <c r="IZ32" s="177">
        <v>160</v>
      </c>
      <c r="JA32" s="584"/>
      <c r="JB32" s="585"/>
      <c r="JC32" s="177">
        <v>160</v>
      </c>
      <c r="JD32" s="584"/>
      <c r="JE32" s="585"/>
      <c r="JF32" s="177">
        <v>160</v>
      </c>
      <c r="JG32" s="584"/>
      <c r="JH32" s="585"/>
      <c r="JI32" s="568">
        <v>160</v>
      </c>
      <c r="JJ32" s="584"/>
      <c r="JK32" s="585"/>
      <c r="JL32" s="177">
        <v>160</v>
      </c>
      <c r="JM32" s="584"/>
      <c r="JN32" s="585"/>
      <c r="JO32" s="256">
        <f t="shared" si="47"/>
        <v>0</v>
      </c>
      <c r="JP32" s="255">
        <f t="shared" si="48"/>
        <v>0</v>
      </c>
      <c r="JQ32" s="230">
        <f t="shared" si="49"/>
        <v>0</v>
      </c>
      <c r="JR32" s="231">
        <f t="shared" si="50"/>
        <v>0</v>
      </c>
      <c r="JS32" s="23"/>
      <c r="JT32" s="23"/>
      <c r="JU32" s="586">
        <v>160</v>
      </c>
      <c r="JV32" s="591"/>
      <c r="JW32" s="585"/>
      <c r="JX32" s="177">
        <v>160</v>
      </c>
      <c r="JY32" s="584"/>
      <c r="JZ32" s="585"/>
      <c r="KA32" s="205">
        <v>160</v>
      </c>
      <c r="KB32" s="591"/>
      <c r="KC32" s="585"/>
      <c r="KD32" s="205">
        <v>160</v>
      </c>
      <c r="KE32" s="591"/>
      <c r="KF32" s="585"/>
      <c r="KG32" s="177">
        <v>160</v>
      </c>
      <c r="KH32" s="584"/>
      <c r="KI32" s="585"/>
      <c r="KJ32" s="177">
        <v>160</v>
      </c>
      <c r="KK32" s="584"/>
      <c r="KL32" s="585"/>
      <c r="KM32" s="177">
        <v>160</v>
      </c>
      <c r="KN32" s="584"/>
      <c r="KO32" s="585"/>
      <c r="KP32" s="177">
        <v>160</v>
      </c>
      <c r="KQ32" s="584"/>
      <c r="KR32" s="585"/>
      <c r="KS32" s="256">
        <f t="shared" si="51"/>
        <v>0</v>
      </c>
      <c r="KT32" s="255">
        <f t="shared" si="52"/>
        <v>0</v>
      </c>
      <c r="KU32" s="230">
        <f t="shared" si="53"/>
        <v>0</v>
      </c>
      <c r="KV32" s="231">
        <f t="shared" si="54"/>
        <v>0</v>
      </c>
      <c r="KW32" s="23"/>
      <c r="KX32" s="23"/>
      <c r="KY32" s="589" t="s">
        <v>300</v>
      </c>
      <c r="KZ32" s="595">
        <v>160</v>
      </c>
      <c r="LA32" s="591"/>
      <c r="LB32" s="178"/>
      <c r="LC32" s="256">
        <f t="shared" si="55"/>
        <v>0</v>
      </c>
      <c r="LD32" s="231">
        <f t="shared" si="1"/>
        <v>0</v>
      </c>
      <c r="LE32" s="230">
        <f t="shared" si="56"/>
        <v>0</v>
      </c>
      <c r="LF32" s="255">
        <f t="shared" si="2"/>
        <v>0</v>
      </c>
      <c r="LG32" s="592"/>
      <c r="LH32" s="23"/>
      <c r="LI32" s="23"/>
      <c r="LJ32" s="232">
        <f t="shared" si="3"/>
        <v>0</v>
      </c>
      <c r="LK32" s="259">
        <f t="shared" si="4"/>
        <v>0</v>
      </c>
      <c r="LL32" s="230">
        <f t="shared" si="5"/>
        <v>0</v>
      </c>
      <c r="LM32" s="231">
        <f t="shared" si="6"/>
        <v>0</v>
      </c>
      <c r="LN32" s="234">
        <f t="shared" si="7"/>
        <v>0</v>
      </c>
      <c r="LO32" s="233">
        <f t="shared" si="8"/>
        <v>0</v>
      </c>
      <c r="LP32" s="230">
        <f t="shared" si="9"/>
        <v>0</v>
      </c>
      <c r="LQ32" s="255">
        <f t="shared" si="10"/>
        <v>0</v>
      </c>
      <c r="LR32" s="426">
        <f t="shared" si="11"/>
        <v>0</v>
      </c>
      <c r="LS32" s="434">
        <f t="shared" si="12"/>
        <v>0</v>
      </c>
      <c r="LT32" s="426">
        <f t="shared" si="13"/>
        <v>0</v>
      </c>
      <c r="LU32" s="431">
        <f t="shared" si="14"/>
        <v>0</v>
      </c>
      <c r="LV32" s="429" t="s">
        <v>343</v>
      </c>
      <c r="LW32" s="434" t="s">
        <v>343</v>
      </c>
      <c r="LX32" s="426">
        <f t="shared" si="15"/>
        <v>0</v>
      </c>
      <c r="LY32" s="431">
        <f t="shared" si="16"/>
        <v>0</v>
      </c>
      <c r="LZ32" s="23"/>
      <c r="MD32" s="26"/>
      <c r="ME32" s="26"/>
      <c r="MG32" s="26"/>
    </row>
    <row r="33" spans="2:345" s="4" customFormat="1" ht="16.5" customHeight="1" x14ac:dyDescent="0.25">
      <c r="B33" s="46" t="s">
        <v>23</v>
      </c>
      <c r="C33" s="952"/>
      <c r="D33" s="953"/>
      <c r="E33" s="313"/>
      <c r="F33" s="314"/>
      <c r="G33" s="315"/>
      <c r="H33" s="59"/>
      <c r="I33" s="57">
        <f>INT(ROUND(F33,2)*(IF(RIGHT(G33,1)="*",data!$J$11*H33+(IF(H33&gt;0, data!$K$11,0)),(IF(G33&gt;0,data!$J$11*RIGHT(G33,5)+data!$K$11,0)))))</f>
        <v>0</v>
      </c>
      <c r="J33" s="57">
        <f>IF(E33&gt;0,I33*E33,0)</f>
        <v>0</v>
      </c>
      <c r="K33" s="319"/>
      <c r="L33" s="320"/>
      <c r="M33" s="318"/>
      <c r="N33" s="57">
        <f>INT(ROUND(F33,2)*(IF(J33&gt;0,(IF(L33="ano",data!$J$6,0)),0)))</f>
        <v>0</v>
      </c>
      <c r="O33" s="61">
        <f>IF(M33&gt;E33,N33*E33,N33*M33)</f>
        <v>0</v>
      </c>
      <c r="P33" s="63">
        <f>J33+O33</f>
        <v>0</v>
      </c>
      <c r="Q33" s="26"/>
      <c r="R33" s="292" t="str">
        <f t="shared" si="17"/>
        <v/>
      </c>
      <c r="S33" s="293" t="str">
        <f t="shared" si="18"/>
        <v/>
      </c>
      <c r="T33" s="65" t="s">
        <v>343</v>
      </c>
      <c r="U33" s="294" t="str">
        <f t="shared" si="57"/>
        <v/>
      </c>
      <c r="V33" s="4">
        <f>IF(P33&gt;0,IF(ISTEXT(C33)=TRUE,0,1),0)</f>
        <v>0</v>
      </c>
      <c r="W33" s="26">
        <f>IF(H33&gt;0,IF(RIGHT(G33,1)="*",0,1),0)</f>
        <v>0</v>
      </c>
      <c r="X33" s="26">
        <f>IF(OR(G33=data!$I$18,G33=data!$I$19,G33=data!$I$20,G33=data!$I$21,G33=data!$I$22,G33=data!$I$23,G33=data!$I$24,G33=data!$I$25,G33=data!$I$26,G33=data!$I$27,G33=data!$I$28,G33=data!$I$29,G33=data!$I$30,G33=data!$I$31,G33=data!$I$32,G33=data!$I$33,G33=data!$I$34,G33=data!$I$35,G33=data!$I$36,G33=data!$I$37,G33=data!$I$38,G33=data!$I$39,G33=data!$I$40,G33=data!$I$41,G33=data!$I$42,G33=data!$I$43,G33=data!$I$44),1,0)</f>
        <v>0</v>
      </c>
      <c r="Z33" s="179" t="s">
        <v>300</v>
      </c>
      <c r="AA33" s="10"/>
      <c r="AB33" s="10"/>
      <c r="AC33" s="171">
        <v>160</v>
      </c>
      <c r="AD33" s="336"/>
      <c r="AE33" s="227"/>
      <c r="AF33" s="171">
        <v>160</v>
      </c>
      <c r="AG33" s="336"/>
      <c r="AH33" s="227"/>
      <c r="AI33" s="171">
        <v>160</v>
      </c>
      <c r="AJ33" s="336"/>
      <c r="AK33" s="227"/>
      <c r="AL33" s="171">
        <v>160</v>
      </c>
      <c r="AM33" s="336"/>
      <c r="AN33" s="227"/>
      <c r="AO33" s="171">
        <v>160</v>
      </c>
      <c r="AP33" s="336"/>
      <c r="AQ33" s="227"/>
      <c r="AR33" s="171">
        <v>160</v>
      </c>
      <c r="AS33" s="336"/>
      <c r="AT33" s="227"/>
      <c r="AU33" s="171">
        <v>160</v>
      </c>
      <c r="AV33" s="336"/>
      <c r="AW33" s="227"/>
      <c r="AX33" s="171">
        <v>160</v>
      </c>
      <c r="AY33" s="336"/>
      <c r="AZ33" s="227"/>
      <c r="BA33" s="171">
        <v>160</v>
      </c>
      <c r="BB33" s="336"/>
      <c r="BC33" s="227"/>
      <c r="BD33" s="171">
        <v>160</v>
      </c>
      <c r="BE33" s="336"/>
      <c r="BF33" s="227"/>
      <c r="BG33" s="171">
        <v>160</v>
      </c>
      <c r="BH33" s="336"/>
      <c r="BI33" s="227"/>
      <c r="BJ33" s="171">
        <v>160</v>
      </c>
      <c r="BK33" s="336"/>
      <c r="BL33" s="227"/>
      <c r="BM33" s="337">
        <f t="shared" si="19"/>
        <v>0</v>
      </c>
      <c r="BN33" s="231">
        <f t="shared" si="20"/>
        <v>0</v>
      </c>
      <c r="BO33" s="230">
        <f t="shared" si="21"/>
        <v>0</v>
      </c>
      <c r="BP33" s="231">
        <f t="shared" si="22"/>
        <v>0</v>
      </c>
      <c r="BS33" s="167">
        <v>160</v>
      </c>
      <c r="BT33" s="335"/>
      <c r="BU33" s="180"/>
      <c r="BV33" s="167">
        <v>160</v>
      </c>
      <c r="BW33" s="335"/>
      <c r="BX33" s="180"/>
      <c r="BY33" s="167">
        <v>160</v>
      </c>
      <c r="BZ33" s="335"/>
      <c r="CA33" s="180"/>
      <c r="CB33" s="167">
        <v>160</v>
      </c>
      <c r="CC33" s="335"/>
      <c r="CD33" s="180"/>
      <c r="CE33" s="167">
        <v>160</v>
      </c>
      <c r="CF33" s="335"/>
      <c r="CG33" s="180"/>
      <c r="CH33" s="167">
        <v>160</v>
      </c>
      <c r="CI33" s="335"/>
      <c r="CJ33" s="180"/>
      <c r="CK33" s="167">
        <v>160</v>
      </c>
      <c r="CL33" s="335"/>
      <c r="CM33" s="180"/>
      <c r="CN33" s="167">
        <v>160</v>
      </c>
      <c r="CO33" s="335"/>
      <c r="CP33" s="180"/>
      <c r="CQ33" s="256">
        <f t="shared" si="23"/>
        <v>0</v>
      </c>
      <c r="CR33" s="255">
        <f t="shared" si="24"/>
        <v>0</v>
      </c>
      <c r="CS33" s="230">
        <f t="shared" si="25"/>
        <v>0</v>
      </c>
      <c r="CT33" s="231">
        <f t="shared" si="26"/>
        <v>0</v>
      </c>
      <c r="CW33" s="167">
        <v>160</v>
      </c>
      <c r="CX33" s="351"/>
      <c r="CY33" s="172"/>
      <c r="CZ33" s="198">
        <v>160</v>
      </c>
      <c r="DA33" s="336"/>
      <c r="DB33" s="172"/>
      <c r="DC33" s="198">
        <v>160</v>
      </c>
      <c r="DD33" s="336"/>
      <c r="DE33" s="172"/>
      <c r="DF33" s="198">
        <v>160</v>
      </c>
      <c r="DG33" s="336"/>
      <c r="DH33" s="172"/>
      <c r="DI33" s="198">
        <v>160</v>
      </c>
      <c r="DJ33" s="336"/>
      <c r="DK33" s="172"/>
      <c r="DL33" s="167">
        <v>160</v>
      </c>
      <c r="DM33" s="351"/>
      <c r="DN33" s="172"/>
      <c r="DO33" s="198">
        <v>160</v>
      </c>
      <c r="DP33" s="336"/>
      <c r="DQ33" s="172"/>
      <c r="DR33" s="198">
        <v>160</v>
      </c>
      <c r="DS33" s="336"/>
      <c r="DT33" s="172"/>
      <c r="DU33" s="256">
        <f t="shared" si="27"/>
        <v>0</v>
      </c>
      <c r="DV33" s="255">
        <f t="shared" si="28"/>
        <v>0</v>
      </c>
      <c r="DW33" s="230">
        <f t="shared" si="29"/>
        <v>0</v>
      </c>
      <c r="DX33" s="231">
        <f t="shared" si="30"/>
        <v>0</v>
      </c>
      <c r="EA33" s="357">
        <v>160</v>
      </c>
      <c r="EB33" s="335"/>
      <c r="EC33" s="172"/>
      <c r="ED33" s="198">
        <v>160</v>
      </c>
      <c r="EE33" s="335"/>
      <c r="EF33" s="172"/>
      <c r="EG33" s="198">
        <v>160</v>
      </c>
      <c r="EH33" s="335"/>
      <c r="EI33" s="172"/>
      <c r="EJ33" s="198">
        <v>160</v>
      </c>
      <c r="EK33" s="335"/>
      <c r="EL33" s="172"/>
      <c r="EM33" s="167">
        <v>160</v>
      </c>
      <c r="EN33" s="351"/>
      <c r="EO33" s="172"/>
      <c r="EP33" s="198">
        <v>160</v>
      </c>
      <c r="EQ33" s="335"/>
      <c r="ER33" s="172"/>
      <c r="ES33" s="167">
        <v>160</v>
      </c>
      <c r="ET33" s="351"/>
      <c r="EU33" s="172"/>
      <c r="EV33" s="198">
        <v>160</v>
      </c>
      <c r="EW33" s="335"/>
      <c r="EX33" s="172"/>
      <c r="EY33" s="256">
        <f t="shared" si="31"/>
        <v>0</v>
      </c>
      <c r="EZ33" s="255">
        <f t="shared" si="32"/>
        <v>0</v>
      </c>
      <c r="FA33" s="230">
        <f t="shared" si="33"/>
        <v>0</v>
      </c>
      <c r="FB33" s="231">
        <f t="shared" si="34"/>
        <v>0</v>
      </c>
      <c r="FE33" s="357">
        <v>160</v>
      </c>
      <c r="FF33" s="335"/>
      <c r="FG33" s="172"/>
      <c r="FH33" s="198">
        <v>160</v>
      </c>
      <c r="FI33" s="335"/>
      <c r="FJ33" s="172"/>
      <c r="FK33" s="198">
        <v>160</v>
      </c>
      <c r="FL33" s="335"/>
      <c r="FM33" s="172"/>
      <c r="FN33" s="198">
        <v>160</v>
      </c>
      <c r="FO33" s="335"/>
      <c r="FP33" s="172"/>
      <c r="FQ33" s="198">
        <v>160</v>
      </c>
      <c r="FR33" s="335"/>
      <c r="FS33" s="172"/>
      <c r="FT33" s="198">
        <v>160</v>
      </c>
      <c r="FU33" s="335"/>
      <c r="FV33" s="172"/>
      <c r="FW33" s="198">
        <v>160</v>
      </c>
      <c r="FX33" s="335"/>
      <c r="FY33" s="172"/>
      <c r="FZ33" s="198">
        <v>160</v>
      </c>
      <c r="GA33" s="335"/>
      <c r="GB33" s="172"/>
      <c r="GC33" s="256">
        <f t="shared" si="35"/>
        <v>0</v>
      </c>
      <c r="GD33" s="255">
        <f t="shared" si="36"/>
        <v>0</v>
      </c>
      <c r="GE33" s="230">
        <f t="shared" si="37"/>
        <v>0</v>
      </c>
      <c r="GF33" s="231">
        <f t="shared" si="38"/>
        <v>0</v>
      </c>
      <c r="GI33" s="357">
        <v>160</v>
      </c>
      <c r="GJ33" s="335"/>
      <c r="GK33" s="172"/>
      <c r="GL33" s="198">
        <v>160</v>
      </c>
      <c r="GM33" s="335"/>
      <c r="GN33" s="172"/>
      <c r="GO33" s="167">
        <v>160</v>
      </c>
      <c r="GP33" s="351"/>
      <c r="GQ33" s="172"/>
      <c r="GR33" s="167">
        <v>160</v>
      </c>
      <c r="GS33" s="351"/>
      <c r="GT33" s="172"/>
      <c r="GU33" s="167">
        <v>160</v>
      </c>
      <c r="GV33" s="351"/>
      <c r="GW33" s="172"/>
      <c r="GX33" s="167">
        <v>160</v>
      </c>
      <c r="GY33" s="351"/>
      <c r="GZ33" s="172"/>
      <c r="HA33" s="198">
        <v>160</v>
      </c>
      <c r="HB33" s="335"/>
      <c r="HC33" s="172"/>
      <c r="HD33" s="198">
        <v>160</v>
      </c>
      <c r="HE33" s="335"/>
      <c r="HF33" s="172"/>
      <c r="HG33" s="256">
        <f t="shared" si="39"/>
        <v>0</v>
      </c>
      <c r="HH33" s="255">
        <f t="shared" si="40"/>
        <v>0</v>
      </c>
      <c r="HI33" s="230">
        <f t="shared" si="41"/>
        <v>0</v>
      </c>
      <c r="HJ33" s="231">
        <f t="shared" si="42"/>
        <v>0</v>
      </c>
      <c r="HM33" s="167">
        <v>160</v>
      </c>
      <c r="HN33" s="351"/>
      <c r="HO33" s="172"/>
      <c r="HP33" s="167">
        <v>160</v>
      </c>
      <c r="HQ33" s="351"/>
      <c r="HR33" s="172"/>
      <c r="HS33" s="167">
        <v>160</v>
      </c>
      <c r="HT33" s="351"/>
      <c r="HU33" s="172"/>
      <c r="HV33" s="167">
        <v>160</v>
      </c>
      <c r="HW33" s="351"/>
      <c r="HX33" s="172"/>
      <c r="HY33" s="167">
        <v>160</v>
      </c>
      <c r="HZ33" s="351"/>
      <c r="IA33" s="172"/>
      <c r="IB33" s="167">
        <v>160</v>
      </c>
      <c r="IC33" s="351"/>
      <c r="ID33" s="172"/>
      <c r="IE33" s="167">
        <v>160</v>
      </c>
      <c r="IF33" s="351"/>
      <c r="IG33" s="172"/>
      <c r="IH33" s="167">
        <v>160</v>
      </c>
      <c r="II33" s="351"/>
      <c r="IJ33" s="172"/>
      <c r="IK33" s="256">
        <f t="shared" si="43"/>
        <v>0</v>
      </c>
      <c r="IL33" s="255">
        <f t="shared" si="44"/>
        <v>0</v>
      </c>
      <c r="IM33" s="230">
        <f t="shared" si="45"/>
        <v>0</v>
      </c>
      <c r="IN33" s="231">
        <f t="shared" si="46"/>
        <v>0</v>
      </c>
      <c r="IQ33" s="167">
        <v>160</v>
      </c>
      <c r="IR33" s="351"/>
      <c r="IS33" s="172"/>
      <c r="IT33" s="167">
        <v>160</v>
      </c>
      <c r="IU33" s="351"/>
      <c r="IV33" s="172"/>
      <c r="IW33" s="167">
        <v>160</v>
      </c>
      <c r="IX33" s="351"/>
      <c r="IY33" s="172"/>
      <c r="IZ33" s="167">
        <v>160</v>
      </c>
      <c r="JA33" s="351"/>
      <c r="JB33" s="172"/>
      <c r="JC33" s="167">
        <v>160</v>
      </c>
      <c r="JD33" s="351"/>
      <c r="JE33" s="172"/>
      <c r="JF33" s="167">
        <v>160</v>
      </c>
      <c r="JG33" s="351"/>
      <c r="JH33" s="172"/>
      <c r="JI33" s="209">
        <v>160</v>
      </c>
      <c r="JJ33" s="351"/>
      <c r="JK33" s="172"/>
      <c r="JL33" s="167">
        <v>160</v>
      </c>
      <c r="JM33" s="351"/>
      <c r="JN33" s="172"/>
      <c r="JO33" s="256">
        <f t="shared" si="47"/>
        <v>0</v>
      </c>
      <c r="JP33" s="255">
        <f t="shared" si="48"/>
        <v>0</v>
      </c>
      <c r="JQ33" s="230">
        <f t="shared" si="49"/>
        <v>0</v>
      </c>
      <c r="JR33" s="231">
        <f t="shared" si="50"/>
        <v>0</v>
      </c>
      <c r="JU33" s="357">
        <v>160</v>
      </c>
      <c r="JV33" s="335"/>
      <c r="JW33" s="172"/>
      <c r="JX33" s="167">
        <v>160</v>
      </c>
      <c r="JY33" s="351"/>
      <c r="JZ33" s="172"/>
      <c r="KA33" s="198">
        <v>160</v>
      </c>
      <c r="KB33" s="335"/>
      <c r="KC33" s="172"/>
      <c r="KD33" s="198">
        <v>160</v>
      </c>
      <c r="KE33" s="335"/>
      <c r="KF33" s="172"/>
      <c r="KG33" s="167">
        <v>160</v>
      </c>
      <c r="KH33" s="351"/>
      <c r="KI33" s="172"/>
      <c r="KJ33" s="167">
        <v>160</v>
      </c>
      <c r="KK33" s="351"/>
      <c r="KL33" s="172"/>
      <c r="KM33" s="167">
        <v>160</v>
      </c>
      <c r="KN33" s="351"/>
      <c r="KO33" s="172"/>
      <c r="KP33" s="167">
        <v>160</v>
      </c>
      <c r="KQ33" s="351"/>
      <c r="KR33" s="172"/>
      <c r="KS33" s="256">
        <f t="shared" si="51"/>
        <v>0</v>
      </c>
      <c r="KT33" s="255">
        <f t="shared" si="52"/>
        <v>0</v>
      </c>
      <c r="KU33" s="230">
        <f t="shared" si="53"/>
        <v>0</v>
      </c>
      <c r="KV33" s="231">
        <f t="shared" si="54"/>
        <v>0</v>
      </c>
      <c r="KY33" s="287" t="s">
        <v>300</v>
      </c>
      <c r="KZ33" s="365">
        <v>160</v>
      </c>
      <c r="LA33" s="335"/>
      <c r="LB33" s="180"/>
      <c r="LC33" s="256">
        <f t="shared" si="55"/>
        <v>0</v>
      </c>
      <c r="LD33" s="231">
        <f t="shared" si="1"/>
        <v>0</v>
      </c>
      <c r="LE33" s="230">
        <f t="shared" si="56"/>
        <v>0</v>
      </c>
      <c r="LF33" s="255">
        <f t="shared" si="2"/>
        <v>0</v>
      </c>
      <c r="LG33" s="297"/>
      <c r="LJ33" s="232">
        <f t="shared" si="3"/>
        <v>0</v>
      </c>
      <c r="LK33" s="259">
        <f t="shared" si="4"/>
        <v>0</v>
      </c>
      <c r="LL33" s="230">
        <f t="shared" si="5"/>
        <v>0</v>
      </c>
      <c r="LM33" s="231">
        <f t="shared" si="6"/>
        <v>0</v>
      </c>
      <c r="LN33" s="234">
        <f t="shared" si="7"/>
        <v>0</v>
      </c>
      <c r="LO33" s="233">
        <f t="shared" si="8"/>
        <v>0</v>
      </c>
      <c r="LP33" s="230">
        <f t="shared" si="9"/>
        <v>0</v>
      </c>
      <c r="LQ33" s="255">
        <f t="shared" si="10"/>
        <v>0</v>
      </c>
      <c r="LR33" s="426">
        <f t="shared" si="11"/>
        <v>0</v>
      </c>
      <c r="LS33" s="434">
        <f t="shared" si="12"/>
        <v>0</v>
      </c>
      <c r="LT33" s="426">
        <f t="shared" si="13"/>
        <v>0</v>
      </c>
      <c r="LU33" s="431">
        <f t="shared" si="14"/>
        <v>0</v>
      </c>
      <c r="LV33" s="429" t="s">
        <v>343</v>
      </c>
      <c r="LW33" s="434" t="s">
        <v>343</v>
      </c>
      <c r="LX33" s="426">
        <f t="shared" si="15"/>
        <v>0</v>
      </c>
      <c r="LY33" s="431">
        <f t="shared" si="16"/>
        <v>0</v>
      </c>
      <c r="MD33" s="26"/>
      <c r="ME33" s="26"/>
      <c r="MG33" s="26"/>
    </row>
    <row r="34" spans="2:345" s="4" customFormat="1" ht="15" hidden="1" customHeight="1" x14ac:dyDescent="0.25">
      <c r="B34" s="46"/>
      <c r="C34" s="572"/>
      <c r="D34" s="573"/>
      <c r="E34" s="564"/>
      <c r="F34" s="575"/>
      <c r="G34" s="593"/>
      <c r="H34" s="58"/>
      <c r="I34" s="57">
        <f>INT(ROUND(F34,2)*(IF(RIGHT(G34,1)="*",data!$J$11*H34+(IF(H34&gt;0, data!$K$11,0)),(IF(G34&gt;0,data!$J$11*RIGHT(G34,5)+data!$K$11,0)))))</f>
        <v>0</v>
      </c>
      <c r="J34" s="57"/>
      <c r="K34" s="594"/>
      <c r="L34" s="566"/>
      <c r="M34" s="131"/>
      <c r="N34" s="57">
        <f>INT(ROUND(F34,2)*(IF(J34&gt;0,(IF(L34="ano",data!$J$6,0)),0)))</f>
        <v>0</v>
      </c>
      <c r="O34" s="61"/>
      <c r="P34" s="63"/>
      <c r="Q34" s="26"/>
      <c r="R34" s="292" t="str">
        <f t="shared" si="17"/>
        <v/>
      </c>
      <c r="S34" s="293" t="str">
        <f t="shared" si="18"/>
        <v/>
      </c>
      <c r="T34" s="65" t="s">
        <v>343</v>
      </c>
      <c r="U34" s="294" t="str">
        <f t="shared" si="57"/>
        <v/>
      </c>
      <c r="V34" s="23"/>
      <c r="W34" s="26"/>
      <c r="X34" s="26">
        <f>IF(OR(G34=data!$I$18,G34=data!$I$19,G34=data!$I$20,G34=data!$I$21,G34=data!$I$22,G34=data!$I$23,G34=data!$I$24,G34=data!$I$25,G34=data!$I$26,G34=data!$I$27,G34=data!$I$28,G34=data!$I$29,G34=data!$I$30,G34=data!$I$31,G34=data!$I$32,G34=data!$I$33,G34=data!$I$34,G34=data!$I$35,G34=data!$I$36,G34=data!$I$37,G34=data!$I$38,G34=data!$I$39,G34=data!$I$40,G34=data!$I$41,G34=data!$I$42,G34=data!$I$43,G34=data!$I$44),1,0)</f>
        <v>0</v>
      </c>
      <c r="Z34" s="176" t="s">
        <v>300</v>
      </c>
      <c r="AA34" s="10"/>
      <c r="AB34" s="10"/>
      <c r="AC34" s="578">
        <v>160</v>
      </c>
      <c r="AD34" s="579"/>
      <c r="AE34" s="580"/>
      <c r="AF34" s="578">
        <v>160</v>
      </c>
      <c r="AG34" s="579"/>
      <c r="AH34" s="580"/>
      <c r="AI34" s="578">
        <v>160</v>
      </c>
      <c r="AJ34" s="579"/>
      <c r="AK34" s="580"/>
      <c r="AL34" s="578">
        <v>160</v>
      </c>
      <c r="AM34" s="579"/>
      <c r="AN34" s="580"/>
      <c r="AO34" s="578">
        <v>160</v>
      </c>
      <c r="AP34" s="579"/>
      <c r="AQ34" s="580"/>
      <c r="AR34" s="578">
        <v>160</v>
      </c>
      <c r="AS34" s="579"/>
      <c r="AT34" s="580"/>
      <c r="AU34" s="578">
        <v>160</v>
      </c>
      <c r="AV34" s="579"/>
      <c r="AW34" s="580"/>
      <c r="AX34" s="578">
        <v>160</v>
      </c>
      <c r="AY34" s="579"/>
      <c r="AZ34" s="580"/>
      <c r="BA34" s="578">
        <v>160</v>
      </c>
      <c r="BB34" s="579"/>
      <c r="BC34" s="580"/>
      <c r="BD34" s="578">
        <v>160</v>
      </c>
      <c r="BE34" s="579"/>
      <c r="BF34" s="580"/>
      <c r="BG34" s="578">
        <v>160</v>
      </c>
      <c r="BH34" s="579"/>
      <c r="BI34" s="580"/>
      <c r="BJ34" s="578">
        <v>160</v>
      </c>
      <c r="BK34" s="579"/>
      <c r="BL34" s="580"/>
      <c r="BM34" s="337">
        <f t="shared" si="19"/>
        <v>0</v>
      </c>
      <c r="BN34" s="231">
        <f t="shared" si="20"/>
        <v>0</v>
      </c>
      <c r="BO34" s="230">
        <f t="shared" si="21"/>
        <v>0</v>
      </c>
      <c r="BP34" s="231">
        <f t="shared" si="22"/>
        <v>0</v>
      </c>
      <c r="BQ34" s="23"/>
      <c r="BR34" s="23"/>
      <c r="BS34" s="177">
        <v>160</v>
      </c>
      <c r="BT34" s="591"/>
      <c r="BU34" s="178"/>
      <c r="BV34" s="177">
        <v>160</v>
      </c>
      <c r="BW34" s="591"/>
      <c r="BX34" s="178"/>
      <c r="BY34" s="177">
        <v>160</v>
      </c>
      <c r="BZ34" s="591"/>
      <c r="CA34" s="178"/>
      <c r="CB34" s="177">
        <v>160</v>
      </c>
      <c r="CC34" s="591"/>
      <c r="CD34" s="178"/>
      <c r="CE34" s="177">
        <v>160</v>
      </c>
      <c r="CF34" s="591"/>
      <c r="CG34" s="178"/>
      <c r="CH34" s="177">
        <v>160</v>
      </c>
      <c r="CI34" s="591"/>
      <c r="CJ34" s="178"/>
      <c r="CK34" s="177">
        <v>160</v>
      </c>
      <c r="CL34" s="591"/>
      <c r="CM34" s="178"/>
      <c r="CN34" s="177">
        <v>160</v>
      </c>
      <c r="CO34" s="591"/>
      <c r="CP34" s="178"/>
      <c r="CQ34" s="256">
        <f t="shared" si="23"/>
        <v>0</v>
      </c>
      <c r="CR34" s="255">
        <f t="shared" si="24"/>
        <v>0</v>
      </c>
      <c r="CS34" s="230">
        <f t="shared" si="25"/>
        <v>0</v>
      </c>
      <c r="CT34" s="231">
        <f t="shared" si="26"/>
        <v>0</v>
      </c>
      <c r="CU34" s="23"/>
      <c r="CV34" s="23"/>
      <c r="CW34" s="177">
        <v>160</v>
      </c>
      <c r="CX34" s="584"/>
      <c r="CY34" s="585"/>
      <c r="CZ34" s="205">
        <v>160</v>
      </c>
      <c r="DA34" s="579"/>
      <c r="DB34" s="585"/>
      <c r="DC34" s="205">
        <v>160</v>
      </c>
      <c r="DD34" s="579"/>
      <c r="DE34" s="585"/>
      <c r="DF34" s="205">
        <v>160</v>
      </c>
      <c r="DG34" s="579"/>
      <c r="DH34" s="585"/>
      <c r="DI34" s="205">
        <v>160</v>
      </c>
      <c r="DJ34" s="579"/>
      <c r="DK34" s="585"/>
      <c r="DL34" s="177">
        <v>160</v>
      </c>
      <c r="DM34" s="584"/>
      <c r="DN34" s="585"/>
      <c r="DO34" s="205">
        <v>160</v>
      </c>
      <c r="DP34" s="579"/>
      <c r="DQ34" s="585"/>
      <c r="DR34" s="205">
        <v>160</v>
      </c>
      <c r="DS34" s="579"/>
      <c r="DT34" s="585"/>
      <c r="DU34" s="256">
        <f t="shared" si="27"/>
        <v>0</v>
      </c>
      <c r="DV34" s="255">
        <f t="shared" si="28"/>
        <v>0</v>
      </c>
      <c r="DW34" s="230">
        <f t="shared" si="29"/>
        <v>0</v>
      </c>
      <c r="DX34" s="231">
        <f t="shared" si="30"/>
        <v>0</v>
      </c>
      <c r="DY34" s="23"/>
      <c r="DZ34" s="23"/>
      <c r="EA34" s="586">
        <v>160</v>
      </c>
      <c r="EB34" s="591"/>
      <c r="EC34" s="585"/>
      <c r="ED34" s="205">
        <v>160</v>
      </c>
      <c r="EE34" s="591"/>
      <c r="EF34" s="585"/>
      <c r="EG34" s="205">
        <v>160</v>
      </c>
      <c r="EH34" s="591"/>
      <c r="EI34" s="585"/>
      <c r="EJ34" s="205">
        <v>160</v>
      </c>
      <c r="EK34" s="591"/>
      <c r="EL34" s="585"/>
      <c r="EM34" s="177">
        <v>160</v>
      </c>
      <c r="EN34" s="584"/>
      <c r="EO34" s="585"/>
      <c r="EP34" s="205">
        <v>160</v>
      </c>
      <c r="EQ34" s="591"/>
      <c r="ER34" s="585"/>
      <c r="ES34" s="177">
        <v>160</v>
      </c>
      <c r="ET34" s="584"/>
      <c r="EU34" s="585"/>
      <c r="EV34" s="205">
        <v>160</v>
      </c>
      <c r="EW34" s="591"/>
      <c r="EX34" s="585"/>
      <c r="EY34" s="256">
        <f t="shared" si="31"/>
        <v>0</v>
      </c>
      <c r="EZ34" s="255">
        <f t="shared" si="32"/>
        <v>0</v>
      </c>
      <c r="FA34" s="230">
        <f t="shared" si="33"/>
        <v>0</v>
      </c>
      <c r="FB34" s="231">
        <f t="shared" si="34"/>
        <v>0</v>
      </c>
      <c r="FC34" s="23"/>
      <c r="FD34" s="23"/>
      <c r="FE34" s="586">
        <v>160</v>
      </c>
      <c r="FF34" s="591"/>
      <c r="FG34" s="585"/>
      <c r="FH34" s="205">
        <v>160</v>
      </c>
      <c r="FI34" s="591"/>
      <c r="FJ34" s="585"/>
      <c r="FK34" s="205">
        <v>160</v>
      </c>
      <c r="FL34" s="591"/>
      <c r="FM34" s="585"/>
      <c r="FN34" s="205">
        <v>160</v>
      </c>
      <c r="FO34" s="591"/>
      <c r="FP34" s="585"/>
      <c r="FQ34" s="205">
        <v>160</v>
      </c>
      <c r="FR34" s="591"/>
      <c r="FS34" s="585"/>
      <c r="FT34" s="205">
        <v>160</v>
      </c>
      <c r="FU34" s="591"/>
      <c r="FV34" s="585"/>
      <c r="FW34" s="205">
        <v>160</v>
      </c>
      <c r="FX34" s="591"/>
      <c r="FY34" s="585"/>
      <c r="FZ34" s="205">
        <v>160</v>
      </c>
      <c r="GA34" s="591"/>
      <c r="GB34" s="585"/>
      <c r="GC34" s="256">
        <f t="shared" si="35"/>
        <v>0</v>
      </c>
      <c r="GD34" s="255">
        <f t="shared" si="36"/>
        <v>0</v>
      </c>
      <c r="GE34" s="230">
        <f t="shared" si="37"/>
        <v>0</v>
      </c>
      <c r="GF34" s="231">
        <f t="shared" si="38"/>
        <v>0</v>
      </c>
      <c r="GG34" s="23"/>
      <c r="GH34" s="23"/>
      <c r="GI34" s="586">
        <v>160</v>
      </c>
      <c r="GJ34" s="591"/>
      <c r="GK34" s="585"/>
      <c r="GL34" s="205">
        <v>160</v>
      </c>
      <c r="GM34" s="591"/>
      <c r="GN34" s="585"/>
      <c r="GO34" s="177">
        <v>160</v>
      </c>
      <c r="GP34" s="584"/>
      <c r="GQ34" s="585"/>
      <c r="GR34" s="177">
        <v>160</v>
      </c>
      <c r="GS34" s="584"/>
      <c r="GT34" s="585"/>
      <c r="GU34" s="177">
        <v>160</v>
      </c>
      <c r="GV34" s="584"/>
      <c r="GW34" s="585"/>
      <c r="GX34" s="177">
        <v>160</v>
      </c>
      <c r="GY34" s="584"/>
      <c r="GZ34" s="585"/>
      <c r="HA34" s="205">
        <v>160</v>
      </c>
      <c r="HB34" s="591"/>
      <c r="HC34" s="585"/>
      <c r="HD34" s="205">
        <v>160</v>
      </c>
      <c r="HE34" s="591"/>
      <c r="HF34" s="585"/>
      <c r="HG34" s="256">
        <f t="shared" si="39"/>
        <v>0</v>
      </c>
      <c r="HH34" s="255">
        <f t="shared" si="40"/>
        <v>0</v>
      </c>
      <c r="HI34" s="230">
        <f t="shared" si="41"/>
        <v>0</v>
      </c>
      <c r="HJ34" s="231">
        <f t="shared" si="42"/>
        <v>0</v>
      </c>
      <c r="HK34" s="23"/>
      <c r="HL34" s="23"/>
      <c r="HM34" s="177">
        <v>160</v>
      </c>
      <c r="HN34" s="584"/>
      <c r="HO34" s="585"/>
      <c r="HP34" s="177">
        <v>160</v>
      </c>
      <c r="HQ34" s="584"/>
      <c r="HR34" s="585"/>
      <c r="HS34" s="177">
        <v>160</v>
      </c>
      <c r="HT34" s="584"/>
      <c r="HU34" s="585"/>
      <c r="HV34" s="177">
        <v>160</v>
      </c>
      <c r="HW34" s="584"/>
      <c r="HX34" s="585"/>
      <c r="HY34" s="177">
        <v>160</v>
      </c>
      <c r="HZ34" s="584"/>
      <c r="IA34" s="585"/>
      <c r="IB34" s="177">
        <v>160</v>
      </c>
      <c r="IC34" s="584"/>
      <c r="ID34" s="585"/>
      <c r="IE34" s="177">
        <v>160</v>
      </c>
      <c r="IF34" s="584"/>
      <c r="IG34" s="585"/>
      <c r="IH34" s="177">
        <v>160</v>
      </c>
      <c r="II34" s="584"/>
      <c r="IJ34" s="585"/>
      <c r="IK34" s="256">
        <f t="shared" si="43"/>
        <v>0</v>
      </c>
      <c r="IL34" s="255">
        <f t="shared" si="44"/>
        <v>0</v>
      </c>
      <c r="IM34" s="230">
        <f t="shared" si="45"/>
        <v>0</v>
      </c>
      <c r="IN34" s="231">
        <f t="shared" si="46"/>
        <v>0</v>
      </c>
      <c r="IO34" s="23"/>
      <c r="IP34" s="23"/>
      <c r="IQ34" s="177">
        <v>160</v>
      </c>
      <c r="IR34" s="584"/>
      <c r="IS34" s="585"/>
      <c r="IT34" s="177">
        <v>160</v>
      </c>
      <c r="IU34" s="584"/>
      <c r="IV34" s="585"/>
      <c r="IW34" s="177">
        <v>160</v>
      </c>
      <c r="IX34" s="584"/>
      <c r="IY34" s="585"/>
      <c r="IZ34" s="177">
        <v>160</v>
      </c>
      <c r="JA34" s="584"/>
      <c r="JB34" s="585"/>
      <c r="JC34" s="177">
        <v>160</v>
      </c>
      <c r="JD34" s="584"/>
      <c r="JE34" s="585"/>
      <c r="JF34" s="177">
        <v>160</v>
      </c>
      <c r="JG34" s="584"/>
      <c r="JH34" s="585"/>
      <c r="JI34" s="568">
        <v>160</v>
      </c>
      <c r="JJ34" s="584"/>
      <c r="JK34" s="585"/>
      <c r="JL34" s="177">
        <v>160</v>
      </c>
      <c r="JM34" s="584"/>
      <c r="JN34" s="585"/>
      <c r="JO34" s="256">
        <f t="shared" si="47"/>
        <v>0</v>
      </c>
      <c r="JP34" s="255">
        <f t="shared" si="48"/>
        <v>0</v>
      </c>
      <c r="JQ34" s="230">
        <f t="shared" si="49"/>
        <v>0</v>
      </c>
      <c r="JR34" s="231">
        <f t="shared" si="50"/>
        <v>0</v>
      </c>
      <c r="JS34" s="23"/>
      <c r="JT34" s="23"/>
      <c r="JU34" s="586">
        <v>160</v>
      </c>
      <c r="JV34" s="591"/>
      <c r="JW34" s="585"/>
      <c r="JX34" s="177">
        <v>160</v>
      </c>
      <c r="JY34" s="584"/>
      <c r="JZ34" s="585"/>
      <c r="KA34" s="205">
        <v>160</v>
      </c>
      <c r="KB34" s="591"/>
      <c r="KC34" s="585"/>
      <c r="KD34" s="205">
        <v>160</v>
      </c>
      <c r="KE34" s="591"/>
      <c r="KF34" s="585"/>
      <c r="KG34" s="177">
        <v>160</v>
      </c>
      <c r="KH34" s="584"/>
      <c r="KI34" s="585"/>
      <c r="KJ34" s="177">
        <v>160</v>
      </c>
      <c r="KK34" s="584"/>
      <c r="KL34" s="585"/>
      <c r="KM34" s="177">
        <v>160</v>
      </c>
      <c r="KN34" s="584"/>
      <c r="KO34" s="585"/>
      <c r="KP34" s="177">
        <v>160</v>
      </c>
      <c r="KQ34" s="584"/>
      <c r="KR34" s="585"/>
      <c r="KS34" s="256">
        <f t="shared" si="51"/>
        <v>0</v>
      </c>
      <c r="KT34" s="255">
        <f t="shared" si="52"/>
        <v>0</v>
      </c>
      <c r="KU34" s="230">
        <f t="shared" si="53"/>
        <v>0</v>
      </c>
      <c r="KV34" s="231">
        <f t="shared" si="54"/>
        <v>0</v>
      </c>
      <c r="KW34" s="23"/>
      <c r="KX34" s="23"/>
      <c r="KY34" s="589" t="s">
        <v>300</v>
      </c>
      <c r="KZ34" s="595">
        <v>160</v>
      </c>
      <c r="LA34" s="591"/>
      <c r="LB34" s="178"/>
      <c r="LC34" s="256">
        <f t="shared" si="55"/>
        <v>0</v>
      </c>
      <c r="LD34" s="231">
        <f t="shared" si="1"/>
        <v>0</v>
      </c>
      <c r="LE34" s="230">
        <f t="shared" si="56"/>
        <v>0</v>
      </c>
      <c r="LF34" s="255">
        <f t="shared" si="2"/>
        <v>0</v>
      </c>
      <c r="LG34" s="592"/>
      <c r="LH34" s="23"/>
      <c r="LI34" s="23"/>
      <c r="LJ34" s="232">
        <f t="shared" si="3"/>
        <v>0</v>
      </c>
      <c r="LK34" s="259">
        <f t="shared" si="4"/>
        <v>0</v>
      </c>
      <c r="LL34" s="230">
        <f t="shared" si="5"/>
        <v>0</v>
      </c>
      <c r="LM34" s="231">
        <f t="shared" si="6"/>
        <v>0</v>
      </c>
      <c r="LN34" s="234">
        <f t="shared" si="7"/>
        <v>0</v>
      </c>
      <c r="LO34" s="233">
        <f t="shared" si="8"/>
        <v>0</v>
      </c>
      <c r="LP34" s="230">
        <f t="shared" si="9"/>
        <v>0</v>
      </c>
      <c r="LQ34" s="255">
        <f t="shared" si="10"/>
        <v>0</v>
      </c>
      <c r="LR34" s="426">
        <f t="shared" si="11"/>
        <v>0</v>
      </c>
      <c r="LS34" s="434">
        <f t="shared" si="12"/>
        <v>0</v>
      </c>
      <c r="LT34" s="426">
        <f t="shared" si="13"/>
        <v>0</v>
      </c>
      <c r="LU34" s="431">
        <f t="shared" si="14"/>
        <v>0</v>
      </c>
      <c r="LV34" s="429" t="s">
        <v>343</v>
      </c>
      <c r="LW34" s="434" t="s">
        <v>343</v>
      </c>
      <c r="LX34" s="426">
        <f t="shared" si="15"/>
        <v>0</v>
      </c>
      <c r="LY34" s="431">
        <f t="shared" si="16"/>
        <v>0</v>
      </c>
      <c r="LZ34" s="23"/>
      <c r="MD34" s="26"/>
      <c r="ME34" s="26"/>
      <c r="MG34" s="26"/>
    </row>
    <row r="35" spans="2:345" s="4" customFormat="1" ht="16.5" customHeight="1" x14ac:dyDescent="0.25">
      <c r="B35" s="46" t="s">
        <v>24</v>
      </c>
      <c r="C35" s="952"/>
      <c r="D35" s="953"/>
      <c r="E35" s="313"/>
      <c r="F35" s="314"/>
      <c r="G35" s="315"/>
      <c r="H35" s="59"/>
      <c r="I35" s="57">
        <f>INT(ROUND(F35,2)*(IF(RIGHT(G35,1)="*",data!$J$11*H35+(IF(H35&gt;0, data!$K$11,0)),(IF(G35&gt;0,data!$J$11*RIGHT(G35,5)+data!$K$11,0)))))</f>
        <v>0</v>
      </c>
      <c r="J35" s="57">
        <f>IF(E35&gt;0,I35*E35,0)</f>
        <v>0</v>
      </c>
      <c r="K35" s="319"/>
      <c r="L35" s="320"/>
      <c r="M35" s="318"/>
      <c r="N35" s="57">
        <f>INT(ROUND(F35,2)*(IF(J35&gt;0,(IF(L35="ano",data!$J$6,0)),0)))</f>
        <v>0</v>
      </c>
      <c r="O35" s="61">
        <f>IF(M35&gt;E35,N35*E35,N35*M35)</f>
        <v>0</v>
      </c>
      <c r="P35" s="63">
        <f>J35+O35</f>
        <v>0</v>
      </c>
      <c r="Q35" s="26"/>
      <c r="R35" s="292" t="str">
        <f t="shared" si="17"/>
        <v/>
      </c>
      <c r="S35" s="293" t="str">
        <f t="shared" si="18"/>
        <v/>
      </c>
      <c r="T35" s="65" t="s">
        <v>343</v>
      </c>
      <c r="U35" s="294" t="str">
        <f t="shared" si="57"/>
        <v/>
      </c>
      <c r="V35" s="4">
        <f>IF(P35&gt;0,IF(ISTEXT(C35)=TRUE,0,1),0)</f>
        <v>0</v>
      </c>
      <c r="W35" s="26">
        <f>IF(H35&gt;0,IF(RIGHT(G35,1)="*",0,1),0)</f>
        <v>0</v>
      </c>
      <c r="X35" s="26">
        <f>IF(OR(G35=data!$I$18,G35=data!$I$19,G35=data!$I$20,G35=data!$I$21,G35=data!$I$22,G35=data!$I$23,G35=data!$I$24,G35=data!$I$25,G35=data!$I$26,G35=data!$I$27,G35=data!$I$28,G35=data!$I$29,G35=data!$I$30,G35=data!$I$31,G35=data!$I$32,G35=data!$I$33,G35=data!$I$34,G35=data!$I$35,G35=data!$I$36,G35=data!$I$37,G35=data!$I$38,G35=data!$I$39,G35=data!$I$40,G35=data!$I$41,G35=data!$I$42,G35=data!$I$43,G35=data!$I$44),1,0)</f>
        <v>0</v>
      </c>
      <c r="Z35" s="179" t="s">
        <v>300</v>
      </c>
      <c r="AA35" s="10"/>
      <c r="AB35" s="10"/>
      <c r="AC35" s="171">
        <v>160</v>
      </c>
      <c r="AD35" s="336"/>
      <c r="AE35" s="227"/>
      <c r="AF35" s="171">
        <v>160</v>
      </c>
      <c r="AG35" s="336"/>
      <c r="AH35" s="227"/>
      <c r="AI35" s="171">
        <v>160</v>
      </c>
      <c r="AJ35" s="336"/>
      <c r="AK35" s="227"/>
      <c r="AL35" s="171">
        <v>160</v>
      </c>
      <c r="AM35" s="336"/>
      <c r="AN35" s="227"/>
      <c r="AO35" s="171">
        <v>160</v>
      </c>
      <c r="AP35" s="336"/>
      <c r="AQ35" s="227"/>
      <c r="AR35" s="171">
        <v>160</v>
      </c>
      <c r="AS35" s="336"/>
      <c r="AT35" s="227"/>
      <c r="AU35" s="171">
        <v>160</v>
      </c>
      <c r="AV35" s="336"/>
      <c r="AW35" s="227"/>
      <c r="AX35" s="171">
        <v>160</v>
      </c>
      <c r="AY35" s="336"/>
      <c r="AZ35" s="227"/>
      <c r="BA35" s="171">
        <v>160</v>
      </c>
      <c r="BB35" s="336"/>
      <c r="BC35" s="227"/>
      <c r="BD35" s="171">
        <v>160</v>
      </c>
      <c r="BE35" s="336"/>
      <c r="BF35" s="227"/>
      <c r="BG35" s="171">
        <v>160</v>
      </c>
      <c r="BH35" s="336"/>
      <c r="BI35" s="227"/>
      <c r="BJ35" s="171">
        <v>160</v>
      </c>
      <c r="BK35" s="336"/>
      <c r="BL35" s="227"/>
      <c r="BM35" s="337">
        <f t="shared" si="19"/>
        <v>0</v>
      </c>
      <c r="BN35" s="231">
        <f t="shared" si="20"/>
        <v>0</v>
      </c>
      <c r="BO35" s="230">
        <f t="shared" si="21"/>
        <v>0</v>
      </c>
      <c r="BP35" s="231">
        <f t="shared" si="22"/>
        <v>0</v>
      </c>
      <c r="BS35" s="167">
        <v>160</v>
      </c>
      <c r="BT35" s="335"/>
      <c r="BU35" s="180"/>
      <c r="BV35" s="167">
        <v>160</v>
      </c>
      <c r="BW35" s="335"/>
      <c r="BX35" s="180"/>
      <c r="BY35" s="167">
        <v>160</v>
      </c>
      <c r="BZ35" s="335"/>
      <c r="CA35" s="180"/>
      <c r="CB35" s="167">
        <v>160</v>
      </c>
      <c r="CC35" s="335"/>
      <c r="CD35" s="180"/>
      <c r="CE35" s="167">
        <v>160</v>
      </c>
      <c r="CF35" s="335"/>
      <c r="CG35" s="180"/>
      <c r="CH35" s="167">
        <v>160</v>
      </c>
      <c r="CI35" s="335"/>
      <c r="CJ35" s="180"/>
      <c r="CK35" s="167">
        <v>160</v>
      </c>
      <c r="CL35" s="335"/>
      <c r="CM35" s="180"/>
      <c r="CN35" s="167">
        <v>160</v>
      </c>
      <c r="CO35" s="335"/>
      <c r="CP35" s="180"/>
      <c r="CQ35" s="256">
        <f t="shared" si="23"/>
        <v>0</v>
      </c>
      <c r="CR35" s="255">
        <f t="shared" si="24"/>
        <v>0</v>
      </c>
      <c r="CS35" s="230">
        <f t="shared" si="25"/>
        <v>0</v>
      </c>
      <c r="CT35" s="231">
        <f t="shared" si="26"/>
        <v>0</v>
      </c>
      <c r="CW35" s="167">
        <v>160</v>
      </c>
      <c r="CX35" s="351"/>
      <c r="CY35" s="172"/>
      <c r="CZ35" s="198">
        <v>160</v>
      </c>
      <c r="DA35" s="336"/>
      <c r="DB35" s="172"/>
      <c r="DC35" s="198">
        <v>160</v>
      </c>
      <c r="DD35" s="336"/>
      <c r="DE35" s="172"/>
      <c r="DF35" s="198">
        <v>160</v>
      </c>
      <c r="DG35" s="336"/>
      <c r="DH35" s="172"/>
      <c r="DI35" s="198">
        <v>160</v>
      </c>
      <c r="DJ35" s="336"/>
      <c r="DK35" s="172"/>
      <c r="DL35" s="167">
        <v>160</v>
      </c>
      <c r="DM35" s="351"/>
      <c r="DN35" s="172"/>
      <c r="DO35" s="198">
        <v>160</v>
      </c>
      <c r="DP35" s="336"/>
      <c r="DQ35" s="172"/>
      <c r="DR35" s="198">
        <v>160</v>
      </c>
      <c r="DS35" s="336"/>
      <c r="DT35" s="172"/>
      <c r="DU35" s="256">
        <f t="shared" si="27"/>
        <v>0</v>
      </c>
      <c r="DV35" s="255">
        <f t="shared" si="28"/>
        <v>0</v>
      </c>
      <c r="DW35" s="230">
        <f t="shared" si="29"/>
        <v>0</v>
      </c>
      <c r="DX35" s="231">
        <f t="shared" si="30"/>
        <v>0</v>
      </c>
      <c r="EA35" s="357">
        <v>160</v>
      </c>
      <c r="EB35" s="335"/>
      <c r="EC35" s="172"/>
      <c r="ED35" s="198">
        <v>160</v>
      </c>
      <c r="EE35" s="335"/>
      <c r="EF35" s="172"/>
      <c r="EG35" s="198">
        <v>160</v>
      </c>
      <c r="EH35" s="335"/>
      <c r="EI35" s="172"/>
      <c r="EJ35" s="198">
        <v>160</v>
      </c>
      <c r="EK35" s="335"/>
      <c r="EL35" s="172"/>
      <c r="EM35" s="167">
        <v>160</v>
      </c>
      <c r="EN35" s="351"/>
      <c r="EO35" s="172"/>
      <c r="EP35" s="198">
        <v>160</v>
      </c>
      <c r="EQ35" s="335"/>
      <c r="ER35" s="172"/>
      <c r="ES35" s="167">
        <v>160</v>
      </c>
      <c r="ET35" s="351"/>
      <c r="EU35" s="172"/>
      <c r="EV35" s="198">
        <v>160</v>
      </c>
      <c r="EW35" s="335"/>
      <c r="EX35" s="172"/>
      <c r="EY35" s="256">
        <f t="shared" si="31"/>
        <v>0</v>
      </c>
      <c r="EZ35" s="255">
        <f t="shared" si="32"/>
        <v>0</v>
      </c>
      <c r="FA35" s="230">
        <f t="shared" si="33"/>
        <v>0</v>
      </c>
      <c r="FB35" s="231">
        <f t="shared" si="34"/>
        <v>0</v>
      </c>
      <c r="FE35" s="357">
        <v>160</v>
      </c>
      <c r="FF35" s="335"/>
      <c r="FG35" s="172"/>
      <c r="FH35" s="198">
        <v>160</v>
      </c>
      <c r="FI35" s="335"/>
      <c r="FJ35" s="172"/>
      <c r="FK35" s="198">
        <v>160</v>
      </c>
      <c r="FL35" s="335"/>
      <c r="FM35" s="172"/>
      <c r="FN35" s="198">
        <v>160</v>
      </c>
      <c r="FO35" s="335"/>
      <c r="FP35" s="172"/>
      <c r="FQ35" s="198">
        <v>160</v>
      </c>
      <c r="FR35" s="335"/>
      <c r="FS35" s="172"/>
      <c r="FT35" s="198">
        <v>160</v>
      </c>
      <c r="FU35" s="335"/>
      <c r="FV35" s="172"/>
      <c r="FW35" s="198">
        <v>160</v>
      </c>
      <c r="FX35" s="335"/>
      <c r="FY35" s="172"/>
      <c r="FZ35" s="198">
        <v>160</v>
      </c>
      <c r="GA35" s="335"/>
      <c r="GB35" s="172"/>
      <c r="GC35" s="256">
        <f t="shared" si="35"/>
        <v>0</v>
      </c>
      <c r="GD35" s="255">
        <f t="shared" si="36"/>
        <v>0</v>
      </c>
      <c r="GE35" s="230">
        <f t="shared" si="37"/>
        <v>0</v>
      </c>
      <c r="GF35" s="231">
        <f t="shared" si="38"/>
        <v>0</v>
      </c>
      <c r="GI35" s="357">
        <v>160</v>
      </c>
      <c r="GJ35" s="335"/>
      <c r="GK35" s="172"/>
      <c r="GL35" s="198">
        <v>160</v>
      </c>
      <c r="GM35" s="335"/>
      <c r="GN35" s="172"/>
      <c r="GO35" s="167">
        <v>160</v>
      </c>
      <c r="GP35" s="351"/>
      <c r="GQ35" s="172"/>
      <c r="GR35" s="167">
        <v>160</v>
      </c>
      <c r="GS35" s="351"/>
      <c r="GT35" s="172"/>
      <c r="GU35" s="167">
        <v>160</v>
      </c>
      <c r="GV35" s="351"/>
      <c r="GW35" s="172"/>
      <c r="GX35" s="167">
        <v>160</v>
      </c>
      <c r="GY35" s="351"/>
      <c r="GZ35" s="172"/>
      <c r="HA35" s="198">
        <v>160</v>
      </c>
      <c r="HB35" s="335"/>
      <c r="HC35" s="172"/>
      <c r="HD35" s="198">
        <v>160</v>
      </c>
      <c r="HE35" s="335"/>
      <c r="HF35" s="172"/>
      <c r="HG35" s="256">
        <f t="shared" si="39"/>
        <v>0</v>
      </c>
      <c r="HH35" s="255">
        <f t="shared" si="40"/>
        <v>0</v>
      </c>
      <c r="HI35" s="230">
        <f t="shared" si="41"/>
        <v>0</v>
      </c>
      <c r="HJ35" s="231">
        <f t="shared" si="42"/>
        <v>0</v>
      </c>
      <c r="HM35" s="167">
        <v>160</v>
      </c>
      <c r="HN35" s="351"/>
      <c r="HO35" s="172"/>
      <c r="HP35" s="167">
        <v>160</v>
      </c>
      <c r="HQ35" s="351"/>
      <c r="HR35" s="172"/>
      <c r="HS35" s="167">
        <v>160</v>
      </c>
      <c r="HT35" s="351"/>
      <c r="HU35" s="172"/>
      <c r="HV35" s="167">
        <v>160</v>
      </c>
      <c r="HW35" s="351"/>
      <c r="HX35" s="172"/>
      <c r="HY35" s="167">
        <v>160</v>
      </c>
      <c r="HZ35" s="351"/>
      <c r="IA35" s="172"/>
      <c r="IB35" s="167">
        <v>160</v>
      </c>
      <c r="IC35" s="351"/>
      <c r="ID35" s="172"/>
      <c r="IE35" s="167">
        <v>160</v>
      </c>
      <c r="IF35" s="351"/>
      <c r="IG35" s="172"/>
      <c r="IH35" s="167">
        <v>160</v>
      </c>
      <c r="II35" s="351"/>
      <c r="IJ35" s="172"/>
      <c r="IK35" s="256">
        <f t="shared" si="43"/>
        <v>0</v>
      </c>
      <c r="IL35" s="255">
        <f t="shared" si="44"/>
        <v>0</v>
      </c>
      <c r="IM35" s="230">
        <f t="shared" si="45"/>
        <v>0</v>
      </c>
      <c r="IN35" s="231">
        <f t="shared" si="46"/>
        <v>0</v>
      </c>
      <c r="IQ35" s="167">
        <v>160</v>
      </c>
      <c r="IR35" s="351"/>
      <c r="IS35" s="172"/>
      <c r="IT35" s="167">
        <v>160</v>
      </c>
      <c r="IU35" s="351"/>
      <c r="IV35" s="172"/>
      <c r="IW35" s="167">
        <v>160</v>
      </c>
      <c r="IX35" s="351"/>
      <c r="IY35" s="172"/>
      <c r="IZ35" s="167">
        <v>160</v>
      </c>
      <c r="JA35" s="351"/>
      <c r="JB35" s="172"/>
      <c r="JC35" s="167">
        <v>160</v>
      </c>
      <c r="JD35" s="351"/>
      <c r="JE35" s="172"/>
      <c r="JF35" s="167">
        <v>160</v>
      </c>
      <c r="JG35" s="351"/>
      <c r="JH35" s="172"/>
      <c r="JI35" s="209">
        <v>160</v>
      </c>
      <c r="JJ35" s="351"/>
      <c r="JK35" s="172"/>
      <c r="JL35" s="167">
        <v>160</v>
      </c>
      <c r="JM35" s="351"/>
      <c r="JN35" s="172"/>
      <c r="JO35" s="256">
        <f t="shared" si="47"/>
        <v>0</v>
      </c>
      <c r="JP35" s="255">
        <f t="shared" si="48"/>
        <v>0</v>
      </c>
      <c r="JQ35" s="230">
        <f t="shared" si="49"/>
        <v>0</v>
      </c>
      <c r="JR35" s="231">
        <f t="shared" si="50"/>
        <v>0</v>
      </c>
      <c r="JU35" s="357">
        <v>160</v>
      </c>
      <c r="JV35" s="335"/>
      <c r="JW35" s="172"/>
      <c r="JX35" s="167">
        <v>160</v>
      </c>
      <c r="JY35" s="351"/>
      <c r="JZ35" s="172"/>
      <c r="KA35" s="198">
        <v>160</v>
      </c>
      <c r="KB35" s="335"/>
      <c r="KC35" s="172"/>
      <c r="KD35" s="198">
        <v>160</v>
      </c>
      <c r="KE35" s="335"/>
      <c r="KF35" s="172"/>
      <c r="KG35" s="167">
        <v>160</v>
      </c>
      <c r="KH35" s="351"/>
      <c r="KI35" s="172"/>
      <c r="KJ35" s="167">
        <v>160</v>
      </c>
      <c r="KK35" s="351"/>
      <c r="KL35" s="172"/>
      <c r="KM35" s="167">
        <v>160</v>
      </c>
      <c r="KN35" s="351"/>
      <c r="KO35" s="172"/>
      <c r="KP35" s="167">
        <v>160</v>
      </c>
      <c r="KQ35" s="351"/>
      <c r="KR35" s="172"/>
      <c r="KS35" s="256">
        <f t="shared" si="51"/>
        <v>0</v>
      </c>
      <c r="KT35" s="255">
        <f t="shared" si="52"/>
        <v>0</v>
      </c>
      <c r="KU35" s="230">
        <f t="shared" si="53"/>
        <v>0</v>
      </c>
      <c r="KV35" s="231">
        <f t="shared" si="54"/>
        <v>0</v>
      </c>
      <c r="KY35" s="287" t="s">
        <v>300</v>
      </c>
      <c r="KZ35" s="365">
        <v>160</v>
      </c>
      <c r="LA35" s="335"/>
      <c r="LB35" s="180"/>
      <c r="LC35" s="256">
        <f t="shared" si="55"/>
        <v>0</v>
      </c>
      <c r="LD35" s="231">
        <f t="shared" si="1"/>
        <v>0</v>
      </c>
      <c r="LE35" s="230">
        <f t="shared" si="56"/>
        <v>0</v>
      </c>
      <c r="LF35" s="255">
        <f t="shared" si="2"/>
        <v>0</v>
      </c>
      <c r="LG35" s="297"/>
      <c r="LJ35" s="232">
        <f t="shared" si="3"/>
        <v>0</v>
      </c>
      <c r="LK35" s="259">
        <f t="shared" si="4"/>
        <v>0</v>
      </c>
      <c r="LL35" s="230">
        <f t="shared" si="5"/>
        <v>0</v>
      </c>
      <c r="LM35" s="231">
        <f t="shared" si="6"/>
        <v>0</v>
      </c>
      <c r="LN35" s="234">
        <f t="shared" si="7"/>
        <v>0</v>
      </c>
      <c r="LO35" s="233">
        <f t="shared" si="8"/>
        <v>0</v>
      </c>
      <c r="LP35" s="230">
        <f t="shared" si="9"/>
        <v>0</v>
      </c>
      <c r="LQ35" s="255">
        <f t="shared" si="10"/>
        <v>0</v>
      </c>
      <c r="LR35" s="426">
        <f t="shared" si="11"/>
        <v>0</v>
      </c>
      <c r="LS35" s="434">
        <f t="shared" si="12"/>
        <v>0</v>
      </c>
      <c r="LT35" s="426">
        <f t="shared" si="13"/>
        <v>0</v>
      </c>
      <c r="LU35" s="431">
        <f t="shared" si="14"/>
        <v>0</v>
      </c>
      <c r="LV35" s="429" t="s">
        <v>343</v>
      </c>
      <c r="LW35" s="434" t="s">
        <v>343</v>
      </c>
      <c r="LX35" s="426">
        <f t="shared" si="15"/>
        <v>0</v>
      </c>
      <c r="LY35" s="431">
        <f t="shared" si="16"/>
        <v>0</v>
      </c>
      <c r="MD35" s="26"/>
      <c r="ME35" s="26"/>
      <c r="MG35" s="26"/>
    </row>
    <row r="36" spans="2:345" s="4" customFormat="1" ht="15" hidden="1" customHeight="1" x14ac:dyDescent="0.25">
      <c r="B36" s="46"/>
      <c r="C36" s="572"/>
      <c r="D36" s="573"/>
      <c r="E36" s="564"/>
      <c r="F36" s="575"/>
      <c r="G36" s="593"/>
      <c r="H36" s="58"/>
      <c r="I36" s="57">
        <f>INT(ROUND(F36,2)*(IF(RIGHT(G36,1)="*",data!$J$11*H36+(IF(H36&gt;0, data!$K$11,0)),(IF(G36&gt;0,data!$J$11*RIGHT(G36,5)+data!$K$11,0)))))</f>
        <v>0</v>
      </c>
      <c r="J36" s="57"/>
      <c r="K36" s="594"/>
      <c r="L36" s="566"/>
      <c r="M36" s="131"/>
      <c r="N36" s="57">
        <f>INT(ROUND(F36,2)*(IF(J36&gt;0,(IF(L36="ano",data!$J$6,0)),0)))</f>
        <v>0</v>
      </c>
      <c r="O36" s="61"/>
      <c r="P36" s="63"/>
      <c r="Q36" s="26"/>
      <c r="R36" s="292" t="str">
        <f t="shared" si="17"/>
        <v/>
      </c>
      <c r="S36" s="293" t="str">
        <f t="shared" si="18"/>
        <v/>
      </c>
      <c r="T36" s="65" t="s">
        <v>343</v>
      </c>
      <c r="U36" s="294" t="str">
        <f t="shared" si="57"/>
        <v/>
      </c>
      <c r="V36" s="23"/>
      <c r="W36" s="26"/>
      <c r="X36" s="26">
        <f>IF(OR(G36=data!$I$18,G36=data!$I$19,G36=data!$I$20,G36=data!$I$21,G36=data!$I$22,G36=data!$I$23,G36=data!$I$24,G36=data!$I$25,G36=data!$I$26,G36=data!$I$27,G36=data!$I$28,G36=data!$I$29,G36=data!$I$30,G36=data!$I$31,G36=data!$I$32,G36=data!$I$33,G36=data!$I$34,G36=data!$I$35,G36=data!$I$36,G36=data!$I$37,G36=data!$I$38,G36=data!$I$39,G36=data!$I$40,G36=data!$I$41,G36=data!$I$42,G36=data!$I$43,G36=data!$I$44),1,0)</f>
        <v>0</v>
      </c>
      <c r="Z36" s="176" t="s">
        <v>300</v>
      </c>
      <c r="AA36" s="10"/>
      <c r="AB36" s="10"/>
      <c r="AC36" s="578">
        <v>160</v>
      </c>
      <c r="AD36" s="579"/>
      <c r="AE36" s="580"/>
      <c r="AF36" s="578">
        <v>160</v>
      </c>
      <c r="AG36" s="579"/>
      <c r="AH36" s="580"/>
      <c r="AI36" s="578">
        <v>160</v>
      </c>
      <c r="AJ36" s="579"/>
      <c r="AK36" s="580"/>
      <c r="AL36" s="578">
        <v>160</v>
      </c>
      <c r="AM36" s="579"/>
      <c r="AN36" s="580"/>
      <c r="AO36" s="578">
        <v>160</v>
      </c>
      <c r="AP36" s="579"/>
      <c r="AQ36" s="580"/>
      <c r="AR36" s="578">
        <v>160</v>
      </c>
      <c r="AS36" s="579"/>
      <c r="AT36" s="580"/>
      <c r="AU36" s="578">
        <v>160</v>
      </c>
      <c r="AV36" s="579"/>
      <c r="AW36" s="580"/>
      <c r="AX36" s="578">
        <v>160</v>
      </c>
      <c r="AY36" s="579"/>
      <c r="AZ36" s="580"/>
      <c r="BA36" s="578">
        <v>160</v>
      </c>
      <c r="BB36" s="579"/>
      <c r="BC36" s="580"/>
      <c r="BD36" s="578">
        <v>160</v>
      </c>
      <c r="BE36" s="579"/>
      <c r="BF36" s="580"/>
      <c r="BG36" s="578">
        <v>160</v>
      </c>
      <c r="BH36" s="579"/>
      <c r="BI36" s="580"/>
      <c r="BJ36" s="578">
        <v>160</v>
      </c>
      <c r="BK36" s="579"/>
      <c r="BL36" s="580"/>
      <c r="BM36" s="337">
        <f t="shared" si="19"/>
        <v>0</v>
      </c>
      <c r="BN36" s="231">
        <f t="shared" si="20"/>
        <v>0</v>
      </c>
      <c r="BO36" s="230">
        <f t="shared" si="21"/>
        <v>0</v>
      </c>
      <c r="BP36" s="231">
        <f t="shared" si="22"/>
        <v>0</v>
      </c>
      <c r="BQ36" s="23"/>
      <c r="BR36" s="23"/>
      <c r="BS36" s="177">
        <v>160</v>
      </c>
      <c r="BT36" s="591"/>
      <c r="BU36" s="178"/>
      <c r="BV36" s="177">
        <v>160</v>
      </c>
      <c r="BW36" s="591"/>
      <c r="BX36" s="178"/>
      <c r="BY36" s="177">
        <v>160</v>
      </c>
      <c r="BZ36" s="591"/>
      <c r="CA36" s="178"/>
      <c r="CB36" s="177">
        <v>160</v>
      </c>
      <c r="CC36" s="591"/>
      <c r="CD36" s="178"/>
      <c r="CE36" s="177">
        <v>160</v>
      </c>
      <c r="CF36" s="591"/>
      <c r="CG36" s="178"/>
      <c r="CH36" s="177">
        <v>160</v>
      </c>
      <c r="CI36" s="591"/>
      <c r="CJ36" s="178"/>
      <c r="CK36" s="177">
        <v>160</v>
      </c>
      <c r="CL36" s="591"/>
      <c r="CM36" s="178"/>
      <c r="CN36" s="177">
        <v>160</v>
      </c>
      <c r="CO36" s="591"/>
      <c r="CP36" s="178"/>
      <c r="CQ36" s="256">
        <f t="shared" si="23"/>
        <v>0</v>
      </c>
      <c r="CR36" s="255">
        <f t="shared" si="24"/>
        <v>0</v>
      </c>
      <c r="CS36" s="230">
        <f t="shared" si="25"/>
        <v>0</v>
      </c>
      <c r="CT36" s="231">
        <f t="shared" si="26"/>
        <v>0</v>
      </c>
      <c r="CU36" s="23"/>
      <c r="CV36" s="23"/>
      <c r="CW36" s="177">
        <v>160</v>
      </c>
      <c r="CX36" s="584"/>
      <c r="CY36" s="585"/>
      <c r="CZ36" s="205">
        <v>160</v>
      </c>
      <c r="DA36" s="579"/>
      <c r="DB36" s="585"/>
      <c r="DC36" s="205">
        <v>160</v>
      </c>
      <c r="DD36" s="579"/>
      <c r="DE36" s="585"/>
      <c r="DF36" s="205">
        <v>160</v>
      </c>
      <c r="DG36" s="579"/>
      <c r="DH36" s="585"/>
      <c r="DI36" s="205">
        <v>160</v>
      </c>
      <c r="DJ36" s="579"/>
      <c r="DK36" s="585"/>
      <c r="DL36" s="177">
        <v>160</v>
      </c>
      <c r="DM36" s="584"/>
      <c r="DN36" s="585"/>
      <c r="DO36" s="205">
        <v>160</v>
      </c>
      <c r="DP36" s="579"/>
      <c r="DQ36" s="585"/>
      <c r="DR36" s="205">
        <v>160</v>
      </c>
      <c r="DS36" s="579"/>
      <c r="DT36" s="585"/>
      <c r="DU36" s="256">
        <f t="shared" si="27"/>
        <v>0</v>
      </c>
      <c r="DV36" s="255">
        <f t="shared" si="28"/>
        <v>0</v>
      </c>
      <c r="DW36" s="230">
        <f t="shared" si="29"/>
        <v>0</v>
      </c>
      <c r="DX36" s="231">
        <f t="shared" si="30"/>
        <v>0</v>
      </c>
      <c r="DY36" s="23"/>
      <c r="DZ36" s="23"/>
      <c r="EA36" s="586">
        <v>160</v>
      </c>
      <c r="EB36" s="591"/>
      <c r="EC36" s="585"/>
      <c r="ED36" s="205">
        <v>160</v>
      </c>
      <c r="EE36" s="591"/>
      <c r="EF36" s="585"/>
      <c r="EG36" s="205">
        <v>160</v>
      </c>
      <c r="EH36" s="591"/>
      <c r="EI36" s="585"/>
      <c r="EJ36" s="205">
        <v>160</v>
      </c>
      <c r="EK36" s="591"/>
      <c r="EL36" s="585"/>
      <c r="EM36" s="177">
        <v>160</v>
      </c>
      <c r="EN36" s="584"/>
      <c r="EO36" s="585"/>
      <c r="EP36" s="205">
        <v>160</v>
      </c>
      <c r="EQ36" s="591"/>
      <c r="ER36" s="585"/>
      <c r="ES36" s="177">
        <v>160</v>
      </c>
      <c r="ET36" s="584"/>
      <c r="EU36" s="585"/>
      <c r="EV36" s="205">
        <v>160</v>
      </c>
      <c r="EW36" s="591"/>
      <c r="EX36" s="585"/>
      <c r="EY36" s="256">
        <f t="shared" si="31"/>
        <v>0</v>
      </c>
      <c r="EZ36" s="255">
        <f t="shared" si="32"/>
        <v>0</v>
      </c>
      <c r="FA36" s="230">
        <f t="shared" si="33"/>
        <v>0</v>
      </c>
      <c r="FB36" s="231">
        <f t="shared" si="34"/>
        <v>0</v>
      </c>
      <c r="FC36" s="23"/>
      <c r="FD36" s="23"/>
      <c r="FE36" s="586">
        <v>160</v>
      </c>
      <c r="FF36" s="591"/>
      <c r="FG36" s="585"/>
      <c r="FH36" s="205">
        <v>160</v>
      </c>
      <c r="FI36" s="591"/>
      <c r="FJ36" s="585"/>
      <c r="FK36" s="205">
        <v>160</v>
      </c>
      <c r="FL36" s="591"/>
      <c r="FM36" s="585"/>
      <c r="FN36" s="205">
        <v>160</v>
      </c>
      <c r="FO36" s="591"/>
      <c r="FP36" s="585"/>
      <c r="FQ36" s="205">
        <v>160</v>
      </c>
      <c r="FR36" s="591"/>
      <c r="FS36" s="585"/>
      <c r="FT36" s="205">
        <v>160</v>
      </c>
      <c r="FU36" s="591"/>
      <c r="FV36" s="585"/>
      <c r="FW36" s="205">
        <v>160</v>
      </c>
      <c r="FX36" s="591"/>
      <c r="FY36" s="585"/>
      <c r="FZ36" s="205">
        <v>160</v>
      </c>
      <c r="GA36" s="591"/>
      <c r="GB36" s="585"/>
      <c r="GC36" s="256">
        <f t="shared" si="35"/>
        <v>0</v>
      </c>
      <c r="GD36" s="255">
        <f t="shared" si="36"/>
        <v>0</v>
      </c>
      <c r="GE36" s="230">
        <f t="shared" si="37"/>
        <v>0</v>
      </c>
      <c r="GF36" s="231">
        <f t="shared" si="38"/>
        <v>0</v>
      </c>
      <c r="GG36" s="23"/>
      <c r="GH36" s="23"/>
      <c r="GI36" s="586">
        <v>160</v>
      </c>
      <c r="GJ36" s="591"/>
      <c r="GK36" s="585"/>
      <c r="GL36" s="205">
        <v>160</v>
      </c>
      <c r="GM36" s="591"/>
      <c r="GN36" s="585"/>
      <c r="GO36" s="177">
        <v>160</v>
      </c>
      <c r="GP36" s="584"/>
      <c r="GQ36" s="585"/>
      <c r="GR36" s="177">
        <v>160</v>
      </c>
      <c r="GS36" s="584"/>
      <c r="GT36" s="585"/>
      <c r="GU36" s="177">
        <v>160</v>
      </c>
      <c r="GV36" s="584"/>
      <c r="GW36" s="585"/>
      <c r="GX36" s="177">
        <v>160</v>
      </c>
      <c r="GY36" s="584"/>
      <c r="GZ36" s="585"/>
      <c r="HA36" s="205">
        <v>160</v>
      </c>
      <c r="HB36" s="591"/>
      <c r="HC36" s="585"/>
      <c r="HD36" s="205">
        <v>160</v>
      </c>
      <c r="HE36" s="591"/>
      <c r="HF36" s="585"/>
      <c r="HG36" s="256">
        <f t="shared" si="39"/>
        <v>0</v>
      </c>
      <c r="HH36" s="255">
        <f t="shared" si="40"/>
        <v>0</v>
      </c>
      <c r="HI36" s="230">
        <f t="shared" si="41"/>
        <v>0</v>
      </c>
      <c r="HJ36" s="231">
        <f t="shared" si="42"/>
        <v>0</v>
      </c>
      <c r="HK36" s="23"/>
      <c r="HL36" s="23"/>
      <c r="HM36" s="177">
        <v>160</v>
      </c>
      <c r="HN36" s="584"/>
      <c r="HO36" s="585"/>
      <c r="HP36" s="177">
        <v>160</v>
      </c>
      <c r="HQ36" s="584"/>
      <c r="HR36" s="585"/>
      <c r="HS36" s="177">
        <v>160</v>
      </c>
      <c r="HT36" s="584"/>
      <c r="HU36" s="585"/>
      <c r="HV36" s="177">
        <v>160</v>
      </c>
      <c r="HW36" s="584"/>
      <c r="HX36" s="585"/>
      <c r="HY36" s="177">
        <v>160</v>
      </c>
      <c r="HZ36" s="584"/>
      <c r="IA36" s="585"/>
      <c r="IB36" s="177">
        <v>160</v>
      </c>
      <c r="IC36" s="584"/>
      <c r="ID36" s="585"/>
      <c r="IE36" s="177">
        <v>160</v>
      </c>
      <c r="IF36" s="584"/>
      <c r="IG36" s="585"/>
      <c r="IH36" s="177">
        <v>160</v>
      </c>
      <c r="II36" s="584"/>
      <c r="IJ36" s="585"/>
      <c r="IK36" s="256">
        <f t="shared" si="43"/>
        <v>0</v>
      </c>
      <c r="IL36" s="255">
        <f t="shared" si="44"/>
        <v>0</v>
      </c>
      <c r="IM36" s="230">
        <f t="shared" si="45"/>
        <v>0</v>
      </c>
      <c r="IN36" s="231">
        <f t="shared" si="46"/>
        <v>0</v>
      </c>
      <c r="IO36" s="23"/>
      <c r="IP36" s="23"/>
      <c r="IQ36" s="177">
        <v>160</v>
      </c>
      <c r="IR36" s="584"/>
      <c r="IS36" s="585"/>
      <c r="IT36" s="177">
        <v>160</v>
      </c>
      <c r="IU36" s="584"/>
      <c r="IV36" s="585"/>
      <c r="IW36" s="177">
        <v>160</v>
      </c>
      <c r="IX36" s="584"/>
      <c r="IY36" s="585"/>
      <c r="IZ36" s="177">
        <v>160</v>
      </c>
      <c r="JA36" s="584"/>
      <c r="JB36" s="585"/>
      <c r="JC36" s="177">
        <v>160</v>
      </c>
      <c r="JD36" s="584"/>
      <c r="JE36" s="585"/>
      <c r="JF36" s="177">
        <v>160</v>
      </c>
      <c r="JG36" s="584"/>
      <c r="JH36" s="585"/>
      <c r="JI36" s="568">
        <v>160</v>
      </c>
      <c r="JJ36" s="584"/>
      <c r="JK36" s="585"/>
      <c r="JL36" s="177">
        <v>160</v>
      </c>
      <c r="JM36" s="584"/>
      <c r="JN36" s="585"/>
      <c r="JO36" s="256">
        <f t="shared" si="47"/>
        <v>0</v>
      </c>
      <c r="JP36" s="255">
        <f t="shared" si="48"/>
        <v>0</v>
      </c>
      <c r="JQ36" s="230">
        <f t="shared" si="49"/>
        <v>0</v>
      </c>
      <c r="JR36" s="231">
        <f t="shared" si="50"/>
        <v>0</v>
      </c>
      <c r="JS36" s="23"/>
      <c r="JT36" s="23"/>
      <c r="JU36" s="586">
        <v>160</v>
      </c>
      <c r="JV36" s="591"/>
      <c r="JW36" s="585"/>
      <c r="JX36" s="177">
        <v>160</v>
      </c>
      <c r="JY36" s="584"/>
      <c r="JZ36" s="585"/>
      <c r="KA36" s="205">
        <v>160</v>
      </c>
      <c r="KB36" s="591"/>
      <c r="KC36" s="585"/>
      <c r="KD36" s="205">
        <v>160</v>
      </c>
      <c r="KE36" s="591"/>
      <c r="KF36" s="585"/>
      <c r="KG36" s="177">
        <v>160</v>
      </c>
      <c r="KH36" s="584"/>
      <c r="KI36" s="585"/>
      <c r="KJ36" s="177">
        <v>160</v>
      </c>
      <c r="KK36" s="584"/>
      <c r="KL36" s="585"/>
      <c r="KM36" s="177">
        <v>160</v>
      </c>
      <c r="KN36" s="584"/>
      <c r="KO36" s="585"/>
      <c r="KP36" s="177">
        <v>160</v>
      </c>
      <c r="KQ36" s="584"/>
      <c r="KR36" s="585"/>
      <c r="KS36" s="256">
        <f t="shared" si="51"/>
        <v>0</v>
      </c>
      <c r="KT36" s="255">
        <f t="shared" si="52"/>
        <v>0</v>
      </c>
      <c r="KU36" s="230">
        <f t="shared" si="53"/>
        <v>0</v>
      </c>
      <c r="KV36" s="231">
        <f t="shared" si="54"/>
        <v>0</v>
      </c>
      <c r="KW36" s="23"/>
      <c r="KX36" s="23"/>
      <c r="KY36" s="589" t="s">
        <v>300</v>
      </c>
      <c r="KZ36" s="595">
        <v>160</v>
      </c>
      <c r="LA36" s="591"/>
      <c r="LB36" s="178"/>
      <c r="LC36" s="256">
        <f t="shared" si="55"/>
        <v>0</v>
      </c>
      <c r="LD36" s="231">
        <f t="shared" si="1"/>
        <v>0</v>
      </c>
      <c r="LE36" s="230">
        <f t="shared" si="56"/>
        <v>0</v>
      </c>
      <c r="LF36" s="255">
        <f t="shared" si="2"/>
        <v>0</v>
      </c>
      <c r="LG36" s="592"/>
      <c r="LH36" s="23"/>
      <c r="LI36" s="23"/>
      <c r="LJ36" s="232">
        <f t="shared" si="3"/>
        <v>0</v>
      </c>
      <c r="LK36" s="259">
        <f t="shared" si="4"/>
        <v>0</v>
      </c>
      <c r="LL36" s="230">
        <f t="shared" si="5"/>
        <v>0</v>
      </c>
      <c r="LM36" s="231">
        <f t="shared" si="6"/>
        <v>0</v>
      </c>
      <c r="LN36" s="234">
        <f t="shared" si="7"/>
        <v>0</v>
      </c>
      <c r="LO36" s="233">
        <f t="shared" si="8"/>
        <v>0</v>
      </c>
      <c r="LP36" s="230">
        <f t="shared" si="9"/>
        <v>0</v>
      </c>
      <c r="LQ36" s="255">
        <f t="shared" si="10"/>
        <v>0</v>
      </c>
      <c r="LR36" s="426">
        <f t="shared" si="11"/>
        <v>0</v>
      </c>
      <c r="LS36" s="434">
        <f t="shared" si="12"/>
        <v>0</v>
      </c>
      <c r="LT36" s="426">
        <f t="shared" si="13"/>
        <v>0</v>
      </c>
      <c r="LU36" s="431">
        <f t="shared" si="14"/>
        <v>0</v>
      </c>
      <c r="LV36" s="429" t="s">
        <v>343</v>
      </c>
      <c r="LW36" s="434" t="s">
        <v>343</v>
      </c>
      <c r="LX36" s="426">
        <f t="shared" si="15"/>
        <v>0</v>
      </c>
      <c r="LY36" s="431">
        <f t="shared" si="16"/>
        <v>0</v>
      </c>
      <c r="LZ36" s="23"/>
      <c r="MD36" s="26"/>
      <c r="ME36" s="26"/>
      <c r="MG36" s="26"/>
    </row>
    <row r="37" spans="2:345" s="4" customFormat="1" ht="16.5" customHeight="1" x14ac:dyDescent="0.25">
      <c r="B37" s="46" t="s">
        <v>25</v>
      </c>
      <c r="C37" s="952"/>
      <c r="D37" s="953"/>
      <c r="E37" s="313"/>
      <c r="F37" s="314"/>
      <c r="G37" s="315"/>
      <c r="H37" s="59"/>
      <c r="I37" s="57">
        <f>INT(ROUND(F37,2)*(IF(RIGHT(G37,1)="*",data!$J$11*H37+(IF(H37&gt;0, data!$K$11,0)),(IF(G37&gt;0,data!$J$11*RIGHT(G37,5)+data!$K$11,0)))))</f>
        <v>0</v>
      </c>
      <c r="J37" s="57">
        <f>IF(E37&gt;0,I37*E37,0)</f>
        <v>0</v>
      </c>
      <c r="K37" s="319"/>
      <c r="L37" s="320"/>
      <c r="M37" s="318"/>
      <c r="N37" s="57">
        <f>INT(ROUND(F37,2)*(IF(J37&gt;0,(IF(L37="ano",data!$J$6,0)),0)))</f>
        <v>0</v>
      </c>
      <c r="O37" s="61">
        <f>IF(M37&gt;E37,N37*E37,N37*M37)</f>
        <v>0</v>
      </c>
      <c r="P37" s="63">
        <f>J37+O37</f>
        <v>0</v>
      </c>
      <c r="Q37" s="26"/>
      <c r="R37" s="292" t="str">
        <f t="shared" si="17"/>
        <v/>
      </c>
      <c r="S37" s="293" t="str">
        <f t="shared" si="18"/>
        <v/>
      </c>
      <c r="T37" s="65" t="s">
        <v>343</v>
      </c>
      <c r="U37" s="294" t="str">
        <f t="shared" si="57"/>
        <v/>
      </c>
      <c r="V37" s="4">
        <f>IF(P37&gt;0,IF(ISTEXT(C37)=TRUE,0,1),0)</f>
        <v>0</v>
      </c>
      <c r="W37" s="26">
        <f>IF(H37&gt;0,IF(RIGHT(G37,1)="*",0,1),0)</f>
        <v>0</v>
      </c>
      <c r="X37" s="26">
        <f>IF(OR(G37=data!$I$18,G37=data!$I$19,G37=data!$I$20,G37=data!$I$21,G37=data!$I$22,G37=data!$I$23,G37=data!$I$24,G37=data!$I$25,G37=data!$I$26,G37=data!$I$27,G37=data!$I$28,G37=data!$I$29,G37=data!$I$30,G37=data!$I$31,G37=data!$I$32,G37=data!$I$33,G37=data!$I$34,G37=data!$I$35,G37=data!$I$36,G37=data!$I$37,G37=data!$I$38,G37=data!$I$39,G37=data!$I$40,G37=data!$I$41,G37=data!$I$42,G37=data!$I$43,G37=data!$I$44),1,0)</f>
        <v>0</v>
      </c>
      <c r="Z37" s="179" t="s">
        <v>300</v>
      </c>
      <c r="AA37" s="10"/>
      <c r="AB37" s="10"/>
      <c r="AC37" s="171">
        <v>160</v>
      </c>
      <c r="AD37" s="336"/>
      <c r="AE37" s="227"/>
      <c r="AF37" s="171">
        <v>160</v>
      </c>
      <c r="AG37" s="336"/>
      <c r="AH37" s="227"/>
      <c r="AI37" s="171">
        <v>160</v>
      </c>
      <c r="AJ37" s="336"/>
      <c r="AK37" s="227"/>
      <c r="AL37" s="171">
        <v>160</v>
      </c>
      <c r="AM37" s="336"/>
      <c r="AN37" s="227"/>
      <c r="AO37" s="171">
        <v>160</v>
      </c>
      <c r="AP37" s="336"/>
      <c r="AQ37" s="227"/>
      <c r="AR37" s="171">
        <v>160</v>
      </c>
      <c r="AS37" s="336"/>
      <c r="AT37" s="227"/>
      <c r="AU37" s="171">
        <v>160</v>
      </c>
      <c r="AV37" s="336"/>
      <c r="AW37" s="227"/>
      <c r="AX37" s="171">
        <v>160</v>
      </c>
      <c r="AY37" s="336"/>
      <c r="AZ37" s="227"/>
      <c r="BA37" s="171">
        <v>160</v>
      </c>
      <c r="BB37" s="336"/>
      <c r="BC37" s="227"/>
      <c r="BD37" s="171">
        <v>160</v>
      </c>
      <c r="BE37" s="336"/>
      <c r="BF37" s="227"/>
      <c r="BG37" s="171">
        <v>160</v>
      </c>
      <c r="BH37" s="336"/>
      <c r="BI37" s="227"/>
      <c r="BJ37" s="171">
        <v>160</v>
      </c>
      <c r="BK37" s="336"/>
      <c r="BL37" s="227"/>
      <c r="BM37" s="337">
        <f t="shared" si="19"/>
        <v>0</v>
      </c>
      <c r="BN37" s="231">
        <f t="shared" si="20"/>
        <v>0</v>
      </c>
      <c r="BO37" s="230">
        <f t="shared" si="21"/>
        <v>0</v>
      </c>
      <c r="BP37" s="231">
        <f t="shared" si="22"/>
        <v>0</v>
      </c>
      <c r="BS37" s="167">
        <v>160</v>
      </c>
      <c r="BT37" s="335"/>
      <c r="BU37" s="180"/>
      <c r="BV37" s="167">
        <v>160</v>
      </c>
      <c r="BW37" s="335"/>
      <c r="BX37" s="180"/>
      <c r="BY37" s="167">
        <v>160</v>
      </c>
      <c r="BZ37" s="335"/>
      <c r="CA37" s="180"/>
      <c r="CB37" s="167">
        <v>160</v>
      </c>
      <c r="CC37" s="335"/>
      <c r="CD37" s="180"/>
      <c r="CE37" s="167">
        <v>160</v>
      </c>
      <c r="CF37" s="335"/>
      <c r="CG37" s="180"/>
      <c r="CH37" s="167">
        <v>160</v>
      </c>
      <c r="CI37" s="335"/>
      <c r="CJ37" s="180"/>
      <c r="CK37" s="167">
        <v>160</v>
      </c>
      <c r="CL37" s="335"/>
      <c r="CM37" s="180"/>
      <c r="CN37" s="167">
        <v>160</v>
      </c>
      <c r="CO37" s="335"/>
      <c r="CP37" s="180"/>
      <c r="CQ37" s="256">
        <f t="shared" si="23"/>
        <v>0</v>
      </c>
      <c r="CR37" s="255">
        <f t="shared" si="24"/>
        <v>0</v>
      </c>
      <c r="CS37" s="230">
        <f t="shared" si="25"/>
        <v>0</v>
      </c>
      <c r="CT37" s="231">
        <f t="shared" si="26"/>
        <v>0</v>
      </c>
      <c r="CW37" s="167">
        <v>160</v>
      </c>
      <c r="CX37" s="351"/>
      <c r="CY37" s="172"/>
      <c r="CZ37" s="198">
        <v>160</v>
      </c>
      <c r="DA37" s="336"/>
      <c r="DB37" s="172"/>
      <c r="DC37" s="198">
        <v>160</v>
      </c>
      <c r="DD37" s="336"/>
      <c r="DE37" s="172"/>
      <c r="DF37" s="198">
        <v>160</v>
      </c>
      <c r="DG37" s="336"/>
      <c r="DH37" s="172"/>
      <c r="DI37" s="198">
        <v>160</v>
      </c>
      <c r="DJ37" s="336"/>
      <c r="DK37" s="172"/>
      <c r="DL37" s="167">
        <v>160</v>
      </c>
      <c r="DM37" s="351"/>
      <c r="DN37" s="172"/>
      <c r="DO37" s="198">
        <v>160</v>
      </c>
      <c r="DP37" s="336"/>
      <c r="DQ37" s="172"/>
      <c r="DR37" s="198">
        <v>160</v>
      </c>
      <c r="DS37" s="336"/>
      <c r="DT37" s="172"/>
      <c r="DU37" s="256">
        <f t="shared" si="27"/>
        <v>0</v>
      </c>
      <c r="DV37" s="255">
        <f t="shared" si="28"/>
        <v>0</v>
      </c>
      <c r="DW37" s="230">
        <f t="shared" si="29"/>
        <v>0</v>
      </c>
      <c r="DX37" s="231">
        <f t="shared" si="30"/>
        <v>0</v>
      </c>
      <c r="EA37" s="357">
        <v>160</v>
      </c>
      <c r="EB37" s="335"/>
      <c r="EC37" s="172"/>
      <c r="ED37" s="198">
        <v>160</v>
      </c>
      <c r="EE37" s="335"/>
      <c r="EF37" s="172"/>
      <c r="EG37" s="198">
        <v>160</v>
      </c>
      <c r="EH37" s="335"/>
      <c r="EI37" s="172"/>
      <c r="EJ37" s="198">
        <v>160</v>
      </c>
      <c r="EK37" s="335"/>
      <c r="EL37" s="172"/>
      <c r="EM37" s="167">
        <v>160</v>
      </c>
      <c r="EN37" s="351"/>
      <c r="EO37" s="172"/>
      <c r="EP37" s="198">
        <v>160</v>
      </c>
      <c r="EQ37" s="335"/>
      <c r="ER37" s="172"/>
      <c r="ES37" s="167">
        <v>160</v>
      </c>
      <c r="ET37" s="351"/>
      <c r="EU37" s="172"/>
      <c r="EV37" s="198">
        <v>160</v>
      </c>
      <c r="EW37" s="335"/>
      <c r="EX37" s="172"/>
      <c r="EY37" s="256">
        <f t="shared" si="31"/>
        <v>0</v>
      </c>
      <c r="EZ37" s="255">
        <f t="shared" si="32"/>
        <v>0</v>
      </c>
      <c r="FA37" s="230">
        <f t="shared" si="33"/>
        <v>0</v>
      </c>
      <c r="FB37" s="231">
        <f t="shared" si="34"/>
        <v>0</v>
      </c>
      <c r="FE37" s="357">
        <v>160</v>
      </c>
      <c r="FF37" s="335"/>
      <c r="FG37" s="172"/>
      <c r="FH37" s="198">
        <v>160</v>
      </c>
      <c r="FI37" s="335"/>
      <c r="FJ37" s="172"/>
      <c r="FK37" s="198">
        <v>160</v>
      </c>
      <c r="FL37" s="335"/>
      <c r="FM37" s="172"/>
      <c r="FN37" s="198">
        <v>160</v>
      </c>
      <c r="FO37" s="335"/>
      <c r="FP37" s="172"/>
      <c r="FQ37" s="198">
        <v>160</v>
      </c>
      <c r="FR37" s="335"/>
      <c r="FS37" s="172"/>
      <c r="FT37" s="198">
        <v>160</v>
      </c>
      <c r="FU37" s="335"/>
      <c r="FV37" s="172"/>
      <c r="FW37" s="198">
        <v>160</v>
      </c>
      <c r="FX37" s="335"/>
      <c r="FY37" s="172"/>
      <c r="FZ37" s="198">
        <v>160</v>
      </c>
      <c r="GA37" s="335"/>
      <c r="GB37" s="172"/>
      <c r="GC37" s="256">
        <f t="shared" si="35"/>
        <v>0</v>
      </c>
      <c r="GD37" s="255">
        <f t="shared" si="36"/>
        <v>0</v>
      </c>
      <c r="GE37" s="230">
        <f t="shared" si="37"/>
        <v>0</v>
      </c>
      <c r="GF37" s="231">
        <f t="shared" si="38"/>
        <v>0</v>
      </c>
      <c r="GI37" s="357">
        <v>160</v>
      </c>
      <c r="GJ37" s="335"/>
      <c r="GK37" s="172"/>
      <c r="GL37" s="198">
        <v>160</v>
      </c>
      <c r="GM37" s="335"/>
      <c r="GN37" s="172"/>
      <c r="GO37" s="167">
        <v>160</v>
      </c>
      <c r="GP37" s="351"/>
      <c r="GQ37" s="172"/>
      <c r="GR37" s="167">
        <v>160</v>
      </c>
      <c r="GS37" s="351"/>
      <c r="GT37" s="172"/>
      <c r="GU37" s="167">
        <v>160</v>
      </c>
      <c r="GV37" s="351"/>
      <c r="GW37" s="172"/>
      <c r="GX37" s="167">
        <v>160</v>
      </c>
      <c r="GY37" s="351"/>
      <c r="GZ37" s="172"/>
      <c r="HA37" s="198">
        <v>160</v>
      </c>
      <c r="HB37" s="335"/>
      <c r="HC37" s="172"/>
      <c r="HD37" s="198">
        <v>160</v>
      </c>
      <c r="HE37" s="335"/>
      <c r="HF37" s="172"/>
      <c r="HG37" s="256">
        <f t="shared" si="39"/>
        <v>0</v>
      </c>
      <c r="HH37" s="255">
        <f t="shared" si="40"/>
        <v>0</v>
      </c>
      <c r="HI37" s="230">
        <f t="shared" si="41"/>
        <v>0</v>
      </c>
      <c r="HJ37" s="231">
        <f t="shared" si="42"/>
        <v>0</v>
      </c>
      <c r="HM37" s="167">
        <v>160</v>
      </c>
      <c r="HN37" s="351"/>
      <c r="HO37" s="172"/>
      <c r="HP37" s="167">
        <v>160</v>
      </c>
      <c r="HQ37" s="351"/>
      <c r="HR37" s="172"/>
      <c r="HS37" s="167">
        <v>160</v>
      </c>
      <c r="HT37" s="351"/>
      <c r="HU37" s="172"/>
      <c r="HV37" s="167">
        <v>160</v>
      </c>
      <c r="HW37" s="351"/>
      <c r="HX37" s="172"/>
      <c r="HY37" s="167">
        <v>160</v>
      </c>
      <c r="HZ37" s="351"/>
      <c r="IA37" s="172"/>
      <c r="IB37" s="167">
        <v>160</v>
      </c>
      <c r="IC37" s="351"/>
      <c r="ID37" s="172"/>
      <c r="IE37" s="167">
        <v>160</v>
      </c>
      <c r="IF37" s="351"/>
      <c r="IG37" s="172"/>
      <c r="IH37" s="167">
        <v>160</v>
      </c>
      <c r="II37" s="351"/>
      <c r="IJ37" s="172"/>
      <c r="IK37" s="256">
        <f t="shared" si="43"/>
        <v>0</v>
      </c>
      <c r="IL37" s="255">
        <f t="shared" si="44"/>
        <v>0</v>
      </c>
      <c r="IM37" s="230">
        <f t="shared" si="45"/>
        <v>0</v>
      </c>
      <c r="IN37" s="231">
        <f t="shared" si="46"/>
        <v>0</v>
      </c>
      <c r="IQ37" s="167">
        <v>160</v>
      </c>
      <c r="IR37" s="351"/>
      <c r="IS37" s="172"/>
      <c r="IT37" s="167">
        <v>160</v>
      </c>
      <c r="IU37" s="351"/>
      <c r="IV37" s="172"/>
      <c r="IW37" s="167">
        <v>160</v>
      </c>
      <c r="IX37" s="351"/>
      <c r="IY37" s="172"/>
      <c r="IZ37" s="167">
        <v>160</v>
      </c>
      <c r="JA37" s="351"/>
      <c r="JB37" s="172"/>
      <c r="JC37" s="167">
        <v>160</v>
      </c>
      <c r="JD37" s="351"/>
      <c r="JE37" s="172"/>
      <c r="JF37" s="167">
        <v>160</v>
      </c>
      <c r="JG37" s="351"/>
      <c r="JH37" s="172"/>
      <c r="JI37" s="209">
        <v>160</v>
      </c>
      <c r="JJ37" s="351"/>
      <c r="JK37" s="172"/>
      <c r="JL37" s="167">
        <v>160</v>
      </c>
      <c r="JM37" s="351"/>
      <c r="JN37" s="172"/>
      <c r="JO37" s="256">
        <f t="shared" si="47"/>
        <v>0</v>
      </c>
      <c r="JP37" s="255">
        <f t="shared" si="48"/>
        <v>0</v>
      </c>
      <c r="JQ37" s="230">
        <f t="shared" si="49"/>
        <v>0</v>
      </c>
      <c r="JR37" s="231">
        <f t="shared" si="50"/>
        <v>0</v>
      </c>
      <c r="JU37" s="357">
        <v>160</v>
      </c>
      <c r="JV37" s="335"/>
      <c r="JW37" s="172"/>
      <c r="JX37" s="167">
        <v>160</v>
      </c>
      <c r="JY37" s="351"/>
      <c r="JZ37" s="172"/>
      <c r="KA37" s="198">
        <v>160</v>
      </c>
      <c r="KB37" s="335"/>
      <c r="KC37" s="172"/>
      <c r="KD37" s="198">
        <v>160</v>
      </c>
      <c r="KE37" s="335"/>
      <c r="KF37" s="172"/>
      <c r="KG37" s="167">
        <v>160</v>
      </c>
      <c r="KH37" s="351"/>
      <c r="KI37" s="172"/>
      <c r="KJ37" s="167">
        <v>160</v>
      </c>
      <c r="KK37" s="351"/>
      <c r="KL37" s="172"/>
      <c r="KM37" s="167">
        <v>160</v>
      </c>
      <c r="KN37" s="351"/>
      <c r="KO37" s="172"/>
      <c r="KP37" s="167">
        <v>160</v>
      </c>
      <c r="KQ37" s="351"/>
      <c r="KR37" s="172"/>
      <c r="KS37" s="256">
        <f t="shared" si="51"/>
        <v>0</v>
      </c>
      <c r="KT37" s="255">
        <f t="shared" si="52"/>
        <v>0</v>
      </c>
      <c r="KU37" s="230">
        <f t="shared" si="53"/>
        <v>0</v>
      </c>
      <c r="KV37" s="231">
        <f t="shared" si="54"/>
        <v>0</v>
      </c>
      <c r="KY37" s="287" t="s">
        <v>300</v>
      </c>
      <c r="KZ37" s="365">
        <v>160</v>
      </c>
      <c r="LA37" s="335"/>
      <c r="LB37" s="180"/>
      <c r="LC37" s="256">
        <f t="shared" si="55"/>
        <v>0</v>
      </c>
      <c r="LD37" s="231">
        <f t="shared" si="1"/>
        <v>0</v>
      </c>
      <c r="LE37" s="230">
        <f t="shared" si="56"/>
        <v>0</v>
      </c>
      <c r="LF37" s="255">
        <f t="shared" si="2"/>
        <v>0</v>
      </c>
      <c r="LG37" s="297"/>
      <c r="LJ37" s="232">
        <f t="shared" si="3"/>
        <v>0</v>
      </c>
      <c r="LK37" s="259">
        <f t="shared" si="4"/>
        <v>0</v>
      </c>
      <c r="LL37" s="230">
        <f t="shared" si="5"/>
        <v>0</v>
      </c>
      <c r="LM37" s="231">
        <f t="shared" si="6"/>
        <v>0</v>
      </c>
      <c r="LN37" s="234">
        <f t="shared" si="7"/>
        <v>0</v>
      </c>
      <c r="LO37" s="233">
        <f t="shared" si="8"/>
        <v>0</v>
      </c>
      <c r="LP37" s="230">
        <f t="shared" si="9"/>
        <v>0</v>
      </c>
      <c r="LQ37" s="255">
        <f t="shared" si="10"/>
        <v>0</v>
      </c>
      <c r="LR37" s="426">
        <f t="shared" si="11"/>
        <v>0</v>
      </c>
      <c r="LS37" s="434">
        <f t="shared" si="12"/>
        <v>0</v>
      </c>
      <c r="LT37" s="426">
        <f t="shared" si="13"/>
        <v>0</v>
      </c>
      <c r="LU37" s="431">
        <f t="shared" si="14"/>
        <v>0</v>
      </c>
      <c r="LV37" s="429" t="s">
        <v>343</v>
      </c>
      <c r="LW37" s="434" t="s">
        <v>343</v>
      </c>
      <c r="LX37" s="426">
        <f t="shared" si="15"/>
        <v>0</v>
      </c>
      <c r="LY37" s="431">
        <f t="shared" si="16"/>
        <v>0</v>
      </c>
      <c r="MD37" s="26"/>
      <c r="ME37" s="26"/>
      <c r="MG37" s="26"/>
    </row>
    <row r="38" spans="2:345" s="4" customFormat="1" ht="15" hidden="1" customHeight="1" x14ac:dyDescent="0.25">
      <c r="B38" s="46"/>
      <c r="C38" s="572"/>
      <c r="D38" s="573"/>
      <c r="E38" s="564"/>
      <c r="F38" s="575"/>
      <c r="G38" s="593"/>
      <c r="H38" s="58"/>
      <c r="I38" s="57">
        <f>INT(ROUND(F38,2)*(IF(RIGHT(G38,1)="*",data!$J$11*H38+(IF(H38&gt;0, data!$K$11,0)),(IF(G38&gt;0,data!$J$11*RIGHT(G38,5)+data!$K$11,0)))))</f>
        <v>0</v>
      </c>
      <c r="J38" s="57"/>
      <c r="K38" s="594"/>
      <c r="L38" s="566"/>
      <c r="M38" s="131"/>
      <c r="N38" s="57">
        <f>INT(ROUND(F38,2)*(IF(J38&gt;0,(IF(L38="ano",data!$J$6,0)),0)))</f>
        <v>0</v>
      </c>
      <c r="O38" s="61"/>
      <c r="P38" s="63"/>
      <c r="Q38" s="26"/>
      <c r="R38" s="292" t="str">
        <f t="shared" si="17"/>
        <v/>
      </c>
      <c r="S38" s="293" t="str">
        <f t="shared" si="18"/>
        <v/>
      </c>
      <c r="T38" s="65" t="s">
        <v>343</v>
      </c>
      <c r="U38" s="294" t="str">
        <f t="shared" si="57"/>
        <v/>
      </c>
      <c r="V38" s="23"/>
      <c r="W38" s="26"/>
      <c r="X38" s="26">
        <f>IF(OR(G38=data!$I$18,G38=data!$I$19,G38=data!$I$20,G38=data!$I$21,G38=data!$I$22,G38=data!$I$23,G38=data!$I$24,G38=data!$I$25,G38=data!$I$26,G38=data!$I$27,G38=data!$I$28,G38=data!$I$29,G38=data!$I$30,G38=data!$I$31,G38=data!$I$32,G38=data!$I$33,G38=data!$I$34,G38=data!$I$35,G38=data!$I$36,G38=data!$I$37,G38=data!$I$38,G38=data!$I$39,G38=data!$I$40,G38=data!$I$41,G38=data!$I$42,G38=data!$I$43,G38=data!$I$44),1,0)</f>
        <v>0</v>
      </c>
      <c r="Z38" s="176" t="s">
        <v>300</v>
      </c>
      <c r="AA38" s="10"/>
      <c r="AB38" s="10"/>
      <c r="AC38" s="578">
        <v>160</v>
      </c>
      <c r="AD38" s="579"/>
      <c r="AE38" s="580"/>
      <c r="AF38" s="578">
        <v>160</v>
      </c>
      <c r="AG38" s="579"/>
      <c r="AH38" s="580"/>
      <c r="AI38" s="578">
        <v>160</v>
      </c>
      <c r="AJ38" s="579"/>
      <c r="AK38" s="580"/>
      <c r="AL38" s="578">
        <v>160</v>
      </c>
      <c r="AM38" s="579"/>
      <c r="AN38" s="580"/>
      <c r="AO38" s="578">
        <v>160</v>
      </c>
      <c r="AP38" s="579"/>
      <c r="AQ38" s="580"/>
      <c r="AR38" s="578">
        <v>160</v>
      </c>
      <c r="AS38" s="579"/>
      <c r="AT38" s="580"/>
      <c r="AU38" s="578">
        <v>160</v>
      </c>
      <c r="AV38" s="579"/>
      <c r="AW38" s="580"/>
      <c r="AX38" s="578">
        <v>160</v>
      </c>
      <c r="AY38" s="579"/>
      <c r="AZ38" s="580"/>
      <c r="BA38" s="578">
        <v>160</v>
      </c>
      <c r="BB38" s="579"/>
      <c r="BC38" s="580"/>
      <c r="BD38" s="578">
        <v>160</v>
      </c>
      <c r="BE38" s="579"/>
      <c r="BF38" s="580"/>
      <c r="BG38" s="578">
        <v>160</v>
      </c>
      <c r="BH38" s="579"/>
      <c r="BI38" s="580"/>
      <c r="BJ38" s="578">
        <v>160</v>
      </c>
      <c r="BK38" s="579"/>
      <c r="BL38" s="580"/>
      <c r="BM38" s="337">
        <f t="shared" si="19"/>
        <v>0</v>
      </c>
      <c r="BN38" s="231">
        <f t="shared" si="20"/>
        <v>0</v>
      </c>
      <c r="BO38" s="230">
        <f t="shared" si="21"/>
        <v>0</v>
      </c>
      <c r="BP38" s="231">
        <f t="shared" si="22"/>
        <v>0</v>
      </c>
      <c r="BQ38" s="23"/>
      <c r="BR38" s="23"/>
      <c r="BS38" s="177">
        <v>160</v>
      </c>
      <c r="BT38" s="591"/>
      <c r="BU38" s="178"/>
      <c r="BV38" s="177">
        <v>160</v>
      </c>
      <c r="BW38" s="591"/>
      <c r="BX38" s="178"/>
      <c r="BY38" s="177">
        <v>160</v>
      </c>
      <c r="BZ38" s="591"/>
      <c r="CA38" s="178"/>
      <c r="CB38" s="177">
        <v>160</v>
      </c>
      <c r="CC38" s="591"/>
      <c r="CD38" s="178"/>
      <c r="CE38" s="177">
        <v>160</v>
      </c>
      <c r="CF38" s="591"/>
      <c r="CG38" s="178"/>
      <c r="CH38" s="177">
        <v>160</v>
      </c>
      <c r="CI38" s="591"/>
      <c r="CJ38" s="178"/>
      <c r="CK38" s="177">
        <v>160</v>
      </c>
      <c r="CL38" s="591"/>
      <c r="CM38" s="178"/>
      <c r="CN38" s="177">
        <v>160</v>
      </c>
      <c r="CO38" s="591"/>
      <c r="CP38" s="178"/>
      <c r="CQ38" s="256">
        <f t="shared" si="23"/>
        <v>0</v>
      </c>
      <c r="CR38" s="255">
        <f t="shared" si="24"/>
        <v>0</v>
      </c>
      <c r="CS38" s="230">
        <f t="shared" si="25"/>
        <v>0</v>
      </c>
      <c r="CT38" s="231">
        <f t="shared" si="26"/>
        <v>0</v>
      </c>
      <c r="CU38" s="23"/>
      <c r="CV38" s="23"/>
      <c r="CW38" s="177">
        <v>160</v>
      </c>
      <c r="CX38" s="584"/>
      <c r="CY38" s="585"/>
      <c r="CZ38" s="205">
        <v>160</v>
      </c>
      <c r="DA38" s="579"/>
      <c r="DB38" s="585"/>
      <c r="DC38" s="205">
        <v>160</v>
      </c>
      <c r="DD38" s="579"/>
      <c r="DE38" s="585"/>
      <c r="DF38" s="205">
        <v>160</v>
      </c>
      <c r="DG38" s="579"/>
      <c r="DH38" s="585"/>
      <c r="DI38" s="205">
        <v>160</v>
      </c>
      <c r="DJ38" s="579"/>
      <c r="DK38" s="585"/>
      <c r="DL38" s="177">
        <v>160</v>
      </c>
      <c r="DM38" s="584"/>
      <c r="DN38" s="585"/>
      <c r="DO38" s="205">
        <v>160</v>
      </c>
      <c r="DP38" s="579"/>
      <c r="DQ38" s="585"/>
      <c r="DR38" s="205">
        <v>160</v>
      </c>
      <c r="DS38" s="579"/>
      <c r="DT38" s="585"/>
      <c r="DU38" s="256">
        <f t="shared" si="27"/>
        <v>0</v>
      </c>
      <c r="DV38" s="255">
        <f t="shared" si="28"/>
        <v>0</v>
      </c>
      <c r="DW38" s="230">
        <f t="shared" si="29"/>
        <v>0</v>
      </c>
      <c r="DX38" s="231">
        <f t="shared" si="30"/>
        <v>0</v>
      </c>
      <c r="DY38" s="23"/>
      <c r="DZ38" s="23"/>
      <c r="EA38" s="586">
        <v>160</v>
      </c>
      <c r="EB38" s="591"/>
      <c r="EC38" s="585"/>
      <c r="ED38" s="205">
        <v>160</v>
      </c>
      <c r="EE38" s="591"/>
      <c r="EF38" s="585"/>
      <c r="EG38" s="205">
        <v>160</v>
      </c>
      <c r="EH38" s="591"/>
      <c r="EI38" s="585"/>
      <c r="EJ38" s="205">
        <v>160</v>
      </c>
      <c r="EK38" s="591"/>
      <c r="EL38" s="585"/>
      <c r="EM38" s="177">
        <v>160</v>
      </c>
      <c r="EN38" s="584"/>
      <c r="EO38" s="585"/>
      <c r="EP38" s="205">
        <v>160</v>
      </c>
      <c r="EQ38" s="591"/>
      <c r="ER38" s="585"/>
      <c r="ES38" s="177">
        <v>160</v>
      </c>
      <c r="ET38" s="584"/>
      <c r="EU38" s="585"/>
      <c r="EV38" s="205">
        <v>160</v>
      </c>
      <c r="EW38" s="591"/>
      <c r="EX38" s="585"/>
      <c r="EY38" s="256">
        <f t="shared" si="31"/>
        <v>0</v>
      </c>
      <c r="EZ38" s="255">
        <f t="shared" si="32"/>
        <v>0</v>
      </c>
      <c r="FA38" s="230">
        <f t="shared" si="33"/>
        <v>0</v>
      </c>
      <c r="FB38" s="231">
        <f t="shared" si="34"/>
        <v>0</v>
      </c>
      <c r="FC38" s="23"/>
      <c r="FD38" s="23"/>
      <c r="FE38" s="586">
        <v>160</v>
      </c>
      <c r="FF38" s="591"/>
      <c r="FG38" s="585"/>
      <c r="FH38" s="205">
        <v>160</v>
      </c>
      <c r="FI38" s="591"/>
      <c r="FJ38" s="585"/>
      <c r="FK38" s="205">
        <v>160</v>
      </c>
      <c r="FL38" s="591"/>
      <c r="FM38" s="585"/>
      <c r="FN38" s="205">
        <v>160</v>
      </c>
      <c r="FO38" s="591"/>
      <c r="FP38" s="585"/>
      <c r="FQ38" s="205">
        <v>160</v>
      </c>
      <c r="FR38" s="591"/>
      <c r="FS38" s="585"/>
      <c r="FT38" s="205">
        <v>160</v>
      </c>
      <c r="FU38" s="591"/>
      <c r="FV38" s="585"/>
      <c r="FW38" s="205">
        <v>160</v>
      </c>
      <c r="FX38" s="591"/>
      <c r="FY38" s="585"/>
      <c r="FZ38" s="205">
        <v>160</v>
      </c>
      <c r="GA38" s="591"/>
      <c r="GB38" s="585"/>
      <c r="GC38" s="256">
        <f t="shared" si="35"/>
        <v>0</v>
      </c>
      <c r="GD38" s="255">
        <f t="shared" si="36"/>
        <v>0</v>
      </c>
      <c r="GE38" s="230">
        <f t="shared" si="37"/>
        <v>0</v>
      </c>
      <c r="GF38" s="231">
        <f t="shared" si="38"/>
        <v>0</v>
      </c>
      <c r="GG38" s="23"/>
      <c r="GH38" s="23"/>
      <c r="GI38" s="586">
        <v>160</v>
      </c>
      <c r="GJ38" s="591"/>
      <c r="GK38" s="585"/>
      <c r="GL38" s="205">
        <v>160</v>
      </c>
      <c r="GM38" s="591"/>
      <c r="GN38" s="585"/>
      <c r="GO38" s="177">
        <v>160</v>
      </c>
      <c r="GP38" s="584"/>
      <c r="GQ38" s="585"/>
      <c r="GR38" s="177">
        <v>160</v>
      </c>
      <c r="GS38" s="584"/>
      <c r="GT38" s="585"/>
      <c r="GU38" s="177">
        <v>160</v>
      </c>
      <c r="GV38" s="584"/>
      <c r="GW38" s="585"/>
      <c r="GX38" s="177">
        <v>160</v>
      </c>
      <c r="GY38" s="584"/>
      <c r="GZ38" s="585"/>
      <c r="HA38" s="205">
        <v>160</v>
      </c>
      <c r="HB38" s="591"/>
      <c r="HC38" s="585"/>
      <c r="HD38" s="205">
        <v>160</v>
      </c>
      <c r="HE38" s="591"/>
      <c r="HF38" s="585"/>
      <c r="HG38" s="256">
        <f t="shared" si="39"/>
        <v>0</v>
      </c>
      <c r="HH38" s="255">
        <f t="shared" si="40"/>
        <v>0</v>
      </c>
      <c r="HI38" s="230">
        <f t="shared" si="41"/>
        <v>0</v>
      </c>
      <c r="HJ38" s="231">
        <f t="shared" si="42"/>
        <v>0</v>
      </c>
      <c r="HK38" s="23"/>
      <c r="HL38" s="23"/>
      <c r="HM38" s="177">
        <v>160</v>
      </c>
      <c r="HN38" s="584"/>
      <c r="HO38" s="585"/>
      <c r="HP38" s="177">
        <v>160</v>
      </c>
      <c r="HQ38" s="584"/>
      <c r="HR38" s="585"/>
      <c r="HS38" s="177">
        <v>160</v>
      </c>
      <c r="HT38" s="584"/>
      <c r="HU38" s="585"/>
      <c r="HV38" s="177">
        <v>160</v>
      </c>
      <c r="HW38" s="584"/>
      <c r="HX38" s="585"/>
      <c r="HY38" s="177">
        <v>160</v>
      </c>
      <c r="HZ38" s="584"/>
      <c r="IA38" s="585"/>
      <c r="IB38" s="177">
        <v>160</v>
      </c>
      <c r="IC38" s="584"/>
      <c r="ID38" s="585"/>
      <c r="IE38" s="177">
        <v>160</v>
      </c>
      <c r="IF38" s="584"/>
      <c r="IG38" s="585"/>
      <c r="IH38" s="177">
        <v>160</v>
      </c>
      <c r="II38" s="584"/>
      <c r="IJ38" s="585"/>
      <c r="IK38" s="256">
        <f t="shared" si="43"/>
        <v>0</v>
      </c>
      <c r="IL38" s="255">
        <f t="shared" si="44"/>
        <v>0</v>
      </c>
      <c r="IM38" s="230">
        <f t="shared" si="45"/>
        <v>0</v>
      </c>
      <c r="IN38" s="231">
        <f t="shared" si="46"/>
        <v>0</v>
      </c>
      <c r="IO38" s="23"/>
      <c r="IP38" s="23"/>
      <c r="IQ38" s="177">
        <v>160</v>
      </c>
      <c r="IR38" s="584"/>
      <c r="IS38" s="585"/>
      <c r="IT38" s="177">
        <v>160</v>
      </c>
      <c r="IU38" s="584"/>
      <c r="IV38" s="585"/>
      <c r="IW38" s="177">
        <v>160</v>
      </c>
      <c r="IX38" s="584"/>
      <c r="IY38" s="585"/>
      <c r="IZ38" s="177">
        <v>160</v>
      </c>
      <c r="JA38" s="584"/>
      <c r="JB38" s="585"/>
      <c r="JC38" s="177">
        <v>160</v>
      </c>
      <c r="JD38" s="584"/>
      <c r="JE38" s="585"/>
      <c r="JF38" s="177">
        <v>160</v>
      </c>
      <c r="JG38" s="584"/>
      <c r="JH38" s="585"/>
      <c r="JI38" s="568">
        <v>160</v>
      </c>
      <c r="JJ38" s="584"/>
      <c r="JK38" s="585"/>
      <c r="JL38" s="177">
        <v>160</v>
      </c>
      <c r="JM38" s="584"/>
      <c r="JN38" s="585"/>
      <c r="JO38" s="256">
        <f t="shared" si="47"/>
        <v>0</v>
      </c>
      <c r="JP38" s="255">
        <f t="shared" si="48"/>
        <v>0</v>
      </c>
      <c r="JQ38" s="230">
        <f t="shared" si="49"/>
        <v>0</v>
      </c>
      <c r="JR38" s="231">
        <f t="shared" si="50"/>
        <v>0</v>
      </c>
      <c r="JS38" s="23"/>
      <c r="JT38" s="23"/>
      <c r="JU38" s="586">
        <v>160</v>
      </c>
      <c r="JV38" s="591"/>
      <c r="JW38" s="585"/>
      <c r="JX38" s="177">
        <v>160</v>
      </c>
      <c r="JY38" s="584"/>
      <c r="JZ38" s="585"/>
      <c r="KA38" s="205">
        <v>160</v>
      </c>
      <c r="KB38" s="591"/>
      <c r="KC38" s="585"/>
      <c r="KD38" s="205">
        <v>160</v>
      </c>
      <c r="KE38" s="591"/>
      <c r="KF38" s="585"/>
      <c r="KG38" s="177">
        <v>160</v>
      </c>
      <c r="KH38" s="584"/>
      <c r="KI38" s="585"/>
      <c r="KJ38" s="177">
        <v>160</v>
      </c>
      <c r="KK38" s="584"/>
      <c r="KL38" s="585"/>
      <c r="KM38" s="177">
        <v>160</v>
      </c>
      <c r="KN38" s="584"/>
      <c r="KO38" s="585"/>
      <c r="KP38" s="177">
        <v>160</v>
      </c>
      <c r="KQ38" s="584"/>
      <c r="KR38" s="585"/>
      <c r="KS38" s="256">
        <f t="shared" si="51"/>
        <v>0</v>
      </c>
      <c r="KT38" s="255">
        <f t="shared" si="52"/>
        <v>0</v>
      </c>
      <c r="KU38" s="230">
        <f t="shared" si="53"/>
        <v>0</v>
      </c>
      <c r="KV38" s="231">
        <f t="shared" si="54"/>
        <v>0</v>
      </c>
      <c r="KW38" s="23"/>
      <c r="KX38" s="23"/>
      <c r="KY38" s="589" t="s">
        <v>300</v>
      </c>
      <c r="KZ38" s="595">
        <v>160</v>
      </c>
      <c r="LA38" s="591"/>
      <c r="LB38" s="178"/>
      <c r="LC38" s="256">
        <f t="shared" si="55"/>
        <v>0</v>
      </c>
      <c r="LD38" s="231">
        <f t="shared" si="1"/>
        <v>0</v>
      </c>
      <c r="LE38" s="230">
        <f t="shared" si="56"/>
        <v>0</v>
      </c>
      <c r="LF38" s="255">
        <f t="shared" si="2"/>
        <v>0</v>
      </c>
      <c r="LG38" s="592"/>
      <c r="LH38" s="23"/>
      <c r="LI38" s="23"/>
      <c r="LJ38" s="232">
        <f t="shared" si="3"/>
        <v>0</v>
      </c>
      <c r="LK38" s="259">
        <f t="shared" si="4"/>
        <v>0</v>
      </c>
      <c r="LL38" s="230">
        <f t="shared" si="5"/>
        <v>0</v>
      </c>
      <c r="LM38" s="231">
        <f t="shared" si="6"/>
        <v>0</v>
      </c>
      <c r="LN38" s="234">
        <f t="shared" si="7"/>
        <v>0</v>
      </c>
      <c r="LO38" s="233">
        <f t="shared" si="8"/>
        <v>0</v>
      </c>
      <c r="LP38" s="230">
        <f t="shared" si="9"/>
        <v>0</v>
      </c>
      <c r="LQ38" s="255">
        <f t="shared" si="10"/>
        <v>0</v>
      </c>
      <c r="LR38" s="426">
        <f t="shared" si="11"/>
        <v>0</v>
      </c>
      <c r="LS38" s="434">
        <f t="shared" si="12"/>
        <v>0</v>
      </c>
      <c r="LT38" s="426">
        <f t="shared" si="13"/>
        <v>0</v>
      </c>
      <c r="LU38" s="431">
        <f t="shared" si="14"/>
        <v>0</v>
      </c>
      <c r="LV38" s="429" t="s">
        <v>343</v>
      </c>
      <c r="LW38" s="434" t="s">
        <v>343</v>
      </c>
      <c r="LX38" s="426">
        <f t="shared" si="15"/>
        <v>0</v>
      </c>
      <c r="LY38" s="431">
        <f t="shared" si="16"/>
        <v>0</v>
      </c>
      <c r="LZ38" s="23"/>
      <c r="MD38" s="26"/>
      <c r="ME38" s="26"/>
      <c r="MG38" s="26"/>
    </row>
    <row r="39" spans="2:345" s="4" customFormat="1" ht="16.5" customHeight="1" x14ac:dyDescent="0.25">
      <c r="B39" s="46" t="s">
        <v>26</v>
      </c>
      <c r="C39" s="952"/>
      <c r="D39" s="953"/>
      <c r="E39" s="313"/>
      <c r="F39" s="314"/>
      <c r="G39" s="315"/>
      <c r="H39" s="59"/>
      <c r="I39" s="57">
        <f>INT(ROUND(F39,2)*(IF(RIGHT(G39,1)="*",data!$J$11*H39+(IF(H39&gt;0, data!$K$11,0)),(IF(G39&gt;0,data!$J$11*RIGHT(G39,5)+data!$K$11,0)))))</f>
        <v>0</v>
      </c>
      <c r="J39" s="57">
        <f>IF(E39&gt;0,I39*E39,0)</f>
        <v>0</v>
      </c>
      <c r="K39" s="319"/>
      <c r="L39" s="320"/>
      <c r="M39" s="318"/>
      <c r="N39" s="57">
        <f>INT(ROUND(F39,2)*(IF(J39&gt;0,(IF(L39="ano",data!$J$6,0)),0)))</f>
        <v>0</v>
      </c>
      <c r="O39" s="61">
        <f>IF(M39&gt;E39,N39*E39,N39*M39)</f>
        <v>0</v>
      </c>
      <c r="P39" s="63">
        <f>J39+O39</f>
        <v>0</v>
      </c>
      <c r="Q39" s="26"/>
      <c r="R39" s="292" t="str">
        <f t="shared" si="17"/>
        <v/>
      </c>
      <c r="S39" s="293" t="str">
        <f t="shared" si="18"/>
        <v/>
      </c>
      <c r="T39" s="65" t="s">
        <v>343</v>
      </c>
      <c r="U39" s="294" t="str">
        <f t="shared" si="57"/>
        <v/>
      </c>
      <c r="V39" s="4">
        <f>IF(P39&gt;0,IF(ISTEXT(C39)=TRUE,0,1),0)</f>
        <v>0</v>
      </c>
      <c r="W39" s="26">
        <f>IF(H39&gt;0,IF(RIGHT(G39,1)="*",0,1),0)</f>
        <v>0</v>
      </c>
      <c r="X39" s="26">
        <f>IF(OR(G39=data!$I$18,G39=data!$I$19,G39=data!$I$20,G39=data!$I$21,G39=data!$I$22,G39=data!$I$23,G39=data!$I$24,G39=data!$I$25,G39=data!$I$26,G39=data!$I$27,G39=data!$I$28,G39=data!$I$29,G39=data!$I$30,G39=data!$I$31,G39=data!$I$32,G39=data!$I$33,G39=data!$I$34,G39=data!$I$35,G39=data!$I$36,G39=data!$I$37,G39=data!$I$38,G39=data!$I$39,G39=data!$I$40,G39=data!$I$41,G39=data!$I$42,G39=data!$I$43,G39=data!$I$44),1,0)</f>
        <v>0</v>
      </c>
      <c r="Z39" s="179" t="s">
        <v>300</v>
      </c>
      <c r="AA39" s="10"/>
      <c r="AB39" s="10"/>
      <c r="AC39" s="171">
        <v>160</v>
      </c>
      <c r="AD39" s="336"/>
      <c r="AE39" s="227"/>
      <c r="AF39" s="171">
        <v>160</v>
      </c>
      <c r="AG39" s="336"/>
      <c r="AH39" s="227"/>
      <c r="AI39" s="171">
        <v>160</v>
      </c>
      <c r="AJ39" s="336"/>
      <c r="AK39" s="227"/>
      <c r="AL39" s="171">
        <v>160</v>
      </c>
      <c r="AM39" s="336"/>
      <c r="AN39" s="227"/>
      <c r="AO39" s="171">
        <v>160</v>
      </c>
      <c r="AP39" s="336"/>
      <c r="AQ39" s="227"/>
      <c r="AR39" s="171">
        <v>160</v>
      </c>
      <c r="AS39" s="336"/>
      <c r="AT39" s="227"/>
      <c r="AU39" s="171">
        <v>160</v>
      </c>
      <c r="AV39" s="336"/>
      <c r="AW39" s="227"/>
      <c r="AX39" s="171">
        <v>160</v>
      </c>
      <c r="AY39" s="336"/>
      <c r="AZ39" s="227"/>
      <c r="BA39" s="171">
        <v>160</v>
      </c>
      <c r="BB39" s="336"/>
      <c r="BC39" s="227"/>
      <c r="BD39" s="171">
        <v>160</v>
      </c>
      <c r="BE39" s="336"/>
      <c r="BF39" s="227"/>
      <c r="BG39" s="171">
        <v>160</v>
      </c>
      <c r="BH39" s="336"/>
      <c r="BI39" s="227"/>
      <c r="BJ39" s="171">
        <v>160</v>
      </c>
      <c r="BK39" s="336"/>
      <c r="BL39" s="227"/>
      <c r="BM39" s="337">
        <f t="shared" si="19"/>
        <v>0</v>
      </c>
      <c r="BN39" s="231">
        <f t="shared" si="20"/>
        <v>0</v>
      </c>
      <c r="BO39" s="230">
        <f t="shared" si="21"/>
        <v>0</v>
      </c>
      <c r="BP39" s="231">
        <f t="shared" si="22"/>
        <v>0</v>
      </c>
      <c r="BS39" s="167">
        <v>160</v>
      </c>
      <c r="BT39" s="335"/>
      <c r="BU39" s="180"/>
      <c r="BV39" s="167">
        <v>160</v>
      </c>
      <c r="BW39" s="335"/>
      <c r="BX39" s="180"/>
      <c r="BY39" s="167">
        <v>160</v>
      </c>
      <c r="BZ39" s="335"/>
      <c r="CA39" s="180"/>
      <c r="CB39" s="167">
        <v>160</v>
      </c>
      <c r="CC39" s="335"/>
      <c r="CD39" s="180"/>
      <c r="CE39" s="167">
        <v>160</v>
      </c>
      <c r="CF39" s="335"/>
      <c r="CG39" s="180"/>
      <c r="CH39" s="167">
        <v>160</v>
      </c>
      <c r="CI39" s="335"/>
      <c r="CJ39" s="180"/>
      <c r="CK39" s="167">
        <v>160</v>
      </c>
      <c r="CL39" s="335"/>
      <c r="CM39" s="180"/>
      <c r="CN39" s="167">
        <v>160</v>
      </c>
      <c r="CO39" s="335"/>
      <c r="CP39" s="180"/>
      <c r="CQ39" s="256">
        <f t="shared" si="23"/>
        <v>0</v>
      </c>
      <c r="CR39" s="255">
        <f t="shared" si="24"/>
        <v>0</v>
      </c>
      <c r="CS39" s="230">
        <f t="shared" si="25"/>
        <v>0</v>
      </c>
      <c r="CT39" s="231">
        <f t="shared" si="26"/>
        <v>0</v>
      </c>
      <c r="CW39" s="167">
        <v>160</v>
      </c>
      <c r="CX39" s="351"/>
      <c r="CY39" s="172"/>
      <c r="CZ39" s="198">
        <v>160</v>
      </c>
      <c r="DA39" s="336"/>
      <c r="DB39" s="172"/>
      <c r="DC39" s="198">
        <v>160</v>
      </c>
      <c r="DD39" s="336"/>
      <c r="DE39" s="172"/>
      <c r="DF39" s="198">
        <v>160</v>
      </c>
      <c r="DG39" s="336"/>
      <c r="DH39" s="172"/>
      <c r="DI39" s="198">
        <v>160</v>
      </c>
      <c r="DJ39" s="336"/>
      <c r="DK39" s="172"/>
      <c r="DL39" s="167">
        <v>160</v>
      </c>
      <c r="DM39" s="351"/>
      <c r="DN39" s="172"/>
      <c r="DO39" s="198">
        <v>160</v>
      </c>
      <c r="DP39" s="336"/>
      <c r="DQ39" s="172"/>
      <c r="DR39" s="198">
        <v>160</v>
      </c>
      <c r="DS39" s="336"/>
      <c r="DT39" s="172"/>
      <c r="DU39" s="256">
        <f t="shared" si="27"/>
        <v>0</v>
      </c>
      <c r="DV39" s="255">
        <f t="shared" si="28"/>
        <v>0</v>
      </c>
      <c r="DW39" s="230">
        <f t="shared" si="29"/>
        <v>0</v>
      </c>
      <c r="DX39" s="231">
        <f t="shared" si="30"/>
        <v>0</v>
      </c>
      <c r="EA39" s="357">
        <v>160</v>
      </c>
      <c r="EB39" s="335"/>
      <c r="EC39" s="172"/>
      <c r="ED39" s="198">
        <v>160</v>
      </c>
      <c r="EE39" s="335"/>
      <c r="EF39" s="172"/>
      <c r="EG39" s="198">
        <v>160</v>
      </c>
      <c r="EH39" s="335"/>
      <c r="EI39" s="172"/>
      <c r="EJ39" s="198">
        <v>160</v>
      </c>
      <c r="EK39" s="335"/>
      <c r="EL39" s="172"/>
      <c r="EM39" s="167">
        <v>160</v>
      </c>
      <c r="EN39" s="351"/>
      <c r="EO39" s="172"/>
      <c r="EP39" s="198">
        <v>160</v>
      </c>
      <c r="EQ39" s="335"/>
      <c r="ER39" s="172"/>
      <c r="ES39" s="167">
        <v>160</v>
      </c>
      <c r="ET39" s="351"/>
      <c r="EU39" s="172"/>
      <c r="EV39" s="198">
        <v>160</v>
      </c>
      <c r="EW39" s="335"/>
      <c r="EX39" s="172"/>
      <c r="EY39" s="256">
        <f t="shared" si="31"/>
        <v>0</v>
      </c>
      <c r="EZ39" s="255">
        <f t="shared" si="32"/>
        <v>0</v>
      </c>
      <c r="FA39" s="230">
        <f t="shared" si="33"/>
        <v>0</v>
      </c>
      <c r="FB39" s="231">
        <f t="shared" si="34"/>
        <v>0</v>
      </c>
      <c r="FE39" s="357">
        <v>160</v>
      </c>
      <c r="FF39" s="335"/>
      <c r="FG39" s="172"/>
      <c r="FH39" s="198">
        <v>160</v>
      </c>
      <c r="FI39" s="335"/>
      <c r="FJ39" s="172"/>
      <c r="FK39" s="198">
        <v>160</v>
      </c>
      <c r="FL39" s="335"/>
      <c r="FM39" s="172"/>
      <c r="FN39" s="198">
        <v>160</v>
      </c>
      <c r="FO39" s="335"/>
      <c r="FP39" s="172"/>
      <c r="FQ39" s="198">
        <v>160</v>
      </c>
      <c r="FR39" s="335"/>
      <c r="FS39" s="172"/>
      <c r="FT39" s="198">
        <v>160</v>
      </c>
      <c r="FU39" s="335"/>
      <c r="FV39" s="172"/>
      <c r="FW39" s="198">
        <v>160</v>
      </c>
      <c r="FX39" s="335"/>
      <c r="FY39" s="172"/>
      <c r="FZ39" s="198">
        <v>160</v>
      </c>
      <c r="GA39" s="335"/>
      <c r="GB39" s="172"/>
      <c r="GC39" s="256">
        <f t="shared" si="35"/>
        <v>0</v>
      </c>
      <c r="GD39" s="255">
        <f t="shared" si="36"/>
        <v>0</v>
      </c>
      <c r="GE39" s="230">
        <f t="shared" si="37"/>
        <v>0</v>
      </c>
      <c r="GF39" s="231">
        <f t="shared" si="38"/>
        <v>0</v>
      </c>
      <c r="GI39" s="357">
        <v>160</v>
      </c>
      <c r="GJ39" s="335"/>
      <c r="GK39" s="172"/>
      <c r="GL39" s="198">
        <v>160</v>
      </c>
      <c r="GM39" s="335"/>
      <c r="GN39" s="172"/>
      <c r="GO39" s="167">
        <v>160</v>
      </c>
      <c r="GP39" s="351"/>
      <c r="GQ39" s="172"/>
      <c r="GR39" s="167">
        <v>160</v>
      </c>
      <c r="GS39" s="351"/>
      <c r="GT39" s="172"/>
      <c r="GU39" s="167">
        <v>160</v>
      </c>
      <c r="GV39" s="351"/>
      <c r="GW39" s="172"/>
      <c r="GX39" s="167">
        <v>160</v>
      </c>
      <c r="GY39" s="351"/>
      <c r="GZ39" s="172"/>
      <c r="HA39" s="198">
        <v>160</v>
      </c>
      <c r="HB39" s="335"/>
      <c r="HC39" s="172"/>
      <c r="HD39" s="198">
        <v>160</v>
      </c>
      <c r="HE39" s="335"/>
      <c r="HF39" s="172"/>
      <c r="HG39" s="256">
        <f t="shared" si="39"/>
        <v>0</v>
      </c>
      <c r="HH39" s="255">
        <f t="shared" si="40"/>
        <v>0</v>
      </c>
      <c r="HI39" s="230">
        <f t="shared" si="41"/>
        <v>0</v>
      </c>
      <c r="HJ39" s="231">
        <f t="shared" si="42"/>
        <v>0</v>
      </c>
      <c r="HM39" s="167">
        <v>160</v>
      </c>
      <c r="HN39" s="351"/>
      <c r="HO39" s="172"/>
      <c r="HP39" s="167">
        <v>160</v>
      </c>
      <c r="HQ39" s="351"/>
      <c r="HR39" s="172"/>
      <c r="HS39" s="167">
        <v>160</v>
      </c>
      <c r="HT39" s="351"/>
      <c r="HU39" s="172"/>
      <c r="HV39" s="167">
        <v>160</v>
      </c>
      <c r="HW39" s="351"/>
      <c r="HX39" s="172"/>
      <c r="HY39" s="167">
        <v>160</v>
      </c>
      <c r="HZ39" s="351"/>
      <c r="IA39" s="172"/>
      <c r="IB39" s="167">
        <v>160</v>
      </c>
      <c r="IC39" s="351"/>
      <c r="ID39" s="172"/>
      <c r="IE39" s="167">
        <v>160</v>
      </c>
      <c r="IF39" s="351"/>
      <c r="IG39" s="172"/>
      <c r="IH39" s="167">
        <v>160</v>
      </c>
      <c r="II39" s="351"/>
      <c r="IJ39" s="172"/>
      <c r="IK39" s="256">
        <f t="shared" si="43"/>
        <v>0</v>
      </c>
      <c r="IL39" s="255">
        <f t="shared" si="44"/>
        <v>0</v>
      </c>
      <c r="IM39" s="230">
        <f t="shared" si="45"/>
        <v>0</v>
      </c>
      <c r="IN39" s="231">
        <f t="shared" si="46"/>
        <v>0</v>
      </c>
      <c r="IQ39" s="167">
        <v>160</v>
      </c>
      <c r="IR39" s="351"/>
      <c r="IS39" s="172"/>
      <c r="IT39" s="167">
        <v>160</v>
      </c>
      <c r="IU39" s="351"/>
      <c r="IV39" s="172"/>
      <c r="IW39" s="167">
        <v>160</v>
      </c>
      <c r="IX39" s="351"/>
      <c r="IY39" s="172"/>
      <c r="IZ39" s="167">
        <v>160</v>
      </c>
      <c r="JA39" s="351"/>
      <c r="JB39" s="172"/>
      <c r="JC39" s="167">
        <v>160</v>
      </c>
      <c r="JD39" s="351"/>
      <c r="JE39" s="172"/>
      <c r="JF39" s="167">
        <v>160</v>
      </c>
      <c r="JG39" s="351"/>
      <c r="JH39" s="172"/>
      <c r="JI39" s="209">
        <v>160</v>
      </c>
      <c r="JJ39" s="351"/>
      <c r="JK39" s="172"/>
      <c r="JL39" s="167">
        <v>160</v>
      </c>
      <c r="JM39" s="351"/>
      <c r="JN39" s="172"/>
      <c r="JO39" s="256">
        <f t="shared" si="47"/>
        <v>0</v>
      </c>
      <c r="JP39" s="255">
        <f t="shared" si="48"/>
        <v>0</v>
      </c>
      <c r="JQ39" s="230">
        <f t="shared" si="49"/>
        <v>0</v>
      </c>
      <c r="JR39" s="231">
        <f t="shared" si="50"/>
        <v>0</v>
      </c>
      <c r="JU39" s="357">
        <v>160</v>
      </c>
      <c r="JV39" s="335"/>
      <c r="JW39" s="172"/>
      <c r="JX39" s="167">
        <v>160</v>
      </c>
      <c r="JY39" s="351"/>
      <c r="JZ39" s="172"/>
      <c r="KA39" s="198">
        <v>160</v>
      </c>
      <c r="KB39" s="335"/>
      <c r="KC39" s="172"/>
      <c r="KD39" s="198">
        <v>160</v>
      </c>
      <c r="KE39" s="335"/>
      <c r="KF39" s="172"/>
      <c r="KG39" s="167">
        <v>160</v>
      </c>
      <c r="KH39" s="351"/>
      <c r="KI39" s="172"/>
      <c r="KJ39" s="167">
        <v>160</v>
      </c>
      <c r="KK39" s="351"/>
      <c r="KL39" s="172"/>
      <c r="KM39" s="167">
        <v>160</v>
      </c>
      <c r="KN39" s="351"/>
      <c r="KO39" s="172"/>
      <c r="KP39" s="167">
        <v>160</v>
      </c>
      <c r="KQ39" s="351"/>
      <c r="KR39" s="172"/>
      <c r="KS39" s="256">
        <f t="shared" si="51"/>
        <v>0</v>
      </c>
      <c r="KT39" s="255">
        <f t="shared" si="52"/>
        <v>0</v>
      </c>
      <c r="KU39" s="230">
        <f t="shared" si="53"/>
        <v>0</v>
      </c>
      <c r="KV39" s="231">
        <f t="shared" si="54"/>
        <v>0</v>
      </c>
      <c r="KY39" s="287" t="s">
        <v>300</v>
      </c>
      <c r="KZ39" s="365">
        <v>160</v>
      </c>
      <c r="LA39" s="335"/>
      <c r="LB39" s="180"/>
      <c r="LC39" s="256">
        <f t="shared" si="55"/>
        <v>0</v>
      </c>
      <c r="LD39" s="231">
        <f t="shared" ref="LD39:LD70" si="58">FLOOR(LC39*I39,1)</f>
        <v>0</v>
      </c>
      <c r="LE39" s="230">
        <f t="shared" si="56"/>
        <v>0</v>
      </c>
      <c r="LF39" s="255">
        <f t="shared" ref="LF39:LF70" si="59">FLOOR(LE39*N39,1)</f>
        <v>0</v>
      </c>
      <c r="LG39" s="297"/>
      <c r="LJ39" s="232">
        <f t="shared" ref="LJ39:LJ70" si="60">BM39+CQ39+DU39+EY39+GC39+HG39+IK39+JO39+KS39+LC39</f>
        <v>0</v>
      </c>
      <c r="LK39" s="259">
        <f t="shared" ref="LK39:LK70" si="61">BN39+CR39+DV39+EZ39+GD39+HH39+IL39+JP39+KT39+LD39</f>
        <v>0</v>
      </c>
      <c r="LL39" s="230">
        <f t="shared" ref="LL39:LL70" si="62">E39-LJ39</f>
        <v>0</v>
      </c>
      <c r="LM39" s="231">
        <f t="shared" ref="LM39:LM70" si="63">J39-LK39</f>
        <v>0</v>
      </c>
      <c r="LN39" s="234">
        <f t="shared" ref="LN39:LN70" si="64">BO39+CS39+DW39+FA39+GE39+HI39+IM39+JQ39+KU39+LE39</f>
        <v>0</v>
      </c>
      <c r="LO39" s="233">
        <f t="shared" ref="LO39:LO70" si="65">BP39+CT39+DX39+FB39+GF39+HJ39+IN39+JR39+KV39+LF39</f>
        <v>0</v>
      </c>
      <c r="LP39" s="230">
        <f t="shared" ref="LP39:LP70" si="66">M39-LN39</f>
        <v>0</v>
      </c>
      <c r="LQ39" s="255">
        <f t="shared" ref="LQ39:LQ70" si="67">O39-LO39</f>
        <v>0</v>
      </c>
      <c r="LR39" s="426">
        <f t="shared" ref="LR39:LR70" si="68">IF(R39=1,IF(E39=LJ39,1,0),0)</f>
        <v>0</v>
      </c>
      <c r="LS39" s="434">
        <f t="shared" ref="LS39:LS70" si="69">IF(R39=1,R39-LR39,0)</f>
        <v>0</v>
      </c>
      <c r="LT39" s="426">
        <f t="shared" ref="LT39:LT70" si="70">IF(S39=1,IF(E39=LJ39,1,0),0)</f>
        <v>0</v>
      </c>
      <c r="LU39" s="431">
        <f t="shared" ref="LU39:LU70" si="71">IF(S39=1,S39-LT39,0)</f>
        <v>0</v>
      </c>
      <c r="LV39" s="429" t="s">
        <v>343</v>
      </c>
      <c r="LW39" s="434" t="s">
        <v>343</v>
      </c>
      <c r="LX39" s="426">
        <f t="shared" ref="LX39:LX70" si="72">IF(U39=1,IF(Z39="Ano",1,0),0)</f>
        <v>0</v>
      </c>
      <c r="LY39" s="431">
        <f t="shared" ref="LY39:LY70" si="73">IF(U39=1,U39-LX39,0)</f>
        <v>0</v>
      </c>
      <c r="MD39" s="26"/>
      <c r="ME39" s="26"/>
      <c r="MG39" s="26"/>
    </row>
    <row r="40" spans="2:345" s="4" customFormat="1" ht="15" hidden="1" customHeight="1" x14ac:dyDescent="0.25">
      <c r="B40" s="46"/>
      <c r="C40" s="572"/>
      <c r="D40" s="573"/>
      <c r="E40" s="564"/>
      <c r="F40" s="575"/>
      <c r="G40" s="593"/>
      <c r="H40" s="58"/>
      <c r="I40" s="57">
        <f>INT(ROUND(F40,2)*(IF(RIGHT(G40,1)="*",data!$J$11*H40+(IF(H40&gt;0, data!$K$11,0)),(IF(G40&gt;0,data!$J$11*RIGHT(G40,5)+data!$K$11,0)))))</f>
        <v>0</v>
      </c>
      <c r="J40" s="57"/>
      <c r="K40" s="594"/>
      <c r="L40" s="566"/>
      <c r="M40" s="131"/>
      <c r="N40" s="57">
        <f>INT(ROUND(F40,2)*(IF(J40&gt;0,(IF(L40="ano",data!$J$6,0)),0)))</f>
        <v>0</v>
      </c>
      <c r="O40" s="61"/>
      <c r="P40" s="63"/>
      <c r="Q40" s="26"/>
      <c r="R40" s="292" t="str">
        <f t="shared" si="17"/>
        <v/>
      </c>
      <c r="S40" s="293" t="str">
        <f t="shared" si="18"/>
        <v/>
      </c>
      <c r="T40" s="65" t="s">
        <v>343</v>
      </c>
      <c r="U40" s="294" t="str">
        <f t="shared" si="57"/>
        <v/>
      </c>
      <c r="V40" s="23"/>
      <c r="W40" s="26"/>
      <c r="X40" s="26">
        <f>IF(OR(G40=data!$I$18,G40=data!$I$19,G40=data!$I$20,G40=data!$I$21,G40=data!$I$22,G40=data!$I$23,G40=data!$I$24,G40=data!$I$25,G40=data!$I$26,G40=data!$I$27,G40=data!$I$28,G40=data!$I$29,G40=data!$I$30,G40=data!$I$31,G40=data!$I$32,G40=data!$I$33,G40=data!$I$34,G40=data!$I$35,G40=data!$I$36,G40=data!$I$37,G40=data!$I$38,G40=data!$I$39,G40=data!$I$40,G40=data!$I$41,G40=data!$I$42,G40=data!$I$43,G40=data!$I$44),1,0)</f>
        <v>0</v>
      </c>
      <c r="Z40" s="176" t="s">
        <v>300</v>
      </c>
      <c r="AA40" s="10"/>
      <c r="AB40" s="10"/>
      <c r="AC40" s="578">
        <v>160</v>
      </c>
      <c r="AD40" s="579"/>
      <c r="AE40" s="580"/>
      <c r="AF40" s="578">
        <v>160</v>
      </c>
      <c r="AG40" s="579"/>
      <c r="AH40" s="580"/>
      <c r="AI40" s="578">
        <v>160</v>
      </c>
      <c r="AJ40" s="579"/>
      <c r="AK40" s="580"/>
      <c r="AL40" s="578">
        <v>160</v>
      </c>
      <c r="AM40" s="579"/>
      <c r="AN40" s="580"/>
      <c r="AO40" s="578">
        <v>160</v>
      </c>
      <c r="AP40" s="579"/>
      <c r="AQ40" s="580"/>
      <c r="AR40" s="578">
        <v>160</v>
      </c>
      <c r="AS40" s="579"/>
      <c r="AT40" s="580"/>
      <c r="AU40" s="578">
        <v>160</v>
      </c>
      <c r="AV40" s="579"/>
      <c r="AW40" s="580"/>
      <c r="AX40" s="578">
        <v>160</v>
      </c>
      <c r="AY40" s="579"/>
      <c r="AZ40" s="580"/>
      <c r="BA40" s="578">
        <v>160</v>
      </c>
      <c r="BB40" s="579"/>
      <c r="BC40" s="580"/>
      <c r="BD40" s="578">
        <v>160</v>
      </c>
      <c r="BE40" s="579"/>
      <c r="BF40" s="580"/>
      <c r="BG40" s="578">
        <v>160</v>
      </c>
      <c r="BH40" s="579"/>
      <c r="BI40" s="580"/>
      <c r="BJ40" s="578">
        <v>160</v>
      </c>
      <c r="BK40" s="579"/>
      <c r="BL40" s="580"/>
      <c r="BM40" s="337">
        <f t="shared" si="19"/>
        <v>0</v>
      </c>
      <c r="BN40" s="231">
        <f t="shared" si="20"/>
        <v>0</v>
      </c>
      <c r="BO40" s="230">
        <f t="shared" si="21"/>
        <v>0</v>
      </c>
      <c r="BP40" s="231">
        <f t="shared" si="22"/>
        <v>0</v>
      </c>
      <c r="BQ40" s="23"/>
      <c r="BR40" s="23"/>
      <c r="BS40" s="177">
        <v>160</v>
      </c>
      <c r="BT40" s="591"/>
      <c r="BU40" s="178"/>
      <c r="BV40" s="177">
        <v>160</v>
      </c>
      <c r="BW40" s="591"/>
      <c r="BX40" s="178"/>
      <c r="BY40" s="177">
        <v>160</v>
      </c>
      <c r="BZ40" s="591"/>
      <c r="CA40" s="178"/>
      <c r="CB40" s="177">
        <v>160</v>
      </c>
      <c r="CC40" s="591"/>
      <c r="CD40" s="178"/>
      <c r="CE40" s="177">
        <v>160</v>
      </c>
      <c r="CF40" s="591"/>
      <c r="CG40" s="178"/>
      <c r="CH40" s="177">
        <v>160</v>
      </c>
      <c r="CI40" s="591"/>
      <c r="CJ40" s="178"/>
      <c r="CK40" s="177">
        <v>160</v>
      </c>
      <c r="CL40" s="591"/>
      <c r="CM40" s="178"/>
      <c r="CN40" s="177">
        <v>160</v>
      </c>
      <c r="CO40" s="591"/>
      <c r="CP40" s="178"/>
      <c r="CQ40" s="256">
        <f t="shared" si="23"/>
        <v>0</v>
      </c>
      <c r="CR40" s="255">
        <f t="shared" si="24"/>
        <v>0</v>
      </c>
      <c r="CS40" s="230">
        <f t="shared" si="25"/>
        <v>0</v>
      </c>
      <c r="CT40" s="231">
        <f t="shared" si="26"/>
        <v>0</v>
      </c>
      <c r="CU40" s="23"/>
      <c r="CV40" s="23"/>
      <c r="CW40" s="177">
        <v>160</v>
      </c>
      <c r="CX40" s="584"/>
      <c r="CY40" s="585"/>
      <c r="CZ40" s="205">
        <v>160</v>
      </c>
      <c r="DA40" s="579"/>
      <c r="DB40" s="585"/>
      <c r="DC40" s="205">
        <v>160</v>
      </c>
      <c r="DD40" s="579"/>
      <c r="DE40" s="585"/>
      <c r="DF40" s="205">
        <v>160</v>
      </c>
      <c r="DG40" s="579"/>
      <c r="DH40" s="585"/>
      <c r="DI40" s="205">
        <v>160</v>
      </c>
      <c r="DJ40" s="579"/>
      <c r="DK40" s="585"/>
      <c r="DL40" s="177">
        <v>160</v>
      </c>
      <c r="DM40" s="584"/>
      <c r="DN40" s="585"/>
      <c r="DO40" s="205">
        <v>160</v>
      </c>
      <c r="DP40" s="579"/>
      <c r="DQ40" s="585"/>
      <c r="DR40" s="205">
        <v>160</v>
      </c>
      <c r="DS40" s="579"/>
      <c r="DT40" s="585"/>
      <c r="DU40" s="256">
        <f t="shared" si="27"/>
        <v>0</v>
      </c>
      <c r="DV40" s="255">
        <f t="shared" si="28"/>
        <v>0</v>
      </c>
      <c r="DW40" s="230">
        <f t="shared" si="29"/>
        <v>0</v>
      </c>
      <c r="DX40" s="231">
        <f t="shared" si="30"/>
        <v>0</v>
      </c>
      <c r="DY40" s="23"/>
      <c r="DZ40" s="23"/>
      <c r="EA40" s="586">
        <v>160</v>
      </c>
      <c r="EB40" s="591"/>
      <c r="EC40" s="585"/>
      <c r="ED40" s="205">
        <v>160</v>
      </c>
      <c r="EE40" s="591"/>
      <c r="EF40" s="585"/>
      <c r="EG40" s="205">
        <v>160</v>
      </c>
      <c r="EH40" s="591"/>
      <c r="EI40" s="585"/>
      <c r="EJ40" s="205">
        <v>160</v>
      </c>
      <c r="EK40" s="591"/>
      <c r="EL40" s="585"/>
      <c r="EM40" s="177">
        <v>160</v>
      </c>
      <c r="EN40" s="584"/>
      <c r="EO40" s="585"/>
      <c r="EP40" s="205">
        <v>160</v>
      </c>
      <c r="EQ40" s="591"/>
      <c r="ER40" s="585"/>
      <c r="ES40" s="177">
        <v>160</v>
      </c>
      <c r="ET40" s="584"/>
      <c r="EU40" s="585"/>
      <c r="EV40" s="205">
        <v>160</v>
      </c>
      <c r="EW40" s="591"/>
      <c r="EX40" s="585"/>
      <c r="EY40" s="256">
        <f t="shared" si="31"/>
        <v>0</v>
      </c>
      <c r="EZ40" s="255">
        <f t="shared" si="32"/>
        <v>0</v>
      </c>
      <c r="FA40" s="230">
        <f t="shared" si="33"/>
        <v>0</v>
      </c>
      <c r="FB40" s="231">
        <f t="shared" si="34"/>
        <v>0</v>
      </c>
      <c r="FC40" s="23"/>
      <c r="FD40" s="23"/>
      <c r="FE40" s="586">
        <v>160</v>
      </c>
      <c r="FF40" s="591"/>
      <c r="FG40" s="585"/>
      <c r="FH40" s="205">
        <v>160</v>
      </c>
      <c r="FI40" s="591"/>
      <c r="FJ40" s="585"/>
      <c r="FK40" s="205">
        <v>160</v>
      </c>
      <c r="FL40" s="591"/>
      <c r="FM40" s="585"/>
      <c r="FN40" s="205">
        <v>160</v>
      </c>
      <c r="FO40" s="591"/>
      <c r="FP40" s="585"/>
      <c r="FQ40" s="205">
        <v>160</v>
      </c>
      <c r="FR40" s="591"/>
      <c r="FS40" s="585"/>
      <c r="FT40" s="205">
        <v>160</v>
      </c>
      <c r="FU40" s="591"/>
      <c r="FV40" s="585"/>
      <c r="FW40" s="205">
        <v>160</v>
      </c>
      <c r="FX40" s="591"/>
      <c r="FY40" s="585"/>
      <c r="FZ40" s="205">
        <v>160</v>
      </c>
      <c r="GA40" s="591"/>
      <c r="GB40" s="585"/>
      <c r="GC40" s="256">
        <f t="shared" si="35"/>
        <v>0</v>
      </c>
      <c r="GD40" s="255">
        <f t="shared" si="36"/>
        <v>0</v>
      </c>
      <c r="GE40" s="230">
        <f t="shared" si="37"/>
        <v>0</v>
      </c>
      <c r="GF40" s="231">
        <f t="shared" si="38"/>
        <v>0</v>
      </c>
      <c r="GG40" s="23"/>
      <c r="GH40" s="23"/>
      <c r="GI40" s="586">
        <v>160</v>
      </c>
      <c r="GJ40" s="591"/>
      <c r="GK40" s="585"/>
      <c r="GL40" s="205">
        <v>160</v>
      </c>
      <c r="GM40" s="591"/>
      <c r="GN40" s="585"/>
      <c r="GO40" s="177">
        <v>160</v>
      </c>
      <c r="GP40" s="584"/>
      <c r="GQ40" s="585"/>
      <c r="GR40" s="177">
        <v>160</v>
      </c>
      <c r="GS40" s="584"/>
      <c r="GT40" s="585"/>
      <c r="GU40" s="177">
        <v>160</v>
      </c>
      <c r="GV40" s="584"/>
      <c r="GW40" s="585"/>
      <c r="GX40" s="177">
        <v>160</v>
      </c>
      <c r="GY40" s="584"/>
      <c r="GZ40" s="585"/>
      <c r="HA40" s="205">
        <v>160</v>
      </c>
      <c r="HB40" s="591"/>
      <c r="HC40" s="585"/>
      <c r="HD40" s="205">
        <v>160</v>
      </c>
      <c r="HE40" s="591"/>
      <c r="HF40" s="585"/>
      <c r="HG40" s="256">
        <f t="shared" si="39"/>
        <v>0</v>
      </c>
      <c r="HH40" s="255">
        <f t="shared" si="40"/>
        <v>0</v>
      </c>
      <c r="HI40" s="230">
        <f t="shared" si="41"/>
        <v>0</v>
      </c>
      <c r="HJ40" s="231">
        <f t="shared" si="42"/>
        <v>0</v>
      </c>
      <c r="HK40" s="23"/>
      <c r="HL40" s="23"/>
      <c r="HM40" s="177">
        <v>160</v>
      </c>
      <c r="HN40" s="584"/>
      <c r="HO40" s="585"/>
      <c r="HP40" s="177">
        <v>160</v>
      </c>
      <c r="HQ40" s="584"/>
      <c r="HR40" s="585"/>
      <c r="HS40" s="177">
        <v>160</v>
      </c>
      <c r="HT40" s="584"/>
      <c r="HU40" s="585"/>
      <c r="HV40" s="177">
        <v>160</v>
      </c>
      <c r="HW40" s="584"/>
      <c r="HX40" s="585"/>
      <c r="HY40" s="177">
        <v>160</v>
      </c>
      <c r="HZ40" s="584"/>
      <c r="IA40" s="585"/>
      <c r="IB40" s="177">
        <v>160</v>
      </c>
      <c r="IC40" s="584"/>
      <c r="ID40" s="585"/>
      <c r="IE40" s="177">
        <v>160</v>
      </c>
      <c r="IF40" s="584"/>
      <c r="IG40" s="585"/>
      <c r="IH40" s="177">
        <v>160</v>
      </c>
      <c r="II40" s="584"/>
      <c r="IJ40" s="585"/>
      <c r="IK40" s="256">
        <f t="shared" si="43"/>
        <v>0</v>
      </c>
      <c r="IL40" s="255">
        <f t="shared" si="44"/>
        <v>0</v>
      </c>
      <c r="IM40" s="230">
        <f t="shared" si="45"/>
        <v>0</v>
      </c>
      <c r="IN40" s="231">
        <f t="shared" si="46"/>
        <v>0</v>
      </c>
      <c r="IO40" s="23"/>
      <c r="IP40" s="23"/>
      <c r="IQ40" s="177">
        <v>160</v>
      </c>
      <c r="IR40" s="584"/>
      <c r="IS40" s="585"/>
      <c r="IT40" s="177">
        <v>160</v>
      </c>
      <c r="IU40" s="584"/>
      <c r="IV40" s="585"/>
      <c r="IW40" s="177">
        <v>160</v>
      </c>
      <c r="IX40" s="584"/>
      <c r="IY40" s="585"/>
      <c r="IZ40" s="177">
        <v>160</v>
      </c>
      <c r="JA40" s="584"/>
      <c r="JB40" s="585"/>
      <c r="JC40" s="177">
        <v>160</v>
      </c>
      <c r="JD40" s="584"/>
      <c r="JE40" s="585"/>
      <c r="JF40" s="177">
        <v>160</v>
      </c>
      <c r="JG40" s="584"/>
      <c r="JH40" s="585"/>
      <c r="JI40" s="568">
        <v>160</v>
      </c>
      <c r="JJ40" s="584"/>
      <c r="JK40" s="585"/>
      <c r="JL40" s="177">
        <v>160</v>
      </c>
      <c r="JM40" s="584"/>
      <c r="JN40" s="585"/>
      <c r="JO40" s="256">
        <f t="shared" si="47"/>
        <v>0</v>
      </c>
      <c r="JP40" s="255">
        <f t="shared" si="48"/>
        <v>0</v>
      </c>
      <c r="JQ40" s="230">
        <f t="shared" si="49"/>
        <v>0</v>
      </c>
      <c r="JR40" s="231">
        <f t="shared" si="50"/>
        <v>0</v>
      </c>
      <c r="JS40" s="23"/>
      <c r="JT40" s="23"/>
      <c r="JU40" s="586">
        <v>160</v>
      </c>
      <c r="JV40" s="591"/>
      <c r="JW40" s="585"/>
      <c r="JX40" s="177">
        <v>160</v>
      </c>
      <c r="JY40" s="584"/>
      <c r="JZ40" s="585"/>
      <c r="KA40" s="205">
        <v>160</v>
      </c>
      <c r="KB40" s="591"/>
      <c r="KC40" s="585"/>
      <c r="KD40" s="205">
        <v>160</v>
      </c>
      <c r="KE40" s="591"/>
      <c r="KF40" s="585"/>
      <c r="KG40" s="177">
        <v>160</v>
      </c>
      <c r="KH40" s="584"/>
      <c r="KI40" s="585"/>
      <c r="KJ40" s="177">
        <v>160</v>
      </c>
      <c r="KK40" s="584"/>
      <c r="KL40" s="585"/>
      <c r="KM40" s="177">
        <v>160</v>
      </c>
      <c r="KN40" s="584"/>
      <c r="KO40" s="585"/>
      <c r="KP40" s="177">
        <v>160</v>
      </c>
      <c r="KQ40" s="584"/>
      <c r="KR40" s="585"/>
      <c r="KS40" s="256">
        <f t="shared" si="51"/>
        <v>0</v>
      </c>
      <c r="KT40" s="255">
        <f t="shared" si="52"/>
        <v>0</v>
      </c>
      <c r="KU40" s="230">
        <f t="shared" si="53"/>
        <v>0</v>
      </c>
      <c r="KV40" s="231">
        <f t="shared" si="54"/>
        <v>0</v>
      </c>
      <c r="KW40" s="23"/>
      <c r="KX40" s="23"/>
      <c r="KY40" s="589" t="s">
        <v>300</v>
      </c>
      <c r="KZ40" s="595">
        <v>160</v>
      </c>
      <c r="LA40" s="591"/>
      <c r="LB40" s="178"/>
      <c r="LC40" s="256">
        <f t="shared" si="55"/>
        <v>0</v>
      </c>
      <c r="LD40" s="231">
        <f t="shared" si="58"/>
        <v>0</v>
      </c>
      <c r="LE40" s="230">
        <f t="shared" si="56"/>
        <v>0</v>
      </c>
      <c r="LF40" s="255">
        <f t="shared" si="59"/>
        <v>0</v>
      </c>
      <c r="LG40" s="592"/>
      <c r="LH40" s="23"/>
      <c r="LI40" s="23"/>
      <c r="LJ40" s="232">
        <f t="shared" si="60"/>
        <v>0</v>
      </c>
      <c r="LK40" s="259">
        <f t="shared" si="61"/>
        <v>0</v>
      </c>
      <c r="LL40" s="230">
        <f t="shared" si="62"/>
        <v>0</v>
      </c>
      <c r="LM40" s="231">
        <f t="shared" si="63"/>
        <v>0</v>
      </c>
      <c r="LN40" s="234">
        <f t="shared" si="64"/>
        <v>0</v>
      </c>
      <c r="LO40" s="233">
        <f t="shared" si="65"/>
        <v>0</v>
      </c>
      <c r="LP40" s="230">
        <f t="shared" si="66"/>
        <v>0</v>
      </c>
      <c r="LQ40" s="255">
        <f t="shared" si="67"/>
        <v>0</v>
      </c>
      <c r="LR40" s="426">
        <f t="shared" si="68"/>
        <v>0</v>
      </c>
      <c r="LS40" s="434">
        <f t="shared" si="69"/>
        <v>0</v>
      </c>
      <c r="LT40" s="426">
        <f t="shared" si="70"/>
        <v>0</v>
      </c>
      <c r="LU40" s="431">
        <f t="shared" si="71"/>
        <v>0</v>
      </c>
      <c r="LV40" s="429" t="s">
        <v>343</v>
      </c>
      <c r="LW40" s="434" t="s">
        <v>343</v>
      </c>
      <c r="LX40" s="426">
        <f t="shared" si="72"/>
        <v>0</v>
      </c>
      <c r="LY40" s="431">
        <f t="shared" si="73"/>
        <v>0</v>
      </c>
      <c r="LZ40" s="23"/>
      <c r="MD40" s="26"/>
      <c r="ME40" s="26"/>
      <c r="MG40" s="26"/>
    </row>
    <row r="41" spans="2:345" s="4" customFormat="1" ht="16.5" customHeight="1" x14ac:dyDescent="0.25">
      <c r="B41" s="46" t="s">
        <v>27</v>
      </c>
      <c r="C41" s="952"/>
      <c r="D41" s="953"/>
      <c r="E41" s="313"/>
      <c r="F41" s="314"/>
      <c r="G41" s="315"/>
      <c r="H41" s="59"/>
      <c r="I41" s="57">
        <f>INT(ROUND(F41,2)*(IF(RIGHT(G41,1)="*",data!$J$11*H41+(IF(H41&gt;0, data!$K$11,0)),(IF(G41&gt;0,data!$J$11*RIGHT(G41,5)+data!$K$11,0)))))</f>
        <v>0</v>
      </c>
      <c r="J41" s="57">
        <f>IF(E41&gt;0,I41*E41,0)</f>
        <v>0</v>
      </c>
      <c r="K41" s="319"/>
      <c r="L41" s="320"/>
      <c r="M41" s="318"/>
      <c r="N41" s="57">
        <f>INT(ROUND(F41,2)*(IF(J41&gt;0,(IF(L41="ano",data!$J$6,0)),0)))</f>
        <v>0</v>
      </c>
      <c r="O41" s="61">
        <f>IF(M41&gt;E41,N41*E41,N41*M41)</f>
        <v>0</v>
      </c>
      <c r="P41" s="63">
        <f>J41+O41</f>
        <v>0</v>
      </c>
      <c r="Q41" s="26"/>
      <c r="R41" s="292" t="str">
        <f t="shared" si="17"/>
        <v/>
      </c>
      <c r="S41" s="293" t="str">
        <f t="shared" si="18"/>
        <v/>
      </c>
      <c r="T41" s="65" t="s">
        <v>343</v>
      </c>
      <c r="U41" s="294" t="str">
        <f t="shared" si="57"/>
        <v/>
      </c>
      <c r="V41" s="4">
        <f>IF(P41&gt;0,IF(ISTEXT(C41)=TRUE,0,1),0)</f>
        <v>0</v>
      </c>
      <c r="W41" s="26">
        <f>IF(H41&gt;0,IF(RIGHT(G41,1)="*",0,1),0)</f>
        <v>0</v>
      </c>
      <c r="X41" s="26">
        <f>IF(OR(G41=data!$I$18,G41=data!$I$19,G41=data!$I$20,G41=data!$I$21,G41=data!$I$22,G41=data!$I$23,G41=data!$I$24,G41=data!$I$25,G41=data!$I$26,G41=data!$I$27,G41=data!$I$28,G41=data!$I$29,G41=data!$I$30,G41=data!$I$31,G41=data!$I$32,G41=data!$I$33,G41=data!$I$34,G41=data!$I$35,G41=data!$I$36,G41=data!$I$37,G41=data!$I$38,G41=data!$I$39,G41=data!$I$40,G41=data!$I$41,G41=data!$I$42,G41=data!$I$43,G41=data!$I$44),1,0)</f>
        <v>0</v>
      </c>
      <c r="Z41" s="179" t="s">
        <v>300</v>
      </c>
      <c r="AA41" s="10"/>
      <c r="AB41" s="10"/>
      <c r="AC41" s="171">
        <v>160</v>
      </c>
      <c r="AD41" s="336"/>
      <c r="AE41" s="227"/>
      <c r="AF41" s="171">
        <v>160</v>
      </c>
      <c r="AG41" s="336"/>
      <c r="AH41" s="227"/>
      <c r="AI41" s="171">
        <v>160</v>
      </c>
      <c r="AJ41" s="336"/>
      <c r="AK41" s="227"/>
      <c r="AL41" s="171">
        <v>160</v>
      </c>
      <c r="AM41" s="336"/>
      <c r="AN41" s="227"/>
      <c r="AO41" s="171">
        <v>160</v>
      </c>
      <c r="AP41" s="336"/>
      <c r="AQ41" s="227"/>
      <c r="AR41" s="171">
        <v>160</v>
      </c>
      <c r="AS41" s="336"/>
      <c r="AT41" s="227"/>
      <c r="AU41" s="171">
        <v>160</v>
      </c>
      <c r="AV41" s="336"/>
      <c r="AW41" s="227"/>
      <c r="AX41" s="171">
        <v>160</v>
      </c>
      <c r="AY41" s="336"/>
      <c r="AZ41" s="227"/>
      <c r="BA41" s="171">
        <v>160</v>
      </c>
      <c r="BB41" s="336"/>
      <c r="BC41" s="227"/>
      <c r="BD41" s="171">
        <v>160</v>
      </c>
      <c r="BE41" s="336"/>
      <c r="BF41" s="227"/>
      <c r="BG41" s="171">
        <v>160</v>
      </c>
      <c r="BH41" s="336"/>
      <c r="BI41" s="227"/>
      <c r="BJ41" s="171">
        <v>160</v>
      </c>
      <c r="BK41" s="336"/>
      <c r="BL41" s="227"/>
      <c r="BM41" s="337">
        <f t="shared" si="19"/>
        <v>0</v>
      </c>
      <c r="BN41" s="231">
        <f t="shared" si="20"/>
        <v>0</v>
      </c>
      <c r="BO41" s="230">
        <f t="shared" si="21"/>
        <v>0</v>
      </c>
      <c r="BP41" s="231">
        <f t="shared" si="22"/>
        <v>0</v>
      </c>
      <c r="BS41" s="167">
        <v>160</v>
      </c>
      <c r="BT41" s="335"/>
      <c r="BU41" s="180"/>
      <c r="BV41" s="167">
        <v>160</v>
      </c>
      <c r="BW41" s="335"/>
      <c r="BX41" s="180"/>
      <c r="BY41" s="167">
        <v>160</v>
      </c>
      <c r="BZ41" s="335"/>
      <c r="CA41" s="180"/>
      <c r="CB41" s="167">
        <v>160</v>
      </c>
      <c r="CC41" s="335"/>
      <c r="CD41" s="180"/>
      <c r="CE41" s="167">
        <v>160</v>
      </c>
      <c r="CF41" s="335"/>
      <c r="CG41" s="180"/>
      <c r="CH41" s="167">
        <v>160</v>
      </c>
      <c r="CI41" s="335"/>
      <c r="CJ41" s="180"/>
      <c r="CK41" s="167">
        <v>160</v>
      </c>
      <c r="CL41" s="335"/>
      <c r="CM41" s="180"/>
      <c r="CN41" s="167">
        <v>160</v>
      </c>
      <c r="CO41" s="335"/>
      <c r="CP41" s="180"/>
      <c r="CQ41" s="256">
        <f t="shared" si="23"/>
        <v>0</v>
      </c>
      <c r="CR41" s="255">
        <f t="shared" si="24"/>
        <v>0</v>
      </c>
      <c r="CS41" s="230">
        <f t="shared" si="25"/>
        <v>0</v>
      </c>
      <c r="CT41" s="231">
        <f t="shared" si="26"/>
        <v>0</v>
      </c>
      <c r="CW41" s="167">
        <v>160</v>
      </c>
      <c r="CX41" s="351"/>
      <c r="CY41" s="172"/>
      <c r="CZ41" s="198">
        <v>160</v>
      </c>
      <c r="DA41" s="336"/>
      <c r="DB41" s="172"/>
      <c r="DC41" s="198">
        <v>160</v>
      </c>
      <c r="DD41" s="336"/>
      <c r="DE41" s="172"/>
      <c r="DF41" s="198">
        <v>160</v>
      </c>
      <c r="DG41" s="336"/>
      <c r="DH41" s="172"/>
      <c r="DI41" s="198">
        <v>160</v>
      </c>
      <c r="DJ41" s="336"/>
      <c r="DK41" s="172"/>
      <c r="DL41" s="167">
        <v>160</v>
      </c>
      <c r="DM41" s="351"/>
      <c r="DN41" s="172"/>
      <c r="DO41" s="198">
        <v>160</v>
      </c>
      <c r="DP41" s="336"/>
      <c r="DQ41" s="172"/>
      <c r="DR41" s="198">
        <v>160</v>
      </c>
      <c r="DS41" s="336"/>
      <c r="DT41" s="172"/>
      <c r="DU41" s="256">
        <f t="shared" si="27"/>
        <v>0</v>
      </c>
      <c r="DV41" s="255">
        <f t="shared" si="28"/>
        <v>0</v>
      </c>
      <c r="DW41" s="230">
        <f t="shared" si="29"/>
        <v>0</v>
      </c>
      <c r="DX41" s="231">
        <f t="shared" si="30"/>
        <v>0</v>
      </c>
      <c r="EA41" s="357">
        <v>160</v>
      </c>
      <c r="EB41" s="335"/>
      <c r="EC41" s="172"/>
      <c r="ED41" s="198">
        <v>160</v>
      </c>
      <c r="EE41" s="335"/>
      <c r="EF41" s="172"/>
      <c r="EG41" s="198">
        <v>160</v>
      </c>
      <c r="EH41" s="335"/>
      <c r="EI41" s="172"/>
      <c r="EJ41" s="198">
        <v>160</v>
      </c>
      <c r="EK41" s="335"/>
      <c r="EL41" s="172"/>
      <c r="EM41" s="167">
        <v>160</v>
      </c>
      <c r="EN41" s="351"/>
      <c r="EO41" s="172"/>
      <c r="EP41" s="198">
        <v>160</v>
      </c>
      <c r="EQ41" s="335"/>
      <c r="ER41" s="172"/>
      <c r="ES41" s="167">
        <v>160</v>
      </c>
      <c r="ET41" s="351"/>
      <c r="EU41" s="172"/>
      <c r="EV41" s="198">
        <v>160</v>
      </c>
      <c r="EW41" s="335"/>
      <c r="EX41" s="172"/>
      <c r="EY41" s="256">
        <f t="shared" si="31"/>
        <v>0</v>
      </c>
      <c r="EZ41" s="255">
        <f t="shared" si="32"/>
        <v>0</v>
      </c>
      <c r="FA41" s="230">
        <f t="shared" si="33"/>
        <v>0</v>
      </c>
      <c r="FB41" s="231">
        <f t="shared" si="34"/>
        <v>0</v>
      </c>
      <c r="FE41" s="357">
        <v>160</v>
      </c>
      <c r="FF41" s="335"/>
      <c r="FG41" s="172"/>
      <c r="FH41" s="198">
        <v>160</v>
      </c>
      <c r="FI41" s="335"/>
      <c r="FJ41" s="172"/>
      <c r="FK41" s="198">
        <v>160</v>
      </c>
      <c r="FL41" s="335"/>
      <c r="FM41" s="172"/>
      <c r="FN41" s="198">
        <v>160</v>
      </c>
      <c r="FO41" s="335"/>
      <c r="FP41" s="172"/>
      <c r="FQ41" s="198">
        <v>160</v>
      </c>
      <c r="FR41" s="335"/>
      <c r="FS41" s="172"/>
      <c r="FT41" s="198">
        <v>160</v>
      </c>
      <c r="FU41" s="335"/>
      <c r="FV41" s="172"/>
      <c r="FW41" s="198">
        <v>160</v>
      </c>
      <c r="FX41" s="335"/>
      <c r="FY41" s="172"/>
      <c r="FZ41" s="198">
        <v>160</v>
      </c>
      <c r="GA41" s="335"/>
      <c r="GB41" s="172"/>
      <c r="GC41" s="256">
        <f t="shared" si="35"/>
        <v>0</v>
      </c>
      <c r="GD41" s="255">
        <f t="shared" si="36"/>
        <v>0</v>
      </c>
      <c r="GE41" s="230">
        <f t="shared" si="37"/>
        <v>0</v>
      </c>
      <c r="GF41" s="231">
        <f t="shared" si="38"/>
        <v>0</v>
      </c>
      <c r="GI41" s="357">
        <v>160</v>
      </c>
      <c r="GJ41" s="335"/>
      <c r="GK41" s="172"/>
      <c r="GL41" s="198">
        <v>160</v>
      </c>
      <c r="GM41" s="335"/>
      <c r="GN41" s="172"/>
      <c r="GO41" s="167">
        <v>160</v>
      </c>
      <c r="GP41" s="351"/>
      <c r="GQ41" s="172"/>
      <c r="GR41" s="167">
        <v>160</v>
      </c>
      <c r="GS41" s="351"/>
      <c r="GT41" s="172"/>
      <c r="GU41" s="167">
        <v>160</v>
      </c>
      <c r="GV41" s="351"/>
      <c r="GW41" s="172"/>
      <c r="GX41" s="167">
        <v>160</v>
      </c>
      <c r="GY41" s="351"/>
      <c r="GZ41" s="172"/>
      <c r="HA41" s="198">
        <v>160</v>
      </c>
      <c r="HB41" s="335"/>
      <c r="HC41" s="172"/>
      <c r="HD41" s="198">
        <v>160</v>
      </c>
      <c r="HE41" s="335"/>
      <c r="HF41" s="172"/>
      <c r="HG41" s="256">
        <f t="shared" si="39"/>
        <v>0</v>
      </c>
      <c r="HH41" s="255">
        <f t="shared" si="40"/>
        <v>0</v>
      </c>
      <c r="HI41" s="230">
        <f t="shared" si="41"/>
        <v>0</v>
      </c>
      <c r="HJ41" s="231">
        <f t="shared" si="42"/>
        <v>0</v>
      </c>
      <c r="HM41" s="167">
        <v>160</v>
      </c>
      <c r="HN41" s="351"/>
      <c r="HO41" s="172"/>
      <c r="HP41" s="167">
        <v>160</v>
      </c>
      <c r="HQ41" s="351"/>
      <c r="HR41" s="172"/>
      <c r="HS41" s="167">
        <v>160</v>
      </c>
      <c r="HT41" s="351"/>
      <c r="HU41" s="172"/>
      <c r="HV41" s="167">
        <v>160</v>
      </c>
      <c r="HW41" s="351"/>
      <c r="HX41" s="172"/>
      <c r="HY41" s="167">
        <v>160</v>
      </c>
      <c r="HZ41" s="351"/>
      <c r="IA41" s="172"/>
      <c r="IB41" s="167">
        <v>160</v>
      </c>
      <c r="IC41" s="351"/>
      <c r="ID41" s="172"/>
      <c r="IE41" s="167">
        <v>160</v>
      </c>
      <c r="IF41" s="351"/>
      <c r="IG41" s="172"/>
      <c r="IH41" s="167">
        <v>160</v>
      </c>
      <c r="II41" s="351"/>
      <c r="IJ41" s="172"/>
      <c r="IK41" s="256">
        <f t="shared" si="43"/>
        <v>0</v>
      </c>
      <c r="IL41" s="255">
        <f t="shared" si="44"/>
        <v>0</v>
      </c>
      <c r="IM41" s="230">
        <f t="shared" si="45"/>
        <v>0</v>
      </c>
      <c r="IN41" s="231">
        <f t="shared" si="46"/>
        <v>0</v>
      </c>
      <c r="IQ41" s="167">
        <v>160</v>
      </c>
      <c r="IR41" s="351"/>
      <c r="IS41" s="172"/>
      <c r="IT41" s="167">
        <v>160</v>
      </c>
      <c r="IU41" s="351"/>
      <c r="IV41" s="172"/>
      <c r="IW41" s="167">
        <v>160</v>
      </c>
      <c r="IX41" s="351"/>
      <c r="IY41" s="172"/>
      <c r="IZ41" s="167">
        <v>160</v>
      </c>
      <c r="JA41" s="351"/>
      <c r="JB41" s="172"/>
      <c r="JC41" s="167">
        <v>160</v>
      </c>
      <c r="JD41" s="351"/>
      <c r="JE41" s="172"/>
      <c r="JF41" s="167">
        <v>160</v>
      </c>
      <c r="JG41" s="351"/>
      <c r="JH41" s="172"/>
      <c r="JI41" s="209">
        <v>160</v>
      </c>
      <c r="JJ41" s="351"/>
      <c r="JK41" s="172"/>
      <c r="JL41" s="167">
        <v>160</v>
      </c>
      <c r="JM41" s="351"/>
      <c r="JN41" s="172"/>
      <c r="JO41" s="256">
        <f t="shared" si="47"/>
        <v>0</v>
      </c>
      <c r="JP41" s="255">
        <f t="shared" si="48"/>
        <v>0</v>
      </c>
      <c r="JQ41" s="230">
        <f t="shared" si="49"/>
        <v>0</v>
      </c>
      <c r="JR41" s="231">
        <f t="shared" si="50"/>
        <v>0</v>
      </c>
      <c r="JU41" s="357">
        <v>160</v>
      </c>
      <c r="JV41" s="335"/>
      <c r="JW41" s="172"/>
      <c r="JX41" s="167">
        <v>160</v>
      </c>
      <c r="JY41" s="351"/>
      <c r="JZ41" s="172"/>
      <c r="KA41" s="198">
        <v>160</v>
      </c>
      <c r="KB41" s="335"/>
      <c r="KC41" s="172"/>
      <c r="KD41" s="198">
        <v>160</v>
      </c>
      <c r="KE41" s="335"/>
      <c r="KF41" s="172"/>
      <c r="KG41" s="167">
        <v>160</v>
      </c>
      <c r="KH41" s="351"/>
      <c r="KI41" s="172"/>
      <c r="KJ41" s="167">
        <v>160</v>
      </c>
      <c r="KK41" s="351"/>
      <c r="KL41" s="172"/>
      <c r="KM41" s="167">
        <v>160</v>
      </c>
      <c r="KN41" s="351"/>
      <c r="KO41" s="172"/>
      <c r="KP41" s="167">
        <v>160</v>
      </c>
      <c r="KQ41" s="351"/>
      <c r="KR41" s="172"/>
      <c r="KS41" s="256">
        <f t="shared" si="51"/>
        <v>0</v>
      </c>
      <c r="KT41" s="255">
        <f t="shared" si="52"/>
        <v>0</v>
      </c>
      <c r="KU41" s="230">
        <f t="shared" si="53"/>
        <v>0</v>
      </c>
      <c r="KV41" s="231">
        <f t="shared" si="54"/>
        <v>0</v>
      </c>
      <c r="KY41" s="287" t="s">
        <v>300</v>
      </c>
      <c r="KZ41" s="365">
        <v>160</v>
      </c>
      <c r="LA41" s="335"/>
      <c r="LB41" s="180"/>
      <c r="LC41" s="256">
        <f t="shared" si="55"/>
        <v>0</v>
      </c>
      <c r="LD41" s="231">
        <f t="shared" si="58"/>
        <v>0</v>
      </c>
      <c r="LE41" s="230">
        <f t="shared" si="56"/>
        <v>0</v>
      </c>
      <c r="LF41" s="255">
        <f t="shared" si="59"/>
        <v>0</v>
      </c>
      <c r="LG41" s="297"/>
      <c r="LJ41" s="232">
        <f t="shared" si="60"/>
        <v>0</v>
      </c>
      <c r="LK41" s="259">
        <f t="shared" si="61"/>
        <v>0</v>
      </c>
      <c r="LL41" s="230">
        <f t="shared" si="62"/>
        <v>0</v>
      </c>
      <c r="LM41" s="231">
        <f t="shared" si="63"/>
        <v>0</v>
      </c>
      <c r="LN41" s="234">
        <f t="shared" si="64"/>
        <v>0</v>
      </c>
      <c r="LO41" s="233">
        <f t="shared" si="65"/>
        <v>0</v>
      </c>
      <c r="LP41" s="230">
        <f t="shared" si="66"/>
        <v>0</v>
      </c>
      <c r="LQ41" s="255">
        <f t="shared" si="67"/>
        <v>0</v>
      </c>
      <c r="LR41" s="426">
        <f t="shared" si="68"/>
        <v>0</v>
      </c>
      <c r="LS41" s="434">
        <f t="shared" si="69"/>
        <v>0</v>
      </c>
      <c r="LT41" s="426">
        <f t="shared" si="70"/>
        <v>0</v>
      </c>
      <c r="LU41" s="431">
        <f t="shared" si="71"/>
        <v>0</v>
      </c>
      <c r="LV41" s="429" t="s">
        <v>343</v>
      </c>
      <c r="LW41" s="434" t="s">
        <v>343</v>
      </c>
      <c r="LX41" s="426">
        <f t="shared" si="72"/>
        <v>0</v>
      </c>
      <c r="LY41" s="431">
        <f t="shared" si="73"/>
        <v>0</v>
      </c>
      <c r="MD41" s="26"/>
      <c r="ME41" s="26"/>
      <c r="MG41" s="26"/>
    </row>
    <row r="42" spans="2:345" s="4" customFormat="1" ht="15" hidden="1" customHeight="1" x14ac:dyDescent="0.25">
      <c r="B42" s="46"/>
      <c r="C42" s="572"/>
      <c r="D42" s="573"/>
      <c r="E42" s="564"/>
      <c r="F42" s="575"/>
      <c r="G42" s="593"/>
      <c r="H42" s="58"/>
      <c r="I42" s="57">
        <f>INT(ROUND(F42,2)*(IF(RIGHT(G42,1)="*",data!$J$11*H42+(IF(H42&gt;0, data!$K$11,0)),(IF(G42&gt;0,data!$J$11*RIGHT(G42,5)+data!$K$11,0)))))</f>
        <v>0</v>
      </c>
      <c r="J42" s="57"/>
      <c r="K42" s="594"/>
      <c r="L42" s="566"/>
      <c r="M42" s="131"/>
      <c r="N42" s="57">
        <f>INT(ROUND(F42,2)*(IF(J42&gt;0,(IF(L42="ano",data!$J$6,0)),0)))</f>
        <v>0</v>
      </c>
      <c r="O42" s="61"/>
      <c r="P42" s="63"/>
      <c r="Q42" s="26"/>
      <c r="R42" s="292" t="str">
        <f t="shared" si="17"/>
        <v/>
      </c>
      <c r="S42" s="293" t="str">
        <f t="shared" si="18"/>
        <v/>
      </c>
      <c r="T42" s="65" t="s">
        <v>343</v>
      </c>
      <c r="U42" s="294" t="str">
        <f t="shared" si="57"/>
        <v/>
      </c>
      <c r="V42" s="23"/>
      <c r="W42" s="26"/>
      <c r="X42" s="26">
        <f>IF(OR(G42=data!$I$18,G42=data!$I$19,G42=data!$I$20,G42=data!$I$21,G42=data!$I$22,G42=data!$I$23,G42=data!$I$24,G42=data!$I$25,G42=data!$I$26,G42=data!$I$27,G42=data!$I$28,G42=data!$I$29,G42=data!$I$30,G42=data!$I$31,G42=data!$I$32,G42=data!$I$33,G42=data!$I$34,G42=data!$I$35,G42=data!$I$36,G42=data!$I$37,G42=data!$I$38,G42=data!$I$39,G42=data!$I$40,G42=data!$I$41,G42=data!$I$42,G42=data!$I$43,G42=data!$I$44),1,0)</f>
        <v>0</v>
      </c>
      <c r="Z42" s="176" t="s">
        <v>300</v>
      </c>
      <c r="AA42" s="10"/>
      <c r="AB42" s="10"/>
      <c r="AC42" s="578">
        <v>160</v>
      </c>
      <c r="AD42" s="579"/>
      <c r="AE42" s="580"/>
      <c r="AF42" s="578">
        <v>160</v>
      </c>
      <c r="AG42" s="579"/>
      <c r="AH42" s="580"/>
      <c r="AI42" s="578">
        <v>160</v>
      </c>
      <c r="AJ42" s="579"/>
      <c r="AK42" s="580"/>
      <c r="AL42" s="578">
        <v>160</v>
      </c>
      <c r="AM42" s="579"/>
      <c r="AN42" s="580"/>
      <c r="AO42" s="578">
        <v>160</v>
      </c>
      <c r="AP42" s="579"/>
      <c r="AQ42" s="580"/>
      <c r="AR42" s="578">
        <v>160</v>
      </c>
      <c r="AS42" s="579"/>
      <c r="AT42" s="580"/>
      <c r="AU42" s="578">
        <v>160</v>
      </c>
      <c r="AV42" s="579"/>
      <c r="AW42" s="580"/>
      <c r="AX42" s="578">
        <v>160</v>
      </c>
      <c r="AY42" s="579"/>
      <c r="AZ42" s="580"/>
      <c r="BA42" s="578">
        <v>160</v>
      </c>
      <c r="BB42" s="579"/>
      <c r="BC42" s="580"/>
      <c r="BD42" s="578">
        <v>160</v>
      </c>
      <c r="BE42" s="579"/>
      <c r="BF42" s="580"/>
      <c r="BG42" s="578">
        <v>160</v>
      </c>
      <c r="BH42" s="579"/>
      <c r="BI42" s="580"/>
      <c r="BJ42" s="578">
        <v>160</v>
      </c>
      <c r="BK42" s="579"/>
      <c r="BL42" s="580"/>
      <c r="BM42" s="337">
        <f t="shared" si="19"/>
        <v>0</v>
      </c>
      <c r="BN42" s="231">
        <f t="shared" si="20"/>
        <v>0</v>
      </c>
      <c r="BO42" s="230">
        <f t="shared" si="21"/>
        <v>0</v>
      </c>
      <c r="BP42" s="231">
        <f t="shared" si="22"/>
        <v>0</v>
      </c>
      <c r="BQ42" s="23"/>
      <c r="BR42" s="23"/>
      <c r="BS42" s="177">
        <v>160</v>
      </c>
      <c r="BT42" s="591"/>
      <c r="BU42" s="178"/>
      <c r="BV42" s="177">
        <v>160</v>
      </c>
      <c r="BW42" s="591"/>
      <c r="BX42" s="178"/>
      <c r="BY42" s="177">
        <v>160</v>
      </c>
      <c r="BZ42" s="591"/>
      <c r="CA42" s="178"/>
      <c r="CB42" s="177">
        <v>160</v>
      </c>
      <c r="CC42" s="591"/>
      <c r="CD42" s="178"/>
      <c r="CE42" s="177">
        <v>160</v>
      </c>
      <c r="CF42" s="591"/>
      <c r="CG42" s="178"/>
      <c r="CH42" s="177">
        <v>160</v>
      </c>
      <c r="CI42" s="591"/>
      <c r="CJ42" s="178"/>
      <c r="CK42" s="177">
        <v>160</v>
      </c>
      <c r="CL42" s="591"/>
      <c r="CM42" s="178"/>
      <c r="CN42" s="177">
        <v>160</v>
      </c>
      <c r="CO42" s="591"/>
      <c r="CP42" s="178"/>
      <c r="CQ42" s="256">
        <f t="shared" si="23"/>
        <v>0</v>
      </c>
      <c r="CR42" s="255">
        <f t="shared" si="24"/>
        <v>0</v>
      </c>
      <c r="CS42" s="230">
        <f t="shared" si="25"/>
        <v>0</v>
      </c>
      <c r="CT42" s="231">
        <f t="shared" si="26"/>
        <v>0</v>
      </c>
      <c r="CU42" s="23"/>
      <c r="CV42" s="23"/>
      <c r="CW42" s="177">
        <v>160</v>
      </c>
      <c r="CX42" s="584"/>
      <c r="CY42" s="585"/>
      <c r="CZ42" s="205">
        <v>160</v>
      </c>
      <c r="DA42" s="579"/>
      <c r="DB42" s="585"/>
      <c r="DC42" s="205">
        <v>160</v>
      </c>
      <c r="DD42" s="579"/>
      <c r="DE42" s="585"/>
      <c r="DF42" s="205">
        <v>160</v>
      </c>
      <c r="DG42" s="579"/>
      <c r="DH42" s="585"/>
      <c r="DI42" s="205">
        <v>160</v>
      </c>
      <c r="DJ42" s="579"/>
      <c r="DK42" s="585"/>
      <c r="DL42" s="177">
        <v>160</v>
      </c>
      <c r="DM42" s="584"/>
      <c r="DN42" s="585"/>
      <c r="DO42" s="205">
        <v>160</v>
      </c>
      <c r="DP42" s="579"/>
      <c r="DQ42" s="585"/>
      <c r="DR42" s="205">
        <v>160</v>
      </c>
      <c r="DS42" s="579"/>
      <c r="DT42" s="585"/>
      <c r="DU42" s="256">
        <f t="shared" si="27"/>
        <v>0</v>
      </c>
      <c r="DV42" s="255">
        <f t="shared" si="28"/>
        <v>0</v>
      </c>
      <c r="DW42" s="230">
        <f t="shared" si="29"/>
        <v>0</v>
      </c>
      <c r="DX42" s="231">
        <f t="shared" si="30"/>
        <v>0</v>
      </c>
      <c r="DY42" s="23"/>
      <c r="DZ42" s="23"/>
      <c r="EA42" s="586">
        <v>160</v>
      </c>
      <c r="EB42" s="591"/>
      <c r="EC42" s="585"/>
      <c r="ED42" s="205">
        <v>160</v>
      </c>
      <c r="EE42" s="591"/>
      <c r="EF42" s="585"/>
      <c r="EG42" s="205">
        <v>160</v>
      </c>
      <c r="EH42" s="591"/>
      <c r="EI42" s="585"/>
      <c r="EJ42" s="205">
        <v>160</v>
      </c>
      <c r="EK42" s="591"/>
      <c r="EL42" s="585"/>
      <c r="EM42" s="177">
        <v>160</v>
      </c>
      <c r="EN42" s="584"/>
      <c r="EO42" s="585"/>
      <c r="EP42" s="205">
        <v>160</v>
      </c>
      <c r="EQ42" s="591"/>
      <c r="ER42" s="585"/>
      <c r="ES42" s="177">
        <v>160</v>
      </c>
      <c r="ET42" s="584"/>
      <c r="EU42" s="585"/>
      <c r="EV42" s="205">
        <v>160</v>
      </c>
      <c r="EW42" s="591"/>
      <c r="EX42" s="585"/>
      <c r="EY42" s="256">
        <f t="shared" si="31"/>
        <v>0</v>
      </c>
      <c r="EZ42" s="255">
        <f t="shared" si="32"/>
        <v>0</v>
      </c>
      <c r="FA42" s="230">
        <f t="shared" si="33"/>
        <v>0</v>
      </c>
      <c r="FB42" s="231">
        <f t="shared" si="34"/>
        <v>0</v>
      </c>
      <c r="FC42" s="23"/>
      <c r="FD42" s="23"/>
      <c r="FE42" s="586">
        <v>160</v>
      </c>
      <c r="FF42" s="591"/>
      <c r="FG42" s="585"/>
      <c r="FH42" s="205">
        <v>160</v>
      </c>
      <c r="FI42" s="591"/>
      <c r="FJ42" s="585"/>
      <c r="FK42" s="205">
        <v>160</v>
      </c>
      <c r="FL42" s="591"/>
      <c r="FM42" s="585"/>
      <c r="FN42" s="205">
        <v>160</v>
      </c>
      <c r="FO42" s="591"/>
      <c r="FP42" s="585"/>
      <c r="FQ42" s="205">
        <v>160</v>
      </c>
      <c r="FR42" s="591"/>
      <c r="FS42" s="585"/>
      <c r="FT42" s="205">
        <v>160</v>
      </c>
      <c r="FU42" s="591"/>
      <c r="FV42" s="585"/>
      <c r="FW42" s="205">
        <v>160</v>
      </c>
      <c r="FX42" s="591"/>
      <c r="FY42" s="585"/>
      <c r="FZ42" s="205">
        <v>160</v>
      </c>
      <c r="GA42" s="591"/>
      <c r="GB42" s="585"/>
      <c r="GC42" s="256">
        <f t="shared" si="35"/>
        <v>0</v>
      </c>
      <c r="GD42" s="255">
        <f t="shared" si="36"/>
        <v>0</v>
      </c>
      <c r="GE42" s="230">
        <f t="shared" si="37"/>
        <v>0</v>
      </c>
      <c r="GF42" s="231">
        <f t="shared" si="38"/>
        <v>0</v>
      </c>
      <c r="GG42" s="23"/>
      <c r="GH42" s="23"/>
      <c r="GI42" s="586">
        <v>160</v>
      </c>
      <c r="GJ42" s="591"/>
      <c r="GK42" s="585"/>
      <c r="GL42" s="205">
        <v>160</v>
      </c>
      <c r="GM42" s="591"/>
      <c r="GN42" s="585"/>
      <c r="GO42" s="177">
        <v>160</v>
      </c>
      <c r="GP42" s="584"/>
      <c r="GQ42" s="585"/>
      <c r="GR42" s="177">
        <v>160</v>
      </c>
      <c r="GS42" s="584"/>
      <c r="GT42" s="585"/>
      <c r="GU42" s="177">
        <v>160</v>
      </c>
      <c r="GV42" s="584"/>
      <c r="GW42" s="585"/>
      <c r="GX42" s="177">
        <v>160</v>
      </c>
      <c r="GY42" s="584"/>
      <c r="GZ42" s="585"/>
      <c r="HA42" s="205">
        <v>160</v>
      </c>
      <c r="HB42" s="591"/>
      <c r="HC42" s="585"/>
      <c r="HD42" s="205">
        <v>160</v>
      </c>
      <c r="HE42" s="591"/>
      <c r="HF42" s="585"/>
      <c r="HG42" s="256">
        <f t="shared" si="39"/>
        <v>0</v>
      </c>
      <c r="HH42" s="255">
        <f t="shared" si="40"/>
        <v>0</v>
      </c>
      <c r="HI42" s="230">
        <f t="shared" si="41"/>
        <v>0</v>
      </c>
      <c r="HJ42" s="231">
        <f t="shared" si="42"/>
        <v>0</v>
      </c>
      <c r="HK42" s="23"/>
      <c r="HL42" s="23"/>
      <c r="HM42" s="177">
        <v>160</v>
      </c>
      <c r="HN42" s="584"/>
      <c r="HO42" s="585"/>
      <c r="HP42" s="177">
        <v>160</v>
      </c>
      <c r="HQ42" s="584"/>
      <c r="HR42" s="585"/>
      <c r="HS42" s="177">
        <v>160</v>
      </c>
      <c r="HT42" s="584"/>
      <c r="HU42" s="585"/>
      <c r="HV42" s="177">
        <v>160</v>
      </c>
      <c r="HW42" s="584"/>
      <c r="HX42" s="585"/>
      <c r="HY42" s="177">
        <v>160</v>
      </c>
      <c r="HZ42" s="584"/>
      <c r="IA42" s="585"/>
      <c r="IB42" s="177">
        <v>160</v>
      </c>
      <c r="IC42" s="584"/>
      <c r="ID42" s="585"/>
      <c r="IE42" s="177">
        <v>160</v>
      </c>
      <c r="IF42" s="584"/>
      <c r="IG42" s="585"/>
      <c r="IH42" s="177">
        <v>160</v>
      </c>
      <c r="II42" s="584"/>
      <c r="IJ42" s="585"/>
      <c r="IK42" s="256">
        <f t="shared" si="43"/>
        <v>0</v>
      </c>
      <c r="IL42" s="255">
        <f t="shared" si="44"/>
        <v>0</v>
      </c>
      <c r="IM42" s="230">
        <f t="shared" si="45"/>
        <v>0</v>
      </c>
      <c r="IN42" s="231">
        <f t="shared" si="46"/>
        <v>0</v>
      </c>
      <c r="IO42" s="23"/>
      <c r="IP42" s="23"/>
      <c r="IQ42" s="177">
        <v>160</v>
      </c>
      <c r="IR42" s="584"/>
      <c r="IS42" s="585"/>
      <c r="IT42" s="177">
        <v>160</v>
      </c>
      <c r="IU42" s="584"/>
      <c r="IV42" s="585"/>
      <c r="IW42" s="177">
        <v>160</v>
      </c>
      <c r="IX42" s="584"/>
      <c r="IY42" s="585"/>
      <c r="IZ42" s="177">
        <v>160</v>
      </c>
      <c r="JA42" s="584"/>
      <c r="JB42" s="585"/>
      <c r="JC42" s="177">
        <v>160</v>
      </c>
      <c r="JD42" s="584"/>
      <c r="JE42" s="585"/>
      <c r="JF42" s="177">
        <v>160</v>
      </c>
      <c r="JG42" s="584"/>
      <c r="JH42" s="585"/>
      <c r="JI42" s="568">
        <v>160</v>
      </c>
      <c r="JJ42" s="584"/>
      <c r="JK42" s="585"/>
      <c r="JL42" s="177">
        <v>160</v>
      </c>
      <c r="JM42" s="584"/>
      <c r="JN42" s="585"/>
      <c r="JO42" s="256">
        <f t="shared" si="47"/>
        <v>0</v>
      </c>
      <c r="JP42" s="255">
        <f t="shared" si="48"/>
        <v>0</v>
      </c>
      <c r="JQ42" s="230">
        <f t="shared" si="49"/>
        <v>0</v>
      </c>
      <c r="JR42" s="231">
        <f t="shared" si="50"/>
        <v>0</v>
      </c>
      <c r="JS42" s="23"/>
      <c r="JT42" s="23"/>
      <c r="JU42" s="586">
        <v>160</v>
      </c>
      <c r="JV42" s="591"/>
      <c r="JW42" s="585"/>
      <c r="JX42" s="177">
        <v>160</v>
      </c>
      <c r="JY42" s="584"/>
      <c r="JZ42" s="585"/>
      <c r="KA42" s="205">
        <v>160</v>
      </c>
      <c r="KB42" s="591"/>
      <c r="KC42" s="585"/>
      <c r="KD42" s="205">
        <v>160</v>
      </c>
      <c r="KE42" s="591"/>
      <c r="KF42" s="585"/>
      <c r="KG42" s="177">
        <v>160</v>
      </c>
      <c r="KH42" s="584"/>
      <c r="KI42" s="585"/>
      <c r="KJ42" s="177">
        <v>160</v>
      </c>
      <c r="KK42" s="584"/>
      <c r="KL42" s="585"/>
      <c r="KM42" s="177">
        <v>160</v>
      </c>
      <c r="KN42" s="584"/>
      <c r="KO42" s="585"/>
      <c r="KP42" s="177">
        <v>160</v>
      </c>
      <c r="KQ42" s="584"/>
      <c r="KR42" s="585"/>
      <c r="KS42" s="256">
        <f t="shared" si="51"/>
        <v>0</v>
      </c>
      <c r="KT42" s="255">
        <f t="shared" si="52"/>
        <v>0</v>
      </c>
      <c r="KU42" s="230">
        <f t="shared" si="53"/>
        <v>0</v>
      </c>
      <c r="KV42" s="231">
        <f t="shared" si="54"/>
        <v>0</v>
      </c>
      <c r="KW42" s="23"/>
      <c r="KX42" s="23"/>
      <c r="KY42" s="589" t="s">
        <v>300</v>
      </c>
      <c r="KZ42" s="595">
        <v>160</v>
      </c>
      <c r="LA42" s="591"/>
      <c r="LB42" s="178"/>
      <c r="LC42" s="256">
        <f t="shared" si="55"/>
        <v>0</v>
      </c>
      <c r="LD42" s="231">
        <f t="shared" si="58"/>
        <v>0</v>
      </c>
      <c r="LE42" s="230">
        <f t="shared" si="56"/>
        <v>0</v>
      </c>
      <c r="LF42" s="255">
        <f t="shared" si="59"/>
        <v>0</v>
      </c>
      <c r="LG42" s="592"/>
      <c r="LH42" s="23"/>
      <c r="LI42" s="23"/>
      <c r="LJ42" s="232">
        <f t="shared" si="60"/>
        <v>0</v>
      </c>
      <c r="LK42" s="259">
        <f t="shared" si="61"/>
        <v>0</v>
      </c>
      <c r="LL42" s="230">
        <f t="shared" si="62"/>
        <v>0</v>
      </c>
      <c r="LM42" s="231">
        <f t="shared" si="63"/>
        <v>0</v>
      </c>
      <c r="LN42" s="234">
        <f t="shared" si="64"/>
        <v>0</v>
      </c>
      <c r="LO42" s="233">
        <f t="shared" si="65"/>
        <v>0</v>
      </c>
      <c r="LP42" s="230">
        <f t="shared" si="66"/>
        <v>0</v>
      </c>
      <c r="LQ42" s="255">
        <f t="shared" si="67"/>
        <v>0</v>
      </c>
      <c r="LR42" s="426">
        <f t="shared" si="68"/>
        <v>0</v>
      </c>
      <c r="LS42" s="434">
        <f t="shared" si="69"/>
        <v>0</v>
      </c>
      <c r="LT42" s="426">
        <f t="shared" si="70"/>
        <v>0</v>
      </c>
      <c r="LU42" s="431">
        <f t="shared" si="71"/>
        <v>0</v>
      </c>
      <c r="LV42" s="429" t="s">
        <v>343</v>
      </c>
      <c r="LW42" s="434" t="s">
        <v>343</v>
      </c>
      <c r="LX42" s="426">
        <f t="shared" si="72"/>
        <v>0</v>
      </c>
      <c r="LY42" s="431">
        <f t="shared" si="73"/>
        <v>0</v>
      </c>
      <c r="LZ42" s="23"/>
      <c r="MD42" s="26"/>
      <c r="ME42" s="26"/>
      <c r="MG42" s="26"/>
    </row>
    <row r="43" spans="2:345" s="4" customFormat="1" ht="16.5" customHeight="1" x14ac:dyDescent="0.25">
      <c r="B43" s="46" t="s">
        <v>28</v>
      </c>
      <c r="C43" s="952"/>
      <c r="D43" s="953"/>
      <c r="E43" s="313"/>
      <c r="F43" s="314"/>
      <c r="G43" s="315"/>
      <c r="H43" s="59"/>
      <c r="I43" s="57">
        <f>INT(ROUND(F43,2)*(IF(RIGHT(G43,1)="*",data!$J$11*H43+(IF(H43&gt;0, data!$K$11,0)),(IF(G43&gt;0,data!$J$11*RIGHT(G43,5)+data!$K$11,0)))))</f>
        <v>0</v>
      </c>
      <c r="J43" s="57">
        <f>IF(E43&gt;0,I43*E43,0)</f>
        <v>0</v>
      </c>
      <c r="K43" s="319"/>
      <c r="L43" s="320"/>
      <c r="M43" s="318"/>
      <c r="N43" s="57">
        <f>INT(ROUND(F43,2)*(IF(J43&gt;0,(IF(L43="ano",data!$J$6,0)),0)))</f>
        <v>0</v>
      </c>
      <c r="O43" s="61">
        <f>IF(M43&gt;E43,N43*E43,N43*M43)</f>
        <v>0</v>
      </c>
      <c r="P43" s="63">
        <f>J43+O43</f>
        <v>0</v>
      </c>
      <c r="Q43" s="26"/>
      <c r="R43" s="292" t="str">
        <f t="shared" si="17"/>
        <v/>
      </c>
      <c r="S43" s="293" t="str">
        <f t="shared" si="18"/>
        <v/>
      </c>
      <c r="T43" s="65" t="s">
        <v>343</v>
      </c>
      <c r="U43" s="294" t="str">
        <f t="shared" si="57"/>
        <v/>
      </c>
      <c r="V43" s="4">
        <f>IF(P43&gt;0,IF(ISTEXT(C43)=TRUE,0,1),0)</f>
        <v>0</v>
      </c>
      <c r="W43" s="26">
        <f>IF(H43&gt;0,IF(RIGHT(G43,1)="*",0,1),0)</f>
        <v>0</v>
      </c>
      <c r="X43" s="26">
        <f>IF(OR(G43=data!$I$18,G43=data!$I$19,G43=data!$I$20,G43=data!$I$21,G43=data!$I$22,G43=data!$I$23,G43=data!$I$24,G43=data!$I$25,G43=data!$I$26,G43=data!$I$27,G43=data!$I$28,G43=data!$I$29,G43=data!$I$30,G43=data!$I$31,G43=data!$I$32,G43=data!$I$33,G43=data!$I$34,G43=data!$I$35,G43=data!$I$36,G43=data!$I$37,G43=data!$I$38,G43=data!$I$39,G43=data!$I$40,G43=data!$I$41,G43=data!$I$42,G43=data!$I$43,G43=data!$I$44),1,0)</f>
        <v>0</v>
      </c>
      <c r="Z43" s="179" t="s">
        <v>300</v>
      </c>
      <c r="AA43" s="10"/>
      <c r="AB43" s="10"/>
      <c r="AC43" s="171">
        <v>160</v>
      </c>
      <c r="AD43" s="336"/>
      <c r="AE43" s="227"/>
      <c r="AF43" s="171">
        <v>160</v>
      </c>
      <c r="AG43" s="336"/>
      <c r="AH43" s="227"/>
      <c r="AI43" s="171">
        <v>160</v>
      </c>
      <c r="AJ43" s="336"/>
      <c r="AK43" s="227"/>
      <c r="AL43" s="171">
        <v>160</v>
      </c>
      <c r="AM43" s="336"/>
      <c r="AN43" s="227"/>
      <c r="AO43" s="171">
        <v>160</v>
      </c>
      <c r="AP43" s="336"/>
      <c r="AQ43" s="227"/>
      <c r="AR43" s="171">
        <v>160</v>
      </c>
      <c r="AS43" s="336"/>
      <c r="AT43" s="227"/>
      <c r="AU43" s="171">
        <v>160</v>
      </c>
      <c r="AV43" s="336"/>
      <c r="AW43" s="227"/>
      <c r="AX43" s="171">
        <v>160</v>
      </c>
      <c r="AY43" s="336"/>
      <c r="AZ43" s="227"/>
      <c r="BA43" s="171">
        <v>160</v>
      </c>
      <c r="BB43" s="336"/>
      <c r="BC43" s="227"/>
      <c r="BD43" s="171">
        <v>160</v>
      </c>
      <c r="BE43" s="336"/>
      <c r="BF43" s="227"/>
      <c r="BG43" s="171">
        <v>160</v>
      </c>
      <c r="BH43" s="336"/>
      <c r="BI43" s="227"/>
      <c r="BJ43" s="171">
        <v>160</v>
      </c>
      <c r="BK43" s="336"/>
      <c r="BL43" s="227"/>
      <c r="BM43" s="337">
        <f t="shared" si="19"/>
        <v>0</v>
      </c>
      <c r="BN43" s="231">
        <f t="shared" si="20"/>
        <v>0</v>
      </c>
      <c r="BO43" s="230">
        <f t="shared" si="21"/>
        <v>0</v>
      </c>
      <c r="BP43" s="231">
        <f t="shared" si="22"/>
        <v>0</v>
      </c>
      <c r="BS43" s="167">
        <v>160</v>
      </c>
      <c r="BT43" s="335"/>
      <c r="BU43" s="180"/>
      <c r="BV43" s="167">
        <v>160</v>
      </c>
      <c r="BW43" s="335"/>
      <c r="BX43" s="180"/>
      <c r="BY43" s="167">
        <v>160</v>
      </c>
      <c r="BZ43" s="335"/>
      <c r="CA43" s="180"/>
      <c r="CB43" s="167">
        <v>160</v>
      </c>
      <c r="CC43" s="335"/>
      <c r="CD43" s="180"/>
      <c r="CE43" s="167">
        <v>160</v>
      </c>
      <c r="CF43" s="335"/>
      <c r="CG43" s="180"/>
      <c r="CH43" s="167">
        <v>160</v>
      </c>
      <c r="CI43" s="335"/>
      <c r="CJ43" s="180"/>
      <c r="CK43" s="167">
        <v>160</v>
      </c>
      <c r="CL43" s="335"/>
      <c r="CM43" s="180"/>
      <c r="CN43" s="167">
        <v>160</v>
      </c>
      <c r="CO43" s="335"/>
      <c r="CP43" s="180"/>
      <c r="CQ43" s="256">
        <f t="shared" si="23"/>
        <v>0</v>
      </c>
      <c r="CR43" s="255">
        <f t="shared" si="24"/>
        <v>0</v>
      </c>
      <c r="CS43" s="230">
        <f t="shared" si="25"/>
        <v>0</v>
      </c>
      <c r="CT43" s="231">
        <f t="shared" si="26"/>
        <v>0</v>
      </c>
      <c r="CW43" s="167">
        <v>160</v>
      </c>
      <c r="CX43" s="351"/>
      <c r="CY43" s="172"/>
      <c r="CZ43" s="198">
        <v>160</v>
      </c>
      <c r="DA43" s="336"/>
      <c r="DB43" s="172"/>
      <c r="DC43" s="198">
        <v>160</v>
      </c>
      <c r="DD43" s="336"/>
      <c r="DE43" s="172"/>
      <c r="DF43" s="198">
        <v>160</v>
      </c>
      <c r="DG43" s="336"/>
      <c r="DH43" s="172"/>
      <c r="DI43" s="198">
        <v>160</v>
      </c>
      <c r="DJ43" s="336"/>
      <c r="DK43" s="172"/>
      <c r="DL43" s="167">
        <v>160</v>
      </c>
      <c r="DM43" s="351"/>
      <c r="DN43" s="172"/>
      <c r="DO43" s="198">
        <v>160</v>
      </c>
      <c r="DP43" s="336"/>
      <c r="DQ43" s="172"/>
      <c r="DR43" s="198">
        <v>160</v>
      </c>
      <c r="DS43" s="336"/>
      <c r="DT43" s="172"/>
      <c r="DU43" s="256">
        <f t="shared" si="27"/>
        <v>0</v>
      </c>
      <c r="DV43" s="255">
        <f t="shared" si="28"/>
        <v>0</v>
      </c>
      <c r="DW43" s="230">
        <f t="shared" si="29"/>
        <v>0</v>
      </c>
      <c r="DX43" s="231">
        <f t="shared" si="30"/>
        <v>0</v>
      </c>
      <c r="EA43" s="357">
        <v>160</v>
      </c>
      <c r="EB43" s="335"/>
      <c r="EC43" s="172"/>
      <c r="ED43" s="198">
        <v>160</v>
      </c>
      <c r="EE43" s="335"/>
      <c r="EF43" s="172"/>
      <c r="EG43" s="198">
        <v>160</v>
      </c>
      <c r="EH43" s="335"/>
      <c r="EI43" s="172"/>
      <c r="EJ43" s="198">
        <v>160</v>
      </c>
      <c r="EK43" s="335"/>
      <c r="EL43" s="172"/>
      <c r="EM43" s="167">
        <v>160</v>
      </c>
      <c r="EN43" s="351"/>
      <c r="EO43" s="172"/>
      <c r="EP43" s="198">
        <v>160</v>
      </c>
      <c r="EQ43" s="335"/>
      <c r="ER43" s="172"/>
      <c r="ES43" s="167">
        <v>160</v>
      </c>
      <c r="ET43" s="351"/>
      <c r="EU43" s="172"/>
      <c r="EV43" s="198">
        <v>160</v>
      </c>
      <c r="EW43" s="335"/>
      <c r="EX43" s="172"/>
      <c r="EY43" s="256">
        <f t="shared" si="31"/>
        <v>0</v>
      </c>
      <c r="EZ43" s="255">
        <f t="shared" si="32"/>
        <v>0</v>
      </c>
      <c r="FA43" s="230">
        <f t="shared" si="33"/>
        <v>0</v>
      </c>
      <c r="FB43" s="231">
        <f t="shared" si="34"/>
        <v>0</v>
      </c>
      <c r="FE43" s="357">
        <v>160</v>
      </c>
      <c r="FF43" s="335"/>
      <c r="FG43" s="172"/>
      <c r="FH43" s="198">
        <v>160</v>
      </c>
      <c r="FI43" s="335"/>
      <c r="FJ43" s="172"/>
      <c r="FK43" s="198">
        <v>160</v>
      </c>
      <c r="FL43" s="335"/>
      <c r="FM43" s="172"/>
      <c r="FN43" s="198">
        <v>160</v>
      </c>
      <c r="FO43" s="335"/>
      <c r="FP43" s="172"/>
      <c r="FQ43" s="198">
        <v>160</v>
      </c>
      <c r="FR43" s="335"/>
      <c r="FS43" s="172"/>
      <c r="FT43" s="198">
        <v>160</v>
      </c>
      <c r="FU43" s="335"/>
      <c r="FV43" s="172"/>
      <c r="FW43" s="198">
        <v>160</v>
      </c>
      <c r="FX43" s="335"/>
      <c r="FY43" s="172"/>
      <c r="FZ43" s="198">
        <v>160</v>
      </c>
      <c r="GA43" s="335"/>
      <c r="GB43" s="172"/>
      <c r="GC43" s="256">
        <f t="shared" si="35"/>
        <v>0</v>
      </c>
      <c r="GD43" s="255">
        <f t="shared" si="36"/>
        <v>0</v>
      </c>
      <c r="GE43" s="230">
        <f t="shared" si="37"/>
        <v>0</v>
      </c>
      <c r="GF43" s="231">
        <f t="shared" si="38"/>
        <v>0</v>
      </c>
      <c r="GI43" s="357">
        <v>160</v>
      </c>
      <c r="GJ43" s="335"/>
      <c r="GK43" s="172"/>
      <c r="GL43" s="198">
        <v>160</v>
      </c>
      <c r="GM43" s="335"/>
      <c r="GN43" s="172"/>
      <c r="GO43" s="167">
        <v>160</v>
      </c>
      <c r="GP43" s="351"/>
      <c r="GQ43" s="172"/>
      <c r="GR43" s="167">
        <v>160</v>
      </c>
      <c r="GS43" s="351"/>
      <c r="GT43" s="172"/>
      <c r="GU43" s="167">
        <v>160</v>
      </c>
      <c r="GV43" s="351"/>
      <c r="GW43" s="172"/>
      <c r="GX43" s="167">
        <v>160</v>
      </c>
      <c r="GY43" s="351"/>
      <c r="GZ43" s="172"/>
      <c r="HA43" s="198">
        <v>160</v>
      </c>
      <c r="HB43" s="335"/>
      <c r="HC43" s="172"/>
      <c r="HD43" s="198">
        <v>160</v>
      </c>
      <c r="HE43" s="335"/>
      <c r="HF43" s="172"/>
      <c r="HG43" s="256">
        <f t="shared" si="39"/>
        <v>0</v>
      </c>
      <c r="HH43" s="255">
        <f t="shared" si="40"/>
        <v>0</v>
      </c>
      <c r="HI43" s="230">
        <f t="shared" si="41"/>
        <v>0</v>
      </c>
      <c r="HJ43" s="231">
        <f t="shared" si="42"/>
        <v>0</v>
      </c>
      <c r="HM43" s="167">
        <v>160</v>
      </c>
      <c r="HN43" s="351"/>
      <c r="HO43" s="172"/>
      <c r="HP43" s="167">
        <v>160</v>
      </c>
      <c r="HQ43" s="351"/>
      <c r="HR43" s="172"/>
      <c r="HS43" s="167">
        <v>160</v>
      </c>
      <c r="HT43" s="351"/>
      <c r="HU43" s="172"/>
      <c r="HV43" s="167">
        <v>160</v>
      </c>
      <c r="HW43" s="351"/>
      <c r="HX43" s="172"/>
      <c r="HY43" s="167">
        <v>160</v>
      </c>
      <c r="HZ43" s="351"/>
      <c r="IA43" s="172"/>
      <c r="IB43" s="167">
        <v>160</v>
      </c>
      <c r="IC43" s="351"/>
      <c r="ID43" s="172"/>
      <c r="IE43" s="167">
        <v>160</v>
      </c>
      <c r="IF43" s="351"/>
      <c r="IG43" s="172"/>
      <c r="IH43" s="167">
        <v>160</v>
      </c>
      <c r="II43" s="351"/>
      <c r="IJ43" s="172"/>
      <c r="IK43" s="256">
        <f t="shared" si="43"/>
        <v>0</v>
      </c>
      <c r="IL43" s="255">
        <f t="shared" si="44"/>
        <v>0</v>
      </c>
      <c r="IM43" s="230">
        <f t="shared" si="45"/>
        <v>0</v>
      </c>
      <c r="IN43" s="231">
        <f t="shared" si="46"/>
        <v>0</v>
      </c>
      <c r="IQ43" s="167">
        <v>160</v>
      </c>
      <c r="IR43" s="351"/>
      <c r="IS43" s="172"/>
      <c r="IT43" s="167">
        <v>160</v>
      </c>
      <c r="IU43" s="351"/>
      <c r="IV43" s="172"/>
      <c r="IW43" s="167">
        <v>160</v>
      </c>
      <c r="IX43" s="351"/>
      <c r="IY43" s="172"/>
      <c r="IZ43" s="167">
        <v>160</v>
      </c>
      <c r="JA43" s="351"/>
      <c r="JB43" s="172"/>
      <c r="JC43" s="167">
        <v>160</v>
      </c>
      <c r="JD43" s="351"/>
      <c r="JE43" s="172"/>
      <c r="JF43" s="167">
        <v>160</v>
      </c>
      <c r="JG43" s="351"/>
      <c r="JH43" s="172"/>
      <c r="JI43" s="209">
        <v>160</v>
      </c>
      <c r="JJ43" s="351"/>
      <c r="JK43" s="172"/>
      <c r="JL43" s="167">
        <v>160</v>
      </c>
      <c r="JM43" s="351"/>
      <c r="JN43" s="172"/>
      <c r="JO43" s="256">
        <f t="shared" si="47"/>
        <v>0</v>
      </c>
      <c r="JP43" s="255">
        <f t="shared" si="48"/>
        <v>0</v>
      </c>
      <c r="JQ43" s="230">
        <f t="shared" si="49"/>
        <v>0</v>
      </c>
      <c r="JR43" s="231">
        <f t="shared" si="50"/>
        <v>0</v>
      </c>
      <c r="JU43" s="357">
        <v>160</v>
      </c>
      <c r="JV43" s="335"/>
      <c r="JW43" s="172"/>
      <c r="JX43" s="167">
        <v>160</v>
      </c>
      <c r="JY43" s="351"/>
      <c r="JZ43" s="172"/>
      <c r="KA43" s="198">
        <v>160</v>
      </c>
      <c r="KB43" s="335"/>
      <c r="KC43" s="172"/>
      <c r="KD43" s="198">
        <v>160</v>
      </c>
      <c r="KE43" s="335"/>
      <c r="KF43" s="172"/>
      <c r="KG43" s="167">
        <v>160</v>
      </c>
      <c r="KH43" s="351"/>
      <c r="KI43" s="172"/>
      <c r="KJ43" s="167">
        <v>160</v>
      </c>
      <c r="KK43" s="351"/>
      <c r="KL43" s="172"/>
      <c r="KM43" s="167">
        <v>160</v>
      </c>
      <c r="KN43" s="351"/>
      <c r="KO43" s="172"/>
      <c r="KP43" s="167">
        <v>160</v>
      </c>
      <c r="KQ43" s="351"/>
      <c r="KR43" s="172"/>
      <c r="KS43" s="256">
        <f t="shared" si="51"/>
        <v>0</v>
      </c>
      <c r="KT43" s="255">
        <f t="shared" si="52"/>
        <v>0</v>
      </c>
      <c r="KU43" s="230">
        <f t="shared" si="53"/>
        <v>0</v>
      </c>
      <c r="KV43" s="231">
        <f t="shared" si="54"/>
        <v>0</v>
      </c>
      <c r="KY43" s="287" t="s">
        <v>300</v>
      </c>
      <c r="KZ43" s="365">
        <v>160</v>
      </c>
      <c r="LA43" s="335"/>
      <c r="LB43" s="180"/>
      <c r="LC43" s="256">
        <f t="shared" si="55"/>
        <v>0</v>
      </c>
      <c r="LD43" s="231">
        <f t="shared" si="58"/>
        <v>0</v>
      </c>
      <c r="LE43" s="230">
        <f t="shared" si="56"/>
        <v>0</v>
      </c>
      <c r="LF43" s="255">
        <f t="shared" si="59"/>
        <v>0</v>
      </c>
      <c r="LG43" s="297"/>
      <c r="LJ43" s="232">
        <f t="shared" si="60"/>
        <v>0</v>
      </c>
      <c r="LK43" s="259">
        <f t="shared" si="61"/>
        <v>0</v>
      </c>
      <c r="LL43" s="230">
        <f t="shared" si="62"/>
        <v>0</v>
      </c>
      <c r="LM43" s="231">
        <f t="shared" si="63"/>
        <v>0</v>
      </c>
      <c r="LN43" s="234">
        <f t="shared" si="64"/>
        <v>0</v>
      </c>
      <c r="LO43" s="233">
        <f t="shared" si="65"/>
        <v>0</v>
      </c>
      <c r="LP43" s="230">
        <f t="shared" si="66"/>
        <v>0</v>
      </c>
      <c r="LQ43" s="255">
        <f t="shared" si="67"/>
        <v>0</v>
      </c>
      <c r="LR43" s="426">
        <f t="shared" si="68"/>
        <v>0</v>
      </c>
      <c r="LS43" s="434">
        <f t="shared" si="69"/>
        <v>0</v>
      </c>
      <c r="LT43" s="426">
        <f t="shared" si="70"/>
        <v>0</v>
      </c>
      <c r="LU43" s="431">
        <f t="shared" si="71"/>
        <v>0</v>
      </c>
      <c r="LV43" s="429" t="s">
        <v>343</v>
      </c>
      <c r="LW43" s="434" t="s">
        <v>343</v>
      </c>
      <c r="LX43" s="426">
        <f t="shared" si="72"/>
        <v>0</v>
      </c>
      <c r="LY43" s="431">
        <f t="shared" si="73"/>
        <v>0</v>
      </c>
      <c r="MD43" s="26"/>
      <c r="ME43" s="26"/>
      <c r="MG43" s="26"/>
    </row>
    <row r="44" spans="2:345" s="4" customFormat="1" ht="15" hidden="1" customHeight="1" x14ac:dyDescent="0.25">
      <c r="B44" s="46"/>
      <c r="C44" s="572"/>
      <c r="D44" s="573"/>
      <c r="E44" s="564"/>
      <c r="F44" s="575"/>
      <c r="G44" s="593"/>
      <c r="H44" s="58"/>
      <c r="I44" s="57">
        <f>INT(ROUND(F44,2)*(IF(RIGHT(G44,1)="*",data!$J$11*H44+(IF(H44&gt;0, data!$K$11,0)),(IF(G44&gt;0,data!$J$11*RIGHT(G44,5)+data!$K$11,0)))))</f>
        <v>0</v>
      </c>
      <c r="J44" s="57"/>
      <c r="K44" s="594"/>
      <c r="L44" s="566"/>
      <c r="M44" s="131"/>
      <c r="N44" s="57">
        <f>INT(ROUND(F44,2)*(IF(J44&gt;0,(IF(L44="ano",data!$J$6,0)),0)))</f>
        <v>0</v>
      </c>
      <c r="O44" s="61"/>
      <c r="P44" s="63"/>
      <c r="Q44" s="26"/>
      <c r="R44" s="292" t="str">
        <f t="shared" si="17"/>
        <v/>
      </c>
      <c r="S44" s="293" t="str">
        <f t="shared" si="18"/>
        <v/>
      </c>
      <c r="T44" s="65" t="s">
        <v>343</v>
      </c>
      <c r="U44" s="294" t="str">
        <f t="shared" si="57"/>
        <v/>
      </c>
      <c r="V44" s="23"/>
      <c r="W44" s="26"/>
      <c r="X44" s="26">
        <f>IF(OR(G44=data!$I$18,G44=data!$I$19,G44=data!$I$20,G44=data!$I$21,G44=data!$I$22,G44=data!$I$23,G44=data!$I$24,G44=data!$I$25,G44=data!$I$26,G44=data!$I$27,G44=data!$I$28,G44=data!$I$29,G44=data!$I$30,G44=data!$I$31,G44=data!$I$32,G44=data!$I$33,G44=data!$I$34,G44=data!$I$35,G44=data!$I$36,G44=data!$I$37,G44=data!$I$38,G44=data!$I$39,G44=data!$I$40,G44=data!$I$41,G44=data!$I$42,G44=data!$I$43,G44=data!$I$44),1,0)</f>
        <v>0</v>
      </c>
      <c r="Z44" s="176" t="s">
        <v>300</v>
      </c>
      <c r="AA44" s="10"/>
      <c r="AB44" s="10"/>
      <c r="AC44" s="578">
        <v>160</v>
      </c>
      <c r="AD44" s="579"/>
      <c r="AE44" s="580"/>
      <c r="AF44" s="578">
        <v>160</v>
      </c>
      <c r="AG44" s="579"/>
      <c r="AH44" s="580"/>
      <c r="AI44" s="578">
        <v>160</v>
      </c>
      <c r="AJ44" s="579"/>
      <c r="AK44" s="580"/>
      <c r="AL44" s="578">
        <v>160</v>
      </c>
      <c r="AM44" s="579"/>
      <c r="AN44" s="580"/>
      <c r="AO44" s="578">
        <v>160</v>
      </c>
      <c r="AP44" s="579"/>
      <c r="AQ44" s="580"/>
      <c r="AR44" s="578">
        <v>160</v>
      </c>
      <c r="AS44" s="579"/>
      <c r="AT44" s="580"/>
      <c r="AU44" s="578">
        <v>160</v>
      </c>
      <c r="AV44" s="579"/>
      <c r="AW44" s="580"/>
      <c r="AX44" s="578">
        <v>160</v>
      </c>
      <c r="AY44" s="579"/>
      <c r="AZ44" s="580"/>
      <c r="BA44" s="578">
        <v>160</v>
      </c>
      <c r="BB44" s="579"/>
      <c r="BC44" s="580"/>
      <c r="BD44" s="578">
        <v>160</v>
      </c>
      <c r="BE44" s="579"/>
      <c r="BF44" s="580"/>
      <c r="BG44" s="578">
        <v>160</v>
      </c>
      <c r="BH44" s="579"/>
      <c r="BI44" s="580"/>
      <c r="BJ44" s="578">
        <v>160</v>
      </c>
      <c r="BK44" s="579"/>
      <c r="BL44" s="580"/>
      <c r="BM44" s="337">
        <f t="shared" si="19"/>
        <v>0</v>
      </c>
      <c r="BN44" s="231">
        <f t="shared" si="20"/>
        <v>0</v>
      </c>
      <c r="BO44" s="230">
        <f t="shared" si="21"/>
        <v>0</v>
      </c>
      <c r="BP44" s="231">
        <f t="shared" si="22"/>
        <v>0</v>
      </c>
      <c r="BQ44" s="23"/>
      <c r="BR44" s="23"/>
      <c r="BS44" s="177">
        <v>160</v>
      </c>
      <c r="BT44" s="591"/>
      <c r="BU44" s="178"/>
      <c r="BV44" s="177">
        <v>160</v>
      </c>
      <c r="BW44" s="591"/>
      <c r="BX44" s="178"/>
      <c r="BY44" s="177">
        <v>160</v>
      </c>
      <c r="BZ44" s="591"/>
      <c r="CA44" s="178"/>
      <c r="CB44" s="177">
        <v>160</v>
      </c>
      <c r="CC44" s="591"/>
      <c r="CD44" s="178"/>
      <c r="CE44" s="177">
        <v>160</v>
      </c>
      <c r="CF44" s="591"/>
      <c r="CG44" s="178"/>
      <c r="CH44" s="177">
        <v>160</v>
      </c>
      <c r="CI44" s="591"/>
      <c r="CJ44" s="178"/>
      <c r="CK44" s="177">
        <v>160</v>
      </c>
      <c r="CL44" s="591"/>
      <c r="CM44" s="178"/>
      <c r="CN44" s="177">
        <v>160</v>
      </c>
      <c r="CO44" s="591"/>
      <c r="CP44" s="178"/>
      <c r="CQ44" s="256">
        <f t="shared" si="23"/>
        <v>0</v>
      </c>
      <c r="CR44" s="255">
        <f t="shared" si="24"/>
        <v>0</v>
      </c>
      <c r="CS44" s="230">
        <f t="shared" si="25"/>
        <v>0</v>
      </c>
      <c r="CT44" s="231">
        <f t="shared" si="26"/>
        <v>0</v>
      </c>
      <c r="CU44" s="23"/>
      <c r="CV44" s="23"/>
      <c r="CW44" s="177">
        <v>160</v>
      </c>
      <c r="CX44" s="584"/>
      <c r="CY44" s="585"/>
      <c r="CZ44" s="205">
        <v>160</v>
      </c>
      <c r="DA44" s="579"/>
      <c r="DB44" s="585"/>
      <c r="DC44" s="205">
        <v>160</v>
      </c>
      <c r="DD44" s="579"/>
      <c r="DE44" s="585"/>
      <c r="DF44" s="205">
        <v>160</v>
      </c>
      <c r="DG44" s="579"/>
      <c r="DH44" s="585"/>
      <c r="DI44" s="205">
        <v>160</v>
      </c>
      <c r="DJ44" s="579"/>
      <c r="DK44" s="585"/>
      <c r="DL44" s="177">
        <v>160</v>
      </c>
      <c r="DM44" s="584"/>
      <c r="DN44" s="585"/>
      <c r="DO44" s="205">
        <v>160</v>
      </c>
      <c r="DP44" s="579"/>
      <c r="DQ44" s="585"/>
      <c r="DR44" s="205">
        <v>160</v>
      </c>
      <c r="DS44" s="579"/>
      <c r="DT44" s="585"/>
      <c r="DU44" s="256">
        <f t="shared" si="27"/>
        <v>0</v>
      </c>
      <c r="DV44" s="255">
        <f t="shared" si="28"/>
        <v>0</v>
      </c>
      <c r="DW44" s="230">
        <f t="shared" si="29"/>
        <v>0</v>
      </c>
      <c r="DX44" s="231">
        <f t="shared" si="30"/>
        <v>0</v>
      </c>
      <c r="DY44" s="23"/>
      <c r="DZ44" s="23"/>
      <c r="EA44" s="586">
        <v>160</v>
      </c>
      <c r="EB44" s="591"/>
      <c r="EC44" s="585"/>
      <c r="ED44" s="205">
        <v>160</v>
      </c>
      <c r="EE44" s="591"/>
      <c r="EF44" s="585"/>
      <c r="EG44" s="205">
        <v>160</v>
      </c>
      <c r="EH44" s="591"/>
      <c r="EI44" s="585"/>
      <c r="EJ44" s="205">
        <v>160</v>
      </c>
      <c r="EK44" s="591"/>
      <c r="EL44" s="585"/>
      <c r="EM44" s="177">
        <v>160</v>
      </c>
      <c r="EN44" s="584"/>
      <c r="EO44" s="585"/>
      <c r="EP44" s="205">
        <v>160</v>
      </c>
      <c r="EQ44" s="591"/>
      <c r="ER44" s="585"/>
      <c r="ES44" s="177">
        <v>160</v>
      </c>
      <c r="ET44" s="584"/>
      <c r="EU44" s="585"/>
      <c r="EV44" s="205">
        <v>160</v>
      </c>
      <c r="EW44" s="591"/>
      <c r="EX44" s="585"/>
      <c r="EY44" s="256">
        <f t="shared" si="31"/>
        <v>0</v>
      </c>
      <c r="EZ44" s="255">
        <f t="shared" si="32"/>
        <v>0</v>
      </c>
      <c r="FA44" s="230">
        <f t="shared" si="33"/>
        <v>0</v>
      </c>
      <c r="FB44" s="231">
        <f t="shared" si="34"/>
        <v>0</v>
      </c>
      <c r="FC44" s="23"/>
      <c r="FD44" s="23"/>
      <c r="FE44" s="586">
        <v>160</v>
      </c>
      <c r="FF44" s="591"/>
      <c r="FG44" s="585"/>
      <c r="FH44" s="205">
        <v>160</v>
      </c>
      <c r="FI44" s="591"/>
      <c r="FJ44" s="585"/>
      <c r="FK44" s="205">
        <v>160</v>
      </c>
      <c r="FL44" s="591"/>
      <c r="FM44" s="585"/>
      <c r="FN44" s="205">
        <v>160</v>
      </c>
      <c r="FO44" s="591"/>
      <c r="FP44" s="585"/>
      <c r="FQ44" s="205">
        <v>160</v>
      </c>
      <c r="FR44" s="591"/>
      <c r="FS44" s="585"/>
      <c r="FT44" s="205">
        <v>160</v>
      </c>
      <c r="FU44" s="591"/>
      <c r="FV44" s="585"/>
      <c r="FW44" s="205">
        <v>160</v>
      </c>
      <c r="FX44" s="591"/>
      <c r="FY44" s="585"/>
      <c r="FZ44" s="205">
        <v>160</v>
      </c>
      <c r="GA44" s="591"/>
      <c r="GB44" s="585"/>
      <c r="GC44" s="256">
        <f t="shared" si="35"/>
        <v>0</v>
      </c>
      <c r="GD44" s="255">
        <f t="shared" si="36"/>
        <v>0</v>
      </c>
      <c r="GE44" s="230">
        <f t="shared" si="37"/>
        <v>0</v>
      </c>
      <c r="GF44" s="231">
        <f t="shared" si="38"/>
        <v>0</v>
      </c>
      <c r="GG44" s="23"/>
      <c r="GH44" s="23"/>
      <c r="GI44" s="586">
        <v>160</v>
      </c>
      <c r="GJ44" s="591"/>
      <c r="GK44" s="585"/>
      <c r="GL44" s="205">
        <v>160</v>
      </c>
      <c r="GM44" s="591"/>
      <c r="GN44" s="585"/>
      <c r="GO44" s="177">
        <v>160</v>
      </c>
      <c r="GP44" s="584"/>
      <c r="GQ44" s="585"/>
      <c r="GR44" s="177">
        <v>160</v>
      </c>
      <c r="GS44" s="584"/>
      <c r="GT44" s="585"/>
      <c r="GU44" s="177">
        <v>160</v>
      </c>
      <c r="GV44" s="584"/>
      <c r="GW44" s="585"/>
      <c r="GX44" s="177">
        <v>160</v>
      </c>
      <c r="GY44" s="584"/>
      <c r="GZ44" s="585"/>
      <c r="HA44" s="205">
        <v>160</v>
      </c>
      <c r="HB44" s="591"/>
      <c r="HC44" s="585"/>
      <c r="HD44" s="205">
        <v>160</v>
      </c>
      <c r="HE44" s="591"/>
      <c r="HF44" s="585"/>
      <c r="HG44" s="256">
        <f t="shared" si="39"/>
        <v>0</v>
      </c>
      <c r="HH44" s="255">
        <f t="shared" si="40"/>
        <v>0</v>
      </c>
      <c r="HI44" s="230">
        <f t="shared" si="41"/>
        <v>0</v>
      </c>
      <c r="HJ44" s="231">
        <f t="shared" si="42"/>
        <v>0</v>
      </c>
      <c r="HK44" s="23"/>
      <c r="HL44" s="23"/>
      <c r="HM44" s="177">
        <v>160</v>
      </c>
      <c r="HN44" s="584"/>
      <c r="HO44" s="585"/>
      <c r="HP44" s="177">
        <v>160</v>
      </c>
      <c r="HQ44" s="584"/>
      <c r="HR44" s="585"/>
      <c r="HS44" s="177">
        <v>160</v>
      </c>
      <c r="HT44" s="584"/>
      <c r="HU44" s="585"/>
      <c r="HV44" s="177">
        <v>160</v>
      </c>
      <c r="HW44" s="584"/>
      <c r="HX44" s="585"/>
      <c r="HY44" s="177">
        <v>160</v>
      </c>
      <c r="HZ44" s="584"/>
      <c r="IA44" s="585"/>
      <c r="IB44" s="177">
        <v>160</v>
      </c>
      <c r="IC44" s="584"/>
      <c r="ID44" s="585"/>
      <c r="IE44" s="177">
        <v>160</v>
      </c>
      <c r="IF44" s="584"/>
      <c r="IG44" s="585"/>
      <c r="IH44" s="177">
        <v>160</v>
      </c>
      <c r="II44" s="584"/>
      <c r="IJ44" s="585"/>
      <c r="IK44" s="256">
        <f t="shared" si="43"/>
        <v>0</v>
      </c>
      <c r="IL44" s="255">
        <f t="shared" si="44"/>
        <v>0</v>
      </c>
      <c r="IM44" s="230">
        <f t="shared" si="45"/>
        <v>0</v>
      </c>
      <c r="IN44" s="231">
        <f t="shared" si="46"/>
        <v>0</v>
      </c>
      <c r="IO44" s="23"/>
      <c r="IP44" s="23"/>
      <c r="IQ44" s="177">
        <v>160</v>
      </c>
      <c r="IR44" s="584"/>
      <c r="IS44" s="585"/>
      <c r="IT44" s="177">
        <v>160</v>
      </c>
      <c r="IU44" s="584"/>
      <c r="IV44" s="585"/>
      <c r="IW44" s="177">
        <v>160</v>
      </c>
      <c r="IX44" s="584"/>
      <c r="IY44" s="585"/>
      <c r="IZ44" s="177">
        <v>160</v>
      </c>
      <c r="JA44" s="584"/>
      <c r="JB44" s="585"/>
      <c r="JC44" s="177">
        <v>160</v>
      </c>
      <c r="JD44" s="584"/>
      <c r="JE44" s="585"/>
      <c r="JF44" s="177">
        <v>160</v>
      </c>
      <c r="JG44" s="584"/>
      <c r="JH44" s="585"/>
      <c r="JI44" s="568">
        <v>160</v>
      </c>
      <c r="JJ44" s="584"/>
      <c r="JK44" s="585"/>
      <c r="JL44" s="177">
        <v>160</v>
      </c>
      <c r="JM44" s="584"/>
      <c r="JN44" s="585"/>
      <c r="JO44" s="256">
        <f t="shared" si="47"/>
        <v>0</v>
      </c>
      <c r="JP44" s="255">
        <f t="shared" si="48"/>
        <v>0</v>
      </c>
      <c r="JQ44" s="230">
        <f t="shared" si="49"/>
        <v>0</v>
      </c>
      <c r="JR44" s="231">
        <f t="shared" si="50"/>
        <v>0</v>
      </c>
      <c r="JS44" s="23"/>
      <c r="JT44" s="23"/>
      <c r="JU44" s="586">
        <v>160</v>
      </c>
      <c r="JV44" s="591"/>
      <c r="JW44" s="585"/>
      <c r="JX44" s="177">
        <v>160</v>
      </c>
      <c r="JY44" s="584"/>
      <c r="JZ44" s="585"/>
      <c r="KA44" s="205">
        <v>160</v>
      </c>
      <c r="KB44" s="591"/>
      <c r="KC44" s="585"/>
      <c r="KD44" s="205">
        <v>160</v>
      </c>
      <c r="KE44" s="591"/>
      <c r="KF44" s="585"/>
      <c r="KG44" s="177">
        <v>160</v>
      </c>
      <c r="KH44" s="584"/>
      <c r="KI44" s="585"/>
      <c r="KJ44" s="177">
        <v>160</v>
      </c>
      <c r="KK44" s="584"/>
      <c r="KL44" s="585"/>
      <c r="KM44" s="177">
        <v>160</v>
      </c>
      <c r="KN44" s="584"/>
      <c r="KO44" s="585"/>
      <c r="KP44" s="177">
        <v>160</v>
      </c>
      <c r="KQ44" s="584"/>
      <c r="KR44" s="585"/>
      <c r="KS44" s="256">
        <f t="shared" si="51"/>
        <v>0</v>
      </c>
      <c r="KT44" s="255">
        <f t="shared" si="52"/>
        <v>0</v>
      </c>
      <c r="KU44" s="230">
        <f t="shared" si="53"/>
        <v>0</v>
      </c>
      <c r="KV44" s="231">
        <f t="shared" si="54"/>
        <v>0</v>
      </c>
      <c r="KW44" s="23"/>
      <c r="KX44" s="23"/>
      <c r="KY44" s="589" t="s">
        <v>300</v>
      </c>
      <c r="KZ44" s="595">
        <v>160</v>
      </c>
      <c r="LA44" s="591"/>
      <c r="LB44" s="178"/>
      <c r="LC44" s="256">
        <f t="shared" si="55"/>
        <v>0</v>
      </c>
      <c r="LD44" s="231">
        <f t="shared" si="58"/>
        <v>0</v>
      </c>
      <c r="LE44" s="230">
        <f t="shared" si="56"/>
        <v>0</v>
      </c>
      <c r="LF44" s="255">
        <f t="shared" si="59"/>
        <v>0</v>
      </c>
      <c r="LG44" s="592"/>
      <c r="LH44" s="23"/>
      <c r="LI44" s="23"/>
      <c r="LJ44" s="232">
        <f t="shared" si="60"/>
        <v>0</v>
      </c>
      <c r="LK44" s="259">
        <f t="shared" si="61"/>
        <v>0</v>
      </c>
      <c r="LL44" s="230">
        <f t="shared" si="62"/>
        <v>0</v>
      </c>
      <c r="LM44" s="231">
        <f t="shared" si="63"/>
        <v>0</v>
      </c>
      <c r="LN44" s="234">
        <f t="shared" si="64"/>
        <v>0</v>
      </c>
      <c r="LO44" s="233">
        <f t="shared" si="65"/>
        <v>0</v>
      </c>
      <c r="LP44" s="230">
        <f t="shared" si="66"/>
        <v>0</v>
      </c>
      <c r="LQ44" s="255">
        <f t="shared" si="67"/>
        <v>0</v>
      </c>
      <c r="LR44" s="426">
        <f t="shared" si="68"/>
        <v>0</v>
      </c>
      <c r="LS44" s="434">
        <f t="shared" si="69"/>
        <v>0</v>
      </c>
      <c r="LT44" s="426">
        <f t="shared" si="70"/>
        <v>0</v>
      </c>
      <c r="LU44" s="431">
        <f t="shared" si="71"/>
        <v>0</v>
      </c>
      <c r="LV44" s="429" t="s">
        <v>343</v>
      </c>
      <c r="LW44" s="434" t="s">
        <v>343</v>
      </c>
      <c r="LX44" s="426">
        <f t="shared" si="72"/>
        <v>0</v>
      </c>
      <c r="LY44" s="431">
        <f t="shared" si="73"/>
        <v>0</v>
      </c>
      <c r="LZ44" s="23"/>
      <c r="MD44" s="26"/>
      <c r="ME44" s="26"/>
      <c r="MG44" s="26"/>
    </row>
    <row r="45" spans="2:345" s="4" customFormat="1" ht="16.5" customHeight="1" x14ac:dyDescent="0.25">
      <c r="B45" s="46" t="s">
        <v>29</v>
      </c>
      <c r="C45" s="952"/>
      <c r="D45" s="953"/>
      <c r="E45" s="313"/>
      <c r="F45" s="314"/>
      <c r="G45" s="315"/>
      <c r="H45" s="59"/>
      <c r="I45" s="57">
        <f>INT(ROUND(F45,2)*(IF(RIGHT(G45,1)="*",data!$J$11*H45+(IF(H45&gt;0, data!$K$11,0)),(IF(G45&gt;0,data!$J$11*RIGHT(G45,5)+data!$K$11,0)))))</f>
        <v>0</v>
      </c>
      <c r="J45" s="57">
        <f>IF(E45&gt;0,I45*E45,0)</f>
        <v>0</v>
      </c>
      <c r="K45" s="319"/>
      <c r="L45" s="320"/>
      <c r="M45" s="318"/>
      <c r="N45" s="57">
        <f>INT(ROUND(F45,2)*(IF(J45&gt;0,(IF(L45="ano",data!$J$6,0)),0)))</f>
        <v>0</v>
      </c>
      <c r="O45" s="61">
        <f>IF(M45&gt;E45,N45*E45,N45*M45)</f>
        <v>0</v>
      </c>
      <c r="P45" s="63">
        <f>J45+O45</f>
        <v>0</v>
      </c>
      <c r="Q45" s="26"/>
      <c r="R45" s="292" t="str">
        <f t="shared" si="17"/>
        <v/>
      </c>
      <c r="S45" s="293" t="str">
        <f t="shared" si="18"/>
        <v/>
      </c>
      <c r="T45" s="65" t="s">
        <v>343</v>
      </c>
      <c r="U45" s="294" t="str">
        <f t="shared" si="57"/>
        <v/>
      </c>
      <c r="V45" s="4">
        <f>IF(P45&gt;0,IF(ISTEXT(C45)=TRUE,0,1),0)</f>
        <v>0</v>
      </c>
      <c r="W45" s="26">
        <f>IF(H45&gt;0,IF(RIGHT(G45,1)="*",0,1),0)</f>
        <v>0</v>
      </c>
      <c r="X45" s="26">
        <f>IF(OR(G45=data!$I$18,G45=data!$I$19,G45=data!$I$20,G45=data!$I$21,G45=data!$I$22,G45=data!$I$23,G45=data!$I$24,G45=data!$I$25,G45=data!$I$26,G45=data!$I$27,G45=data!$I$28,G45=data!$I$29,G45=data!$I$30,G45=data!$I$31,G45=data!$I$32,G45=data!$I$33,G45=data!$I$34,G45=data!$I$35,G45=data!$I$36,G45=data!$I$37,G45=data!$I$38,G45=data!$I$39,G45=data!$I$40,G45=data!$I$41,G45=data!$I$42,G45=data!$I$43,G45=data!$I$44),1,0)</f>
        <v>0</v>
      </c>
      <c r="Z45" s="179" t="s">
        <v>300</v>
      </c>
      <c r="AA45" s="10"/>
      <c r="AB45" s="10"/>
      <c r="AC45" s="171">
        <v>160</v>
      </c>
      <c r="AD45" s="336"/>
      <c r="AE45" s="227"/>
      <c r="AF45" s="171">
        <v>160</v>
      </c>
      <c r="AG45" s="336"/>
      <c r="AH45" s="227"/>
      <c r="AI45" s="171">
        <v>160</v>
      </c>
      <c r="AJ45" s="336"/>
      <c r="AK45" s="227"/>
      <c r="AL45" s="171">
        <v>160</v>
      </c>
      <c r="AM45" s="336"/>
      <c r="AN45" s="227"/>
      <c r="AO45" s="171">
        <v>160</v>
      </c>
      <c r="AP45" s="336"/>
      <c r="AQ45" s="227"/>
      <c r="AR45" s="171">
        <v>160</v>
      </c>
      <c r="AS45" s="336"/>
      <c r="AT45" s="227"/>
      <c r="AU45" s="171">
        <v>160</v>
      </c>
      <c r="AV45" s="336"/>
      <c r="AW45" s="227"/>
      <c r="AX45" s="171">
        <v>160</v>
      </c>
      <c r="AY45" s="336"/>
      <c r="AZ45" s="227"/>
      <c r="BA45" s="171">
        <v>160</v>
      </c>
      <c r="BB45" s="336"/>
      <c r="BC45" s="227"/>
      <c r="BD45" s="171">
        <v>160</v>
      </c>
      <c r="BE45" s="336"/>
      <c r="BF45" s="227"/>
      <c r="BG45" s="171">
        <v>160</v>
      </c>
      <c r="BH45" s="336"/>
      <c r="BI45" s="227"/>
      <c r="BJ45" s="171">
        <v>160</v>
      </c>
      <c r="BK45" s="336"/>
      <c r="BL45" s="227"/>
      <c r="BM45" s="337">
        <f t="shared" si="19"/>
        <v>0</v>
      </c>
      <c r="BN45" s="231">
        <f t="shared" si="20"/>
        <v>0</v>
      </c>
      <c r="BO45" s="230">
        <f t="shared" si="21"/>
        <v>0</v>
      </c>
      <c r="BP45" s="231">
        <f t="shared" si="22"/>
        <v>0</v>
      </c>
      <c r="BS45" s="167">
        <v>160</v>
      </c>
      <c r="BT45" s="335"/>
      <c r="BU45" s="180"/>
      <c r="BV45" s="167">
        <v>160</v>
      </c>
      <c r="BW45" s="335"/>
      <c r="BX45" s="180"/>
      <c r="BY45" s="167">
        <v>160</v>
      </c>
      <c r="BZ45" s="335"/>
      <c r="CA45" s="180"/>
      <c r="CB45" s="167">
        <v>160</v>
      </c>
      <c r="CC45" s="335"/>
      <c r="CD45" s="180"/>
      <c r="CE45" s="167">
        <v>160</v>
      </c>
      <c r="CF45" s="335"/>
      <c r="CG45" s="180"/>
      <c r="CH45" s="167">
        <v>160</v>
      </c>
      <c r="CI45" s="335"/>
      <c r="CJ45" s="180"/>
      <c r="CK45" s="167">
        <v>160</v>
      </c>
      <c r="CL45" s="335"/>
      <c r="CM45" s="180"/>
      <c r="CN45" s="167">
        <v>160</v>
      </c>
      <c r="CO45" s="335"/>
      <c r="CP45" s="180"/>
      <c r="CQ45" s="256">
        <f t="shared" si="23"/>
        <v>0</v>
      </c>
      <c r="CR45" s="255">
        <f t="shared" si="24"/>
        <v>0</v>
      </c>
      <c r="CS45" s="230">
        <f t="shared" si="25"/>
        <v>0</v>
      </c>
      <c r="CT45" s="231">
        <f t="shared" si="26"/>
        <v>0</v>
      </c>
      <c r="CW45" s="167">
        <v>160</v>
      </c>
      <c r="CX45" s="351"/>
      <c r="CY45" s="172"/>
      <c r="CZ45" s="198">
        <v>160</v>
      </c>
      <c r="DA45" s="336"/>
      <c r="DB45" s="172"/>
      <c r="DC45" s="198">
        <v>160</v>
      </c>
      <c r="DD45" s="336"/>
      <c r="DE45" s="172"/>
      <c r="DF45" s="198">
        <v>160</v>
      </c>
      <c r="DG45" s="336"/>
      <c r="DH45" s="172"/>
      <c r="DI45" s="198">
        <v>160</v>
      </c>
      <c r="DJ45" s="336"/>
      <c r="DK45" s="172"/>
      <c r="DL45" s="167">
        <v>160</v>
      </c>
      <c r="DM45" s="351"/>
      <c r="DN45" s="172"/>
      <c r="DO45" s="198">
        <v>160</v>
      </c>
      <c r="DP45" s="336"/>
      <c r="DQ45" s="172"/>
      <c r="DR45" s="198">
        <v>160</v>
      </c>
      <c r="DS45" s="336"/>
      <c r="DT45" s="172"/>
      <c r="DU45" s="256">
        <f t="shared" si="27"/>
        <v>0</v>
      </c>
      <c r="DV45" s="255">
        <f t="shared" si="28"/>
        <v>0</v>
      </c>
      <c r="DW45" s="230">
        <f t="shared" si="29"/>
        <v>0</v>
      </c>
      <c r="DX45" s="231">
        <f t="shared" si="30"/>
        <v>0</v>
      </c>
      <c r="EA45" s="357">
        <v>160</v>
      </c>
      <c r="EB45" s="335"/>
      <c r="EC45" s="172"/>
      <c r="ED45" s="198">
        <v>160</v>
      </c>
      <c r="EE45" s="335"/>
      <c r="EF45" s="172"/>
      <c r="EG45" s="198">
        <v>160</v>
      </c>
      <c r="EH45" s="335"/>
      <c r="EI45" s="172"/>
      <c r="EJ45" s="198">
        <v>160</v>
      </c>
      <c r="EK45" s="335"/>
      <c r="EL45" s="172"/>
      <c r="EM45" s="167">
        <v>160</v>
      </c>
      <c r="EN45" s="351"/>
      <c r="EO45" s="172"/>
      <c r="EP45" s="198">
        <v>160</v>
      </c>
      <c r="EQ45" s="335"/>
      <c r="ER45" s="172"/>
      <c r="ES45" s="167">
        <v>160</v>
      </c>
      <c r="ET45" s="351"/>
      <c r="EU45" s="172"/>
      <c r="EV45" s="198">
        <v>160</v>
      </c>
      <c r="EW45" s="335"/>
      <c r="EX45" s="172"/>
      <c r="EY45" s="256">
        <f t="shared" si="31"/>
        <v>0</v>
      </c>
      <c r="EZ45" s="255">
        <f t="shared" si="32"/>
        <v>0</v>
      </c>
      <c r="FA45" s="230">
        <f t="shared" si="33"/>
        <v>0</v>
      </c>
      <c r="FB45" s="231">
        <f t="shared" si="34"/>
        <v>0</v>
      </c>
      <c r="FE45" s="357">
        <v>160</v>
      </c>
      <c r="FF45" s="335"/>
      <c r="FG45" s="172"/>
      <c r="FH45" s="198">
        <v>160</v>
      </c>
      <c r="FI45" s="335"/>
      <c r="FJ45" s="172"/>
      <c r="FK45" s="198">
        <v>160</v>
      </c>
      <c r="FL45" s="335"/>
      <c r="FM45" s="172"/>
      <c r="FN45" s="198">
        <v>160</v>
      </c>
      <c r="FO45" s="335"/>
      <c r="FP45" s="172"/>
      <c r="FQ45" s="198">
        <v>160</v>
      </c>
      <c r="FR45" s="335"/>
      <c r="FS45" s="172"/>
      <c r="FT45" s="198">
        <v>160</v>
      </c>
      <c r="FU45" s="335"/>
      <c r="FV45" s="172"/>
      <c r="FW45" s="198">
        <v>160</v>
      </c>
      <c r="FX45" s="335"/>
      <c r="FY45" s="172"/>
      <c r="FZ45" s="198">
        <v>160</v>
      </c>
      <c r="GA45" s="335"/>
      <c r="GB45" s="172"/>
      <c r="GC45" s="256">
        <f t="shared" si="35"/>
        <v>0</v>
      </c>
      <c r="GD45" s="255">
        <f t="shared" si="36"/>
        <v>0</v>
      </c>
      <c r="GE45" s="230">
        <f t="shared" si="37"/>
        <v>0</v>
      </c>
      <c r="GF45" s="231">
        <f t="shared" si="38"/>
        <v>0</v>
      </c>
      <c r="GI45" s="357">
        <v>160</v>
      </c>
      <c r="GJ45" s="335"/>
      <c r="GK45" s="172"/>
      <c r="GL45" s="198">
        <v>160</v>
      </c>
      <c r="GM45" s="335"/>
      <c r="GN45" s="172"/>
      <c r="GO45" s="167">
        <v>160</v>
      </c>
      <c r="GP45" s="351"/>
      <c r="GQ45" s="172"/>
      <c r="GR45" s="167">
        <v>160</v>
      </c>
      <c r="GS45" s="351"/>
      <c r="GT45" s="172"/>
      <c r="GU45" s="167">
        <v>160</v>
      </c>
      <c r="GV45" s="351"/>
      <c r="GW45" s="172"/>
      <c r="GX45" s="167">
        <v>160</v>
      </c>
      <c r="GY45" s="351"/>
      <c r="GZ45" s="172"/>
      <c r="HA45" s="198">
        <v>160</v>
      </c>
      <c r="HB45" s="335"/>
      <c r="HC45" s="172"/>
      <c r="HD45" s="198">
        <v>160</v>
      </c>
      <c r="HE45" s="335"/>
      <c r="HF45" s="172"/>
      <c r="HG45" s="256">
        <f t="shared" si="39"/>
        <v>0</v>
      </c>
      <c r="HH45" s="255">
        <f t="shared" si="40"/>
        <v>0</v>
      </c>
      <c r="HI45" s="230">
        <f t="shared" si="41"/>
        <v>0</v>
      </c>
      <c r="HJ45" s="231">
        <f t="shared" si="42"/>
        <v>0</v>
      </c>
      <c r="HM45" s="167">
        <v>160</v>
      </c>
      <c r="HN45" s="351"/>
      <c r="HO45" s="172"/>
      <c r="HP45" s="167">
        <v>160</v>
      </c>
      <c r="HQ45" s="351"/>
      <c r="HR45" s="172"/>
      <c r="HS45" s="167">
        <v>160</v>
      </c>
      <c r="HT45" s="351"/>
      <c r="HU45" s="172"/>
      <c r="HV45" s="167">
        <v>160</v>
      </c>
      <c r="HW45" s="351"/>
      <c r="HX45" s="172"/>
      <c r="HY45" s="167">
        <v>160</v>
      </c>
      <c r="HZ45" s="351"/>
      <c r="IA45" s="172"/>
      <c r="IB45" s="167">
        <v>160</v>
      </c>
      <c r="IC45" s="351"/>
      <c r="ID45" s="172"/>
      <c r="IE45" s="167">
        <v>160</v>
      </c>
      <c r="IF45" s="351"/>
      <c r="IG45" s="172"/>
      <c r="IH45" s="167">
        <v>160</v>
      </c>
      <c r="II45" s="351"/>
      <c r="IJ45" s="172"/>
      <c r="IK45" s="256">
        <f t="shared" si="43"/>
        <v>0</v>
      </c>
      <c r="IL45" s="255">
        <f t="shared" si="44"/>
        <v>0</v>
      </c>
      <c r="IM45" s="230">
        <f t="shared" si="45"/>
        <v>0</v>
      </c>
      <c r="IN45" s="231">
        <f t="shared" si="46"/>
        <v>0</v>
      </c>
      <c r="IQ45" s="167">
        <v>160</v>
      </c>
      <c r="IR45" s="351"/>
      <c r="IS45" s="172"/>
      <c r="IT45" s="167">
        <v>160</v>
      </c>
      <c r="IU45" s="351"/>
      <c r="IV45" s="172"/>
      <c r="IW45" s="167">
        <v>160</v>
      </c>
      <c r="IX45" s="351"/>
      <c r="IY45" s="172"/>
      <c r="IZ45" s="167">
        <v>160</v>
      </c>
      <c r="JA45" s="351"/>
      <c r="JB45" s="172"/>
      <c r="JC45" s="167">
        <v>160</v>
      </c>
      <c r="JD45" s="351"/>
      <c r="JE45" s="172"/>
      <c r="JF45" s="167">
        <v>160</v>
      </c>
      <c r="JG45" s="351"/>
      <c r="JH45" s="172"/>
      <c r="JI45" s="209">
        <v>160</v>
      </c>
      <c r="JJ45" s="351"/>
      <c r="JK45" s="172"/>
      <c r="JL45" s="167">
        <v>160</v>
      </c>
      <c r="JM45" s="351"/>
      <c r="JN45" s="172"/>
      <c r="JO45" s="256">
        <f t="shared" si="47"/>
        <v>0</v>
      </c>
      <c r="JP45" s="255">
        <f t="shared" si="48"/>
        <v>0</v>
      </c>
      <c r="JQ45" s="230">
        <f t="shared" si="49"/>
        <v>0</v>
      </c>
      <c r="JR45" s="231">
        <f t="shared" si="50"/>
        <v>0</v>
      </c>
      <c r="JU45" s="357">
        <v>160</v>
      </c>
      <c r="JV45" s="335"/>
      <c r="JW45" s="172"/>
      <c r="JX45" s="167">
        <v>160</v>
      </c>
      <c r="JY45" s="351"/>
      <c r="JZ45" s="172"/>
      <c r="KA45" s="198">
        <v>160</v>
      </c>
      <c r="KB45" s="335"/>
      <c r="KC45" s="172"/>
      <c r="KD45" s="198">
        <v>160</v>
      </c>
      <c r="KE45" s="335"/>
      <c r="KF45" s="172"/>
      <c r="KG45" s="167">
        <v>160</v>
      </c>
      <c r="KH45" s="351"/>
      <c r="KI45" s="172"/>
      <c r="KJ45" s="167">
        <v>160</v>
      </c>
      <c r="KK45" s="351"/>
      <c r="KL45" s="172"/>
      <c r="KM45" s="167">
        <v>160</v>
      </c>
      <c r="KN45" s="351"/>
      <c r="KO45" s="172"/>
      <c r="KP45" s="167">
        <v>160</v>
      </c>
      <c r="KQ45" s="351"/>
      <c r="KR45" s="172"/>
      <c r="KS45" s="256">
        <f t="shared" si="51"/>
        <v>0</v>
      </c>
      <c r="KT45" s="255">
        <f t="shared" si="52"/>
        <v>0</v>
      </c>
      <c r="KU45" s="230">
        <f t="shared" si="53"/>
        <v>0</v>
      </c>
      <c r="KV45" s="231">
        <f t="shared" si="54"/>
        <v>0</v>
      </c>
      <c r="KY45" s="287" t="s">
        <v>300</v>
      </c>
      <c r="KZ45" s="365">
        <v>160</v>
      </c>
      <c r="LA45" s="335"/>
      <c r="LB45" s="180"/>
      <c r="LC45" s="256">
        <f t="shared" si="55"/>
        <v>0</v>
      </c>
      <c r="LD45" s="231">
        <f t="shared" si="58"/>
        <v>0</v>
      </c>
      <c r="LE45" s="230">
        <f t="shared" si="56"/>
        <v>0</v>
      </c>
      <c r="LF45" s="255">
        <f t="shared" si="59"/>
        <v>0</v>
      </c>
      <c r="LG45" s="297"/>
      <c r="LJ45" s="232">
        <f t="shared" si="60"/>
        <v>0</v>
      </c>
      <c r="LK45" s="259">
        <f t="shared" si="61"/>
        <v>0</v>
      </c>
      <c r="LL45" s="230">
        <f t="shared" si="62"/>
        <v>0</v>
      </c>
      <c r="LM45" s="231">
        <f t="shared" si="63"/>
        <v>0</v>
      </c>
      <c r="LN45" s="234">
        <f t="shared" si="64"/>
        <v>0</v>
      </c>
      <c r="LO45" s="233">
        <f t="shared" si="65"/>
        <v>0</v>
      </c>
      <c r="LP45" s="230">
        <f t="shared" si="66"/>
        <v>0</v>
      </c>
      <c r="LQ45" s="255">
        <f t="shared" si="67"/>
        <v>0</v>
      </c>
      <c r="LR45" s="426">
        <f t="shared" si="68"/>
        <v>0</v>
      </c>
      <c r="LS45" s="434">
        <f t="shared" si="69"/>
        <v>0</v>
      </c>
      <c r="LT45" s="426">
        <f t="shared" si="70"/>
        <v>0</v>
      </c>
      <c r="LU45" s="431">
        <f t="shared" si="71"/>
        <v>0</v>
      </c>
      <c r="LV45" s="429" t="s">
        <v>343</v>
      </c>
      <c r="LW45" s="434" t="s">
        <v>343</v>
      </c>
      <c r="LX45" s="426">
        <f t="shared" si="72"/>
        <v>0</v>
      </c>
      <c r="LY45" s="431">
        <f t="shared" si="73"/>
        <v>0</v>
      </c>
      <c r="MD45" s="26"/>
      <c r="ME45" s="26"/>
      <c r="MG45" s="26"/>
    </row>
    <row r="46" spans="2:345" s="4" customFormat="1" ht="15" hidden="1" customHeight="1" x14ac:dyDescent="0.25">
      <c r="B46" s="46"/>
      <c r="C46" s="572"/>
      <c r="D46" s="573"/>
      <c r="E46" s="564"/>
      <c r="F46" s="575"/>
      <c r="G46" s="593"/>
      <c r="H46" s="58"/>
      <c r="I46" s="57">
        <f>INT(ROUND(F46,2)*(IF(RIGHT(G46,1)="*",data!$J$11*H46+(IF(H46&gt;0, data!$K$11,0)),(IF(G46&gt;0,data!$J$11*RIGHT(G46,5)+data!$K$11,0)))))</f>
        <v>0</v>
      </c>
      <c r="J46" s="57"/>
      <c r="K46" s="594"/>
      <c r="L46" s="566"/>
      <c r="M46" s="131"/>
      <c r="N46" s="57">
        <f>INT(ROUND(F46,2)*(IF(J46&gt;0,(IF(L46="ano",data!$J$6,0)),0)))</f>
        <v>0</v>
      </c>
      <c r="O46" s="61"/>
      <c r="P46" s="63"/>
      <c r="Q46" s="26"/>
      <c r="R46" s="292" t="str">
        <f t="shared" si="17"/>
        <v/>
      </c>
      <c r="S46" s="293" t="str">
        <f t="shared" si="18"/>
        <v/>
      </c>
      <c r="T46" s="65" t="s">
        <v>343</v>
      </c>
      <c r="U46" s="294" t="str">
        <f t="shared" si="57"/>
        <v/>
      </c>
      <c r="V46" s="23"/>
      <c r="W46" s="26"/>
      <c r="X46" s="26">
        <f>IF(OR(G46=data!$I$18,G46=data!$I$19,G46=data!$I$20,G46=data!$I$21,G46=data!$I$22,G46=data!$I$23,G46=data!$I$24,G46=data!$I$25,G46=data!$I$26,G46=data!$I$27,G46=data!$I$28,G46=data!$I$29,G46=data!$I$30,G46=data!$I$31,G46=data!$I$32,G46=data!$I$33,G46=data!$I$34,G46=data!$I$35,G46=data!$I$36,G46=data!$I$37,G46=data!$I$38,G46=data!$I$39,G46=data!$I$40,G46=data!$I$41,G46=data!$I$42,G46=data!$I$43,G46=data!$I$44),1,0)</f>
        <v>0</v>
      </c>
      <c r="Z46" s="176" t="s">
        <v>300</v>
      </c>
      <c r="AA46" s="10"/>
      <c r="AB46" s="10"/>
      <c r="AC46" s="578">
        <v>160</v>
      </c>
      <c r="AD46" s="579"/>
      <c r="AE46" s="580"/>
      <c r="AF46" s="578">
        <v>160</v>
      </c>
      <c r="AG46" s="579"/>
      <c r="AH46" s="580"/>
      <c r="AI46" s="578">
        <v>160</v>
      </c>
      <c r="AJ46" s="579"/>
      <c r="AK46" s="580"/>
      <c r="AL46" s="578">
        <v>160</v>
      </c>
      <c r="AM46" s="579"/>
      <c r="AN46" s="580"/>
      <c r="AO46" s="578">
        <v>160</v>
      </c>
      <c r="AP46" s="579"/>
      <c r="AQ46" s="580"/>
      <c r="AR46" s="578">
        <v>160</v>
      </c>
      <c r="AS46" s="579"/>
      <c r="AT46" s="580"/>
      <c r="AU46" s="578">
        <v>160</v>
      </c>
      <c r="AV46" s="579"/>
      <c r="AW46" s="580"/>
      <c r="AX46" s="578">
        <v>160</v>
      </c>
      <c r="AY46" s="579"/>
      <c r="AZ46" s="580"/>
      <c r="BA46" s="578">
        <v>160</v>
      </c>
      <c r="BB46" s="579"/>
      <c r="BC46" s="580"/>
      <c r="BD46" s="578">
        <v>160</v>
      </c>
      <c r="BE46" s="579"/>
      <c r="BF46" s="580"/>
      <c r="BG46" s="578">
        <v>160</v>
      </c>
      <c r="BH46" s="579"/>
      <c r="BI46" s="580"/>
      <c r="BJ46" s="578">
        <v>160</v>
      </c>
      <c r="BK46" s="579"/>
      <c r="BL46" s="580"/>
      <c r="BM46" s="337">
        <f t="shared" si="19"/>
        <v>0</v>
      </c>
      <c r="BN46" s="231">
        <f t="shared" si="20"/>
        <v>0</v>
      </c>
      <c r="BO46" s="230">
        <f t="shared" si="21"/>
        <v>0</v>
      </c>
      <c r="BP46" s="231">
        <f t="shared" si="22"/>
        <v>0</v>
      </c>
      <c r="BQ46" s="23"/>
      <c r="BR46" s="23"/>
      <c r="BS46" s="177">
        <v>160</v>
      </c>
      <c r="BT46" s="591"/>
      <c r="BU46" s="178"/>
      <c r="BV46" s="177">
        <v>160</v>
      </c>
      <c r="BW46" s="591"/>
      <c r="BX46" s="178"/>
      <c r="BY46" s="177">
        <v>160</v>
      </c>
      <c r="BZ46" s="591"/>
      <c r="CA46" s="178"/>
      <c r="CB46" s="177">
        <v>160</v>
      </c>
      <c r="CC46" s="591"/>
      <c r="CD46" s="178"/>
      <c r="CE46" s="177">
        <v>160</v>
      </c>
      <c r="CF46" s="591"/>
      <c r="CG46" s="178"/>
      <c r="CH46" s="177">
        <v>160</v>
      </c>
      <c r="CI46" s="591"/>
      <c r="CJ46" s="178"/>
      <c r="CK46" s="177">
        <v>160</v>
      </c>
      <c r="CL46" s="591"/>
      <c r="CM46" s="178"/>
      <c r="CN46" s="177">
        <v>160</v>
      </c>
      <c r="CO46" s="591"/>
      <c r="CP46" s="178"/>
      <c r="CQ46" s="256">
        <f t="shared" si="23"/>
        <v>0</v>
      </c>
      <c r="CR46" s="255">
        <f t="shared" si="24"/>
        <v>0</v>
      </c>
      <c r="CS46" s="230">
        <f t="shared" si="25"/>
        <v>0</v>
      </c>
      <c r="CT46" s="231">
        <f t="shared" si="26"/>
        <v>0</v>
      </c>
      <c r="CU46" s="23"/>
      <c r="CV46" s="23"/>
      <c r="CW46" s="177">
        <v>160</v>
      </c>
      <c r="CX46" s="584"/>
      <c r="CY46" s="585"/>
      <c r="CZ46" s="205">
        <v>160</v>
      </c>
      <c r="DA46" s="579"/>
      <c r="DB46" s="585"/>
      <c r="DC46" s="205">
        <v>160</v>
      </c>
      <c r="DD46" s="579"/>
      <c r="DE46" s="585"/>
      <c r="DF46" s="205">
        <v>160</v>
      </c>
      <c r="DG46" s="579"/>
      <c r="DH46" s="585"/>
      <c r="DI46" s="205">
        <v>160</v>
      </c>
      <c r="DJ46" s="579"/>
      <c r="DK46" s="585"/>
      <c r="DL46" s="177">
        <v>160</v>
      </c>
      <c r="DM46" s="584"/>
      <c r="DN46" s="585"/>
      <c r="DO46" s="205">
        <v>160</v>
      </c>
      <c r="DP46" s="579"/>
      <c r="DQ46" s="585"/>
      <c r="DR46" s="205">
        <v>160</v>
      </c>
      <c r="DS46" s="579"/>
      <c r="DT46" s="585"/>
      <c r="DU46" s="256">
        <f t="shared" si="27"/>
        <v>0</v>
      </c>
      <c r="DV46" s="255">
        <f t="shared" si="28"/>
        <v>0</v>
      </c>
      <c r="DW46" s="230">
        <f t="shared" si="29"/>
        <v>0</v>
      </c>
      <c r="DX46" s="231">
        <f t="shared" si="30"/>
        <v>0</v>
      </c>
      <c r="DY46" s="23"/>
      <c r="DZ46" s="23"/>
      <c r="EA46" s="586">
        <v>160</v>
      </c>
      <c r="EB46" s="591"/>
      <c r="EC46" s="585"/>
      <c r="ED46" s="205">
        <v>160</v>
      </c>
      <c r="EE46" s="591"/>
      <c r="EF46" s="585"/>
      <c r="EG46" s="205">
        <v>160</v>
      </c>
      <c r="EH46" s="591"/>
      <c r="EI46" s="585"/>
      <c r="EJ46" s="205">
        <v>160</v>
      </c>
      <c r="EK46" s="591"/>
      <c r="EL46" s="585"/>
      <c r="EM46" s="177">
        <v>160</v>
      </c>
      <c r="EN46" s="584"/>
      <c r="EO46" s="585"/>
      <c r="EP46" s="205">
        <v>160</v>
      </c>
      <c r="EQ46" s="591"/>
      <c r="ER46" s="585"/>
      <c r="ES46" s="177">
        <v>160</v>
      </c>
      <c r="ET46" s="584"/>
      <c r="EU46" s="585"/>
      <c r="EV46" s="205">
        <v>160</v>
      </c>
      <c r="EW46" s="591"/>
      <c r="EX46" s="585"/>
      <c r="EY46" s="256">
        <f t="shared" si="31"/>
        <v>0</v>
      </c>
      <c r="EZ46" s="255">
        <f t="shared" si="32"/>
        <v>0</v>
      </c>
      <c r="FA46" s="230">
        <f t="shared" si="33"/>
        <v>0</v>
      </c>
      <c r="FB46" s="231">
        <f t="shared" si="34"/>
        <v>0</v>
      </c>
      <c r="FC46" s="23"/>
      <c r="FD46" s="23"/>
      <c r="FE46" s="586">
        <v>160</v>
      </c>
      <c r="FF46" s="591"/>
      <c r="FG46" s="585"/>
      <c r="FH46" s="205">
        <v>160</v>
      </c>
      <c r="FI46" s="591"/>
      <c r="FJ46" s="585"/>
      <c r="FK46" s="205">
        <v>160</v>
      </c>
      <c r="FL46" s="591"/>
      <c r="FM46" s="585"/>
      <c r="FN46" s="205">
        <v>160</v>
      </c>
      <c r="FO46" s="591"/>
      <c r="FP46" s="585"/>
      <c r="FQ46" s="205">
        <v>160</v>
      </c>
      <c r="FR46" s="591"/>
      <c r="FS46" s="585"/>
      <c r="FT46" s="205">
        <v>160</v>
      </c>
      <c r="FU46" s="591"/>
      <c r="FV46" s="585"/>
      <c r="FW46" s="205">
        <v>160</v>
      </c>
      <c r="FX46" s="591"/>
      <c r="FY46" s="585"/>
      <c r="FZ46" s="205">
        <v>160</v>
      </c>
      <c r="GA46" s="591"/>
      <c r="GB46" s="585"/>
      <c r="GC46" s="256">
        <f t="shared" si="35"/>
        <v>0</v>
      </c>
      <c r="GD46" s="255">
        <f t="shared" si="36"/>
        <v>0</v>
      </c>
      <c r="GE46" s="230">
        <f t="shared" si="37"/>
        <v>0</v>
      </c>
      <c r="GF46" s="231">
        <f t="shared" si="38"/>
        <v>0</v>
      </c>
      <c r="GG46" s="23"/>
      <c r="GH46" s="23"/>
      <c r="GI46" s="586">
        <v>160</v>
      </c>
      <c r="GJ46" s="591"/>
      <c r="GK46" s="585"/>
      <c r="GL46" s="205">
        <v>160</v>
      </c>
      <c r="GM46" s="591"/>
      <c r="GN46" s="585"/>
      <c r="GO46" s="177">
        <v>160</v>
      </c>
      <c r="GP46" s="584"/>
      <c r="GQ46" s="585"/>
      <c r="GR46" s="177">
        <v>160</v>
      </c>
      <c r="GS46" s="584"/>
      <c r="GT46" s="585"/>
      <c r="GU46" s="177">
        <v>160</v>
      </c>
      <c r="GV46" s="584"/>
      <c r="GW46" s="585"/>
      <c r="GX46" s="177">
        <v>160</v>
      </c>
      <c r="GY46" s="584"/>
      <c r="GZ46" s="585"/>
      <c r="HA46" s="205">
        <v>160</v>
      </c>
      <c r="HB46" s="591"/>
      <c r="HC46" s="585"/>
      <c r="HD46" s="205">
        <v>160</v>
      </c>
      <c r="HE46" s="591"/>
      <c r="HF46" s="585"/>
      <c r="HG46" s="256">
        <f t="shared" si="39"/>
        <v>0</v>
      </c>
      <c r="HH46" s="255">
        <f t="shared" si="40"/>
        <v>0</v>
      </c>
      <c r="HI46" s="230">
        <f t="shared" si="41"/>
        <v>0</v>
      </c>
      <c r="HJ46" s="231">
        <f t="shared" si="42"/>
        <v>0</v>
      </c>
      <c r="HK46" s="23"/>
      <c r="HL46" s="23"/>
      <c r="HM46" s="177">
        <v>160</v>
      </c>
      <c r="HN46" s="584"/>
      <c r="HO46" s="585"/>
      <c r="HP46" s="177">
        <v>160</v>
      </c>
      <c r="HQ46" s="584"/>
      <c r="HR46" s="585"/>
      <c r="HS46" s="177">
        <v>160</v>
      </c>
      <c r="HT46" s="584"/>
      <c r="HU46" s="585"/>
      <c r="HV46" s="177">
        <v>160</v>
      </c>
      <c r="HW46" s="584"/>
      <c r="HX46" s="585"/>
      <c r="HY46" s="177">
        <v>160</v>
      </c>
      <c r="HZ46" s="584"/>
      <c r="IA46" s="585"/>
      <c r="IB46" s="177">
        <v>160</v>
      </c>
      <c r="IC46" s="584"/>
      <c r="ID46" s="585"/>
      <c r="IE46" s="177">
        <v>160</v>
      </c>
      <c r="IF46" s="584"/>
      <c r="IG46" s="585"/>
      <c r="IH46" s="177">
        <v>160</v>
      </c>
      <c r="II46" s="584"/>
      <c r="IJ46" s="585"/>
      <c r="IK46" s="256">
        <f t="shared" si="43"/>
        <v>0</v>
      </c>
      <c r="IL46" s="255">
        <f t="shared" si="44"/>
        <v>0</v>
      </c>
      <c r="IM46" s="230">
        <f t="shared" si="45"/>
        <v>0</v>
      </c>
      <c r="IN46" s="231">
        <f t="shared" si="46"/>
        <v>0</v>
      </c>
      <c r="IO46" s="23"/>
      <c r="IP46" s="23"/>
      <c r="IQ46" s="177">
        <v>160</v>
      </c>
      <c r="IR46" s="584"/>
      <c r="IS46" s="585"/>
      <c r="IT46" s="177">
        <v>160</v>
      </c>
      <c r="IU46" s="584"/>
      <c r="IV46" s="585"/>
      <c r="IW46" s="177">
        <v>160</v>
      </c>
      <c r="IX46" s="584"/>
      <c r="IY46" s="585"/>
      <c r="IZ46" s="177">
        <v>160</v>
      </c>
      <c r="JA46" s="584"/>
      <c r="JB46" s="585"/>
      <c r="JC46" s="177">
        <v>160</v>
      </c>
      <c r="JD46" s="584"/>
      <c r="JE46" s="585"/>
      <c r="JF46" s="177">
        <v>160</v>
      </c>
      <c r="JG46" s="584"/>
      <c r="JH46" s="585"/>
      <c r="JI46" s="568">
        <v>160</v>
      </c>
      <c r="JJ46" s="584"/>
      <c r="JK46" s="585"/>
      <c r="JL46" s="177">
        <v>160</v>
      </c>
      <c r="JM46" s="584"/>
      <c r="JN46" s="585"/>
      <c r="JO46" s="256">
        <f t="shared" si="47"/>
        <v>0</v>
      </c>
      <c r="JP46" s="255">
        <f t="shared" si="48"/>
        <v>0</v>
      </c>
      <c r="JQ46" s="230">
        <f t="shared" si="49"/>
        <v>0</v>
      </c>
      <c r="JR46" s="231">
        <f t="shared" si="50"/>
        <v>0</v>
      </c>
      <c r="JS46" s="23"/>
      <c r="JT46" s="23"/>
      <c r="JU46" s="586">
        <v>160</v>
      </c>
      <c r="JV46" s="591"/>
      <c r="JW46" s="585"/>
      <c r="JX46" s="177">
        <v>160</v>
      </c>
      <c r="JY46" s="584"/>
      <c r="JZ46" s="585"/>
      <c r="KA46" s="205">
        <v>160</v>
      </c>
      <c r="KB46" s="591"/>
      <c r="KC46" s="585"/>
      <c r="KD46" s="205">
        <v>160</v>
      </c>
      <c r="KE46" s="591"/>
      <c r="KF46" s="585"/>
      <c r="KG46" s="177">
        <v>160</v>
      </c>
      <c r="KH46" s="584"/>
      <c r="KI46" s="585"/>
      <c r="KJ46" s="177">
        <v>160</v>
      </c>
      <c r="KK46" s="584"/>
      <c r="KL46" s="585"/>
      <c r="KM46" s="177">
        <v>160</v>
      </c>
      <c r="KN46" s="584"/>
      <c r="KO46" s="585"/>
      <c r="KP46" s="177">
        <v>160</v>
      </c>
      <c r="KQ46" s="584"/>
      <c r="KR46" s="585"/>
      <c r="KS46" s="256">
        <f t="shared" si="51"/>
        <v>0</v>
      </c>
      <c r="KT46" s="255">
        <f t="shared" si="52"/>
        <v>0</v>
      </c>
      <c r="KU46" s="230">
        <f t="shared" si="53"/>
        <v>0</v>
      </c>
      <c r="KV46" s="231">
        <f t="shared" si="54"/>
        <v>0</v>
      </c>
      <c r="KW46" s="23"/>
      <c r="KX46" s="23"/>
      <c r="KY46" s="589" t="s">
        <v>300</v>
      </c>
      <c r="KZ46" s="595">
        <v>160</v>
      </c>
      <c r="LA46" s="591"/>
      <c r="LB46" s="178"/>
      <c r="LC46" s="256">
        <f t="shared" si="55"/>
        <v>0</v>
      </c>
      <c r="LD46" s="231">
        <f t="shared" si="58"/>
        <v>0</v>
      </c>
      <c r="LE46" s="230">
        <f t="shared" si="56"/>
        <v>0</v>
      </c>
      <c r="LF46" s="255">
        <f t="shared" si="59"/>
        <v>0</v>
      </c>
      <c r="LG46" s="592"/>
      <c r="LH46" s="23"/>
      <c r="LI46" s="23"/>
      <c r="LJ46" s="232">
        <f t="shared" si="60"/>
        <v>0</v>
      </c>
      <c r="LK46" s="259">
        <f t="shared" si="61"/>
        <v>0</v>
      </c>
      <c r="LL46" s="230">
        <f t="shared" si="62"/>
        <v>0</v>
      </c>
      <c r="LM46" s="231">
        <f t="shared" si="63"/>
        <v>0</v>
      </c>
      <c r="LN46" s="234">
        <f t="shared" si="64"/>
        <v>0</v>
      </c>
      <c r="LO46" s="233">
        <f t="shared" si="65"/>
        <v>0</v>
      </c>
      <c r="LP46" s="230">
        <f t="shared" si="66"/>
        <v>0</v>
      </c>
      <c r="LQ46" s="255">
        <f t="shared" si="67"/>
        <v>0</v>
      </c>
      <c r="LR46" s="426">
        <f t="shared" si="68"/>
        <v>0</v>
      </c>
      <c r="LS46" s="434">
        <f t="shared" si="69"/>
        <v>0</v>
      </c>
      <c r="LT46" s="426">
        <f t="shared" si="70"/>
        <v>0</v>
      </c>
      <c r="LU46" s="431">
        <f t="shared" si="71"/>
        <v>0</v>
      </c>
      <c r="LV46" s="429" t="s">
        <v>343</v>
      </c>
      <c r="LW46" s="434" t="s">
        <v>343</v>
      </c>
      <c r="LX46" s="426">
        <f t="shared" si="72"/>
        <v>0</v>
      </c>
      <c r="LY46" s="431">
        <f t="shared" si="73"/>
        <v>0</v>
      </c>
      <c r="LZ46" s="23"/>
      <c r="MD46" s="26"/>
      <c r="ME46" s="26"/>
      <c r="MG46" s="26"/>
    </row>
    <row r="47" spans="2:345" s="4" customFormat="1" ht="16.5" customHeight="1" x14ac:dyDescent="0.25">
      <c r="B47" s="46" t="s">
        <v>30</v>
      </c>
      <c r="C47" s="952"/>
      <c r="D47" s="953"/>
      <c r="E47" s="313"/>
      <c r="F47" s="314"/>
      <c r="G47" s="315"/>
      <c r="H47" s="59"/>
      <c r="I47" s="57">
        <f>INT(ROUND(F47,2)*(IF(RIGHT(G47,1)="*",data!$J$11*H47+(IF(H47&gt;0, data!$K$11,0)),(IF(G47&gt;0,data!$J$11*RIGHT(G47,5)+data!$K$11,0)))))</f>
        <v>0</v>
      </c>
      <c r="J47" s="57">
        <f>IF(E47&gt;0,I47*E47,0)</f>
        <v>0</v>
      </c>
      <c r="K47" s="319"/>
      <c r="L47" s="320"/>
      <c r="M47" s="318"/>
      <c r="N47" s="57">
        <f>INT(ROUND(F47,2)*(IF(J47&gt;0,(IF(L47="ano",data!$J$6,0)),0)))</f>
        <v>0</v>
      </c>
      <c r="O47" s="61">
        <f>IF(M47&gt;E47,N47*E47,N47*M47)</f>
        <v>0</v>
      </c>
      <c r="P47" s="63">
        <f>J47+O47</f>
        <v>0</v>
      </c>
      <c r="Q47" s="26"/>
      <c r="R47" s="292" t="str">
        <f t="shared" si="17"/>
        <v/>
      </c>
      <c r="S47" s="293" t="str">
        <f t="shared" si="18"/>
        <v/>
      </c>
      <c r="T47" s="65" t="s">
        <v>343</v>
      </c>
      <c r="U47" s="294" t="str">
        <f t="shared" si="57"/>
        <v/>
      </c>
      <c r="V47" s="4">
        <f>IF(P47&gt;0,IF(ISTEXT(C47)=TRUE,0,1),0)</f>
        <v>0</v>
      </c>
      <c r="W47" s="26">
        <f>IF(H47&gt;0,IF(RIGHT(G47,1)="*",0,1),0)</f>
        <v>0</v>
      </c>
      <c r="X47" s="26">
        <f>IF(OR(G47=data!$I$18,G47=data!$I$19,G47=data!$I$20,G47=data!$I$21,G47=data!$I$22,G47=data!$I$23,G47=data!$I$24,G47=data!$I$25,G47=data!$I$26,G47=data!$I$27,G47=data!$I$28,G47=data!$I$29,G47=data!$I$30,G47=data!$I$31,G47=data!$I$32,G47=data!$I$33,G47=data!$I$34,G47=data!$I$35,G47=data!$I$36,G47=data!$I$37,G47=data!$I$38,G47=data!$I$39,G47=data!$I$40,G47=data!$I$41,G47=data!$I$42,G47=data!$I$43,G47=data!$I$44),1,0)</f>
        <v>0</v>
      </c>
      <c r="Z47" s="179" t="s">
        <v>300</v>
      </c>
      <c r="AA47" s="10"/>
      <c r="AB47" s="10"/>
      <c r="AC47" s="171">
        <v>160</v>
      </c>
      <c r="AD47" s="336"/>
      <c r="AE47" s="227"/>
      <c r="AF47" s="171">
        <v>160</v>
      </c>
      <c r="AG47" s="336"/>
      <c r="AH47" s="227"/>
      <c r="AI47" s="171">
        <v>160</v>
      </c>
      <c r="AJ47" s="336"/>
      <c r="AK47" s="227"/>
      <c r="AL47" s="171">
        <v>160</v>
      </c>
      <c r="AM47" s="336"/>
      <c r="AN47" s="227"/>
      <c r="AO47" s="171">
        <v>160</v>
      </c>
      <c r="AP47" s="336"/>
      <c r="AQ47" s="227"/>
      <c r="AR47" s="171">
        <v>160</v>
      </c>
      <c r="AS47" s="336"/>
      <c r="AT47" s="227"/>
      <c r="AU47" s="171">
        <v>160</v>
      </c>
      <c r="AV47" s="336"/>
      <c r="AW47" s="227"/>
      <c r="AX47" s="171">
        <v>160</v>
      </c>
      <c r="AY47" s="336"/>
      <c r="AZ47" s="227"/>
      <c r="BA47" s="171">
        <v>160</v>
      </c>
      <c r="BB47" s="336"/>
      <c r="BC47" s="227"/>
      <c r="BD47" s="171">
        <v>160</v>
      </c>
      <c r="BE47" s="336"/>
      <c r="BF47" s="227"/>
      <c r="BG47" s="171">
        <v>160</v>
      </c>
      <c r="BH47" s="336"/>
      <c r="BI47" s="227"/>
      <c r="BJ47" s="171">
        <v>160</v>
      </c>
      <c r="BK47" s="336"/>
      <c r="BL47" s="227"/>
      <c r="BM47" s="337">
        <f t="shared" si="19"/>
        <v>0</v>
      </c>
      <c r="BN47" s="231">
        <f t="shared" si="20"/>
        <v>0</v>
      </c>
      <c r="BO47" s="230">
        <f t="shared" si="21"/>
        <v>0</v>
      </c>
      <c r="BP47" s="231">
        <f t="shared" si="22"/>
        <v>0</v>
      </c>
      <c r="BS47" s="167">
        <v>160</v>
      </c>
      <c r="BT47" s="335"/>
      <c r="BU47" s="180"/>
      <c r="BV47" s="167">
        <v>160</v>
      </c>
      <c r="BW47" s="335"/>
      <c r="BX47" s="180"/>
      <c r="BY47" s="167">
        <v>160</v>
      </c>
      <c r="BZ47" s="335"/>
      <c r="CA47" s="180"/>
      <c r="CB47" s="167">
        <v>160</v>
      </c>
      <c r="CC47" s="335"/>
      <c r="CD47" s="180"/>
      <c r="CE47" s="167">
        <v>160</v>
      </c>
      <c r="CF47" s="335"/>
      <c r="CG47" s="180"/>
      <c r="CH47" s="167">
        <v>160</v>
      </c>
      <c r="CI47" s="335"/>
      <c r="CJ47" s="180"/>
      <c r="CK47" s="167">
        <v>160</v>
      </c>
      <c r="CL47" s="335"/>
      <c r="CM47" s="180"/>
      <c r="CN47" s="167">
        <v>160</v>
      </c>
      <c r="CO47" s="335"/>
      <c r="CP47" s="180"/>
      <c r="CQ47" s="256">
        <f t="shared" si="23"/>
        <v>0</v>
      </c>
      <c r="CR47" s="255">
        <f t="shared" si="24"/>
        <v>0</v>
      </c>
      <c r="CS47" s="230">
        <f t="shared" si="25"/>
        <v>0</v>
      </c>
      <c r="CT47" s="231">
        <f t="shared" si="26"/>
        <v>0</v>
      </c>
      <c r="CW47" s="167">
        <v>160</v>
      </c>
      <c r="CX47" s="351"/>
      <c r="CY47" s="172"/>
      <c r="CZ47" s="198">
        <v>160</v>
      </c>
      <c r="DA47" s="336"/>
      <c r="DB47" s="172"/>
      <c r="DC47" s="198">
        <v>160</v>
      </c>
      <c r="DD47" s="336"/>
      <c r="DE47" s="172"/>
      <c r="DF47" s="198">
        <v>160</v>
      </c>
      <c r="DG47" s="336"/>
      <c r="DH47" s="172"/>
      <c r="DI47" s="198">
        <v>160</v>
      </c>
      <c r="DJ47" s="336"/>
      <c r="DK47" s="172"/>
      <c r="DL47" s="167">
        <v>160</v>
      </c>
      <c r="DM47" s="351"/>
      <c r="DN47" s="172"/>
      <c r="DO47" s="198">
        <v>160</v>
      </c>
      <c r="DP47" s="336"/>
      <c r="DQ47" s="172"/>
      <c r="DR47" s="198">
        <v>160</v>
      </c>
      <c r="DS47" s="336"/>
      <c r="DT47" s="172"/>
      <c r="DU47" s="256">
        <f t="shared" si="27"/>
        <v>0</v>
      </c>
      <c r="DV47" s="255">
        <f t="shared" si="28"/>
        <v>0</v>
      </c>
      <c r="DW47" s="230">
        <f t="shared" si="29"/>
        <v>0</v>
      </c>
      <c r="DX47" s="231">
        <f t="shared" si="30"/>
        <v>0</v>
      </c>
      <c r="EA47" s="357">
        <v>160</v>
      </c>
      <c r="EB47" s="335"/>
      <c r="EC47" s="172"/>
      <c r="ED47" s="198">
        <v>160</v>
      </c>
      <c r="EE47" s="335"/>
      <c r="EF47" s="172"/>
      <c r="EG47" s="198">
        <v>160</v>
      </c>
      <c r="EH47" s="335"/>
      <c r="EI47" s="172"/>
      <c r="EJ47" s="198">
        <v>160</v>
      </c>
      <c r="EK47" s="335"/>
      <c r="EL47" s="172"/>
      <c r="EM47" s="167">
        <v>160</v>
      </c>
      <c r="EN47" s="351"/>
      <c r="EO47" s="172"/>
      <c r="EP47" s="198">
        <v>160</v>
      </c>
      <c r="EQ47" s="335"/>
      <c r="ER47" s="172"/>
      <c r="ES47" s="167">
        <v>160</v>
      </c>
      <c r="ET47" s="351"/>
      <c r="EU47" s="172"/>
      <c r="EV47" s="198">
        <v>160</v>
      </c>
      <c r="EW47" s="335"/>
      <c r="EX47" s="172"/>
      <c r="EY47" s="256">
        <f t="shared" si="31"/>
        <v>0</v>
      </c>
      <c r="EZ47" s="255">
        <f t="shared" si="32"/>
        <v>0</v>
      </c>
      <c r="FA47" s="230">
        <f t="shared" si="33"/>
        <v>0</v>
      </c>
      <c r="FB47" s="231">
        <f t="shared" si="34"/>
        <v>0</v>
      </c>
      <c r="FE47" s="357">
        <v>160</v>
      </c>
      <c r="FF47" s="335"/>
      <c r="FG47" s="172"/>
      <c r="FH47" s="198">
        <v>160</v>
      </c>
      <c r="FI47" s="335"/>
      <c r="FJ47" s="172"/>
      <c r="FK47" s="198">
        <v>160</v>
      </c>
      <c r="FL47" s="335"/>
      <c r="FM47" s="172"/>
      <c r="FN47" s="198">
        <v>160</v>
      </c>
      <c r="FO47" s="335"/>
      <c r="FP47" s="172"/>
      <c r="FQ47" s="198">
        <v>160</v>
      </c>
      <c r="FR47" s="335"/>
      <c r="FS47" s="172"/>
      <c r="FT47" s="198">
        <v>160</v>
      </c>
      <c r="FU47" s="335"/>
      <c r="FV47" s="172"/>
      <c r="FW47" s="198">
        <v>160</v>
      </c>
      <c r="FX47" s="335"/>
      <c r="FY47" s="172"/>
      <c r="FZ47" s="198">
        <v>160</v>
      </c>
      <c r="GA47" s="335"/>
      <c r="GB47" s="172"/>
      <c r="GC47" s="256">
        <f t="shared" si="35"/>
        <v>0</v>
      </c>
      <c r="GD47" s="255">
        <f t="shared" si="36"/>
        <v>0</v>
      </c>
      <c r="GE47" s="230">
        <f t="shared" si="37"/>
        <v>0</v>
      </c>
      <c r="GF47" s="231">
        <f t="shared" si="38"/>
        <v>0</v>
      </c>
      <c r="GI47" s="357">
        <v>160</v>
      </c>
      <c r="GJ47" s="335"/>
      <c r="GK47" s="172"/>
      <c r="GL47" s="198">
        <v>160</v>
      </c>
      <c r="GM47" s="335"/>
      <c r="GN47" s="172"/>
      <c r="GO47" s="167">
        <v>160</v>
      </c>
      <c r="GP47" s="351"/>
      <c r="GQ47" s="172"/>
      <c r="GR47" s="167">
        <v>160</v>
      </c>
      <c r="GS47" s="351"/>
      <c r="GT47" s="172"/>
      <c r="GU47" s="167">
        <v>160</v>
      </c>
      <c r="GV47" s="351"/>
      <c r="GW47" s="172"/>
      <c r="GX47" s="167">
        <v>160</v>
      </c>
      <c r="GY47" s="351"/>
      <c r="GZ47" s="172"/>
      <c r="HA47" s="198">
        <v>160</v>
      </c>
      <c r="HB47" s="335"/>
      <c r="HC47" s="172"/>
      <c r="HD47" s="198">
        <v>160</v>
      </c>
      <c r="HE47" s="335"/>
      <c r="HF47" s="172"/>
      <c r="HG47" s="256">
        <f t="shared" si="39"/>
        <v>0</v>
      </c>
      <c r="HH47" s="255">
        <f t="shared" si="40"/>
        <v>0</v>
      </c>
      <c r="HI47" s="230">
        <f t="shared" si="41"/>
        <v>0</v>
      </c>
      <c r="HJ47" s="231">
        <f t="shared" si="42"/>
        <v>0</v>
      </c>
      <c r="HM47" s="167">
        <v>160</v>
      </c>
      <c r="HN47" s="351"/>
      <c r="HO47" s="172"/>
      <c r="HP47" s="167">
        <v>160</v>
      </c>
      <c r="HQ47" s="351"/>
      <c r="HR47" s="172"/>
      <c r="HS47" s="167">
        <v>160</v>
      </c>
      <c r="HT47" s="351"/>
      <c r="HU47" s="172"/>
      <c r="HV47" s="167">
        <v>160</v>
      </c>
      <c r="HW47" s="351"/>
      <c r="HX47" s="172"/>
      <c r="HY47" s="167">
        <v>160</v>
      </c>
      <c r="HZ47" s="351"/>
      <c r="IA47" s="172"/>
      <c r="IB47" s="167">
        <v>160</v>
      </c>
      <c r="IC47" s="351"/>
      <c r="ID47" s="172"/>
      <c r="IE47" s="167">
        <v>160</v>
      </c>
      <c r="IF47" s="351"/>
      <c r="IG47" s="172"/>
      <c r="IH47" s="167">
        <v>160</v>
      </c>
      <c r="II47" s="351"/>
      <c r="IJ47" s="172"/>
      <c r="IK47" s="256">
        <f t="shared" si="43"/>
        <v>0</v>
      </c>
      <c r="IL47" s="255">
        <f t="shared" si="44"/>
        <v>0</v>
      </c>
      <c r="IM47" s="230">
        <f t="shared" si="45"/>
        <v>0</v>
      </c>
      <c r="IN47" s="231">
        <f t="shared" si="46"/>
        <v>0</v>
      </c>
      <c r="IQ47" s="167">
        <v>160</v>
      </c>
      <c r="IR47" s="351"/>
      <c r="IS47" s="172"/>
      <c r="IT47" s="167">
        <v>160</v>
      </c>
      <c r="IU47" s="351"/>
      <c r="IV47" s="172"/>
      <c r="IW47" s="167">
        <v>160</v>
      </c>
      <c r="IX47" s="351"/>
      <c r="IY47" s="172"/>
      <c r="IZ47" s="167">
        <v>160</v>
      </c>
      <c r="JA47" s="351"/>
      <c r="JB47" s="172"/>
      <c r="JC47" s="167">
        <v>160</v>
      </c>
      <c r="JD47" s="351"/>
      <c r="JE47" s="172"/>
      <c r="JF47" s="167">
        <v>160</v>
      </c>
      <c r="JG47" s="351"/>
      <c r="JH47" s="172"/>
      <c r="JI47" s="209">
        <v>160</v>
      </c>
      <c r="JJ47" s="351"/>
      <c r="JK47" s="172"/>
      <c r="JL47" s="167">
        <v>160</v>
      </c>
      <c r="JM47" s="351"/>
      <c r="JN47" s="172"/>
      <c r="JO47" s="256">
        <f t="shared" si="47"/>
        <v>0</v>
      </c>
      <c r="JP47" s="255">
        <f t="shared" si="48"/>
        <v>0</v>
      </c>
      <c r="JQ47" s="230">
        <f t="shared" si="49"/>
        <v>0</v>
      </c>
      <c r="JR47" s="231">
        <f t="shared" si="50"/>
        <v>0</v>
      </c>
      <c r="JU47" s="357">
        <v>160</v>
      </c>
      <c r="JV47" s="335"/>
      <c r="JW47" s="172"/>
      <c r="JX47" s="167">
        <v>160</v>
      </c>
      <c r="JY47" s="351"/>
      <c r="JZ47" s="172"/>
      <c r="KA47" s="198">
        <v>160</v>
      </c>
      <c r="KB47" s="335"/>
      <c r="KC47" s="172"/>
      <c r="KD47" s="198">
        <v>160</v>
      </c>
      <c r="KE47" s="335"/>
      <c r="KF47" s="172"/>
      <c r="KG47" s="167">
        <v>160</v>
      </c>
      <c r="KH47" s="351"/>
      <c r="KI47" s="172"/>
      <c r="KJ47" s="167">
        <v>160</v>
      </c>
      <c r="KK47" s="351"/>
      <c r="KL47" s="172"/>
      <c r="KM47" s="167">
        <v>160</v>
      </c>
      <c r="KN47" s="351"/>
      <c r="KO47" s="172"/>
      <c r="KP47" s="167">
        <v>160</v>
      </c>
      <c r="KQ47" s="351"/>
      <c r="KR47" s="172"/>
      <c r="KS47" s="256">
        <f t="shared" si="51"/>
        <v>0</v>
      </c>
      <c r="KT47" s="255">
        <f t="shared" si="52"/>
        <v>0</v>
      </c>
      <c r="KU47" s="230">
        <f t="shared" si="53"/>
        <v>0</v>
      </c>
      <c r="KV47" s="231">
        <f t="shared" si="54"/>
        <v>0</v>
      </c>
      <c r="KY47" s="287" t="s">
        <v>300</v>
      </c>
      <c r="KZ47" s="365">
        <v>160</v>
      </c>
      <c r="LA47" s="335"/>
      <c r="LB47" s="180"/>
      <c r="LC47" s="256">
        <f t="shared" si="55"/>
        <v>0</v>
      </c>
      <c r="LD47" s="231">
        <f t="shared" si="58"/>
        <v>0</v>
      </c>
      <c r="LE47" s="230">
        <f t="shared" si="56"/>
        <v>0</v>
      </c>
      <c r="LF47" s="255">
        <f t="shared" si="59"/>
        <v>0</v>
      </c>
      <c r="LG47" s="297"/>
      <c r="LJ47" s="232">
        <f t="shared" si="60"/>
        <v>0</v>
      </c>
      <c r="LK47" s="259">
        <f t="shared" si="61"/>
        <v>0</v>
      </c>
      <c r="LL47" s="230">
        <f t="shared" si="62"/>
        <v>0</v>
      </c>
      <c r="LM47" s="231">
        <f t="shared" si="63"/>
        <v>0</v>
      </c>
      <c r="LN47" s="234">
        <f t="shared" si="64"/>
        <v>0</v>
      </c>
      <c r="LO47" s="233">
        <f t="shared" si="65"/>
        <v>0</v>
      </c>
      <c r="LP47" s="230">
        <f t="shared" si="66"/>
        <v>0</v>
      </c>
      <c r="LQ47" s="255">
        <f t="shared" si="67"/>
        <v>0</v>
      </c>
      <c r="LR47" s="426">
        <f t="shared" si="68"/>
        <v>0</v>
      </c>
      <c r="LS47" s="434">
        <f t="shared" si="69"/>
        <v>0</v>
      </c>
      <c r="LT47" s="426">
        <f t="shared" si="70"/>
        <v>0</v>
      </c>
      <c r="LU47" s="431">
        <f t="shared" si="71"/>
        <v>0</v>
      </c>
      <c r="LV47" s="429" t="s">
        <v>343</v>
      </c>
      <c r="LW47" s="434" t="s">
        <v>343</v>
      </c>
      <c r="LX47" s="426">
        <f t="shared" si="72"/>
        <v>0</v>
      </c>
      <c r="LY47" s="431">
        <f t="shared" si="73"/>
        <v>0</v>
      </c>
      <c r="MD47" s="26"/>
      <c r="ME47" s="26"/>
      <c r="MG47" s="26"/>
    </row>
    <row r="48" spans="2:345" s="4" customFormat="1" ht="15" hidden="1" customHeight="1" x14ac:dyDescent="0.25">
      <c r="B48" s="46"/>
      <c r="C48" s="572"/>
      <c r="D48" s="573"/>
      <c r="E48" s="564"/>
      <c r="F48" s="575"/>
      <c r="G48" s="593"/>
      <c r="H48" s="58"/>
      <c r="I48" s="57">
        <f>INT(ROUND(F48,2)*(IF(RIGHT(G48,1)="*",data!$J$11*H48+(IF(H48&gt;0, data!$K$11,0)),(IF(G48&gt;0,data!$J$11*RIGHT(G48,5)+data!$K$11,0)))))</f>
        <v>0</v>
      </c>
      <c r="J48" s="57"/>
      <c r="K48" s="594"/>
      <c r="L48" s="566"/>
      <c r="M48" s="131"/>
      <c r="N48" s="57">
        <f>INT(ROUND(F48,2)*(IF(J48&gt;0,(IF(L48="ano",data!$J$6,0)),0)))</f>
        <v>0</v>
      </c>
      <c r="O48" s="61"/>
      <c r="P48" s="63"/>
      <c r="Q48" s="26"/>
      <c r="R48" s="292" t="str">
        <f t="shared" si="17"/>
        <v/>
      </c>
      <c r="S48" s="293" t="str">
        <f t="shared" si="18"/>
        <v/>
      </c>
      <c r="T48" s="65" t="s">
        <v>343</v>
      </c>
      <c r="U48" s="294" t="str">
        <f t="shared" si="57"/>
        <v/>
      </c>
      <c r="V48" s="23"/>
      <c r="W48" s="26"/>
      <c r="X48" s="26">
        <f>IF(OR(G48=data!$I$18,G48=data!$I$19,G48=data!$I$20,G48=data!$I$21,G48=data!$I$22,G48=data!$I$23,G48=data!$I$24,G48=data!$I$25,G48=data!$I$26,G48=data!$I$27,G48=data!$I$28,G48=data!$I$29,G48=data!$I$30,G48=data!$I$31,G48=data!$I$32,G48=data!$I$33,G48=data!$I$34,G48=data!$I$35,G48=data!$I$36,G48=data!$I$37,G48=data!$I$38,G48=data!$I$39,G48=data!$I$40,G48=data!$I$41,G48=data!$I$42,G48=data!$I$43,G48=data!$I$44),1,0)</f>
        <v>0</v>
      </c>
      <c r="Z48" s="176" t="s">
        <v>300</v>
      </c>
      <c r="AA48" s="10"/>
      <c r="AB48" s="10"/>
      <c r="AC48" s="578">
        <v>160</v>
      </c>
      <c r="AD48" s="579"/>
      <c r="AE48" s="580"/>
      <c r="AF48" s="578">
        <v>160</v>
      </c>
      <c r="AG48" s="579"/>
      <c r="AH48" s="580"/>
      <c r="AI48" s="578">
        <v>160</v>
      </c>
      <c r="AJ48" s="579"/>
      <c r="AK48" s="580"/>
      <c r="AL48" s="578">
        <v>160</v>
      </c>
      <c r="AM48" s="579"/>
      <c r="AN48" s="580"/>
      <c r="AO48" s="578">
        <v>160</v>
      </c>
      <c r="AP48" s="579"/>
      <c r="AQ48" s="580"/>
      <c r="AR48" s="578">
        <v>160</v>
      </c>
      <c r="AS48" s="579"/>
      <c r="AT48" s="580"/>
      <c r="AU48" s="578">
        <v>160</v>
      </c>
      <c r="AV48" s="579"/>
      <c r="AW48" s="580"/>
      <c r="AX48" s="578">
        <v>160</v>
      </c>
      <c r="AY48" s="579"/>
      <c r="AZ48" s="580"/>
      <c r="BA48" s="578">
        <v>160</v>
      </c>
      <c r="BB48" s="579"/>
      <c r="BC48" s="580"/>
      <c r="BD48" s="578">
        <v>160</v>
      </c>
      <c r="BE48" s="579"/>
      <c r="BF48" s="580"/>
      <c r="BG48" s="578">
        <v>160</v>
      </c>
      <c r="BH48" s="579"/>
      <c r="BI48" s="580"/>
      <c r="BJ48" s="578">
        <v>160</v>
      </c>
      <c r="BK48" s="579"/>
      <c r="BL48" s="580"/>
      <c r="BM48" s="337">
        <f t="shared" si="19"/>
        <v>0</v>
      </c>
      <c r="BN48" s="231">
        <f t="shared" si="20"/>
        <v>0</v>
      </c>
      <c r="BO48" s="230">
        <f t="shared" si="21"/>
        <v>0</v>
      </c>
      <c r="BP48" s="231">
        <f t="shared" si="22"/>
        <v>0</v>
      </c>
      <c r="BQ48" s="23"/>
      <c r="BR48" s="23"/>
      <c r="BS48" s="177">
        <v>160</v>
      </c>
      <c r="BT48" s="591"/>
      <c r="BU48" s="178"/>
      <c r="BV48" s="177">
        <v>160</v>
      </c>
      <c r="BW48" s="591"/>
      <c r="BX48" s="178"/>
      <c r="BY48" s="177">
        <v>160</v>
      </c>
      <c r="BZ48" s="591"/>
      <c r="CA48" s="178"/>
      <c r="CB48" s="177">
        <v>160</v>
      </c>
      <c r="CC48" s="591"/>
      <c r="CD48" s="178"/>
      <c r="CE48" s="177">
        <v>160</v>
      </c>
      <c r="CF48" s="591"/>
      <c r="CG48" s="178"/>
      <c r="CH48" s="177">
        <v>160</v>
      </c>
      <c r="CI48" s="591"/>
      <c r="CJ48" s="178"/>
      <c r="CK48" s="177">
        <v>160</v>
      </c>
      <c r="CL48" s="591"/>
      <c r="CM48" s="178"/>
      <c r="CN48" s="177">
        <v>160</v>
      </c>
      <c r="CO48" s="591"/>
      <c r="CP48" s="178"/>
      <c r="CQ48" s="256">
        <f t="shared" si="23"/>
        <v>0</v>
      </c>
      <c r="CR48" s="255">
        <f t="shared" si="24"/>
        <v>0</v>
      </c>
      <c r="CS48" s="230">
        <f t="shared" si="25"/>
        <v>0</v>
      </c>
      <c r="CT48" s="231">
        <f t="shared" si="26"/>
        <v>0</v>
      </c>
      <c r="CU48" s="23"/>
      <c r="CV48" s="23"/>
      <c r="CW48" s="177">
        <v>160</v>
      </c>
      <c r="CX48" s="584"/>
      <c r="CY48" s="585"/>
      <c r="CZ48" s="205">
        <v>160</v>
      </c>
      <c r="DA48" s="579"/>
      <c r="DB48" s="585"/>
      <c r="DC48" s="205">
        <v>160</v>
      </c>
      <c r="DD48" s="579"/>
      <c r="DE48" s="585"/>
      <c r="DF48" s="205">
        <v>160</v>
      </c>
      <c r="DG48" s="579"/>
      <c r="DH48" s="585"/>
      <c r="DI48" s="205">
        <v>160</v>
      </c>
      <c r="DJ48" s="579"/>
      <c r="DK48" s="585"/>
      <c r="DL48" s="177">
        <v>160</v>
      </c>
      <c r="DM48" s="584"/>
      <c r="DN48" s="585"/>
      <c r="DO48" s="205">
        <v>160</v>
      </c>
      <c r="DP48" s="579"/>
      <c r="DQ48" s="585"/>
      <c r="DR48" s="205">
        <v>160</v>
      </c>
      <c r="DS48" s="579"/>
      <c r="DT48" s="585"/>
      <c r="DU48" s="256">
        <f t="shared" si="27"/>
        <v>0</v>
      </c>
      <c r="DV48" s="255">
        <f t="shared" si="28"/>
        <v>0</v>
      </c>
      <c r="DW48" s="230">
        <f t="shared" si="29"/>
        <v>0</v>
      </c>
      <c r="DX48" s="231">
        <f t="shared" si="30"/>
        <v>0</v>
      </c>
      <c r="DY48" s="23"/>
      <c r="DZ48" s="23"/>
      <c r="EA48" s="586">
        <v>160</v>
      </c>
      <c r="EB48" s="591"/>
      <c r="EC48" s="585"/>
      <c r="ED48" s="205">
        <v>160</v>
      </c>
      <c r="EE48" s="591"/>
      <c r="EF48" s="585"/>
      <c r="EG48" s="205">
        <v>160</v>
      </c>
      <c r="EH48" s="591"/>
      <c r="EI48" s="585"/>
      <c r="EJ48" s="205">
        <v>160</v>
      </c>
      <c r="EK48" s="591"/>
      <c r="EL48" s="585"/>
      <c r="EM48" s="177">
        <v>160</v>
      </c>
      <c r="EN48" s="584"/>
      <c r="EO48" s="585"/>
      <c r="EP48" s="205">
        <v>160</v>
      </c>
      <c r="EQ48" s="591"/>
      <c r="ER48" s="585"/>
      <c r="ES48" s="177">
        <v>160</v>
      </c>
      <c r="ET48" s="584"/>
      <c r="EU48" s="585"/>
      <c r="EV48" s="205">
        <v>160</v>
      </c>
      <c r="EW48" s="591"/>
      <c r="EX48" s="585"/>
      <c r="EY48" s="256">
        <f t="shared" si="31"/>
        <v>0</v>
      </c>
      <c r="EZ48" s="255">
        <f t="shared" si="32"/>
        <v>0</v>
      </c>
      <c r="FA48" s="230">
        <f t="shared" si="33"/>
        <v>0</v>
      </c>
      <c r="FB48" s="231">
        <f t="shared" si="34"/>
        <v>0</v>
      </c>
      <c r="FC48" s="23"/>
      <c r="FD48" s="23"/>
      <c r="FE48" s="586">
        <v>160</v>
      </c>
      <c r="FF48" s="591"/>
      <c r="FG48" s="585"/>
      <c r="FH48" s="205">
        <v>160</v>
      </c>
      <c r="FI48" s="591"/>
      <c r="FJ48" s="585"/>
      <c r="FK48" s="205">
        <v>160</v>
      </c>
      <c r="FL48" s="591"/>
      <c r="FM48" s="585"/>
      <c r="FN48" s="205">
        <v>160</v>
      </c>
      <c r="FO48" s="591"/>
      <c r="FP48" s="585"/>
      <c r="FQ48" s="205">
        <v>160</v>
      </c>
      <c r="FR48" s="591"/>
      <c r="FS48" s="585"/>
      <c r="FT48" s="205">
        <v>160</v>
      </c>
      <c r="FU48" s="591"/>
      <c r="FV48" s="585"/>
      <c r="FW48" s="205">
        <v>160</v>
      </c>
      <c r="FX48" s="591"/>
      <c r="FY48" s="585"/>
      <c r="FZ48" s="205">
        <v>160</v>
      </c>
      <c r="GA48" s="591"/>
      <c r="GB48" s="585"/>
      <c r="GC48" s="256">
        <f t="shared" si="35"/>
        <v>0</v>
      </c>
      <c r="GD48" s="255">
        <f t="shared" si="36"/>
        <v>0</v>
      </c>
      <c r="GE48" s="230">
        <f t="shared" si="37"/>
        <v>0</v>
      </c>
      <c r="GF48" s="231">
        <f t="shared" si="38"/>
        <v>0</v>
      </c>
      <c r="GG48" s="23"/>
      <c r="GH48" s="23"/>
      <c r="GI48" s="586">
        <v>160</v>
      </c>
      <c r="GJ48" s="591"/>
      <c r="GK48" s="585"/>
      <c r="GL48" s="205">
        <v>160</v>
      </c>
      <c r="GM48" s="591"/>
      <c r="GN48" s="585"/>
      <c r="GO48" s="177">
        <v>160</v>
      </c>
      <c r="GP48" s="584"/>
      <c r="GQ48" s="585"/>
      <c r="GR48" s="177">
        <v>160</v>
      </c>
      <c r="GS48" s="584"/>
      <c r="GT48" s="585"/>
      <c r="GU48" s="177">
        <v>160</v>
      </c>
      <c r="GV48" s="584"/>
      <c r="GW48" s="585"/>
      <c r="GX48" s="177">
        <v>160</v>
      </c>
      <c r="GY48" s="584"/>
      <c r="GZ48" s="585"/>
      <c r="HA48" s="205">
        <v>160</v>
      </c>
      <c r="HB48" s="591"/>
      <c r="HC48" s="585"/>
      <c r="HD48" s="205">
        <v>160</v>
      </c>
      <c r="HE48" s="591"/>
      <c r="HF48" s="585"/>
      <c r="HG48" s="256">
        <f t="shared" si="39"/>
        <v>0</v>
      </c>
      <c r="HH48" s="255">
        <f t="shared" si="40"/>
        <v>0</v>
      </c>
      <c r="HI48" s="230">
        <f t="shared" si="41"/>
        <v>0</v>
      </c>
      <c r="HJ48" s="231">
        <f t="shared" si="42"/>
        <v>0</v>
      </c>
      <c r="HK48" s="23"/>
      <c r="HL48" s="23"/>
      <c r="HM48" s="177">
        <v>160</v>
      </c>
      <c r="HN48" s="584"/>
      <c r="HO48" s="585"/>
      <c r="HP48" s="177">
        <v>160</v>
      </c>
      <c r="HQ48" s="584"/>
      <c r="HR48" s="585"/>
      <c r="HS48" s="177">
        <v>160</v>
      </c>
      <c r="HT48" s="584"/>
      <c r="HU48" s="585"/>
      <c r="HV48" s="177">
        <v>160</v>
      </c>
      <c r="HW48" s="584"/>
      <c r="HX48" s="585"/>
      <c r="HY48" s="177">
        <v>160</v>
      </c>
      <c r="HZ48" s="584"/>
      <c r="IA48" s="585"/>
      <c r="IB48" s="177">
        <v>160</v>
      </c>
      <c r="IC48" s="584"/>
      <c r="ID48" s="585"/>
      <c r="IE48" s="177">
        <v>160</v>
      </c>
      <c r="IF48" s="584"/>
      <c r="IG48" s="585"/>
      <c r="IH48" s="177">
        <v>160</v>
      </c>
      <c r="II48" s="584"/>
      <c r="IJ48" s="585"/>
      <c r="IK48" s="256">
        <f t="shared" si="43"/>
        <v>0</v>
      </c>
      <c r="IL48" s="255">
        <f t="shared" si="44"/>
        <v>0</v>
      </c>
      <c r="IM48" s="230">
        <f t="shared" si="45"/>
        <v>0</v>
      </c>
      <c r="IN48" s="231">
        <f t="shared" si="46"/>
        <v>0</v>
      </c>
      <c r="IO48" s="23"/>
      <c r="IP48" s="23"/>
      <c r="IQ48" s="177">
        <v>160</v>
      </c>
      <c r="IR48" s="584"/>
      <c r="IS48" s="585"/>
      <c r="IT48" s="177">
        <v>160</v>
      </c>
      <c r="IU48" s="584"/>
      <c r="IV48" s="585"/>
      <c r="IW48" s="177">
        <v>160</v>
      </c>
      <c r="IX48" s="584"/>
      <c r="IY48" s="585"/>
      <c r="IZ48" s="177">
        <v>160</v>
      </c>
      <c r="JA48" s="584"/>
      <c r="JB48" s="585"/>
      <c r="JC48" s="177">
        <v>160</v>
      </c>
      <c r="JD48" s="584"/>
      <c r="JE48" s="585"/>
      <c r="JF48" s="177">
        <v>160</v>
      </c>
      <c r="JG48" s="584"/>
      <c r="JH48" s="585"/>
      <c r="JI48" s="568">
        <v>160</v>
      </c>
      <c r="JJ48" s="584"/>
      <c r="JK48" s="585"/>
      <c r="JL48" s="177">
        <v>160</v>
      </c>
      <c r="JM48" s="584"/>
      <c r="JN48" s="585"/>
      <c r="JO48" s="256">
        <f t="shared" si="47"/>
        <v>0</v>
      </c>
      <c r="JP48" s="255">
        <f t="shared" si="48"/>
        <v>0</v>
      </c>
      <c r="JQ48" s="230">
        <f t="shared" si="49"/>
        <v>0</v>
      </c>
      <c r="JR48" s="231">
        <f t="shared" si="50"/>
        <v>0</v>
      </c>
      <c r="JS48" s="23"/>
      <c r="JT48" s="23"/>
      <c r="JU48" s="586">
        <v>160</v>
      </c>
      <c r="JV48" s="591"/>
      <c r="JW48" s="585"/>
      <c r="JX48" s="177">
        <v>160</v>
      </c>
      <c r="JY48" s="584"/>
      <c r="JZ48" s="585"/>
      <c r="KA48" s="205">
        <v>160</v>
      </c>
      <c r="KB48" s="591"/>
      <c r="KC48" s="585"/>
      <c r="KD48" s="205">
        <v>160</v>
      </c>
      <c r="KE48" s="591"/>
      <c r="KF48" s="585"/>
      <c r="KG48" s="177">
        <v>160</v>
      </c>
      <c r="KH48" s="584"/>
      <c r="KI48" s="585"/>
      <c r="KJ48" s="177">
        <v>160</v>
      </c>
      <c r="KK48" s="584"/>
      <c r="KL48" s="585"/>
      <c r="KM48" s="177">
        <v>160</v>
      </c>
      <c r="KN48" s="584"/>
      <c r="KO48" s="585"/>
      <c r="KP48" s="177">
        <v>160</v>
      </c>
      <c r="KQ48" s="584"/>
      <c r="KR48" s="585"/>
      <c r="KS48" s="256">
        <f t="shared" si="51"/>
        <v>0</v>
      </c>
      <c r="KT48" s="255">
        <f t="shared" si="52"/>
        <v>0</v>
      </c>
      <c r="KU48" s="230">
        <f t="shared" si="53"/>
        <v>0</v>
      </c>
      <c r="KV48" s="231">
        <f t="shared" si="54"/>
        <v>0</v>
      </c>
      <c r="KW48" s="23"/>
      <c r="KX48" s="23"/>
      <c r="KY48" s="589" t="s">
        <v>300</v>
      </c>
      <c r="KZ48" s="595">
        <v>160</v>
      </c>
      <c r="LA48" s="591"/>
      <c r="LB48" s="178"/>
      <c r="LC48" s="256">
        <f t="shared" si="55"/>
        <v>0</v>
      </c>
      <c r="LD48" s="231">
        <f t="shared" si="58"/>
        <v>0</v>
      </c>
      <c r="LE48" s="230">
        <f t="shared" si="56"/>
        <v>0</v>
      </c>
      <c r="LF48" s="255">
        <f t="shared" si="59"/>
        <v>0</v>
      </c>
      <c r="LG48" s="592"/>
      <c r="LH48" s="23"/>
      <c r="LI48" s="23"/>
      <c r="LJ48" s="232">
        <f t="shared" si="60"/>
        <v>0</v>
      </c>
      <c r="LK48" s="259">
        <f t="shared" si="61"/>
        <v>0</v>
      </c>
      <c r="LL48" s="230">
        <f t="shared" si="62"/>
        <v>0</v>
      </c>
      <c r="LM48" s="231">
        <f t="shared" si="63"/>
        <v>0</v>
      </c>
      <c r="LN48" s="234">
        <f t="shared" si="64"/>
        <v>0</v>
      </c>
      <c r="LO48" s="233">
        <f t="shared" si="65"/>
        <v>0</v>
      </c>
      <c r="LP48" s="230">
        <f t="shared" si="66"/>
        <v>0</v>
      </c>
      <c r="LQ48" s="255">
        <f t="shared" si="67"/>
        <v>0</v>
      </c>
      <c r="LR48" s="426">
        <f t="shared" si="68"/>
        <v>0</v>
      </c>
      <c r="LS48" s="434">
        <f t="shared" si="69"/>
        <v>0</v>
      </c>
      <c r="LT48" s="426">
        <f t="shared" si="70"/>
        <v>0</v>
      </c>
      <c r="LU48" s="431">
        <f t="shared" si="71"/>
        <v>0</v>
      </c>
      <c r="LV48" s="429" t="s">
        <v>343</v>
      </c>
      <c r="LW48" s="434" t="s">
        <v>343</v>
      </c>
      <c r="LX48" s="426">
        <f t="shared" si="72"/>
        <v>0</v>
      </c>
      <c r="LY48" s="431">
        <f t="shared" si="73"/>
        <v>0</v>
      </c>
      <c r="LZ48" s="23"/>
      <c r="MD48" s="26"/>
      <c r="ME48" s="26"/>
      <c r="MG48" s="26"/>
    </row>
    <row r="49" spans="2:345" s="4" customFormat="1" ht="16.5" customHeight="1" x14ac:dyDescent="0.25">
      <c r="B49" s="46" t="s">
        <v>31</v>
      </c>
      <c r="C49" s="952"/>
      <c r="D49" s="953"/>
      <c r="E49" s="313"/>
      <c r="F49" s="314"/>
      <c r="G49" s="315"/>
      <c r="H49" s="59"/>
      <c r="I49" s="57">
        <f>INT(ROUND(F49,2)*(IF(RIGHT(G49,1)="*",data!$J$11*H49+(IF(H49&gt;0, data!$K$11,0)),(IF(G49&gt;0,data!$J$11*RIGHT(G49,5)+data!$K$11,0)))))</f>
        <v>0</v>
      </c>
      <c r="J49" s="57">
        <f>IF(E49&gt;0,I49*E49,0)</f>
        <v>0</v>
      </c>
      <c r="K49" s="319"/>
      <c r="L49" s="320"/>
      <c r="M49" s="318"/>
      <c r="N49" s="57">
        <f>INT(ROUND(F49,2)*(IF(J49&gt;0,(IF(L49="ano",data!$J$6,0)),0)))</f>
        <v>0</v>
      </c>
      <c r="O49" s="61">
        <f>IF(M49&gt;E49,N49*E49,N49*M49)</f>
        <v>0</v>
      </c>
      <c r="P49" s="63">
        <f>J49+O49</f>
        <v>0</v>
      </c>
      <c r="Q49" s="26"/>
      <c r="R49" s="292" t="str">
        <f t="shared" si="17"/>
        <v/>
      </c>
      <c r="S49" s="293" t="str">
        <f t="shared" si="18"/>
        <v/>
      </c>
      <c r="T49" s="65" t="s">
        <v>343</v>
      </c>
      <c r="U49" s="294" t="str">
        <f t="shared" si="57"/>
        <v/>
      </c>
      <c r="V49" s="4">
        <f>IF(P49&gt;0,IF(ISTEXT(C49)=TRUE,0,1),0)</f>
        <v>0</v>
      </c>
      <c r="W49" s="26">
        <f>IF(H49&gt;0,IF(RIGHT(G49,1)="*",0,1),0)</f>
        <v>0</v>
      </c>
      <c r="X49" s="26">
        <f>IF(OR(G49=data!$I$18,G49=data!$I$19,G49=data!$I$20,G49=data!$I$21,G49=data!$I$22,G49=data!$I$23,G49=data!$I$24,G49=data!$I$25,G49=data!$I$26,G49=data!$I$27,G49=data!$I$28,G49=data!$I$29,G49=data!$I$30,G49=data!$I$31,G49=data!$I$32,G49=data!$I$33,G49=data!$I$34,G49=data!$I$35,G49=data!$I$36,G49=data!$I$37,G49=data!$I$38,G49=data!$I$39,G49=data!$I$40,G49=data!$I$41,G49=data!$I$42,G49=data!$I$43,G49=data!$I$44),1,0)</f>
        <v>0</v>
      </c>
      <c r="Z49" s="179" t="s">
        <v>300</v>
      </c>
      <c r="AA49" s="10"/>
      <c r="AB49" s="10"/>
      <c r="AC49" s="171">
        <v>160</v>
      </c>
      <c r="AD49" s="336"/>
      <c r="AE49" s="227"/>
      <c r="AF49" s="171">
        <v>160</v>
      </c>
      <c r="AG49" s="336"/>
      <c r="AH49" s="227"/>
      <c r="AI49" s="171">
        <v>160</v>
      </c>
      <c r="AJ49" s="336"/>
      <c r="AK49" s="227"/>
      <c r="AL49" s="171">
        <v>160</v>
      </c>
      <c r="AM49" s="336"/>
      <c r="AN49" s="227"/>
      <c r="AO49" s="171">
        <v>160</v>
      </c>
      <c r="AP49" s="336"/>
      <c r="AQ49" s="227"/>
      <c r="AR49" s="171">
        <v>160</v>
      </c>
      <c r="AS49" s="336"/>
      <c r="AT49" s="227"/>
      <c r="AU49" s="171">
        <v>160</v>
      </c>
      <c r="AV49" s="336"/>
      <c r="AW49" s="227"/>
      <c r="AX49" s="171">
        <v>160</v>
      </c>
      <c r="AY49" s="336"/>
      <c r="AZ49" s="227"/>
      <c r="BA49" s="171">
        <v>160</v>
      </c>
      <c r="BB49" s="336"/>
      <c r="BC49" s="227"/>
      <c r="BD49" s="171">
        <v>160</v>
      </c>
      <c r="BE49" s="336"/>
      <c r="BF49" s="227"/>
      <c r="BG49" s="171">
        <v>160</v>
      </c>
      <c r="BH49" s="336"/>
      <c r="BI49" s="227"/>
      <c r="BJ49" s="171">
        <v>160</v>
      </c>
      <c r="BK49" s="336"/>
      <c r="BL49" s="227"/>
      <c r="BM49" s="337">
        <f t="shared" si="19"/>
        <v>0</v>
      </c>
      <c r="BN49" s="231">
        <f t="shared" si="20"/>
        <v>0</v>
      </c>
      <c r="BO49" s="230">
        <f t="shared" si="21"/>
        <v>0</v>
      </c>
      <c r="BP49" s="231">
        <f t="shared" si="22"/>
        <v>0</v>
      </c>
      <c r="BS49" s="167">
        <v>160</v>
      </c>
      <c r="BT49" s="335"/>
      <c r="BU49" s="180"/>
      <c r="BV49" s="167">
        <v>160</v>
      </c>
      <c r="BW49" s="335"/>
      <c r="BX49" s="180"/>
      <c r="BY49" s="167">
        <v>160</v>
      </c>
      <c r="BZ49" s="335"/>
      <c r="CA49" s="180"/>
      <c r="CB49" s="167">
        <v>160</v>
      </c>
      <c r="CC49" s="335"/>
      <c r="CD49" s="180"/>
      <c r="CE49" s="167">
        <v>160</v>
      </c>
      <c r="CF49" s="335"/>
      <c r="CG49" s="180"/>
      <c r="CH49" s="167">
        <v>160</v>
      </c>
      <c r="CI49" s="335"/>
      <c r="CJ49" s="180"/>
      <c r="CK49" s="167">
        <v>160</v>
      </c>
      <c r="CL49" s="335"/>
      <c r="CM49" s="180"/>
      <c r="CN49" s="167">
        <v>160</v>
      </c>
      <c r="CO49" s="335"/>
      <c r="CP49" s="180"/>
      <c r="CQ49" s="256">
        <f t="shared" si="23"/>
        <v>0</v>
      </c>
      <c r="CR49" s="255">
        <f t="shared" si="24"/>
        <v>0</v>
      </c>
      <c r="CS49" s="230">
        <f t="shared" si="25"/>
        <v>0</v>
      </c>
      <c r="CT49" s="231">
        <f t="shared" si="26"/>
        <v>0</v>
      </c>
      <c r="CW49" s="167">
        <v>160</v>
      </c>
      <c r="CX49" s="351"/>
      <c r="CY49" s="172"/>
      <c r="CZ49" s="198">
        <v>160</v>
      </c>
      <c r="DA49" s="336"/>
      <c r="DB49" s="172"/>
      <c r="DC49" s="198">
        <v>160</v>
      </c>
      <c r="DD49" s="336"/>
      <c r="DE49" s="172"/>
      <c r="DF49" s="198">
        <v>160</v>
      </c>
      <c r="DG49" s="336"/>
      <c r="DH49" s="172"/>
      <c r="DI49" s="198">
        <v>160</v>
      </c>
      <c r="DJ49" s="336"/>
      <c r="DK49" s="172"/>
      <c r="DL49" s="167">
        <v>160</v>
      </c>
      <c r="DM49" s="351"/>
      <c r="DN49" s="172"/>
      <c r="DO49" s="198">
        <v>160</v>
      </c>
      <c r="DP49" s="336"/>
      <c r="DQ49" s="172"/>
      <c r="DR49" s="198">
        <v>160</v>
      </c>
      <c r="DS49" s="336"/>
      <c r="DT49" s="172"/>
      <c r="DU49" s="256">
        <f t="shared" si="27"/>
        <v>0</v>
      </c>
      <c r="DV49" s="255">
        <f t="shared" si="28"/>
        <v>0</v>
      </c>
      <c r="DW49" s="230">
        <f t="shared" si="29"/>
        <v>0</v>
      </c>
      <c r="DX49" s="231">
        <f t="shared" si="30"/>
        <v>0</v>
      </c>
      <c r="EA49" s="357">
        <v>160</v>
      </c>
      <c r="EB49" s="335"/>
      <c r="EC49" s="172"/>
      <c r="ED49" s="198">
        <v>160</v>
      </c>
      <c r="EE49" s="335"/>
      <c r="EF49" s="172"/>
      <c r="EG49" s="198">
        <v>160</v>
      </c>
      <c r="EH49" s="335"/>
      <c r="EI49" s="172"/>
      <c r="EJ49" s="198">
        <v>160</v>
      </c>
      <c r="EK49" s="335"/>
      <c r="EL49" s="172"/>
      <c r="EM49" s="167">
        <v>160</v>
      </c>
      <c r="EN49" s="351"/>
      <c r="EO49" s="172"/>
      <c r="EP49" s="198">
        <v>160</v>
      </c>
      <c r="EQ49" s="335"/>
      <c r="ER49" s="172"/>
      <c r="ES49" s="167">
        <v>160</v>
      </c>
      <c r="ET49" s="351"/>
      <c r="EU49" s="172"/>
      <c r="EV49" s="198">
        <v>160</v>
      </c>
      <c r="EW49" s="335"/>
      <c r="EX49" s="172"/>
      <c r="EY49" s="256">
        <f t="shared" si="31"/>
        <v>0</v>
      </c>
      <c r="EZ49" s="255">
        <f t="shared" si="32"/>
        <v>0</v>
      </c>
      <c r="FA49" s="230">
        <f t="shared" si="33"/>
        <v>0</v>
      </c>
      <c r="FB49" s="231">
        <f t="shared" si="34"/>
        <v>0</v>
      </c>
      <c r="FE49" s="357">
        <v>160</v>
      </c>
      <c r="FF49" s="335"/>
      <c r="FG49" s="172"/>
      <c r="FH49" s="198">
        <v>160</v>
      </c>
      <c r="FI49" s="335"/>
      <c r="FJ49" s="172"/>
      <c r="FK49" s="198">
        <v>160</v>
      </c>
      <c r="FL49" s="335"/>
      <c r="FM49" s="172"/>
      <c r="FN49" s="198">
        <v>160</v>
      </c>
      <c r="FO49" s="335"/>
      <c r="FP49" s="172"/>
      <c r="FQ49" s="198">
        <v>160</v>
      </c>
      <c r="FR49" s="335"/>
      <c r="FS49" s="172"/>
      <c r="FT49" s="198">
        <v>160</v>
      </c>
      <c r="FU49" s="335"/>
      <c r="FV49" s="172"/>
      <c r="FW49" s="198">
        <v>160</v>
      </c>
      <c r="FX49" s="335"/>
      <c r="FY49" s="172"/>
      <c r="FZ49" s="198">
        <v>160</v>
      </c>
      <c r="GA49" s="335"/>
      <c r="GB49" s="172"/>
      <c r="GC49" s="256">
        <f t="shared" si="35"/>
        <v>0</v>
      </c>
      <c r="GD49" s="255">
        <f t="shared" si="36"/>
        <v>0</v>
      </c>
      <c r="GE49" s="230">
        <f t="shared" si="37"/>
        <v>0</v>
      </c>
      <c r="GF49" s="231">
        <f t="shared" si="38"/>
        <v>0</v>
      </c>
      <c r="GI49" s="357">
        <v>160</v>
      </c>
      <c r="GJ49" s="335"/>
      <c r="GK49" s="172"/>
      <c r="GL49" s="198">
        <v>160</v>
      </c>
      <c r="GM49" s="335"/>
      <c r="GN49" s="172"/>
      <c r="GO49" s="167">
        <v>160</v>
      </c>
      <c r="GP49" s="351"/>
      <c r="GQ49" s="172"/>
      <c r="GR49" s="167">
        <v>160</v>
      </c>
      <c r="GS49" s="351"/>
      <c r="GT49" s="172"/>
      <c r="GU49" s="167">
        <v>160</v>
      </c>
      <c r="GV49" s="351"/>
      <c r="GW49" s="172"/>
      <c r="GX49" s="167">
        <v>160</v>
      </c>
      <c r="GY49" s="351"/>
      <c r="GZ49" s="172"/>
      <c r="HA49" s="198">
        <v>160</v>
      </c>
      <c r="HB49" s="335"/>
      <c r="HC49" s="172"/>
      <c r="HD49" s="198">
        <v>160</v>
      </c>
      <c r="HE49" s="335"/>
      <c r="HF49" s="172"/>
      <c r="HG49" s="256">
        <f t="shared" si="39"/>
        <v>0</v>
      </c>
      <c r="HH49" s="255">
        <f t="shared" si="40"/>
        <v>0</v>
      </c>
      <c r="HI49" s="230">
        <f t="shared" si="41"/>
        <v>0</v>
      </c>
      <c r="HJ49" s="231">
        <f t="shared" si="42"/>
        <v>0</v>
      </c>
      <c r="HM49" s="167">
        <v>160</v>
      </c>
      <c r="HN49" s="351"/>
      <c r="HO49" s="172"/>
      <c r="HP49" s="167">
        <v>160</v>
      </c>
      <c r="HQ49" s="351"/>
      <c r="HR49" s="172"/>
      <c r="HS49" s="167">
        <v>160</v>
      </c>
      <c r="HT49" s="351"/>
      <c r="HU49" s="172"/>
      <c r="HV49" s="167">
        <v>160</v>
      </c>
      <c r="HW49" s="351"/>
      <c r="HX49" s="172"/>
      <c r="HY49" s="167">
        <v>160</v>
      </c>
      <c r="HZ49" s="351"/>
      <c r="IA49" s="172"/>
      <c r="IB49" s="167">
        <v>160</v>
      </c>
      <c r="IC49" s="351"/>
      <c r="ID49" s="172"/>
      <c r="IE49" s="167">
        <v>160</v>
      </c>
      <c r="IF49" s="351"/>
      <c r="IG49" s="172"/>
      <c r="IH49" s="167">
        <v>160</v>
      </c>
      <c r="II49" s="351"/>
      <c r="IJ49" s="172"/>
      <c r="IK49" s="256">
        <f t="shared" si="43"/>
        <v>0</v>
      </c>
      <c r="IL49" s="255">
        <f t="shared" si="44"/>
        <v>0</v>
      </c>
      <c r="IM49" s="230">
        <f t="shared" si="45"/>
        <v>0</v>
      </c>
      <c r="IN49" s="231">
        <f t="shared" si="46"/>
        <v>0</v>
      </c>
      <c r="IQ49" s="167">
        <v>160</v>
      </c>
      <c r="IR49" s="351"/>
      <c r="IS49" s="172"/>
      <c r="IT49" s="167">
        <v>160</v>
      </c>
      <c r="IU49" s="351"/>
      <c r="IV49" s="172"/>
      <c r="IW49" s="167">
        <v>160</v>
      </c>
      <c r="IX49" s="351"/>
      <c r="IY49" s="172"/>
      <c r="IZ49" s="167">
        <v>160</v>
      </c>
      <c r="JA49" s="351"/>
      <c r="JB49" s="172"/>
      <c r="JC49" s="167">
        <v>160</v>
      </c>
      <c r="JD49" s="351"/>
      <c r="JE49" s="172"/>
      <c r="JF49" s="167">
        <v>160</v>
      </c>
      <c r="JG49" s="351"/>
      <c r="JH49" s="172"/>
      <c r="JI49" s="209">
        <v>160</v>
      </c>
      <c r="JJ49" s="351"/>
      <c r="JK49" s="172"/>
      <c r="JL49" s="167">
        <v>160</v>
      </c>
      <c r="JM49" s="351"/>
      <c r="JN49" s="172"/>
      <c r="JO49" s="256">
        <f t="shared" si="47"/>
        <v>0</v>
      </c>
      <c r="JP49" s="255">
        <f t="shared" si="48"/>
        <v>0</v>
      </c>
      <c r="JQ49" s="230">
        <f t="shared" si="49"/>
        <v>0</v>
      </c>
      <c r="JR49" s="231">
        <f t="shared" si="50"/>
        <v>0</v>
      </c>
      <c r="JU49" s="357">
        <v>160</v>
      </c>
      <c r="JV49" s="335"/>
      <c r="JW49" s="172"/>
      <c r="JX49" s="167">
        <v>160</v>
      </c>
      <c r="JY49" s="351"/>
      <c r="JZ49" s="172"/>
      <c r="KA49" s="198">
        <v>160</v>
      </c>
      <c r="KB49" s="335"/>
      <c r="KC49" s="172"/>
      <c r="KD49" s="198">
        <v>160</v>
      </c>
      <c r="KE49" s="335"/>
      <c r="KF49" s="172"/>
      <c r="KG49" s="167">
        <v>160</v>
      </c>
      <c r="KH49" s="351"/>
      <c r="KI49" s="172"/>
      <c r="KJ49" s="167">
        <v>160</v>
      </c>
      <c r="KK49" s="351"/>
      <c r="KL49" s="172"/>
      <c r="KM49" s="167">
        <v>160</v>
      </c>
      <c r="KN49" s="351"/>
      <c r="KO49" s="172"/>
      <c r="KP49" s="167">
        <v>160</v>
      </c>
      <c r="KQ49" s="351"/>
      <c r="KR49" s="172"/>
      <c r="KS49" s="256">
        <f t="shared" si="51"/>
        <v>0</v>
      </c>
      <c r="KT49" s="255">
        <f t="shared" si="52"/>
        <v>0</v>
      </c>
      <c r="KU49" s="230">
        <f t="shared" si="53"/>
        <v>0</v>
      </c>
      <c r="KV49" s="231">
        <f t="shared" si="54"/>
        <v>0</v>
      </c>
      <c r="KY49" s="287" t="s">
        <v>300</v>
      </c>
      <c r="KZ49" s="365">
        <v>160</v>
      </c>
      <c r="LA49" s="335"/>
      <c r="LB49" s="180"/>
      <c r="LC49" s="256">
        <f t="shared" si="55"/>
        <v>0</v>
      </c>
      <c r="LD49" s="231">
        <f t="shared" si="58"/>
        <v>0</v>
      </c>
      <c r="LE49" s="230">
        <f t="shared" si="56"/>
        <v>0</v>
      </c>
      <c r="LF49" s="255">
        <f t="shared" si="59"/>
        <v>0</v>
      </c>
      <c r="LG49" s="297"/>
      <c r="LJ49" s="232">
        <f t="shared" si="60"/>
        <v>0</v>
      </c>
      <c r="LK49" s="259">
        <f t="shared" si="61"/>
        <v>0</v>
      </c>
      <c r="LL49" s="230">
        <f t="shared" si="62"/>
        <v>0</v>
      </c>
      <c r="LM49" s="231">
        <f t="shared" si="63"/>
        <v>0</v>
      </c>
      <c r="LN49" s="234">
        <f t="shared" si="64"/>
        <v>0</v>
      </c>
      <c r="LO49" s="233">
        <f t="shared" si="65"/>
        <v>0</v>
      </c>
      <c r="LP49" s="230">
        <f t="shared" si="66"/>
        <v>0</v>
      </c>
      <c r="LQ49" s="255">
        <f t="shared" si="67"/>
        <v>0</v>
      </c>
      <c r="LR49" s="426">
        <f t="shared" si="68"/>
        <v>0</v>
      </c>
      <c r="LS49" s="434">
        <f t="shared" si="69"/>
        <v>0</v>
      </c>
      <c r="LT49" s="426">
        <f t="shared" si="70"/>
        <v>0</v>
      </c>
      <c r="LU49" s="431">
        <f t="shared" si="71"/>
        <v>0</v>
      </c>
      <c r="LV49" s="429" t="s">
        <v>343</v>
      </c>
      <c r="LW49" s="434" t="s">
        <v>343</v>
      </c>
      <c r="LX49" s="426">
        <f t="shared" si="72"/>
        <v>0</v>
      </c>
      <c r="LY49" s="431">
        <f t="shared" si="73"/>
        <v>0</v>
      </c>
      <c r="MD49" s="26"/>
      <c r="ME49" s="26"/>
      <c r="MG49" s="26"/>
    </row>
    <row r="50" spans="2:345" s="4" customFormat="1" ht="15" hidden="1" customHeight="1" x14ac:dyDescent="0.25">
      <c r="B50" s="46"/>
      <c r="C50" s="572"/>
      <c r="D50" s="573"/>
      <c r="E50" s="564"/>
      <c r="F50" s="575"/>
      <c r="G50" s="593"/>
      <c r="H50" s="58"/>
      <c r="I50" s="57">
        <f>INT(ROUND(F50,2)*(IF(RIGHT(G50,1)="*",data!$J$11*H50+(IF(H50&gt;0, data!$K$11,0)),(IF(G50&gt;0,data!$J$11*RIGHT(G50,5)+data!$K$11,0)))))</f>
        <v>0</v>
      </c>
      <c r="J50" s="57"/>
      <c r="K50" s="594"/>
      <c r="L50" s="566"/>
      <c r="M50" s="131"/>
      <c r="N50" s="57">
        <f>INT(ROUND(F50,2)*(IF(J50&gt;0,(IF(L50="ano",data!$J$6,0)),0)))</f>
        <v>0</v>
      </c>
      <c r="O50" s="61"/>
      <c r="P50" s="63"/>
      <c r="Q50" s="26"/>
      <c r="R50" s="292" t="str">
        <f t="shared" si="17"/>
        <v/>
      </c>
      <c r="S50" s="293" t="str">
        <f t="shared" si="18"/>
        <v/>
      </c>
      <c r="T50" s="65" t="s">
        <v>343</v>
      </c>
      <c r="U50" s="294" t="str">
        <f t="shared" si="57"/>
        <v/>
      </c>
      <c r="V50" s="23"/>
      <c r="W50" s="26"/>
      <c r="X50" s="26">
        <f>IF(OR(G50=data!$I$18,G50=data!$I$19,G50=data!$I$20,G50=data!$I$21,G50=data!$I$22,G50=data!$I$23,G50=data!$I$24,G50=data!$I$25,G50=data!$I$26,G50=data!$I$27,G50=data!$I$28,G50=data!$I$29,G50=data!$I$30,G50=data!$I$31,G50=data!$I$32,G50=data!$I$33,G50=data!$I$34,G50=data!$I$35,G50=data!$I$36,G50=data!$I$37,G50=data!$I$38,G50=data!$I$39,G50=data!$I$40,G50=data!$I$41,G50=data!$I$42,G50=data!$I$43,G50=data!$I$44),1,0)</f>
        <v>0</v>
      </c>
      <c r="Z50" s="176" t="s">
        <v>300</v>
      </c>
      <c r="AA50" s="10"/>
      <c r="AB50" s="10"/>
      <c r="AC50" s="578">
        <v>160</v>
      </c>
      <c r="AD50" s="579"/>
      <c r="AE50" s="580"/>
      <c r="AF50" s="578">
        <v>160</v>
      </c>
      <c r="AG50" s="579"/>
      <c r="AH50" s="580"/>
      <c r="AI50" s="578">
        <v>160</v>
      </c>
      <c r="AJ50" s="579"/>
      <c r="AK50" s="580"/>
      <c r="AL50" s="578">
        <v>160</v>
      </c>
      <c r="AM50" s="579"/>
      <c r="AN50" s="580"/>
      <c r="AO50" s="578">
        <v>160</v>
      </c>
      <c r="AP50" s="579"/>
      <c r="AQ50" s="580"/>
      <c r="AR50" s="578">
        <v>160</v>
      </c>
      <c r="AS50" s="579"/>
      <c r="AT50" s="580"/>
      <c r="AU50" s="578">
        <v>160</v>
      </c>
      <c r="AV50" s="579"/>
      <c r="AW50" s="580"/>
      <c r="AX50" s="578">
        <v>160</v>
      </c>
      <c r="AY50" s="579"/>
      <c r="AZ50" s="580"/>
      <c r="BA50" s="578">
        <v>160</v>
      </c>
      <c r="BB50" s="579"/>
      <c r="BC50" s="580"/>
      <c r="BD50" s="578">
        <v>160</v>
      </c>
      <c r="BE50" s="579"/>
      <c r="BF50" s="580"/>
      <c r="BG50" s="578">
        <v>160</v>
      </c>
      <c r="BH50" s="579"/>
      <c r="BI50" s="580"/>
      <c r="BJ50" s="578">
        <v>160</v>
      </c>
      <c r="BK50" s="579"/>
      <c r="BL50" s="580"/>
      <c r="BM50" s="337">
        <f t="shared" si="19"/>
        <v>0</v>
      </c>
      <c r="BN50" s="231">
        <f t="shared" si="20"/>
        <v>0</v>
      </c>
      <c r="BO50" s="230">
        <f t="shared" si="21"/>
        <v>0</v>
      </c>
      <c r="BP50" s="231">
        <f t="shared" si="22"/>
        <v>0</v>
      </c>
      <c r="BQ50" s="23"/>
      <c r="BR50" s="23"/>
      <c r="BS50" s="177">
        <v>160</v>
      </c>
      <c r="BT50" s="591"/>
      <c r="BU50" s="178"/>
      <c r="BV50" s="177">
        <v>160</v>
      </c>
      <c r="BW50" s="591"/>
      <c r="BX50" s="178"/>
      <c r="BY50" s="177">
        <v>160</v>
      </c>
      <c r="BZ50" s="591"/>
      <c r="CA50" s="178"/>
      <c r="CB50" s="177">
        <v>160</v>
      </c>
      <c r="CC50" s="591"/>
      <c r="CD50" s="178"/>
      <c r="CE50" s="177">
        <v>160</v>
      </c>
      <c r="CF50" s="591"/>
      <c r="CG50" s="178"/>
      <c r="CH50" s="177">
        <v>160</v>
      </c>
      <c r="CI50" s="591"/>
      <c r="CJ50" s="178"/>
      <c r="CK50" s="177">
        <v>160</v>
      </c>
      <c r="CL50" s="591"/>
      <c r="CM50" s="178"/>
      <c r="CN50" s="177">
        <v>160</v>
      </c>
      <c r="CO50" s="591"/>
      <c r="CP50" s="178"/>
      <c r="CQ50" s="256">
        <f t="shared" si="23"/>
        <v>0</v>
      </c>
      <c r="CR50" s="255">
        <f t="shared" si="24"/>
        <v>0</v>
      </c>
      <c r="CS50" s="230">
        <f t="shared" si="25"/>
        <v>0</v>
      </c>
      <c r="CT50" s="231">
        <f t="shared" si="26"/>
        <v>0</v>
      </c>
      <c r="CU50" s="23"/>
      <c r="CV50" s="23"/>
      <c r="CW50" s="177">
        <v>160</v>
      </c>
      <c r="CX50" s="584"/>
      <c r="CY50" s="585"/>
      <c r="CZ50" s="205">
        <v>160</v>
      </c>
      <c r="DA50" s="579"/>
      <c r="DB50" s="585"/>
      <c r="DC50" s="205">
        <v>160</v>
      </c>
      <c r="DD50" s="579"/>
      <c r="DE50" s="585"/>
      <c r="DF50" s="205">
        <v>160</v>
      </c>
      <c r="DG50" s="579"/>
      <c r="DH50" s="585"/>
      <c r="DI50" s="205">
        <v>160</v>
      </c>
      <c r="DJ50" s="579"/>
      <c r="DK50" s="585"/>
      <c r="DL50" s="177">
        <v>160</v>
      </c>
      <c r="DM50" s="584"/>
      <c r="DN50" s="585"/>
      <c r="DO50" s="205">
        <v>160</v>
      </c>
      <c r="DP50" s="579"/>
      <c r="DQ50" s="585"/>
      <c r="DR50" s="205">
        <v>160</v>
      </c>
      <c r="DS50" s="579"/>
      <c r="DT50" s="585"/>
      <c r="DU50" s="256">
        <f t="shared" si="27"/>
        <v>0</v>
      </c>
      <c r="DV50" s="255">
        <f t="shared" si="28"/>
        <v>0</v>
      </c>
      <c r="DW50" s="230">
        <f t="shared" si="29"/>
        <v>0</v>
      </c>
      <c r="DX50" s="231">
        <f t="shared" si="30"/>
        <v>0</v>
      </c>
      <c r="DY50" s="23"/>
      <c r="DZ50" s="23"/>
      <c r="EA50" s="586">
        <v>160</v>
      </c>
      <c r="EB50" s="591"/>
      <c r="EC50" s="585"/>
      <c r="ED50" s="205">
        <v>160</v>
      </c>
      <c r="EE50" s="591"/>
      <c r="EF50" s="585"/>
      <c r="EG50" s="205">
        <v>160</v>
      </c>
      <c r="EH50" s="591"/>
      <c r="EI50" s="585"/>
      <c r="EJ50" s="205">
        <v>160</v>
      </c>
      <c r="EK50" s="591"/>
      <c r="EL50" s="585"/>
      <c r="EM50" s="177">
        <v>160</v>
      </c>
      <c r="EN50" s="584"/>
      <c r="EO50" s="585"/>
      <c r="EP50" s="205">
        <v>160</v>
      </c>
      <c r="EQ50" s="591"/>
      <c r="ER50" s="585"/>
      <c r="ES50" s="177">
        <v>160</v>
      </c>
      <c r="ET50" s="584"/>
      <c r="EU50" s="585"/>
      <c r="EV50" s="205">
        <v>160</v>
      </c>
      <c r="EW50" s="591"/>
      <c r="EX50" s="585"/>
      <c r="EY50" s="256">
        <f t="shared" si="31"/>
        <v>0</v>
      </c>
      <c r="EZ50" s="255">
        <f t="shared" si="32"/>
        <v>0</v>
      </c>
      <c r="FA50" s="230">
        <f t="shared" si="33"/>
        <v>0</v>
      </c>
      <c r="FB50" s="231">
        <f t="shared" si="34"/>
        <v>0</v>
      </c>
      <c r="FC50" s="23"/>
      <c r="FD50" s="23"/>
      <c r="FE50" s="586">
        <v>160</v>
      </c>
      <c r="FF50" s="591"/>
      <c r="FG50" s="585"/>
      <c r="FH50" s="205">
        <v>160</v>
      </c>
      <c r="FI50" s="591"/>
      <c r="FJ50" s="585"/>
      <c r="FK50" s="205">
        <v>160</v>
      </c>
      <c r="FL50" s="591"/>
      <c r="FM50" s="585"/>
      <c r="FN50" s="205">
        <v>160</v>
      </c>
      <c r="FO50" s="591"/>
      <c r="FP50" s="585"/>
      <c r="FQ50" s="205">
        <v>160</v>
      </c>
      <c r="FR50" s="591"/>
      <c r="FS50" s="585"/>
      <c r="FT50" s="205">
        <v>160</v>
      </c>
      <c r="FU50" s="591"/>
      <c r="FV50" s="585"/>
      <c r="FW50" s="205">
        <v>160</v>
      </c>
      <c r="FX50" s="591"/>
      <c r="FY50" s="585"/>
      <c r="FZ50" s="205">
        <v>160</v>
      </c>
      <c r="GA50" s="591"/>
      <c r="GB50" s="585"/>
      <c r="GC50" s="256">
        <f t="shared" si="35"/>
        <v>0</v>
      </c>
      <c r="GD50" s="255">
        <f t="shared" si="36"/>
        <v>0</v>
      </c>
      <c r="GE50" s="230">
        <f t="shared" si="37"/>
        <v>0</v>
      </c>
      <c r="GF50" s="231">
        <f t="shared" si="38"/>
        <v>0</v>
      </c>
      <c r="GG50" s="23"/>
      <c r="GH50" s="23"/>
      <c r="GI50" s="586">
        <v>160</v>
      </c>
      <c r="GJ50" s="591"/>
      <c r="GK50" s="585"/>
      <c r="GL50" s="205">
        <v>160</v>
      </c>
      <c r="GM50" s="591"/>
      <c r="GN50" s="585"/>
      <c r="GO50" s="177">
        <v>160</v>
      </c>
      <c r="GP50" s="584"/>
      <c r="GQ50" s="585"/>
      <c r="GR50" s="177">
        <v>160</v>
      </c>
      <c r="GS50" s="584"/>
      <c r="GT50" s="585"/>
      <c r="GU50" s="177">
        <v>160</v>
      </c>
      <c r="GV50" s="584"/>
      <c r="GW50" s="585"/>
      <c r="GX50" s="177">
        <v>160</v>
      </c>
      <c r="GY50" s="584"/>
      <c r="GZ50" s="585"/>
      <c r="HA50" s="205">
        <v>160</v>
      </c>
      <c r="HB50" s="591"/>
      <c r="HC50" s="585"/>
      <c r="HD50" s="205">
        <v>160</v>
      </c>
      <c r="HE50" s="591"/>
      <c r="HF50" s="585"/>
      <c r="HG50" s="256">
        <f t="shared" si="39"/>
        <v>0</v>
      </c>
      <c r="HH50" s="255">
        <f t="shared" si="40"/>
        <v>0</v>
      </c>
      <c r="HI50" s="230">
        <f t="shared" si="41"/>
        <v>0</v>
      </c>
      <c r="HJ50" s="231">
        <f t="shared" si="42"/>
        <v>0</v>
      </c>
      <c r="HK50" s="23"/>
      <c r="HL50" s="23"/>
      <c r="HM50" s="177">
        <v>160</v>
      </c>
      <c r="HN50" s="584"/>
      <c r="HO50" s="585"/>
      <c r="HP50" s="177">
        <v>160</v>
      </c>
      <c r="HQ50" s="584"/>
      <c r="HR50" s="585"/>
      <c r="HS50" s="177">
        <v>160</v>
      </c>
      <c r="HT50" s="584"/>
      <c r="HU50" s="585"/>
      <c r="HV50" s="177">
        <v>160</v>
      </c>
      <c r="HW50" s="584"/>
      <c r="HX50" s="585"/>
      <c r="HY50" s="177">
        <v>160</v>
      </c>
      <c r="HZ50" s="584"/>
      <c r="IA50" s="585"/>
      <c r="IB50" s="177">
        <v>160</v>
      </c>
      <c r="IC50" s="584"/>
      <c r="ID50" s="585"/>
      <c r="IE50" s="177">
        <v>160</v>
      </c>
      <c r="IF50" s="584"/>
      <c r="IG50" s="585"/>
      <c r="IH50" s="177">
        <v>160</v>
      </c>
      <c r="II50" s="584"/>
      <c r="IJ50" s="585"/>
      <c r="IK50" s="256">
        <f t="shared" si="43"/>
        <v>0</v>
      </c>
      <c r="IL50" s="255">
        <f t="shared" si="44"/>
        <v>0</v>
      </c>
      <c r="IM50" s="230">
        <f t="shared" si="45"/>
        <v>0</v>
      </c>
      <c r="IN50" s="231">
        <f t="shared" si="46"/>
        <v>0</v>
      </c>
      <c r="IO50" s="23"/>
      <c r="IP50" s="23"/>
      <c r="IQ50" s="177">
        <v>160</v>
      </c>
      <c r="IR50" s="584"/>
      <c r="IS50" s="585"/>
      <c r="IT50" s="177">
        <v>160</v>
      </c>
      <c r="IU50" s="584"/>
      <c r="IV50" s="585"/>
      <c r="IW50" s="177">
        <v>160</v>
      </c>
      <c r="IX50" s="584"/>
      <c r="IY50" s="585"/>
      <c r="IZ50" s="177">
        <v>160</v>
      </c>
      <c r="JA50" s="584"/>
      <c r="JB50" s="585"/>
      <c r="JC50" s="177">
        <v>160</v>
      </c>
      <c r="JD50" s="584"/>
      <c r="JE50" s="585"/>
      <c r="JF50" s="177">
        <v>160</v>
      </c>
      <c r="JG50" s="584"/>
      <c r="JH50" s="585"/>
      <c r="JI50" s="568">
        <v>160</v>
      </c>
      <c r="JJ50" s="584"/>
      <c r="JK50" s="585"/>
      <c r="JL50" s="177">
        <v>160</v>
      </c>
      <c r="JM50" s="584"/>
      <c r="JN50" s="585"/>
      <c r="JO50" s="256">
        <f t="shared" si="47"/>
        <v>0</v>
      </c>
      <c r="JP50" s="255">
        <f t="shared" si="48"/>
        <v>0</v>
      </c>
      <c r="JQ50" s="230">
        <f t="shared" si="49"/>
        <v>0</v>
      </c>
      <c r="JR50" s="231">
        <f t="shared" si="50"/>
        <v>0</v>
      </c>
      <c r="JS50" s="23"/>
      <c r="JT50" s="23"/>
      <c r="JU50" s="586">
        <v>160</v>
      </c>
      <c r="JV50" s="591"/>
      <c r="JW50" s="585"/>
      <c r="JX50" s="177">
        <v>160</v>
      </c>
      <c r="JY50" s="584"/>
      <c r="JZ50" s="585"/>
      <c r="KA50" s="205">
        <v>160</v>
      </c>
      <c r="KB50" s="591"/>
      <c r="KC50" s="585"/>
      <c r="KD50" s="205">
        <v>160</v>
      </c>
      <c r="KE50" s="591"/>
      <c r="KF50" s="585"/>
      <c r="KG50" s="177">
        <v>160</v>
      </c>
      <c r="KH50" s="584"/>
      <c r="KI50" s="585"/>
      <c r="KJ50" s="177">
        <v>160</v>
      </c>
      <c r="KK50" s="584"/>
      <c r="KL50" s="585"/>
      <c r="KM50" s="177">
        <v>160</v>
      </c>
      <c r="KN50" s="584"/>
      <c r="KO50" s="585"/>
      <c r="KP50" s="177">
        <v>160</v>
      </c>
      <c r="KQ50" s="584"/>
      <c r="KR50" s="585"/>
      <c r="KS50" s="256">
        <f t="shared" si="51"/>
        <v>0</v>
      </c>
      <c r="KT50" s="255">
        <f t="shared" si="52"/>
        <v>0</v>
      </c>
      <c r="KU50" s="230">
        <f t="shared" si="53"/>
        <v>0</v>
      </c>
      <c r="KV50" s="231">
        <f t="shared" si="54"/>
        <v>0</v>
      </c>
      <c r="KW50" s="23"/>
      <c r="KX50" s="23"/>
      <c r="KY50" s="589" t="s">
        <v>300</v>
      </c>
      <c r="KZ50" s="595">
        <v>160</v>
      </c>
      <c r="LA50" s="591"/>
      <c r="LB50" s="178"/>
      <c r="LC50" s="256">
        <f t="shared" si="55"/>
        <v>0</v>
      </c>
      <c r="LD50" s="231">
        <f t="shared" si="58"/>
        <v>0</v>
      </c>
      <c r="LE50" s="230">
        <f t="shared" si="56"/>
        <v>0</v>
      </c>
      <c r="LF50" s="255">
        <f t="shared" si="59"/>
        <v>0</v>
      </c>
      <c r="LG50" s="592"/>
      <c r="LH50" s="23"/>
      <c r="LI50" s="23"/>
      <c r="LJ50" s="232">
        <f t="shared" si="60"/>
        <v>0</v>
      </c>
      <c r="LK50" s="259">
        <f t="shared" si="61"/>
        <v>0</v>
      </c>
      <c r="LL50" s="230">
        <f t="shared" si="62"/>
        <v>0</v>
      </c>
      <c r="LM50" s="231">
        <f t="shared" si="63"/>
        <v>0</v>
      </c>
      <c r="LN50" s="234">
        <f t="shared" si="64"/>
        <v>0</v>
      </c>
      <c r="LO50" s="233">
        <f t="shared" si="65"/>
        <v>0</v>
      </c>
      <c r="LP50" s="230">
        <f t="shared" si="66"/>
        <v>0</v>
      </c>
      <c r="LQ50" s="255">
        <f t="shared" si="67"/>
        <v>0</v>
      </c>
      <c r="LR50" s="426">
        <f t="shared" si="68"/>
        <v>0</v>
      </c>
      <c r="LS50" s="434">
        <f t="shared" si="69"/>
        <v>0</v>
      </c>
      <c r="LT50" s="426">
        <f t="shared" si="70"/>
        <v>0</v>
      </c>
      <c r="LU50" s="431">
        <f t="shared" si="71"/>
        <v>0</v>
      </c>
      <c r="LV50" s="429" t="s">
        <v>343</v>
      </c>
      <c r="LW50" s="434" t="s">
        <v>343</v>
      </c>
      <c r="LX50" s="426">
        <f t="shared" si="72"/>
        <v>0</v>
      </c>
      <c r="LY50" s="431">
        <f t="shared" si="73"/>
        <v>0</v>
      </c>
      <c r="LZ50" s="23"/>
      <c r="MD50" s="26"/>
      <c r="ME50" s="26"/>
      <c r="MG50" s="26"/>
    </row>
    <row r="51" spans="2:345" s="4" customFormat="1" ht="16.5" customHeight="1" x14ac:dyDescent="0.25">
      <c r="B51" s="46" t="s">
        <v>32</v>
      </c>
      <c r="C51" s="952"/>
      <c r="D51" s="953"/>
      <c r="E51" s="313"/>
      <c r="F51" s="314"/>
      <c r="G51" s="315"/>
      <c r="H51" s="59"/>
      <c r="I51" s="57">
        <f>INT(ROUND(F51,2)*(IF(RIGHT(G51,1)="*",data!$J$11*H51+(IF(H51&gt;0, data!$K$11,0)),(IF(G51&gt;0,data!$J$11*RIGHT(G51,5)+data!$K$11,0)))))</f>
        <v>0</v>
      </c>
      <c r="J51" s="57">
        <f>IF(E51&gt;0,I51*E51,0)</f>
        <v>0</v>
      </c>
      <c r="K51" s="319"/>
      <c r="L51" s="320"/>
      <c r="M51" s="318"/>
      <c r="N51" s="57">
        <f>INT(ROUND(F51,2)*(IF(J51&gt;0,(IF(L51="ano",data!$J$6,0)),0)))</f>
        <v>0</v>
      </c>
      <c r="O51" s="61">
        <f>IF(M51&gt;E51,N51*E51,N51*M51)</f>
        <v>0</v>
      </c>
      <c r="P51" s="63">
        <f>J51+O51</f>
        <v>0</v>
      </c>
      <c r="Q51" s="26"/>
      <c r="R51" s="292" t="str">
        <f t="shared" si="17"/>
        <v/>
      </c>
      <c r="S51" s="293" t="str">
        <f t="shared" si="18"/>
        <v/>
      </c>
      <c r="T51" s="65" t="s">
        <v>343</v>
      </c>
      <c r="U51" s="294" t="str">
        <f t="shared" si="57"/>
        <v/>
      </c>
      <c r="V51" s="4">
        <f>IF(P51&gt;0,IF(ISTEXT(C51)=TRUE,0,1),0)</f>
        <v>0</v>
      </c>
      <c r="W51" s="26">
        <f>IF(H51&gt;0,IF(RIGHT(G51,1)="*",0,1),0)</f>
        <v>0</v>
      </c>
      <c r="X51" s="26">
        <f>IF(OR(G51=data!$I$18,G51=data!$I$19,G51=data!$I$20,G51=data!$I$21,G51=data!$I$22,G51=data!$I$23,G51=data!$I$24,G51=data!$I$25,G51=data!$I$26,G51=data!$I$27,G51=data!$I$28,G51=data!$I$29,G51=data!$I$30,G51=data!$I$31,G51=data!$I$32,G51=data!$I$33,G51=data!$I$34,G51=data!$I$35,G51=data!$I$36,G51=data!$I$37,G51=data!$I$38,G51=data!$I$39,G51=data!$I$40,G51=data!$I$41,G51=data!$I$42,G51=data!$I$43,G51=data!$I$44),1,0)</f>
        <v>0</v>
      </c>
      <c r="Z51" s="179" t="s">
        <v>300</v>
      </c>
      <c r="AA51" s="10"/>
      <c r="AB51" s="10"/>
      <c r="AC51" s="171">
        <v>160</v>
      </c>
      <c r="AD51" s="336"/>
      <c r="AE51" s="227"/>
      <c r="AF51" s="171">
        <v>160</v>
      </c>
      <c r="AG51" s="336"/>
      <c r="AH51" s="227"/>
      <c r="AI51" s="171">
        <v>160</v>
      </c>
      <c r="AJ51" s="336"/>
      <c r="AK51" s="227"/>
      <c r="AL51" s="171">
        <v>160</v>
      </c>
      <c r="AM51" s="336"/>
      <c r="AN51" s="227"/>
      <c r="AO51" s="171">
        <v>160</v>
      </c>
      <c r="AP51" s="336"/>
      <c r="AQ51" s="227"/>
      <c r="AR51" s="171">
        <v>160</v>
      </c>
      <c r="AS51" s="336"/>
      <c r="AT51" s="227"/>
      <c r="AU51" s="171">
        <v>160</v>
      </c>
      <c r="AV51" s="336"/>
      <c r="AW51" s="227"/>
      <c r="AX51" s="171">
        <v>160</v>
      </c>
      <c r="AY51" s="336"/>
      <c r="AZ51" s="227"/>
      <c r="BA51" s="171">
        <v>160</v>
      </c>
      <c r="BB51" s="336"/>
      <c r="BC51" s="227"/>
      <c r="BD51" s="171">
        <v>160</v>
      </c>
      <c r="BE51" s="336"/>
      <c r="BF51" s="227"/>
      <c r="BG51" s="171">
        <v>160</v>
      </c>
      <c r="BH51" s="336"/>
      <c r="BI51" s="227"/>
      <c r="BJ51" s="171">
        <v>160</v>
      </c>
      <c r="BK51" s="336"/>
      <c r="BL51" s="227"/>
      <c r="BM51" s="337">
        <f t="shared" si="19"/>
        <v>0</v>
      </c>
      <c r="BN51" s="231">
        <f t="shared" si="20"/>
        <v>0</v>
      </c>
      <c r="BO51" s="230">
        <f t="shared" si="21"/>
        <v>0</v>
      </c>
      <c r="BP51" s="231">
        <f t="shared" si="22"/>
        <v>0</v>
      </c>
      <c r="BS51" s="167">
        <v>160</v>
      </c>
      <c r="BT51" s="335"/>
      <c r="BU51" s="180"/>
      <c r="BV51" s="167">
        <v>160</v>
      </c>
      <c r="BW51" s="335"/>
      <c r="BX51" s="180"/>
      <c r="BY51" s="167">
        <v>160</v>
      </c>
      <c r="BZ51" s="335"/>
      <c r="CA51" s="180"/>
      <c r="CB51" s="167">
        <v>160</v>
      </c>
      <c r="CC51" s="335"/>
      <c r="CD51" s="180"/>
      <c r="CE51" s="167">
        <v>160</v>
      </c>
      <c r="CF51" s="335"/>
      <c r="CG51" s="180"/>
      <c r="CH51" s="167">
        <v>160</v>
      </c>
      <c r="CI51" s="335"/>
      <c r="CJ51" s="180"/>
      <c r="CK51" s="167">
        <v>160</v>
      </c>
      <c r="CL51" s="335"/>
      <c r="CM51" s="180"/>
      <c r="CN51" s="167">
        <v>160</v>
      </c>
      <c r="CO51" s="335"/>
      <c r="CP51" s="180"/>
      <c r="CQ51" s="256">
        <f t="shared" si="23"/>
        <v>0</v>
      </c>
      <c r="CR51" s="255">
        <f t="shared" si="24"/>
        <v>0</v>
      </c>
      <c r="CS51" s="230">
        <f t="shared" si="25"/>
        <v>0</v>
      </c>
      <c r="CT51" s="231">
        <f t="shared" si="26"/>
        <v>0</v>
      </c>
      <c r="CW51" s="167">
        <v>160</v>
      </c>
      <c r="CX51" s="351"/>
      <c r="CY51" s="172"/>
      <c r="CZ51" s="198">
        <v>160</v>
      </c>
      <c r="DA51" s="336"/>
      <c r="DB51" s="172"/>
      <c r="DC51" s="198">
        <v>160</v>
      </c>
      <c r="DD51" s="336"/>
      <c r="DE51" s="172"/>
      <c r="DF51" s="198">
        <v>160</v>
      </c>
      <c r="DG51" s="336"/>
      <c r="DH51" s="172"/>
      <c r="DI51" s="198">
        <v>160</v>
      </c>
      <c r="DJ51" s="336"/>
      <c r="DK51" s="172"/>
      <c r="DL51" s="167">
        <v>160</v>
      </c>
      <c r="DM51" s="351"/>
      <c r="DN51" s="172"/>
      <c r="DO51" s="198">
        <v>160</v>
      </c>
      <c r="DP51" s="336"/>
      <c r="DQ51" s="172"/>
      <c r="DR51" s="198">
        <v>160</v>
      </c>
      <c r="DS51" s="336"/>
      <c r="DT51" s="172"/>
      <c r="DU51" s="256">
        <f t="shared" si="27"/>
        <v>0</v>
      </c>
      <c r="DV51" s="255">
        <f t="shared" si="28"/>
        <v>0</v>
      </c>
      <c r="DW51" s="230">
        <f t="shared" si="29"/>
        <v>0</v>
      </c>
      <c r="DX51" s="231">
        <f t="shared" si="30"/>
        <v>0</v>
      </c>
      <c r="EA51" s="357">
        <v>160</v>
      </c>
      <c r="EB51" s="335"/>
      <c r="EC51" s="172"/>
      <c r="ED51" s="198">
        <v>160</v>
      </c>
      <c r="EE51" s="335"/>
      <c r="EF51" s="172"/>
      <c r="EG51" s="198">
        <v>160</v>
      </c>
      <c r="EH51" s="335"/>
      <c r="EI51" s="172"/>
      <c r="EJ51" s="198">
        <v>160</v>
      </c>
      <c r="EK51" s="335"/>
      <c r="EL51" s="172"/>
      <c r="EM51" s="167">
        <v>160</v>
      </c>
      <c r="EN51" s="351"/>
      <c r="EO51" s="172"/>
      <c r="EP51" s="198">
        <v>160</v>
      </c>
      <c r="EQ51" s="335"/>
      <c r="ER51" s="172"/>
      <c r="ES51" s="167">
        <v>160</v>
      </c>
      <c r="ET51" s="351"/>
      <c r="EU51" s="172"/>
      <c r="EV51" s="198">
        <v>160</v>
      </c>
      <c r="EW51" s="335"/>
      <c r="EX51" s="172"/>
      <c r="EY51" s="256">
        <f t="shared" si="31"/>
        <v>0</v>
      </c>
      <c r="EZ51" s="255">
        <f t="shared" si="32"/>
        <v>0</v>
      </c>
      <c r="FA51" s="230">
        <f t="shared" si="33"/>
        <v>0</v>
      </c>
      <c r="FB51" s="231">
        <f t="shared" si="34"/>
        <v>0</v>
      </c>
      <c r="FE51" s="357">
        <v>160</v>
      </c>
      <c r="FF51" s="335"/>
      <c r="FG51" s="172"/>
      <c r="FH51" s="198">
        <v>160</v>
      </c>
      <c r="FI51" s="335"/>
      <c r="FJ51" s="172"/>
      <c r="FK51" s="198">
        <v>160</v>
      </c>
      <c r="FL51" s="335"/>
      <c r="FM51" s="172"/>
      <c r="FN51" s="198">
        <v>160</v>
      </c>
      <c r="FO51" s="335"/>
      <c r="FP51" s="172"/>
      <c r="FQ51" s="198">
        <v>160</v>
      </c>
      <c r="FR51" s="335"/>
      <c r="FS51" s="172"/>
      <c r="FT51" s="198">
        <v>160</v>
      </c>
      <c r="FU51" s="335"/>
      <c r="FV51" s="172"/>
      <c r="FW51" s="198">
        <v>160</v>
      </c>
      <c r="FX51" s="335"/>
      <c r="FY51" s="172"/>
      <c r="FZ51" s="198">
        <v>160</v>
      </c>
      <c r="GA51" s="335"/>
      <c r="GB51" s="172"/>
      <c r="GC51" s="256">
        <f t="shared" si="35"/>
        <v>0</v>
      </c>
      <c r="GD51" s="255">
        <f t="shared" si="36"/>
        <v>0</v>
      </c>
      <c r="GE51" s="230">
        <f t="shared" si="37"/>
        <v>0</v>
      </c>
      <c r="GF51" s="231">
        <f t="shared" si="38"/>
        <v>0</v>
      </c>
      <c r="GI51" s="357">
        <v>160</v>
      </c>
      <c r="GJ51" s="335"/>
      <c r="GK51" s="172"/>
      <c r="GL51" s="198">
        <v>160</v>
      </c>
      <c r="GM51" s="335"/>
      <c r="GN51" s="172"/>
      <c r="GO51" s="167">
        <v>160</v>
      </c>
      <c r="GP51" s="351"/>
      <c r="GQ51" s="172"/>
      <c r="GR51" s="167">
        <v>160</v>
      </c>
      <c r="GS51" s="351"/>
      <c r="GT51" s="172"/>
      <c r="GU51" s="167">
        <v>160</v>
      </c>
      <c r="GV51" s="351"/>
      <c r="GW51" s="172"/>
      <c r="GX51" s="167">
        <v>160</v>
      </c>
      <c r="GY51" s="351"/>
      <c r="GZ51" s="172"/>
      <c r="HA51" s="198">
        <v>160</v>
      </c>
      <c r="HB51" s="335"/>
      <c r="HC51" s="172"/>
      <c r="HD51" s="198">
        <v>160</v>
      </c>
      <c r="HE51" s="335"/>
      <c r="HF51" s="172"/>
      <c r="HG51" s="256">
        <f t="shared" si="39"/>
        <v>0</v>
      </c>
      <c r="HH51" s="255">
        <f t="shared" si="40"/>
        <v>0</v>
      </c>
      <c r="HI51" s="230">
        <f t="shared" si="41"/>
        <v>0</v>
      </c>
      <c r="HJ51" s="231">
        <f t="shared" si="42"/>
        <v>0</v>
      </c>
      <c r="HM51" s="167">
        <v>160</v>
      </c>
      <c r="HN51" s="351"/>
      <c r="HO51" s="172"/>
      <c r="HP51" s="167">
        <v>160</v>
      </c>
      <c r="HQ51" s="351"/>
      <c r="HR51" s="172"/>
      <c r="HS51" s="167">
        <v>160</v>
      </c>
      <c r="HT51" s="351"/>
      <c r="HU51" s="172"/>
      <c r="HV51" s="167">
        <v>160</v>
      </c>
      <c r="HW51" s="351"/>
      <c r="HX51" s="172"/>
      <c r="HY51" s="167">
        <v>160</v>
      </c>
      <c r="HZ51" s="351"/>
      <c r="IA51" s="172"/>
      <c r="IB51" s="167">
        <v>160</v>
      </c>
      <c r="IC51" s="351"/>
      <c r="ID51" s="172"/>
      <c r="IE51" s="167">
        <v>160</v>
      </c>
      <c r="IF51" s="351"/>
      <c r="IG51" s="172"/>
      <c r="IH51" s="167">
        <v>160</v>
      </c>
      <c r="II51" s="351"/>
      <c r="IJ51" s="172"/>
      <c r="IK51" s="256">
        <f t="shared" si="43"/>
        <v>0</v>
      </c>
      <c r="IL51" s="255">
        <f t="shared" si="44"/>
        <v>0</v>
      </c>
      <c r="IM51" s="230">
        <f t="shared" si="45"/>
        <v>0</v>
      </c>
      <c r="IN51" s="231">
        <f t="shared" si="46"/>
        <v>0</v>
      </c>
      <c r="IQ51" s="167">
        <v>160</v>
      </c>
      <c r="IR51" s="351"/>
      <c r="IS51" s="172"/>
      <c r="IT51" s="167">
        <v>160</v>
      </c>
      <c r="IU51" s="351"/>
      <c r="IV51" s="172"/>
      <c r="IW51" s="167">
        <v>160</v>
      </c>
      <c r="IX51" s="351"/>
      <c r="IY51" s="172"/>
      <c r="IZ51" s="167">
        <v>160</v>
      </c>
      <c r="JA51" s="351"/>
      <c r="JB51" s="172"/>
      <c r="JC51" s="167">
        <v>160</v>
      </c>
      <c r="JD51" s="351"/>
      <c r="JE51" s="172"/>
      <c r="JF51" s="167">
        <v>160</v>
      </c>
      <c r="JG51" s="351"/>
      <c r="JH51" s="172"/>
      <c r="JI51" s="209">
        <v>160</v>
      </c>
      <c r="JJ51" s="351"/>
      <c r="JK51" s="172"/>
      <c r="JL51" s="167">
        <v>160</v>
      </c>
      <c r="JM51" s="351"/>
      <c r="JN51" s="172"/>
      <c r="JO51" s="256">
        <f t="shared" si="47"/>
        <v>0</v>
      </c>
      <c r="JP51" s="255">
        <f t="shared" si="48"/>
        <v>0</v>
      </c>
      <c r="JQ51" s="230">
        <f t="shared" si="49"/>
        <v>0</v>
      </c>
      <c r="JR51" s="231">
        <f t="shared" si="50"/>
        <v>0</v>
      </c>
      <c r="JU51" s="357">
        <v>160</v>
      </c>
      <c r="JV51" s="335"/>
      <c r="JW51" s="172"/>
      <c r="JX51" s="167">
        <v>160</v>
      </c>
      <c r="JY51" s="351"/>
      <c r="JZ51" s="172"/>
      <c r="KA51" s="198">
        <v>160</v>
      </c>
      <c r="KB51" s="335"/>
      <c r="KC51" s="172"/>
      <c r="KD51" s="198">
        <v>160</v>
      </c>
      <c r="KE51" s="335"/>
      <c r="KF51" s="172"/>
      <c r="KG51" s="167">
        <v>160</v>
      </c>
      <c r="KH51" s="351"/>
      <c r="KI51" s="172"/>
      <c r="KJ51" s="167">
        <v>160</v>
      </c>
      <c r="KK51" s="351"/>
      <c r="KL51" s="172"/>
      <c r="KM51" s="167">
        <v>160</v>
      </c>
      <c r="KN51" s="351"/>
      <c r="KO51" s="172"/>
      <c r="KP51" s="167">
        <v>160</v>
      </c>
      <c r="KQ51" s="351"/>
      <c r="KR51" s="172"/>
      <c r="KS51" s="256">
        <f t="shared" si="51"/>
        <v>0</v>
      </c>
      <c r="KT51" s="255">
        <f t="shared" si="52"/>
        <v>0</v>
      </c>
      <c r="KU51" s="230">
        <f t="shared" si="53"/>
        <v>0</v>
      </c>
      <c r="KV51" s="231">
        <f t="shared" si="54"/>
        <v>0</v>
      </c>
      <c r="KY51" s="287" t="s">
        <v>300</v>
      </c>
      <c r="KZ51" s="365">
        <v>160</v>
      </c>
      <c r="LA51" s="335"/>
      <c r="LB51" s="180"/>
      <c r="LC51" s="256">
        <f t="shared" si="55"/>
        <v>0</v>
      </c>
      <c r="LD51" s="231">
        <f t="shared" si="58"/>
        <v>0</v>
      </c>
      <c r="LE51" s="230">
        <f t="shared" si="56"/>
        <v>0</v>
      </c>
      <c r="LF51" s="255">
        <f t="shared" si="59"/>
        <v>0</v>
      </c>
      <c r="LG51" s="297"/>
      <c r="LJ51" s="232">
        <f t="shared" si="60"/>
        <v>0</v>
      </c>
      <c r="LK51" s="259">
        <f t="shared" si="61"/>
        <v>0</v>
      </c>
      <c r="LL51" s="230">
        <f t="shared" si="62"/>
        <v>0</v>
      </c>
      <c r="LM51" s="231">
        <f t="shared" si="63"/>
        <v>0</v>
      </c>
      <c r="LN51" s="234">
        <f t="shared" si="64"/>
        <v>0</v>
      </c>
      <c r="LO51" s="233">
        <f t="shared" si="65"/>
        <v>0</v>
      </c>
      <c r="LP51" s="230">
        <f t="shared" si="66"/>
        <v>0</v>
      </c>
      <c r="LQ51" s="255">
        <f t="shared" si="67"/>
        <v>0</v>
      </c>
      <c r="LR51" s="426">
        <f t="shared" si="68"/>
        <v>0</v>
      </c>
      <c r="LS51" s="434">
        <f t="shared" si="69"/>
        <v>0</v>
      </c>
      <c r="LT51" s="426">
        <f t="shared" si="70"/>
        <v>0</v>
      </c>
      <c r="LU51" s="431">
        <f t="shared" si="71"/>
        <v>0</v>
      </c>
      <c r="LV51" s="429" t="s">
        <v>343</v>
      </c>
      <c r="LW51" s="434" t="s">
        <v>343</v>
      </c>
      <c r="LX51" s="426">
        <f t="shared" si="72"/>
        <v>0</v>
      </c>
      <c r="LY51" s="431">
        <f t="shared" si="73"/>
        <v>0</v>
      </c>
      <c r="MD51" s="26"/>
      <c r="ME51" s="26"/>
      <c r="MG51" s="26"/>
    </row>
    <row r="52" spans="2:345" s="4" customFormat="1" ht="15" hidden="1" customHeight="1" x14ac:dyDescent="0.25">
      <c r="B52" s="46"/>
      <c r="C52" s="572"/>
      <c r="D52" s="573"/>
      <c r="E52" s="564"/>
      <c r="F52" s="575"/>
      <c r="G52" s="593"/>
      <c r="H52" s="58"/>
      <c r="I52" s="57">
        <f>INT(ROUND(F52,2)*(IF(RIGHT(G52,1)="*",data!$J$11*H52+(IF(H52&gt;0, data!$K$11,0)),(IF(G52&gt;0,data!$J$11*RIGHT(G52,5)+data!$K$11,0)))))</f>
        <v>0</v>
      </c>
      <c r="J52" s="57"/>
      <c r="K52" s="594"/>
      <c r="L52" s="566"/>
      <c r="M52" s="131"/>
      <c r="N52" s="57">
        <f>INT(ROUND(F52,2)*(IF(J52&gt;0,(IF(L52="ano",data!$J$6,0)),0)))</f>
        <v>0</v>
      </c>
      <c r="O52" s="61"/>
      <c r="P52" s="63"/>
      <c r="Q52" s="26"/>
      <c r="R52" s="292" t="str">
        <f t="shared" si="17"/>
        <v/>
      </c>
      <c r="S52" s="293" t="str">
        <f t="shared" si="18"/>
        <v/>
      </c>
      <c r="T52" s="65" t="s">
        <v>343</v>
      </c>
      <c r="U52" s="294" t="str">
        <f t="shared" si="57"/>
        <v/>
      </c>
      <c r="V52" s="23"/>
      <c r="W52" s="26"/>
      <c r="X52" s="26">
        <f>IF(OR(G52=data!$I$18,G52=data!$I$19,G52=data!$I$20,G52=data!$I$21,G52=data!$I$22,G52=data!$I$23,G52=data!$I$24,G52=data!$I$25,G52=data!$I$26,G52=data!$I$27,G52=data!$I$28,G52=data!$I$29,G52=data!$I$30,G52=data!$I$31,G52=data!$I$32,G52=data!$I$33,G52=data!$I$34,G52=data!$I$35,G52=data!$I$36,G52=data!$I$37,G52=data!$I$38,G52=data!$I$39,G52=data!$I$40,G52=data!$I$41,G52=data!$I$42,G52=data!$I$43,G52=data!$I$44),1,0)</f>
        <v>0</v>
      </c>
      <c r="Z52" s="176" t="s">
        <v>300</v>
      </c>
      <c r="AA52" s="10"/>
      <c r="AB52" s="10"/>
      <c r="AC52" s="578">
        <v>160</v>
      </c>
      <c r="AD52" s="579"/>
      <c r="AE52" s="580"/>
      <c r="AF52" s="578">
        <v>160</v>
      </c>
      <c r="AG52" s="579"/>
      <c r="AH52" s="580"/>
      <c r="AI52" s="578">
        <v>160</v>
      </c>
      <c r="AJ52" s="579"/>
      <c r="AK52" s="580"/>
      <c r="AL52" s="578">
        <v>160</v>
      </c>
      <c r="AM52" s="579"/>
      <c r="AN52" s="580"/>
      <c r="AO52" s="578">
        <v>160</v>
      </c>
      <c r="AP52" s="579"/>
      <c r="AQ52" s="580"/>
      <c r="AR52" s="578">
        <v>160</v>
      </c>
      <c r="AS52" s="579"/>
      <c r="AT52" s="580"/>
      <c r="AU52" s="578">
        <v>160</v>
      </c>
      <c r="AV52" s="579"/>
      <c r="AW52" s="580"/>
      <c r="AX52" s="578">
        <v>160</v>
      </c>
      <c r="AY52" s="579"/>
      <c r="AZ52" s="580"/>
      <c r="BA52" s="578">
        <v>160</v>
      </c>
      <c r="BB52" s="579"/>
      <c r="BC52" s="580"/>
      <c r="BD52" s="578">
        <v>160</v>
      </c>
      <c r="BE52" s="579"/>
      <c r="BF52" s="580"/>
      <c r="BG52" s="578">
        <v>160</v>
      </c>
      <c r="BH52" s="579"/>
      <c r="BI52" s="580"/>
      <c r="BJ52" s="578">
        <v>160</v>
      </c>
      <c r="BK52" s="579"/>
      <c r="BL52" s="580"/>
      <c r="BM52" s="337">
        <f t="shared" si="19"/>
        <v>0</v>
      </c>
      <c r="BN52" s="231">
        <f t="shared" si="20"/>
        <v>0</v>
      </c>
      <c r="BO52" s="230">
        <f t="shared" si="21"/>
        <v>0</v>
      </c>
      <c r="BP52" s="231">
        <f t="shared" si="22"/>
        <v>0</v>
      </c>
      <c r="BQ52" s="23"/>
      <c r="BR52" s="23"/>
      <c r="BS52" s="177">
        <v>160</v>
      </c>
      <c r="BT52" s="591"/>
      <c r="BU52" s="178"/>
      <c r="BV52" s="177">
        <v>160</v>
      </c>
      <c r="BW52" s="591"/>
      <c r="BX52" s="178"/>
      <c r="BY52" s="177">
        <v>160</v>
      </c>
      <c r="BZ52" s="591"/>
      <c r="CA52" s="178"/>
      <c r="CB52" s="177">
        <v>160</v>
      </c>
      <c r="CC52" s="591"/>
      <c r="CD52" s="178"/>
      <c r="CE52" s="177">
        <v>160</v>
      </c>
      <c r="CF52" s="591"/>
      <c r="CG52" s="178"/>
      <c r="CH52" s="177">
        <v>160</v>
      </c>
      <c r="CI52" s="591"/>
      <c r="CJ52" s="178"/>
      <c r="CK52" s="177">
        <v>160</v>
      </c>
      <c r="CL52" s="591"/>
      <c r="CM52" s="178"/>
      <c r="CN52" s="177">
        <v>160</v>
      </c>
      <c r="CO52" s="591"/>
      <c r="CP52" s="178"/>
      <c r="CQ52" s="256">
        <f t="shared" si="23"/>
        <v>0</v>
      </c>
      <c r="CR52" s="255">
        <f t="shared" si="24"/>
        <v>0</v>
      </c>
      <c r="CS52" s="230">
        <f t="shared" si="25"/>
        <v>0</v>
      </c>
      <c r="CT52" s="231">
        <f t="shared" si="26"/>
        <v>0</v>
      </c>
      <c r="CU52" s="23"/>
      <c r="CV52" s="23"/>
      <c r="CW52" s="177">
        <v>160</v>
      </c>
      <c r="CX52" s="584"/>
      <c r="CY52" s="585"/>
      <c r="CZ52" s="205">
        <v>160</v>
      </c>
      <c r="DA52" s="579"/>
      <c r="DB52" s="585"/>
      <c r="DC52" s="205">
        <v>160</v>
      </c>
      <c r="DD52" s="579"/>
      <c r="DE52" s="585"/>
      <c r="DF52" s="205">
        <v>160</v>
      </c>
      <c r="DG52" s="579"/>
      <c r="DH52" s="585"/>
      <c r="DI52" s="205">
        <v>160</v>
      </c>
      <c r="DJ52" s="579"/>
      <c r="DK52" s="585"/>
      <c r="DL52" s="177">
        <v>160</v>
      </c>
      <c r="DM52" s="584"/>
      <c r="DN52" s="585"/>
      <c r="DO52" s="205">
        <v>160</v>
      </c>
      <c r="DP52" s="579"/>
      <c r="DQ52" s="585"/>
      <c r="DR52" s="205">
        <v>160</v>
      </c>
      <c r="DS52" s="579"/>
      <c r="DT52" s="585"/>
      <c r="DU52" s="256">
        <f t="shared" si="27"/>
        <v>0</v>
      </c>
      <c r="DV52" s="255">
        <f t="shared" si="28"/>
        <v>0</v>
      </c>
      <c r="DW52" s="230">
        <f t="shared" si="29"/>
        <v>0</v>
      </c>
      <c r="DX52" s="231">
        <f t="shared" si="30"/>
        <v>0</v>
      </c>
      <c r="DY52" s="23"/>
      <c r="DZ52" s="23"/>
      <c r="EA52" s="586">
        <v>160</v>
      </c>
      <c r="EB52" s="591"/>
      <c r="EC52" s="585"/>
      <c r="ED52" s="205">
        <v>160</v>
      </c>
      <c r="EE52" s="591"/>
      <c r="EF52" s="585"/>
      <c r="EG52" s="205">
        <v>160</v>
      </c>
      <c r="EH52" s="591"/>
      <c r="EI52" s="585"/>
      <c r="EJ52" s="205">
        <v>160</v>
      </c>
      <c r="EK52" s="591"/>
      <c r="EL52" s="585"/>
      <c r="EM52" s="177">
        <v>160</v>
      </c>
      <c r="EN52" s="584"/>
      <c r="EO52" s="585"/>
      <c r="EP52" s="205">
        <v>160</v>
      </c>
      <c r="EQ52" s="591"/>
      <c r="ER52" s="585"/>
      <c r="ES52" s="177">
        <v>160</v>
      </c>
      <c r="ET52" s="584"/>
      <c r="EU52" s="585"/>
      <c r="EV52" s="205">
        <v>160</v>
      </c>
      <c r="EW52" s="591"/>
      <c r="EX52" s="585"/>
      <c r="EY52" s="256">
        <f t="shared" si="31"/>
        <v>0</v>
      </c>
      <c r="EZ52" s="255">
        <f t="shared" si="32"/>
        <v>0</v>
      </c>
      <c r="FA52" s="230">
        <f t="shared" si="33"/>
        <v>0</v>
      </c>
      <c r="FB52" s="231">
        <f t="shared" si="34"/>
        <v>0</v>
      </c>
      <c r="FC52" s="23"/>
      <c r="FD52" s="23"/>
      <c r="FE52" s="586">
        <v>160</v>
      </c>
      <c r="FF52" s="591"/>
      <c r="FG52" s="585"/>
      <c r="FH52" s="205">
        <v>160</v>
      </c>
      <c r="FI52" s="591"/>
      <c r="FJ52" s="585"/>
      <c r="FK52" s="205">
        <v>160</v>
      </c>
      <c r="FL52" s="591"/>
      <c r="FM52" s="585"/>
      <c r="FN52" s="205">
        <v>160</v>
      </c>
      <c r="FO52" s="591"/>
      <c r="FP52" s="585"/>
      <c r="FQ52" s="205">
        <v>160</v>
      </c>
      <c r="FR52" s="591"/>
      <c r="FS52" s="585"/>
      <c r="FT52" s="205">
        <v>160</v>
      </c>
      <c r="FU52" s="591"/>
      <c r="FV52" s="585"/>
      <c r="FW52" s="205">
        <v>160</v>
      </c>
      <c r="FX52" s="591"/>
      <c r="FY52" s="585"/>
      <c r="FZ52" s="205">
        <v>160</v>
      </c>
      <c r="GA52" s="591"/>
      <c r="GB52" s="585"/>
      <c r="GC52" s="256">
        <f t="shared" si="35"/>
        <v>0</v>
      </c>
      <c r="GD52" s="255">
        <f t="shared" si="36"/>
        <v>0</v>
      </c>
      <c r="GE52" s="230">
        <f t="shared" si="37"/>
        <v>0</v>
      </c>
      <c r="GF52" s="231">
        <f t="shared" si="38"/>
        <v>0</v>
      </c>
      <c r="GG52" s="23"/>
      <c r="GH52" s="23"/>
      <c r="GI52" s="586">
        <v>160</v>
      </c>
      <c r="GJ52" s="591"/>
      <c r="GK52" s="585"/>
      <c r="GL52" s="205">
        <v>160</v>
      </c>
      <c r="GM52" s="591"/>
      <c r="GN52" s="585"/>
      <c r="GO52" s="177">
        <v>160</v>
      </c>
      <c r="GP52" s="584"/>
      <c r="GQ52" s="585"/>
      <c r="GR52" s="177">
        <v>160</v>
      </c>
      <c r="GS52" s="584"/>
      <c r="GT52" s="585"/>
      <c r="GU52" s="177">
        <v>160</v>
      </c>
      <c r="GV52" s="584"/>
      <c r="GW52" s="585"/>
      <c r="GX52" s="177">
        <v>160</v>
      </c>
      <c r="GY52" s="584"/>
      <c r="GZ52" s="585"/>
      <c r="HA52" s="205">
        <v>160</v>
      </c>
      <c r="HB52" s="591"/>
      <c r="HC52" s="585"/>
      <c r="HD52" s="205">
        <v>160</v>
      </c>
      <c r="HE52" s="591"/>
      <c r="HF52" s="585"/>
      <c r="HG52" s="256">
        <f t="shared" si="39"/>
        <v>0</v>
      </c>
      <c r="HH52" s="255">
        <f t="shared" si="40"/>
        <v>0</v>
      </c>
      <c r="HI52" s="230">
        <f t="shared" si="41"/>
        <v>0</v>
      </c>
      <c r="HJ52" s="231">
        <f t="shared" si="42"/>
        <v>0</v>
      </c>
      <c r="HK52" s="23"/>
      <c r="HL52" s="23"/>
      <c r="HM52" s="177">
        <v>160</v>
      </c>
      <c r="HN52" s="584"/>
      <c r="HO52" s="585"/>
      <c r="HP52" s="177">
        <v>160</v>
      </c>
      <c r="HQ52" s="584"/>
      <c r="HR52" s="585"/>
      <c r="HS52" s="177">
        <v>160</v>
      </c>
      <c r="HT52" s="584"/>
      <c r="HU52" s="585"/>
      <c r="HV52" s="177">
        <v>160</v>
      </c>
      <c r="HW52" s="584"/>
      <c r="HX52" s="585"/>
      <c r="HY52" s="177">
        <v>160</v>
      </c>
      <c r="HZ52" s="584"/>
      <c r="IA52" s="585"/>
      <c r="IB52" s="177">
        <v>160</v>
      </c>
      <c r="IC52" s="584"/>
      <c r="ID52" s="585"/>
      <c r="IE52" s="177">
        <v>160</v>
      </c>
      <c r="IF52" s="584"/>
      <c r="IG52" s="585"/>
      <c r="IH52" s="177">
        <v>160</v>
      </c>
      <c r="II52" s="584"/>
      <c r="IJ52" s="585"/>
      <c r="IK52" s="256">
        <f t="shared" si="43"/>
        <v>0</v>
      </c>
      <c r="IL52" s="255">
        <f t="shared" si="44"/>
        <v>0</v>
      </c>
      <c r="IM52" s="230">
        <f t="shared" si="45"/>
        <v>0</v>
      </c>
      <c r="IN52" s="231">
        <f t="shared" si="46"/>
        <v>0</v>
      </c>
      <c r="IO52" s="23"/>
      <c r="IP52" s="23"/>
      <c r="IQ52" s="177">
        <v>160</v>
      </c>
      <c r="IR52" s="584"/>
      <c r="IS52" s="585"/>
      <c r="IT52" s="177">
        <v>160</v>
      </c>
      <c r="IU52" s="584"/>
      <c r="IV52" s="585"/>
      <c r="IW52" s="177">
        <v>160</v>
      </c>
      <c r="IX52" s="584"/>
      <c r="IY52" s="585"/>
      <c r="IZ52" s="177">
        <v>160</v>
      </c>
      <c r="JA52" s="584"/>
      <c r="JB52" s="585"/>
      <c r="JC52" s="177">
        <v>160</v>
      </c>
      <c r="JD52" s="584"/>
      <c r="JE52" s="585"/>
      <c r="JF52" s="177">
        <v>160</v>
      </c>
      <c r="JG52" s="584"/>
      <c r="JH52" s="585"/>
      <c r="JI52" s="568">
        <v>160</v>
      </c>
      <c r="JJ52" s="584"/>
      <c r="JK52" s="585"/>
      <c r="JL52" s="177">
        <v>160</v>
      </c>
      <c r="JM52" s="584"/>
      <c r="JN52" s="585"/>
      <c r="JO52" s="256">
        <f t="shared" si="47"/>
        <v>0</v>
      </c>
      <c r="JP52" s="255">
        <f t="shared" si="48"/>
        <v>0</v>
      </c>
      <c r="JQ52" s="230">
        <f t="shared" si="49"/>
        <v>0</v>
      </c>
      <c r="JR52" s="231">
        <f t="shared" si="50"/>
        <v>0</v>
      </c>
      <c r="JS52" s="23"/>
      <c r="JT52" s="23"/>
      <c r="JU52" s="586">
        <v>160</v>
      </c>
      <c r="JV52" s="591"/>
      <c r="JW52" s="585"/>
      <c r="JX52" s="177">
        <v>160</v>
      </c>
      <c r="JY52" s="584"/>
      <c r="JZ52" s="585"/>
      <c r="KA52" s="205">
        <v>160</v>
      </c>
      <c r="KB52" s="591"/>
      <c r="KC52" s="585"/>
      <c r="KD52" s="205">
        <v>160</v>
      </c>
      <c r="KE52" s="591"/>
      <c r="KF52" s="585"/>
      <c r="KG52" s="177">
        <v>160</v>
      </c>
      <c r="KH52" s="584"/>
      <c r="KI52" s="585"/>
      <c r="KJ52" s="177">
        <v>160</v>
      </c>
      <c r="KK52" s="584"/>
      <c r="KL52" s="585"/>
      <c r="KM52" s="177">
        <v>160</v>
      </c>
      <c r="KN52" s="584"/>
      <c r="KO52" s="585"/>
      <c r="KP52" s="177">
        <v>160</v>
      </c>
      <c r="KQ52" s="584"/>
      <c r="KR52" s="585"/>
      <c r="KS52" s="256">
        <f t="shared" si="51"/>
        <v>0</v>
      </c>
      <c r="KT52" s="255">
        <f t="shared" si="52"/>
        <v>0</v>
      </c>
      <c r="KU52" s="230">
        <f t="shared" si="53"/>
        <v>0</v>
      </c>
      <c r="KV52" s="231">
        <f t="shared" si="54"/>
        <v>0</v>
      </c>
      <c r="KW52" s="23"/>
      <c r="KX52" s="23"/>
      <c r="KY52" s="589" t="s">
        <v>300</v>
      </c>
      <c r="KZ52" s="595">
        <v>160</v>
      </c>
      <c r="LA52" s="591"/>
      <c r="LB52" s="178"/>
      <c r="LC52" s="256">
        <f t="shared" si="55"/>
        <v>0</v>
      </c>
      <c r="LD52" s="231">
        <f t="shared" si="58"/>
        <v>0</v>
      </c>
      <c r="LE52" s="230">
        <f t="shared" si="56"/>
        <v>0</v>
      </c>
      <c r="LF52" s="255">
        <f t="shared" si="59"/>
        <v>0</v>
      </c>
      <c r="LG52" s="592"/>
      <c r="LH52" s="23"/>
      <c r="LI52" s="23"/>
      <c r="LJ52" s="232">
        <f t="shared" si="60"/>
        <v>0</v>
      </c>
      <c r="LK52" s="259">
        <f t="shared" si="61"/>
        <v>0</v>
      </c>
      <c r="LL52" s="230">
        <f t="shared" si="62"/>
        <v>0</v>
      </c>
      <c r="LM52" s="231">
        <f t="shared" si="63"/>
        <v>0</v>
      </c>
      <c r="LN52" s="234">
        <f t="shared" si="64"/>
        <v>0</v>
      </c>
      <c r="LO52" s="233">
        <f t="shared" si="65"/>
        <v>0</v>
      </c>
      <c r="LP52" s="230">
        <f t="shared" si="66"/>
        <v>0</v>
      </c>
      <c r="LQ52" s="255">
        <f t="shared" si="67"/>
        <v>0</v>
      </c>
      <c r="LR52" s="426">
        <f t="shared" si="68"/>
        <v>0</v>
      </c>
      <c r="LS52" s="434">
        <f t="shared" si="69"/>
        <v>0</v>
      </c>
      <c r="LT52" s="426">
        <f t="shared" si="70"/>
        <v>0</v>
      </c>
      <c r="LU52" s="431">
        <f t="shared" si="71"/>
        <v>0</v>
      </c>
      <c r="LV52" s="429" t="s">
        <v>343</v>
      </c>
      <c r="LW52" s="434" t="s">
        <v>343</v>
      </c>
      <c r="LX52" s="426">
        <f t="shared" si="72"/>
        <v>0</v>
      </c>
      <c r="LY52" s="431">
        <f t="shared" si="73"/>
        <v>0</v>
      </c>
      <c r="LZ52" s="23"/>
      <c r="MD52" s="26"/>
      <c r="ME52" s="26"/>
      <c r="MG52" s="26"/>
    </row>
    <row r="53" spans="2:345" s="4" customFormat="1" ht="16.5" customHeight="1" x14ac:dyDescent="0.25">
      <c r="B53" s="46" t="s">
        <v>33</v>
      </c>
      <c r="C53" s="952"/>
      <c r="D53" s="953"/>
      <c r="E53" s="313"/>
      <c r="F53" s="314"/>
      <c r="G53" s="315"/>
      <c r="H53" s="59"/>
      <c r="I53" s="57">
        <f>INT(ROUND(F53,2)*(IF(RIGHT(G53,1)="*",data!$J$11*H53+(IF(H53&gt;0, data!$K$11,0)),(IF(G53&gt;0,data!$J$11*RIGHT(G53,5)+data!$K$11,0)))))</f>
        <v>0</v>
      </c>
      <c r="J53" s="57">
        <f>IF(E53&gt;0,I53*E53,0)</f>
        <v>0</v>
      </c>
      <c r="K53" s="319"/>
      <c r="L53" s="320"/>
      <c r="M53" s="318"/>
      <c r="N53" s="57">
        <f>INT(ROUND(F53,2)*(IF(J53&gt;0,(IF(L53="ano",data!$J$6,0)),0)))</f>
        <v>0</v>
      </c>
      <c r="O53" s="61">
        <f>IF(M53&gt;E53,N53*E53,N53*M53)</f>
        <v>0</v>
      </c>
      <c r="P53" s="63">
        <f>J53+O53</f>
        <v>0</v>
      </c>
      <c r="Q53" s="26"/>
      <c r="R53" s="292" t="str">
        <f t="shared" si="17"/>
        <v/>
      </c>
      <c r="S53" s="293" t="str">
        <f t="shared" si="18"/>
        <v/>
      </c>
      <c r="T53" s="65" t="s">
        <v>343</v>
      </c>
      <c r="U53" s="294" t="str">
        <f t="shared" si="57"/>
        <v/>
      </c>
      <c r="V53" s="4">
        <f>IF(P53&gt;0,IF(ISTEXT(C53)=TRUE,0,1),0)</f>
        <v>0</v>
      </c>
      <c r="W53" s="26">
        <f>IF(H53&gt;0,IF(RIGHT(G53,1)="*",0,1),0)</f>
        <v>0</v>
      </c>
      <c r="X53" s="26">
        <f>IF(OR(G53=data!$I$18,G53=data!$I$19,G53=data!$I$20,G53=data!$I$21,G53=data!$I$22,G53=data!$I$23,G53=data!$I$24,G53=data!$I$25,G53=data!$I$26,G53=data!$I$27,G53=data!$I$28,G53=data!$I$29,G53=data!$I$30,G53=data!$I$31,G53=data!$I$32,G53=data!$I$33,G53=data!$I$34,G53=data!$I$35,G53=data!$I$36,G53=data!$I$37,G53=data!$I$38,G53=data!$I$39,G53=data!$I$40,G53=data!$I$41,G53=data!$I$42,G53=data!$I$43,G53=data!$I$44),1,0)</f>
        <v>0</v>
      </c>
      <c r="Z53" s="179" t="s">
        <v>300</v>
      </c>
      <c r="AA53" s="10"/>
      <c r="AB53" s="10"/>
      <c r="AC53" s="171">
        <v>160</v>
      </c>
      <c r="AD53" s="336"/>
      <c r="AE53" s="227"/>
      <c r="AF53" s="171">
        <v>160</v>
      </c>
      <c r="AG53" s="336"/>
      <c r="AH53" s="227"/>
      <c r="AI53" s="171">
        <v>160</v>
      </c>
      <c r="AJ53" s="336"/>
      <c r="AK53" s="227"/>
      <c r="AL53" s="171">
        <v>160</v>
      </c>
      <c r="AM53" s="336"/>
      <c r="AN53" s="227"/>
      <c r="AO53" s="171">
        <v>160</v>
      </c>
      <c r="AP53" s="336"/>
      <c r="AQ53" s="227"/>
      <c r="AR53" s="171">
        <v>160</v>
      </c>
      <c r="AS53" s="336"/>
      <c r="AT53" s="227"/>
      <c r="AU53" s="171">
        <v>160</v>
      </c>
      <c r="AV53" s="336"/>
      <c r="AW53" s="227"/>
      <c r="AX53" s="171">
        <v>160</v>
      </c>
      <c r="AY53" s="336"/>
      <c r="AZ53" s="227"/>
      <c r="BA53" s="171">
        <v>160</v>
      </c>
      <c r="BB53" s="336"/>
      <c r="BC53" s="227"/>
      <c r="BD53" s="171">
        <v>160</v>
      </c>
      <c r="BE53" s="336"/>
      <c r="BF53" s="227"/>
      <c r="BG53" s="171">
        <v>160</v>
      </c>
      <c r="BH53" s="336"/>
      <c r="BI53" s="227"/>
      <c r="BJ53" s="171">
        <v>160</v>
      </c>
      <c r="BK53" s="336"/>
      <c r="BL53" s="227"/>
      <c r="BM53" s="337">
        <f t="shared" si="19"/>
        <v>0</v>
      </c>
      <c r="BN53" s="231">
        <f t="shared" si="20"/>
        <v>0</v>
      </c>
      <c r="BO53" s="230">
        <f t="shared" si="21"/>
        <v>0</v>
      </c>
      <c r="BP53" s="231">
        <f t="shared" si="22"/>
        <v>0</v>
      </c>
      <c r="BS53" s="167">
        <v>160</v>
      </c>
      <c r="BT53" s="335"/>
      <c r="BU53" s="180"/>
      <c r="BV53" s="167">
        <v>160</v>
      </c>
      <c r="BW53" s="335"/>
      <c r="BX53" s="180"/>
      <c r="BY53" s="167">
        <v>160</v>
      </c>
      <c r="BZ53" s="335"/>
      <c r="CA53" s="180"/>
      <c r="CB53" s="167">
        <v>160</v>
      </c>
      <c r="CC53" s="335"/>
      <c r="CD53" s="180"/>
      <c r="CE53" s="167">
        <v>160</v>
      </c>
      <c r="CF53" s="335"/>
      <c r="CG53" s="180"/>
      <c r="CH53" s="167">
        <v>160</v>
      </c>
      <c r="CI53" s="335"/>
      <c r="CJ53" s="180"/>
      <c r="CK53" s="167">
        <v>160</v>
      </c>
      <c r="CL53" s="335"/>
      <c r="CM53" s="180"/>
      <c r="CN53" s="167">
        <v>160</v>
      </c>
      <c r="CO53" s="335"/>
      <c r="CP53" s="180"/>
      <c r="CQ53" s="256">
        <f t="shared" si="23"/>
        <v>0</v>
      </c>
      <c r="CR53" s="255">
        <f t="shared" si="24"/>
        <v>0</v>
      </c>
      <c r="CS53" s="230">
        <f t="shared" si="25"/>
        <v>0</v>
      </c>
      <c r="CT53" s="231">
        <f t="shared" si="26"/>
        <v>0</v>
      </c>
      <c r="CW53" s="167">
        <v>160</v>
      </c>
      <c r="CX53" s="351"/>
      <c r="CY53" s="172"/>
      <c r="CZ53" s="198">
        <v>160</v>
      </c>
      <c r="DA53" s="336"/>
      <c r="DB53" s="172"/>
      <c r="DC53" s="198">
        <v>160</v>
      </c>
      <c r="DD53" s="336"/>
      <c r="DE53" s="172"/>
      <c r="DF53" s="198">
        <v>160</v>
      </c>
      <c r="DG53" s="336"/>
      <c r="DH53" s="172"/>
      <c r="DI53" s="198">
        <v>160</v>
      </c>
      <c r="DJ53" s="336"/>
      <c r="DK53" s="172"/>
      <c r="DL53" s="167">
        <v>160</v>
      </c>
      <c r="DM53" s="351"/>
      <c r="DN53" s="172"/>
      <c r="DO53" s="198">
        <v>160</v>
      </c>
      <c r="DP53" s="336"/>
      <c r="DQ53" s="172"/>
      <c r="DR53" s="198">
        <v>160</v>
      </c>
      <c r="DS53" s="336"/>
      <c r="DT53" s="172"/>
      <c r="DU53" s="256">
        <f t="shared" si="27"/>
        <v>0</v>
      </c>
      <c r="DV53" s="255">
        <f t="shared" si="28"/>
        <v>0</v>
      </c>
      <c r="DW53" s="230">
        <f t="shared" si="29"/>
        <v>0</v>
      </c>
      <c r="DX53" s="231">
        <f t="shared" si="30"/>
        <v>0</v>
      </c>
      <c r="EA53" s="357">
        <v>160</v>
      </c>
      <c r="EB53" s="335"/>
      <c r="EC53" s="172"/>
      <c r="ED53" s="198">
        <v>160</v>
      </c>
      <c r="EE53" s="335"/>
      <c r="EF53" s="172"/>
      <c r="EG53" s="198">
        <v>160</v>
      </c>
      <c r="EH53" s="335"/>
      <c r="EI53" s="172"/>
      <c r="EJ53" s="198">
        <v>160</v>
      </c>
      <c r="EK53" s="335"/>
      <c r="EL53" s="172"/>
      <c r="EM53" s="167">
        <v>160</v>
      </c>
      <c r="EN53" s="351"/>
      <c r="EO53" s="172"/>
      <c r="EP53" s="198">
        <v>160</v>
      </c>
      <c r="EQ53" s="335"/>
      <c r="ER53" s="172"/>
      <c r="ES53" s="167">
        <v>160</v>
      </c>
      <c r="ET53" s="351"/>
      <c r="EU53" s="172"/>
      <c r="EV53" s="198">
        <v>160</v>
      </c>
      <c r="EW53" s="335"/>
      <c r="EX53" s="172"/>
      <c r="EY53" s="256">
        <f t="shared" si="31"/>
        <v>0</v>
      </c>
      <c r="EZ53" s="255">
        <f t="shared" si="32"/>
        <v>0</v>
      </c>
      <c r="FA53" s="230">
        <f t="shared" si="33"/>
        <v>0</v>
      </c>
      <c r="FB53" s="231">
        <f t="shared" si="34"/>
        <v>0</v>
      </c>
      <c r="FE53" s="357">
        <v>160</v>
      </c>
      <c r="FF53" s="335"/>
      <c r="FG53" s="172"/>
      <c r="FH53" s="198">
        <v>160</v>
      </c>
      <c r="FI53" s="335"/>
      <c r="FJ53" s="172"/>
      <c r="FK53" s="198">
        <v>160</v>
      </c>
      <c r="FL53" s="335"/>
      <c r="FM53" s="172"/>
      <c r="FN53" s="198">
        <v>160</v>
      </c>
      <c r="FO53" s="335"/>
      <c r="FP53" s="172"/>
      <c r="FQ53" s="198">
        <v>160</v>
      </c>
      <c r="FR53" s="335"/>
      <c r="FS53" s="172"/>
      <c r="FT53" s="198">
        <v>160</v>
      </c>
      <c r="FU53" s="335"/>
      <c r="FV53" s="172"/>
      <c r="FW53" s="198">
        <v>160</v>
      </c>
      <c r="FX53" s="335"/>
      <c r="FY53" s="172"/>
      <c r="FZ53" s="198">
        <v>160</v>
      </c>
      <c r="GA53" s="335"/>
      <c r="GB53" s="172"/>
      <c r="GC53" s="256">
        <f t="shared" si="35"/>
        <v>0</v>
      </c>
      <c r="GD53" s="255">
        <f t="shared" si="36"/>
        <v>0</v>
      </c>
      <c r="GE53" s="230">
        <f t="shared" si="37"/>
        <v>0</v>
      </c>
      <c r="GF53" s="231">
        <f t="shared" si="38"/>
        <v>0</v>
      </c>
      <c r="GI53" s="357">
        <v>160</v>
      </c>
      <c r="GJ53" s="335"/>
      <c r="GK53" s="172"/>
      <c r="GL53" s="198">
        <v>160</v>
      </c>
      <c r="GM53" s="335"/>
      <c r="GN53" s="172"/>
      <c r="GO53" s="167">
        <v>160</v>
      </c>
      <c r="GP53" s="351"/>
      <c r="GQ53" s="172"/>
      <c r="GR53" s="167">
        <v>160</v>
      </c>
      <c r="GS53" s="351"/>
      <c r="GT53" s="172"/>
      <c r="GU53" s="167">
        <v>160</v>
      </c>
      <c r="GV53" s="351"/>
      <c r="GW53" s="172"/>
      <c r="GX53" s="167">
        <v>160</v>
      </c>
      <c r="GY53" s="351"/>
      <c r="GZ53" s="172"/>
      <c r="HA53" s="198">
        <v>160</v>
      </c>
      <c r="HB53" s="335"/>
      <c r="HC53" s="172"/>
      <c r="HD53" s="198">
        <v>160</v>
      </c>
      <c r="HE53" s="335"/>
      <c r="HF53" s="172"/>
      <c r="HG53" s="256">
        <f t="shared" si="39"/>
        <v>0</v>
      </c>
      <c r="HH53" s="255">
        <f t="shared" si="40"/>
        <v>0</v>
      </c>
      <c r="HI53" s="230">
        <f t="shared" si="41"/>
        <v>0</v>
      </c>
      <c r="HJ53" s="231">
        <f t="shared" si="42"/>
        <v>0</v>
      </c>
      <c r="HM53" s="167">
        <v>160</v>
      </c>
      <c r="HN53" s="351"/>
      <c r="HO53" s="172"/>
      <c r="HP53" s="167">
        <v>160</v>
      </c>
      <c r="HQ53" s="351"/>
      <c r="HR53" s="172"/>
      <c r="HS53" s="167">
        <v>160</v>
      </c>
      <c r="HT53" s="351"/>
      <c r="HU53" s="172"/>
      <c r="HV53" s="167">
        <v>160</v>
      </c>
      <c r="HW53" s="351"/>
      <c r="HX53" s="172"/>
      <c r="HY53" s="167">
        <v>160</v>
      </c>
      <c r="HZ53" s="351"/>
      <c r="IA53" s="172"/>
      <c r="IB53" s="167">
        <v>160</v>
      </c>
      <c r="IC53" s="351"/>
      <c r="ID53" s="172"/>
      <c r="IE53" s="167">
        <v>160</v>
      </c>
      <c r="IF53" s="351"/>
      <c r="IG53" s="172"/>
      <c r="IH53" s="167">
        <v>160</v>
      </c>
      <c r="II53" s="351"/>
      <c r="IJ53" s="172"/>
      <c r="IK53" s="256">
        <f t="shared" si="43"/>
        <v>0</v>
      </c>
      <c r="IL53" s="255">
        <f t="shared" si="44"/>
        <v>0</v>
      </c>
      <c r="IM53" s="230">
        <f t="shared" si="45"/>
        <v>0</v>
      </c>
      <c r="IN53" s="231">
        <f t="shared" si="46"/>
        <v>0</v>
      </c>
      <c r="IQ53" s="167">
        <v>160</v>
      </c>
      <c r="IR53" s="351"/>
      <c r="IS53" s="172"/>
      <c r="IT53" s="167">
        <v>160</v>
      </c>
      <c r="IU53" s="351"/>
      <c r="IV53" s="172"/>
      <c r="IW53" s="167">
        <v>160</v>
      </c>
      <c r="IX53" s="351"/>
      <c r="IY53" s="172"/>
      <c r="IZ53" s="167">
        <v>160</v>
      </c>
      <c r="JA53" s="351"/>
      <c r="JB53" s="172"/>
      <c r="JC53" s="167">
        <v>160</v>
      </c>
      <c r="JD53" s="351"/>
      <c r="JE53" s="172"/>
      <c r="JF53" s="167">
        <v>160</v>
      </c>
      <c r="JG53" s="351"/>
      <c r="JH53" s="172"/>
      <c r="JI53" s="209">
        <v>160</v>
      </c>
      <c r="JJ53" s="351"/>
      <c r="JK53" s="172"/>
      <c r="JL53" s="167">
        <v>160</v>
      </c>
      <c r="JM53" s="351"/>
      <c r="JN53" s="172"/>
      <c r="JO53" s="256">
        <f t="shared" si="47"/>
        <v>0</v>
      </c>
      <c r="JP53" s="255">
        <f t="shared" si="48"/>
        <v>0</v>
      </c>
      <c r="JQ53" s="230">
        <f t="shared" si="49"/>
        <v>0</v>
      </c>
      <c r="JR53" s="231">
        <f t="shared" si="50"/>
        <v>0</v>
      </c>
      <c r="JU53" s="357">
        <v>160</v>
      </c>
      <c r="JV53" s="335"/>
      <c r="JW53" s="172"/>
      <c r="JX53" s="167">
        <v>160</v>
      </c>
      <c r="JY53" s="351"/>
      <c r="JZ53" s="172"/>
      <c r="KA53" s="198">
        <v>160</v>
      </c>
      <c r="KB53" s="335"/>
      <c r="KC53" s="172"/>
      <c r="KD53" s="198">
        <v>160</v>
      </c>
      <c r="KE53" s="335"/>
      <c r="KF53" s="172"/>
      <c r="KG53" s="167">
        <v>160</v>
      </c>
      <c r="KH53" s="351"/>
      <c r="KI53" s="172"/>
      <c r="KJ53" s="167">
        <v>160</v>
      </c>
      <c r="KK53" s="351"/>
      <c r="KL53" s="172"/>
      <c r="KM53" s="167">
        <v>160</v>
      </c>
      <c r="KN53" s="351"/>
      <c r="KO53" s="172"/>
      <c r="KP53" s="167">
        <v>160</v>
      </c>
      <c r="KQ53" s="351"/>
      <c r="KR53" s="172"/>
      <c r="KS53" s="256">
        <f t="shared" si="51"/>
        <v>0</v>
      </c>
      <c r="KT53" s="255">
        <f t="shared" si="52"/>
        <v>0</v>
      </c>
      <c r="KU53" s="230">
        <f t="shared" si="53"/>
        <v>0</v>
      </c>
      <c r="KV53" s="231">
        <f t="shared" si="54"/>
        <v>0</v>
      </c>
      <c r="KY53" s="287" t="s">
        <v>300</v>
      </c>
      <c r="KZ53" s="365">
        <v>160</v>
      </c>
      <c r="LA53" s="335"/>
      <c r="LB53" s="180"/>
      <c r="LC53" s="256">
        <f t="shared" si="55"/>
        <v>0</v>
      </c>
      <c r="LD53" s="231">
        <f t="shared" si="58"/>
        <v>0</v>
      </c>
      <c r="LE53" s="230">
        <f t="shared" si="56"/>
        <v>0</v>
      </c>
      <c r="LF53" s="255">
        <f t="shared" si="59"/>
        <v>0</v>
      </c>
      <c r="LG53" s="297"/>
      <c r="LJ53" s="232">
        <f t="shared" si="60"/>
        <v>0</v>
      </c>
      <c r="LK53" s="259">
        <f t="shared" si="61"/>
        <v>0</v>
      </c>
      <c r="LL53" s="230">
        <f t="shared" si="62"/>
        <v>0</v>
      </c>
      <c r="LM53" s="231">
        <f t="shared" si="63"/>
        <v>0</v>
      </c>
      <c r="LN53" s="234">
        <f t="shared" si="64"/>
        <v>0</v>
      </c>
      <c r="LO53" s="233">
        <f t="shared" si="65"/>
        <v>0</v>
      </c>
      <c r="LP53" s="230">
        <f t="shared" si="66"/>
        <v>0</v>
      </c>
      <c r="LQ53" s="255">
        <f t="shared" si="67"/>
        <v>0</v>
      </c>
      <c r="LR53" s="426">
        <f t="shared" si="68"/>
        <v>0</v>
      </c>
      <c r="LS53" s="434">
        <f t="shared" si="69"/>
        <v>0</v>
      </c>
      <c r="LT53" s="426">
        <f t="shared" si="70"/>
        <v>0</v>
      </c>
      <c r="LU53" s="431">
        <f t="shared" si="71"/>
        <v>0</v>
      </c>
      <c r="LV53" s="429" t="s">
        <v>343</v>
      </c>
      <c r="LW53" s="434" t="s">
        <v>343</v>
      </c>
      <c r="LX53" s="426">
        <f t="shared" si="72"/>
        <v>0</v>
      </c>
      <c r="LY53" s="431">
        <f t="shared" si="73"/>
        <v>0</v>
      </c>
      <c r="MD53" s="26"/>
      <c r="ME53" s="26"/>
      <c r="MG53" s="26"/>
    </row>
    <row r="54" spans="2:345" s="4" customFormat="1" ht="15" hidden="1" customHeight="1" x14ac:dyDescent="0.25">
      <c r="B54" s="46"/>
      <c r="C54" s="572"/>
      <c r="D54" s="573"/>
      <c r="E54" s="564"/>
      <c r="F54" s="575"/>
      <c r="G54" s="593"/>
      <c r="H54" s="58"/>
      <c r="I54" s="57">
        <f>INT(ROUND(F54,2)*(IF(RIGHT(G54,1)="*",data!$J$11*H54+(IF(H54&gt;0, data!$K$11,0)),(IF(G54&gt;0,data!$J$11*RIGHT(G54,5)+data!$K$11,0)))))</f>
        <v>0</v>
      </c>
      <c r="J54" s="57"/>
      <c r="K54" s="594"/>
      <c r="L54" s="566"/>
      <c r="M54" s="131"/>
      <c r="N54" s="57">
        <f>INT(ROUND(F54,2)*(IF(J54&gt;0,(IF(L54="ano",data!$J$6,0)),0)))</f>
        <v>0</v>
      </c>
      <c r="O54" s="61"/>
      <c r="P54" s="63"/>
      <c r="Q54" s="26"/>
      <c r="R54" s="292" t="str">
        <f t="shared" si="17"/>
        <v/>
      </c>
      <c r="S54" s="293" t="str">
        <f t="shared" si="18"/>
        <v/>
      </c>
      <c r="T54" s="65" t="s">
        <v>343</v>
      </c>
      <c r="U54" s="294" t="str">
        <f t="shared" si="57"/>
        <v/>
      </c>
      <c r="V54" s="23"/>
      <c r="W54" s="26"/>
      <c r="X54" s="26">
        <f>IF(OR(G54=data!$I$18,G54=data!$I$19,G54=data!$I$20,G54=data!$I$21,G54=data!$I$22,G54=data!$I$23,G54=data!$I$24,G54=data!$I$25,G54=data!$I$26,G54=data!$I$27,G54=data!$I$28,G54=data!$I$29,G54=data!$I$30,G54=data!$I$31,G54=data!$I$32,G54=data!$I$33,G54=data!$I$34,G54=data!$I$35,G54=data!$I$36,G54=data!$I$37,G54=data!$I$38,G54=data!$I$39,G54=data!$I$40,G54=data!$I$41,G54=data!$I$42,G54=data!$I$43,G54=data!$I$44),1,0)</f>
        <v>0</v>
      </c>
      <c r="Z54" s="176" t="s">
        <v>300</v>
      </c>
      <c r="AA54" s="10"/>
      <c r="AB54" s="10"/>
      <c r="AC54" s="578">
        <v>160</v>
      </c>
      <c r="AD54" s="579"/>
      <c r="AE54" s="580"/>
      <c r="AF54" s="578">
        <v>160</v>
      </c>
      <c r="AG54" s="579"/>
      <c r="AH54" s="580"/>
      <c r="AI54" s="578">
        <v>160</v>
      </c>
      <c r="AJ54" s="579"/>
      <c r="AK54" s="580"/>
      <c r="AL54" s="578">
        <v>160</v>
      </c>
      <c r="AM54" s="579"/>
      <c r="AN54" s="580"/>
      <c r="AO54" s="578">
        <v>160</v>
      </c>
      <c r="AP54" s="579"/>
      <c r="AQ54" s="580"/>
      <c r="AR54" s="578">
        <v>160</v>
      </c>
      <c r="AS54" s="579"/>
      <c r="AT54" s="580"/>
      <c r="AU54" s="578">
        <v>160</v>
      </c>
      <c r="AV54" s="579"/>
      <c r="AW54" s="580"/>
      <c r="AX54" s="578">
        <v>160</v>
      </c>
      <c r="AY54" s="579"/>
      <c r="AZ54" s="580"/>
      <c r="BA54" s="578">
        <v>160</v>
      </c>
      <c r="BB54" s="579"/>
      <c r="BC54" s="580"/>
      <c r="BD54" s="578">
        <v>160</v>
      </c>
      <c r="BE54" s="579"/>
      <c r="BF54" s="580"/>
      <c r="BG54" s="578">
        <v>160</v>
      </c>
      <c r="BH54" s="579"/>
      <c r="BI54" s="580"/>
      <c r="BJ54" s="578">
        <v>160</v>
      </c>
      <c r="BK54" s="579"/>
      <c r="BL54" s="580"/>
      <c r="BM54" s="337">
        <f t="shared" si="19"/>
        <v>0</v>
      </c>
      <c r="BN54" s="231">
        <f t="shared" si="20"/>
        <v>0</v>
      </c>
      <c r="BO54" s="230">
        <f t="shared" si="21"/>
        <v>0</v>
      </c>
      <c r="BP54" s="231">
        <f t="shared" si="22"/>
        <v>0</v>
      </c>
      <c r="BQ54" s="23"/>
      <c r="BR54" s="23"/>
      <c r="BS54" s="177">
        <v>160</v>
      </c>
      <c r="BT54" s="591"/>
      <c r="BU54" s="178"/>
      <c r="BV54" s="177">
        <v>160</v>
      </c>
      <c r="BW54" s="591"/>
      <c r="BX54" s="178"/>
      <c r="BY54" s="177">
        <v>160</v>
      </c>
      <c r="BZ54" s="591"/>
      <c r="CA54" s="178"/>
      <c r="CB54" s="177">
        <v>160</v>
      </c>
      <c r="CC54" s="591"/>
      <c r="CD54" s="178"/>
      <c r="CE54" s="177">
        <v>160</v>
      </c>
      <c r="CF54" s="591"/>
      <c r="CG54" s="178"/>
      <c r="CH54" s="177">
        <v>160</v>
      </c>
      <c r="CI54" s="591"/>
      <c r="CJ54" s="178"/>
      <c r="CK54" s="177">
        <v>160</v>
      </c>
      <c r="CL54" s="591"/>
      <c r="CM54" s="178"/>
      <c r="CN54" s="177">
        <v>160</v>
      </c>
      <c r="CO54" s="591"/>
      <c r="CP54" s="178"/>
      <c r="CQ54" s="256">
        <f t="shared" si="23"/>
        <v>0</v>
      </c>
      <c r="CR54" s="255">
        <f t="shared" si="24"/>
        <v>0</v>
      </c>
      <c r="CS54" s="230">
        <f t="shared" si="25"/>
        <v>0</v>
      </c>
      <c r="CT54" s="231">
        <f t="shared" si="26"/>
        <v>0</v>
      </c>
      <c r="CU54" s="23"/>
      <c r="CV54" s="23"/>
      <c r="CW54" s="177">
        <v>160</v>
      </c>
      <c r="CX54" s="584"/>
      <c r="CY54" s="585"/>
      <c r="CZ54" s="205">
        <v>160</v>
      </c>
      <c r="DA54" s="579"/>
      <c r="DB54" s="585"/>
      <c r="DC54" s="205">
        <v>160</v>
      </c>
      <c r="DD54" s="579"/>
      <c r="DE54" s="585"/>
      <c r="DF54" s="205">
        <v>160</v>
      </c>
      <c r="DG54" s="579"/>
      <c r="DH54" s="585"/>
      <c r="DI54" s="205">
        <v>160</v>
      </c>
      <c r="DJ54" s="579"/>
      <c r="DK54" s="585"/>
      <c r="DL54" s="177">
        <v>160</v>
      </c>
      <c r="DM54" s="584"/>
      <c r="DN54" s="585"/>
      <c r="DO54" s="205">
        <v>160</v>
      </c>
      <c r="DP54" s="579"/>
      <c r="DQ54" s="585"/>
      <c r="DR54" s="205">
        <v>160</v>
      </c>
      <c r="DS54" s="579"/>
      <c r="DT54" s="585"/>
      <c r="DU54" s="256">
        <f t="shared" si="27"/>
        <v>0</v>
      </c>
      <c r="DV54" s="255">
        <f t="shared" si="28"/>
        <v>0</v>
      </c>
      <c r="DW54" s="230">
        <f t="shared" si="29"/>
        <v>0</v>
      </c>
      <c r="DX54" s="231">
        <f t="shared" si="30"/>
        <v>0</v>
      </c>
      <c r="DY54" s="23"/>
      <c r="DZ54" s="23"/>
      <c r="EA54" s="586">
        <v>160</v>
      </c>
      <c r="EB54" s="591"/>
      <c r="EC54" s="585"/>
      <c r="ED54" s="205">
        <v>160</v>
      </c>
      <c r="EE54" s="591"/>
      <c r="EF54" s="585"/>
      <c r="EG54" s="205">
        <v>160</v>
      </c>
      <c r="EH54" s="591"/>
      <c r="EI54" s="585"/>
      <c r="EJ54" s="205">
        <v>160</v>
      </c>
      <c r="EK54" s="591"/>
      <c r="EL54" s="585"/>
      <c r="EM54" s="177">
        <v>160</v>
      </c>
      <c r="EN54" s="584"/>
      <c r="EO54" s="585"/>
      <c r="EP54" s="205">
        <v>160</v>
      </c>
      <c r="EQ54" s="591"/>
      <c r="ER54" s="585"/>
      <c r="ES54" s="177">
        <v>160</v>
      </c>
      <c r="ET54" s="584"/>
      <c r="EU54" s="585"/>
      <c r="EV54" s="205">
        <v>160</v>
      </c>
      <c r="EW54" s="591"/>
      <c r="EX54" s="585"/>
      <c r="EY54" s="256">
        <f t="shared" si="31"/>
        <v>0</v>
      </c>
      <c r="EZ54" s="255">
        <f t="shared" si="32"/>
        <v>0</v>
      </c>
      <c r="FA54" s="230">
        <f t="shared" si="33"/>
        <v>0</v>
      </c>
      <c r="FB54" s="231">
        <f t="shared" si="34"/>
        <v>0</v>
      </c>
      <c r="FC54" s="23"/>
      <c r="FD54" s="23"/>
      <c r="FE54" s="586">
        <v>160</v>
      </c>
      <c r="FF54" s="591"/>
      <c r="FG54" s="585"/>
      <c r="FH54" s="205">
        <v>160</v>
      </c>
      <c r="FI54" s="591"/>
      <c r="FJ54" s="585"/>
      <c r="FK54" s="205">
        <v>160</v>
      </c>
      <c r="FL54" s="591"/>
      <c r="FM54" s="585"/>
      <c r="FN54" s="205">
        <v>160</v>
      </c>
      <c r="FO54" s="591"/>
      <c r="FP54" s="585"/>
      <c r="FQ54" s="205">
        <v>160</v>
      </c>
      <c r="FR54" s="591"/>
      <c r="FS54" s="585"/>
      <c r="FT54" s="205">
        <v>160</v>
      </c>
      <c r="FU54" s="591"/>
      <c r="FV54" s="585"/>
      <c r="FW54" s="205">
        <v>160</v>
      </c>
      <c r="FX54" s="591"/>
      <c r="FY54" s="585"/>
      <c r="FZ54" s="205">
        <v>160</v>
      </c>
      <c r="GA54" s="591"/>
      <c r="GB54" s="585"/>
      <c r="GC54" s="256">
        <f t="shared" si="35"/>
        <v>0</v>
      </c>
      <c r="GD54" s="255">
        <f t="shared" si="36"/>
        <v>0</v>
      </c>
      <c r="GE54" s="230">
        <f t="shared" si="37"/>
        <v>0</v>
      </c>
      <c r="GF54" s="231">
        <f t="shared" si="38"/>
        <v>0</v>
      </c>
      <c r="GG54" s="23"/>
      <c r="GH54" s="23"/>
      <c r="GI54" s="586">
        <v>160</v>
      </c>
      <c r="GJ54" s="591"/>
      <c r="GK54" s="585"/>
      <c r="GL54" s="205">
        <v>160</v>
      </c>
      <c r="GM54" s="591"/>
      <c r="GN54" s="585"/>
      <c r="GO54" s="177">
        <v>160</v>
      </c>
      <c r="GP54" s="584"/>
      <c r="GQ54" s="585"/>
      <c r="GR54" s="177">
        <v>160</v>
      </c>
      <c r="GS54" s="584"/>
      <c r="GT54" s="585"/>
      <c r="GU54" s="177">
        <v>160</v>
      </c>
      <c r="GV54" s="584"/>
      <c r="GW54" s="585"/>
      <c r="GX54" s="177">
        <v>160</v>
      </c>
      <c r="GY54" s="584"/>
      <c r="GZ54" s="585"/>
      <c r="HA54" s="205">
        <v>160</v>
      </c>
      <c r="HB54" s="591"/>
      <c r="HC54" s="585"/>
      <c r="HD54" s="205">
        <v>160</v>
      </c>
      <c r="HE54" s="591"/>
      <c r="HF54" s="585"/>
      <c r="HG54" s="256">
        <f t="shared" si="39"/>
        <v>0</v>
      </c>
      <c r="HH54" s="255">
        <f t="shared" si="40"/>
        <v>0</v>
      </c>
      <c r="HI54" s="230">
        <f t="shared" si="41"/>
        <v>0</v>
      </c>
      <c r="HJ54" s="231">
        <f t="shared" si="42"/>
        <v>0</v>
      </c>
      <c r="HK54" s="23"/>
      <c r="HL54" s="23"/>
      <c r="HM54" s="177">
        <v>160</v>
      </c>
      <c r="HN54" s="584"/>
      <c r="HO54" s="585"/>
      <c r="HP54" s="177">
        <v>160</v>
      </c>
      <c r="HQ54" s="584"/>
      <c r="HR54" s="585"/>
      <c r="HS54" s="177">
        <v>160</v>
      </c>
      <c r="HT54" s="584"/>
      <c r="HU54" s="585"/>
      <c r="HV54" s="177">
        <v>160</v>
      </c>
      <c r="HW54" s="584"/>
      <c r="HX54" s="585"/>
      <c r="HY54" s="177">
        <v>160</v>
      </c>
      <c r="HZ54" s="584"/>
      <c r="IA54" s="585"/>
      <c r="IB54" s="177">
        <v>160</v>
      </c>
      <c r="IC54" s="584"/>
      <c r="ID54" s="585"/>
      <c r="IE54" s="177">
        <v>160</v>
      </c>
      <c r="IF54" s="584"/>
      <c r="IG54" s="585"/>
      <c r="IH54" s="177">
        <v>160</v>
      </c>
      <c r="II54" s="584"/>
      <c r="IJ54" s="585"/>
      <c r="IK54" s="256">
        <f t="shared" si="43"/>
        <v>0</v>
      </c>
      <c r="IL54" s="255">
        <f t="shared" si="44"/>
        <v>0</v>
      </c>
      <c r="IM54" s="230">
        <f t="shared" si="45"/>
        <v>0</v>
      </c>
      <c r="IN54" s="231">
        <f t="shared" si="46"/>
        <v>0</v>
      </c>
      <c r="IO54" s="23"/>
      <c r="IP54" s="23"/>
      <c r="IQ54" s="177">
        <v>160</v>
      </c>
      <c r="IR54" s="584"/>
      <c r="IS54" s="585"/>
      <c r="IT54" s="177">
        <v>160</v>
      </c>
      <c r="IU54" s="584"/>
      <c r="IV54" s="585"/>
      <c r="IW54" s="177">
        <v>160</v>
      </c>
      <c r="IX54" s="584"/>
      <c r="IY54" s="585"/>
      <c r="IZ54" s="177">
        <v>160</v>
      </c>
      <c r="JA54" s="584"/>
      <c r="JB54" s="585"/>
      <c r="JC54" s="177">
        <v>160</v>
      </c>
      <c r="JD54" s="584"/>
      <c r="JE54" s="585"/>
      <c r="JF54" s="177">
        <v>160</v>
      </c>
      <c r="JG54" s="584"/>
      <c r="JH54" s="585"/>
      <c r="JI54" s="568">
        <v>160</v>
      </c>
      <c r="JJ54" s="584"/>
      <c r="JK54" s="585"/>
      <c r="JL54" s="177">
        <v>160</v>
      </c>
      <c r="JM54" s="584"/>
      <c r="JN54" s="585"/>
      <c r="JO54" s="256">
        <f t="shared" si="47"/>
        <v>0</v>
      </c>
      <c r="JP54" s="255">
        <f t="shared" si="48"/>
        <v>0</v>
      </c>
      <c r="JQ54" s="230">
        <f t="shared" si="49"/>
        <v>0</v>
      </c>
      <c r="JR54" s="231">
        <f t="shared" si="50"/>
        <v>0</v>
      </c>
      <c r="JS54" s="23"/>
      <c r="JT54" s="23"/>
      <c r="JU54" s="586">
        <v>160</v>
      </c>
      <c r="JV54" s="591"/>
      <c r="JW54" s="585"/>
      <c r="JX54" s="177">
        <v>160</v>
      </c>
      <c r="JY54" s="584"/>
      <c r="JZ54" s="585"/>
      <c r="KA54" s="205">
        <v>160</v>
      </c>
      <c r="KB54" s="591"/>
      <c r="KC54" s="585"/>
      <c r="KD54" s="205">
        <v>160</v>
      </c>
      <c r="KE54" s="591"/>
      <c r="KF54" s="585"/>
      <c r="KG54" s="177">
        <v>160</v>
      </c>
      <c r="KH54" s="584"/>
      <c r="KI54" s="585"/>
      <c r="KJ54" s="177">
        <v>160</v>
      </c>
      <c r="KK54" s="584"/>
      <c r="KL54" s="585"/>
      <c r="KM54" s="177">
        <v>160</v>
      </c>
      <c r="KN54" s="584"/>
      <c r="KO54" s="585"/>
      <c r="KP54" s="177">
        <v>160</v>
      </c>
      <c r="KQ54" s="584"/>
      <c r="KR54" s="585"/>
      <c r="KS54" s="256">
        <f t="shared" si="51"/>
        <v>0</v>
      </c>
      <c r="KT54" s="255">
        <f t="shared" si="52"/>
        <v>0</v>
      </c>
      <c r="KU54" s="230">
        <f t="shared" si="53"/>
        <v>0</v>
      </c>
      <c r="KV54" s="231">
        <f t="shared" si="54"/>
        <v>0</v>
      </c>
      <c r="KW54" s="23"/>
      <c r="KX54" s="23"/>
      <c r="KY54" s="589" t="s">
        <v>300</v>
      </c>
      <c r="KZ54" s="595">
        <v>160</v>
      </c>
      <c r="LA54" s="591"/>
      <c r="LB54" s="178"/>
      <c r="LC54" s="256">
        <f t="shared" si="55"/>
        <v>0</v>
      </c>
      <c r="LD54" s="231">
        <f t="shared" si="58"/>
        <v>0</v>
      </c>
      <c r="LE54" s="230">
        <f t="shared" si="56"/>
        <v>0</v>
      </c>
      <c r="LF54" s="255">
        <f t="shared" si="59"/>
        <v>0</v>
      </c>
      <c r="LG54" s="592"/>
      <c r="LH54" s="23"/>
      <c r="LI54" s="23"/>
      <c r="LJ54" s="232">
        <f t="shared" si="60"/>
        <v>0</v>
      </c>
      <c r="LK54" s="259">
        <f t="shared" si="61"/>
        <v>0</v>
      </c>
      <c r="LL54" s="230">
        <f t="shared" si="62"/>
        <v>0</v>
      </c>
      <c r="LM54" s="231">
        <f t="shared" si="63"/>
        <v>0</v>
      </c>
      <c r="LN54" s="234">
        <f t="shared" si="64"/>
        <v>0</v>
      </c>
      <c r="LO54" s="233">
        <f t="shared" si="65"/>
        <v>0</v>
      </c>
      <c r="LP54" s="230">
        <f t="shared" si="66"/>
        <v>0</v>
      </c>
      <c r="LQ54" s="255">
        <f t="shared" si="67"/>
        <v>0</v>
      </c>
      <c r="LR54" s="426">
        <f t="shared" si="68"/>
        <v>0</v>
      </c>
      <c r="LS54" s="434">
        <f t="shared" si="69"/>
        <v>0</v>
      </c>
      <c r="LT54" s="426">
        <f t="shared" si="70"/>
        <v>0</v>
      </c>
      <c r="LU54" s="431">
        <f t="shared" si="71"/>
        <v>0</v>
      </c>
      <c r="LV54" s="429" t="s">
        <v>343</v>
      </c>
      <c r="LW54" s="434" t="s">
        <v>343</v>
      </c>
      <c r="LX54" s="426">
        <f t="shared" si="72"/>
        <v>0</v>
      </c>
      <c r="LY54" s="431">
        <f t="shared" si="73"/>
        <v>0</v>
      </c>
      <c r="LZ54" s="23"/>
      <c r="MD54" s="26"/>
      <c r="ME54" s="26"/>
      <c r="MG54" s="26"/>
    </row>
    <row r="55" spans="2:345" s="4" customFormat="1" ht="16.5" customHeight="1" x14ac:dyDescent="0.25">
      <c r="B55" s="46" t="s">
        <v>34</v>
      </c>
      <c r="C55" s="952"/>
      <c r="D55" s="953"/>
      <c r="E55" s="313"/>
      <c r="F55" s="314"/>
      <c r="G55" s="315"/>
      <c r="H55" s="59"/>
      <c r="I55" s="57">
        <f>INT(ROUND(F55,2)*(IF(RIGHT(G55,1)="*",data!$J$11*H55+(IF(H55&gt;0, data!$K$11,0)),(IF(G55&gt;0,data!$J$11*RIGHT(G55,5)+data!$K$11,0)))))</f>
        <v>0</v>
      </c>
      <c r="J55" s="57">
        <f>IF(E55&gt;0,I55*E55,0)</f>
        <v>0</v>
      </c>
      <c r="K55" s="319"/>
      <c r="L55" s="320"/>
      <c r="M55" s="318"/>
      <c r="N55" s="57">
        <f>INT(ROUND(F55,2)*(IF(J55&gt;0,(IF(L55="ano",data!$J$6,0)),0)))</f>
        <v>0</v>
      </c>
      <c r="O55" s="61">
        <f>IF(M55&gt;E55,N55*E55,N55*M55)</f>
        <v>0</v>
      </c>
      <c r="P55" s="63">
        <f>J55+O55</f>
        <v>0</v>
      </c>
      <c r="Q55" s="26"/>
      <c r="R55" s="292" t="str">
        <f t="shared" si="17"/>
        <v/>
      </c>
      <c r="S55" s="293" t="str">
        <f t="shared" si="18"/>
        <v/>
      </c>
      <c r="T55" s="65" t="s">
        <v>343</v>
      </c>
      <c r="U55" s="294" t="str">
        <f t="shared" si="57"/>
        <v/>
      </c>
      <c r="V55" s="4">
        <f>IF(P55&gt;0,IF(ISTEXT(C55)=TRUE,0,1),0)</f>
        <v>0</v>
      </c>
      <c r="W55" s="26">
        <f>IF(H55&gt;0,IF(RIGHT(G55,1)="*",0,1),0)</f>
        <v>0</v>
      </c>
      <c r="X55" s="26">
        <f>IF(OR(G55=data!$I$18,G55=data!$I$19,G55=data!$I$20,G55=data!$I$21,G55=data!$I$22,G55=data!$I$23,G55=data!$I$24,G55=data!$I$25,G55=data!$I$26,G55=data!$I$27,G55=data!$I$28,G55=data!$I$29,G55=data!$I$30,G55=data!$I$31,G55=data!$I$32,G55=data!$I$33,G55=data!$I$34,G55=data!$I$35,G55=data!$I$36,G55=data!$I$37,G55=data!$I$38,G55=data!$I$39,G55=data!$I$40,G55=data!$I$41,G55=data!$I$42,G55=data!$I$43,G55=data!$I$44),1,0)</f>
        <v>0</v>
      </c>
      <c r="Z55" s="179" t="s">
        <v>300</v>
      </c>
      <c r="AA55" s="10"/>
      <c r="AB55" s="10"/>
      <c r="AC55" s="171">
        <v>160</v>
      </c>
      <c r="AD55" s="336"/>
      <c r="AE55" s="227"/>
      <c r="AF55" s="171">
        <v>160</v>
      </c>
      <c r="AG55" s="336"/>
      <c r="AH55" s="227"/>
      <c r="AI55" s="171">
        <v>160</v>
      </c>
      <c r="AJ55" s="336"/>
      <c r="AK55" s="227"/>
      <c r="AL55" s="171">
        <v>160</v>
      </c>
      <c r="AM55" s="336"/>
      <c r="AN55" s="227"/>
      <c r="AO55" s="171">
        <v>160</v>
      </c>
      <c r="AP55" s="336"/>
      <c r="AQ55" s="227"/>
      <c r="AR55" s="171">
        <v>160</v>
      </c>
      <c r="AS55" s="336"/>
      <c r="AT55" s="227"/>
      <c r="AU55" s="171">
        <v>160</v>
      </c>
      <c r="AV55" s="336"/>
      <c r="AW55" s="227"/>
      <c r="AX55" s="171">
        <v>160</v>
      </c>
      <c r="AY55" s="336"/>
      <c r="AZ55" s="227"/>
      <c r="BA55" s="171">
        <v>160</v>
      </c>
      <c r="BB55" s="336"/>
      <c r="BC55" s="227"/>
      <c r="BD55" s="171">
        <v>160</v>
      </c>
      <c r="BE55" s="336"/>
      <c r="BF55" s="227"/>
      <c r="BG55" s="171">
        <v>160</v>
      </c>
      <c r="BH55" s="336"/>
      <c r="BI55" s="227"/>
      <c r="BJ55" s="171">
        <v>160</v>
      </c>
      <c r="BK55" s="336"/>
      <c r="BL55" s="227"/>
      <c r="BM55" s="337">
        <f t="shared" si="19"/>
        <v>0</v>
      </c>
      <c r="BN55" s="231">
        <f t="shared" si="20"/>
        <v>0</v>
      </c>
      <c r="BO55" s="230">
        <f t="shared" si="21"/>
        <v>0</v>
      </c>
      <c r="BP55" s="231">
        <f t="shared" si="22"/>
        <v>0</v>
      </c>
      <c r="BS55" s="167">
        <v>160</v>
      </c>
      <c r="BT55" s="335"/>
      <c r="BU55" s="180"/>
      <c r="BV55" s="167">
        <v>160</v>
      </c>
      <c r="BW55" s="335"/>
      <c r="BX55" s="180"/>
      <c r="BY55" s="167">
        <v>160</v>
      </c>
      <c r="BZ55" s="335"/>
      <c r="CA55" s="180"/>
      <c r="CB55" s="167">
        <v>160</v>
      </c>
      <c r="CC55" s="335"/>
      <c r="CD55" s="180"/>
      <c r="CE55" s="167">
        <v>160</v>
      </c>
      <c r="CF55" s="335"/>
      <c r="CG55" s="180"/>
      <c r="CH55" s="167">
        <v>160</v>
      </c>
      <c r="CI55" s="335"/>
      <c r="CJ55" s="180"/>
      <c r="CK55" s="167">
        <v>160</v>
      </c>
      <c r="CL55" s="335"/>
      <c r="CM55" s="180"/>
      <c r="CN55" s="167">
        <v>160</v>
      </c>
      <c r="CO55" s="335"/>
      <c r="CP55" s="180"/>
      <c r="CQ55" s="256">
        <f t="shared" si="23"/>
        <v>0</v>
      </c>
      <c r="CR55" s="255">
        <f t="shared" si="24"/>
        <v>0</v>
      </c>
      <c r="CS55" s="230">
        <f t="shared" si="25"/>
        <v>0</v>
      </c>
      <c r="CT55" s="231">
        <f t="shared" si="26"/>
        <v>0</v>
      </c>
      <c r="CW55" s="167">
        <v>160</v>
      </c>
      <c r="CX55" s="351"/>
      <c r="CY55" s="172"/>
      <c r="CZ55" s="198">
        <v>160</v>
      </c>
      <c r="DA55" s="336"/>
      <c r="DB55" s="172"/>
      <c r="DC55" s="198">
        <v>160</v>
      </c>
      <c r="DD55" s="336"/>
      <c r="DE55" s="172"/>
      <c r="DF55" s="198">
        <v>160</v>
      </c>
      <c r="DG55" s="336"/>
      <c r="DH55" s="172"/>
      <c r="DI55" s="198">
        <v>160</v>
      </c>
      <c r="DJ55" s="336"/>
      <c r="DK55" s="172"/>
      <c r="DL55" s="167">
        <v>160</v>
      </c>
      <c r="DM55" s="351"/>
      <c r="DN55" s="172"/>
      <c r="DO55" s="198">
        <v>160</v>
      </c>
      <c r="DP55" s="336"/>
      <c r="DQ55" s="172"/>
      <c r="DR55" s="198">
        <v>160</v>
      </c>
      <c r="DS55" s="336"/>
      <c r="DT55" s="172"/>
      <c r="DU55" s="256">
        <f t="shared" si="27"/>
        <v>0</v>
      </c>
      <c r="DV55" s="255">
        <f t="shared" si="28"/>
        <v>0</v>
      </c>
      <c r="DW55" s="230">
        <f t="shared" si="29"/>
        <v>0</v>
      </c>
      <c r="DX55" s="231">
        <f t="shared" si="30"/>
        <v>0</v>
      </c>
      <c r="EA55" s="357">
        <v>160</v>
      </c>
      <c r="EB55" s="335"/>
      <c r="EC55" s="172"/>
      <c r="ED55" s="198">
        <v>160</v>
      </c>
      <c r="EE55" s="335"/>
      <c r="EF55" s="172"/>
      <c r="EG55" s="198">
        <v>160</v>
      </c>
      <c r="EH55" s="335"/>
      <c r="EI55" s="172"/>
      <c r="EJ55" s="198">
        <v>160</v>
      </c>
      <c r="EK55" s="335"/>
      <c r="EL55" s="172"/>
      <c r="EM55" s="167">
        <v>160</v>
      </c>
      <c r="EN55" s="351"/>
      <c r="EO55" s="172"/>
      <c r="EP55" s="198">
        <v>160</v>
      </c>
      <c r="EQ55" s="335"/>
      <c r="ER55" s="172"/>
      <c r="ES55" s="167">
        <v>160</v>
      </c>
      <c r="ET55" s="351"/>
      <c r="EU55" s="172"/>
      <c r="EV55" s="198">
        <v>160</v>
      </c>
      <c r="EW55" s="335"/>
      <c r="EX55" s="172"/>
      <c r="EY55" s="256">
        <f t="shared" si="31"/>
        <v>0</v>
      </c>
      <c r="EZ55" s="255">
        <f t="shared" si="32"/>
        <v>0</v>
      </c>
      <c r="FA55" s="230">
        <f t="shared" si="33"/>
        <v>0</v>
      </c>
      <c r="FB55" s="231">
        <f t="shared" si="34"/>
        <v>0</v>
      </c>
      <c r="FE55" s="357">
        <v>160</v>
      </c>
      <c r="FF55" s="335"/>
      <c r="FG55" s="172"/>
      <c r="FH55" s="198">
        <v>160</v>
      </c>
      <c r="FI55" s="335"/>
      <c r="FJ55" s="172"/>
      <c r="FK55" s="198">
        <v>160</v>
      </c>
      <c r="FL55" s="335"/>
      <c r="FM55" s="172"/>
      <c r="FN55" s="198">
        <v>160</v>
      </c>
      <c r="FO55" s="335"/>
      <c r="FP55" s="172"/>
      <c r="FQ55" s="198">
        <v>160</v>
      </c>
      <c r="FR55" s="335"/>
      <c r="FS55" s="172"/>
      <c r="FT55" s="198">
        <v>160</v>
      </c>
      <c r="FU55" s="335"/>
      <c r="FV55" s="172"/>
      <c r="FW55" s="198">
        <v>160</v>
      </c>
      <c r="FX55" s="335"/>
      <c r="FY55" s="172"/>
      <c r="FZ55" s="198">
        <v>160</v>
      </c>
      <c r="GA55" s="335"/>
      <c r="GB55" s="172"/>
      <c r="GC55" s="256">
        <f t="shared" si="35"/>
        <v>0</v>
      </c>
      <c r="GD55" s="255">
        <f t="shared" si="36"/>
        <v>0</v>
      </c>
      <c r="GE55" s="230">
        <f t="shared" si="37"/>
        <v>0</v>
      </c>
      <c r="GF55" s="231">
        <f t="shared" si="38"/>
        <v>0</v>
      </c>
      <c r="GI55" s="357">
        <v>160</v>
      </c>
      <c r="GJ55" s="335"/>
      <c r="GK55" s="172"/>
      <c r="GL55" s="198">
        <v>160</v>
      </c>
      <c r="GM55" s="335"/>
      <c r="GN55" s="172"/>
      <c r="GO55" s="167">
        <v>160</v>
      </c>
      <c r="GP55" s="351"/>
      <c r="GQ55" s="172"/>
      <c r="GR55" s="167">
        <v>160</v>
      </c>
      <c r="GS55" s="351"/>
      <c r="GT55" s="172"/>
      <c r="GU55" s="167">
        <v>160</v>
      </c>
      <c r="GV55" s="351"/>
      <c r="GW55" s="172"/>
      <c r="GX55" s="167">
        <v>160</v>
      </c>
      <c r="GY55" s="351"/>
      <c r="GZ55" s="172"/>
      <c r="HA55" s="198">
        <v>160</v>
      </c>
      <c r="HB55" s="335"/>
      <c r="HC55" s="172"/>
      <c r="HD55" s="198">
        <v>160</v>
      </c>
      <c r="HE55" s="335"/>
      <c r="HF55" s="172"/>
      <c r="HG55" s="256">
        <f t="shared" si="39"/>
        <v>0</v>
      </c>
      <c r="HH55" s="255">
        <f t="shared" si="40"/>
        <v>0</v>
      </c>
      <c r="HI55" s="230">
        <f t="shared" si="41"/>
        <v>0</v>
      </c>
      <c r="HJ55" s="231">
        <f t="shared" si="42"/>
        <v>0</v>
      </c>
      <c r="HM55" s="167">
        <v>160</v>
      </c>
      <c r="HN55" s="351"/>
      <c r="HO55" s="172"/>
      <c r="HP55" s="167">
        <v>160</v>
      </c>
      <c r="HQ55" s="351"/>
      <c r="HR55" s="172"/>
      <c r="HS55" s="167">
        <v>160</v>
      </c>
      <c r="HT55" s="351"/>
      <c r="HU55" s="172"/>
      <c r="HV55" s="167">
        <v>160</v>
      </c>
      <c r="HW55" s="351"/>
      <c r="HX55" s="172"/>
      <c r="HY55" s="167">
        <v>160</v>
      </c>
      <c r="HZ55" s="351"/>
      <c r="IA55" s="172"/>
      <c r="IB55" s="167">
        <v>160</v>
      </c>
      <c r="IC55" s="351"/>
      <c r="ID55" s="172"/>
      <c r="IE55" s="167">
        <v>160</v>
      </c>
      <c r="IF55" s="351"/>
      <c r="IG55" s="172"/>
      <c r="IH55" s="167">
        <v>160</v>
      </c>
      <c r="II55" s="351"/>
      <c r="IJ55" s="172"/>
      <c r="IK55" s="256">
        <f t="shared" si="43"/>
        <v>0</v>
      </c>
      <c r="IL55" s="255">
        <f t="shared" si="44"/>
        <v>0</v>
      </c>
      <c r="IM55" s="230">
        <f t="shared" si="45"/>
        <v>0</v>
      </c>
      <c r="IN55" s="231">
        <f t="shared" si="46"/>
        <v>0</v>
      </c>
      <c r="IQ55" s="167">
        <v>160</v>
      </c>
      <c r="IR55" s="351"/>
      <c r="IS55" s="172"/>
      <c r="IT55" s="167">
        <v>160</v>
      </c>
      <c r="IU55" s="351"/>
      <c r="IV55" s="172"/>
      <c r="IW55" s="167">
        <v>160</v>
      </c>
      <c r="IX55" s="351"/>
      <c r="IY55" s="172"/>
      <c r="IZ55" s="167">
        <v>160</v>
      </c>
      <c r="JA55" s="351"/>
      <c r="JB55" s="172"/>
      <c r="JC55" s="167">
        <v>160</v>
      </c>
      <c r="JD55" s="351"/>
      <c r="JE55" s="172"/>
      <c r="JF55" s="167">
        <v>160</v>
      </c>
      <c r="JG55" s="351"/>
      <c r="JH55" s="172"/>
      <c r="JI55" s="209">
        <v>160</v>
      </c>
      <c r="JJ55" s="351"/>
      <c r="JK55" s="172"/>
      <c r="JL55" s="167">
        <v>160</v>
      </c>
      <c r="JM55" s="351"/>
      <c r="JN55" s="172"/>
      <c r="JO55" s="256">
        <f t="shared" si="47"/>
        <v>0</v>
      </c>
      <c r="JP55" s="255">
        <f t="shared" si="48"/>
        <v>0</v>
      </c>
      <c r="JQ55" s="230">
        <f t="shared" si="49"/>
        <v>0</v>
      </c>
      <c r="JR55" s="231">
        <f t="shared" si="50"/>
        <v>0</v>
      </c>
      <c r="JU55" s="357">
        <v>160</v>
      </c>
      <c r="JV55" s="335"/>
      <c r="JW55" s="172"/>
      <c r="JX55" s="167">
        <v>160</v>
      </c>
      <c r="JY55" s="351"/>
      <c r="JZ55" s="172"/>
      <c r="KA55" s="198">
        <v>160</v>
      </c>
      <c r="KB55" s="335"/>
      <c r="KC55" s="172"/>
      <c r="KD55" s="198">
        <v>160</v>
      </c>
      <c r="KE55" s="335"/>
      <c r="KF55" s="172"/>
      <c r="KG55" s="167">
        <v>160</v>
      </c>
      <c r="KH55" s="351"/>
      <c r="KI55" s="172"/>
      <c r="KJ55" s="167">
        <v>160</v>
      </c>
      <c r="KK55" s="351"/>
      <c r="KL55" s="172"/>
      <c r="KM55" s="167">
        <v>160</v>
      </c>
      <c r="KN55" s="351"/>
      <c r="KO55" s="172"/>
      <c r="KP55" s="167">
        <v>160</v>
      </c>
      <c r="KQ55" s="351"/>
      <c r="KR55" s="172"/>
      <c r="KS55" s="256">
        <f t="shared" si="51"/>
        <v>0</v>
      </c>
      <c r="KT55" s="255">
        <f t="shared" si="52"/>
        <v>0</v>
      </c>
      <c r="KU55" s="230">
        <f t="shared" si="53"/>
        <v>0</v>
      </c>
      <c r="KV55" s="231">
        <f t="shared" si="54"/>
        <v>0</v>
      </c>
      <c r="KY55" s="287" t="s">
        <v>300</v>
      </c>
      <c r="KZ55" s="365">
        <v>160</v>
      </c>
      <c r="LA55" s="335"/>
      <c r="LB55" s="180"/>
      <c r="LC55" s="256">
        <f t="shared" si="55"/>
        <v>0</v>
      </c>
      <c r="LD55" s="231">
        <f t="shared" si="58"/>
        <v>0</v>
      </c>
      <c r="LE55" s="230">
        <f t="shared" si="56"/>
        <v>0</v>
      </c>
      <c r="LF55" s="255">
        <f t="shared" si="59"/>
        <v>0</v>
      </c>
      <c r="LG55" s="297"/>
      <c r="LJ55" s="232">
        <f t="shared" si="60"/>
        <v>0</v>
      </c>
      <c r="LK55" s="259">
        <f t="shared" si="61"/>
        <v>0</v>
      </c>
      <c r="LL55" s="230">
        <f t="shared" si="62"/>
        <v>0</v>
      </c>
      <c r="LM55" s="231">
        <f t="shared" si="63"/>
        <v>0</v>
      </c>
      <c r="LN55" s="234">
        <f t="shared" si="64"/>
        <v>0</v>
      </c>
      <c r="LO55" s="233">
        <f t="shared" si="65"/>
        <v>0</v>
      </c>
      <c r="LP55" s="230">
        <f t="shared" si="66"/>
        <v>0</v>
      </c>
      <c r="LQ55" s="255">
        <f t="shared" si="67"/>
        <v>0</v>
      </c>
      <c r="LR55" s="426">
        <f t="shared" si="68"/>
        <v>0</v>
      </c>
      <c r="LS55" s="434">
        <f t="shared" si="69"/>
        <v>0</v>
      </c>
      <c r="LT55" s="426">
        <f t="shared" si="70"/>
        <v>0</v>
      </c>
      <c r="LU55" s="431">
        <f t="shared" si="71"/>
        <v>0</v>
      </c>
      <c r="LV55" s="429" t="s">
        <v>343</v>
      </c>
      <c r="LW55" s="434" t="s">
        <v>343</v>
      </c>
      <c r="LX55" s="426">
        <f t="shared" si="72"/>
        <v>0</v>
      </c>
      <c r="LY55" s="431">
        <f t="shared" si="73"/>
        <v>0</v>
      </c>
      <c r="MD55" s="26"/>
      <c r="ME55" s="26"/>
      <c r="MG55" s="26"/>
    </row>
    <row r="56" spans="2:345" s="4" customFormat="1" ht="15" hidden="1" customHeight="1" x14ac:dyDescent="0.25">
      <c r="B56" s="46"/>
      <c r="C56" s="572"/>
      <c r="D56" s="573"/>
      <c r="E56" s="564"/>
      <c r="F56" s="575"/>
      <c r="G56" s="593"/>
      <c r="H56" s="58"/>
      <c r="I56" s="57">
        <f>INT(ROUND(F56,2)*(IF(RIGHT(G56,1)="*",data!$J$11*H56+(IF(H56&gt;0, data!$K$11,0)),(IF(G56&gt;0,data!$J$11*RIGHT(G56,5)+data!$K$11,0)))))</f>
        <v>0</v>
      </c>
      <c r="J56" s="57"/>
      <c r="K56" s="594"/>
      <c r="L56" s="566"/>
      <c r="M56" s="131"/>
      <c r="N56" s="57">
        <f>INT(ROUND(F56,2)*(IF(J56&gt;0,(IF(L56="ano",data!$J$6,0)),0)))</f>
        <v>0</v>
      </c>
      <c r="O56" s="61"/>
      <c r="P56" s="63"/>
      <c r="Q56" s="26"/>
      <c r="R56" s="292" t="str">
        <f t="shared" si="17"/>
        <v/>
      </c>
      <c r="S56" s="293" t="str">
        <f t="shared" si="18"/>
        <v/>
      </c>
      <c r="T56" s="65" t="s">
        <v>343</v>
      </c>
      <c r="U56" s="294" t="str">
        <f t="shared" si="57"/>
        <v/>
      </c>
      <c r="V56" s="23"/>
      <c r="W56" s="26"/>
      <c r="X56" s="26">
        <f>IF(OR(G56=data!$I$18,G56=data!$I$19,G56=data!$I$20,G56=data!$I$21,G56=data!$I$22,G56=data!$I$23,G56=data!$I$24,G56=data!$I$25,G56=data!$I$26,G56=data!$I$27,G56=data!$I$28,G56=data!$I$29,G56=data!$I$30,G56=data!$I$31,G56=data!$I$32,G56=data!$I$33,G56=data!$I$34,G56=data!$I$35,G56=data!$I$36,G56=data!$I$37,G56=data!$I$38,G56=data!$I$39,G56=data!$I$40,G56=data!$I$41,G56=data!$I$42,G56=data!$I$43,G56=data!$I$44),1,0)</f>
        <v>0</v>
      </c>
      <c r="Z56" s="176" t="s">
        <v>300</v>
      </c>
      <c r="AA56" s="10"/>
      <c r="AB56" s="10"/>
      <c r="AC56" s="578">
        <v>160</v>
      </c>
      <c r="AD56" s="579"/>
      <c r="AE56" s="580"/>
      <c r="AF56" s="578">
        <v>160</v>
      </c>
      <c r="AG56" s="579"/>
      <c r="AH56" s="580"/>
      <c r="AI56" s="578">
        <v>160</v>
      </c>
      <c r="AJ56" s="579"/>
      <c r="AK56" s="580"/>
      <c r="AL56" s="578">
        <v>160</v>
      </c>
      <c r="AM56" s="579"/>
      <c r="AN56" s="580"/>
      <c r="AO56" s="578">
        <v>160</v>
      </c>
      <c r="AP56" s="579"/>
      <c r="AQ56" s="580"/>
      <c r="AR56" s="578">
        <v>160</v>
      </c>
      <c r="AS56" s="579"/>
      <c r="AT56" s="580"/>
      <c r="AU56" s="578">
        <v>160</v>
      </c>
      <c r="AV56" s="579"/>
      <c r="AW56" s="580"/>
      <c r="AX56" s="578">
        <v>160</v>
      </c>
      <c r="AY56" s="579"/>
      <c r="AZ56" s="580"/>
      <c r="BA56" s="578">
        <v>160</v>
      </c>
      <c r="BB56" s="579"/>
      <c r="BC56" s="580"/>
      <c r="BD56" s="578">
        <v>160</v>
      </c>
      <c r="BE56" s="579"/>
      <c r="BF56" s="580"/>
      <c r="BG56" s="578">
        <v>160</v>
      </c>
      <c r="BH56" s="579"/>
      <c r="BI56" s="580"/>
      <c r="BJ56" s="578">
        <v>160</v>
      </c>
      <c r="BK56" s="579"/>
      <c r="BL56" s="580"/>
      <c r="BM56" s="337">
        <f t="shared" si="19"/>
        <v>0</v>
      </c>
      <c r="BN56" s="231">
        <f t="shared" si="20"/>
        <v>0</v>
      </c>
      <c r="BO56" s="230">
        <f t="shared" si="21"/>
        <v>0</v>
      </c>
      <c r="BP56" s="231">
        <f t="shared" si="22"/>
        <v>0</v>
      </c>
      <c r="BQ56" s="23"/>
      <c r="BR56" s="23"/>
      <c r="BS56" s="177">
        <v>160</v>
      </c>
      <c r="BT56" s="591"/>
      <c r="BU56" s="178"/>
      <c r="BV56" s="177">
        <v>160</v>
      </c>
      <c r="BW56" s="591"/>
      <c r="BX56" s="178"/>
      <c r="BY56" s="177">
        <v>160</v>
      </c>
      <c r="BZ56" s="591"/>
      <c r="CA56" s="178"/>
      <c r="CB56" s="177">
        <v>160</v>
      </c>
      <c r="CC56" s="591"/>
      <c r="CD56" s="178"/>
      <c r="CE56" s="177">
        <v>160</v>
      </c>
      <c r="CF56" s="591"/>
      <c r="CG56" s="178"/>
      <c r="CH56" s="177">
        <v>160</v>
      </c>
      <c r="CI56" s="591"/>
      <c r="CJ56" s="178"/>
      <c r="CK56" s="177">
        <v>160</v>
      </c>
      <c r="CL56" s="591"/>
      <c r="CM56" s="178"/>
      <c r="CN56" s="177">
        <v>160</v>
      </c>
      <c r="CO56" s="591"/>
      <c r="CP56" s="178"/>
      <c r="CQ56" s="256">
        <f t="shared" si="23"/>
        <v>0</v>
      </c>
      <c r="CR56" s="255">
        <f t="shared" si="24"/>
        <v>0</v>
      </c>
      <c r="CS56" s="230">
        <f t="shared" si="25"/>
        <v>0</v>
      </c>
      <c r="CT56" s="231">
        <f t="shared" si="26"/>
        <v>0</v>
      </c>
      <c r="CU56" s="23"/>
      <c r="CV56" s="23"/>
      <c r="CW56" s="177">
        <v>160</v>
      </c>
      <c r="CX56" s="584"/>
      <c r="CY56" s="585"/>
      <c r="CZ56" s="205">
        <v>160</v>
      </c>
      <c r="DA56" s="579"/>
      <c r="DB56" s="585"/>
      <c r="DC56" s="205">
        <v>160</v>
      </c>
      <c r="DD56" s="579"/>
      <c r="DE56" s="585"/>
      <c r="DF56" s="205">
        <v>160</v>
      </c>
      <c r="DG56" s="579"/>
      <c r="DH56" s="585"/>
      <c r="DI56" s="205">
        <v>160</v>
      </c>
      <c r="DJ56" s="579"/>
      <c r="DK56" s="585"/>
      <c r="DL56" s="177">
        <v>160</v>
      </c>
      <c r="DM56" s="584"/>
      <c r="DN56" s="585"/>
      <c r="DO56" s="205">
        <v>160</v>
      </c>
      <c r="DP56" s="579"/>
      <c r="DQ56" s="585"/>
      <c r="DR56" s="205">
        <v>160</v>
      </c>
      <c r="DS56" s="579"/>
      <c r="DT56" s="585"/>
      <c r="DU56" s="256">
        <f t="shared" si="27"/>
        <v>0</v>
      </c>
      <c r="DV56" s="255">
        <f t="shared" si="28"/>
        <v>0</v>
      </c>
      <c r="DW56" s="230">
        <f t="shared" si="29"/>
        <v>0</v>
      </c>
      <c r="DX56" s="231">
        <f t="shared" si="30"/>
        <v>0</v>
      </c>
      <c r="DY56" s="23"/>
      <c r="DZ56" s="23"/>
      <c r="EA56" s="586">
        <v>160</v>
      </c>
      <c r="EB56" s="591"/>
      <c r="EC56" s="585"/>
      <c r="ED56" s="205">
        <v>160</v>
      </c>
      <c r="EE56" s="591"/>
      <c r="EF56" s="585"/>
      <c r="EG56" s="205">
        <v>160</v>
      </c>
      <c r="EH56" s="591"/>
      <c r="EI56" s="585"/>
      <c r="EJ56" s="205">
        <v>160</v>
      </c>
      <c r="EK56" s="591"/>
      <c r="EL56" s="585"/>
      <c r="EM56" s="177">
        <v>160</v>
      </c>
      <c r="EN56" s="584"/>
      <c r="EO56" s="585"/>
      <c r="EP56" s="205">
        <v>160</v>
      </c>
      <c r="EQ56" s="591"/>
      <c r="ER56" s="585"/>
      <c r="ES56" s="177">
        <v>160</v>
      </c>
      <c r="ET56" s="584"/>
      <c r="EU56" s="585"/>
      <c r="EV56" s="205">
        <v>160</v>
      </c>
      <c r="EW56" s="591"/>
      <c r="EX56" s="585"/>
      <c r="EY56" s="256">
        <f t="shared" si="31"/>
        <v>0</v>
      </c>
      <c r="EZ56" s="255">
        <f t="shared" si="32"/>
        <v>0</v>
      </c>
      <c r="FA56" s="230">
        <f t="shared" si="33"/>
        <v>0</v>
      </c>
      <c r="FB56" s="231">
        <f t="shared" si="34"/>
        <v>0</v>
      </c>
      <c r="FC56" s="23"/>
      <c r="FD56" s="23"/>
      <c r="FE56" s="586">
        <v>160</v>
      </c>
      <c r="FF56" s="591"/>
      <c r="FG56" s="585"/>
      <c r="FH56" s="205">
        <v>160</v>
      </c>
      <c r="FI56" s="591"/>
      <c r="FJ56" s="585"/>
      <c r="FK56" s="205">
        <v>160</v>
      </c>
      <c r="FL56" s="591"/>
      <c r="FM56" s="585"/>
      <c r="FN56" s="205">
        <v>160</v>
      </c>
      <c r="FO56" s="591"/>
      <c r="FP56" s="585"/>
      <c r="FQ56" s="205">
        <v>160</v>
      </c>
      <c r="FR56" s="591"/>
      <c r="FS56" s="585"/>
      <c r="FT56" s="205">
        <v>160</v>
      </c>
      <c r="FU56" s="591"/>
      <c r="FV56" s="585"/>
      <c r="FW56" s="205">
        <v>160</v>
      </c>
      <c r="FX56" s="591"/>
      <c r="FY56" s="585"/>
      <c r="FZ56" s="205">
        <v>160</v>
      </c>
      <c r="GA56" s="591"/>
      <c r="GB56" s="585"/>
      <c r="GC56" s="256">
        <f t="shared" si="35"/>
        <v>0</v>
      </c>
      <c r="GD56" s="255">
        <f t="shared" si="36"/>
        <v>0</v>
      </c>
      <c r="GE56" s="230">
        <f t="shared" si="37"/>
        <v>0</v>
      </c>
      <c r="GF56" s="231">
        <f t="shared" si="38"/>
        <v>0</v>
      </c>
      <c r="GG56" s="23"/>
      <c r="GH56" s="23"/>
      <c r="GI56" s="586">
        <v>160</v>
      </c>
      <c r="GJ56" s="591"/>
      <c r="GK56" s="585"/>
      <c r="GL56" s="205">
        <v>160</v>
      </c>
      <c r="GM56" s="591"/>
      <c r="GN56" s="585"/>
      <c r="GO56" s="177">
        <v>160</v>
      </c>
      <c r="GP56" s="584"/>
      <c r="GQ56" s="585"/>
      <c r="GR56" s="177">
        <v>160</v>
      </c>
      <c r="GS56" s="584"/>
      <c r="GT56" s="585"/>
      <c r="GU56" s="177">
        <v>160</v>
      </c>
      <c r="GV56" s="584"/>
      <c r="GW56" s="585"/>
      <c r="GX56" s="177">
        <v>160</v>
      </c>
      <c r="GY56" s="584"/>
      <c r="GZ56" s="585"/>
      <c r="HA56" s="205">
        <v>160</v>
      </c>
      <c r="HB56" s="591"/>
      <c r="HC56" s="585"/>
      <c r="HD56" s="205">
        <v>160</v>
      </c>
      <c r="HE56" s="591"/>
      <c r="HF56" s="585"/>
      <c r="HG56" s="256">
        <f t="shared" si="39"/>
        <v>0</v>
      </c>
      <c r="HH56" s="255">
        <f t="shared" si="40"/>
        <v>0</v>
      </c>
      <c r="HI56" s="230">
        <f t="shared" si="41"/>
        <v>0</v>
      </c>
      <c r="HJ56" s="231">
        <f t="shared" si="42"/>
        <v>0</v>
      </c>
      <c r="HK56" s="23"/>
      <c r="HL56" s="23"/>
      <c r="HM56" s="177">
        <v>160</v>
      </c>
      <c r="HN56" s="584"/>
      <c r="HO56" s="585"/>
      <c r="HP56" s="177">
        <v>160</v>
      </c>
      <c r="HQ56" s="584"/>
      <c r="HR56" s="585"/>
      <c r="HS56" s="177">
        <v>160</v>
      </c>
      <c r="HT56" s="584"/>
      <c r="HU56" s="585"/>
      <c r="HV56" s="177">
        <v>160</v>
      </c>
      <c r="HW56" s="584"/>
      <c r="HX56" s="585"/>
      <c r="HY56" s="177">
        <v>160</v>
      </c>
      <c r="HZ56" s="584"/>
      <c r="IA56" s="585"/>
      <c r="IB56" s="177">
        <v>160</v>
      </c>
      <c r="IC56" s="584"/>
      <c r="ID56" s="585"/>
      <c r="IE56" s="177">
        <v>160</v>
      </c>
      <c r="IF56" s="584"/>
      <c r="IG56" s="585"/>
      <c r="IH56" s="177">
        <v>160</v>
      </c>
      <c r="II56" s="584"/>
      <c r="IJ56" s="585"/>
      <c r="IK56" s="256">
        <f t="shared" si="43"/>
        <v>0</v>
      </c>
      <c r="IL56" s="255">
        <f t="shared" si="44"/>
        <v>0</v>
      </c>
      <c r="IM56" s="230">
        <f t="shared" si="45"/>
        <v>0</v>
      </c>
      <c r="IN56" s="231">
        <f t="shared" si="46"/>
        <v>0</v>
      </c>
      <c r="IO56" s="23"/>
      <c r="IP56" s="23"/>
      <c r="IQ56" s="177">
        <v>160</v>
      </c>
      <c r="IR56" s="584"/>
      <c r="IS56" s="585"/>
      <c r="IT56" s="177">
        <v>160</v>
      </c>
      <c r="IU56" s="584"/>
      <c r="IV56" s="585"/>
      <c r="IW56" s="177">
        <v>160</v>
      </c>
      <c r="IX56" s="584"/>
      <c r="IY56" s="585"/>
      <c r="IZ56" s="177">
        <v>160</v>
      </c>
      <c r="JA56" s="584"/>
      <c r="JB56" s="585"/>
      <c r="JC56" s="177">
        <v>160</v>
      </c>
      <c r="JD56" s="584"/>
      <c r="JE56" s="585"/>
      <c r="JF56" s="177">
        <v>160</v>
      </c>
      <c r="JG56" s="584"/>
      <c r="JH56" s="585"/>
      <c r="JI56" s="568">
        <v>160</v>
      </c>
      <c r="JJ56" s="584"/>
      <c r="JK56" s="585"/>
      <c r="JL56" s="177">
        <v>160</v>
      </c>
      <c r="JM56" s="584"/>
      <c r="JN56" s="585"/>
      <c r="JO56" s="256">
        <f t="shared" si="47"/>
        <v>0</v>
      </c>
      <c r="JP56" s="255">
        <f t="shared" si="48"/>
        <v>0</v>
      </c>
      <c r="JQ56" s="230">
        <f t="shared" si="49"/>
        <v>0</v>
      </c>
      <c r="JR56" s="231">
        <f t="shared" si="50"/>
        <v>0</v>
      </c>
      <c r="JS56" s="23"/>
      <c r="JT56" s="23"/>
      <c r="JU56" s="586">
        <v>160</v>
      </c>
      <c r="JV56" s="591"/>
      <c r="JW56" s="585"/>
      <c r="JX56" s="177">
        <v>160</v>
      </c>
      <c r="JY56" s="584"/>
      <c r="JZ56" s="585"/>
      <c r="KA56" s="205">
        <v>160</v>
      </c>
      <c r="KB56" s="591"/>
      <c r="KC56" s="585"/>
      <c r="KD56" s="205">
        <v>160</v>
      </c>
      <c r="KE56" s="591"/>
      <c r="KF56" s="585"/>
      <c r="KG56" s="177">
        <v>160</v>
      </c>
      <c r="KH56" s="584"/>
      <c r="KI56" s="585"/>
      <c r="KJ56" s="177">
        <v>160</v>
      </c>
      <c r="KK56" s="584"/>
      <c r="KL56" s="585"/>
      <c r="KM56" s="177">
        <v>160</v>
      </c>
      <c r="KN56" s="584"/>
      <c r="KO56" s="585"/>
      <c r="KP56" s="177">
        <v>160</v>
      </c>
      <c r="KQ56" s="584"/>
      <c r="KR56" s="585"/>
      <c r="KS56" s="256">
        <f t="shared" si="51"/>
        <v>0</v>
      </c>
      <c r="KT56" s="255">
        <f t="shared" si="52"/>
        <v>0</v>
      </c>
      <c r="KU56" s="230">
        <f t="shared" si="53"/>
        <v>0</v>
      </c>
      <c r="KV56" s="231">
        <f t="shared" si="54"/>
        <v>0</v>
      </c>
      <c r="KW56" s="23"/>
      <c r="KX56" s="23"/>
      <c r="KY56" s="589" t="s">
        <v>300</v>
      </c>
      <c r="KZ56" s="595">
        <v>160</v>
      </c>
      <c r="LA56" s="591"/>
      <c r="LB56" s="178"/>
      <c r="LC56" s="256">
        <f t="shared" si="55"/>
        <v>0</v>
      </c>
      <c r="LD56" s="231">
        <f t="shared" si="58"/>
        <v>0</v>
      </c>
      <c r="LE56" s="230">
        <f t="shared" si="56"/>
        <v>0</v>
      </c>
      <c r="LF56" s="255">
        <f t="shared" si="59"/>
        <v>0</v>
      </c>
      <c r="LG56" s="592"/>
      <c r="LH56" s="23"/>
      <c r="LI56" s="23"/>
      <c r="LJ56" s="232">
        <f t="shared" si="60"/>
        <v>0</v>
      </c>
      <c r="LK56" s="259">
        <f t="shared" si="61"/>
        <v>0</v>
      </c>
      <c r="LL56" s="230">
        <f t="shared" si="62"/>
        <v>0</v>
      </c>
      <c r="LM56" s="231">
        <f t="shared" si="63"/>
        <v>0</v>
      </c>
      <c r="LN56" s="234">
        <f t="shared" si="64"/>
        <v>0</v>
      </c>
      <c r="LO56" s="233">
        <f t="shared" si="65"/>
        <v>0</v>
      </c>
      <c r="LP56" s="230">
        <f t="shared" si="66"/>
        <v>0</v>
      </c>
      <c r="LQ56" s="255">
        <f t="shared" si="67"/>
        <v>0</v>
      </c>
      <c r="LR56" s="426">
        <f t="shared" si="68"/>
        <v>0</v>
      </c>
      <c r="LS56" s="434">
        <f t="shared" si="69"/>
        <v>0</v>
      </c>
      <c r="LT56" s="426">
        <f t="shared" si="70"/>
        <v>0</v>
      </c>
      <c r="LU56" s="431">
        <f t="shared" si="71"/>
        <v>0</v>
      </c>
      <c r="LV56" s="429" t="s">
        <v>343</v>
      </c>
      <c r="LW56" s="434" t="s">
        <v>343</v>
      </c>
      <c r="LX56" s="426">
        <f t="shared" si="72"/>
        <v>0</v>
      </c>
      <c r="LY56" s="431">
        <f t="shared" si="73"/>
        <v>0</v>
      </c>
      <c r="LZ56" s="23"/>
      <c r="MD56" s="26"/>
      <c r="ME56" s="26"/>
      <c r="MG56" s="26"/>
    </row>
    <row r="57" spans="2:345" s="4" customFormat="1" ht="16.5" customHeight="1" x14ac:dyDescent="0.25">
      <c r="B57" s="46" t="s">
        <v>35</v>
      </c>
      <c r="C57" s="952"/>
      <c r="D57" s="953"/>
      <c r="E57" s="313"/>
      <c r="F57" s="314"/>
      <c r="G57" s="315"/>
      <c r="H57" s="59"/>
      <c r="I57" s="57">
        <f>INT(ROUND(F57,2)*(IF(RIGHT(G57,1)="*",data!$J$11*H57+(IF(H57&gt;0, data!$K$11,0)),(IF(G57&gt;0,data!$J$11*RIGHT(G57,5)+data!$K$11,0)))))</f>
        <v>0</v>
      </c>
      <c r="J57" s="57">
        <f>IF(E57&gt;0,I57*E57,0)</f>
        <v>0</v>
      </c>
      <c r="K57" s="319"/>
      <c r="L57" s="320"/>
      <c r="M57" s="318"/>
      <c r="N57" s="57">
        <f>INT(ROUND(F57,2)*(IF(J57&gt;0,(IF(L57="ano",data!$J$6,0)),0)))</f>
        <v>0</v>
      </c>
      <c r="O57" s="61">
        <f>IF(M57&gt;E57,N57*E57,N57*M57)</f>
        <v>0</v>
      </c>
      <c r="P57" s="63">
        <f>J57+O57</f>
        <v>0</v>
      </c>
      <c r="Q57" s="26"/>
      <c r="R57" s="292" t="str">
        <f t="shared" si="17"/>
        <v/>
      </c>
      <c r="S57" s="293" t="str">
        <f t="shared" si="18"/>
        <v/>
      </c>
      <c r="T57" s="65" t="s">
        <v>343</v>
      </c>
      <c r="U57" s="294" t="str">
        <f t="shared" si="57"/>
        <v/>
      </c>
      <c r="V57" s="4">
        <f>IF(P57&gt;0,IF(ISTEXT(C57)=TRUE,0,1),0)</f>
        <v>0</v>
      </c>
      <c r="W57" s="26">
        <f>IF(H57&gt;0,IF(RIGHT(G57,1)="*",0,1),0)</f>
        <v>0</v>
      </c>
      <c r="X57" s="26">
        <f>IF(OR(G57=data!$I$18,G57=data!$I$19,G57=data!$I$20,G57=data!$I$21,G57=data!$I$22,G57=data!$I$23,G57=data!$I$24,G57=data!$I$25,G57=data!$I$26,G57=data!$I$27,G57=data!$I$28,G57=data!$I$29,G57=data!$I$30,G57=data!$I$31,G57=data!$I$32,G57=data!$I$33,G57=data!$I$34,G57=data!$I$35,G57=data!$I$36,G57=data!$I$37,G57=data!$I$38,G57=data!$I$39,G57=data!$I$40,G57=data!$I$41,G57=data!$I$42,G57=data!$I$43,G57=data!$I$44),1,0)</f>
        <v>0</v>
      </c>
      <c r="Z57" s="179" t="s">
        <v>300</v>
      </c>
      <c r="AA57" s="10"/>
      <c r="AB57" s="10"/>
      <c r="AC57" s="171">
        <v>160</v>
      </c>
      <c r="AD57" s="336"/>
      <c r="AE57" s="227"/>
      <c r="AF57" s="171">
        <v>160</v>
      </c>
      <c r="AG57" s="336"/>
      <c r="AH57" s="227"/>
      <c r="AI57" s="171">
        <v>160</v>
      </c>
      <c r="AJ57" s="336"/>
      <c r="AK57" s="227"/>
      <c r="AL57" s="171">
        <v>160</v>
      </c>
      <c r="AM57" s="336"/>
      <c r="AN57" s="227"/>
      <c r="AO57" s="171">
        <v>160</v>
      </c>
      <c r="AP57" s="336"/>
      <c r="AQ57" s="227"/>
      <c r="AR57" s="171">
        <v>160</v>
      </c>
      <c r="AS57" s="336"/>
      <c r="AT57" s="227"/>
      <c r="AU57" s="171">
        <v>160</v>
      </c>
      <c r="AV57" s="336"/>
      <c r="AW57" s="227"/>
      <c r="AX57" s="171">
        <v>160</v>
      </c>
      <c r="AY57" s="336"/>
      <c r="AZ57" s="227"/>
      <c r="BA57" s="171">
        <v>160</v>
      </c>
      <c r="BB57" s="336"/>
      <c r="BC57" s="227"/>
      <c r="BD57" s="171">
        <v>160</v>
      </c>
      <c r="BE57" s="336"/>
      <c r="BF57" s="227"/>
      <c r="BG57" s="171">
        <v>160</v>
      </c>
      <c r="BH57" s="336"/>
      <c r="BI57" s="227"/>
      <c r="BJ57" s="171">
        <v>160</v>
      </c>
      <c r="BK57" s="336"/>
      <c r="BL57" s="227"/>
      <c r="BM57" s="337">
        <f t="shared" si="19"/>
        <v>0</v>
      </c>
      <c r="BN57" s="231">
        <f t="shared" si="20"/>
        <v>0</v>
      </c>
      <c r="BO57" s="230">
        <f t="shared" si="21"/>
        <v>0</v>
      </c>
      <c r="BP57" s="231">
        <f t="shared" si="22"/>
        <v>0</v>
      </c>
      <c r="BS57" s="167">
        <v>160</v>
      </c>
      <c r="BT57" s="335"/>
      <c r="BU57" s="180"/>
      <c r="BV57" s="167">
        <v>160</v>
      </c>
      <c r="BW57" s="335"/>
      <c r="BX57" s="180"/>
      <c r="BY57" s="167">
        <v>160</v>
      </c>
      <c r="BZ57" s="335"/>
      <c r="CA57" s="180"/>
      <c r="CB57" s="167">
        <v>160</v>
      </c>
      <c r="CC57" s="335"/>
      <c r="CD57" s="180"/>
      <c r="CE57" s="167">
        <v>160</v>
      </c>
      <c r="CF57" s="335"/>
      <c r="CG57" s="180"/>
      <c r="CH57" s="167">
        <v>160</v>
      </c>
      <c r="CI57" s="335"/>
      <c r="CJ57" s="180"/>
      <c r="CK57" s="167">
        <v>160</v>
      </c>
      <c r="CL57" s="335"/>
      <c r="CM57" s="180"/>
      <c r="CN57" s="167">
        <v>160</v>
      </c>
      <c r="CO57" s="335"/>
      <c r="CP57" s="180"/>
      <c r="CQ57" s="256">
        <f t="shared" si="23"/>
        <v>0</v>
      </c>
      <c r="CR57" s="255">
        <f t="shared" si="24"/>
        <v>0</v>
      </c>
      <c r="CS57" s="230">
        <f t="shared" si="25"/>
        <v>0</v>
      </c>
      <c r="CT57" s="231">
        <f t="shared" si="26"/>
        <v>0</v>
      </c>
      <c r="CW57" s="167">
        <v>160</v>
      </c>
      <c r="CX57" s="351"/>
      <c r="CY57" s="172"/>
      <c r="CZ57" s="198">
        <v>160</v>
      </c>
      <c r="DA57" s="336"/>
      <c r="DB57" s="172"/>
      <c r="DC57" s="198">
        <v>160</v>
      </c>
      <c r="DD57" s="336"/>
      <c r="DE57" s="172"/>
      <c r="DF57" s="198">
        <v>160</v>
      </c>
      <c r="DG57" s="336"/>
      <c r="DH57" s="172"/>
      <c r="DI57" s="198">
        <v>160</v>
      </c>
      <c r="DJ57" s="336"/>
      <c r="DK57" s="172"/>
      <c r="DL57" s="167">
        <v>160</v>
      </c>
      <c r="DM57" s="351"/>
      <c r="DN57" s="172"/>
      <c r="DO57" s="198">
        <v>160</v>
      </c>
      <c r="DP57" s="336"/>
      <c r="DQ57" s="172"/>
      <c r="DR57" s="198">
        <v>160</v>
      </c>
      <c r="DS57" s="336"/>
      <c r="DT57" s="172"/>
      <c r="DU57" s="256">
        <f t="shared" si="27"/>
        <v>0</v>
      </c>
      <c r="DV57" s="255">
        <f t="shared" si="28"/>
        <v>0</v>
      </c>
      <c r="DW57" s="230">
        <f t="shared" si="29"/>
        <v>0</v>
      </c>
      <c r="DX57" s="231">
        <f t="shared" si="30"/>
        <v>0</v>
      </c>
      <c r="EA57" s="357">
        <v>160</v>
      </c>
      <c r="EB57" s="335"/>
      <c r="EC57" s="172"/>
      <c r="ED57" s="198">
        <v>160</v>
      </c>
      <c r="EE57" s="335"/>
      <c r="EF57" s="172"/>
      <c r="EG57" s="198">
        <v>160</v>
      </c>
      <c r="EH57" s="335"/>
      <c r="EI57" s="172"/>
      <c r="EJ57" s="198">
        <v>160</v>
      </c>
      <c r="EK57" s="335"/>
      <c r="EL57" s="172"/>
      <c r="EM57" s="167">
        <v>160</v>
      </c>
      <c r="EN57" s="351"/>
      <c r="EO57" s="172"/>
      <c r="EP57" s="198">
        <v>160</v>
      </c>
      <c r="EQ57" s="335"/>
      <c r="ER57" s="172"/>
      <c r="ES57" s="167">
        <v>160</v>
      </c>
      <c r="ET57" s="351"/>
      <c r="EU57" s="172"/>
      <c r="EV57" s="198">
        <v>160</v>
      </c>
      <c r="EW57" s="335"/>
      <c r="EX57" s="172"/>
      <c r="EY57" s="256">
        <f t="shared" si="31"/>
        <v>0</v>
      </c>
      <c r="EZ57" s="255">
        <f t="shared" si="32"/>
        <v>0</v>
      </c>
      <c r="FA57" s="230">
        <f t="shared" si="33"/>
        <v>0</v>
      </c>
      <c r="FB57" s="231">
        <f t="shared" si="34"/>
        <v>0</v>
      </c>
      <c r="FE57" s="357">
        <v>160</v>
      </c>
      <c r="FF57" s="335"/>
      <c r="FG57" s="172"/>
      <c r="FH57" s="198">
        <v>160</v>
      </c>
      <c r="FI57" s="335"/>
      <c r="FJ57" s="172"/>
      <c r="FK57" s="198">
        <v>160</v>
      </c>
      <c r="FL57" s="335"/>
      <c r="FM57" s="172"/>
      <c r="FN57" s="198">
        <v>160</v>
      </c>
      <c r="FO57" s="335"/>
      <c r="FP57" s="172"/>
      <c r="FQ57" s="198">
        <v>160</v>
      </c>
      <c r="FR57" s="335"/>
      <c r="FS57" s="172"/>
      <c r="FT57" s="198">
        <v>160</v>
      </c>
      <c r="FU57" s="335"/>
      <c r="FV57" s="172"/>
      <c r="FW57" s="198">
        <v>160</v>
      </c>
      <c r="FX57" s="335"/>
      <c r="FY57" s="172"/>
      <c r="FZ57" s="198">
        <v>160</v>
      </c>
      <c r="GA57" s="335"/>
      <c r="GB57" s="172"/>
      <c r="GC57" s="256">
        <f t="shared" si="35"/>
        <v>0</v>
      </c>
      <c r="GD57" s="255">
        <f t="shared" si="36"/>
        <v>0</v>
      </c>
      <c r="GE57" s="230">
        <f t="shared" si="37"/>
        <v>0</v>
      </c>
      <c r="GF57" s="231">
        <f t="shared" si="38"/>
        <v>0</v>
      </c>
      <c r="GI57" s="357">
        <v>160</v>
      </c>
      <c r="GJ57" s="335"/>
      <c r="GK57" s="172"/>
      <c r="GL57" s="198">
        <v>160</v>
      </c>
      <c r="GM57" s="335"/>
      <c r="GN57" s="172"/>
      <c r="GO57" s="167">
        <v>160</v>
      </c>
      <c r="GP57" s="351"/>
      <c r="GQ57" s="172"/>
      <c r="GR57" s="167">
        <v>160</v>
      </c>
      <c r="GS57" s="351"/>
      <c r="GT57" s="172"/>
      <c r="GU57" s="167">
        <v>160</v>
      </c>
      <c r="GV57" s="351"/>
      <c r="GW57" s="172"/>
      <c r="GX57" s="167">
        <v>160</v>
      </c>
      <c r="GY57" s="351"/>
      <c r="GZ57" s="172"/>
      <c r="HA57" s="198">
        <v>160</v>
      </c>
      <c r="HB57" s="335"/>
      <c r="HC57" s="172"/>
      <c r="HD57" s="198">
        <v>160</v>
      </c>
      <c r="HE57" s="335"/>
      <c r="HF57" s="172"/>
      <c r="HG57" s="256">
        <f t="shared" si="39"/>
        <v>0</v>
      </c>
      <c r="HH57" s="255">
        <f t="shared" si="40"/>
        <v>0</v>
      </c>
      <c r="HI57" s="230">
        <f t="shared" si="41"/>
        <v>0</v>
      </c>
      <c r="HJ57" s="231">
        <f t="shared" si="42"/>
        <v>0</v>
      </c>
      <c r="HM57" s="167">
        <v>160</v>
      </c>
      <c r="HN57" s="351"/>
      <c r="HO57" s="172"/>
      <c r="HP57" s="167">
        <v>160</v>
      </c>
      <c r="HQ57" s="351"/>
      <c r="HR57" s="172"/>
      <c r="HS57" s="167">
        <v>160</v>
      </c>
      <c r="HT57" s="351"/>
      <c r="HU57" s="172"/>
      <c r="HV57" s="167">
        <v>160</v>
      </c>
      <c r="HW57" s="351"/>
      <c r="HX57" s="172"/>
      <c r="HY57" s="167">
        <v>160</v>
      </c>
      <c r="HZ57" s="351"/>
      <c r="IA57" s="172"/>
      <c r="IB57" s="167">
        <v>160</v>
      </c>
      <c r="IC57" s="351"/>
      <c r="ID57" s="172"/>
      <c r="IE57" s="167">
        <v>160</v>
      </c>
      <c r="IF57" s="351"/>
      <c r="IG57" s="172"/>
      <c r="IH57" s="167">
        <v>160</v>
      </c>
      <c r="II57" s="351"/>
      <c r="IJ57" s="172"/>
      <c r="IK57" s="256">
        <f t="shared" si="43"/>
        <v>0</v>
      </c>
      <c r="IL57" s="255">
        <f t="shared" si="44"/>
        <v>0</v>
      </c>
      <c r="IM57" s="230">
        <f t="shared" si="45"/>
        <v>0</v>
      </c>
      <c r="IN57" s="231">
        <f t="shared" si="46"/>
        <v>0</v>
      </c>
      <c r="IQ57" s="167">
        <v>160</v>
      </c>
      <c r="IR57" s="351"/>
      <c r="IS57" s="172"/>
      <c r="IT57" s="167">
        <v>160</v>
      </c>
      <c r="IU57" s="351"/>
      <c r="IV57" s="172"/>
      <c r="IW57" s="167">
        <v>160</v>
      </c>
      <c r="IX57" s="351"/>
      <c r="IY57" s="172"/>
      <c r="IZ57" s="167">
        <v>160</v>
      </c>
      <c r="JA57" s="351"/>
      <c r="JB57" s="172"/>
      <c r="JC57" s="167">
        <v>160</v>
      </c>
      <c r="JD57" s="351"/>
      <c r="JE57" s="172"/>
      <c r="JF57" s="167">
        <v>160</v>
      </c>
      <c r="JG57" s="351"/>
      <c r="JH57" s="172"/>
      <c r="JI57" s="209">
        <v>160</v>
      </c>
      <c r="JJ57" s="351"/>
      <c r="JK57" s="172"/>
      <c r="JL57" s="167">
        <v>160</v>
      </c>
      <c r="JM57" s="351"/>
      <c r="JN57" s="172"/>
      <c r="JO57" s="256">
        <f t="shared" si="47"/>
        <v>0</v>
      </c>
      <c r="JP57" s="255">
        <f t="shared" si="48"/>
        <v>0</v>
      </c>
      <c r="JQ57" s="230">
        <f t="shared" si="49"/>
        <v>0</v>
      </c>
      <c r="JR57" s="231">
        <f t="shared" si="50"/>
        <v>0</v>
      </c>
      <c r="JU57" s="357">
        <v>160</v>
      </c>
      <c r="JV57" s="335"/>
      <c r="JW57" s="172"/>
      <c r="JX57" s="167">
        <v>160</v>
      </c>
      <c r="JY57" s="351"/>
      <c r="JZ57" s="172"/>
      <c r="KA57" s="198">
        <v>160</v>
      </c>
      <c r="KB57" s="335"/>
      <c r="KC57" s="172"/>
      <c r="KD57" s="198">
        <v>160</v>
      </c>
      <c r="KE57" s="335"/>
      <c r="KF57" s="172"/>
      <c r="KG57" s="167">
        <v>160</v>
      </c>
      <c r="KH57" s="351"/>
      <c r="KI57" s="172"/>
      <c r="KJ57" s="167">
        <v>160</v>
      </c>
      <c r="KK57" s="351"/>
      <c r="KL57" s="172"/>
      <c r="KM57" s="167">
        <v>160</v>
      </c>
      <c r="KN57" s="351"/>
      <c r="KO57" s="172"/>
      <c r="KP57" s="167">
        <v>160</v>
      </c>
      <c r="KQ57" s="351"/>
      <c r="KR57" s="172"/>
      <c r="KS57" s="256">
        <f t="shared" si="51"/>
        <v>0</v>
      </c>
      <c r="KT57" s="255">
        <f t="shared" si="52"/>
        <v>0</v>
      </c>
      <c r="KU57" s="230">
        <f t="shared" si="53"/>
        <v>0</v>
      </c>
      <c r="KV57" s="231">
        <f t="shared" si="54"/>
        <v>0</v>
      </c>
      <c r="KY57" s="287" t="s">
        <v>300</v>
      </c>
      <c r="KZ57" s="365">
        <v>160</v>
      </c>
      <c r="LA57" s="335"/>
      <c r="LB57" s="180"/>
      <c r="LC57" s="256">
        <f t="shared" si="55"/>
        <v>0</v>
      </c>
      <c r="LD57" s="231">
        <f t="shared" si="58"/>
        <v>0</v>
      </c>
      <c r="LE57" s="230">
        <f t="shared" si="56"/>
        <v>0</v>
      </c>
      <c r="LF57" s="255">
        <f t="shared" si="59"/>
        <v>0</v>
      </c>
      <c r="LG57" s="297"/>
      <c r="LJ57" s="232">
        <f t="shared" si="60"/>
        <v>0</v>
      </c>
      <c r="LK57" s="259">
        <f t="shared" si="61"/>
        <v>0</v>
      </c>
      <c r="LL57" s="230">
        <f t="shared" si="62"/>
        <v>0</v>
      </c>
      <c r="LM57" s="231">
        <f t="shared" si="63"/>
        <v>0</v>
      </c>
      <c r="LN57" s="234">
        <f t="shared" si="64"/>
        <v>0</v>
      </c>
      <c r="LO57" s="233">
        <f t="shared" si="65"/>
        <v>0</v>
      </c>
      <c r="LP57" s="230">
        <f t="shared" si="66"/>
        <v>0</v>
      </c>
      <c r="LQ57" s="255">
        <f t="shared" si="67"/>
        <v>0</v>
      </c>
      <c r="LR57" s="426">
        <f t="shared" si="68"/>
        <v>0</v>
      </c>
      <c r="LS57" s="434">
        <f t="shared" si="69"/>
        <v>0</v>
      </c>
      <c r="LT57" s="426">
        <f t="shared" si="70"/>
        <v>0</v>
      </c>
      <c r="LU57" s="431">
        <f t="shared" si="71"/>
        <v>0</v>
      </c>
      <c r="LV57" s="429" t="s">
        <v>343</v>
      </c>
      <c r="LW57" s="434" t="s">
        <v>343</v>
      </c>
      <c r="LX57" s="426">
        <f t="shared" si="72"/>
        <v>0</v>
      </c>
      <c r="LY57" s="431">
        <f t="shared" si="73"/>
        <v>0</v>
      </c>
      <c r="MD57" s="26"/>
      <c r="ME57" s="26"/>
      <c r="MG57" s="26"/>
    </row>
    <row r="58" spans="2:345" s="4" customFormat="1" ht="15" hidden="1" customHeight="1" x14ac:dyDescent="0.25">
      <c r="B58" s="46"/>
      <c r="C58" s="572"/>
      <c r="D58" s="573"/>
      <c r="E58" s="564"/>
      <c r="F58" s="575"/>
      <c r="G58" s="593"/>
      <c r="H58" s="58"/>
      <c r="I58" s="57">
        <f>INT(ROUND(F58,2)*(IF(RIGHT(G58,1)="*",data!$J$11*H58+(IF(H58&gt;0, data!$K$11,0)),(IF(G58&gt;0,data!$J$11*RIGHT(G58,5)+data!$K$11,0)))))</f>
        <v>0</v>
      </c>
      <c r="J58" s="57"/>
      <c r="K58" s="594"/>
      <c r="L58" s="566"/>
      <c r="M58" s="131"/>
      <c r="N58" s="57">
        <f>INT(ROUND(F58,2)*(IF(J58&gt;0,(IF(L58="ano",data!$J$6,0)),0)))</f>
        <v>0</v>
      </c>
      <c r="O58" s="61"/>
      <c r="P58" s="63"/>
      <c r="Q58" s="26"/>
      <c r="R58" s="292" t="str">
        <f t="shared" si="17"/>
        <v/>
      </c>
      <c r="S58" s="293" t="str">
        <f t="shared" si="18"/>
        <v/>
      </c>
      <c r="T58" s="65" t="s">
        <v>343</v>
      </c>
      <c r="U58" s="294" t="str">
        <f t="shared" si="57"/>
        <v/>
      </c>
      <c r="V58" s="23"/>
      <c r="W58" s="26"/>
      <c r="X58" s="26">
        <f>IF(OR(G58=data!$I$18,G58=data!$I$19,G58=data!$I$20,G58=data!$I$21,G58=data!$I$22,G58=data!$I$23,G58=data!$I$24,G58=data!$I$25,G58=data!$I$26,G58=data!$I$27,G58=data!$I$28,G58=data!$I$29,G58=data!$I$30,G58=data!$I$31,G58=data!$I$32,G58=data!$I$33,G58=data!$I$34,G58=data!$I$35,G58=data!$I$36,G58=data!$I$37,G58=data!$I$38,G58=data!$I$39,G58=data!$I$40,G58=data!$I$41,G58=data!$I$42,G58=data!$I$43,G58=data!$I$44),1,0)</f>
        <v>0</v>
      </c>
      <c r="Z58" s="176" t="s">
        <v>300</v>
      </c>
      <c r="AA58" s="10"/>
      <c r="AB58" s="10"/>
      <c r="AC58" s="578">
        <v>160</v>
      </c>
      <c r="AD58" s="579"/>
      <c r="AE58" s="580"/>
      <c r="AF58" s="578">
        <v>160</v>
      </c>
      <c r="AG58" s="579"/>
      <c r="AH58" s="580"/>
      <c r="AI58" s="578">
        <v>160</v>
      </c>
      <c r="AJ58" s="579"/>
      <c r="AK58" s="580"/>
      <c r="AL58" s="578">
        <v>160</v>
      </c>
      <c r="AM58" s="579"/>
      <c r="AN58" s="580"/>
      <c r="AO58" s="578">
        <v>160</v>
      </c>
      <c r="AP58" s="579"/>
      <c r="AQ58" s="580"/>
      <c r="AR58" s="578">
        <v>160</v>
      </c>
      <c r="AS58" s="579"/>
      <c r="AT58" s="580"/>
      <c r="AU58" s="578">
        <v>160</v>
      </c>
      <c r="AV58" s="579"/>
      <c r="AW58" s="580"/>
      <c r="AX58" s="578">
        <v>160</v>
      </c>
      <c r="AY58" s="579"/>
      <c r="AZ58" s="580"/>
      <c r="BA58" s="578">
        <v>160</v>
      </c>
      <c r="BB58" s="579"/>
      <c r="BC58" s="580"/>
      <c r="BD58" s="578">
        <v>160</v>
      </c>
      <c r="BE58" s="579"/>
      <c r="BF58" s="580"/>
      <c r="BG58" s="578">
        <v>160</v>
      </c>
      <c r="BH58" s="579"/>
      <c r="BI58" s="580"/>
      <c r="BJ58" s="578">
        <v>160</v>
      </c>
      <c r="BK58" s="579"/>
      <c r="BL58" s="580"/>
      <c r="BM58" s="337">
        <f t="shared" si="19"/>
        <v>0</v>
      </c>
      <c r="BN58" s="231">
        <f t="shared" si="20"/>
        <v>0</v>
      </c>
      <c r="BO58" s="230">
        <f t="shared" si="21"/>
        <v>0</v>
      </c>
      <c r="BP58" s="231">
        <f t="shared" si="22"/>
        <v>0</v>
      </c>
      <c r="BQ58" s="23"/>
      <c r="BR58" s="23"/>
      <c r="BS58" s="177">
        <v>160</v>
      </c>
      <c r="BT58" s="591"/>
      <c r="BU58" s="178"/>
      <c r="BV58" s="177">
        <v>160</v>
      </c>
      <c r="BW58" s="591"/>
      <c r="BX58" s="178"/>
      <c r="BY58" s="177">
        <v>160</v>
      </c>
      <c r="BZ58" s="591"/>
      <c r="CA58" s="178"/>
      <c r="CB58" s="177">
        <v>160</v>
      </c>
      <c r="CC58" s="591"/>
      <c r="CD58" s="178"/>
      <c r="CE58" s="177">
        <v>160</v>
      </c>
      <c r="CF58" s="591"/>
      <c r="CG58" s="178"/>
      <c r="CH58" s="177">
        <v>160</v>
      </c>
      <c r="CI58" s="591"/>
      <c r="CJ58" s="178"/>
      <c r="CK58" s="177">
        <v>160</v>
      </c>
      <c r="CL58" s="591"/>
      <c r="CM58" s="178"/>
      <c r="CN58" s="177">
        <v>160</v>
      </c>
      <c r="CO58" s="591"/>
      <c r="CP58" s="178"/>
      <c r="CQ58" s="256">
        <f t="shared" si="23"/>
        <v>0</v>
      </c>
      <c r="CR58" s="255">
        <f t="shared" si="24"/>
        <v>0</v>
      </c>
      <c r="CS58" s="230">
        <f t="shared" si="25"/>
        <v>0</v>
      </c>
      <c r="CT58" s="231">
        <f t="shared" si="26"/>
        <v>0</v>
      </c>
      <c r="CU58" s="23"/>
      <c r="CV58" s="23"/>
      <c r="CW58" s="177">
        <v>160</v>
      </c>
      <c r="CX58" s="584"/>
      <c r="CY58" s="585"/>
      <c r="CZ58" s="205">
        <v>160</v>
      </c>
      <c r="DA58" s="579"/>
      <c r="DB58" s="585"/>
      <c r="DC58" s="205">
        <v>160</v>
      </c>
      <c r="DD58" s="579"/>
      <c r="DE58" s="585"/>
      <c r="DF58" s="205">
        <v>160</v>
      </c>
      <c r="DG58" s="579"/>
      <c r="DH58" s="585"/>
      <c r="DI58" s="205">
        <v>160</v>
      </c>
      <c r="DJ58" s="579"/>
      <c r="DK58" s="585"/>
      <c r="DL58" s="177">
        <v>160</v>
      </c>
      <c r="DM58" s="584"/>
      <c r="DN58" s="585"/>
      <c r="DO58" s="205">
        <v>160</v>
      </c>
      <c r="DP58" s="579"/>
      <c r="DQ58" s="585"/>
      <c r="DR58" s="205">
        <v>160</v>
      </c>
      <c r="DS58" s="579"/>
      <c r="DT58" s="585"/>
      <c r="DU58" s="256">
        <f t="shared" si="27"/>
        <v>0</v>
      </c>
      <c r="DV58" s="255">
        <f t="shared" si="28"/>
        <v>0</v>
      </c>
      <c r="DW58" s="230">
        <f t="shared" si="29"/>
        <v>0</v>
      </c>
      <c r="DX58" s="231">
        <f t="shared" si="30"/>
        <v>0</v>
      </c>
      <c r="DY58" s="23"/>
      <c r="DZ58" s="23"/>
      <c r="EA58" s="586">
        <v>160</v>
      </c>
      <c r="EB58" s="591"/>
      <c r="EC58" s="585"/>
      <c r="ED58" s="205">
        <v>160</v>
      </c>
      <c r="EE58" s="591"/>
      <c r="EF58" s="585"/>
      <c r="EG58" s="205">
        <v>160</v>
      </c>
      <c r="EH58" s="591"/>
      <c r="EI58" s="585"/>
      <c r="EJ58" s="205">
        <v>160</v>
      </c>
      <c r="EK58" s="591"/>
      <c r="EL58" s="585"/>
      <c r="EM58" s="177">
        <v>160</v>
      </c>
      <c r="EN58" s="584"/>
      <c r="EO58" s="585"/>
      <c r="EP58" s="205">
        <v>160</v>
      </c>
      <c r="EQ58" s="591"/>
      <c r="ER58" s="585"/>
      <c r="ES58" s="177">
        <v>160</v>
      </c>
      <c r="ET58" s="584"/>
      <c r="EU58" s="585"/>
      <c r="EV58" s="205">
        <v>160</v>
      </c>
      <c r="EW58" s="591"/>
      <c r="EX58" s="585"/>
      <c r="EY58" s="256">
        <f t="shared" si="31"/>
        <v>0</v>
      </c>
      <c r="EZ58" s="255">
        <f t="shared" si="32"/>
        <v>0</v>
      </c>
      <c r="FA58" s="230">
        <f t="shared" si="33"/>
        <v>0</v>
      </c>
      <c r="FB58" s="231">
        <f t="shared" si="34"/>
        <v>0</v>
      </c>
      <c r="FC58" s="23"/>
      <c r="FD58" s="23"/>
      <c r="FE58" s="586">
        <v>160</v>
      </c>
      <c r="FF58" s="591"/>
      <c r="FG58" s="585"/>
      <c r="FH58" s="205">
        <v>160</v>
      </c>
      <c r="FI58" s="591"/>
      <c r="FJ58" s="585"/>
      <c r="FK58" s="205">
        <v>160</v>
      </c>
      <c r="FL58" s="591"/>
      <c r="FM58" s="585"/>
      <c r="FN58" s="205">
        <v>160</v>
      </c>
      <c r="FO58" s="591"/>
      <c r="FP58" s="585"/>
      <c r="FQ58" s="205">
        <v>160</v>
      </c>
      <c r="FR58" s="591"/>
      <c r="FS58" s="585"/>
      <c r="FT58" s="205">
        <v>160</v>
      </c>
      <c r="FU58" s="591"/>
      <c r="FV58" s="585"/>
      <c r="FW58" s="205">
        <v>160</v>
      </c>
      <c r="FX58" s="591"/>
      <c r="FY58" s="585"/>
      <c r="FZ58" s="205">
        <v>160</v>
      </c>
      <c r="GA58" s="591"/>
      <c r="GB58" s="585"/>
      <c r="GC58" s="256">
        <f t="shared" si="35"/>
        <v>0</v>
      </c>
      <c r="GD58" s="255">
        <f t="shared" si="36"/>
        <v>0</v>
      </c>
      <c r="GE58" s="230">
        <f t="shared" si="37"/>
        <v>0</v>
      </c>
      <c r="GF58" s="231">
        <f t="shared" si="38"/>
        <v>0</v>
      </c>
      <c r="GG58" s="23"/>
      <c r="GH58" s="23"/>
      <c r="GI58" s="586">
        <v>160</v>
      </c>
      <c r="GJ58" s="591"/>
      <c r="GK58" s="585"/>
      <c r="GL58" s="205">
        <v>160</v>
      </c>
      <c r="GM58" s="591"/>
      <c r="GN58" s="585"/>
      <c r="GO58" s="177">
        <v>160</v>
      </c>
      <c r="GP58" s="584"/>
      <c r="GQ58" s="585"/>
      <c r="GR58" s="177">
        <v>160</v>
      </c>
      <c r="GS58" s="584"/>
      <c r="GT58" s="585"/>
      <c r="GU58" s="177">
        <v>160</v>
      </c>
      <c r="GV58" s="584"/>
      <c r="GW58" s="585"/>
      <c r="GX58" s="177">
        <v>160</v>
      </c>
      <c r="GY58" s="584"/>
      <c r="GZ58" s="585"/>
      <c r="HA58" s="205">
        <v>160</v>
      </c>
      <c r="HB58" s="591"/>
      <c r="HC58" s="585"/>
      <c r="HD58" s="205">
        <v>160</v>
      </c>
      <c r="HE58" s="591"/>
      <c r="HF58" s="585"/>
      <c r="HG58" s="256">
        <f t="shared" si="39"/>
        <v>0</v>
      </c>
      <c r="HH58" s="255">
        <f t="shared" si="40"/>
        <v>0</v>
      </c>
      <c r="HI58" s="230">
        <f t="shared" si="41"/>
        <v>0</v>
      </c>
      <c r="HJ58" s="231">
        <f t="shared" si="42"/>
        <v>0</v>
      </c>
      <c r="HK58" s="23"/>
      <c r="HL58" s="23"/>
      <c r="HM58" s="177">
        <v>160</v>
      </c>
      <c r="HN58" s="584"/>
      <c r="HO58" s="585"/>
      <c r="HP58" s="177">
        <v>160</v>
      </c>
      <c r="HQ58" s="584"/>
      <c r="HR58" s="585"/>
      <c r="HS58" s="177">
        <v>160</v>
      </c>
      <c r="HT58" s="584"/>
      <c r="HU58" s="585"/>
      <c r="HV58" s="177">
        <v>160</v>
      </c>
      <c r="HW58" s="584"/>
      <c r="HX58" s="585"/>
      <c r="HY58" s="177">
        <v>160</v>
      </c>
      <c r="HZ58" s="584"/>
      <c r="IA58" s="585"/>
      <c r="IB58" s="177">
        <v>160</v>
      </c>
      <c r="IC58" s="584"/>
      <c r="ID58" s="585"/>
      <c r="IE58" s="177">
        <v>160</v>
      </c>
      <c r="IF58" s="584"/>
      <c r="IG58" s="585"/>
      <c r="IH58" s="177">
        <v>160</v>
      </c>
      <c r="II58" s="584"/>
      <c r="IJ58" s="585"/>
      <c r="IK58" s="256">
        <f t="shared" si="43"/>
        <v>0</v>
      </c>
      <c r="IL58" s="255">
        <f t="shared" si="44"/>
        <v>0</v>
      </c>
      <c r="IM58" s="230">
        <f t="shared" si="45"/>
        <v>0</v>
      </c>
      <c r="IN58" s="231">
        <f t="shared" si="46"/>
        <v>0</v>
      </c>
      <c r="IO58" s="23"/>
      <c r="IP58" s="23"/>
      <c r="IQ58" s="177">
        <v>160</v>
      </c>
      <c r="IR58" s="584"/>
      <c r="IS58" s="585"/>
      <c r="IT58" s="177">
        <v>160</v>
      </c>
      <c r="IU58" s="584"/>
      <c r="IV58" s="585"/>
      <c r="IW58" s="177">
        <v>160</v>
      </c>
      <c r="IX58" s="584"/>
      <c r="IY58" s="585"/>
      <c r="IZ58" s="177">
        <v>160</v>
      </c>
      <c r="JA58" s="584"/>
      <c r="JB58" s="585"/>
      <c r="JC58" s="177">
        <v>160</v>
      </c>
      <c r="JD58" s="584"/>
      <c r="JE58" s="585"/>
      <c r="JF58" s="177">
        <v>160</v>
      </c>
      <c r="JG58" s="584"/>
      <c r="JH58" s="585"/>
      <c r="JI58" s="568">
        <v>160</v>
      </c>
      <c r="JJ58" s="584"/>
      <c r="JK58" s="585"/>
      <c r="JL58" s="177">
        <v>160</v>
      </c>
      <c r="JM58" s="584"/>
      <c r="JN58" s="585"/>
      <c r="JO58" s="256">
        <f t="shared" si="47"/>
        <v>0</v>
      </c>
      <c r="JP58" s="255">
        <f t="shared" si="48"/>
        <v>0</v>
      </c>
      <c r="JQ58" s="230">
        <f t="shared" si="49"/>
        <v>0</v>
      </c>
      <c r="JR58" s="231">
        <f t="shared" si="50"/>
        <v>0</v>
      </c>
      <c r="JS58" s="23"/>
      <c r="JT58" s="23"/>
      <c r="JU58" s="586">
        <v>160</v>
      </c>
      <c r="JV58" s="591"/>
      <c r="JW58" s="585"/>
      <c r="JX58" s="177">
        <v>160</v>
      </c>
      <c r="JY58" s="584"/>
      <c r="JZ58" s="585"/>
      <c r="KA58" s="205">
        <v>160</v>
      </c>
      <c r="KB58" s="591"/>
      <c r="KC58" s="585"/>
      <c r="KD58" s="205">
        <v>160</v>
      </c>
      <c r="KE58" s="591"/>
      <c r="KF58" s="585"/>
      <c r="KG58" s="177">
        <v>160</v>
      </c>
      <c r="KH58" s="584"/>
      <c r="KI58" s="585"/>
      <c r="KJ58" s="177">
        <v>160</v>
      </c>
      <c r="KK58" s="584"/>
      <c r="KL58" s="585"/>
      <c r="KM58" s="177">
        <v>160</v>
      </c>
      <c r="KN58" s="584"/>
      <c r="KO58" s="585"/>
      <c r="KP58" s="177">
        <v>160</v>
      </c>
      <c r="KQ58" s="584"/>
      <c r="KR58" s="585"/>
      <c r="KS58" s="256">
        <f t="shared" si="51"/>
        <v>0</v>
      </c>
      <c r="KT58" s="255">
        <f t="shared" si="52"/>
        <v>0</v>
      </c>
      <c r="KU58" s="230">
        <f t="shared" si="53"/>
        <v>0</v>
      </c>
      <c r="KV58" s="231">
        <f t="shared" si="54"/>
        <v>0</v>
      </c>
      <c r="KW58" s="23"/>
      <c r="KX58" s="23"/>
      <c r="KY58" s="589" t="s">
        <v>300</v>
      </c>
      <c r="KZ58" s="595">
        <v>160</v>
      </c>
      <c r="LA58" s="591"/>
      <c r="LB58" s="178"/>
      <c r="LC58" s="256">
        <f t="shared" si="55"/>
        <v>0</v>
      </c>
      <c r="LD58" s="231">
        <f t="shared" si="58"/>
        <v>0</v>
      </c>
      <c r="LE58" s="230">
        <f t="shared" si="56"/>
        <v>0</v>
      </c>
      <c r="LF58" s="255">
        <f t="shared" si="59"/>
        <v>0</v>
      </c>
      <c r="LG58" s="592"/>
      <c r="LH58" s="23"/>
      <c r="LI58" s="23"/>
      <c r="LJ58" s="232">
        <f t="shared" si="60"/>
        <v>0</v>
      </c>
      <c r="LK58" s="259">
        <f t="shared" si="61"/>
        <v>0</v>
      </c>
      <c r="LL58" s="230">
        <f t="shared" si="62"/>
        <v>0</v>
      </c>
      <c r="LM58" s="231">
        <f t="shared" si="63"/>
        <v>0</v>
      </c>
      <c r="LN58" s="234">
        <f t="shared" si="64"/>
        <v>0</v>
      </c>
      <c r="LO58" s="233">
        <f t="shared" si="65"/>
        <v>0</v>
      </c>
      <c r="LP58" s="230">
        <f t="shared" si="66"/>
        <v>0</v>
      </c>
      <c r="LQ58" s="255">
        <f t="shared" si="67"/>
        <v>0</v>
      </c>
      <c r="LR58" s="426">
        <f t="shared" si="68"/>
        <v>0</v>
      </c>
      <c r="LS58" s="434">
        <f t="shared" si="69"/>
        <v>0</v>
      </c>
      <c r="LT58" s="426">
        <f t="shared" si="70"/>
        <v>0</v>
      </c>
      <c r="LU58" s="431">
        <f t="shared" si="71"/>
        <v>0</v>
      </c>
      <c r="LV58" s="429" t="s">
        <v>343</v>
      </c>
      <c r="LW58" s="434" t="s">
        <v>343</v>
      </c>
      <c r="LX58" s="426">
        <f t="shared" si="72"/>
        <v>0</v>
      </c>
      <c r="LY58" s="431">
        <f t="shared" si="73"/>
        <v>0</v>
      </c>
      <c r="LZ58" s="23"/>
      <c r="MD58" s="26"/>
      <c r="ME58" s="26"/>
      <c r="MG58" s="26"/>
    </row>
    <row r="59" spans="2:345" s="4" customFormat="1" ht="16.5" customHeight="1" x14ac:dyDescent="0.25">
      <c r="B59" s="46" t="s">
        <v>36</v>
      </c>
      <c r="C59" s="952"/>
      <c r="D59" s="953"/>
      <c r="E59" s="313"/>
      <c r="F59" s="314"/>
      <c r="G59" s="315"/>
      <c r="H59" s="59"/>
      <c r="I59" s="57">
        <f>INT(ROUND(F59,2)*(IF(RIGHT(G59,1)="*",data!$J$11*H59+(IF(H59&gt;0, data!$K$11,0)),(IF(G59&gt;0,data!$J$11*RIGHT(G59,5)+data!$K$11,0)))))</f>
        <v>0</v>
      </c>
      <c r="J59" s="57">
        <f>IF(E59&gt;0,I59*E59,0)</f>
        <v>0</v>
      </c>
      <c r="K59" s="319"/>
      <c r="L59" s="320"/>
      <c r="M59" s="318"/>
      <c r="N59" s="57">
        <f>INT(ROUND(F59,2)*(IF(J59&gt;0,(IF(L59="ano",data!$J$6,0)),0)))</f>
        <v>0</v>
      </c>
      <c r="O59" s="61">
        <f>IF(M59&gt;E59,N59*E59,N59*M59)</f>
        <v>0</v>
      </c>
      <c r="P59" s="63">
        <f>J59+O59</f>
        <v>0</v>
      </c>
      <c r="Q59" s="26"/>
      <c r="R59" s="292" t="str">
        <f t="shared" si="17"/>
        <v/>
      </c>
      <c r="S59" s="293" t="str">
        <f t="shared" si="18"/>
        <v/>
      </c>
      <c r="T59" s="65" t="s">
        <v>343</v>
      </c>
      <c r="U59" s="294" t="str">
        <f t="shared" si="57"/>
        <v/>
      </c>
      <c r="V59" s="4">
        <f>IF(P59&gt;0,IF(ISTEXT(C59)=TRUE,0,1),0)</f>
        <v>0</v>
      </c>
      <c r="W59" s="26">
        <f>IF(H59&gt;0,IF(RIGHT(G59,1)="*",0,1),0)</f>
        <v>0</v>
      </c>
      <c r="X59" s="26">
        <f>IF(OR(G59=data!$I$18,G59=data!$I$19,G59=data!$I$20,G59=data!$I$21,G59=data!$I$22,G59=data!$I$23,G59=data!$I$24,G59=data!$I$25,G59=data!$I$26,G59=data!$I$27,G59=data!$I$28,G59=data!$I$29,G59=data!$I$30,G59=data!$I$31,G59=data!$I$32,G59=data!$I$33,G59=data!$I$34,G59=data!$I$35,G59=data!$I$36,G59=data!$I$37,G59=data!$I$38,G59=data!$I$39,G59=data!$I$40,G59=data!$I$41,G59=data!$I$42,G59=data!$I$43,G59=data!$I$44),1,0)</f>
        <v>0</v>
      </c>
      <c r="Z59" s="179" t="s">
        <v>300</v>
      </c>
      <c r="AA59" s="10"/>
      <c r="AB59" s="10"/>
      <c r="AC59" s="171">
        <v>160</v>
      </c>
      <c r="AD59" s="336"/>
      <c r="AE59" s="227"/>
      <c r="AF59" s="171">
        <v>160</v>
      </c>
      <c r="AG59" s="336"/>
      <c r="AH59" s="227"/>
      <c r="AI59" s="171">
        <v>160</v>
      </c>
      <c r="AJ59" s="336"/>
      <c r="AK59" s="227"/>
      <c r="AL59" s="171">
        <v>160</v>
      </c>
      <c r="AM59" s="336"/>
      <c r="AN59" s="227"/>
      <c r="AO59" s="171">
        <v>160</v>
      </c>
      <c r="AP59" s="336"/>
      <c r="AQ59" s="227"/>
      <c r="AR59" s="171">
        <v>160</v>
      </c>
      <c r="AS59" s="336"/>
      <c r="AT59" s="227"/>
      <c r="AU59" s="171">
        <v>160</v>
      </c>
      <c r="AV59" s="336"/>
      <c r="AW59" s="227"/>
      <c r="AX59" s="171">
        <v>160</v>
      </c>
      <c r="AY59" s="336"/>
      <c r="AZ59" s="227"/>
      <c r="BA59" s="171">
        <v>160</v>
      </c>
      <c r="BB59" s="336"/>
      <c r="BC59" s="227"/>
      <c r="BD59" s="171">
        <v>160</v>
      </c>
      <c r="BE59" s="336"/>
      <c r="BF59" s="227"/>
      <c r="BG59" s="171">
        <v>160</v>
      </c>
      <c r="BH59" s="336"/>
      <c r="BI59" s="227"/>
      <c r="BJ59" s="171">
        <v>160</v>
      </c>
      <c r="BK59" s="336"/>
      <c r="BL59" s="227"/>
      <c r="BM59" s="337">
        <f t="shared" si="19"/>
        <v>0</v>
      </c>
      <c r="BN59" s="231">
        <f t="shared" si="20"/>
        <v>0</v>
      </c>
      <c r="BO59" s="230">
        <f t="shared" si="21"/>
        <v>0</v>
      </c>
      <c r="BP59" s="231">
        <f t="shared" si="22"/>
        <v>0</v>
      </c>
      <c r="BS59" s="167">
        <v>160</v>
      </c>
      <c r="BT59" s="335"/>
      <c r="BU59" s="180"/>
      <c r="BV59" s="167">
        <v>160</v>
      </c>
      <c r="BW59" s="335"/>
      <c r="BX59" s="180"/>
      <c r="BY59" s="167">
        <v>160</v>
      </c>
      <c r="BZ59" s="335"/>
      <c r="CA59" s="180"/>
      <c r="CB59" s="167">
        <v>160</v>
      </c>
      <c r="CC59" s="335"/>
      <c r="CD59" s="180"/>
      <c r="CE59" s="167">
        <v>160</v>
      </c>
      <c r="CF59" s="335"/>
      <c r="CG59" s="180"/>
      <c r="CH59" s="167">
        <v>160</v>
      </c>
      <c r="CI59" s="335"/>
      <c r="CJ59" s="180"/>
      <c r="CK59" s="167">
        <v>160</v>
      </c>
      <c r="CL59" s="335"/>
      <c r="CM59" s="180"/>
      <c r="CN59" s="167">
        <v>160</v>
      </c>
      <c r="CO59" s="335"/>
      <c r="CP59" s="180"/>
      <c r="CQ59" s="256">
        <f t="shared" si="23"/>
        <v>0</v>
      </c>
      <c r="CR59" s="255">
        <f t="shared" si="24"/>
        <v>0</v>
      </c>
      <c r="CS59" s="230">
        <f t="shared" si="25"/>
        <v>0</v>
      </c>
      <c r="CT59" s="231">
        <f t="shared" si="26"/>
        <v>0</v>
      </c>
      <c r="CW59" s="167">
        <v>160</v>
      </c>
      <c r="CX59" s="351"/>
      <c r="CY59" s="172"/>
      <c r="CZ59" s="198">
        <v>160</v>
      </c>
      <c r="DA59" s="336"/>
      <c r="DB59" s="172"/>
      <c r="DC59" s="198">
        <v>160</v>
      </c>
      <c r="DD59" s="336"/>
      <c r="DE59" s="172"/>
      <c r="DF59" s="198">
        <v>160</v>
      </c>
      <c r="DG59" s="336"/>
      <c r="DH59" s="172"/>
      <c r="DI59" s="198">
        <v>160</v>
      </c>
      <c r="DJ59" s="336"/>
      <c r="DK59" s="172"/>
      <c r="DL59" s="167">
        <v>160</v>
      </c>
      <c r="DM59" s="351"/>
      <c r="DN59" s="172"/>
      <c r="DO59" s="198">
        <v>160</v>
      </c>
      <c r="DP59" s="336"/>
      <c r="DQ59" s="172"/>
      <c r="DR59" s="198">
        <v>160</v>
      </c>
      <c r="DS59" s="336"/>
      <c r="DT59" s="172"/>
      <c r="DU59" s="256">
        <f t="shared" si="27"/>
        <v>0</v>
      </c>
      <c r="DV59" s="255">
        <f t="shared" si="28"/>
        <v>0</v>
      </c>
      <c r="DW59" s="230">
        <f t="shared" si="29"/>
        <v>0</v>
      </c>
      <c r="DX59" s="231">
        <f t="shared" si="30"/>
        <v>0</v>
      </c>
      <c r="EA59" s="357">
        <v>160</v>
      </c>
      <c r="EB59" s="335"/>
      <c r="EC59" s="172"/>
      <c r="ED59" s="198">
        <v>160</v>
      </c>
      <c r="EE59" s="335"/>
      <c r="EF59" s="172"/>
      <c r="EG59" s="198">
        <v>160</v>
      </c>
      <c r="EH59" s="335"/>
      <c r="EI59" s="172"/>
      <c r="EJ59" s="198">
        <v>160</v>
      </c>
      <c r="EK59" s="335"/>
      <c r="EL59" s="172"/>
      <c r="EM59" s="167">
        <v>160</v>
      </c>
      <c r="EN59" s="351"/>
      <c r="EO59" s="172"/>
      <c r="EP59" s="198">
        <v>160</v>
      </c>
      <c r="EQ59" s="335"/>
      <c r="ER59" s="172"/>
      <c r="ES59" s="167">
        <v>160</v>
      </c>
      <c r="ET59" s="351"/>
      <c r="EU59" s="172"/>
      <c r="EV59" s="198">
        <v>160</v>
      </c>
      <c r="EW59" s="335"/>
      <c r="EX59" s="172"/>
      <c r="EY59" s="256">
        <f t="shared" si="31"/>
        <v>0</v>
      </c>
      <c r="EZ59" s="255">
        <f t="shared" si="32"/>
        <v>0</v>
      </c>
      <c r="FA59" s="230">
        <f t="shared" si="33"/>
        <v>0</v>
      </c>
      <c r="FB59" s="231">
        <f t="shared" si="34"/>
        <v>0</v>
      </c>
      <c r="FE59" s="357">
        <v>160</v>
      </c>
      <c r="FF59" s="335"/>
      <c r="FG59" s="172"/>
      <c r="FH59" s="198">
        <v>160</v>
      </c>
      <c r="FI59" s="335"/>
      <c r="FJ59" s="172"/>
      <c r="FK59" s="198">
        <v>160</v>
      </c>
      <c r="FL59" s="335"/>
      <c r="FM59" s="172"/>
      <c r="FN59" s="198">
        <v>160</v>
      </c>
      <c r="FO59" s="335"/>
      <c r="FP59" s="172"/>
      <c r="FQ59" s="198">
        <v>160</v>
      </c>
      <c r="FR59" s="335"/>
      <c r="FS59" s="172"/>
      <c r="FT59" s="198">
        <v>160</v>
      </c>
      <c r="FU59" s="335"/>
      <c r="FV59" s="172"/>
      <c r="FW59" s="198">
        <v>160</v>
      </c>
      <c r="FX59" s="335"/>
      <c r="FY59" s="172"/>
      <c r="FZ59" s="198">
        <v>160</v>
      </c>
      <c r="GA59" s="335"/>
      <c r="GB59" s="172"/>
      <c r="GC59" s="256">
        <f t="shared" si="35"/>
        <v>0</v>
      </c>
      <c r="GD59" s="255">
        <f t="shared" si="36"/>
        <v>0</v>
      </c>
      <c r="GE59" s="230">
        <f t="shared" si="37"/>
        <v>0</v>
      </c>
      <c r="GF59" s="231">
        <f t="shared" si="38"/>
        <v>0</v>
      </c>
      <c r="GI59" s="357">
        <v>160</v>
      </c>
      <c r="GJ59" s="335"/>
      <c r="GK59" s="172"/>
      <c r="GL59" s="198">
        <v>160</v>
      </c>
      <c r="GM59" s="335"/>
      <c r="GN59" s="172"/>
      <c r="GO59" s="167">
        <v>160</v>
      </c>
      <c r="GP59" s="351"/>
      <c r="GQ59" s="172"/>
      <c r="GR59" s="167">
        <v>160</v>
      </c>
      <c r="GS59" s="351"/>
      <c r="GT59" s="172"/>
      <c r="GU59" s="167">
        <v>160</v>
      </c>
      <c r="GV59" s="351"/>
      <c r="GW59" s="172"/>
      <c r="GX59" s="167">
        <v>160</v>
      </c>
      <c r="GY59" s="351"/>
      <c r="GZ59" s="172"/>
      <c r="HA59" s="198">
        <v>160</v>
      </c>
      <c r="HB59" s="335"/>
      <c r="HC59" s="172"/>
      <c r="HD59" s="198">
        <v>160</v>
      </c>
      <c r="HE59" s="335"/>
      <c r="HF59" s="172"/>
      <c r="HG59" s="256">
        <f t="shared" si="39"/>
        <v>0</v>
      </c>
      <c r="HH59" s="255">
        <f t="shared" si="40"/>
        <v>0</v>
      </c>
      <c r="HI59" s="230">
        <f t="shared" si="41"/>
        <v>0</v>
      </c>
      <c r="HJ59" s="231">
        <f t="shared" si="42"/>
        <v>0</v>
      </c>
      <c r="HM59" s="167">
        <v>160</v>
      </c>
      <c r="HN59" s="351"/>
      <c r="HO59" s="172"/>
      <c r="HP59" s="167">
        <v>160</v>
      </c>
      <c r="HQ59" s="351"/>
      <c r="HR59" s="172"/>
      <c r="HS59" s="167">
        <v>160</v>
      </c>
      <c r="HT59" s="351"/>
      <c r="HU59" s="172"/>
      <c r="HV59" s="167">
        <v>160</v>
      </c>
      <c r="HW59" s="351"/>
      <c r="HX59" s="172"/>
      <c r="HY59" s="167">
        <v>160</v>
      </c>
      <c r="HZ59" s="351"/>
      <c r="IA59" s="172"/>
      <c r="IB59" s="167">
        <v>160</v>
      </c>
      <c r="IC59" s="351"/>
      <c r="ID59" s="172"/>
      <c r="IE59" s="167">
        <v>160</v>
      </c>
      <c r="IF59" s="351"/>
      <c r="IG59" s="172"/>
      <c r="IH59" s="167">
        <v>160</v>
      </c>
      <c r="II59" s="351"/>
      <c r="IJ59" s="172"/>
      <c r="IK59" s="256">
        <f t="shared" si="43"/>
        <v>0</v>
      </c>
      <c r="IL59" s="255">
        <f t="shared" si="44"/>
        <v>0</v>
      </c>
      <c r="IM59" s="230">
        <f t="shared" si="45"/>
        <v>0</v>
      </c>
      <c r="IN59" s="231">
        <f t="shared" si="46"/>
        <v>0</v>
      </c>
      <c r="IQ59" s="167">
        <v>160</v>
      </c>
      <c r="IR59" s="351"/>
      <c r="IS59" s="172"/>
      <c r="IT59" s="167">
        <v>160</v>
      </c>
      <c r="IU59" s="351"/>
      <c r="IV59" s="172"/>
      <c r="IW59" s="167">
        <v>160</v>
      </c>
      <c r="IX59" s="351"/>
      <c r="IY59" s="172"/>
      <c r="IZ59" s="167">
        <v>160</v>
      </c>
      <c r="JA59" s="351"/>
      <c r="JB59" s="172"/>
      <c r="JC59" s="167">
        <v>160</v>
      </c>
      <c r="JD59" s="351"/>
      <c r="JE59" s="172"/>
      <c r="JF59" s="167">
        <v>160</v>
      </c>
      <c r="JG59" s="351"/>
      <c r="JH59" s="172"/>
      <c r="JI59" s="209">
        <v>160</v>
      </c>
      <c r="JJ59" s="351"/>
      <c r="JK59" s="172"/>
      <c r="JL59" s="167">
        <v>160</v>
      </c>
      <c r="JM59" s="351"/>
      <c r="JN59" s="172"/>
      <c r="JO59" s="256">
        <f t="shared" si="47"/>
        <v>0</v>
      </c>
      <c r="JP59" s="255">
        <f t="shared" si="48"/>
        <v>0</v>
      </c>
      <c r="JQ59" s="230">
        <f t="shared" si="49"/>
        <v>0</v>
      </c>
      <c r="JR59" s="231">
        <f t="shared" si="50"/>
        <v>0</v>
      </c>
      <c r="JU59" s="357">
        <v>160</v>
      </c>
      <c r="JV59" s="335"/>
      <c r="JW59" s="172"/>
      <c r="JX59" s="167">
        <v>160</v>
      </c>
      <c r="JY59" s="351"/>
      <c r="JZ59" s="172"/>
      <c r="KA59" s="198">
        <v>160</v>
      </c>
      <c r="KB59" s="335"/>
      <c r="KC59" s="172"/>
      <c r="KD59" s="198">
        <v>160</v>
      </c>
      <c r="KE59" s="335"/>
      <c r="KF59" s="172"/>
      <c r="KG59" s="167">
        <v>160</v>
      </c>
      <c r="KH59" s="351"/>
      <c r="KI59" s="172"/>
      <c r="KJ59" s="167">
        <v>160</v>
      </c>
      <c r="KK59" s="351"/>
      <c r="KL59" s="172"/>
      <c r="KM59" s="167">
        <v>160</v>
      </c>
      <c r="KN59" s="351"/>
      <c r="KO59" s="172"/>
      <c r="KP59" s="167">
        <v>160</v>
      </c>
      <c r="KQ59" s="351"/>
      <c r="KR59" s="172"/>
      <c r="KS59" s="256">
        <f t="shared" si="51"/>
        <v>0</v>
      </c>
      <c r="KT59" s="255">
        <f t="shared" si="52"/>
        <v>0</v>
      </c>
      <c r="KU59" s="230">
        <f t="shared" si="53"/>
        <v>0</v>
      </c>
      <c r="KV59" s="231">
        <f t="shared" si="54"/>
        <v>0</v>
      </c>
      <c r="KY59" s="287" t="s">
        <v>300</v>
      </c>
      <c r="KZ59" s="365">
        <v>160</v>
      </c>
      <c r="LA59" s="335"/>
      <c r="LB59" s="180"/>
      <c r="LC59" s="256">
        <f t="shared" si="55"/>
        <v>0</v>
      </c>
      <c r="LD59" s="231">
        <f t="shared" si="58"/>
        <v>0</v>
      </c>
      <c r="LE59" s="230">
        <f t="shared" si="56"/>
        <v>0</v>
      </c>
      <c r="LF59" s="255">
        <f t="shared" si="59"/>
        <v>0</v>
      </c>
      <c r="LG59" s="297"/>
      <c r="LJ59" s="232">
        <f t="shared" si="60"/>
        <v>0</v>
      </c>
      <c r="LK59" s="259">
        <f t="shared" si="61"/>
        <v>0</v>
      </c>
      <c r="LL59" s="230">
        <f t="shared" si="62"/>
        <v>0</v>
      </c>
      <c r="LM59" s="231">
        <f t="shared" si="63"/>
        <v>0</v>
      </c>
      <c r="LN59" s="234">
        <f t="shared" si="64"/>
        <v>0</v>
      </c>
      <c r="LO59" s="233">
        <f t="shared" si="65"/>
        <v>0</v>
      </c>
      <c r="LP59" s="230">
        <f t="shared" si="66"/>
        <v>0</v>
      </c>
      <c r="LQ59" s="255">
        <f t="shared" si="67"/>
        <v>0</v>
      </c>
      <c r="LR59" s="426">
        <f t="shared" si="68"/>
        <v>0</v>
      </c>
      <c r="LS59" s="434">
        <f t="shared" si="69"/>
        <v>0</v>
      </c>
      <c r="LT59" s="426">
        <f t="shared" si="70"/>
        <v>0</v>
      </c>
      <c r="LU59" s="431">
        <f t="shared" si="71"/>
        <v>0</v>
      </c>
      <c r="LV59" s="429" t="s">
        <v>343</v>
      </c>
      <c r="LW59" s="434" t="s">
        <v>343</v>
      </c>
      <c r="LX59" s="426">
        <f t="shared" si="72"/>
        <v>0</v>
      </c>
      <c r="LY59" s="431">
        <f t="shared" si="73"/>
        <v>0</v>
      </c>
      <c r="MD59" s="26"/>
      <c r="ME59" s="26"/>
      <c r="MG59" s="26"/>
    </row>
    <row r="60" spans="2:345" s="4" customFormat="1" ht="15" hidden="1" customHeight="1" x14ac:dyDescent="0.25">
      <c r="B60" s="46"/>
      <c r="C60" s="572"/>
      <c r="D60" s="573"/>
      <c r="E60" s="564"/>
      <c r="F60" s="575"/>
      <c r="G60" s="593"/>
      <c r="H60" s="58"/>
      <c r="I60" s="57">
        <f>INT(ROUND(F60,2)*(IF(RIGHT(G60,1)="*",data!$J$11*H60+(IF(H60&gt;0, data!$K$11,0)),(IF(G60&gt;0,data!$J$11*RIGHT(G60,5)+data!$K$11,0)))))</f>
        <v>0</v>
      </c>
      <c r="J60" s="57"/>
      <c r="K60" s="594"/>
      <c r="L60" s="566"/>
      <c r="M60" s="131"/>
      <c r="N60" s="57">
        <f>INT(ROUND(F60,2)*(IF(J60&gt;0,(IF(L60="ano",data!$J$6,0)),0)))</f>
        <v>0</v>
      </c>
      <c r="O60" s="61"/>
      <c r="P60" s="63"/>
      <c r="Q60" s="26"/>
      <c r="R60" s="292" t="str">
        <f t="shared" si="17"/>
        <v/>
      </c>
      <c r="S60" s="293" t="str">
        <f t="shared" si="18"/>
        <v/>
      </c>
      <c r="T60" s="65" t="s">
        <v>343</v>
      </c>
      <c r="U60" s="294" t="str">
        <f t="shared" si="57"/>
        <v/>
      </c>
      <c r="V60" s="23"/>
      <c r="W60" s="26"/>
      <c r="X60" s="26">
        <f>IF(OR(G60=data!$I$18,G60=data!$I$19,G60=data!$I$20,G60=data!$I$21,G60=data!$I$22,G60=data!$I$23,G60=data!$I$24,G60=data!$I$25,G60=data!$I$26,G60=data!$I$27,G60=data!$I$28,G60=data!$I$29,G60=data!$I$30,G60=data!$I$31,G60=data!$I$32,G60=data!$I$33,G60=data!$I$34,G60=data!$I$35,G60=data!$I$36,G60=data!$I$37,G60=data!$I$38,G60=data!$I$39,G60=data!$I$40,G60=data!$I$41,G60=data!$I$42,G60=data!$I$43,G60=data!$I$44),1,0)</f>
        <v>0</v>
      </c>
      <c r="Z60" s="176" t="s">
        <v>300</v>
      </c>
      <c r="AA60" s="10"/>
      <c r="AB60" s="10"/>
      <c r="AC60" s="578">
        <v>160</v>
      </c>
      <c r="AD60" s="579"/>
      <c r="AE60" s="580"/>
      <c r="AF60" s="578">
        <v>160</v>
      </c>
      <c r="AG60" s="579"/>
      <c r="AH60" s="580"/>
      <c r="AI60" s="578">
        <v>160</v>
      </c>
      <c r="AJ60" s="579"/>
      <c r="AK60" s="580"/>
      <c r="AL60" s="578">
        <v>160</v>
      </c>
      <c r="AM60" s="579"/>
      <c r="AN60" s="580"/>
      <c r="AO60" s="578">
        <v>160</v>
      </c>
      <c r="AP60" s="579"/>
      <c r="AQ60" s="580"/>
      <c r="AR60" s="578">
        <v>160</v>
      </c>
      <c r="AS60" s="579"/>
      <c r="AT60" s="580"/>
      <c r="AU60" s="578">
        <v>160</v>
      </c>
      <c r="AV60" s="579"/>
      <c r="AW60" s="580"/>
      <c r="AX60" s="578">
        <v>160</v>
      </c>
      <c r="AY60" s="579"/>
      <c r="AZ60" s="580"/>
      <c r="BA60" s="578">
        <v>160</v>
      </c>
      <c r="BB60" s="579"/>
      <c r="BC60" s="580"/>
      <c r="BD60" s="578">
        <v>160</v>
      </c>
      <c r="BE60" s="579"/>
      <c r="BF60" s="580"/>
      <c r="BG60" s="578">
        <v>160</v>
      </c>
      <c r="BH60" s="579"/>
      <c r="BI60" s="580"/>
      <c r="BJ60" s="578">
        <v>160</v>
      </c>
      <c r="BK60" s="579"/>
      <c r="BL60" s="580"/>
      <c r="BM60" s="337">
        <f t="shared" si="19"/>
        <v>0</v>
      </c>
      <c r="BN60" s="231">
        <f t="shared" si="20"/>
        <v>0</v>
      </c>
      <c r="BO60" s="230">
        <f t="shared" si="21"/>
        <v>0</v>
      </c>
      <c r="BP60" s="231">
        <f t="shared" si="22"/>
        <v>0</v>
      </c>
      <c r="BQ60" s="23"/>
      <c r="BR60" s="23"/>
      <c r="BS60" s="177">
        <v>160</v>
      </c>
      <c r="BT60" s="591"/>
      <c r="BU60" s="178"/>
      <c r="BV60" s="177">
        <v>160</v>
      </c>
      <c r="BW60" s="591"/>
      <c r="BX60" s="178"/>
      <c r="BY60" s="177">
        <v>160</v>
      </c>
      <c r="BZ60" s="591"/>
      <c r="CA60" s="178"/>
      <c r="CB60" s="177">
        <v>160</v>
      </c>
      <c r="CC60" s="591"/>
      <c r="CD60" s="178"/>
      <c r="CE60" s="177">
        <v>160</v>
      </c>
      <c r="CF60" s="591"/>
      <c r="CG60" s="178"/>
      <c r="CH60" s="177">
        <v>160</v>
      </c>
      <c r="CI60" s="591"/>
      <c r="CJ60" s="178"/>
      <c r="CK60" s="177">
        <v>160</v>
      </c>
      <c r="CL60" s="591"/>
      <c r="CM60" s="178"/>
      <c r="CN60" s="177">
        <v>160</v>
      </c>
      <c r="CO60" s="591"/>
      <c r="CP60" s="178"/>
      <c r="CQ60" s="256">
        <f t="shared" si="23"/>
        <v>0</v>
      </c>
      <c r="CR60" s="255">
        <f t="shared" si="24"/>
        <v>0</v>
      </c>
      <c r="CS60" s="230">
        <f t="shared" si="25"/>
        <v>0</v>
      </c>
      <c r="CT60" s="231">
        <f t="shared" si="26"/>
        <v>0</v>
      </c>
      <c r="CU60" s="23"/>
      <c r="CV60" s="23"/>
      <c r="CW60" s="177">
        <v>160</v>
      </c>
      <c r="CX60" s="584"/>
      <c r="CY60" s="585"/>
      <c r="CZ60" s="205">
        <v>160</v>
      </c>
      <c r="DA60" s="579"/>
      <c r="DB60" s="585"/>
      <c r="DC60" s="205">
        <v>160</v>
      </c>
      <c r="DD60" s="579"/>
      <c r="DE60" s="585"/>
      <c r="DF60" s="205">
        <v>160</v>
      </c>
      <c r="DG60" s="579"/>
      <c r="DH60" s="585"/>
      <c r="DI60" s="205">
        <v>160</v>
      </c>
      <c r="DJ60" s="579"/>
      <c r="DK60" s="585"/>
      <c r="DL60" s="177">
        <v>160</v>
      </c>
      <c r="DM60" s="584"/>
      <c r="DN60" s="585"/>
      <c r="DO60" s="205">
        <v>160</v>
      </c>
      <c r="DP60" s="579"/>
      <c r="DQ60" s="585"/>
      <c r="DR60" s="205">
        <v>160</v>
      </c>
      <c r="DS60" s="579"/>
      <c r="DT60" s="585"/>
      <c r="DU60" s="256">
        <f t="shared" si="27"/>
        <v>0</v>
      </c>
      <c r="DV60" s="255">
        <f t="shared" si="28"/>
        <v>0</v>
      </c>
      <c r="DW60" s="230">
        <f t="shared" si="29"/>
        <v>0</v>
      </c>
      <c r="DX60" s="231">
        <f t="shared" si="30"/>
        <v>0</v>
      </c>
      <c r="DY60" s="23"/>
      <c r="DZ60" s="23"/>
      <c r="EA60" s="586">
        <v>160</v>
      </c>
      <c r="EB60" s="591"/>
      <c r="EC60" s="585"/>
      <c r="ED60" s="205">
        <v>160</v>
      </c>
      <c r="EE60" s="591"/>
      <c r="EF60" s="585"/>
      <c r="EG60" s="205">
        <v>160</v>
      </c>
      <c r="EH60" s="591"/>
      <c r="EI60" s="585"/>
      <c r="EJ60" s="205">
        <v>160</v>
      </c>
      <c r="EK60" s="591"/>
      <c r="EL60" s="585"/>
      <c r="EM60" s="177">
        <v>160</v>
      </c>
      <c r="EN60" s="584"/>
      <c r="EO60" s="585"/>
      <c r="EP60" s="205">
        <v>160</v>
      </c>
      <c r="EQ60" s="591"/>
      <c r="ER60" s="585"/>
      <c r="ES60" s="177">
        <v>160</v>
      </c>
      <c r="ET60" s="584"/>
      <c r="EU60" s="585"/>
      <c r="EV60" s="205">
        <v>160</v>
      </c>
      <c r="EW60" s="591"/>
      <c r="EX60" s="585"/>
      <c r="EY60" s="256">
        <f t="shared" si="31"/>
        <v>0</v>
      </c>
      <c r="EZ60" s="255">
        <f t="shared" si="32"/>
        <v>0</v>
      </c>
      <c r="FA60" s="230">
        <f t="shared" si="33"/>
        <v>0</v>
      </c>
      <c r="FB60" s="231">
        <f t="shared" si="34"/>
        <v>0</v>
      </c>
      <c r="FC60" s="23"/>
      <c r="FD60" s="23"/>
      <c r="FE60" s="586">
        <v>160</v>
      </c>
      <c r="FF60" s="591"/>
      <c r="FG60" s="585"/>
      <c r="FH60" s="205">
        <v>160</v>
      </c>
      <c r="FI60" s="591"/>
      <c r="FJ60" s="585"/>
      <c r="FK60" s="205">
        <v>160</v>
      </c>
      <c r="FL60" s="591"/>
      <c r="FM60" s="585"/>
      <c r="FN60" s="205">
        <v>160</v>
      </c>
      <c r="FO60" s="591"/>
      <c r="FP60" s="585"/>
      <c r="FQ60" s="205">
        <v>160</v>
      </c>
      <c r="FR60" s="591"/>
      <c r="FS60" s="585"/>
      <c r="FT60" s="205">
        <v>160</v>
      </c>
      <c r="FU60" s="591"/>
      <c r="FV60" s="585"/>
      <c r="FW60" s="205">
        <v>160</v>
      </c>
      <c r="FX60" s="591"/>
      <c r="FY60" s="585"/>
      <c r="FZ60" s="205">
        <v>160</v>
      </c>
      <c r="GA60" s="591"/>
      <c r="GB60" s="585"/>
      <c r="GC60" s="256">
        <f t="shared" si="35"/>
        <v>0</v>
      </c>
      <c r="GD60" s="255">
        <f t="shared" si="36"/>
        <v>0</v>
      </c>
      <c r="GE60" s="230">
        <f t="shared" si="37"/>
        <v>0</v>
      </c>
      <c r="GF60" s="231">
        <f t="shared" si="38"/>
        <v>0</v>
      </c>
      <c r="GG60" s="23"/>
      <c r="GH60" s="23"/>
      <c r="GI60" s="586">
        <v>160</v>
      </c>
      <c r="GJ60" s="591"/>
      <c r="GK60" s="585"/>
      <c r="GL60" s="205">
        <v>160</v>
      </c>
      <c r="GM60" s="591"/>
      <c r="GN60" s="585"/>
      <c r="GO60" s="177">
        <v>160</v>
      </c>
      <c r="GP60" s="584"/>
      <c r="GQ60" s="585"/>
      <c r="GR60" s="177">
        <v>160</v>
      </c>
      <c r="GS60" s="584"/>
      <c r="GT60" s="585"/>
      <c r="GU60" s="177">
        <v>160</v>
      </c>
      <c r="GV60" s="584"/>
      <c r="GW60" s="585"/>
      <c r="GX60" s="177">
        <v>160</v>
      </c>
      <c r="GY60" s="584"/>
      <c r="GZ60" s="585"/>
      <c r="HA60" s="205">
        <v>160</v>
      </c>
      <c r="HB60" s="591"/>
      <c r="HC60" s="585"/>
      <c r="HD60" s="205">
        <v>160</v>
      </c>
      <c r="HE60" s="591"/>
      <c r="HF60" s="585"/>
      <c r="HG60" s="256">
        <f t="shared" si="39"/>
        <v>0</v>
      </c>
      <c r="HH60" s="255">
        <f t="shared" si="40"/>
        <v>0</v>
      </c>
      <c r="HI60" s="230">
        <f t="shared" si="41"/>
        <v>0</v>
      </c>
      <c r="HJ60" s="231">
        <f t="shared" si="42"/>
        <v>0</v>
      </c>
      <c r="HK60" s="23"/>
      <c r="HL60" s="23"/>
      <c r="HM60" s="177">
        <v>160</v>
      </c>
      <c r="HN60" s="584"/>
      <c r="HO60" s="585"/>
      <c r="HP60" s="177">
        <v>160</v>
      </c>
      <c r="HQ60" s="584"/>
      <c r="HR60" s="585"/>
      <c r="HS60" s="177">
        <v>160</v>
      </c>
      <c r="HT60" s="584"/>
      <c r="HU60" s="585"/>
      <c r="HV60" s="177">
        <v>160</v>
      </c>
      <c r="HW60" s="584"/>
      <c r="HX60" s="585"/>
      <c r="HY60" s="177">
        <v>160</v>
      </c>
      <c r="HZ60" s="584"/>
      <c r="IA60" s="585"/>
      <c r="IB60" s="177">
        <v>160</v>
      </c>
      <c r="IC60" s="584"/>
      <c r="ID60" s="585"/>
      <c r="IE60" s="177">
        <v>160</v>
      </c>
      <c r="IF60" s="584"/>
      <c r="IG60" s="585"/>
      <c r="IH60" s="177">
        <v>160</v>
      </c>
      <c r="II60" s="584"/>
      <c r="IJ60" s="585"/>
      <c r="IK60" s="256">
        <f t="shared" si="43"/>
        <v>0</v>
      </c>
      <c r="IL60" s="255">
        <f t="shared" si="44"/>
        <v>0</v>
      </c>
      <c r="IM60" s="230">
        <f t="shared" si="45"/>
        <v>0</v>
      </c>
      <c r="IN60" s="231">
        <f t="shared" si="46"/>
        <v>0</v>
      </c>
      <c r="IO60" s="23"/>
      <c r="IP60" s="23"/>
      <c r="IQ60" s="177">
        <v>160</v>
      </c>
      <c r="IR60" s="584"/>
      <c r="IS60" s="585"/>
      <c r="IT60" s="177">
        <v>160</v>
      </c>
      <c r="IU60" s="584"/>
      <c r="IV60" s="585"/>
      <c r="IW60" s="177">
        <v>160</v>
      </c>
      <c r="IX60" s="584"/>
      <c r="IY60" s="585"/>
      <c r="IZ60" s="177">
        <v>160</v>
      </c>
      <c r="JA60" s="584"/>
      <c r="JB60" s="585"/>
      <c r="JC60" s="177">
        <v>160</v>
      </c>
      <c r="JD60" s="584"/>
      <c r="JE60" s="585"/>
      <c r="JF60" s="177">
        <v>160</v>
      </c>
      <c r="JG60" s="584"/>
      <c r="JH60" s="585"/>
      <c r="JI60" s="568">
        <v>160</v>
      </c>
      <c r="JJ60" s="584"/>
      <c r="JK60" s="585"/>
      <c r="JL60" s="177">
        <v>160</v>
      </c>
      <c r="JM60" s="584"/>
      <c r="JN60" s="585"/>
      <c r="JO60" s="256">
        <f t="shared" si="47"/>
        <v>0</v>
      </c>
      <c r="JP60" s="255">
        <f t="shared" si="48"/>
        <v>0</v>
      </c>
      <c r="JQ60" s="230">
        <f t="shared" si="49"/>
        <v>0</v>
      </c>
      <c r="JR60" s="231">
        <f t="shared" si="50"/>
        <v>0</v>
      </c>
      <c r="JS60" s="23"/>
      <c r="JT60" s="23"/>
      <c r="JU60" s="586">
        <v>160</v>
      </c>
      <c r="JV60" s="591"/>
      <c r="JW60" s="585"/>
      <c r="JX60" s="177">
        <v>160</v>
      </c>
      <c r="JY60" s="584"/>
      <c r="JZ60" s="585"/>
      <c r="KA60" s="205">
        <v>160</v>
      </c>
      <c r="KB60" s="591"/>
      <c r="KC60" s="585"/>
      <c r="KD60" s="205">
        <v>160</v>
      </c>
      <c r="KE60" s="591"/>
      <c r="KF60" s="585"/>
      <c r="KG60" s="177">
        <v>160</v>
      </c>
      <c r="KH60" s="584"/>
      <c r="KI60" s="585"/>
      <c r="KJ60" s="177">
        <v>160</v>
      </c>
      <c r="KK60" s="584"/>
      <c r="KL60" s="585"/>
      <c r="KM60" s="177">
        <v>160</v>
      </c>
      <c r="KN60" s="584"/>
      <c r="KO60" s="585"/>
      <c r="KP60" s="177">
        <v>160</v>
      </c>
      <c r="KQ60" s="584"/>
      <c r="KR60" s="585"/>
      <c r="KS60" s="256">
        <f t="shared" si="51"/>
        <v>0</v>
      </c>
      <c r="KT60" s="255">
        <f t="shared" si="52"/>
        <v>0</v>
      </c>
      <c r="KU60" s="230">
        <f t="shared" si="53"/>
        <v>0</v>
      </c>
      <c r="KV60" s="231">
        <f t="shared" si="54"/>
        <v>0</v>
      </c>
      <c r="KW60" s="23"/>
      <c r="KX60" s="23"/>
      <c r="KY60" s="589" t="s">
        <v>300</v>
      </c>
      <c r="KZ60" s="595">
        <v>160</v>
      </c>
      <c r="LA60" s="591"/>
      <c r="LB60" s="178"/>
      <c r="LC60" s="256">
        <f t="shared" si="55"/>
        <v>0</v>
      </c>
      <c r="LD60" s="231">
        <f t="shared" si="58"/>
        <v>0</v>
      </c>
      <c r="LE60" s="230">
        <f t="shared" si="56"/>
        <v>0</v>
      </c>
      <c r="LF60" s="255">
        <f t="shared" si="59"/>
        <v>0</v>
      </c>
      <c r="LG60" s="592"/>
      <c r="LH60" s="23"/>
      <c r="LI60" s="23"/>
      <c r="LJ60" s="232">
        <f t="shared" si="60"/>
        <v>0</v>
      </c>
      <c r="LK60" s="259">
        <f t="shared" si="61"/>
        <v>0</v>
      </c>
      <c r="LL60" s="230">
        <f t="shared" si="62"/>
        <v>0</v>
      </c>
      <c r="LM60" s="231">
        <f t="shared" si="63"/>
        <v>0</v>
      </c>
      <c r="LN60" s="234">
        <f t="shared" si="64"/>
        <v>0</v>
      </c>
      <c r="LO60" s="233">
        <f t="shared" si="65"/>
        <v>0</v>
      </c>
      <c r="LP60" s="230">
        <f t="shared" si="66"/>
        <v>0</v>
      </c>
      <c r="LQ60" s="255">
        <f t="shared" si="67"/>
        <v>0</v>
      </c>
      <c r="LR60" s="426">
        <f t="shared" si="68"/>
        <v>0</v>
      </c>
      <c r="LS60" s="434">
        <f t="shared" si="69"/>
        <v>0</v>
      </c>
      <c r="LT60" s="426">
        <f t="shared" si="70"/>
        <v>0</v>
      </c>
      <c r="LU60" s="431">
        <f t="shared" si="71"/>
        <v>0</v>
      </c>
      <c r="LV60" s="429" t="s">
        <v>343</v>
      </c>
      <c r="LW60" s="434" t="s">
        <v>343</v>
      </c>
      <c r="LX60" s="426">
        <f t="shared" si="72"/>
        <v>0</v>
      </c>
      <c r="LY60" s="431">
        <f t="shared" si="73"/>
        <v>0</v>
      </c>
      <c r="LZ60" s="23"/>
      <c r="MD60" s="26"/>
      <c r="ME60" s="26"/>
      <c r="MG60" s="26"/>
    </row>
    <row r="61" spans="2:345" s="4" customFormat="1" ht="16.5" customHeight="1" x14ac:dyDescent="0.25">
      <c r="B61" s="46" t="s">
        <v>37</v>
      </c>
      <c r="C61" s="952"/>
      <c r="D61" s="953"/>
      <c r="E61" s="313"/>
      <c r="F61" s="314"/>
      <c r="G61" s="315"/>
      <c r="H61" s="59"/>
      <c r="I61" s="57">
        <f>INT(ROUND(F61,2)*(IF(RIGHT(G61,1)="*",data!$J$11*H61+(IF(H61&gt;0, data!$K$11,0)),(IF(G61&gt;0,data!$J$11*RIGHT(G61,5)+data!$K$11,0)))))</f>
        <v>0</v>
      </c>
      <c r="J61" s="57">
        <f>IF(E61&gt;0,I61*E61,0)</f>
        <v>0</v>
      </c>
      <c r="K61" s="319"/>
      <c r="L61" s="320"/>
      <c r="M61" s="318"/>
      <c r="N61" s="57">
        <f>INT(ROUND(F61,2)*(IF(J61&gt;0,(IF(L61="ano",data!$J$6,0)),0)))</f>
        <v>0</v>
      </c>
      <c r="O61" s="61">
        <f>IF(M61&gt;E61,N61*E61,N61*M61)</f>
        <v>0</v>
      </c>
      <c r="P61" s="63">
        <f>J61+O61</f>
        <v>0</v>
      </c>
      <c r="Q61" s="26"/>
      <c r="R61" s="292" t="str">
        <f t="shared" si="17"/>
        <v/>
      </c>
      <c r="S61" s="293" t="str">
        <f t="shared" si="18"/>
        <v/>
      </c>
      <c r="T61" s="65" t="s">
        <v>343</v>
      </c>
      <c r="U61" s="294" t="str">
        <f t="shared" si="57"/>
        <v/>
      </c>
      <c r="V61" s="4">
        <f>IF(P61&gt;0,IF(ISTEXT(C61)=TRUE,0,1),0)</f>
        <v>0</v>
      </c>
      <c r="W61" s="26">
        <f>IF(H61&gt;0,IF(RIGHT(G61,1)="*",0,1),0)</f>
        <v>0</v>
      </c>
      <c r="X61" s="26">
        <f>IF(OR(G61=data!$I$18,G61=data!$I$19,G61=data!$I$20,G61=data!$I$21,G61=data!$I$22,G61=data!$I$23,G61=data!$I$24,G61=data!$I$25,G61=data!$I$26,G61=data!$I$27,G61=data!$I$28,G61=data!$I$29,G61=data!$I$30,G61=data!$I$31,G61=data!$I$32,G61=data!$I$33,G61=data!$I$34,G61=data!$I$35,G61=data!$I$36,G61=data!$I$37,G61=data!$I$38,G61=data!$I$39,G61=data!$I$40,G61=data!$I$41,G61=data!$I$42,G61=data!$I$43,G61=data!$I$44),1,0)</f>
        <v>0</v>
      </c>
      <c r="Z61" s="179" t="s">
        <v>300</v>
      </c>
      <c r="AA61" s="10"/>
      <c r="AB61" s="10"/>
      <c r="AC61" s="171">
        <v>160</v>
      </c>
      <c r="AD61" s="336"/>
      <c r="AE61" s="227"/>
      <c r="AF61" s="171">
        <v>160</v>
      </c>
      <c r="AG61" s="336"/>
      <c r="AH61" s="227"/>
      <c r="AI61" s="171">
        <v>160</v>
      </c>
      <c r="AJ61" s="336"/>
      <c r="AK61" s="227"/>
      <c r="AL61" s="171">
        <v>160</v>
      </c>
      <c r="AM61" s="336"/>
      <c r="AN61" s="227"/>
      <c r="AO61" s="171">
        <v>160</v>
      </c>
      <c r="AP61" s="336"/>
      <c r="AQ61" s="227"/>
      <c r="AR61" s="171">
        <v>160</v>
      </c>
      <c r="AS61" s="336"/>
      <c r="AT61" s="227"/>
      <c r="AU61" s="171">
        <v>160</v>
      </c>
      <c r="AV61" s="336"/>
      <c r="AW61" s="227"/>
      <c r="AX61" s="171">
        <v>160</v>
      </c>
      <c r="AY61" s="336"/>
      <c r="AZ61" s="227"/>
      <c r="BA61" s="171">
        <v>160</v>
      </c>
      <c r="BB61" s="336"/>
      <c r="BC61" s="227"/>
      <c r="BD61" s="171">
        <v>160</v>
      </c>
      <c r="BE61" s="336"/>
      <c r="BF61" s="227"/>
      <c r="BG61" s="171">
        <v>160</v>
      </c>
      <c r="BH61" s="336"/>
      <c r="BI61" s="227"/>
      <c r="BJ61" s="171">
        <v>160</v>
      </c>
      <c r="BK61" s="336"/>
      <c r="BL61" s="227"/>
      <c r="BM61" s="337">
        <f t="shared" si="19"/>
        <v>0</v>
      </c>
      <c r="BN61" s="231">
        <f t="shared" si="20"/>
        <v>0</v>
      </c>
      <c r="BO61" s="230">
        <f t="shared" si="21"/>
        <v>0</v>
      </c>
      <c r="BP61" s="231">
        <f t="shared" si="22"/>
        <v>0</v>
      </c>
      <c r="BS61" s="167">
        <v>160</v>
      </c>
      <c r="BT61" s="335"/>
      <c r="BU61" s="180"/>
      <c r="BV61" s="167">
        <v>160</v>
      </c>
      <c r="BW61" s="335"/>
      <c r="BX61" s="180"/>
      <c r="BY61" s="167">
        <v>160</v>
      </c>
      <c r="BZ61" s="335"/>
      <c r="CA61" s="180"/>
      <c r="CB61" s="167">
        <v>160</v>
      </c>
      <c r="CC61" s="335"/>
      <c r="CD61" s="180"/>
      <c r="CE61" s="167">
        <v>160</v>
      </c>
      <c r="CF61" s="335"/>
      <c r="CG61" s="180"/>
      <c r="CH61" s="167">
        <v>160</v>
      </c>
      <c r="CI61" s="335"/>
      <c r="CJ61" s="180"/>
      <c r="CK61" s="167">
        <v>160</v>
      </c>
      <c r="CL61" s="335"/>
      <c r="CM61" s="180"/>
      <c r="CN61" s="167">
        <v>160</v>
      </c>
      <c r="CO61" s="335"/>
      <c r="CP61" s="180"/>
      <c r="CQ61" s="256">
        <f t="shared" si="23"/>
        <v>0</v>
      </c>
      <c r="CR61" s="255">
        <f t="shared" si="24"/>
        <v>0</v>
      </c>
      <c r="CS61" s="230">
        <f t="shared" si="25"/>
        <v>0</v>
      </c>
      <c r="CT61" s="231">
        <f t="shared" si="26"/>
        <v>0</v>
      </c>
      <c r="CW61" s="167">
        <v>160</v>
      </c>
      <c r="CX61" s="351"/>
      <c r="CY61" s="172"/>
      <c r="CZ61" s="198">
        <v>160</v>
      </c>
      <c r="DA61" s="336"/>
      <c r="DB61" s="172"/>
      <c r="DC61" s="198">
        <v>160</v>
      </c>
      <c r="DD61" s="336"/>
      <c r="DE61" s="172"/>
      <c r="DF61" s="198">
        <v>160</v>
      </c>
      <c r="DG61" s="336"/>
      <c r="DH61" s="172"/>
      <c r="DI61" s="198">
        <v>160</v>
      </c>
      <c r="DJ61" s="336"/>
      <c r="DK61" s="172"/>
      <c r="DL61" s="167">
        <v>160</v>
      </c>
      <c r="DM61" s="351"/>
      <c r="DN61" s="172"/>
      <c r="DO61" s="198">
        <v>160</v>
      </c>
      <c r="DP61" s="336"/>
      <c r="DQ61" s="172"/>
      <c r="DR61" s="198">
        <v>160</v>
      </c>
      <c r="DS61" s="336"/>
      <c r="DT61" s="172"/>
      <c r="DU61" s="256">
        <f t="shared" si="27"/>
        <v>0</v>
      </c>
      <c r="DV61" s="255">
        <f t="shared" si="28"/>
        <v>0</v>
      </c>
      <c r="DW61" s="230">
        <f t="shared" si="29"/>
        <v>0</v>
      </c>
      <c r="DX61" s="231">
        <f t="shared" si="30"/>
        <v>0</v>
      </c>
      <c r="EA61" s="357">
        <v>160</v>
      </c>
      <c r="EB61" s="335"/>
      <c r="EC61" s="172"/>
      <c r="ED61" s="198">
        <v>160</v>
      </c>
      <c r="EE61" s="335"/>
      <c r="EF61" s="172"/>
      <c r="EG61" s="198">
        <v>160</v>
      </c>
      <c r="EH61" s="335"/>
      <c r="EI61" s="172"/>
      <c r="EJ61" s="198">
        <v>160</v>
      </c>
      <c r="EK61" s="335"/>
      <c r="EL61" s="172"/>
      <c r="EM61" s="167">
        <v>160</v>
      </c>
      <c r="EN61" s="351"/>
      <c r="EO61" s="172"/>
      <c r="EP61" s="198">
        <v>160</v>
      </c>
      <c r="EQ61" s="335"/>
      <c r="ER61" s="172"/>
      <c r="ES61" s="167">
        <v>160</v>
      </c>
      <c r="ET61" s="351"/>
      <c r="EU61" s="172"/>
      <c r="EV61" s="198">
        <v>160</v>
      </c>
      <c r="EW61" s="335"/>
      <c r="EX61" s="172"/>
      <c r="EY61" s="256">
        <f t="shared" si="31"/>
        <v>0</v>
      </c>
      <c r="EZ61" s="255">
        <f t="shared" si="32"/>
        <v>0</v>
      </c>
      <c r="FA61" s="230">
        <f t="shared" si="33"/>
        <v>0</v>
      </c>
      <c r="FB61" s="231">
        <f t="shared" si="34"/>
        <v>0</v>
      </c>
      <c r="FE61" s="357">
        <v>160</v>
      </c>
      <c r="FF61" s="335"/>
      <c r="FG61" s="172"/>
      <c r="FH61" s="198">
        <v>160</v>
      </c>
      <c r="FI61" s="335"/>
      <c r="FJ61" s="172"/>
      <c r="FK61" s="198">
        <v>160</v>
      </c>
      <c r="FL61" s="335"/>
      <c r="FM61" s="172"/>
      <c r="FN61" s="198">
        <v>160</v>
      </c>
      <c r="FO61" s="335"/>
      <c r="FP61" s="172"/>
      <c r="FQ61" s="198">
        <v>160</v>
      </c>
      <c r="FR61" s="335"/>
      <c r="FS61" s="172"/>
      <c r="FT61" s="198">
        <v>160</v>
      </c>
      <c r="FU61" s="335"/>
      <c r="FV61" s="172"/>
      <c r="FW61" s="198">
        <v>160</v>
      </c>
      <c r="FX61" s="335"/>
      <c r="FY61" s="172"/>
      <c r="FZ61" s="198">
        <v>160</v>
      </c>
      <c r="GA61" s="335"/>
      <c r="GB61" s="172"/>
      <c r="GC61" s="256">
        <f t="shared" si="35"/>
        <v>0</v>
      </c>
      <c r="GD61" s="255">
        <f t="shared" si="36"/>
        <v>0</v>
      </c>
      <c r="GE61" s="230">
        <f t="shared" si="37"/>
        <v>0</v>
      </c>
      <c r="GF61" s="231">
        <f t="shared" si="38"/>
        <v>0</v>
      </c>
      <c r="GI61" s="357">
        <v>160</v>
      </c>
      <c r="GJ61" s="335"/>
      <c r="GK61" s="172"/>
      <c r="GL61" s="198">
        <v>160</v>
      </c>
      <c r="GM61" s="335"/>
      <c r="GN61" s="172"/>
      <c r="GO61" s="167">
        <v>160</v>
      </c>
      <c r="GP61" s="351"/>
      <c r="GQ61" s="172"/>
      <c r="GR61" s="167">
        <v>160</v>
      </c>
      <c r="GS61" s="351"/>
      <c r="GT61" s="172"/>
      <c r="GU61" s="167">
        <v>160</v>
      </c>
      <c r="GV61" s="351"/>
      <c r="GW61" s="172"/>
      <c r="GX61" s="167">
        <v>160</v>
      </c>
      <c r="GY61" s="351"/>
      <c r="GZ61" s="172"/>
      <c r="HA61" s="198">
        <v>160</v>
      </c>
      <c r="HB61" s="335"/>
      <c r="HC61" s="172"/>
      <c r="HD61" s="198">
        <v>160</v>
      </c>
      <c r="HE61" s="335"/>
      <c r="HF61" s="172"/>
      <c r="HG61" s="256">
        <f t="shared" si="39"/>
        <v>0</v>
      </c>
      <c r="HH61" s="255">
        <f t="shared" si="40"/>
        <v>0</v>
      </c>
      <c r="HI61" s="230">
        <f t="shared" si="41"/>
        <v>0</v>
      </c>
      <c r="HJ61" s="231">
        <f t="shared" si="42"/>
        <v>0</v>
      </c>
      <c r="HM61" s="167">
        <v>160</v>
      </c>
      <c r="HN61" s="351"/>
      <c r="HO61" s="172"/>
      <c r="HP61" s="167">
        <v>160</v>
      </c>
      <c r="HQ61" s="351"/>
      <c r="HR61" s="172"/>
      <c r="HS61" s="167">
        <v>160</v>
      </c>
      <c r="HT61" s="351"/>
      <c r="HU61" s="172"/>
      <c r="HV61" s="167">
        <v>160</v>
      </c>
      <c r="HW61" s="351"/>
      <c r="HX61" s="172"/>
      <c r="HY61" s="167">
        <v>160</v>
      </c>
      <c r="HZ61" s="351"/>
      <c r="IA61" s="172"/>
      <c r="IB61" s="167">
        <v>160</v>
      </c>
      <c r="IC61" s="351"/>
      <c r="ID61" s="172"/>
      <c r="IE61" s="167">
        <v>160</v>
      </c>
      <c r="IF61" s="351"/>
      <c r="IG61" s="172"/>
      <c r="IH61" s="167">
        <v>160</v>
      </c>
      <c r="II61" s="351"/>
      <c r="IJ61" s="172"/>
      <c r="IK61" s="256">
        <f t="shared" si="43"/>
        <v>0</v>
      </c>
      <c r="IL61" s="255">
        <f t="shared" si="44"/>
        <v>0</v>
      </c>
      <c r="IM61" s="230">
        <f t="shared" si="45"/>
        <v>0</v>
      </c>
      <c r="IN61" s="231">
        <f t="shared" si="46"/>
        <v>0</v>
      </c>
      <c r="IQ61" s="167">
        <v>160</v>
      </c>
      <c r="IR61" s="351"/>
      <c r="IS61" s="172"/>
      <c r="IT61" s="167">
        <v>160</v>
      </c>
      <c r="IU61" s="351"/>
      <c r="IV61" s="172"/>
      <c r="IW61" s="167">
        <v>160</v>
      </c>
      <c r="IX61" s="351"/>
      <c r="IY61" s="172"/>
      <c r="IZ61" s="167">
        <v>160</v>
      </c>
      <c r="JA61" s="351"/>
      <c r="JB61" s="172"/>
      <c r="JC61" s="167">
        <v>160</v>
      </c>
      <c r="JD61" s="351"/>
      <c r="JE61" s="172"/>
      <c r="JF61" s="167">
        <v>160</v>
      </c>
      <c r="JG61" s="351"/>
      <c r="JH61" s="172"/>
      <c r="JI61" s="209">
        <v>160</v>
      </c>
      <c r="JJ61" s="351"/>
      <c r="JK61" s="172"/>
      <c r="JL61" s="167">
        <v>160</v>
      </c>
      <c r="JM61" s="351"/>
      <c r="JN61" s="172"/>
      <c r="JO61" s="256">
        <f t="shared" si="47"/>
        <v>0</v>
      </c>
      <c r="JP61" s="255">
        <f t="shared" si="48"/>
        <v>0</v>
      </c>
      <c r="JQ61" s="230">
        <f t="shared" si="49"/>
        <v>0</v>
      </c>
      <c r="JR61" s="231">
        <f t="shared" si="50"/>
        <v>0</v>
      </c>
      <c r="JU61" s="357">
        <v>160</v>
      </c>
      <c r="JV61" s="335"/>
      <c r="JW61" s="172"/>
      <c r="JX61" s="167">
        <v>160</v>
      </c>
      <c r="JY61" s="351"/>
      <c r="JZ61" s="172"/>
      <c r="KA61" s="198">
        <v>160</v>
      </c>
      <c r="KB61" s="335"/>
      <c r="KC61" s="172"/>
      <c r="KD61" s="198">
        <v>160</v>
      </c>
      <c r="KE61" s="335"/>
      <c r="KF61" s="172"/>
      <c r="KG61" s="167">
        <v>160</v>
      </c>
      <c r="KH61" s="351"/>
      <c r="KI61" s="172"/>
      <c r="KJ61" s="167">
        <v>160</v>
      </c>
      <c r="KK61" s="351"/>
      <c r="KL61" s="172"/>
      <c r="KM61" s="167">
        <v>160</v>
      </c>
      <c r="KN61" s="351"/>
      <c r="KO61" s="172"/>
      <c r="KP61" s="167">
        <v>160</v>
      </c>
      <c r="KQ61" s="351"/>
      <c r="KR61" s="172"/>
      <c r="KS61" s="256">
        <f t="shared" si="51"/>
        <v>0</v>
      </c>
      <c r="KT61" s="255">
        <f t="shared" si="52"/>
        <v>0</v>
      </c>
      <c r="KU61" s="230">
        <f t="shared" si="53"/>
        <v>0</v>
      </c>
      <c r="KV61" s="231">
        <f t="shared" si="54"/>
        <v>0</v>
      </c>
      <c r="KY61" s="287" t="s">
        <v>300</v>
      </c>
      <c r="KZ61" s="365">
        <v>160</v>
      </c>
      <c r="LA61" s="335"/>
      <c r="LB61" s="180"/>
      <c r="LC61" s="256">
        <f t="shared" si="55"/>
        <v>0</v>
      </c>
      <c r="LD61" s="231">
        <f t="shared" si="58"/>
        <v>0</v>
      </c>
      <c r="LE61" s="230">
        <f t="shared" si="56"/>
        <v>0</v>
      </c>
      <c r="LF61" s="255">
        <f t="shared" si="59"/>
        <v>0</v>
      </c>
      <c r="LG61" s="297"/>
      <c r="LJ61" s="232">
        <f t="shared" si="60"/>
        <v>0</v>
      </c>
      <c r="LK61" s="259">
        <f t="shared" si="61"/>
        <v>0</v>
      </c>
      <c r="LL61" s="230">
        <f t="shared" si="62"/>
        <v>0</v>
      </c>
      <c r="LM61" s="231">
        <f t="shared" si="63"/>
        <v>0</v>
      </c>
      <c r="LN61" s="234">
        <f t="shared" si="64"/>
        <v>0</v>
      </c>
      <c r="LO61" s="233">
        <f t="shared" si="65"/>
        <v>0</v>
      </c>
      <c r="LP61" s="230">
        <f t="shared" si="66"/>
        <v>0</v>
      </c>
      <c r="LQ61" s="255">
        <f t="shared" si="67"/>
        <v>0</v>
      </c>
      <c r="LR61" s="426">
        <f t="shared" si="68"/>
        <v>0</v>
      </c>
      <c r="LS61" s="434">
        <f t="shared" si="69"/>
        <v>0</v>
      </c>
      <c r="LT61" s="426">
        <f t="shared" si="70"/>
        <v>0</v>
      </c>
      <c r="LU61" s="431">
        <f t="shared" si="71"/>
        <v>0</v>
      </c>
      <c r="LV61" s="429" t="s">
        <v>343</v>
      </c>
      <c r="LW61" s="434" t="s">
        <v>343</v>
      </c>
      <c r="LX61" s="426">
        <f t="shared" si="72"/>
        <v>0</v>
      </c>
      <c r="LY61" s="431">
        <f t="shared" si="73"/>
        <v>0</v>
      </c>
      <c r="MD61" s="26"/>
      <c r="ME61" s="26"/>
      <c r="MG61" s="26"/>
    </row>
    <row r="62" spans="2:345" s="4" customFormat="1" ht="15" hidden="1" customHeight="1" x14ac:dyDescent="0.25">
      <c r="B62" s="46"/>
      <c r="C62" s="572"/>
      <c r="D62" s="573"/>
      <c r="E62" s="564"/>
      <c r="F62" s="575"/>
      <c r="G62" s="593"/>
      <c r="H62" s="58"/>
      <c r="I62" s="57">
        <f>INT(ROUND(F62,2)*(IF(RIGHT(G62,1)="*",data!$J$11*H62+(IF(H62&gt;0, data!$K$11,0)),(IF(G62&gt;0,data!$J$11*RIGHT(G62,5)+data!$K$11,0)))))</f>
        <v>0</v>
      </c>
      <c r="J62" s="57"/>
      <c r="K62" s="594"/>
      <c r="L62" s="566"/>
      <c r="M62" s="131"/>
      <c r="N62" s="57">
        <f>INT(ROUND(F62,2)*(IF(J62&gt;0,(IF(L62="ano",data!$J$6,0)),0)))</f>
        <v>0</v>
      </c>
      <c r="O62" s="61"/>
      <c r="P62" s="63"/>
      <c r="Q62" s="26"/>
      <c r="R62" s="292" t="str">
        <f t="shared" si="17"/>
        <v/>
      </c>
      <c r="S62" s="293" t="str">
        <f t="shared" si="18"/>
        <v/>
      </c>
      <c r="T62" s="65" t="s">
        <v>343</v>
      </c>
      <c r="U62" s="294" t="str">
        <f t="shared" si="57"/>
        <v/>
      </c>
      <c r="V62" s="23"/>
      <c r="W62" s="26"/>
      <c r="X62" s="26">
        <f>IF(OR(G62=data!$I$18,G62=data!$I$19,G62=data!$I$20,G62=data!$I$21,G62=data!$I$22,G62=data!$I$23,G62=data!$I$24,G62=data!$I$25,G62=data!$I$26,G62=data!$I$27,G62=data!$I$28,G62=data!$I$29,G62=data!$I$30,G62=data!$I$31,G62=data!$I$32,G62=data!$I$33,G62=data!$I$34,G62=data!$I$35,G62=data!$I$36,G62=data!$I$37,G62=data!$I$38,G62=data!$I$39,G62=data!$I$40,G62=data!$I$41,G62=data!$I$42,G62=data!$I$43,G62=data!$I$44),1,0)</f>
        <v>0</v>
      </c>
      <c r="Z62" s="176" t="s">
        <v>300</v>
      </c>
      <c r="AA62" s="10"/>
      <c r="AB62" s="10"/>
      <c r="AC62" s="578">
        <v>160</v>
      </c>
      <c r="AD62" s="579"/>
      <c r="AE62" s="580"/>
      <c r="AF62" s="578">
        <v>160</v>
      </c>
      <c r="AG62" s="579"/>
      <c r="AH62" s="580"/>
      <c r="AI62" s="578">
        <v>160</v>
      </c>
      <c r="AJ62" s="579"/>
      <c r="AK62" s="580"/>
      <c r="AL62" s="578">
        <v>160</v>
      </c>
      <c r="AM62" s="579"/>
      <c r="AN62" s="580"/>
      <c r="AO62" s="578">
        <v>160</v>
      </c>
      <c r="AP62" s="579"/>
      <c r="AQ62" s="580"/>
      <c r="AR62" s="578">
        <v>160</v>
      </c>
      <c r="AS62" s="579"/>
      <c r="AT62" s="580"/>
      <c r="AU62" s="578">
        <v>160</v>
      </c>
      <c r="AV62" s="579"/>
      <c r="AW62" s="580"/>
      <c r="AX62" s="578">
        <v>160</v>
      </c>
      <c r="AY62" s="579"/>
      <c r="AZ62" s="580"/>
      <c r="BA62" s="578">
        <v>160</v>
      </c>
      <c r="BB62" s="579"/>
      <c r="BC62" s="580"/>
      <c r="BD62" s="578">
        <v>160</v>
      </c>
      <c r="BE62" s="579"/>
      <c r="BF62" s="580"/>
      <c r="BG62" s="578">
        <v>160</v>
      </c>
      <c r="BH62" s="579"/>
      <c r="BI62" s="580"/>
      <c r="BJ62" s="578">
        <v>160</v>
      </c>
      <c r="BK62" s="579"/>
      <c r="BL62" s="580"/>
      <c r="BM62" s="337">
        <f t="shared" si="19"/>
        <v>0</v>
      </c>
      <c r="BN62" s="231">
        <f t="shared" si="20"/>
        <v>0</v>
      </c>
      <c r="BO62" s="230">
        <f t="shared" si="21"/>
        <v>0</v>
      </c>
      <c r="BP62" s="231">
        <f t="shared" si="22"/>
        <v>0</v>
      </c>
      <c r="BQ62" s="23"/>
      <c r="BR62" s="23"/>
      <c r="BS62" s="177">
        <v>160</v>
      </c>
      <c r="BT62" s="591"/>
      <c r="BU62" s="178"/>
      <c r="BV62" s="177">
        <v>160</v>
      </c>
      <c r="BW62" s="591"/>
      <c r="BX62" s="178"/>
      <c r="BY62" s="177">
        <v>160</v>
      </c>
      <c r="BZ62" s="591"/>
      <c r="CA62" s="178"/>
      <c r="CB62" s="177">
        <v>160</v>
      </c>
      <c r="CC62" s="591"/>
      <c r="CD62" s="178"/>
      <c r="CE62" s="177">
        <v>160</v>
      </c>
      <c r="CF62" s="591"/>
      <c r="CG62" s="178"/>
      <c r="CH62" s="177">
        <v>160</v>
      </c>
      <c r="CI62" s="591"/>
      <c r="CJ62" s="178"/>
      <c r="CK62" s="177">
        <v>160</v>
      </c>
      <c r="CL62" s="591"/>
      <c r="CM62" s="178"/>
      <c r="CN62" s="177">
        <v>160</v>
      </c>
      <c r="CO62" s="591"/>
      <c r="CP62" s="178"/>
      <c r="CQ62" s="256">
        <f t="shared" si="23"/>
        <v>0</v>
      </c>
      <c r="CR62" s="255">
        <f t="shared" si="24"/>
        <v>0</v>
      </c>
      <c r="CS62" s="230">
        <f t="shared" si="25"/>
        <v>0</v>
      </c>
      <c r="CT62" s="231">
        <f t="shared" si="26"/>
        <v>0</v>
      </c>
      <c r="CU62" s="23"/>
      <c r="CV62" s="23"/>
      <c r="CW62" s="177">
        <v>160</v>
      </c>
      <c r="CX62" s="584"/>
      <c r="CY62" s="585"/>
      <c r="CZ62" s="205">
        <v>160</v>
      </c>
      <c r="DA62" s="579"/>
      <c r="DB62" s="585"/>
      <c r="DC62" s="205">
        <v>160</v>
      </c>
      <c r="DD62" s="579"/>
      <c r="DE62" s="585"/>
      <c r="DF62" s="205">
        <v>160</v>
      </c>
      <c r="DG62" s="579"/>
      <c r="DH62" s="585"/>
      <c r="DI62" s="205">
        <v>160</v>
      </c>
      <c r="DJ62" s="579"/>
      <c r="DK62" s="585"/>
      <c r="DL62" s="177">
        <v>160</v>
      </c>
      <c r="DM62" s="584"/>
      <c r="DN62" s="585"/>
      <c r="DO62" s="205">
        <v>160</v>
      </c>
      <c r="DP62" s="579"/>
      <c r="DQ62" s="585"/>
      <c r="DR62" s="205">
        <v>160</v>
      </c>
      <c r="DS62" s="579"/>
      <c r="DT62" s="585"/>
      <c r="DU62" s="256">
        <f t="shared" si="27"/>
        <v>0</v>
      </c>
      <c r="DV62" s="255">
        <f t="shared" si="28"/>
        <v>0</v>
      </c>
      <c r="DW62" s="230">
        <f t="shared" si="29"/>
        <v>0</v>
      </c>
      <c r="DX62" s="231">
        <f t="shared" si="30"/>
        <v>0</v>
      </c>
      <c r="DY62" s="23"/>
      <c r="DZ62" s="23"/>
      <c r="EA62" s="586">
        <v>160</v>
      </c>
      <c r="EB62" s="591"/>
      <c r="EC62" s="585"/>
      <c r="ED62" s="205">
        <v>160</v>
      </c>
      <c r="EE62" s="591"/>
      <c r="EF62" s="585"/>
      <c r="EG62" s="205">
        <v>160</v>
      </c>
      <c r="EH62" s="591"/>
      <c r="EI62" s="585"/>
      <c r="EJ62" s="205">
        <v>160</v>
      </c>
      <c r="EK62" s="591"/>
      <c r="EL62" s="585"/>
      <c r="EM62" s="177">
        <v>160</v>
      </c>
      <c r="EN62" s="584"/>
      <c r="EO62" s="585"/>
      <c r="EP62" s="205">
        <v>160</v>
      </c>
      <c r="EQ62" s="591"/>
      <c r="ER62" s="585"/>
      <c r="ES62" s="177">
        <v>160</v>
      </c>
      <c r="ET62" s="584"/>
      <c r="EU62" s="585"/>
      <c r="EV62" s="205">
        <v>160</v>
      </c>
      <c r="EW62" s="591"/>
      <c r="EX62" s="585"/>
      <c r="EY62" s="256">
        <f t="shared" si="31"/>
        <v>0</v>
      </c>
      <c r="EZ62" s="255">
        <f t="shared" si="32"/>
        <v>0</v>
      </c>
      <c r="FA62" s="230">
        <f t="shared" si="33"/>
        <v>0</v>
      </c>
      <c r="FB62" s="231">
        <f t="shared" si="34"/>
        <v>0</v>
      </c>
      <c r="FC62" s="23"/>
      <c r="FD62" s="23"/>
      <c r="FE62" s="586">
        <v>160</v>
      </c>
      <c r="FF62" s="591"/>
      <c r="FG62" s="585"/>
      <c r="FH62" s="205">
        <v>160</v>
      </c>
      <c r="FI62" s="591"/>
      <c r="FJ62" s="585"/>
      <c r="FK62" s="205">
        <v>160</v>
      </c>
      <c r="FL62" s="591"/>
      <c r="FM62" s="585"/>
      <c r="FN62" s="205">
        <v>160</v>
      </c>
      <c r="FO62" s="591"/>
      <c r="FP62" s="585"/>
      <c r="FQ62" s="205">
        <v>160</v>
      </c>
      <c r="FR62" s="591"/>
      <c r="FS62" s="585"/>
      <c r="FT62" s="205">
        <v>160</v>
      </c>
      <c r="FU62" s="591"/>
      <c r="FV62" s="585"/>
      <c r="FW62" s="205">
        <v>160</v>
      </c>
      <c r="FX62" s="591"/>
      <c r="FY62" s="585"/>
      <c r="FZ62" s="205">
        <v>160</v>
      </c>
      <c r="GA62" s="591"/>
      <c r="GB62" s="585"/>
      <c r="GC62" s="256">
        <f t="shared" si="35"/>
        <v>0</v>
      </c>
      <c r="GD62" s="255">
        <f t="shared" si="36"/>
        <v>0</v>
      </c>
      <c r="GE62" s="230">
        <f t="shared" si="37"/>
        <v>0</v>
      </c>
      <c r="GF62" s="231">
        <f t="shared" si="38"/>
        <v>0</v>
      </c>
      <c r="GG62" s="23"/>
      <c r="GH62" s="23"/>
      <c r="GI62" s="586">
        <v>160</v>
      </c>
      <c r="GJ62" s="591"/>
      <c r="GK62" s="585"/>
      <c r="GL62" s="205">
        <v>160</v>
      </c>
      <c r="GM62" s="591"/>
      <c r="GN62" s="585"/>
      <c r="GO62" s="177">
        <v>160</v>
      </c>
      <c r="GP62" s="584"/>
      <c r="GQ62" s="585"/>
      <c r="GR62" s="177">
        <v>160</v>
      </c>
      <c r="GS62" s="584"/>
      <c r="GT62" s="585"/>
      <c r="GU62" s="177">
        <v>160</v>
      </c>
      <c r="GV62" s="584"/>
      <c r="GW62" s="585"/>
      <c r="GX62" s="177">
        <v>160</v>
      </c>
      <c r="GY62" s="584"/>
      <c r="GZ62" s="585"/>
      <c r="HA62" s="205">
        <v>160</v>
      </c>
      <c r="HB62" s="591"/>
      <c r="HC62" s="585"/>
      <c r="HD62" s="205">
        <v>160</v>
      </c>
      <c r="HE62" s="591"/>
      <c r="HF62" s="585"/>
      <c r="HG62" s="256">
        <f t="shared" si="39"/>
        <v>0</v>
      </c>
      <c r="HH62" s="255">
        <f t="shared" si="40"/>
        <v>0</v>
      </c>
      <c r="HI62" s="230">
        <f t="shared" si="41"/>
        <v>0</v>
      </c>
      <c r="HJ62" s="231">
        <f t="shared" si="42"/>
        <v>0</v>
      </c>
      <c r="HK62" s="23"/>
      <c r="HL62" s="23"/>
      <c r="HM62" s="177">
        <v>160</v>
      </c>
      <c r="HN62" s="584"/>
      <c r="HO62" s="585"/>
      <c r="HP62" s="177">
        <v>160</v>
      </c>
      <c r="HQ62" s="584"/>
      <c r="HR62" s="585"/>
      <c r="HS62" s="177">
        <v>160</v>
      </c>
      <c r="HT62" s="584"/>
      <c r="HU62" s="585"/>
      <c r="HV62" s="177">
        <v>160</v>
      </c>
      <c r="HW62" s="584"/>
      <c r="HX62" s="585"/>
      <c r="HY62" s="177">
        <v>160</v>
      </c>
      <c r="HZ62" s="584"/>
      <c r="IA62" s="585"/>
      <c r="IB62" s="177">
        <v>160</v>
      </c>
      <c r="IC62" s="584"/>
      <c r="ID62" s="585"/>
      <c r="IE62" s="177">
        <v>160</v>
      </c>
      <c r="IF62" s="584"/>
      <c r="IG62" s="585"/>
      <c r="IH62" s="177">
        <v>160</v>
      </c>
      <c r="II62" s="584"/>
      <c r="IJ62" s="585"/>
      <c r="IK62" s="256">
        <f t="shared" si="43"/>
        <v>0</v>
      </c>
      <c r="IL62" s="255">
        <f t="shared" si="44"/>
        <v>0</v>
      </c>
      <c r="IM62" s="230">
        <f t="shared" si="45"/>
        <v>0</v>
      </c>
      <c r="IN62" s="231">
        <f t="shared" si="46"/>
        <v>0</v>
      </c>
      <c r="IO62" s="23"/>
      <c r="IP62" s="23"/>
      <c r="IQ62" s="177">
        <v>160</v>
      </c>
      <c r="IR62" s="584"/>
      <c r="IS62" s="585"/>
      <c r="IT62" s="177">
        <v>160</v>
      </c>
      <c r="IU62" s="584"/>
      <c r="IV62" s="585"/>
      <c r="IW62" s="177">
        <v>160</v>
      </c>
      <c r="IX62" s="584"/>
      <c r="IY62" s="585"/>
      <c r="IZ62" s="177">
        <v>160</v>
      </c>
      <c r="JA62" s="584"/>
      <c r="JB62" s="585"/>
      <c r="JC62" s="177">
        <v>160</v>
      </c>
      <c r="JD62" s="584"/>
      <c r="JE62" s="585"/>
      <c r="JF62" s="177">
        <v>160</v>
      </c>
      <c r="JG62" s="584"/>
      <c r="JH62" s="585"/>
      <c r="JI62" s="568">
        <v>160</v>
      </c>
      <c r="JJ62" s="584"/>
      <c r="JK62" s="585"/>
      <c r="JL62" s="177">
        <v>160</v>
      </c>
      <c r="JM62" s="584"/>
      <c r="JN62" s="585"/>
      <c r="JO62" s="256">
        <f t="shared" si="47"/>
        <v>0</v>
      </c>
      <c r="JP62" s="255">
        <f t="shared" si="48"/>
        <v>0</v>
      </c>
      <c r="JQ62" s="230">
        <f t="shared" si="49"/>
        <v>0</v>
      </c>
      <c r="JR62" s="231">
        <f t="shared" si="50"/>
        <v>0</v>
      </c>
      <c r="JS62" s="23"/>
      <c r="JT62" s="23"/>
      <c r="JU62" s="586">
        <v>160</v>
      </c>
      <c r="JV62" s="591"/>
      <c r="JW62" s="585"/>
      <c r="JX62" s="177">
        <v>160</v>
      </c>
      <c r="JY62" s="584"/>
      <c r="JZ62" s="585"/>
      <c r="KA62" s="205">
        <v>160</v>
      </c>
      <c r="KB62" s="591"/>
      <c r="KC62" s="585"/>
      <c r="KD62" s="205">
        <v>160</v>
      </c>
      <c r="KE62" s="591"/>
      <c r="KF62" s="585"/>
      <c r="KG62" s="177">
        <v>160</v>
      </c>
      <c r="KH62" s="584"/>
      <c r="KI62" s="585"/>
      <c r="KJ62" s="177">
        <v>160</v>
      </c>
      <c r="KK62" s="584"/>
      <c r="KL62" s="585"/>
      <c r="KM62" s="177">
        <v>160</v>
      </c>
      <c r="KN62" s="584"/>
      <c r="KO62" s="585"/>
      <c r="KP62" s="177">
        <v>160</v>
      </c>
      <c r="KQ62" s="584"/>
      <c r="KR62" s="585"/>
      <c r="KS62" s="256">
        <f t="shared" si="51"/>
        <v>0</v>
      </c>
      <c r="KT62" s="255">
        <f t="shared" si="52"/>
        <v>0</v>
      </c>
      <c r="KU62" s="230">
        <f t="shared" si="53"/>
        <v>0</v>
      </c>
      <c r="KV62" s="231">
        <f t="shared" si="54"/>
        <v>0</v>
      </c>
      <c r="KW62" s="23"/>
      <c r="KX62" s="23"/>
      <c r="KY62" s="589" t="s">
        <v>300</v>
      </c>
      <c r="KZ62" s="595">
        <v>160</v>
      </c>
      <c r="LA62" s="591"/>
      <c r="LB62" s="178"/>
      <c r="LC62" s="256">
        <f t="shared" si="55"/>
        <v>0</v>
      </c>
      <c r="LD62" s="231">
        <f t="shared" si="58"/>
        <v>0</v>
      </c>
      <c r="LE62" s="230">
        <f t="shared" si="56"/>
        <v>0</v>
      </c>
      <c r="LF62" s="255">
        <f t="shared" si="59"/>
        <v>0</v>
      </c>
      <c r="LG62" s="592"/>
      <c r="LH62" s="23"/>
      <c r="LI62" s="23"/>
      <c r="LJ62" s="232">
        <f t="shared" si="60"/>
        <v>0</v>
      </c>
      <c r="LK62" s="259">
        <f t="shared" si="61"/>
        <v>0</v>
      </c>
      <c r="LL62" s="230">
        <f t="shared" si="62"/>
        <v>0</v>
      </c>
      <c r="LM62" s="231">
        <f t="shared" si="63"/>
        <v>0</v>
      </c>
      <c r="LN62" s="234">
        <f t="shared" si="64"/>
        <v>0</v>
      </c>
      <c r="LO62" s="233">
        <f t="shared" si="65"/>
        <v>0</v>
      </c>
      <c r="LP62" s="230">
        <f t="shared" si="66"/>
        <v>0</v>
      </c>
      <c r="LQ62" s="255">
        <f t="shared" si="67"/>
        <v>0</v>
      </c>
      <c r="LR62" s="426">
        <f t="shared" si="68"/>
        <v>0</v>
      </c>
      <c r="LS62" s="434">
        <f t="shared" si="69"/>
        <v>0</v>
      </c>
      <c r="LT62" s="426">
        <f t="shared" si="70"/>
        <v>0</v>
      </c>
      <c r="LU62" s="431">
        <f t="shared" si="71"/>
        <v>0</v>
      </c>
      <c r="LV62" s="429" t="s">
        <v>343</v>
      </c>
      <c r="LW62" s="434" t="s">
        <v>343</v>
      </c>
      <c r="LX62" s="426">
        <f t="shared" si="72"/>
        <v>0</v>
      </c>
      <c r="LY62" s="431">
        <f t="shared" si="73"/>
        <v>0</v>
      </c>
      <c r="LZ62" s="23"/>
      <c r="MD62" s="26"/>
      <c r="ME62" s="26"/>
      <c r="MG62" s="26"/>
    </row>
    <row r="63" spans="2:345" s="4" customFormat="1" ht="16.5" customHeight="1" x14ac:dyDescent="0.25">
      <c r="B63" s="46" t="s">
        <v>38</v>
      </c>
      <c r="C63" s="952"/>
      <c r="D63" s="953"/>
      <c r="E63" s="313"/>
      <c r="F63" s="314"/>
      <c r="G63" s="315"/>
      <c r="H63" s="59"/>
      <c r="I63" s="57">
        <f>INT(ROUND(F63,2)*(IF(RIGHT(G63,1)="*",data!$J$11*H63+(IF(H63&gt;0, data!$K$11,0)),(IF(G63&gt;0,data!$J$11*RIGHT(G63,5)+data!$K$11,0)))))</f>
        <v>0</v>
      </c>
      <c r="J63" s="57">
        <f>IF(E63&gt;0,I63*E63,0)</f>
        <v>0</v>
      </c>
      <c r="K63" s="319"/>
      <c r="L63" s="320"/>
      <c r="M63" s="318"/>
      <c r="N63" s="57">
        <f>INT(ROUND(F63,2)*(IF(J63&gt;0,(IF(L63="ano",data!$J$6,0)),0)))</f>
        <v>0</v>
      </c>
      <c r="O63" s="61">
        <f>IF(M63&gt;E63,N63*E63,N63*M63)</f>
        <v>0</v>
      </c>
      <c r="P63" s="63">
        <f>J63+O63</f>
        <v>0</v>
      </c>
      <c r="Q63" s="26"/>
      <c r="R63" s="292" t="str">
        <f t="shared" si="17"/>
        <v/>
      </c>
      <c r="S63" s="293" t="str">
        <f t="shared" si="18"/>
        <v/>
      </c>
      <c r="T63" s="65" t="s">
        <v>343</v>
      </c>
      <c r="U63" s="294" t="str">
        <f t="shared" si="57"/>
        <v/>
      </c>
      <c r="V63" s="4">
        <f>IF(P63&gt;0,IF(ISTEXT(C63)=TRUE,0,1),0)</f>
        <v>0</v>
      </c>
      <c r="W63" s="26">
        <f>IF(H63&gt;0,IF(RIGHT(G63,1)="*",0,1),0)</f>
        <v>0</v>
      </c>
      <c r="X63" s="26">
        <f>IF(OR(G63=data!$I$18,G63=data!$I$19,G63=data!$I$20,G63=data!$I$21,G63=data!$I$22,G63=data!$I$23,G63=data!$I$24,G63=data!$I$25,G63=data!$I$26,G63=data!$I$27,G63=data!$I$28,G63=data!$I$29,G63=data!$I$30,G63=data!$I$31,G63=data!$I$32,G63=data!$I$33,G63=data!$I$34,G63=data!$I$35,G63=data!$I$36,G63=data!$I$37,G63=data!$I$38,G63=data!$I$39,G63=data!$I$40,G63=data!$I$41,G63=data!$I$42,G63=data!$I$43,G63=data!$I$44),1,0)</f>
        <v>0</v>
      </c>
      <c r="Z63" s="179" t="s">
        <v>300</v>
      </c>
      <c r="AA63" s="10"/>
      <c r="AB63" s="10"/>
      <c r="AC63" s="171">
        <v>160</v>
      </c>
      <c r="AD63" s="336"/>
      <c r="AE63" s="227"/>
      <c r="AF63" s="171">
        <v>160</v>
      </c>
      <c r="AG63" s="336"/>
      <c r="AH63" s="227"/>
      <c r="AI63" s="171">
        <v>160</v>
      </c>
      <c r="AJ63" s="336"/>
      <c r="AK63" s="227"/>
      <c r="AL63" s="171">
        <v>160</v>
      </c>
      <c r="AM63" s="336"/>
      <c r="AN63" s="227"/>
      <c r="AO63" s="171">
        <v>160</v>
      </c>
      <c r="AP63" s="336"/>
      <c r="AQ63" s="227"/>
      <c r="AR63" s="171">
        <v>160</v>
      </c>
      <c r="AS63" s="336"/>
      <c r="AT63" s="227"/>
      <c r="AU63" s="171">
        <v>160</v>
      </c>
      <c r="AV63" s="336"/>
      <c r="AW63" s="227"/>
      <c r="AX63" s="171">
        <v>160</v>
      </c>
      <c r="AY63" s="336"/>
      <c r="AZ63" s="227"/>
      <c r="BA63" s="171">
        <v>160</v>
      </c>
      <c r="BB63" s="336"/>
      <c r="BC63" s="227"/>
      <c r="BD63" s="171">
        <v>160</v>
      </c>
      <c r="BE63" s="336"/>
      <c r="BF63" s="227"/>
      <c r="BG63" s="171">
        <v>160</v>
      </c>
      <c r="BH63" s="336"/>
      <c r="BI63" s="227"/>
      <c r="BJ63" s="171">
        <v>160</v>
      </c>
      <c r="BK63" s="336"/>
      <c r="BL63" s="227"/>
      <c r="BM63" s="337">
        <f t="shared" si="19"/>
        <v>0</v>
      </c>
      <c r="BN63" s="231">
        <f t="shared" si="20"/>
        <v>0</v>
      </c>
      <c r="BO63" s="230">
        <f t="shared" si="21"/>
        <v>0</v>
      </c>
      <c r="BP63" s="231">
        <f t="shared" si="22"/>
        <v>0</v>
      </c>
      <c r="BS63" s="167">
        <v>160</v>
      </c>
      <c r="BT63" s="335"/>
      <c r="BU63" s="180"/>
      <c r="BV63" s="167">
        <v>160</v>
      </c>
      <c r="BW63" s="335"/>
      <c r="BX63" s="180"/>
      <c r="BY63" s="167">
        <v>160</v>
      </c>
      <c r="BZ63" s="335"/>
      <c r="CA63" s="180"/>
      <c r="CB63" s="167">
        <v>160</v>
      </c>
      <c r="CC63" s="335"/>
      <c r="CD63" s="180"/>
      <c r="CE63" s="167">
        <v>160</v>
      </c>
      <c r="CF63" s="335"/>
      <c r="CG63" s="180"/>
      <c r="CH63" s="167">
        <v>160</v>
      </c>
      <c r="CI63" s="335"/>
      <c r="CJ63" s="180"/>
      <c r="CK63" s="167">
        <v>160</v>
      </c>
      <c r="CL63" s="335"/>
      <c r="CM63" s="180"/>
      <c r="CN63" s="167">
        <v>160</v>
      </c>
      <c r="CO63" s="335"/>
      <c r="CP63" s="180"/>
      <c r="CQ63" s="256">
        <f t="shared" si="23"/>
        <v>0</v>
      </c>
      <c r="CR63" s="255">
        <f t="shared" si="24"/>
        <v>0</v>
      </c>
      <c r="CS63" s="230">
        <f t="shared" si="25"/>
        <v>0</v>
      </c>
      <c r="CT63" s="231">
        <f t="shared" si="26"/>
        <v>0</v>
      </c>
      <c r="CW63" s="167">
        <v>160</v>
      </c>
      <c r="CX63" s="351"/>
      <c r="CY63" s="172"/>
      <c r="CZ63" s="198">
        <v>160</v>
      </c>
      <c r="DA63" s="336"/>
      <c r="DB63" s="172"/>
      <c r="DC63" s="198">
        <v>160</v>
      </c>
      <c r="DD63" s="336"/>
      <c r="DE63" s="172"/>
      <c r="DF63" s="198">
        <v>160</v>
      </c>
      <c r="DG63" s="336"/>
      <c r="DH63" s="172"/>
      <c r="DI63" s="198">
        <v>160</v>
      </c>
      <c r="DJ63" s="336"/>
      <c r="DK63" s="172"/>
      <c r="DL63" s="167">
        <v>160</v>
      </c>
      <c r="DM63" s="351"/>
      <c r="DN63" s="172"/>
      <c r="DO63" s="198">
        <v>160</v>
      </c>
      <c r="DP63" s="336"/>
      <c r="DQ63" s="172"/>
      <c r="DR63" s="198">
        <v>160</v>
      </c>
      <c r="DS63" s="336"/>
      <c r="DT63" s="172"/>
      <c r="DU63" s="256">
        <f t="shared" si="27"/>
        <v>0</v>
      </c>
      <c r="DV63" s="255">
        <f t="shared" si="28"/>
        <v>0</v>
      </c>
      <c r="DW63" s="230">
        <f t="shared" si="29"/>
        <v>0</v>
      </c>
      <c r="DX63" s="231">
        <f t="shared" si="30"/>
        <v>0</v>
      </c>
      <c r="EA63" s="357">
        <v>160</v>
      </c>
      <c r="EB63" s="335"/>
      <c r="EC63" s="172"/>
      <c r="ED63" s="198">
        <v>160</v>
      </c>
      <c r="EE63" s="335"/>
      <c r="EF63" s="172"/>
      <c r="EG63" s="198">
        <v>160</v>
      </c>
      <c r="EH63" s="335"/>
      <c r="EI63" s="172"/>
      <c r="EJ63" s="198">
        <v>160</v>
      </c>
      <c r="EK63" s="335"/>
      <c r="EL63" s="172"/>
      <c r="EM63" s="167">
        <v>160</v>
      </c>
      <c r="EN63" s="351"/>
      <c r="EO63" s="172"/>
      <c r="EP63" s="198">
        <v>160</v>
      </c>
      <c r="EQ63" s="335"/>
      <c r="ER63" s="172"/>
      <c r="ES63" s="167">
        <v>160</v>
      </c>
      <c r="ET63" s="351"/>
      <c r="EU63" s="172"/>
      <c r="EV63" s="198">
        <v>160</v>
      </c>
      <c r="EW63" s="335"/>
      <c r="EX63" s="172"/>
      <c r="EY63" s="256">
        <f t="shared" si="31"/>
        <v>0</v>
      </c>
      <c r="EZ63" s="255">
        <f t="shared" si="32"/>
        <v>0</v>
      </c>
      <c r="FA63" s="230">
        <f t="shared" si="33"/>
        <v>0</v>
      </c>
      <c r="FB63" s="231">
        <f t="shared" si="34"/>
        <v>0</v>
      </c>
      <c r="FE63" s="357">
        <v>160</v>
      </c>
      <c r="FF63" s="335"/>
      <c r="FG63" s="172"/>
      <c r="FH63" s="198">
        <v>160</v>
      </c>
      <c r="FI63" s="335"/>
      <c r="FJ63" s="172"/>
      <c r="FK63" s="198">
        <v>160</v>
      </c>
      <c r="FL63" s="335"/>
      <c r="FM63" s="172"/>
      <c r="FN63" s="198">
        <v>160</v>
      </c>
      <c r="FO63" s="335"/>
      <c r="FP63" s="172"/>
      <c r="FQ63" s="198">
        <v>160</v>
      </c>
      <c r="FR63" s="335"/>
      <c r="FS63" s="172"/>
      <c r="FT63" s="198">
        <v>160</v>
      </c>
      <c r="FU63" s="335"/>
      <c r="FV63" s="172"/>
      <c r="FW63" s="198">
        <v>160</v>
      </c>
      <c r="FX63" s="335"/>
      <c r="FY63" s="172"/>
      <c r="FZ63" s="198">
        <v>160</v>
      </c>
      <c r="GA63" s="335"/>
      <c r="GB63" s="172"/>
      <c r="GC63" s="256">
        <f t="shared" si="35"/>
        <v>0</v>
      </c>
      <c r="GD63" s="255">
        <f t="shared" si="36"/>
        <v>0</v>
      </c>
      <c r="GE63" s="230">
        <f t="shared" si="37"/>
        <v>0</v>
      </c>
      <c r="GF63" s="231">
        <f t="shared" si="38"/>
        <v>0</v>
      </c>
      <c r="GI63" s="357">
        <v>160</v>
      </c>
      <c r="GJ63" s="335"/>
      <c r="GK63" s="172"/>
      <c r="GL63" s="198">
        <v>160</v>
      </c>
      <c r="GM63" s="335"/>
      <c r="GN63" s="172"/>
      <c r="GO63" s="167">
        <v>160</v>
      </c>
      <c r="GP63" s="351"/>
      <c r="GQ63" s="172"/>
      <c r="GR63" s="167">
        <v>160</v>
      </c>
      <c r="GS63" s="351"/>
      <c r="GT63" s="172"/>
      <c r="GU63" s="167">
        <v>160</v>
      </c>
      <c r="GV63" s="351"/>
      <c r="GW63" s="172"/>
      <c r="GX63" s="167">
        <v>160</v>
      </c>
      <c r="GY63" s="351"/>
      <c r="GZ63" s="172"/>
      <c r="HA63" s="198">
        <v>160</v>
      </c>
      <c r="HB63" s="335"/>
      <c r="HC63" s="172"/>
      <c r="HD63" s="198">
        <v>160</v>
      </c>
      <c r="HE63" s="335"/>
      <c r="HF63" s="172"/>
      <c r="HG63" s="256">
        <f t="shared" si="39"/>
        <v>0</v>
      </c>
      <c r="HH63" s="255">
        <f t="shared" si="40"/>
        <v>0</v>
      </c>
      <c r="HI63" s="230">
        <f t="shared" si="41"/>
        <v>0</v>
      </c>
      <c r="HJ63" s="231">
        <f t="shared" si="42"/>
        <v>0</v>
      </c>
      <c r="HM63" s="167">
        <v>160</v>
      </c>
      <c r="HN63" s="351"/>
      <c r="HO63" s="172"/>
      <c r="HP63" s="167">
        <v>160</v>
      </c>
      <c r="HQ63" s="351"/>
      <c r="HR63" s="172"/>
      <c r="HS63" s="167">
        <v>160</v>
      </c>
      <c r="HT63" s="351"/>
      <c r="HU63" s="172"/>
      <c r="HV63" s="167">
        <v>160</v>
      </c>
      <c r="HW63" s="351"/>
      <c r="HX63" s="172"/>
      <c r="HY63" s="167">
        <v>160</v>
      </c>
      <c r="HZ63" s="351"/>
      <c r="IA63" s="172"/>
      <c r="IB63" s="167">
        <v>160</v>
      </c>
      <c r="IC63" s="351"/>
      <c r="ID63" s="172"/>
      <c r="IE63" s="167">
        <v>160</v>
      </c>
      <c r="IF63" s="351"/>
      <c r="IG63" s="172"/>
      <c r="IH63" s="167">
        <v>160</v>
      </c>
      <c r="II63" s="351"/>
      <c r="IJ63" s="172"/>
      <c r="IK63" s="256">
        <f t="shared" si="43"/>
        <v>0</v>
      </c>
      <c r="IL63" s="255">
        <f t="shared" si="44"/>
        <v>0</v>
      </c>
      <c r="IM63" s="230">
        <f t="shared" si="45"/>
        <v>0</v>
      </c>
      <c r="IN63" s="231">
        <f t="shared" si="46"/>
        <v>0</v>
      </c>
      <c r="IQ63" s="167">
        <v>160</v>
      </c>
      <c r="IR63" s="351"/>
      <c r="IS63" s="172"/>
      <c r="IT63" s="167">
        <v>160</v>
      </c>
      <c r="IU63" s="351"/>
      <c r="IV63" s="172"/>
      <c r="IW63" s="167">
        <v>160</v>
      </c>
      <c r="IX63" s="351"/>
      <c r="IY63" s="172"/>
      <c r="IZ63" s="167">
        <v>160</v>
      </c>
      <c r="JA63" s="351"/>
      <c r="JB63" s="172"/>
      <c r="JC63" s="167">
        <v>160</v>
      </c>
      <c r="JD63" s="351"/>
      <c r="JE63" s="172"/>
      <c r="JF63" s="167">
        <v>160</v>
      </c>
      <c r="JG63" s="351"/>
      <c r="JH63" s="172"/>
      <c r="JI63" s="209">
        <v>160</v>
      </c>
      <c r="JJ63" s="351"/>
      <c r="JK63" s="172"/>
      <c r="JL63" s="167">
        <v>160</v>
      </c>
      <c r="JM63" s="351"/>
      <c r="JN63" s="172"/>
      <c r="JO63" s="256">
        <f t="shared" si="47"/>
        <v>0</v>
      </c>
      <c r="JP63" s="255">
        <f t="shared" si="48"/>
        <v>0</v>
      </c>
      <c r="JQ63" s="230">
        <f t="shared" si="49"/>
        <v>0</v>
      </c>
      <c r="JR63" s="231">
        <f t="shared" si="50"/>
        <v>0</v>
      </c>
      <c r="JU63" s="357">
        <v>160</v>
      </c>
      <c r="JV63" s="335"/>
      <c r="JW63" s="172"/>
      <c r="JX63" s="167">
        <v>160</v>
      </c>
      <c r="JY63" s="351"/>
      <c r="JZ63" s="172"/>
      <c r="KA63" s="198">
        <v>160</v>
      </c>
      <c r="KB63" s="335"/>
      <c r="KC63" s="172"/>
      <c r="KD63" s="198">
        <v>160</v>
      </c>
      <c r="KE63" s="335"/>
      <c r="KF63" s="172"/>
      <c r="KG63" s="167">
        <v>160</v>
      </c>
      <c r="KH63" s="351"/>
      <c r="KI63" s="172"/>
      <c r="KJ63" s="167">
        <v>160</v>
      </c>
      <c r="KK63" s="351"/>
      <c r="KL63" s="172"/>
      <c r="KM63" s="167">
        <v>160</v>
      </c>
      <c r="KN63" s="351"/>
      <c r="KO63" s="172"/>
      <c r="KP63" s="167">
        <v>160</v>
      </c>
      <c r="KQ63" s="351"/>
      <c r="KR63" s="172"/>
      <c r="KS63" s="256">
        <f t="shared" si="51"/>
        <v>0</v>
      </c>
      <c r="KT63" s="255">
        <f t="shared" si="52"/>
        <v>0</v>
      </c>
      <c r="KU63" s="230">
        <f t="shared" si="53"/>
        <v>0</v>
      </c>
      <c r="KV63" s="231">
        <f t="shared" si="54"/>
        <v>0</v>
      </c>
      <c r="KY63" s="287" t="s">
        <v>300</v>
      </c>
      <c r="KZ63" s="365">
        <v>160</v>
      </c>
      <c r="LA63" s="335"/>
      <c r="LB63" s="180"/>
      <c r="LC63" s="256">
        <f t="shared" si="55"/>
        <v>0</v>
      </c>
      <c r="LD63" s="231">
        <f t="shared" si="58"/>
        <v>0</v>
      </c>
      <c r="LE63" s="230">
        <f t="shared" si="56"/>
        <v>0</v>
      </c>
      <c r="LF63" s="255">
        <f t="shared" si="59"/>
        <v>0</v>
      </c>
      <c r="LG63" s="297"/>
      <c r="LJ63" s="232">
        <f t="shared" si="60"/>
        <v>0</v>
      </c>
      <c r="LK63" s="259">
        <f t="shared" si="61"/>
        <v>0</v>
      </c>
      <c r="LL63" s="230">
        <f t="shared" si="62"/>
        <v>0</v>
      </c>
      <c r="LM63" s="231">
        <f t="shared" si="63"/>
        <v>0</v>
      </c>
      <c r="LN63" s="234">
        <f t="shared" si="64"/>
        <v>0</v>
      </c>
      <c r="LO63" s="233">
        <f t="shared" si="65"/>
        <v>0</v>
      </c>
      <c r="LP63" s="230">
        <f t="shared" si="66"/>
        <v>0</v>
      </c>
      <c r="LQ63" s="255">
        <f t="shared" si="67"/>
        <v>0</v>
      </c>
      <c r="LR63" s="426">
        <f t="shared" si="68"/>
        <v>0</v>
      </c>
      <c r="LS63" s="434">
        <f t="shared" si="69"/>
        <v>0</v>
      </c>
      <c r="LT63" s="426">
        <f t="shared" si="70"/>
        <v>0</v>
      </c>
      <c r="LU63" s="431">
        <f t="shared" si="71"/>
        <v>0</v>
      </c>
      <c r="LV63" s="429" t="s">
        <v>343</v>
      </c>
      <c r="LW63" s="434" t="s">
        <v>343</v>
      </c>
      <c r="LX63" s="426">
        <f t="shared" si="72"/>
        <v>0</v>
      </c>
      <c r="LY63" s="431">
        <f t="shared" si="73"/>
        <v>0</v>
      </c>
      <c r="MD63" s="26"/>
      <c r="ME63" s="26"/>
      <c r="MG63" s="26"/>
    </row>
    <row r="64" spans="2:345" s="4" customFormat="1" ht="15" hidden="1" customHeight="1" x14ac:dyDescent="0.25">
      <c r="B64" s="46"/>
      <c r="C64" s="572"/>
      <c r="D64" s="573"/>
      <c r="E64" s="564"/>
      <c r="F64" s="575"/>
      <c r="G64" s="593"/>
      <c r="H64" s="58"/>
      <c r="I64" s="57">
        <f>INT(ROUND(F64,2)*(IF(RIGHT(G64,1)="*",data!$J$11*H64+(IF(H64&gt;0, data!$K$11,0)),(IF(G64&gt;0,data!$J$11*RIGHT(G64,5)+data!$K$11,0)))))</f>
        <v>0</v>
      </c>
      <c r="J64" s="57"/>
      <c r="K64" s="594"/>
      <c r="L64" s="566"/>
      <c r="M64" s="131"/>
      <c r="N64" s="57">
        <f>INT(ROUND(F64,2)*(IF(J64&gt;0,(IF(L64="ano",data!$J$6,0)),0)))</f>
        <v>0</v>
      </c>
      <c r="O64" s="61"/>
      <c r="P64" s="63"/>
      <c r="Q64" s="26"/>
      <c r="R64" s="292" t="str">
        <f t="shared" si="17"/>
        <v/>
      </c>
      <c r="S64" s="293" t="str">
        <f t="shared" si="18"/>
        <v/>
      </c>
      <c r="T64" s="65" t="s">
        <v>343</v>
      </c>
      <c r="U64" s="294" t="str">
        <f t="shared" si="57"/>
        <v/>
      </c>
      <c r="V64" s="23"/>
      <c r="W64" s="26"/>
      <c r="X64" s="26">
        <f>IF(OR(G64=data!$I$18,G64=data!$I$19,G64=data!$I$20,G64=data!$I$21,G64=data!$I$22,G64=data!$I$23,G64=data!$I$24,G64=data!$I$25,G64=data!$I$26,G64=data!$I$27,G64=data!$I$28,G64=data!$I$29,G64=data!$I$30,G64=data!$I$31,G64=data!$I$32,G64=data!$I$33,G64=data!$I$34,G64=data!$I$35,G64=data!$I$36,G64=data!$I$37,G64=data!$I$38,G64=data!$I$39,G64=data!$I$40,G64=data!$I$41,G64=data!$I$42,G64=data!$I$43,G64=data!$I$44),1,0)</f>
        <v>0</v>
      </c>
      <c r="Z64" s="176" t="s">
        <v>300</v>
      </c>
      <c r="AA64" s="10"/>
      <c r="AB64" s="10"/>
      <c r="AC64" s="578">
        <v>160</v>
      </c>
      <c r="AD64" s="579"/>
      <c r="AE64" s="580"/>
      <c r="AF64" s="578">
        <v>160</v>
      </c>
      <c r="AG64" s="579"/>
      <c r="AH64" s="580"/>
      <c r="AI64" s="578">
        <v>160</v>
      </c>
      <c r="AJ64" s="579"/>
      <c r="AK64" s="580"/>
      <c r="AL64" s="578">
        <v>160</v>
      </c>
      <c r="AM64" s="579"/>
      <c r="AN64" s="580"/>
      <c r="AO64" s="578">
        <v>160</v>
      </c>
      <c r="AP64" s="579"/>
      <c r="AQ64" s="580"/>
      <c r="AR64" s="578">
        <v>160</v>
      </c>
      <c r="AS64" s="579"/>
      <c r="AT64" s="580"/>
      <c r="AU64" s="578">
        <v>160</v>
      </c>
      <c r="AV64" s="579"/>
      <c r="AW64" s="580"/>
      <c r="AX64" s="578">
        <v>160</v>
      </c>
      <c r="AY64" s="579"/>
      <c r="AZ64" s="580"/>
      <c r="BA64" s="578">
        <v>160</v>
      </c>
      <c r="BB64" s="579"/>
      <c r="BC64" s="580"/>
      <c r="BD64" s="578">
        <v>160</v>
      </c>
      <c r="BE64" s="579"/>
      <c r="BF64" s="580"/>
      <c r="BG64" s="578">
        <v>160</v>
      </c>
      <c r="BH64" s="579"/>
      <c r="BI64" s="580"/>
      <c r="BJ64" s="578">
        <v>160</v>
      </c>
      <c r="BK64" s="579"/>
      <c r="BL64" s="580"/>
      <c r="BM64" s="337">
        <f t="shared" si="19"/>
        <v>0</v>
      </c>
      <c r="BN64" s="231">
        <f t="shared" si="20"/>
        <v>0</v>
      </c>
      <c r="BO64" s="230">
        <f t="shared" si="21"/>
        <v>0</v>
      </c>
      <c r="BP64" s="231">
        <f t="shared" si="22"/>
        <v>0</v>
      </c>
      <c r="BQ64" s="23"/>
      <c r="BR64" s="23"/>
      <c r="BS64" s="177">
        <v>160</v>
      </c>
      <c r="BT64" s="591"/>
      <c r="BU64" s="178"/>
      <c r="BV64" s="177">
        <v>160</v>
      </c>
      <c r="BW64" s="591"/>
      <c r="BX64" s="178"/>
      <c r="BY64" s="177">
        <v>160</v>
      </c>
      <c r="BZ64" s="591"/>
      <c r="CA64" s="178"/>
      <c r="CB64" s="177">
        <v>160</v>
      </c>
      <c r="CC64" s="591"/>
      <c r="CD64" s="178"/>
      <c r="CE64" s="177">
        <v>160</v>
      </c>
      <c r="CF64" s="591"/>
      <c r="CG64" s="178"/>
      <c r="CH64" s="177">
        <v>160</v>
      </c>
      <c r="CI64" s="591"/>
      <c r="CJ64" s="178"/>
      <c r="CK64" s="177">
        <v>160</v>
      </c>
      <c r="CL64" s="591"/>
      <c r="CM64" s="178"/>
      <c r="CN64" s="177">
        <v>160</v>
      </c>
      <c r="CO64" s="591"/>
      <c r="CP64" s="178"/>
      <c r="CQ64" s="256">
        <f t="shared" si="23"/>
        <v>0</v>
      </c>
      <c r="CR64" s="255">
        <f t="shared" si="24"/>
        <v>0</v>
      </c>
      <c r="CS64" s="230">
        <f t="shared" si="25"/>
        <v>0</v>
      </c>
      <c r="CT64" s="231">
        <f t="shared" si="26"/>
        <v>0</v>
      </c>
      <c r="CU64" s="23"/>
      <c r="CV64" s="23"/>
      <c r="CW64" s="177">
        <v>160</v>
      </c>
      <c r="CX64" s="584"/>
      <c r="CY64" s="585"/>
      <c r="CZ64" s="205">
        <v>160</v>
      </c>
      <c r="DA64" s="579"/>
      <c r="DB64" s="585"/>
      <c r="DC64" s="205">
        <v>160</v>
      </c>
      <c r="DD64" s="579"/>
      <c r="DE64" s="585"/>
      <c r="DF64" s="205">
        <v>160</v>
      </c>
      <c r="DG64" s="579"/>
      <c r="DH64" s="585"/>
      <c r="DI64" s="205">
        <v>160</v>
      </c>
      <c r="DJ64" s="579"/>
      <c r="DK64" s="585"/>
      <c r="DL64" s="177">
        <v>160</v>
      </c>
      <c r="DM64" s="584"/>
      <c r="DN64" s="585"/>
      <c r="DO64" s="205">
        <v>160</v>
      </c>
      <c r="DP64" s="579"/>
      <c r="DQ64" s="585"/>
      <c r="DR64" s="205">
        <v>160</v>
      </c>
      <c r="DS64" s="579"/>
      <c r="DT64" s="585"/>
      <c r="DU64" s="256">
        <f t="shared" si="27"/>
        <v>0</v>
      </c>
      <c r="DV64" s="255">
        <f t="shared" si="28"/>
        <v>0</v>
      </c>
      <c r="DW64" s="230">
        <f t="shared" si="29"/>
        <v>0</v>
      </c>
      <c r="DX64" s="231">
        <f t="shared" si="30"/>
        <v>0</v>
      </c>
      <c r="DY64" s="23"/>
      <c r="DZ64" s="23"/>
      <c r="EA64" s="586">
        <v>160</v>
      </c>
      <c r="EB64" s="591"/>
      <c r="EC64" s="585"/>
      <c r="ED64" s="205">
        <v>160</v>
      </c>
      <c r="EE64" s="591"/>
      <c r="EF64" s="585"/>
      <c r="EG64" s="205">
        <v>160</v>
      </c>
      <c r="EH64" s="591"/>
      <c r="EI64" s="585"/>
      <c r="EJ64" s="205">
        <v>160</v>
      </c>
      <c r="EK64" s="591"/>
      <c r="EL64" s="585"/>
      <c r="EM64" s="177">
        <v>160</v>
      </c>
      <c r="EN64" s="584"/>
      <c r="EO64" s="585"/>
      <c r="EP64" s="205">
        <v>160</v>
      </c>
      <c r="EQ64" s="591"/>
      <c r="ER64" s="585"/>
      <c r="ES64" s="177">
        <v>160</v>
      </c>
      <c r="ET64" s="584"/>
      <c r="EU64" s="585"/>
      <c r="EV64" s="205">
        <v>160</v>
      </c>
      <c r="EW64" s="591"/>
      <c r="EX64" s="585"/>
      <c r="EY64" s="256">
        <f t="shared" si="31"/>
        <v>0</v>
      </c>
      <c r="EZ64" s="255">
        <f t="shared" si="32"/>
        <v>0</v>
      </c>
      <c r="FA64" s="230">
        <f t="shared" si="33"/>
        <v>0</v>
      </c>
      <c r="FB64" s="231">
        <f t="shared" si="34"/>
        <v>0</v>
      </c>
      <c r="FC64" s="23"/>
      <c r="FD64" s="23"/>
      <c r="FE64" s="586">
        <v>160</v>
      </c>
      <c r="FF64" s="591"/>
      <c r="FG64" s="585"/>
      <c r="FH64" s="205">
        <v>160</v>
      </c>
      <c r="FI64" s="591"/>
      <c r="FJ64" s="585"/>
      <c r="FK64" s="205">
        <v>160</v>
      </c>
      <c r="FL64" s="591"/>
      <c r="FM64" s="585"/>
      <c r="FN64" s="205">
        <v>160</v>
      </c>
      <c r="FO64" s="591"/>
      <c r="FP64" s="585"/>
      <c r="FQ64" s="205">
        <v>160</v>
      </c>
      <c r="FR64" s="591"/>
      <c r="FS64" s="585"/>
      <c r="FT64" s="205">
        <v>160</v>
      </c>
      <c r="FU64" s="591"/>
      <c r="FV64" s="585"/>
      <c r="FW64" s="205">
        <v>160</v>
      </c>
      <c r="FX64" s="591"/>
      <c r="FY64" s="585"/>
      <c r="FZ64" s="205">
        <v>160</v>
      </c>
      <c r="GA64" s="591"/>
      <c r="GB64" s="585"/>
      <c r="GC64" s="256">
        <f t="shared" si="35"/>
        <v>0</v>
      </c>
      <c r="GD64" s="255">
        <f t="shared" si="36"/>
        <v>0</v>
      </c>
      <c r="GE64" s="230">
        <f t="shared" si="37"/>
        <v>0</v>
      </c>
      <c r="GF64" s="231">
        <f t="shared" si="38"/>
        <v>0</v>
      </c>
      <c r="GG64" s="23"/>
      <c r="GH64" s="23"/>
      <c r="GI64" s="586">
        <v>160</v>
      </c>
      <c r="GJ64" s="591"/>
      <c r="GK64" s="585"/>
      <c r="GL64" s="205">
        <v>160</v>
      </c>
      <c r="GM64" s="591"/>
      <c r="GN64" s="585"/>
      <c r="GO64" s="177">
        <v>160</v>
      </c>
      <c r="GP64" s="584"/>
      <c r="GQ64" s="585"/>
      <c r="GR64" s="177">
        <v>160</v>
      </c>
      <c r="GS64" s="584"/>
      <c r="GT64" s="585"/>
      <c r="GU64" s="177">
        <v>160</v>
      </c>
      <c r="GV64" s="584"/>
      <c r="GW64" s="585"/>
      <c r="GX64" s="177">
        <v>160</v>
      </c>
      <c r="GY64" s="584"/>
      <c r="GZ64" s="585"/>
      <c r="HA64" s="205">
        <v>160</v>
      </c>
      <c r="HB64" s="591"/>
      <c r="HC64" s="585"/>
      <c r="HD64" s="205">
        <v>160</v>
      </c>
      <c r="HE64" s="591"/>
      <c r="HF64" s="585"/>
      <c r="HG64" s="256">
        <f t="shared" si="39"/>
        <v>0</v>
      </c>
      <c r="HH64" s="255">
        <f t="shared" si="40"/>
        <v>0</v>
      </c>
      <c r="HI64" s="230">
        <f t="shared" si="41"/>
        <v>0</v>
      </c>
      <c r="HJ64" s="231">
        <f t="shared" si="42"/>
        <v>0</v>
      </c>
      <c r="HK64" s="23"/>
      <c r="HL64" s="23"/>
      <c r="HM64" s="177">
        <v>160</v>
      </c>
      <c r="HN64" s="584"/>
      <c r="HO64" s="585"/>
      <c r="HP64" s="177">
        <v>160</v>
      </c>
      <c r="HQ64" s="584"/>
      <c r="HR64" s="585"/>
      <c r="HS64" s="177">
        <v>160</v>
      </c>
      <c r="HT64" s="584"/>
      <c r="HU64" s="585"/>
      <c r="HV64" s="177">
        <v>160</v>
      </c>
      <c r="HW64" s="584"/>
      <c r="HX64" s="585"/>
      <c r="HY64" s="177">
        <v>160</v>
      </c>
      <c r="HZ64" s="584"/>
      <c r="IA64" s="585"/>
      <c r="IB64" s="177">
        <v>160</v>
      </c>
      <c r="IC64" s="584"/>
      <c r="ID64" s="585"/>
      <c r="IE64" s="177">
        <v>160</v>
      </c>
      <c r="IF64" s="584"/>
      <c r="IG64" s="585"/>
      <c r="IH64" s="177">
        <v>160</v>
      </c>
      <c r="II64" s="584"/>
      <c r="IJ64" s="585"/>
      <c r="IK64" s="256">
        <f t="shared" si="43"/>
        <v>0</v>
      </c>
      <c r="IL64" s="255">
        <f t="shared" si="44"/>
        <v>0</v>
      </c>
      <c r="IM64" s="230">
        <f t="shared" si="45"/>
        <v>0</v>
      </c>
      <c r="IN64" s="231">
        <f t="shared" si="46"/>
        <v>0</v>
      </c>
      <c r="IO64" s="23"/>
      <c r="IP64" s="23"/>
      <c r="IQ64" s="177">
        <v>160</v>
      </c>
      <c r="IR64" s="584"/>
      <c r="IS64" s="585"/>
      <c r="IT64" s="177">
        <v>160</v>
      </c>
      <c r="IU64" s="584"/>
      <c r="IV64" s="585"/>
      <c r="IW64" s="177">
        <v>160</v>
      </c>
      <c r="IX64" s="584"/>
      <c r="IY64" s="585"/>
      <c r="IZ64" s="177">
        <v>160</v>
      </c>
      <c r="JA64" s="584"/>
      <c r="JB64" s="585"/>
      <c r="JC64" s="177">
        <v>160</v>
      </c>
      <c r="JD64" s="584"/>
      <c r="JE64" s="585"/>
      <c r="JF64" s="177">
        <v>160</v>
      </c>
      <c r="JG64" s="584"/>
      <c r="JH64" s="585"/>
      <c r="JI64" s="568">
        <v>160</v>
      </c>
      <c r="JJ64" s="584"/>
      <c r="JK64" s="585"/>
      <c r="JL64" s="177">
        <v>160</v>
      </c>
      <c r="JM64" s="584"/>
      <c r="JN64" s="585"/>
      <c r="JO64" s="256">
        <f t="shared" si="47"/>
        <v>0</v>
      </c>
      <c r="JP64" s="255">
        <f t="shared" si="48"/>
        <v>0</v>
      </c>
      <c r="JQ64" s="230">
        <f t="shared" si="49"/>
        <v>0</v>
      </c>
      <c r="JR64" s="231">
        <f t="shared" si="50"/>
        <v>0</v>
      </c>
      <c r="JS64" s="23"/>
      <c r="JT64" s="23"/>
      <c r="JU64" s="586">
        <v>160</v>
      </c>
      <c r="JV64" s="591"/>
      <c r="JW64" s="585"/>
      <c r="JX64" s="177">
        <v>160</v>
      </c>
      <c r="JY64" s="584"/>
      <c r="JZ64" s="585"/>
      <c r="KA64" s="205">
        <v>160</v>
      </c>
      <c r="KB64" s="591"/>
      <c r="KC64" s="585"/>
      <c r="KD64" s="205">
        <v>160</v>
      </c>
      <c r="KE64" s="591"/>
      <c r="KF64" s="585"/>
      <c r="KG64" s="177">
        <v>160</v>
      </c>
      <c r="KH64" s="584"/>
      <c r="KI64" s="585"/>
      <c r="KJ64" s="177">
        <v>160</v>
      </c>
      <c r="KK64" s="584"/>
      <c r="KL64" s="585"/>
      <c r="KM64" s="177">
        <v>160</v>
      </c>
      <c r="KN64" s="584"/>
      <c r="KO64" s="585"/>
      <c r="KP64" s="177">
        <v>160</v>
      </c>
      <c r="KQ64" s="584"/>
      <c r="KR64" s="585"/>
      <c r="KS64" s="256">
        <f t="shared" si="51"/>
        <v>0</v>
      </c>
      <c r="KT64" s="255">
        <f t="shared" si="52"/>
        <v>0</v>
      </c>
      <c r="KU64" s="230">
        <f t="shared" si="53"/>
        <v>0</v>
      </c>
      <c r="KV64" s="231">
        <f t="shared" si="54"/>
        <v>0</v>
      </c>
      <c r="KW64" s="23"/>
      <c r="KX64" s="23"/>
      <c r="KY64" s="589" t="s">
        <v>300</v>
      </c>
      <c r="KZ64" s="595">
        <v>160</v>
      </c>
      <c r="LA64" s="591"/>
      <c r="LB64" s="178"/>
      <c r="LC64" s="256">
        <f t="shared" si="55"/>
        <v>0</v>
      </c>
      <c r="LD64" s="231">
        <f t="shared" si="58"/>
        <v>0</v>
      </c>
      <c r="LE64" s="230">
        <f t="shared" si="56"/>
        <v>0</v>
      </c>
      <c r="LF64" s="255">
        <f t="shared" si="59"/>
        <v>0</v>
      </c>
      <c r="LG64" s="592"/>
      <c r="LH64" s="23"/>
      <c r="LI64" s="23"/>
      <c r="LJ64" s="232">
        <f t="shared" si="60"/>
        <v>0</v>
      </c>
      <c r="LK64" s="259">
        <f t="shared" si="61"/>
        <v>0</v>
      </c>
      <c r="LL64" s="230">
        <f t="shared" si="62"/>
        <v>0</v>
      </c>
      <c r="LM64" s="231">
        <f t="shared" si="63"/>
        <v>0</v>
      </c>
      <c r="LN64" s="234">
        <f t="shared" si="64"/>
        <v>0</v>
      </c>
      <c r="LO64" s="233">
        <f t="shared" si="65"/>
        <v>0</v>
      </c>
      <c r="LP64" s="230">
        <f t="shared" si="66"/>
        <v>0</v>
      </c>
      <c r="LQ64" s="255">
        <f t="shared" si="67"/>
        <v>0</v>
      </c>
      <c r="LR64" s="426">
        <f t="shared" si="68"/>
        <v>0</v>
      </c>
      <c r="LS64" s="434">
        <f t="shared" si="69"/>
        <v>0</v>
      </c>
      <c r="LT64" s="426">
        <f t="shared" si="70"/>
        <v>0</v>
      </c>
      <c r="LU64" s="431">
        <f t="shared" si="71"/>
        <v>0</v>
      </c>
      <c r="LV64" s="429" t="s">
        <v>343</v>
      </c>
      <c r="LW64" s="434" t="s">
        <v>343</v>
      </c>
      <c r="LX64" s="426">
        <f t="shared" si="72"/>
        <v>0</v>
      </c>
      <c r="LY64" s="431">
        <f t="shared" si="73"/>
        <v>0</v>
      </c>
      <c r="LZ64" s="23"/>
      <c r="MD64" s="26"/>
      <c r="ME64" s="26"/>
      <c r="MG64" s="26"/>
    </row>
    <row r="65" spans="2:345" s="4" customFormat="1" ht="16.5" customHeight="1" x14ac:dyDescent="0.25">
      <c r="B65" s="46" t="s">
        <v>39</v>
      </c>
      <c r="C65" s="952"/>
      <c r="D65" s="953"/>
      <c r="E65" s="313"/>
      <c r="F65" s="314"/>
      <c r="G65" s="315"/>
      <c r="H65" s="59"/>
      <c r="I65" s="57">
        <f>INT(ROUND(F65,2)*(IF(RIGHT(G65,1)="*",data!$J$11*H65+(IF(H65&gt;0, data!$K$11,0)),(IF(G65&gt;0,data!$J$11*RIGHT(G65,5)+data!$K$11,0)))))</f>
        <v>0</v>
      </c>
      <c r="J65" s="57">
        <f>IF(E65&gt;0,I65*E65,0)</f>
        <v>0</v>
      </c>
      <c r="K65" s="319"/>
      <c r="L65" s="320"/>
      <c r="M65" s="318"/>
      <c r="N65" s="57">
        <f>INT(ROUND(F65,2)*(IF(J65&gt;0,(IF(L65="ano",data!$J$6,0)),0)))</f>
        <v>0</v>
      </c>
      <c r="O65" s="61">
        <f>IF(M65&gt;E65,N65*E65,N65*M65)</f>
        <v>0</v>
      </c>
      <c r="P65" s="63">
        <f>J65+O65</f>
        <v>0</v>
      </c>
      <c r="Q65" s="26"/>
      <c r="R65" s="292" t="str">
        <f t="shared" si="17"/>
        <v/>
      </c>
      <c r="S65" s="293" t="str">
        <f t="shared" si="18"/>
        <v/>
      </c>
      <c r="T65" s="65" t="s">
        <v>343</v>
      </c>
      <c r="U65" s="294" t="str">
        <f t="shared" si="57"/>
        <v/>
      </c>
      <c r="V65" s="4">
        <f>IF(P65&gt;0,IF(ISTEXT(C65)=TRUE,0,1),0)</f>
        <v>0</v>
      </c>
      <c r="W65" s="26">
        <f>IF(H65&gt;0,IF(RIGHT(G65,1)="*",0,1),0)</f>
        <v>0</v>
      </c>
      <c r="X65" s="26">
        <f>IF(OR(G65=data!$I$18,G65=data!$I$19,G65=data!$I$20,G65=data!$I$21,G65=data!$I$22,G65=data!$I$23,G65=data!$I$24,G65=data!$I$25,G65=data!$I$26,G65=data!$I$27,G65=data!$I$28,G65=data!$I$29,G65=data!$I$30,G65=data!$I$31,G65=data!$I$32,G65=data!$I$33,G65=data!$I$34,G65=data!$I$35,G65=data!$I$36,G65=data!$I$37,G65=data!$I$38,G65=data!$I$39,G65=data!$I$40,G65=data!$I$41,G65=data!$I$42,G65=data!$I$43,G65=data!$I$44),1,0)</f>
        <v>0</v>
      </c>
      <c r="Z65" s="179" t="s">
        <v>300</v>
      </c>
      <c r="AA65" s="10"/>
      <c r="AB65" s="10"/>
      <c r="AC65" s="171">
        <v>160</v>
      </c>
      <c r="AD65" s="336"/>
      <c r="AE65" s="227"/>
      <c r="AF65" s="171">
        <v>160</v>
      </c>
      <c r="AG65" s="336"/>
      <c r="AH65" s="227"/>
      <c r="AI65" s="171">
        <v>160</v>
      </c>
      <c r="AJ65" s="336"/>
      <c r="AK65" s="227"/>
      <c r="AL65" s="171">
        <v>160</v>
      </c>
      <c r="AM65" s="336"/>
      <c r="AN65" s="227"/>
      <c r="AO65" s="171">
        <v>160</v>
      </c>
      <c r="AP65" s="336"/>
      <c r="AQ65" s="227"/>
      <c r="AR65" s="171">
        <v>160</v>
      </c>
      <c r="AS65" s="336"/>
      <c r="AT65" s="227"/>
      <c r="AU65" s="171">
        <v>160</v>
      </c>
      <c r="AV65" s="336"/>
      <c r="AW65" s="227"/>
      <c r="AX65" s="171">
        <v>160</v>
      </c>
      <c r="AY65" s="336"/>
      <c r="AZ65" s="227"/>
      <c r="BA65" s="171">
        <v>160</v>
      </c>
      <c r="BB65" s="336"/>
      <c r="BC65" s="227"/>
      <c r="BD65" s="171">
        <v>160</v>
      </c>
      <c r="BE65" s="336"/>
      <c r="BF65" s="227"/>
      <c r="BG65" s="171">
        <v>160</v>
      </c>
      <c r="BH65" s="336"/>
      <c r="BI65" s="227"/>
      <c r="BJ65" s="171">
        <v>160</v>
      </c>
      <c r="BK65" s="336"/>
      <c r="BL65" s="227"/>
      <c r="BM65" s="337">
        <f t="shared" si="19"/>
        <v>0</v>
      </c>
      <c r="BN65" s="231">
        <f t="shared" si="20"/>
        <v>0</v>
      </c>
      <c r="BO65" s="230">
        <f t="shared" si="21"/>
        <v>0</v>
      </c>
      <c r="BP65" s="231">
        <f t="shared" si="22"/>
        <v>0</v>
      </c>
      <c r="BS65" s="167">
        <v>160</v>
      </c>
      <c r="BT65" s="335"/>
      <c r="BU65" s="180"/>
      <c r="BV65" s="167">
        <v>160</v>
      </c>
      <c r="BW65" s="335"/>
      <c r="BX65" s="180"/>
      <c r="BY65" s="167">
        <v>160</v>
      </c>
      <c r="BZ65" s="335"/>
      <c r="CA65" s="180"/>
      <c r="CB65" s="167">
        <v>160</v>
      </c>
      <c r="CC65" s="335"/>
      <c r="CD65" s="180"/>
      <c r="CE65" s="167">
        <v>160</v>
      </c>
      <c r="CF65" s="335"/>
      <c r="CG65" s="180"/>
      <c r="CH65" s="167">
        <v>160</v>
      </c>
      <c r="CI65" s="335"/>
      <c r="CJ65" s="180"/>
      <c r="CK65" s="167">
        <v>160</v>
      </c>
      <c r="CL65" s="335"/>
      <c r="CM65" s="180"/>
      <c r="CN65" s="167">
        <v>160</v>
      </c>
      <c r="CO65" s="335"/>
      <c r="CP65" s="180"/>
      <c r="CQ65" s="256">
        <f t="shared" si="23"/>
        <v>0</v>
      </c>
      <c r="CR65" s="255">
        <f t="shared" si="24"/>
        <v>0</v>
      </c>
      <c r="CS65" s="230">
        <f t="shared" si="25"/>
        <v>0</v>
      </c>
      <c r="CT65" s="231">
        <f t="shared" si="26"/>
        <v>0</v>
      </c>
      <c r="CW65" s="167">
        <v>160</v>
      </c>
      <c r="CX65" s="351"/>
      <c r="CY65" s="172"/>
      <c r="CZ65" s="198">
        <v>160</v>
      </c>
      <c r="DA65" s="336"/>
      <c r="DB65" s="172"/>
      <c r="DC65" s="198">
        <v>160</v>
      </c>
      <c r="DD65" s="336"/>
      <c r="DE65" s="172"/>
      <c r="DF65" s="198">
        <v>160</v>
      </c>
      <c r="DG65" s="336"/>
      <c r="DH65" s="172"/>
      <c r="DI65" s="198">
        <v>160</v>
      </c>
      <c r="DJ65" s="336"/>
      <c r="DK65" s="172"/>
      <c r="DL65" s="167">
        <v>160</v>
      </c>
      <c r="DM65" s="351"/>
      <c r="DN65" s="172"/>
      <c r="DO65" s="198">
        <v>160</v>
      </c>
      <c r="DP65" s="336"/>
      <c r="DQ65" s="172"/>
      <c r="DR65" s="198">
        <v>160</v>
      </c>
      <c r="DS65" s="336"/>
      <c r="DT65" s="172"/>
      <c r="DU65" s="256">
        <f t="shared" si="27"/>
        <v>0</v>
      </c>
      <c r="DV65" s="255">
        <f t="shared" si="28"/>
        <v>0</v>
      </c>
      <c r="DW65" s="230">
        <f t="shared" si="29"/>
        <v>0</v>
      </c>
      <c r="DX65" s="231">
        <f t="shared" si="30"/>
        <v>0</v>
      </c>
      <c r="EA65" s="357">
        <v>160</v>
      </c>
      <c r="EB65" s="335"/>
      <c r="EC65" s="172"/>
      <c r="ED65" s="198">
        <v>160</v>
      </c>
      <c r="EE65" s="335"/>
      <c r="EF65" s="172"/>
      <c r="EG65" s="198">
        <v>160</v>
      </c>
      <c r="EH65" s="335"/>
      <c r="EI65" s="172"/>
      <c r="EJ65" s="198">
        <v>160</v>
      </c>
      <c r="EK65" s="335"/>
      <c r="EL65" s="172"/>
      <c r="EM65" s="167">
        <v>160</v>
      </c>
      <c r="EN65" s="351"/>
      <c r="EO65" s="172"/>
      <c r="EP65" s="198">
        <v>160</v>
      </c>
      <c r="EQ65" s="335"/>
      <c r="ER65" s="172"/>
      <c r="ES65" s="167">
        <v>160</v>
      </c>
      <c r="ET65" s="351"/>
      <c r="EU65" s="172"/>
      <c r="EV65" s="198">
        <v>160</v>
      </c>
      <c r="EW65" s="335"/>
      <c r="EX65" s="172"/>
      <c r="EY65" s="256">
        <f t="shared" si="31"/>
        <v>0</v>
      </c>
      <c r="EZ65" s="255">
        <f t="shared" si="32"/>
        <v>0</v>
      </c>
      <c r="FA65" s="230">
        <f t="shared" si="33"/>
        <v>0</v>
      </c>
      <c r="FB65" s="231">
        <f t="shared" si="34"/>
        <v>0</v>
      </c>
      <c r="FE65" s="357">
        <v>160</v>
      </c>
      <c r="FF65" s="335"/>
      <c r="FG65" s="172"/>
      <c r="FH65" s="198">
        <v>160</v>
      </c>
      <c r="FI65" s="335"/>
      <c r="FJ65" s="172"/>
      <c r="FK65" s="198">
        <v>160</v>
      </c>
      <c r="FL65" s="335"/>
      <c r="FM65" s="172"/>
      <c r="FN65" s="198">
        <v>160</v>
      </c>
      <c r="FO65" s="335"/>
      <c r="FP65" s="172"/>
      <c r="FQ65" s="198">
        <v>160</v>
      </c>
      <c r="FR65" s="335"/>
      <c r="FS65" s="172"/>
      <c r="FT65" s="198">
        <v>160</v>
      </c>
      <c r="FU65" s="335"/>
      <c r="FV65" s="172"/>
      <c r="FW65" s="198">
        <v>160</v>
      </c>
      <c r="FX65" s="335"/>
      <c r="FY65" s="172"/>
      <c r="FZ65" s="198">
        <v>160</v>
      </c>
      <c r="GA65" s="335"/>
      <c r="GB65" s="172"/>
      <c r="GC65" s="256">
        <f t="shared" si="35"/>
        <v>0</v>
      </c>
      <c r="GD65" s="255">
        <f t="shared" si="36"/>
        <v>0</v>
      </c>
      <c r="GE65" s="230">
        <f t="shared" si="37"/>
        <v>0</v>
      </c>
      <c r="GF65" s="231">
        <f t="shared" si="38"/>
        <v>0</v>
      </c>
      <c r="GI65" s="357">
        <v>160</v>
      </c>
      <c r="GJ65" s="335"/>
      <c r="GK65" s="172"/>
      <c r="GL65" s="198">
        <v>160</v>
      </c>
      <c r="GM65" s="335"/>
      <c r="GN65" s="172"/>
      <c r="GO65" s="167">
        <v>160</v>
      </c>
      <c r="GP65" s="351"/>
      <c r="GQ65" s="172"/>
      <c r="GR65" s="167">
        <v>160</v>
      </c>
      <c r="GS65" s="351"/>
      <c r="GT65" s="172"/>
      <c r="GU65" s="167">
        <v>160</v>
      </c>
      <c r="GV65" s="351"/>
      <c r="GW65" s="172"/>
      <c r="GX65" s="167">
        <v>160</v>
      </c>
      <c r="GY65" s="351"/>
      <c r="GZ65" s="172"/>
      <c r="HA65" s="198">
        <v>160</v>
      </c>
      <c r="HB65" s="335"/>
      <c r="HC65" s="172"/>
      <c r="HD65" s="198">
        <v>160</v>
      </c>
      <c r="HE65" s="335"/>
      <c r="HF65" s="172"/>
      <c r="HG65" s="256">
        <f t="shared" si="39"/>
        <v>0</v>
      </c>
      <c r="HH65" s="255">
        <f t="shared" si="40"/>
        <v>0</v>
      </c>
      <c r="HI65" s="230">
        <f t="shared" si="41"/>
        <v>0</v>
      </c>
      <c r="HJ65" s="231">
        <f t="shared" si="42"/>
        <v>0</v>
      </c>
      <c r="HM65" s="167">
        <v>160</v>
      </c>
      <c r="HN65" s="351"/>
      <c r="HO65" s="172"/>
      <c r="HP65" s="167">
        <v>160</v>
      </c>
      <c r="HQ65" s="351"/>
      <c r="HR65" s="172"/>
      <c r="HS65" s="167">
        <v>160</v>
      </c>
      <c r="HT65" s="351"/>
      <c r="HU65" s="172"/>
      <c r="HV65" s="167">
        <v>160</v>
      </c>
      <c r="HW65" s="351"/>
      <c r="HX65" s="172"/>
      <c r="HY65" s="167">
        <v>160</v>
      </c>
      <c r="HZ65" s="351"/>
      <c r="IA65" s="172"/>
      <c r="IB65" s="167">
        <v>160</v>
      </c>
      <c r="IC65" s="351"/>
      <c r="ID65" s="172"/>
      <c r="IE65" s="167">
        <v>160</v>
      </c>
      <c r="IF65" s="351"/>
      <c r="IG65" s="172"/>
      <c r="IH65" s="167">
        <v>160</v>
      </c>
      <c r="II65" s="351"/>
      <c r="IJ65" s="172"/>
      <c r="IK65" s="256">
        <f t="shared" si="43"/>
        <v>0</v>
      </c>
      <c r="IL65" s="255">
        <f t="shared" si="44"/>
        <v>0</v>
      </c>
      <c r="IM65" s="230">
        <f t="shared" si="45"/>
        <v>0</v>
      </c>
      <c r="IN65" s="231">
        <f t="shared" si="46"/>
        <v>0</v>
      </c>
      <c r="IQ65" s="167">
        <v>160</v>
      </c>
      <c r="IR65" s="351"/>
      <c r="IS65" s="172"/>
      <c r="IT65" s="167">
        <v>160</v>
      </c>
      <c r="IU65" s="351"/>
      <c r="IV65" s="172"/>
      <c r="IW65" s="167">
        <v>160</v>
      </c>
      <c r="IX65" s="351"/>
      <c r="IY65" s="172"/>
      <c r="IZ65" s="167">
        <v>160</v>
      </c>
      <c r="JA65" s="351"/>
      <c r="JB65" s="172"/>
      <c r="JC65" s="167">
        <v>160</v>
      </c>
      <c r="JD65" s="351"/>
      <c r="JE65" s="172"/>
      <c r="JF65" s="167">
        <v>160</v>
      </c>
      <c r="JG65" s="351"/>
      <c r="JH65" s="172"/>
      <c r="JI65" s="209">
        <v>160</v>
      </c>
      <c r="JJ65" s="351"/>
      <c r="JK65" s="172"/>
      <c r="JL65" s="167">
        <v>160</v>
      </c>
      <c r="JM65" s="351"/>
      <c r="JN65" s="172"/>
      <c r="JO65" s="256">
        <f t="shared" si="47"/>
        <v>0</v>
      </c>
      <c r="JP65" s="255">
        <f t="shared" si="48"/>
        <v>0</v>
      </c>
      <c r="JQ65" s="230">
        <f t="shared" si="49"/>
        <v>0</v>
      </c>
      <c r="JR65" s="231">
        <f t="shared" si="50"/>
        <v>0</v>
      </c>
      <c r="JU65" s="357">
        <v>160</v>
      </c>
      <c r="JV65" s="335"/>
      <c r="JW65" s="172"/>
      <c r="JX65" s="167">
        <v>160</v>
      </c>
      <c r="JY65" s="351"/>
      <c r="JZ65" s="172"/>
      <c r="KA65" s="198">
        <v>160</v>
      </c>
      <c r="KB65" s="335"/>
      <c r="KC65" s="172"/>
      <c r="KD65" s="198">
        <v>160</v>
      </c>
      <c r="KE65" s="335"/>
      <c r="KF65" s="172"/>
      <c r="KG65" s="167">
        <v>160</v>
      </c>
      <c r="KH65" s="351"/>
      <c r="KI65" s="172"/>
      <c r="KJ65" s="167">
        <v>160</v>
      </c>
      <c r="KK65" s="351"/>
      <c r="KL65" s="172"/>
      <c r="KM65" s="167">
        <v>160</v>
      </c>
      <c r="KN65" s="351"/>
      <c r="KO65" s="172"/>
      <c r="KP65" s="167">
        <v>160</v>
      </c>
      <c r="KQ65" s="351"/>
      <c r="KR65" s="172"/>
      <c r="KS65" s="256">
        <f t="shared" si="51"/>
        <v>0</v>
      </c>
      <c r="KT65" s="255">
        <f t="shared" si="52"/>
        <v>0</v>
      </c>
      <c r="KU65" s="230">
        <f t="shared" si="53"/>
        <v>0</v>
      </c>
      <c r="KV65" s="231">
        <f t="shared" si="54"/>
        <v>0</v>
      </c>
      <c r="KY65" s="287" t="s">
        <v>300</v>
      </c>
      <c r="KZ65" s="365">
        <v>160</v>
      </c>
      <c r="LA65" s="335"/>
      <c r="LB65" s="180"/>
      <c r="LC65" s="256">
        <f t="shared" si="55"/>
        <v>0</v>
      </c>
      <c r="LD65" s="231">
        <f t="shared" si="58"/>
        <v>0</v>
      </c>
      <c r="LE65" s="230">
        <f t="shared" si="56"/>
        <v>0</v>
      </c>
      <c r="LF65" s="255">
        <f t="shared" si="59"/>
        <v>0</v>
      </c>
      <c r="LG65" s="297"/>
      <c r="LJ65" s="232">
        <f t="shared" si="60"/>
        <v>0</v>
      </c>
      <c r="LK65" s="259">
        <f t="shared" si="61"/>
        <v>0</v>
      </c>
      <c r="LL65" s="230">
        <f t="shared" si="62"/>
        <v>0</v>
      </c>
      <c r="LM65" s="231">
        <f t="shared" si="63"/>
        <v>0</v>
      </c>
      <c r="LN65" s="234">
        <f t="shared" si="64"/>
        <v>0</v>
      </c>
      <c r="LO65" s="233">
        <f t="shared" si="65"/>
        <v>0</v>
      </c>
      <c r="LP65" s="230">
        <f t="shared" si="66"/>
        <v>0</v>
      </c>
      <c r="LQ65" s="255">
        <f t="shared" si="67"/>
        <v>0</v>
      </c>
      <c r="LR65" s="426">
        <f t="shared" si="68"/>
        <v>0</v>
      </c>
      <c r="LS65" s="434">
        <f t="shared" si="69"/>
        <v>0</v>
      </c>
      <c r="LT65" s="426">
        <f t="shared" si="70"/>
        <v>0</v>
      </c>
      <c r="LU65" s="431">
        <f t="shared" si="71"/>
        <v>0</v>
      </c>
      <c r="LV65" s="429" t="s">
        <v>343</v>
      </c>
      <c r="LW65" s="434" t="s">
        <v>343</v>
      </c>
      <c r="LX65" s="426">
        <f t="shared" si="72"/>
        <v>0</v>
      </c>
      <c r="LY65" s="431">
        <f t="shared" si="73"/>
        <v>0</v>
      </c>
      <c r="MD65" s="26"/>
      <c r="ME65" s="26"/>
      <c r="MG65" s="26"/>
    </row>
    <row r="66" spans="2:345" s="4" customFormat="1" ht="15" hidden="1" customHeight="1" x14ac:dyDescent="0.25">
      <c r="B66" s="46"/>
      <c r="C66" s="572"/>
      <c r="D66" s="573"/>
      <c r="E66" s="564"/>
      <c r="F66" s="575"/>
      <c r="G66" s="593"/>
      <c r="H66" s="58"/>
      <c r="I66" s="57">
        <f>INT(ROUND(F66,2)*(IF(RIGHT(G66,1)="*",data!$J$11*H66+(IF(H66&gt;0, data!$K$11,0)),(IF(G66&gt;0,data!$J$11*RIGHT(G66,5)+data!$K$11,0)))))</f>
        <v>0</v>
      </c>
      <c r="J66" s="57"/>
      <c r="K66" s="594"/>
      <c r="L66" s="566"/>
      <c r="M66" s="131"/>
      <c r="N66" s="57">
        <f>INT(ROUND(F66,2)*(IF(J66&gt;0,(IF(L66="ano",data!$J$6,0)),0)))</f>
        <v>0</v>
      </c>
      <c r="O66" s="61"/>
      <c r="P66" s="63"/>
      <c r="Q66" s="26"/>
      <c r="R66" s="292" t="str">
        <f t="shared" si="17"/>
        <v/>
      </c>
      <c r="S66" s="293" t="str">
        <f t="shared" si="18"/>
        <v/>
      </c>
      <c r="T66" s="65" t="s">
        <v>343</v>
      </c>
      <c r="U66" s="294" t="str">
        <f t="shared" si="57"/>
        <v/>
      </c>
      <c r="V66" s="23"/>
      <c r="W66" s="26"/>
      <c r="X66" s="26">
        <f>IF(OR(G66=data!$I$18,G66=data!$I$19,G66=data!$I$20,G66=data!$I$21,G66=data!$I$22,G66=data!$I$23,G66=data!$I$24,G66=data!$I$25,G66=data!$I$26,G66=data!$I$27,G66=data!$I$28,G66=data!$I$29,G66=data!$I$30,G66=data!$I$31,G66=data!$I$32,G66=data!$I$33,G66=data!$I$34,G66=data!$I$35,G66=data!$I$36,G66=data!$I$37,G66=data!$I$38,G66=data!$I$39,G66=data!$I$40,G66=data!$I$41,G66=data!$I$42,G66=data!$I$43,G66=data!$I$44),1,0)</f>
        <v>0</v>
      </c>
      <c r="Z66" s="176" t="s">
        <v>300</v>
      </c>
      <c r="AA66" s="10"/>
      <c r="AB66" s="10"/>
      <c r="AC66" s="578">
        <v>160</v>
      </c>
      <c r="AD66" s="579"/>
      <c r="AE66" s="580"/>
      <c r="AF66" s="578">
        <v>160</v>
      </c>
      <c r="AG66" s="579"/>
      <c r="AH66" s="580"/>
      <c r="AI66" s="578">
        <v>160</v>
      </c>
      <c r="AJ66" s="579"/>
      <c r="AK66" s="580"/>
      <c r="AL66" s="578">
        <v>160</v>
      </c>
      <c r="AM66" s="579"/>
      <c r="AN66" s="580"/>
      <c r="AO66" s="578">
        <v>160</v>
      </c>
      <c r="AP66" s="579"/>
      <c r="AQ66" s="580"/>
      <c r="AR66" s="578">
        <v>160</v>
      </c>
      <c r="AS66" s="579"/>
      <c r="AT66" s="580"/>
      <c r="AU66" s="578">
        <v>160</v>
      </c>
      <c r="AV66" s="579"/>
      <c r="AW66" s="580"/>
      <c r="AX66" s="578">
        <v>160</v>
      </c>
      <c r="AY66" s="579"/>
      <c r="AZ66" s="580"/>
      <c r="BA66" s="578">
        <v>160</v>
      </c>
      <c r="BB66" s="579"/>
      <c r="BC66" s="580"/>
      <c r="BD66" s="578">
        <v>160</v>
      </c>
      <c r="BE66" s="579"/>
      <c r="BF66" s="580"/>
      <c r="BG66" s="578">
        <v>160</v>
      </c>
      <c r="BH66" s="579"/>
      <c r="BI66" s="580"/>
      <c r="BJ66" s="578">
        <v>160</v>
      </c>
      <c r="BK66" s="579"/>
      <c r="BL66" s="580"/>
      <c r="BM66" s="337">
        <f t="shared" si="19"/>
        <v>0</v>
      </c>
      <c r="BN66" s="231">
        <f t="shared" si="20"/>
        <v>0</v>
      </c>
      <c r="BO66" s="230">
        <f t="shared" si="21"/>
        <v>0</v>
      </c>
      <c r="BP66" s="231">
        <f t="shared" si="22"/>
        <v>0</v>
      </c>
      <c r="BQ66" s="23"/>
      <c r="BR66" s="23"/>
      <c r="BS66" s="177">
        <v>160</v>
      </c>
      <c r="BT66" s="591"/>
      <c r="BU66" s="178"/>
      <c r="BV66" s="177">
        <v>160</v>
      </c>
      <c r="BW66" s="591"/>
      <c r="BX66" s="178"/>
      <c r="BY66" s="177">
        <v>160</v>
      </c>
      <c r="BZ66" s="591"/>
      <c r="CA66" s="178"/>
      <c r="CB66" s="177">
        <v>160</v>
      </c>
      <c r="CC66" s="591"/>
      <c r="CD66" s="178"/>
      <c r="CE66" s="177">
        <v>160</v>
      </c>
      <c r="CF66" s="591"/>
      <c r="CG66" s="178"/>
      <c r="CH66" s="177">
        <v>160</v>
      </c>
      <c r="CI66" s="591"/>
      <c r="CJ66" s="178"/>
      <c r="CK66" s="177">
        <v>160</v>
      </c>
      <c r="CL66" s="591"/>
      <c r="CM66" s="178"/>
      <c r="CN66" s="177">
        <v>160</v>
      </c>
      <c r="CO66" s="591"/>
      <c r="CP66" s="178"/>
      <c r="CQ66" s="256">
        <f t="shared" si="23"/>
        <v>0</v>
      </c>
      <c r="CR66" s="255">
        <f t="shared" si="24"/>
        <v>0</v>
      </c>
      <c r="CS66" s="230">
        <f t="shared" si="25"/>
        <v>0</v>
      </c>
      <c r="CT66" s="231">
        <f t="shared" si="26"/>
        <v>0</v>
      </c>
      <c r="CU66" s="23"/>
      <c r="CV66" s="23"/>
      <c r="CW66" s="177">
        <v>160</v>
      </c>
      <c r="CX66" s="584"/>
      <c r="CY66" s="585"/>
      <c r="CZ66" s="205">
        <v>160</v>
      </c>
      <c r="DA66" s="579"/>
      <c r="DB66" s="585"/>
      <c r="DC66" s="205">
        <v>160</v>
      </c>
      <c r="DD66" s="579"/>
      <c r="DE66" s="585"/>
      <c r="DF66" s="205">
        <v>160</v>
      </c>
      <c r="DG66" s="579"/>
      <c r="DH66" s="585"/>
      <c r="DI66" s="205">
        <v>160</v>
      </c>
      <c r="DJ66" s="579"/>
      <c r="DK66" s="585"/>
      <c r="DL66" s="177">
        <v>160</v>
      </c>
      <c r="DM66" s="584"/>
      <c r="DN66" s="585"/>
      <c r="DO66" s="205">
        <v>160</v>
      </c>
      <c r="DP66" s="579"/>
      <c r="DQ66" s="585"/>
      <c r="DR66" s="205">
        <v>160</v>
      </c>
      <c r="DS66" s="579"/>
      <c r="DT66" s="585"/>
      <c r="DU66" s="256">
        <f t="shared" si="27"/>
        <v>0</v>
      </c>
      <c r="DV66" s="255">
        <f t="shared" si="28"/>
        <v>0</v>
      </c>
      <c r="DW66" s="230">
        <f t="shared" si="29"/>
        <v>0</v>
      </c>
      <c r="DX66" s="231">
        <f t="shared" si="30"/>
        <v>0</v>
      </c>
      <c r="DY66" s="23"/>
      <c r="DZ66" s="23"/>
      <c r="EA66" s="586">
        <v>160</v>
      </c>
      <c r="EB66" s="591"/>
      <c r="EC66" s="585"/>
      <c r="ED66" s="205">
        <v>160</v>
      </c>
      <c r="EE66" s="591"/>
      <c r="EF66" s="585"/>
      <c r="EG66" s="205">
        <v>160</v>
      </c>
      <c r="EH66" s="591"/>
      <c r="EI66" s="585"/>
      <c r="EJ66" s="205">
        <v>160</v>
      </c>
      <c r="EK66" s="591"/>
      <c r="EL66" s="585"/>
      <c r="EM66" s="177">
        <v>160</v>
      </c>
      <c r="EN66" s="584"/>
      <c r="EO66" s="585"/>
      <c r="EP66" s="205">
        <v>160</v>
      </c>
      <c r="EQ66" s="591"/>
      <c r="ER66" s="585"/>
      <c r="ES66" s="177">
        <v>160</v>
      </c>
      <c r="ET66" s="584"/>
      <c r="EU66" s="585"/>
      <c r="EV66" s="205">
        <v>160</v>
      </c>
      <c r="EW66" s="591"/>
      <c r="EX66" s="585"/>
      <c r="EY66" s="256">
        <f t="shared" si="31"/>
        <v>0</v>
      </c>
      <c r="EZ66" s="255">
        <f t="shared" si="32"/>
        <v>0</v>
      </c>
      <c r="FA66" s="230">
        <f t="shared" si="33"/>
        <v>0</v>
      </c>
      <c r="FB66" s="231">
        <f t="shared" si="34"/>
        <v>0</v>
      </c>
      <c r="FC66" s="23"/>
      <c r="FD66" s="23"/>
      <c r="FE66" s="586">
        <v>160</v>
      </c>
      <c r="FF66" s="591"/>
      <c r="FG66" s="585"/>
      <c r="FH66" s="205">
        <v>160</v>
      </c>
      <c r="FI66" s="591"/>
      <c r="FJ66" s="585"/>
      <c r="FK66" s="205">
        <v>160</v>
      </c>
      <c r="FL66" s="591"/>
      <c r="FM66" s="585"/>
      <c r="FN66" s="205">
        <v>160</v>
      </c>
      <c r="FO66" s="591"/>
      <c r="FP66" s="585"/>
      <c r="FQ66" s="205">
        <v>160</v>
      </c>
      <c r="FR66" s="591"/>
      <c r="FS66" s="585"/>
      <c r="FT66" s="205">
        <v>160</v>
      </c>
      <c r="FU66" s="591"/>
      <c r="FV66" s="585"/>
      <c r="FW66" s="205">
        <v>160</v>
      </c>
      <c r="FX66" s="591"/>
      <c r="FY66" s="585"/>
      <c r="FZ66" s="205">
        <v>160</v>
      </c>
      <c r="GA66" s="591"/>
      <c r="GB66" s="585"/>
      <c r="GC66" s="256">
        <f t="shared" si="35"/>
        <v>0</v>
      </c>
      <c r="GD66" s="255">
        <f t="shared" si="36"/>
        <v>0</v>
      </c>
      <c r="GE66" s="230">
        <f t="shared" si="37"/>
        <v>0</v>
      </c>
      <c r="GF66" s="231">
        <f t="shared" si="38"/>
        <v>0</v>
      </c>
      <c r="GG66" s="23"/>
      <c r="GH66" s="23"/>
      <c r="GI66" s="586">
        <v>160</v>
      </c>
      <c r="GJ66" s="591"/>
      <c r="GK66" s="585"/>
      <c r="GL66" s="205">
        <v>160</v>
      </c>
      <c r="GM66" s="591"/>
      <c r="GN66" s="585"/>
      <c r="GO66" s="177">
        <v>160</v>
      </c>
      <c r="GP66" s="584"/>
      <c r="GQ66" s="585"/>
      <c r="GR66" s="177">
        <v>160</v>
      </c>
      <c r="GS66" s="584"/>
      <c r="GT66" s="585"/>
      <c r="GU66" s="177">
        <v>160</v>
      </c>
      <c r="GV66" s="584"/>
      <c r="GW66" s="585"/>
      <c r="GX66" s="177">
        <v>160</v>
      </c>
      <c r="GY66" s="584"/>
      <c r="GZ66" s="585"/>
      <c r="HA66" s="205">
        <v>160</v>
      </c>
      <c r="HB66" s="591"/>
      <c r="HC66" s="585"/>
      <c r="HD66" s="205">
        <v>160</v>
      </c>
      <c r="HE66" s="591"/>
      <c r="HF66" s="585"/>
      <c r="HG66" s="256">
        <f t="shared" si="39"/>
        <v>0</v>
      </c>
      <c r="HH66" s="255">
        <f t="shared" si="40"/>
        <v>0</v>
      </c>
      <c r="HI66" s="230">
        <f t="shared" si="41"/>
        <v>0</v>
      </c>
      <c r="HJ66" s="231">
        <f t="shared" si="42"/>
        <v>0</v>
      </c>
      <c r="HK66" s="23"/>
      <c r="HL66" s="23"/>
      <c r="HM66" s="177">
        <v>160</v>
      </c>
      <c r="HN66" s="584"/>
      <c r="HO66" s="585"/>
      <c r="HP66" s="177">
        <v>160</v>
      </c>
      <c r="HQ66" s="584"/>
      <c r="HR66" s="585"/>
      <c r="HS66" s="177">
        <v>160</v>
      </c>
      <c r="HT66" s="584"/>
      <c r="HU66" s="585"/>
      <c r="HV66" s="177">
        <v>160</v>
      </c>
      <c r="HW66" s="584"/>
      <c r="HX66" s="585"/>
      <c r="HY66" s="177">
        <v>160</v>
      </c>
      <c r="HZ66" s="584"/>
      <c r="IA66" s="585"/>
      <c r="IB66" s="177">
        <v>160</v>
      </c>
      <c r="IC66" s="584"/>
      <c r="ID66" s="585"/>
      <c r="IE66" s="177">
        <v>160</v>
      </c>
      <c r="IF66" s="584"/>
      <c r="IG66" s="585"/>
      <c r="IH66" s="177">
        <v>160</v>
      </c>
      <c r="II66" s="584"/>
      <c r="IJ66" s="585"/>
      <c r="IK66" s="256">
        <f t="shared" si="43"/>
        <v>0</v>
      </c>
      <c r="IL66" s="255">
        <f t="shared" si="44"/>
        <v>0</v>
      </c>
      <c r="IM66" s="230">
        <f t="shared" si="45"/>
        <v>0</v>
      </c>
      <c r="IN66" s="231">
        <f t="shared" si="46"/>
        <v>0</v>
      </c>
      <c r="IO66" s="23"/>
      <c r="IP66" s="23"/>
      <c r="IQ66" s="177">
        <v>160</v>
      </c>
      <c r="IR66" s="584"/>
      <c r="IS66" s="585"/>
      <c r="IT66" s="177">
        <v>160</v>
      </c>
      <c r="IU66" s="584"/>
      <c r="IV66" s="585"/>
      <c r="IW66" s="177">
        <v>160</v>
      </c>
      <c r="IX66" s="584"/>
      <c r="IY66" s="585"/>
      <c r="IZ66" s="177">
        <v>160</v>
      </c>
      <c r="JA66" s="584"/>
      <c r="JB66" s="585"/>
      <c r="JC66" s="177">
        <v>160</v>
      </c>
      <c r="JD66" s="584"/>
      <c r="JE66" s="585"/>
      <c r="JF66" s="177">
        <v>160</v>
      </c>
      <c r="JG66" s="584"/>
      <c r="JH66" s="585"/>
      <c r="JI66" s="568">
        <v>160</v>
      </c>
      <c r="JJ66" s="584"/>
      <c r="JK66" s="585"/>
      <c r="JL66" s="177">
        <v>160</v>
      </c>
      <c r="JM66" s="584"/>
      <c r="JN66" s="585"/>
      <c r="JO66" s="256">
        <f t="shared" si="47"/>
        <v>0</v>
      </c>
      <c r="JP66" s="255">
        <f t="shared" si="48"/>
        <v>0</v>
      </c>
      <c r="JQ66" s="230">
        <f t="shared" si="49"/>
        <v>0</v>
      </c>
      <c r="JR66" s="231">
        <f t="shared" si="50"/>
        <v>0</v>
      </c>
      <c r="JS66" s="23"/>
      <c r="JT66" s="23"/>
      <c r="JU66" s="586">
        <v>160</v>
      </c>
      <c r="JV66" s="591"/>
      <c r="JW66" s="585"/>
      <c r="JX66" s="177">
        <v>160</v>
      </c>
      <c r="JY66" s="584"/>
      <c r="JZ66" s="585"/>
      <c r="KA66" s="205">
        <v>160</v>
      </c>
      <c r="KB66" s="591"/>
      <c r="KC66" s="585"/>
      <c r="KD66" s="205">
        <v>160</v>
      </c>
      <c r="KE66" s="591"/>
      <c r="KF66" s="585"/>
      <c r="KG66" s="177">
        <v>160</v>
      </c>
      <c r="KH66" s="584"/>
      <c r="KI66" s="585"/>
      <c r="KJ66" s="177">
        <v>160</v>
      </c>
      <c r="KK66" s="584"/>
      <c r="KL66" s="585"/>
      <c r="KM66" s="177">
        <v>160</v>
      </c>
      <c r="KN66" s="584"/>
      <c r="KO66" s="585"/>
      <c r="KP66" s="177">
        <v>160</v>
      </c>
      <c r="KQ66" s="584"/>
      <c r="KR66" s="585"/>
      <c r="KS66" s="256">
        <f t="shared" si="51"/>
        <v>0</v>
      </c>
      <c r="KT66" s="255">
        <f t="shared" si="52"/>
        <v>0</v>
      </c>
      <c r="KU66" s="230">
        <f t="shared" si="53"/>
        <v>0</v>
      </c>
      <c r="KV66" s="231">
        <f t="shared" si="54"/>
        <v>0</v>
      </c>
      <c r="KW66" s="23"/>
      <c r="KX66" s="23"/>
      <c r="KY66" s="589" t="s">
        <v>300</v>
      </c>
      <c r="KZ66" s="595">
        <v>160</v>
      </c>
      <c r="LA66" s="591"/>
      <c r="LB66" s="178"/>
      <c r="LC66" s="256">
        <f t="shared" si="55"/>
        <v>0</v>
      </c>
      <c r="LD66" s="231">
        <f t="shared" si="58"/>
        <v>0</v>
      </c>
      <c r="LE66" s="230">
        <f t="shared" si="56"/>
        <v>0</v>
      </c>
      <c r="LF66" s="255">
        <f t="shared" si="59"/>
        <v>0</v>
      </c>
      <c r="LG66" s="592"/>
      <c r="LH66" s="23"/>
      <c r="LI66" s="23"/>
      <c r="LJ66" s="232">
        <f t="shared" si="60"/>
        <v>0</v>
      </c>
      <c r="LK66" s="259">
        <f t="shared" si="61"/>
        <v>0</v>
      </c>
      <c r="LL66" s="230">
        <f t="shared" si="62"/>
        <v>0</v>
      </c>
      <c r="LM66" s="231">
        <f t="shared" si="63"/>
        <v>0</v>
      </c>
      <c r="LN66" s="234">
        <f t="shared" si="64"/>
        <v>0</v>
      </c>
      <c r="LO66" s="233">
        <f t="shared" si="65"/>
        <v>0</v>
      </c>
      <c r="LP66" s="230">
        <f t="shared" si="66"/>
        <v>0</v>
      </c>
      <c r="LQ66" s="255">
        <f t="shared" si="67"/>
        <v>0</v>
      </c>
      <c r="LR66" s="426">
        <f t="shared" si="68"/>
        <v>0</v>
      </c>
      <c r="LS66" s="434">
        <f t="shared" si="69"/>
        <v>0</v>
      </c>
      <c r="LT66" s="426">
        <f t="shared" si="70"/>
        <v>0</v>
      </c>
      <c r="LU66" s="431">
        <f t="shared" si="71"/>
        <v>0</v>
      </c>
      <c r="LV66" s="429" t="s">
        <v>343</v>
      </c>
      <c r="LW66" s="434" t="s">
        <v>343</v>
      </c>
      <c r="LX66" s="426">
        <f t="shared" si="72"/>
        <v>0</v>
      </c>
      <c r="LY66" s="431">
        <f t="shared" si="73"/>
        <v>0</v>
      </c>
      <c r="LZ66" s="23"/>
      <c r="MD66" s="26"/>
      <c r="ME66" s="26"/>
      <c r="MG66" s="26"/>
    </row>
    <row r="67" spans="2:345" s="4" customFormat="1" ht="16.5" customHeight="1" x14ac:dyDescent="0.25">
      <c r="B67" s="46" t="s">
        <v>40</v>
      </c>
      <c r="C67" s="952"/>
      <c r="D67" s="953"/>
      <c r="E67" s="313"/>
      <c r="F67" s="314"/>
      <c r="G67" s="315"/>
      <c r="H67" s="59"/>
      <c r="I67" s="57">
        <f>INT(ROUND(F67,2)*(IF(RIGHT(G67,1)="*",data!$J$11*H67+(IF(H67&gt;0, data!$K$11,0)),(IF(G67&gt;0,data!$J$11*RIGHT(G67,5)+data!$K$11,0)))))</f>
        <v>0</v>
      </c>
      <c r="J67" s="57">
        <f>IF(E67&gt;0,I67*E67,0)</f>
        <v>0</v>
      </c>
      <c r="K67" s="319"/>
      <c r="L67" s="320"/>
      <c r="M67" s="318"/>
      <c r="N67" s="57">
        <f>INT(ROUND(F67,2)*(IF(J67&gt;0,(IF(L67="ano",data!$J$6,0)),0)))</f>
        <v>0</v>
      </c>
      <c r="O67" s="61">
        <f>IF(M67&gt;E67,N67*E67,N67*M67)</f>
        <v>0</v>
      </c>
      <c r="P67" s="63">
        <f>J67+O67</f>
        <v>0</v>
      </c>
      <c r="Q67" s="26"/>
      <c r="R67" s="292" t="str">
        <f t="shared" si="17"/>
        <v/>
      </c>
      <c r="S67" s="293" t="str">
        <f t="shared" si="18"/>
        <v/>
      </c>
      <c r="T67" s="65" t="s">
        <v>343</v>
      </c>
      <c r="U67" s="294" t="str">
        <f t="shared" si="57"/>
        <v/>
      </c>
      <c r="V67" s="4">
        <f>IF(P67&gt;0,IF(ISTEXT(C67)=TRUE,0,1),0)</f>
        <v>0</v>
      </c>
      <c r="W67" s="26">
        <f>IF(H67&gt;0,IF(RIGHT(G67,1)="*",0,1),0)</f>
        <v>0</v>
      </c>
      <c r="X67" s="26">
        <f>IF(OR(G67=data!$I$18,G67=data!$I$19,G67=data!$I$20,G67=data!$I$21,G67=data!$I$22,G67=data!$I$23,G67=data!$I$24,G67=data!$I$25,G67=data!$I$26,G67=data!$I$27,G67=data!$I$28,G67=data!$I$29,G67=data!$I$30,G67=data!$I$31,G67=data!$I$32,G67=data!$I$33,G67=data!$I$34,G67=data!$I$35,G67=data!$I$36,G67=data!$I$37,G67=data!$I$38,G67=data!$I$39,G67=data!$I$40,G67=data!$I$41,G67=data!$I$42,G67=data!$I$43,G67=data!$I$44),1,0)</f>
        <v>0</v>
      </c>
      <c r="Z67" s="179" t="s">
        <v>300</v>
      </c>
      <c r="AA67" s="10"/>
      <c r="AB67" s="10"/>
      <c r="AC67" s="171">
        <v>160</v>
      </c>
      <c r="AD67" s="336"/>
      <c r="AE67" s="227"/>
      <c r="AF67" s="171">
        <v>160</v>
      </c>
      <c r="AG67" s="336"/>
      <c r="AH67" s="227"/>
      <c r="AI67" s="171">
        <v>160</v>
      </c>
      <c r="AJ67" s="336"/>
      <c r="AK67" s="227"/>
      <c r="AL67" s="171">
        <v>160</v>
      </c>
      <c r="AM67" s="336"/>
      <c r="AN67" s="227"/>
      <c r="AO67" s="171">
        <v>160</v>
      </c>
      <c r="AP67" s="336"/>
      <c r="AQ67" s="227"/>
      <c r="AR67" s="171">
        <v>160</v>
      </c>
      <c r="AS67" s="336"/>
      <c r="AT67" s="227"/>
      <c r="AU67" s="171">
        <v>160</v>
      </c>
      <c r="AV67" s="336"/>
      <c r="AW67" s="227"/>
      <c r="AX67" s="171">
        <v>160</v>
      </c>
      <c r="AY67" s="336"/>
      <c r="AZ67" s="227"/>
      <c r="BA67" s="171">
        <v>160</v>
      </c>
      <c r="BB67" s="336"/>
      <c r="BC67" s="227"/>
      <c r="BD67" s="171">
        <v>160</v>
      </c>
      <c r="BE67" s="336"/>
      <c r="BF67" s="227"/>
      <c r="BG67" s="171">
        <v>160</v>
      </c>
      <c r="BH67" s="336"/>
      <c r="BI67" s="227"/>
      <c r="BJ67" s="171">
        <v>160</v>
      </c>
      <c r="BK67" s="336"/>
      <c r="BL67" s="227"/>
      <c r="BM67" s="337">
        <f t="shared" si="19"/>
        <v>0</v>
      </c>
      <c r="BN67" s="231">
        <f t="shared" si="20"/>
        <v>0</v>
      </c>
      <c r="BO67" s="230">
        <f t="shared" si="21"/>
        <v>0</v>
      </c>
      <c r="BP67" s="231">
        <f t="shared" si="22"/>
        <v>0</v>
      </c>
      <c r="BS67" s="167">
        <v>160</v>
      </c>
      <c r="BT67" s="335"/>
      <c r="BU67" s="180"/>
      <c r="BV67" s="167">
        <v>160</v>
      </c>
      <c r="BW67" s="335"/>
      <c r="BX67" s="180"/>
      <c r="BY67" s="167">
        <v>160</v>
      </c>
      <c r="BZ67" s="335"/>
      <c r="CA67" s="180"/>
      <c r="CB67" s="167">
        <v>160</v>
      </c>
      <c r="CC67" s="335"/>
      <c r="CD67" s="180"/>
      <c r="CE67" s="167">
        <v>160</v>
      </c>
      <c r="CF67" s="335"/>
      <c r="CG67" s="180"/>
      <c r="CH67" s="167">
        <v>160</v>
      </c>
      <c r="CI67" s="335"/>
      <c r="CJ67" s="180"/>
      <c r="CK67" s="167">
        <v>160</v>
      </c>
      <c r="CL67" s="335"/>
      <c r="CM67" s="180"/>
      <c r="CN67" s="167">
        <v>160</v>
      </c>
      <c r="CO67" s="335"/>
      <c r="CP67" s="180"/>
      <c r="CQ67" s="256">
        <f t="shared" si="23"/>
        <v>0</v>
      </c>
      <c r="CR67" s="255">
        <f t="shared" si="24"/>
        <v>0</v>
      </c>
      <c r="CS67" s="230">
        <f t="shared" si="25"/>
        <v>0</v>
      </c>
      <c r="CT67" s="231">
        <f t="shared" si="26"/>
        <v>0</v>
      </c>
      <c r="CW67" s="167">
        <v>160</v>
      </c>
      <c r="CX67" s="351"/>
      <c r="CY67" s="172"/>
      <c r="CZ67" s="198">
        <v>160</v>
      </c>
      <c r="DA67" s="336"/>
      <c r="DB67" s="172"/>
      <c r="DC67" s="198">
        <v>160</v>
      </c>
      <c r="DD67" s="336"/>
      <c r="DE67" s="172"/>
      <c r="DF67" s="198">
        <v>160</v>
      </c>
      <c r="DG67" s="336"/>
      <c r="DH67" s="172"/>
      <c r="DI67" s="198">
        <v>160</v>
      </c>
      <c r="DJ67" s="336"/>
      <c r="DK67" s="172"/>
      <c r="DL67" s="167">
        <v>160</v>
      </c>
      <c r="DM67" s="351"/>
      <c r="DN67" s="172"/>
      <c r="DO67" s="198">
        <v>160</v>
      </c>
      <c r="DP67" s="336"/>
      <c r="DQ67" s="172"/>
      <c r="DR67" s="198">
        <v>160</v>
      </c>
      <c r="DS67" s="336"/>
      <c r="DT67" s="172"/>
      <c r="DU67" s="256">
        <f t="shared" si="27"/>
        <v>0</v>
      </c>
      <c r="DV67" s="255">
        <f t="shared" si="28"/>
        <v>0</v>
      </c>
      <c r="DW67" s="230">
        <f t="shared" si="29"/>
        <v>0</v>
      </c>
      <c r="DX67" s="231">
        <f t="shared" si="30"/>
        <v>0</v>
      </c>
      <c r="EA67" s="357">
        <v>160</v>
      </c>
      <c r="EB67" s="335"/>
      <c r="EC67" s="172"/>
      <c r="ED67" s="198">
        <v>160</v>
      </c>
      <c r="EE67" s="335"/>
      <c r="EF67" s="172"/>
      <c r="EG67" s="198">
        <v>160</v>
      </c>
      <c r="EH67" s="335"/>
      <c r="EI67" s="172"/>
      <c r="EJ67" s="198">
        <v>160</v>
      </c>
      <c r="EK67" s="335"/>
      <c r="EL67" s="172"/>
      <c r="EM67" s="167">
        <v>160</v>
      </c>
      <c r="EN67" s="351"/>
      <c r="EO67" s="172"/>
      <c r="EP67" s="198">
        <v>160</v>
      </c>
      <c r="EQ67" s="335"/>
      <c r="ER67" s="172"/>
      <c r="ES67" s="167">
        <v>160</v>
      </c>
      <c r="ET67" s="351"/>
      <c r="EU67" s="172"/>
      <c r="EV67" s="198">
        <v>160</v>
      </c>
      <c r="EW67" s="335"/>
      <c r="EX67" s="172"/>
      <c r="EY67" s="256">
        <f t="shared" si="31"/>
        <v>0</v>
      </c>
      <c r="EZ67" s="255">
        <f t="shared" si="32"/>
        <v>0</v>
      </c>
      <c r="FA67" s="230">
        <f t="shared" si="33"/>
        <v>0</v>
      </c>
      <c r="FB67" s="231">
        <f t="shared" si="34"/>
        <v>0</v>
      </c>
      <c r="FE67" s="357">
        <v>160</v>
      </c>
      <c r="FF67" s="335"/>
      <c r="FG67" s="172"/>
      <c r="FH67" s="198">
        <v>160</v>
      </c>
      <c r="FI67" s="335"/>
      <c r="FJ67" s="172"/>
      <c r="FK67" s="198">
        <v>160</v>
      </c>
      <c r="FL67" s="335"/>
      <c r="FM67" s="172"/>
      <c r="FN67" s="198">
        <v>160</v>
      </c>
      <c r="FO67" s="335"/>
      <c r="FP67" s="172"/>
      <c r="FQ67" s="198">
        <v>160</v>
      </c>
      <c r="FR67" s="335"/>
      <c r="FS67" s="172"/>
      <c r="FT67" s="198">
        <v>160</v>
      </c>
      <c r="FU67" s="335"/>
      <c r="FV67" s="172"/>
      <c r="FW67" s="198">
        <v>160</v>
      </c>
      <c r="FX67" s="335"/>
      <c r="FY67" s="172"/>
      <c r="FZ67" s="198">
        <v>160</v>
      </c>
      <c r="GA67" s="335"/>
      <c r="GB67" s="172"/>
      <c r="GC67" s="256">
        <f t="shared" si="35"/>
        <v>0</v>
      </c>
      <c r="GD67" s="255">
        <f t="shared" si="36"/>
        <v>0</v>
      </c>
      <c r="GE67" s="230">
        <f t="shared" si="37"/>
        <v>0</v>
      </c>
      <c r="GF67" s="231">
        <f t="shared" si="38"/>
        <v>0</v>
      </c>
      <c r="GI67" s="357">
        <v>160</v>
      </c>
      <c r="GJ67" s="335"/>
      <c r="GK67" s="172"/>
      <c r="GL67" s="198">
        <v>160</v>
      </c>
      <c r="GM67" s="335"/>
      <c r="GN67" s="172"/>
      <c r="GO67" s="167">
        <v>160</v>
      </c>
      <c r="GP67" s="351"/>
      <c r="GQ67" s="172"/>
      <c r="GR67" s="167">
        <v>160</v>
      </c>
      <c r="GS67" s="351"/>
      <c r="GT67" s="172"/>
      <c r="GU67" s="167">
        <v>160</v>
      </c>
      <c r="GV67" s="351"/>
      <c r="GW67" s="172"/>
      <c r="GX67" s="167">
        <v>160</v>
      </c>
      <c r="GY67" s="351"/>
      <c r="GZ67" s="172"/>
      <c r="HA67" s="198">
        <v>160</v>
      </c>
      <c r="HB67" s="335"/>
      <c r="HC67" s="172"/>
      <c r="HD67" s="198">
        <v>160</v>
      </c>
      <c r="HE67" s="335"/>
      <c r="HF67" s="172"/>
      <c r="HG67" s="256">
        <f t="shared" si="39"/>
        <v>0</v>
      </c>
      <c r="HH67" s="255">
        <f t="shared" si="40"/>
        <v>0</v>
      </c>
      <c r="HI67" s="230">
        <f t="shared" si="41"/>
        <v>0</v>
      </c>
      <c r="HJ67" s="231">
        <f t="shared" si="42"/>
        <v>0</v>
      </c>
      <c r="HM67" s="167">
        <v>160</v>
      </c>
      <c r="HN67" s="351"/>
      <c r="HO67" s="172"/>
      <c r="HP67" s="167">
        <v>160</v>
      </c>
      <c r="HQ67" s="351"/>
      <c r="HR67" s="172"/>
      <c r="HS67" s="167">
        <v>160</v>
      </c>
      <c r="HT67" s="351"/>
      <c r="HU67" s="172"/>
      <c r="HV67" s="167">
        <v>160</v>
      </c>
      <c r="HW67" s="351"/>
      <c r="HX67" s="172"/>
      <c r="HY67" s="167">
        <v>160</v>
      </c>
      <c r="HZ67" s="351"/>
      <c r="IA67" s="172"/>
      <c r="IB67" s="167">
        <v>160</v>
      </c>
      <c r="IC67" s="351"/>
      <c r="ID67" s="172"/>
      <c r="IE67" s="167">
        <v>160</v>
      </c>
      <c r="IF67" s="351"/>
      <c r="IG67" s="172"/>
      <c r="IH67" s="167">
        <v>160</v>
      </c>
      <c r="II67" s="351"/>
      <c r="IJ67" s="172"/>
      <c r="IK67" s="256">
        <f t="shared" si="43"/>
        <v>0</v>
      </c>
      <c r="IL67" s="255">
        <f t="shared" si="44"/>
        <v>0</v>
      </c>
      <c r="IM67" s="230">
        <f t="shared" si="45"/>
        <v>0</v>
      </c>
      <c r="IN67" s="231">
        <f t="shared" si="46"/>
        <v>0</v>
      </c>
      <c r="IQ67" s="167">
        <v>160</v>
      </c>
      <c r="IR67" s="351"/>
      <c r="IS67" s="172"/>
      <c r="IT67" s="167">
        <v>160</v>
      </c>
      <c r="IU67" s="351"/>
      <c r="IV67" s="172"/>
      <c r="IW67" s="167">
        <v>160</v>
      </c>
      <c r="IX67" s="351"/>
      <c r="IY67" s="172"/>
      <c r="IZ67" s="167">
        <v>160</v>
      </c>
      <c r="JA67" s="351"/>
      <c r="JB67" s="172"/>
      <c r="JC67" s="167">
        <v>160</v>
      </c>
      <c r="JD67" s="351"/>
      <c r="JE67" s="172"/>
      <c r="JF67" s="167">
        <v>160</v>
      </c>
      <c r="JG67" s="351"/>
      <c r="JH67" s="172"/>
      <c r="JI67" s="209">
        <v>160</v>
      </c>
      <c r="JJ67" s="351"/>
      <c r="JK67" s="172"/>
      <c r="JL67" s="167">
        <v>160</v>
      </c>
      <c r="JM67" s="351"/>
      <c r="JN67" s="172"/>
      <c r="JO67" s="256">
        <f t="shared" si="47"/>
        <v>0</v>
      </c>
      <c r="JP67" s="255">
        <f t="shared" si="48"/>
        <v>0</v>
      </c>
      <c r="JQ67" s="230">
        <f t="shared" si="49"/>
        <v>0</v>
      </c>
      <c r="JR67" s="231">
        <f t="shared" si="50"/>
        <v>0</v>
      </c>
      <c r="JU67" s="357">
        <v>160</v>
      </c>
      <c r="JV67" s="335"/>
      <c r="JW67" s="172"/>
      <c r="JX67" s="167">
        <v>160</v>
      </c>
      <c r="JY67" s="351"/>
      <c r="JZ67" s="172"/>
      <c r="KA67" s="198">
        <v>160</v>
      </c>
      <c r="KB67" s="335"/>
      <c r="KC67" s="172"/>
      <c r="KD67" s="198">
        <v>160</v>
      </c>
      <c r="KE67" s="335"/>
      <c r="KF67" s="172"/>
      <c r="KG67" s="167">
        <v>160</v>
      </c>
      <c r="KH67" s="351"/>
      <c r="KI67" s="172"/>
      <c r="KJ67" s="167">
        <v>160</v>
      </c>
      <c r="KK67" s="351"/>
      <c r="KL67" s="172"/>
      <c r="KM67" s="167">
        <v>160</v>
      </c>
      <c r="KN67" s="351"/>
      <c r="KO67" s="172"/>
      <c r="KP67" s="167">
        <v>160</v>
      </c>
      <c r="KQ67" s="351"/>
      <c r="KR67" s="172"/>
      <c r="KS67" s="256">
        <f t="shared" si="51"/>
        <v>0</v>
      </c>
      <c r="KT67" s="255">
        <f t="shared" si="52"/>
        <v>0</v>
      </c>
      <c r="KU67" s="230">
        <f t="shared" si="53"/>
        <v>0</v>
      </c>
      <c r="KV67" s="231">
        <f t="shared" si="54"/>
        <v>0</v>
      </c>
      <c r="KY67" s="287" t="s">
        <v>300</v>
      </c>
      <c r="KZ67" s="365">
        <v>160</v>
      </c>
      <c r="LA67" s="335"/>
      <c r="LB67" s="180"/>
      <c r="LC67" s="256">
        <f t="shared" si="55"/>
        <v>0</v>
      </c>
      <c r="LD67" s="231">
        <f t="shared" si="58"/>
        <v>0</v>
      </c>
      <c r="LE67" s="230">
        <f t="shared" si="56"/>
        <v>0</v>
      </c>
      <c r="LF67" s="255">
        <f t="shared" si="59"/>
        <v>0</v>
      </c>
      <c r="LG67" s="297"/>
      <c r="LJ67" s="232">
        <f t="shared" si="60"/>
        <v>0</v>
      </c>
      <c r="LK67" s="259">
        <f t="shared" si="61"/>
        <v>0</v>
      </c>
      <c r="LL67" s="230">
        <f t="shared" si="62"/>
        <v>0</v>
      </c>
      <c r="LM67" s="231">
        <f t="shared" si="63"/>
        <v>0</v>
      </c>
      <c r="LN67" s="234">
        <f t="shared" si="64"/>
        <v>0</v>
      </c>
      <c r="LO67" s="233">
        <f t="shared" si="65"/>
        <v>0</v>
      </c>
      <c r="LP67" s="230">
        <f t="shared" si="66"/>
        <v>0</v>
      </c>
      <c r="LQ67" s="255">
        <f t="shared" si="67"/>
        <v>0</v>
      </c>
      <c r="LR67" s="426">
        <f t="shared" si="68"/>
        <v>0</v>
      </c>
      <c r="LS67" s="434">
        <f t="shared" si="69"/>
        <v>0</v>
      </c>
      <c r="LT67" s="426">
        <f t="shared" si="70"/>
        <v>0</v>
      </c>
      <c r="LU67" s="431">
        <f t="shared" si="71"/>
        <v>0</v>
      </c>
      <c r="LV67" s="429" t="s">
        <v>343</v>
      </c>
      <c r="LW67" s="434" t="s">
        <v>343</v>
      </c>
      <c r="LX67" s="426">
        <f t="shared" si="72"/>
        <v>0</v>
      </c>
      <c r="LY67" s="431">
        <f t="shared" si="73"/>
        <v>0</v>
      </c>
      <c r="MD67" s="26"/>
      <c r="ME67" s="26"/>
      <c r="MG67" s="26"/>
    </row>
    <row r="68" spans="2:345" s="4" customFormat="1" ht="15" hidden="1" customHeight="1" x14ac:dyDescent="0.25">
      <c r="B68" s="46"/>
      <c r="C68" s="572"/>
      <c r="D68" s="573"/>
      <c r="E68" s="564"/>
      <c r="F68" s="575"/>
      <c r="G68" s="593"/>
      <c r="H68" s="58"/>
      <c r="I68" s="57">
        <f>INT(ROUND(F68,2)*(IF(RIGHT(G68,1)="*",data!$J$11*H68+(IF(H68&gt;0, data!$K$11,0)),(IF(G68&gt;0,data!$J$11*RIGHT(G68,5)+data!$K$11,0)))))</f>
        <v>0</v>
      </c>
      <c r="J68" s="57"/>
      <c r="K68" s="594"/>
      <c r="L68" s="566"/>
      <c r="M68" s="131"/>
      <c r="N68" s="57">
        <f>INT(ROUND(F68,2)*(IF(J68&gt;0,(IF(L68="ano",data!$J$6,0)),0)))</f>
        <v>0</v>
      </c>
      <c r="O68" s="61"/>
      <c r="P68" s="63"/>
      <c r="Q68" s="26"/>
      <c r="R68" s="292" t="str">
        <f t="shared" si="17"/>
        <v/>
      </c>
      <c r="S68" s="293" t="str">
        <f t="shared" si="18"/>
        <v/>
      </c>
      <c r="T68" s="65" t="s">
        <v>343</v>
      </c>
      <c r="U68" s="294" t="str">
        <f t="shared" si="57"/>
        <v/>
      </c>
      <c r="V68" s="23"/>
      <c r="W68" s="26"/>
      <c r="X68" s="26">
        <f>IF(OR(G68=data!$I$18,G68=data!$I$19,G68=data!$I$20,G68=data!$I$21,G68=data!$I$22,G68=data!$I$23,G68=data!$I$24,G68=data!$I$25,G68=data!$I$26,G68=data!$I$27,G68=data!$I$28,G68=data!$I$29,G68=data!$I$30,G68=data!$I$31,G68=data!$I$32,G68=data!$I$33,G68=data!$I$34,G68=data!$I$35,G68=data!$I$36,G68=data!$I$37,G68=data!$I$38,G68=data!$I$39,G68=data!$I$40,G68=data!$I$41,G68=data!$I$42,G68=data!$I$43,G68=data!$I$44),1,0)</f>
        <v>0</v>
      </c>
      <c r="Z68" s="176" t="s">
        <v>300</v>
      </c>
      <c r="AA68" s="10"/>
      <c r="AB68" s="10"/>
      <c r="AC68" s="578">
        <v>160</v>
      </c>
      <c r="AD68" s="579"/>
      <c r="AE68" s="580"/>
      <c r="AF68" s="578">
        <v>160</v>
      </c>
      <c r="AG68" s="579"/>
      <c r="AH68" s="580"/>
      <c r="AI68" s="578">
        <v>160</v>
      </c>
      <c r="AJ68" s="579"/>
      <c r="AK68" s="580"/>
      <c r="AL68" s="578">
        <v>160</v>
      </c>
      <c r="AM68" s="579"/>
      <c r="AN68" s="580"/>
      <c r="AO68" s="578">
        <v>160</v>
      </c>
      <c r="AP68" s="579"/>
      <c r="AQ68" s="580"/>
      <c r="AR68" s="578">
        <v>160</v>
      </c>
      <c r="AS68" s="579"/>
      <c r="AT68" s="580"/>
      <c r="AU68" s="578">
        <v>160</v>
      </c>
      <c r="AV68" s="579"/>
      <c r="AW68" s="580"/>
      <c r="AX68" s="578">
        <v>160</v>
      </c>
      <c r="AY68" s="579"/>
      <c r="AZ68" s="580"/>
      <c r="BA68" s="578">
        <v>160</v>
      </c>
      <c r="BB68" s="579"/>
      <c r="BC68" s="580"/>
      <c r="BD68" s="578">
        <v>160</v>
      </c>
      <c r="BE68" s="579"/>
      <c r="BF68" s="580"/>
      <c r="BG68" s="578">
        <v>160</v>
      </c>
      <c r="BH68" s="579"/>
      <c r="BI68" s="580"/>
      <c r="BJ68" s="578">
        <v>160</v>
      </c>
      <c r="BK68" s="579"/>
      <c r="BL68" s="580"/>
      <c r="BM68" s="337">
        <f t="shared" si="19"/>
        <v>0</v>
      </c>
      <c r="BN68" s="231">
        <f t="shared" si="20"/>
        <v>0</v>
      </c>
      <c r="BO68" s="230">
        <f t="shared" si="21"/>
        <v>0</v>
      </c>
      <c r="BP68" s="231">
        <f t="shared" si="22"/>
        <v>0</v>
      </c>
      <c r="BQ68" s="23"/>
      <c r="BR68" s="23"/>
      <c r="BS68" s="177">
        <v>160</v>
      </c>
      <c r="BT68" s="591"/>
      <c r="BU68" s="178"/>
      <c r="BV68" s="177">
        <v>160</v>
      </c>
      <c r="BW68" s="591"/>
      <c r="BX68" s="178"/>
      <c r="BY68" s="177">
        <v>160</v>
      </c>
      <c r="BZ68" s="591"/>
      <c r="CA68" s="178"/>
      <c r="CB68" s="177">
        <v>160</v>
      </c>
      <c r="CC68" s="591"/>
      <c r="CD68" s="178"/>
      <c r="CE68" s="177">
        <v>160</v>
      </c>
      <c r="CF68" s="591"/>
      <c r="CG68" s="178"/>
      <c r="CH68" s="177">
        <v>160</v>
      </c>
      <c r="CI68" s="591"/>
      <c r="CJ68" s="178"/>
      <c r="CK68" s="177">
        <v>160</v>
      </c>
      <c r="CL68" s="591"/>
      <c r="CM68" s="178"/>
      <c r="CN68" s="177">
        <v>160</v>
      </c>
      <c r="CO68" s="591"/>
      <c r="CP68" s="178"/>
      <c r="CQ68" s="256">
        <f t="shared" si="23"/>
        <v>0</v>
      </c>
      <c r="CR68" s="255">
        <f t="shared" si="24"/>
        <v>0</v>
      </c>
      <c r="CS68" s="230">
        <f t="shared" si="25"/>
        <v>0</v>
      </c>
      <c r="CT68" s="231">
        <f t="shared" si="26"/>
        <v>0</v>
      </c>
      <c r="CU68" s="23"/>
      <c r="CV68" s="23"/>
      <c r="CW68" s="177">
        <v>160</v>
      </c>
      <c r="CX68" s="584"/>
      <c r="CY68" s="585"/>
      <c r="CZ68" s="205">
        <v>160</v>
      </c>
      <c r="DA68" s="579"/>
      <c r="DB68" s="585"/>
      <c r="DC68" s="205">
        <v>160</v>
      </c>
      <c r="DD68" s="579"/>
      <c r="DE68" s="585"/>
      <c r="DF68" s="205">
        <v>160</v>
      </c>
      <c r="DG68" s="579"/>
      <c r="DH68" s="585"/>
      <c r="DI68" s="205">
        <v>160</v>
      </c>
      <c r="DJ68" s="579"/>
      <c r="DK68" s="585"/>
      <c r="DL68" s="177">
        <v>160</v>
      </c>
      <c r="DM68" s="584"/>
      <c r="DN68" s="585"/>
      <c r="DO68" s="205">
        <v>160</v>
      </c>
      <c r="DP68" s="579"/>
      <c r="DQ68" s="585"/>
      <c r="DR68" s="205">
        <v>160</v>
      </c>
      <c r="DS68" s="579"/>
      <c r="DT68" s="585"/>
      <c r="DU68" s="256">
        <f t="shared" si="27"/>
        <v>0</v>
      </c>
      <c r="DV68" s="255">
        <f t="shared" si="28"/>
        <v>0</v>
      </c>
      <c r="DW68" s="230">
        <f t="shared" si="29"/>
        <v>0</v>
      </c>
      <c r="DX68" s="231">
        <f t="shared" si="30"/>
        <v>0</v>
      </c>
      <c r="DY68" s="23"/>
      <c r="DZ68" s="23"/>
      <c r="EA68" s="586">
        <v>160</v>
      </c>
      <c r="EB68" s="591"/>
      <c r="EC68" s="585"/>
      <c r="ED68" s="205">
        <v>160</v>
      </c>
      <c r="EE68" s="591"/>
      <c r="EF68" s="585"/>
      <c r="EG68" s="205">
        <v>160</v>
      </c>
      <c r="EH68" s="591"/>
      <c r="EI68" s="585"/>
      <c r="EJ68" s="205">
        <v>160</v>
      </c>
      <c r="EK68" s="591"/>
      <c r="EL68" s="585"/>
      <c r="EM68" s="177">
        <v>160</v>
      </c>
      <c r="EN68" s="584"/>
      <c r="EO68" s="585"/>
      <c r="EP68" s="205">
        <v>160</v>
      </c>
      <c r="EQ68" s="591"/>
      <c r="ER68" s="585"/>
      <c r="ES68" s="177">
        <v>160</v>
      </c>
      <c r="ET68" s="584"/>
      <c r="EU68" s="585"/>
      <c r="EV68" s="205">
        <v>160</v>
      </c>
      <c r="EW68" s="591"/>
      <c r="EX68" s="585"/>
      <c r="EY68" s="256">
        <f t="shared" si="31"/>
        <v>0</v>
      </c>
      <c r="EZ68" s="255">
        <f t="shared" si="32"/>
        <v>0</v>
      </c>
      <c r="FA68" s="230">
        <f t="shared" si="33"/>
        <v>0</v>
      </c>
      <c r="FB68" s="231">
        <f t="shared" si="34"/>
        <v>0</v>
      </c>
      <c r="FC68" s="23"/>
      <c r="FD68" s="23"/>
      <c r="FE68" s="586">
        <v>160</v>
      </c>
      <c r="FF68" s="591"/>
      <c r="FG68" s="585"/>
      <c r="FH68" s="205">
        <v>160</v>
      </c>
      <c r="FI68" s="591"/>
      <c r="FJ68" s="585"/>
      <c r="FK68" s="205">
        <v>160</v>
      </c>
      <c r="FL68" s="591"/>
      <c r="FM68" s="585"/>
      <c r="FN68" s="205">
        <v>160</v>
      </c>
      <c r="FO68" s="591"/>
      <c r="FP68" s="585"/>
      <c r="FQ68" s="205">
        <v>160</v>
      </c>
      <c r="FR68" s="591"/>
      <c r="FS68" s="585"/>
      <c r="FT68" s="205">
        <v>160</v>
      </c>
      <c r="FU68" s="591"/>
      <c r="FV68" s="585"/>
      <c r="FW68" s="205">
        <v>160</v>
      </c>
      <c r="FX68" s="591"/>
      <c r="FY68" s="585"/>
      <c r="FZ68" s="205">
        <v>160</v>
      </c>
      <c r="GA68" s="591"/>
      <c r="GB68" s="585"/>
      <c r="GC68" s="256">
        <f t="shared" si="35"/>
        <v>0</v>
      </c>
      <c r="GD68" s="255">
        <f t="shared" si="36"/>
        <v>0</v>
      </c>
      <c r="GE68" s="230">
        <f t="shared" si="37"/>
        <v>0</v>
      </c>
      <c r="GF68" s="231">
        <f t="shared" si="38"/>
        <v>0</v>
      </c>
      <c r="GG68" s="23"/>
      <c r="GH68" s="23"/>
      <c r="GI68" s="586">
        <v>160</v>
      </c>
      <c r="GJ68" s="591"/>
      <c r="GK68" s="585"/>
      <c r="GL68" s="205">
        <v>160</v>
      </c>
      <c r="GM68" s="591"/>
      <c r="GN68" s="585"/>
      <c r="GO68" s="177">
        <v>160</v>
      </c>
      <c r="GP68" s="584"/>
      <c r="GQ68" s="585"/>
      <c r="GR68" s="177">
        <v>160</v>
      </c>
      <c r="GS68" s="584"/>
      <c r="GT68" s="585"/>
      <c r="GU68" s="177">
        <v>160</v>
      </c>
      <c r="GV68" s="584"/>
      <c r="GW68" s="585"/>
      <c r="GX68" s="177">
        <v>160</v>
      </c>
      <c r="GY68" s="584"/>
      <c r="GZ68" s="585"/>
      <c r="HA68" s="205">
        <v>160</v>
      </c>
      <c r="HB68" s="591"/>
      <c r="HC68" s="585"/>
      <c r="HD68" s="205">
        <v>160</v>
      </c>
      <c r="HE68" s="591"/>
      <c r="HF68" s="585"/>
      <c r="HG68" s="256">
        <f t="shared" si="39"/>
        <v>0</v>
      </c>
      <c r="HH68" s="255">
        <f t="shared" si="40"/>
        <v>0</v>
      </c>
      <c r="HI68" s="230">
        <f t="shared" si="41"/>
        <v>0</v>
      </c>
      <c r="HJ68" s="231">
        <f t="shared" si="42"/>
        <v>0</v>
      </c>
      <c r="HK68" s="23"/>
      <c r="HL68" s="23"/>
      <c r="HM68" s="177">
        <v>160</v>
      </c>
      <c r="HN68" s="584"/>
      <c r="HO68" s="585"/>
      <c r="HP68" s="177">
        <v>160</v>
      </c>
      <c r="HQ68" s="584"/>
      <c r="HR68" s="585"/>
      <c r="HS68" s="177">
        <v>160</v>
      </c>
      <c r="HT68" s="584"/>
      <c r="HU68" s="585"/>
      <c r="HV68" s="177">
        <v>160</v>
      </c>
      <c r="HW68" s="584"/>
      <c r="HX68" s="585"/>
      <c r="HY68" s="177">
        <v>160</v>
      </c>
      <c r="HZ68" s="584"/>
      <c r="IA68" s="585"/>
      <c r="IB68" s="177">
        <v>160</v>
      </c>
      <c r="IC68" s="584"/>
      <c r="ID68" s="585"/>
      <c r="IE68" s="177">
        <v>160</v>
      </c>
      <c r="IF68" s="584"/>
      <c r="IG68" s="585"/>
      <c r="IH68" s="177">
        <v>160</v>
      </c>
      <c r="II68" s="584"/>
      <c r="IJ68" s="585"/>
      <c r="IK68" s="256">
        <f t="shared" si="43"/>
        <v>0</v>
      </c>
      <c r="IL68" s="255">
        <f t="shared" si="44"/>
        <v>0</v>
      </c>
      <c r="IM68" s="230">
        <f t="shared" si="45"/>
        <v>0</v>
      </c>
      <c r="IN68" s="231">
        <f t="shared" si="46"/>
        <v>0</v>
      </c>
      <c r="IO68" s="23"/>
      <c r="IP68" s="23"/>
      <c r="IQ68" s="177">
        <v>160</v>
      </c>
      <c r="IR68" s="584"/>
      <c r="IS68" s="585"/>
      <c r="IT68" s="177">
        <v>160</v>
      </c>
      <c r="IU68" s="584"/>
      <c r="IV68" s="585"/>
      <c r="IW68" s="177">
        <v>160</v>
      </c>
      <c r="IX68" s="584"/>
      <c r="IY68" s="585"/>
      <c r="IZ68" s="177">
        <v>160</v>
      </c>
      <c r="JA68" s="584"/>
      <c r="JB68" s="585"/>
      <c r="JC68" s="177">
        <v>160</v>
      </c>
      <c r="JD68" s="584"/>
      <c r="JE68" s="585"/>
      <c r="JF68" s="177">
        <v>160</v>
      </c>
      <c r="JG68" s="584"/>
      <c r="JH68" s="585"/>
      <c r="JI68" s="568">
        <v>160</v>
      </c>
      <c r="JJ68" s="584"/>
      <c r="JK68" s="585"/>
      <c r="JL68" s="177">
        <v>160</v>
      </c>
      <c r="JM68" s="584"/>
      <c r="JN68" s="585"/>
      <c r="JO68" s="256">
        <f t="shared" si="47"/>
        <v>0</v>
      </c>
      <c r="JP68" s="255">
        <f t="shared" si="48"/>
        <v>0</v>
      </c>
      <c r="JQ68" s="230">
        <f t="shared" si="49"/>
        <v>0</v>
      </c>
      <c r="JR68" s="231">
        <f t="shared" si="50"/>
        <v>0</v>
      </c>
      <c r="JS68" s="23"/>
      <c r="JT68" s="23"/>
      <c r="JU68" s="586">
        <v>160</v>
      </c>
      <c r="JV68" s="591"/>
      <c r="JW68" s="585"/>
      <c r="JX68" s="177">
        <v>160</v>
      </c>
      <c r="JY68" s="584"/>
      <c r="JZ68" s="585"/>
      <c r="KA68" s="205">
        <v>160</v>
      </c>
      <c r="KB68" s="591"/>
      <c r="KC68" s="585"/>
      <c r="KD68" s="205">
        <v>160</v>
      </c>
      <c r="KE68" s="591"/>
      <c r="KF68" s="585"/>
      <c r="KG68" s="177">
        <v>160</v>
      </c>
      <c r="KH68" s="584"/>
      <c r="KI68" s="585"/>
      <c r="KJ68" s="177">
        <v>160</v>
      </c>
      <c r="KK68" s="584"/>
      <c r="KL68" s="585"/>
      <c r="KM68" s="177">
        <v>160</v>
      </c>
      <c r="KN68" s="584"/>
      <c r="KO68" s="585"/>
      <c r="KP68" s="177">
        <v>160</v>
      </c>
      <c r="KQ68" s="584"/>
      <c r="KR68" s="585"/>
      <c r="KS68" s="256">
        <f t="shared" si="51"/>
        <v>0</v>
      </c>
      <c r="KT68" s="255">
        <f t="shared" si="52"/>
        <v>0</v>
      </c>
      <c r="KU68" s="230">
        <f t="shared" si="53"/>
        <v>0</v>
      </c>
      <c r="KV68" s="231">
        <f t="shared" si="54"/>
        <v>0</v>
      </c>
      <c r="KW68" s="23"/>
      <c r="KX68" s="23"/>
      <c r="KY68" s="589" t="s">
        <v>300</v>
      </c>
      <c r="KZ68" s="595">
        <v>160</v>
      </c>
      <c r="LA68" s="591"/>
      <c r="LB68" s="178"/>
      <c r="LC68" s="256">
        <f t="shared" si="55"/>
        <v>0</v>
      </c>
      <c r="LD68" s="231">
        <f t="shared" si="58"/>
        <v>0</v>
      </c>
      <c r="LE68" s="230">
        <f t="shared" si="56"/>
        <v>0</v>
      </c>
      <c r="LF68" s="255">
        <f t="shared" si="59"/>
        <v>0</v>
      </c>
      <c r="LG68" s="592"/>
      <c r="LH68" s="23"/>
      <c r="LI68" s="23"/>
      <c r="LJ68" s="232">
        <f t="shared" si="60"/>
        <v>0</v>
      </c>
      <c r="LK68" s="259">
        <f t="shared" si="61"/>
        <v>0</v>
      </c>
      <c r="LL68" s="230">
        <f t="shared" si="62"/>
        <v>0</v>
      </c>
      <c r="LM68" s="231">
        <f t="shared" si="63"/>
        <v>0</v>
      </c>
      <c r="LN68" s="234">
        <f t="shared" si="64"/>
        <v>0</v>
      </c>
      <c r="LO68" s="233">
        <f t="shared" si="65"/>
        <v>0</v>
      </c>
      <c r="LP68" s="230">
        <f t="shared" si="66"/>
        <v>0</v>
      </c>
      <c r="LQ68" s="255">
        <f t="shared" si="67"/>
        <v>0</v>
      </c>
      <c r="LR68" s="426">
        <f t="shared" si="68"/>
        <v>0</v>
      </c>
      <c r="LS68" s="434">
        <f t="shared" si="69"/>
        <v>0</v>
      </c>
      <c r="LT68" s="426">
        <f t="shared" si="70"/>
        <v>0</v>
      </c>
      <c r="LU68" s="431">
        <f t="shared" si="71"/>
        <v>0</v>
      </c>
      <c r="LV68" s="429" t="s">
        <v>343</v>
      </c>
      <c r="LW68" s="434" t="s">
        <v>343</v>
      </c>
      <c r="LX68" s="426">
        <f t="shared" si="72"/>
        <v>0</v>
      </c>
      <c r="LY68" s="431">
        <f t="shared" si="73"/>
        <v>0</v>
      </c>
      <c r="LZ68" s="23"/>
      <c r="MD68" s="26"/>
      <c r="ME68" s="26"/>
      <c r="MG68" s="26"/>
    </row>
    <row r="69" spans="2:345" s="4" customFormat="1" ht="16.5" customHeight="1" x14ac:dyDescent="0.25">
      <c r="B69" s="46" t="s">
        <v>41</v>
      </c>
      <c r="C69" s="952"/>
      <c r="D69" s="953"/>
      <c r="E69" s="313"/>
      <c r="F69" s="314"/>
      <c r="G69" s="315"/>
      <c r="H69" s="59"/>
      <c r="I69" s="57">
        <f>INT(ROUND(F69,2)*(IF(RIGHT(G69,1)="*",data!$J$11*H69+(IF(H69&gt;0, data!$K$11,0)),(IF(G69&gt;0,data!$J$11*RIGHT(G69,5)+data!$K$11,0)))))</f>
        <v>0</v>
      </c>
      <c r="J69" s="57">
        <f>IF(E69&gt;0,I69*E69,0)</f>
        <v>0</v>
      </c>
      <c r="K69" s="319"/>
      <c r="L69" s="320"/>
      <c r="M69" s="318"/>
      <c r="N69" s="57">
        <f>INT(ROUND(F69,2)*(IF(J69&gt;0,(IF(L69="ano",data!$J$6,0)),0)))</f>
        <v>0</v>
      </c>
      <c r="O69" s="61">
        <f>IF(M69&gt;E69,N69*E69,N69*M69)</f>
        <v>0</v>
      </c>
      <c r="P69" s="63">
        <f>J69+O69</f>
        <v>0</v>
      </c>
      <c r="Q69" s="26"/>
      <c r="R69" s="292" t="str">
        <f t="shared" si="17"/>
        <v/>
      </c>
      <c r="S69" s="293" t="str">
        <f t="shared" si="18"/>
        <v/>
      </c>
      <c r="T69" s="65" t="s">
        <v>343</v>
      </c>
      <c r="U69" s="294" t="str">
        <f t="shared" si="57"/>
        <v/>
      </c>
      <c r="V69" s="4">
        <f>IF(P69&gt;0,IF(ISTEXT(C69)=TRUE,0,1),0)</f>
        <v>0</v>
      </c>
      <c r="W69" s="26">
        <f>IF(H69&gt;0,IF(RIGHT(G69,1)="*",0,1),0)</f>
        <v>0</v>
      </c>
      <c r="X69" s="26">
        <f>IF(OR(G69=data!$I$18,G69=data!$I$19,G69=data!$I$20,G69=data!$I$21,G69=data!$I$22,G69=data!$I$23,G69=data!$I$24,G69=data!$I$25,G69=data!$I$26,G69=data!$I$27,G69=data!$I$28,G69=data!$I$29,G69=data!$I$30,G69=data!$I$31,G69=data!$I$32,G69=data!$I$33,G69=data!$I$34,G69=data!$I$35,G69=data!$I$36,G69=data!$I$37,G69=data!$I$38,G69=data!$I$39,G69=data!$I$40,G69=data!$I$41,G69=data!$I$42,G69=data!$I$43,G69=data!$I$44),1,0)</f>
        <v>0</v>
      </c>
      <c r="Z69" s="179" t="s">
        <v>300</v>
      </c>
      <c r="AA69" s="10"/>
      <c r="AB69" s="10"/>
      <c r="AC69" s="171">
        <v>160</v>
      </c>
      <c r="AD69" s="336"/>
      <c r="AE69" s="227"/>
      <c r="AF69" s="171">
        <v>160</v>
      </c>
      <c r="AG69" s="336"/>
      <c r="AH69" s="227"/>
      <c r="AI69" s="171">
        <v>160</v>
      </c>
      <c r="AJ69" s="336"/>
      <c r="AK69" s="227"/>
      <c r="AL69" s="171">
        <v>160</v>
      </c>
      <c r="AM69" s="336"/>
      <c r="AN69" s="227"/>
      <c r="AO69" s="171">
        <v>160</v>
      </c>
      <c r="AP69" s="336"/>
      <c r="AQ69" s="227"/>
      <c r="AR69" s="171">
        <v>160</v>
      </c>
      <c r="AS69" s="336"/>
      <c r="AT69" s="227"/>
      <c r="AU69" s="171">
        <v>160</v>
      </c>
      <c r="AV69" s="336"/>
      <c r="AW69" s="227"/>
      <c r="AX69" s="171">
        <v>160</v>
      </c>
      <c r="AY69" s="336"/>
      <c r="AZ69" s="227"/>
      <c r="BA69" s="171">
        <v>160</v>
      </c>
      <c r="BB69" s="336"/>
      <c r="BC69" s="227"/>
      <c r="BD69" s="171">
        <v>160</v>
      </c>
      <c r="BE69" s="336"/>
      <c r="BF69" s="227"/>
      <c r="BG69" s="171">
        <v>160</v>
      </c>
      <c r="BH69" s="336"/>
      <c r="BI69" s="227"/>
      <c r="BJ69" s="171">
        <v>160</v>
      </c>
      <c r="BK69" s="336"/>
      <c r="BL69" s="227"/>
      <c r="BM69" s="337">
        <f t="shared" si="19"/>
        <v>0</v>
      </c>
      <c r="BN69" s="231">
        <f t="shared" si="20"/>
        <v>0</v>
      </c>
      <c r="BO69" s="230">
        <f t="shared" si="21"/>
        <v>0</v>
      </c>
      <c r="BP69" s="231">
        <f t="shared" si="22"/>
        <v>0</v>
      </c>
      <c r="BS69" s="167">
        <v>160</v>
      </c>
      <c r="BT69" s="335"/>
      <c r="BU69" s="180"/>
      <c r="BV69" s="167">
        <v>160</v>
      </c>
      <c r="BW69" s="335"/>
      <c r="BX69" s="180"/>
      <c r="BY69" s="167">
        <v>160</v>
      </c>
      <c r="BZ69" s="335"/>
      <c r="CA69" s="180"/>
      <c r="CB69" s="167">
        <v>160</v>
      </c>
      <c r="CC69" s="335"/>
      <c r="CD69" s="180"/>
      <c r="CE69" s="167">
        <v>160</v>
      </c>
      <c r="CF69" s="335"/>
      <c r="CG69" s="180"/>
      <c r="CH69" s="167">
        <v>160</v>
      </c>
      <c r="CI69" s="335"/>
      <c r="CJ69" s="180"/>
      <c r="CK69" s="167">
        <v>160</v>
      </c>
      <c r="CL69" s="335"/>
      <c r="CM69" s="180"/>
      <c r="CN69" s="167">
        <v>160</v>
      </c>
      <c r="CO69" s="335"/>
      <c r="CP69" s="180"/>
      <c r="CQ69" s="256">
        <f t="shared" si="23"/>
        <v>0</v>
      </c>
      <c r="CR69" s="255">
        <f t="shared" si="24"/>
        <v>0</v>
      </c>
      <c r="CS69" s="230">
        <f t="shared" si="25"/>
        <v>0</v>
      </c>
      <c r="CT69" s="231">
        <f t="shared" si="26"/>
        <v>0</v>
      </c>
      <c r="CW69" s="167">
        <v>160</v>
      </c>
      <c r="CX69" s="351"/>
      <c r="CY69" s="172"/>
      <c r="CZ69" s="198">
        <v>160</v>
      </c>
      <c r="DA69" s="336"/>
      <c r="DB69" s="172"/>
      <c r="DC69" s="198">
        <v>160</v>
      </c>
      <c r="DD69" s="336"/>
      <c r="DE69" s="172"/>
      <c r="DF69" s="198">
        <v>160</v>
      </c>
      <c r="DG69" s="336"/>
      <c r="DH69" s="172"/>
      <c r="DI69" s="198">
        <v>160</v>
      </c>
      <c r="DJ69" s="336"/>
      <c r="DK69" s="172"/>
      <c r="DL69" s="167">
        <v>160</v>
      </c>
      <c r="DM69" s="351"/>
      <c r="DN69" s="172"/>
      <c r="DO69" s="198">
        <v>160</v>
      </c>
      <c r="DP69" s="336"/>
      <c r="DQ69" s="172"/>
      <c r="DR69" s="198">
        <v>160</v>
      </c>
      <c r="DS69" s="336"/>
      <c r="DT69" s="172"/>
      <c r="DU69" s="256">
        <f t="shared" si="27"/>
        <v>0</v>
      </c>
      <c r="DV69" s="255">
        <f t="shared" si="28"/>
        <v>0</v>
      </c>
      <c r="DW69" s="230">
        <f t="shared" si="29"/>
        <v>0</v>
      </c>
      <c r="DX69" s="231">
        <f t="shared" si="30"/>
        <v>0</v>
      </c>
      <c r="EA69" s="357">
        <v>160</v>
      </c>
      <c r="EB69" s="335"/>
      <c r="EC69" s="172"/>
      <c r="ED69" s="198">
        <v>160</v>
      </c>
      <c r="EE69" s="335"/>
      <c r="EF69" s="172"/>
      <c r="EG69" s="198">
        <v>160</v>
      </c>
      <c r="EH69" s="335"/>
      <c r="EI69" s="172"/>
      <c r="EJ69" s="198">
        <v>160</v>
      </c>
      <c r="EK69" s="335"/>
      <c r="EL69" s="172"/>
      <c r="EM69" s="167">
        <v>160</v>
      </c>
      <c r="EN69" s="351"/>
      <c r="EO69" s="172"/>
      <c r="EP69" s="198">
        <v>160</v>
      </c>
      <c r="EQ69" s="335"/>
      <c r="ER69" s="172"/>
      <c r="ES69" s="167">
        <v>160</v>
      </c>
      <c r="ET69" s="351"/>
      <c r="EU69" s="172"/>
      <c r="EV69" s="198">
        <v>160</v>
      </c>
      <c r="EW69" s="335"/>
      <c r="EX69" s="172"/>
      <c r="EY69" s="256">
        <f t="shared" si="31"/>
        <v>0</v>
      </c>
      <c r="EZ69" s="255">
        <f t="shared" si="32"/>
        <v>0</v>
      </c>
      <c r="FA69" s="230">
        <f t="shared" si="33"/>
        <v>0</v>
      </c>
      <c r="FB69" s="231">
        <f t="shared" si="34"/>
        <v>0</v>
      </c>
      <c r="FE69" s="357">
        <v>160</v>
      </c>
      <c r="FF69" s="335"/>
      <c r="FG69" s="172"/>
      <c r="FH69" s="198">
        <v>160</v>
      </c>
      <c r="FI69" s="335"/>
      <c r="FJ69" s="172"/>
      <c r="FK69" s="198">
        <v>160</v>
      </c>
      <c r="FL69" s="335"/>
      <c r="FM69" s="172"/>
      <c r="FN69" s="198">
        <v>160</v>
      </c>
      <c r="FO69" s="335"/>
      <c r="FP69" s="172"/>
      <c r="FQ69" s="198">
        <v>160</v>
      </c>
      <c r="FR69" s="335"/>
      <c r="FS69" s="172"/>
      <c r="FT69" s="198">
        <v>160</v>
      </c>
      <c r="FU69" s="335"/>
      <c r="FV69" s="172"/>
      <c r="FW69" s="198">
        <v>160</v>
      </c>
      <c r="FX69" s="335"/>
      <c r="FY69" s="172"/>
      <c r="FZ69" s="198">
        <v>160</v>
      </c>
      <c r="GA69" s="335"/>
      <c r="GB69" s="172"/>
      <c r="GC69" s="256">
        <f t="shared" si="35"/>
        <v>0</v>
      </c>
      <c r="GD69" s="255">
        <f t="shared" si="36"/>
        <v>0</v>
      </c>
      <c r="GE69" s="230">
        <f t="shared" si="37"/>
        <v>0</v>
      </c>
      <c r="GF69" s="231">
        <f t="shared" si="38"/>
        <v>0</v>
      </c>
      <c r="GI69" s="357">
        <v>160</v>
      </c>
      <c r="GJ69" s="335"/>
      <c r="GK69" s="172"/>
      <c r="GL69" s="198">
        <v>160</v>
      </c>
      <c r="GM69" s="335"/>
      <c r="GN69" s="172"/>
      <c r="GO69" s="167">
        <v>160</v>
      </c>
      <c r="GP69" s="351"/>
      <c r="GQ69" s="172"/>
      <c r="GR69" s="167">
        <v>160</v>
      </c>
      <c r="GS69" s="351"/>
      <c r="GT69" s="172"/>
      <c r="GU69" s="167">
        <v>160</v>
      </c>
      <c r="GV69" s="351"/>
      <c r="GW69" s="172"/>
      <c r="GX69" s="167">
        <v>160</v>
      </c>
      <c r="GY69" s="351"/>
      <c r="GZ69" s="172"/>
      <c r="HA69" s="198">
        <v>160</v>
      </c>
      <c r="HB69" s="335"/>
      <c r="HC69" s="172"/>
      <c r="HD69" s="198">
        <v>160</v>
      </c>
      <c r="HE69" s="335"/>
      <c r="HF69" s="172"/>
      <c r="HG69" s="256">
        <f t="shared" si="39"/>
        <v>0</v>
      </c>
      <c r="HH69" s="255">
        <f t="shared" si="40"/>
        <v>0</v>
      </c>
      <c r="HI69" s="230">
        <f t="shared" si="41"/>
        <v>0</v>
      </c>
      <c r="HJ69" s="231">
        <f t="shared" si="42"/>
        <v>0</v>
      </c>
      <c r="HM69" s="167">
        <v>160</v>
      </c>
      <c r="HN69" s="351"/>
      <c r="HO69" s="172"/>
      <c r="HP69" s="167">
        <v>160</v>
      </c>
      <c r="HQ69" s="351"/>
      <c r="HR69" s="172"/>
      <c r="HS69" s="167">
        <v>160</v>
      </c>
      <c r="HT69" s="351"/>
      <c r="HU69" s="172"/>
      <c r="HV69" s="167">
        <v>160</v>
      </c>
      <c r="HW69" s="351"/>
      <c r="HX69" s="172"/>
      <c r="HY69" s="167">
        <v>160</v>
      </c>
      <c r="HZ69" s="351"/>
      <c r="IA69" s="172"/>
      <c r="IB69" s="167">
        <v>160</v>
      </c>
      <c r="IC69" s="351"/>
      <c r="ID69" s="172"/>
      <c r="IE69" s="167">
        <v>160</v>
      </c>
      <c r="IF69" s="351"/>
      <c r="IG69" s="172"/>
      <c r="IH69" s="167">
        <v>160</v>
      </c>
      <c r="II69" s="351"/>
      <c r="IJ69" s="172"/>
      <c r="IK69" s="256">
        <f t="shared" si="43"/>
        <v>0</v>
      </c>
      <c r="IL69" s="255">
        <f t="shared" si="44"/>
        <v>0</v>
      </c>
      <c r="IM69" s="230">
        <f t="shared" si="45"/>
        <v>0</v>
      </c>
      <c r="IN69" s="231">
        <f t="shared" si="46"/>
        <v>0</v>
      </c>
      <c r="IQ69" s="167">
        <v>160</v>
      </c>
      <c r="IR69" s="351"/>
      <c r="IS69" s="172"/>
      <c r="IT69" s="167">
        <v>160</v>
      </c>
      <c r="IU69" s="351"/>
      <c r="IV69" s="172"/>
      <c r="IW69" s="167">
        <v>160</v>
      </c>
      <c r="IX69" s="351"/>
      <c r="IY69" s="172"/>
      <c r="IZ69" s="167">
        <v>160</v>
      </c>
      <c r="JA69" s="351"/>
      <c r="JB69" s="172"/>
      <c r="JC69" s="167">
        <v>160</v>
      </c>
      <c r="JD69" s="351"/>
      <c r="JE69" s="172"/>
      <c r="JF69" s="167">
        <v>160</v>
      </c>
      <c r="JG69" s="351"/>
      <c r="JH69" s="172"/>
      <c r="JI69" s="209">
        <v>160</v>
      </c>
      <c r="JJ69" s="351"/>
      <c r="JK69" s="172"/>
      <c r="JL69" s="167">
        <v>160</v>
      </c>
      <c r="JM69" s="351"/>
      <c r="JN69" s="172"/>
      <c r="JO69" s="256">
        <f t="shared" si="47"/>
        <v>0</v>
      </c>
      <c r="JP69" s="255">
        <f t="shared" si="48"/>
        <v>0</v>
      </c>
      <c r="JQ69" s="230">
        <f t="shared" si="49"/>
        <v>0</v>
      </c>
      <c r="JR69" s="231">
        <f t="shared" si="50"/>
        <v>0</v>
      </c>
      <c r="JU69" s="357">
        <v>160</v>
      </c>
      <c r="JV69" s="335"/>
      <c r="JW69" s="172"/>
      <c r="JX69" s="167">
        <v>160</v>
      </c>
      <c r="JY69" s="351"/>
      <c r="JZ69" s="172"/>
      <c r="KA69" s="198">
        <v>160</v>
      </c>
      <c r="KB69" s="335"/>
      <c r="KC69" s="172"/>
      <c r="KD69" s="198">
        <v>160</v>
      </c>
      <c r="KE69" s="335"/>
      <c r="KF69" s="172"/>
      <c r="KG69" s="167">
        <v>160</v>
      </c>
      <c r="KH69" s="351"/>
      <c r="KI69" s="172"/>
      <c r="KJ69" s="167">
        <v>160</v>
      </c>
      <c r="KK69" s="351"/>
      <c r="KL69" s="172"/>
      <c r="KM69" s="167">
        <v>160</v>
      </c>
      <c r="KN69" s="351"/>
      <c r="KO69" s="172"/>
      <c r="KP69" s="167">
        <v>160</v>
      </c>
      <c r="KQ69" s="351"/>
      <c r="KR69" s="172"/>
      <c r="KS69" s="256">
        <f t="shared" si="51"/>
        <v>0</v>
      </c>
      <c r="KT69" s="255">
        <f t="shared" si="52"/>
        <v>0</v>
      </c>
      <c r="KU69" s="230">
        <f t="shared" si="53"/>
        <v>0</v>
      </c>
      <c r="KV69" s="231">
        <f t="shared" si="54"/>
        <v>0</v>
      </c>
      <c r="KY69" s="287" t="s">
        <v>300</v>
      </c>
      <c r="KZ69" s="365">
        <v>160</v>
      </c>
      <c r="LA69" s="335"/>
      <c r="LB69" s="180"/>
      <c r="LC69" s="256">
        <f t="shared" si="55"/>
        <v>0</v>
      </c>
      <c r="LD69" s="231">
        <f t="shared" si="58"/>
        <v>0</v>
      </c>
      <c r="LE69" s="230">
        <f t="shared" si="56"/>
        <v>0</v>
      </c>
      <c r="LF69" s="255">
        <f t="shared" si="59"/>
        <v>0</v>
      </c>
      <c r="LG69" s="297"/>
      <c r="LJ69" s="232">
        <f t="shared" si="60"/>
        <v>0</v>
      </c>
      <c r="LK69" s="259">
        <f t="shared" si="61"/>
        <v>0</v>
      </c>
      <c r="LL69" s="230">
        <f t="shared" si="62"/>
        <v>0</v>
      </c>
      <c r="LM69" s="231">
        <f t="shared" si="63"/>
        <v>0</v>
      </c>
      <c r="LN69" s="234">
        <f t="shared" si="64"/>
        <v>0</v>
      </c>
      <c r="LO69" s="233">
        <f t="shared" si="65"/>
        <v>0</v>
      </c>
      <c r="LP69" s="230">
        <f t="shared" si="66"/>
        <v>0</v>
      </c>
      <c r="LQ69" s="255">
        <f t="shared" si="67"/>
        <v>0</v>
      </c>
      <c r="LR69" s="426">
        <f t="shared" si="68"/>
        <v>0</v>
      </c>
      <c r="LS69" s="434">
        <f t="shared" si="69"/>
        <v>0</v>
      </c>
      <c r="LT69" s="426">
        <f t="shared" si="70"/>
        <v>0</v>
      </c>
      <c r="LU69" s="431">
        <f t="shared" si="71"/>
        <v>0</v>
      </c>
      <c r="LV69" s="429" t="s">
        <v>343</v>
      </c>
      <c r="LW69" s="434" t="s">
        <v>343</v>
      </c>
      <c r="LX69" s="426">
        <f t="shared" si="72"/>
        <v>0</v>
      </c>
      <c r="LY69" s="431">
        <f t="shared" si="73"/>
        <v>0</v>
      </c>
      <c r="MD69" s="26"/>
      <c r="ME69" s="26"/>
      <c r="MG69" s="26"/>
    </row>
    <row r="70" spans="2:345" s="4" customFormat="1" ht="15" hidden="1" customHeight="1" x14ac:dyDescent="0.25">
      <c r="B70" s="46"/>
      <c r="C70" s="572"/>
      <c r="D70" s="573"/>
      <c r="E70" s="564"/>
      <c r="F70" s="575"/>
      <c r="G70" s="593"/>
      <c r="H70" s="58"/>
      <c r="I70" s="57">
        <f>INT(ROUND(F70,2)*(IF(RIGHT(G70,1)="*",data!$J$11*H70+(IF(H70&gt;0, data!$K$11,0)),(IF(G70&gt;0,data!$J$11*RIGHT(G70,5)+data!$K$11,0)))))</f>
        <v>0</v>
      </c>
      <c r="J70" s="57"/>
      <c r="K70" s="594"/>
      <c r="L70" s="566"/>
      <c r="M70" s="131"/>
      <c r="N70" s="57">
        <f>INT(ROUND(F70,2)*(IF(J70&gt;0,(IF(L70="ano",data!$J$6,0)),0)))</f>
        <v>0</v>
      </c>
      <c r="O70" s="61"/>
      <c r="P70" s="63"/>
      <c r="Q70" s="26"/>
      <c r="R70" s="292" t="str">
        <f t="shared" si="17"/>
        <v/>
      </c>
      <c r="S70" s="293" t="str">
        <f t="shared" si="18"/>
        <v/>
      </c>
      <c r="T70" s="65" t="s">
        <v>343</v>
      </c>
      <c r="U70" s="294" t="str">
        <f t="shared" si="57"/>
        <v/>
      </c>
      <c r="V70" s="23"/>
      <c r="W70" s="26"/>
      <c r="X70" s="26">
        <f>IF(OR(G70=data!$I$18,G70=data!$I$19,G70=data!$I$20,G70=data!$I$21,G70=data!$I$22,G70=data!$I$23,G70=data!$I$24,G70=data!$I$25,G70=data!$I$26,G70=data!$I$27,G70=data!$I$28,G70=data!$I$29,G70=data!$I$30,G70=data!$I$31,G70=data!$I$32,G70=data!$I$33,G70=data!$I$34,G70=data!$I$35,G70=data!$I$36,G70=data!$I$37,G70=data!$I$38,G70=data!$I$39,G70=data!$I$40,G70=data!$I$41,G70=data!$I$42,G70=data!$I$43,G70=data!$I$44),1,0)</f>
        <v>0</v>
      </c>
      <c r="Z70" s="176" t="s">
        <v>300</v>
      </c>
      <c r="AA70" s="10"/>
      <c r="AB70" s="10"/>
      <c r="AC70" s="578">
        <v>160</v>
      </c>
      <c r="AD70" s="579"/>
      <c r="AE70" s="580"/>
      <c r="AF70" s="578">
        <v>160</v>
      </c>
      <c r="AG70" s="579"/>
      <c r="AH70" s="580"/>
      <c r="AI70" s="578">
        <v>160</v>
      </c>
      <c r="AJ70" s="579"/>
      <c r="AK70" s="580"/>
      <c r="AL70" s="578">
        <v>160</v>
      </c>
      <c r="AM70" s="579"/>
      <c r="AN70" s="580"/>
      <c r="AO70" s="578">
        <v>160</v>
      </c>
      <c r="AP70" s="579"/>
      <c r="AQ70" s="580"/>
      <c r="AR70" s="578">
        <v>160</v>
      </c>
      <c r="AS70" s="579"/>
      <c r="AT70" s="580"/>
      <c r="AU70" s="578">
        <v>160</v>
      </c>
      <c r="AV70" s="579"/>
      <c r="AW70" s="580"/>
      <c r="AX70" s="578">
        <v>160</v>
      </c>
      <c r="AY70" s="579"/>
      <c r="AZ70" s="580"/>
      <c r="BA70" s="578">
        <v>160</v>
      </c>
      <c r="BB70" s="579"/>
      <c r="BC70" s="580"/>
      <c r="BD70" s="578">
        <v>160</v>
      </c>
      <c r="BE70" s="579"/>
      <c r="BF70" s="580"/>
      <c r="BG70" s="578">
        <v>160</v>
      </c>
      <c r="BH70" s="579"/>
      <c r="BI70" s="580"/>
      <c r="BJ70" s="578">
        <v>160</v>
      </c>
      <c r="BK70" s="579"/>
      <c r="BL70" s="580"/>
      <c r="BM70" s="337">
        <f t="shared" si="19"/>
        <v>0</v>
      </c>
      <c r="BN70" s="231">
        <f t="shared" si="20"/>
        <v>0</v>
      </c>
      <c r="BO70" s="230">
        <f t="shared" si="21"/>
        <v>0</v>
      </c>
      <c r="BP70" s="231">
        <f t="shared" si="22"/>
        <v>0</v>
      </c>
      <c r="BQ70" s="23"/>
      <c r="BR70" s="23"/>
      <c r="BS70" s="177">
        <v>160</v>
      </c>
      <c r="BT70" s="591"/>
      <c r="BU70" s="178"/>
      <c r="BV70" s="177">
        <v>160</v>
      </c>
      <c r="BW70" s="591"/>
      <c r="BX70" s="178"/>
      <c r="BY70" s="177">
        <v>160</v>
      </c>
      <c r="BZ70" s="591"/>
      <c r="CA70" s="178"/>
      <c r="CB70" s="177">
        <v>160</v>
      </c>
      <c r="CC70" s="591"/>
      <c r="CD70" s="178"/>
      <c r="CE70" s="177">
        <v>160</v>
      </c>
      <c r="CF70" s="591"/>
      <c r="CG70" s="178"/>
      <c r="CH70" s="177">
        <v>160</v>
      </c>
      <c r="CI70" s="591"/>
      <c r="CJ70" s="178"/>
      <c r="CK70" s="177">
        <v>160</v>
      </c>
      <c r="CL70" s="591"/>
      <c r="CM70" s="178"/>
      <c r="CN70" s="177">
        <v>160</v>
      </c>
      <c r="CO70" s="591"/>
      <c r="CP70" s="178"/>
      <c r="CQ70" s="256">
        <f t="shared" si="23"/>
        <v>0</v>
      </c>
      <c r="CR70" s="255">
        <f t="shared" si="24"/>
        <v>0</v>
      </c>
      <c r="CS70" s="230">
        <f t="shared" si="25"/>
        <v>0</v>
      </c>
      <c r="CT70" s="231">
        <f t="shared" si="26"/>
        <v>0</v>
      </c>
      <c r="CU70" s="23"/>
      <c r="CV70" s="23"/>
      <c r="CW70" s="177">
        <v>160</v>
      </c>
      <c r="CX70" s="584"/>
      <c r="CY70" s="585"/>
      <c r="CZ70" s="205">
        <v>160</v>
      </c>
      <c r="DA70" s="579"/>
      <c r="DB70" s="585"/>
      <c r="DC70" s="205">
        <v>160</v>
      </c>
      <c r="DD70" s="579"/>
      <c r="DE70" s="585"/>
      <c r="DF70" s="205">
        <v>160</v>
      </c>
      <c r="DG70" s="579"/>
      <c r="DH70" s="585"/>
      <c r="DI70" s="205">
        <v>160</v>
      </c>
      <c r="DJ70" s="579"/>
      <c r="DK70" s="585"/>
      <c r="DL70" s="177">
        <v>160</v>
      </c>
      <c r="DM70" s="584"/>
      <c r="DN70" s="585"/>
      <c r="DO70" s="205">
        <v>160</v>
      </c>
      <c r="DP70" s="579"/>
      <c r="DQ70" s="585"/>
      <c r="DR70" s="205">
        <v>160</v>
      </c>
      <c r="DS70" s="579"/>
      <c r="DT70" s="585"/>
      <c r="DU70" s="256">
        <f t="shared" si="27"/>
        <v>0</v>
      </c>
      <c r="DV70" s="255">
        <f t="shared" si="28"/>
        <v>0</v>
      </c>
      <c r="DW70" s="230">
        <f t="shared" si="29"/>
        <v>0</v>
      </c>
      <c r="DX70" s="231">
        <f t="shared" si="30"/>
        <v>0</v>
      </c>
      <c r="DY70" s="23"/>
      <c r="DZ70" s="23"/>
      <c r="EA70" s="586">
        <v>160</v>
      </c>
      <c r="EB70" s="591"/>
      <c r="EC70" s="585"/>
      <c r="ED70" s="205">
        <v>160</v>
      </c>
      <c r="EE70" s="591"/>
      <c r="EF70" s="585"/>
      <c r="EG70" s="205">
        <v>160</v>
      </c>
      <c r="EH70" s="591"/>
      <c r="EI70" s="585"/>
      <c r="EJ70" s="205">
        <v>160</v>
      </c>
      <c r="EK70" s="591"/>
      <c r="EL70" s="585"/>
      <c r="EM70" s="177">
        <v>160</v>
      </c>
      <c r="EN70" s="584"/>
      <c r="EO70" s="585"/>
      <c r="EP70" s="205">
        <v>160</v>
      </c>
      <c r="EQ70" s="591"/>
      <c r="ER70" s="585"/>
      <c r="ES70" s="177">
        <v>160</v>
      </c>
      <c r="ET70" s="584"/>
      <c r="EU70" s="585"/>
      <c r="EV70" s="205">
        <v>160</v>
      </c>
      <c r="EW70" s="591"/>
      <c r="EX70" s="585"/>
      <c r="EY70" s="256">
        <f t="shared" si="31"/>
        <v>0</v>
      </c>
      <c r="EZ70" s="255">
        <f t="shared" si="32"/>
        <v>0</v>
      </c>
      <c r="FA70" s="230">
        <f t="shared" si="33"/>
        <v>0</v>
      </c>
      <c r="FB70" s="231">
        <f t="shared" si="34"/>
        <v>0</v>
      </c>
      <c r="FC70" s="23"/>
      <c r="FD70" s="23"/>
      <c r="FE70" s="586">
        <v>160</v>
      </c>
      <c r="FF70" s="591"/>
      <c r="FG70" s="585"/>
      <c r="FH70" s="205">
        <v>160</v>
      </c>
      <c r="FI70" s="591"/>
      <c r="FJ70" s="585"/>
      <c r="FK70" s="205">
        <v>160</v>
      </c>
      <c r="FL70" s="591"/>
      <c r="FM70" s="585"/>
      <c r="FN70" s="205">
        <v>160</v>
      </c>
      <c r="FO70" s="591"/>
      <c r="FP70" s="585"/>
      <c r="FQ70" s="205">
        <v>160</v>
      </c>
      <c r="FR70" s="591"/>
      <c r="FS70" s="585"/>
      <c r="FT70" s="205">
        <v>160</v>
      </c>
      <c r="FU70" s="591"/>
      <c r="FV70" s="585"/>
      <c r="FW70" s="205">
        <v>160</v>
      </c>
      <c r="FX70" s="591"/>
      <c r="FY70" s="585"/>
      <c r="FZ70" s="205">
        <v>160</v>
      </c>
      <c r="GA70" s="591"/>
      <c r="GB70" s="585"/>
      <c r="GC70" s="256">
        <f t="shared" si="35"/>
        <v>0</v>
      </c>
      <c r="GD70" s="255">
        <f t="shared" si="36"/>
        <v>0</v>
      </c>
      <c r="GE70" s="230">
        <f t="shared" si="37"/>
        <v>0</v>
      </c>
      <c r="GF70" s="231">
        <f t="shared" si="38"/>
        <v>0</v>
      </c>
      <c r="GG70" s="23"/>
      <c r="GH70" s="23"/>
      <c r="GI70" s="586">
        <v>160</v>
      </c>
      <c r="GJ70" s="591"/>
      <c r="GK70" s="585"/>
      <c r="GL70" s="205">
        <v>160</v>
      </c>
      <c r="GM70" s="591"/>
      <c r="GN70" s="585"/>
      <c r="GO70" s="177">
        <v>160</v>
      </c>
      <c r="GP70" s="584"/>
      <c r="GQ70" s="585"/>
      <c r="GR70" s="177">
        <v>160</v>
      </c>
      <c r="GS70" s="584"/>
      <c r="GT70" s="585"/>
      <c r="GU70" s="177">
        <v>160</v>
      </c>
      <c r="GV70" s="584"/>
      <c r="GW70" s="585"/>
      <c r="GX70" s="177">
        <v>160</v>
      </c>
      <c r="GY70" s="584"/>
      <c r="GZ70" s="585"/>
      <c r="HA70" s="205">
        <v>160</v>
      </c>
      <c r="HB70" s="591"/>
      <c r="HC70" s="585"/>
      <c r="HD70" s="205">
        <v>160</v>
      </c>
      <c r="HE70" s="591"/>
      <c r="HF70" s="585"/>
      <c r="HG70" s="256">
        <f t="shared" si="39"/>
        <v>0</v>
      </c>
      <c r="HH70" s="255">
        <f t="shared" si="40"/>
        <v>0</v>
      </c>
      <c r="HI70" s="230">
        <f t="shared" si="41"/>
        <v>0</v>
      </c>
      <c r="HJ70" s="231">
        <f t="shared" si="42"/>
        <v>0</v>
      </c>
      <c r="HK70" s="23"/>
      <c r="HL70" s="23"/>
      <c r="HM70" s="177">
        <v>160</v>
      </c>
      <c r="HN70" s="584"/>
      <c r="HO70" s="585"/>
      <c r="HP70" s="177">
        <v>160</v>
      </c>
      <c r="HQ70" s="584"/>
      <c r="HR70" s="585"/>
      <c r="HS70" s="177">
        <v>160</v>
      </c>
      <c r="HT70" s="584"/>
      <c r="HU70" s="585"/>
      <c r="HV70" s="177">
        <v>160</v>
      </c>
      <c r="HW70" s="584"/>
      <c r="HX70" s="585"/>
      <c r="HY70" s="177">
        <v>160</v>
      </c>
      <c r="HZ70" s="584"/>
      <c r="IA70" s="585"/>
      <c r="IB70" s="177">
        <v>160</v>
      </c>
      <c r="IC70" s="584"/>
      <c r="ID70" s="585"/>
      <c r="IE70" s="177">
        <v>160</v>
      </c>
      <c r="IF70" s="584"/>
      <c r="IG70" s="585"/>
      <c r="IH70" s="177">
        <v>160</v>
      </c>
      <c r="II70" s="584"/>
      <c r="IJ70" s="585"/>
      <c r="IK70" s="256">
        <f t="shared" si="43"/>
        <v>0</v>
      </c>
      <c r="IL70" s="255">
        <f t="shared" si="44"/>
        <v>0</v>
      </c>
      <c r="IM70" s="230">
        <f t="shared" si="45"/>
        <v>0</v>
      </c>
      <c r="IN70" s="231">
        <f t="shared" si="46"/>
        <v>0</v>
      </c>
      <c r="IO70" s="23"/>
      <c r="IP70" s="23"/>
      <c r="IQ70" s="177">
        <v>160</v>
      </c>
      <c r="IR70" s="584"/>
      <c r="IS70" s="585"/>
      <c r="IT70" s="177">
        <v>160</v>
      </c>
      <c r="IU70" s="584"/>
      <c r="IV70" s="585"/>
      <c r="IW70" s="177">
        <v>160</v>
      </c>
      <c r="IX70" s="584"/>
      <c r="IY70" s="585"/>
      <c r="IZ70" s="177">
        <v>160</v>
      </c>
      <c r="JA70" s="584"/>
      <c r="JB70" s="585"/>
      <c r="JC70" s="177">
        <v>160</v>
      </c>
      <c r="JD70" s="584"/>
      <c r="JE70" s="585"/>
      <c r="JF70" s="177">
        <v>160</v>
      </c>
      <c r="JG70" s="584"/>
      <c r="JH70" s="585"/>
      <c r="JI70" s="568">
        <v>160</v>
      </c>
      <c r="JJ70" s="584"/>
      <c r="JK70" s="585"/>
      <c r="JL70" s="177">
        <v>160</v>
      </c>
      <c r="JM70" s="584"/>
      <c r="JN70" s="585"/>
      <c r="JO70" s="256">
        <f t="shared" si="47"/>
        <v>0</v>
      </c>
      <c r="JP70" s="255">
        <f t="shared" si="48"/>
        <v>0</v>
      </c>
      <c r="JQ70" s="230">
        <f t="shared" si="49"/>
        <v>0</v>
      </c>
      <c r="JR70" s="231">
        <f t="shared" si="50"/>
        <v>0</v>
      </c>
      <c r="JS70" s="23"/>
      <c r="JT70" s="23"/>
      <c r="JU70" s="586">
        <v>160</v>
      </c>
      <c r="JV70" s="591"/>
      <c r="JW70" s="585"/>
      <c r="JX70" s="177">
        <v>160</v>
      </c>
      <c r="JY70" s="584"/>
      <c r="JZ70" s="585"/>
      <c r="KA70" s="205">
        <v>160</v>
      </c>
      <c r="KB70" s="591"/>
      <c r="KC70" s="585"/>
      <c r="KD70" s="205">
        <v>160</v>
      </c>
      <c r="KE70" s="591"/>
      <c r="KF70" s="585"/>
      <c r="KG70" s="177">
        <v>160</v>
      </c>
      <c r="KH70" s="584"/>
      <c r="KI70" s="585"/>
      <c r="KJ70" s="177">
        <v>160</v>
      </c>
      <c r="KK70" s="584"/>
      <c r="KL70" s="585"/>
      <c r="KM70" s="177">
        <v>160</v>
      </c>
      <c r="KN70" s="584"/>
      <c r="KO70" s="585"/>
      <c r="KP70" s="177">
        <v>160</v>
      </c>
      <c r="KQ70" s="584"/>
      <c r="KR70" s="585"/>
      <c r="KS70" s="256">
        <f t="shared" si="51"/>
        <v>0</v>
      </c>
      <c r="KT70" s="255">
        <f t="shared" si="52"/>
        <v>0</v>
      </c>
      <c r="KU70" s="230">
        <f t="shared" si="53"/>
        <v>0</v>
      </c>
      <c r="KV70" s="231">
        <f t="shared" si="54"/>
        <v>0</v>
      </c>
      <c r="KW70" s="23"/>
      <c r="KX70" s="23"/>
      <c r="KY70" s="589" t="s">
        <v>300</v>
      </c>
      <c r="KZ70" s="595">
        <v>160</v>
      </c>
      <c r="LA70" s="591"/>
      <c r="LB70" s="178"/>
      <c r="LC70" s="256">
        <f t="shared" si="55"/>
        <v>0</v>
      </c>
      <c r="LD70" s="231">
        <f t="shared" si="58"/>
        <v>0</v>
      </c>
      <c r="LE70" s="230">
        <f t="shared" si="56"/>
        <v>0</v>
      </c>
      <c r="LF70" s="255">
        <f t="shared" si="59"/>
        <v>0</v>
      </c>
      <c r="LG70" s="592"/>
      <c r="LH70" s="23"/>
      <c r="LI70" s="23"/>
      <c r="LJ70" s="232">
        <f t="shared" si="60"/>
        <v>0</v>
      </c>
      <c r="LK70" s="259">
        <f t="shared" si="61"/>
        <v>0</v>
      </c>
      <c r="LL70" s="230">
        <f t="shared" si="62"/>
        <v>0</v>
      </c>
      <c r="LM70" s="231">
        <f t="shared" si="63"/>
        <v>0</v>
      </c>
      <c r="LN70" s="234">
        <f t="shared" si="64"/>
        <v>0</v>
      </c>
      <c r="LO70" s="233">
        <f t="shared" si="65"/>
        <v>0</v>
      </c>
      <c r="LP70" s="230">
        <f t="shared" si="66"/>
        <v>0</v>
      </c>
      <c r="LQ70" s="255">
        <f t="shared" si="67"/>
        <v>0</v>
      </c>
      <c r="LR70" s="426">
        <f t="shared" si="68"/>
        <v>0</v>
      </c>
      <c r="LS70" s="434">
        <f t="shared" si="69"/>
        <v>0</v>
      </c>
      <c r="LT70" s="426">
        <f t="shared" si="70"/>
        <v>0</v>
      </c>
      <c r="LU70" s="431">
        <f t="shared" si="71"/>
        <v>0</v>
      </c>
      <c r="LV70" s="429" t="s">
        <v>343</v>
      </c>
      <c r="LW70" s="434" t="s">
        <v>343</v>
      </c>
      <c r="LX70" s="426">
        <f t="shared" si="72"/>
        <v>0</v>
      </c>
      <c r="LY70" s="431">
        <f t="shared" si="73"/>
        <v>0</v>
      </c>
      <c r="LZ70" s="23"/>
      <c r="MD70" s="26"/>
      <c r="ME70" s="26"/>
      <c r="MG70" s="26"/>
    </row>
    <row r="71" spans="2:345" s="4" customFormat="1" ht="16.5" customHeight="1" x14ac:dyDescent="0.25">
      <c r="B71" s="46" t="s">
        <v>42</v>
      </c>
      <c r="C71" s="952"/>
      <c r="D71" s="953"/>
      <c r="E71" s="313"/>
      <c r="F71" s="314"/>
      <c r="G71" s="315"/>
      <c r="H71" s="59"/>
      <c r="I71" s="57">
        <f>INT(ROUND(F71,2)*(IF(RIGHT(G71,1)="*",data!$J$11*H71+(IF(H71&gt;0, data!$K$11,0)),(IF(G71&gt;0,data!$J$11*RIGHT(G71,5)+data!$K$11,0)))))</f>
        <v>0</v>
      </c>
      <c r="J71" s="57">
        <f>IF(E71&gt;0,I71*E71,0)</f>
        <v>0</v>
      </c>
      <c r="K71" s="319"/>
      <c r="L71" s="320"/>
      <c r="M71" s="318"/>
      <c r="N71" s="57">
        <f>INT(ROUND(F71,2)*(IF(J71&gt;0,(IF(L71="ano",data!$J$6,0)),0)))</f>
        <v>0</v>
      </c>
      <c r="O71" s="61">
        <f>IF(M71&gt;E71,N71*E71,N71*M71)</f>
        <v>0</v>
      </c>
      <c r="P71" s="63">
        <f>J71+O71</f>
        <v>0</v>
      </c>
      <c r="Q71" s="26"/>
      <c r="R71" s="292" t="str">
        <f t="shared" si="17"/>
        <v/>
      </c>
      <c r="S71" s="293" t="str">
        <f t="shared" si="18"/>
        <v/>
      </c>
      <c r="T71" s="65" t="s">
        <v>343</v>
      </c>
      <c r="U71" s="294" t="str">
        <f t="shared" si="57"/>
        <v/>
      </c>
      <c r="V71" s="4">
        <f>IF(P71&gt;0,IF(ISTEXT(C71)=TRUE,0,1),0)</f>
        <v>0</v>
      </c>
      <c r="W71" s="26">
        <f>IF(H71&gt;0,IF(RIGHT(G71,1)="*",0,1),0)</f>
        <v>0</v>
      </c>
      <c r="X71" s="26">
        <f>IF(OR(G71=data!$I$18,G71=data!$I$19,G71=data!$I$20,G71=data!$I$21,G71=data!$I$22,G71=data!$I$23,G71=data!$I$24,G71=data!$I$25,G71=data!$I$26,G71=data!$I$27,G71=data!$I$28,G71=data!$I$29,G71=data!$I$30,G71=data!$I$31,G71=data!$I$32,G71=data!$I$33,G71=data!$I$34,G71=data!$I$35,G71=data!$I$36,G71=data!$I$37,G71=data!$I$38,G71=data!$I$39,G71=data!$I$40,G71=data!$I$41,G71=data!$I$42,G71=data!$I$43,G71=data!$I$44),1,0)</f>
        <v>0</v>
      </c>
      <c r="Z71" s="179" t="s">
        <v>300</v>
      </c>
      <c r="AA71" s="10"/>
      <c r="AB71" s="10"/>
      <c r="AC71" s="171">
        <v>160</v>
      </c>
      <c r="AD71" s="336"/>
      <c r="AE71" s="227"/>
      <c r="AF71" s="171">
        <v>160</v>
      </c>
      <c r="AG71" s="336"/>
      <c r="AH71" s="227"/>
      <c r="AI71" s="171">
        <v>160</v>
      </c>
      <c r="AJ71" s="336"/>
      <c r="AK71" s="227"/>
      <c r="AL71" s="171">
        <v>160</v>
      </c>
      <c r="AM71" s="336"/>
      <c r="AN71" s="227"/>
      <c r="AO71" s="171">
        <v>160</v>
      </c>
      <c r="AP71" s="336"/>
      <c r="AQ71" s="227"/>
      <c r="AR71" s="171">
        <v>160</v>
      </c>
      <c r="AS71" s="336"/>
      <c r="AT71" s="227"/>
      <c r="AU71" s="171">
        <v>160</v>
      </c>
      <c r="AV71" s="336"/>
      <c r="AW71" s="227"/>
      <c r="AX71" s="171">
        <v>160</v>
      </c>
      <c r="AY71" s="336"/>
      <c r="AZ71" s="227"/>
      <c r="BA71" s="171">
        <v>160</v>
      </c>
      <c r="BB71" s="336"/>
      <c r="BC71" s="227"/>
      <c r="BD71" s="171">
        <v>160</v>
      </c>
      <c r="BE71" s="336"/>
      <c r="BF71" s="227"/>
      <c r="BG71" s="171">
        <v>160</v>
      </c>
      <c r="BH71" s="336"/>
      <c r="BI71" s="227"/>
      <c r="BJ71" s="171">
        <v>160</v>
      </c>
      <c r="BK71" s="336"/>
      <c r="BL71" s="227"/>
      <c r="BM71" s="337">
        <f t="shared" si="19"/>
        <v>0</v>
      </c>
      <c r="BN71" s="231">
        <f t="shared" si="20"/>
        <v>0</v>
      </c>
      <c r="BO71" s="230">
        <f t="shared" si="21"/>
        <v>0</v>
      </c>
      <c r="BP71" s="231">
        <f t="shared" si="22"/>
        <v>0</v>
      </c>
      <c r="BS71" s="167">
        <v>160</v>
      </c>
      <c r="BT71" s="335"/>
      <c r="BU71" s="180"/>
      <c r="BV71" s="167">
        <v>160</v>
      </c>
      <c r="BW71" s="335"/>
      <c r="BX71" s="180"/>
      <c r="BY71" s="167">
        <v>160</v>
      </c>
      <c r="BZ71" s="335"/>
      <c r="CA71" s="180"/>
      <c r="CB71" s="167">
        <v>160</v>
      </c>
      <c r="CC71" s="335"/>
      <c r="CD71" s="180"/>
      <c r="CE71" s="167">
        <v>160</v>
      </c>
      <c r="CF71" s="335"/>
      <c r="CG71" s="180"/>
      <c r="CH71" s="167">
        <v>160</v>
      </c>
      <c r="CI71" s="335"/>
      <c r="CJ71" s="180"/>
      <c r="CK71" s="167">
        <v>160</v>
      </c>
      <c r="CL71" s="335"/>
      <c r="CM71" s="180"/>
      <c r="CN71" s="167">
        <v>160</v>
      </c>
      <c r="CO71" s="335"/>
      <c r="CP71" s="180"/>
      <c r="CQ71" s="256">
        <f t="shared" si="23"/>
        <v>0</v>
      </c>
      <c r="CR71" s="255">
        <f t="shared" si="24"/>
        <v>0</v>
      </c>
      <c r="CS71" s="230">
        <f t="shared" si="25"/>
        <v>0</v>
      </c>
      <c r="CT71" s="231">
        <f t="shared" si="26"/>
        <v>0</v>
      </c>
      <c r="CW71" s="167">
        <v>160</v>
      </c>
      <c r="CX71" s="351"/>
      <c r="CY71" s="172"/>
      <c r="CZ71" s="198">
        <v>160</v>
      </c>
      <c r="DA71" s="336"/>
      <c r="DB71" s="172"/>
      <c r="DC71" s="198">
        <v>160</v>
      </c>
      <c r="DD71" s="336"/>
      <c r="DE71" s="172"/>
      <c r="DF71" s="198">
        <v>160</v>
      </c>
      <c r="DG71" s="336"/>
      <c r="DH71" s="172"/>
      <c r="DI71" s="198">
        <v>160</v>
      </c>
      <c r="DJ71" s="336"/>
      <c r="DK71" s="172"/>
      <c r="DL71" s="167">
        <v>160</v>
      </c>
      <c r="DM71" s="351"/>
      <c r="DN71" s="172"/>
      <c r="DO71" s="198">
        <v>160</v>
      </c>
      <c r="DP71" s="336"/>
      <c r="DQ71" s="172"/>
      <c r="DR71" s="198">
        <v>160</v>
      </c>
      <c r="DS71" s="336"/>
      <c r="DT71" s="172"/>
      <c r="DU71" s="256">
        <f t="shared" si="27"/>
        <v>0</v>
      </c>
      <c r="DV71" s="255">
        <f t="shared" si="28"/>
        <v>0</v>
      </c>
      <c r="DW71" s="230">
        <f t="shared" si="29"/>
        <v>0</v>
      </c>
      <c r="DX71" s="231">
        <f t="shared" si="30"/>
        <v>0</v>
      </c>
      <c r="EA71" s="357">
        <v>160</v>
      </c>
      <c r="EB71" s="335"/>
      <c r="EC71" s="172"/>
      <c r="ED71" s="198">
        <v>160</v>
      </c>
      <c r="EE71" s="335"/>
      <c r="EF71" s="172"/>
      <c r="EG71" s="198">
        <v>160</v>
      </c>
      <c r="EH71" s="335"/>
      <c r="EI71" s="172"/>
      <c r="EJ71" s="198">
        <v>160</v>
      </c>
      <c r="EK71" s="335"/>
      <c r="EL71" s="172"/>
      <c r="EM71" s="167">
        <v>160</v>
      </c>
      <c r="EN71" s="351"/>
      <c r="EO71" s="172"/>
      <c r="EP71" s="198">
        <v>160</v>
      </c>
      <c r="EQ71" s="335"/>
      <c r="ER71" s="172"/>
      <c r="ES71" s="167">
        <v>160</v>
      </c>
      <c r="ET71" s="351"/>
      <c r="EU71" s="172"/>
      <c r="EV71" s="198">
        <v>160</v>
      </c>
      <c r="EW71" s="335"/>
      <c r="EX71" s="172"/>
      <c r="EY71" s="256">
        <f t="shared" si="31"/>
        <v>0</v>
      </c>
      <c r="EZ71" s="255">
        <f t="shared" si="32"/>
        <v>0</v>
      </c>
      <c r="FA71" s="230">
        <f t="shared" si="33"/>
        <v>0</v>
      </c>
      <c r="FB71" s="231">
        <f t="shared" si="34"/>
        <v>0</v>
      </c>
      <c r="FE71" s="357">
        <v>160</v>
      </c>
      <c r="FF71" s="335"/>
      <c r="FG71" s="172"/>
      <c r="FH71" s="198">
        <v>160</v>
      </c>
      <c r="FI71" s="335"/>
      <c r="FJ71" s="172"/>
      <c r="FK71" s="198">
        <v>160</v>
      </c>
      <c r="FL71" s="335"/>
      <c r="FM71" s="172"/>
      <c r="FN71" s="198">
        <v>160</v>
      </c>
      <c r="FO71" s="335"/>
      <c r="FP71" s="172"/>
      <c r="FQ71" s="198">
        <v>160</v>
      </c>
      <c r="FR71" s="335"/>
      <c r="FS71" s="172"/>
      <c r="FT71" s="198">
        <v>160</v>
      </c>
      <c r="FU71" s="335"/>
      <c r="FV71" s="172"/>
      <c r="FW71" s="198">
        <v>160</v>
      </c>
      <c r="FX71" s="335"/>
      <c r="FY71" s="172"/>
      <c r="FZ71" s="198">
        <v>160</v>
      </c>
      <c r="GA71" s="335"/>
      <c r="GB71" s="172"/>
      <c r="GC71" s="256">
        <f t="shared" si="35"/>
        <v>0</v>
      </c>
      <c r="GD71" s="255">
        <f t="shared" si="36"/>
        <v>0</v>
      </c>
      <c r="GE71" s="230">
        <f t="shared" si="37"/>
        <v>0</v>
      </c>
      <c r="GF71" s="231">
        <f t="shared" si="38"/>
        <v>0</v>
      </c>
      <c r="GI71" s="357">
        <v>160</v>
      </c>
      <c r="GJ71" s="335"/>
      <c r="GK71" s="172"/>
      <c r="GL71" s="198">
        <v>160</v>
      </c>
      <c r="GM71" s="335"/>
      <c r="GN71" s="172"/>
      <c r="GO71" s="167">
        <v>160</v>
      </c>
      <c r="GP71" s="351"/>
      <c r="GQ71" s="172"/>
      <c r="GR71" s="167">
        <v>160</v>
      </c>
      <c r="GS71" s="351"/>
      <c r="GT71" s="172"/>
      <c r="GU71" s="167">
        <v>160</v>
      </c>
      <c r="GV71" s="351"/>
      <c r="GW71" s="172"/>
      <c r="GX71" s="167">
        <v>160</v>
      </c>
      <c r="GY71" s="351"/>
      <c r="GZ71" s="172"/>
      <c r="HA71" s="198">
        <v>160</v>
      </c>
      <c r="HB71" s="335"/>
      <c r="HC71" s="172"/>
      <c r="HD71" s="198">
        <v>160</v>
      </c>
      <c r="HE71" s="335"/>
      <c r="HF71" s="172"/>
      <c r="HG71" s="256">
        <f t="shared" si="39"/>
        <v>0</v>
      </c>
      <c r="HH71" s="255">
        <f t="shared" si="40"/>
        <v>0</v>
      </c>
      <c r="HI71" s="230">
        <f t="shared" si="41"/>
        <v>0</v>
      </c>
      <c r="HJ71" s="231">
        <f t="shared" si="42"/>
        <v>0</v>
      </c>
      <c r="HM71" s="167">
        <v>160</v>
      </c>
      <c r="HN71" s="351"/>
      <c r="HO71" s="172"/>
      <c r="HP71" s="167">
        <v>160</v>
      </c>
      <c r="HQ71" s="351"/>
      <c r="HR71" s="172"/>
      <c r="HS71" s="167">
        <v>160</v>
      </c>
      <c r="HT71" s="351"/>
      <c r="HU71" s="172"/>
      <c r="HV71" s="167">
        <v>160</v>
      </c>
      <c r="HW71" s="351"/>
      <c r="HX71" s="172"/>
      <c r="HY71" s="167">
        <v>160</v>
      </c>
      <c r="HZ71" s="351"/>
      <c r="IA71" s="172"/>
      <c r="IB71" s="167">
        <v>160</v>
      </c>
      <c r="IC71" s="351"/>
      <c r="ID71" s="172"/>
      <c r="IE71" s="167">
        <v>160</v>
      </c>
      <c r="IF71" s="351"/>
      <c r="IG71" s="172"/>
      <c r="IH71" s="167">
        <v>160</v>
      </c>
      <c r="II71" s="351"/>
      <c r="IJ71" s="172"/>
      <c r="IK71" s="256">
        <f t="shared" si="43"/>
        <v>0</v>
      </c>
      <c r="IL71" s="255">
        <f t="shared" si="44"/>
        <v>0</v>
      </c>
      <c r="IM71" s="230">
        <f t="shared" si="45"/>
        <v>0</v>
      </c>
      <c r="IN71" s="231">
        <f t="shared" si="46"/>
        <v>0</v>
      </c>
      <c r="IQ71" s="167">
        <v>160</v>
      </c>
      <c r="IR71" s="351"/>
      <c r="IS71" s="172"/>
      <c r="IT71" s="167">
        <v>160</v>
      </c>
      <c r="IU71" s="351"/>
      <c r="IV71" s="172"/>
      <c r="IW71" s="167">
        <v>160</v>
      </c>
      <c r="IX71" s="351"/>
      <c r="IY71" s="172"/>
      <c r="IZ71" s="167">
        <v>160</v>
      </c>
      <c r="JA71" s="351"/>
      <c r="JB71" s="172"/>
      <c r="JC71" s="167">
        <v>160</v>
      </c>
      <c r="JD71" s="351"/>
      <c r="JE71" s="172"/>
      <c r="JF71" s="167">
        <v>160</v>
      </c>
      <c r="JG71" s="351"/>
      <c r="JH71" s="172"/>
      <c r="JI71" s="209">
        <v>160</v>
      </c>
      <c r="JJ71" s="351"/>
      <c r="JK71" s="172"/>
      <c r="JL71" s="167">
        <v>160</v>
      </c>
      <c r="JM71" s="351"/>
      <c r="JN71" s="172"/>
      <c r="JO71" s="256">
        <f t="shared" si="47"/>
        <v>0</v>
      </c>
      <c r="JP71" s="255">
        <f t="shared" si="48"/>
        <v>0</v>
      </c>
      <c r="JQ71" s="230">
        <f t="shared" si="49"/>
        <v>0</v>
      </c>
      <c r="JR71" s="231">
        <f t="shared" si="50"/>
        <v>0</v>
      </c>
      <c r="JU71" s="357">
        <v>160</v>
      </c>
      <c r="JV71" s="335"/>
      <c r="JW71" s="172"/>
      <c r="JX71" s="167">
        <v>160</v>
      </c>
      <c r="JY71" s="351"/>
      <c r="JZ71" s="172"/>
      <c r="KA71" s="198">
        <v>160</v>
      </c>
      <c r="KB71" s="335"/>
      <c r="KC71" s="172"/>
      <c r="KD71" s="198">
        <v>160</v>
      </c>
      <c r="KE71" s="335"/>
      <c r="KF71" s="172"/>
      <c r="KG71" s="167">
        <v>160</v>
      </c>
      <c r="KH71" s="351"/>
      <c r="KI71" s="172"/>
      <c r="KJ71" s="167">
        <v>160</v>
      </c>
      <c r="KK71" s="351"/>
      <c r="KL71" s="172"/>
      <c r="KM71" s="167">
        <v>160</v>
      </c>
      <c r="KN71" s="351"/>
      <c r="KO71" s="172"/>
      <c r="KP71" s="167">
        <v>160</v>
      </c>
      <c r="KQ71" s="351"/>
      <c r="KR71" s="172"/>
      <c r="KS71" s="256">
        <f t="shared" si="51"/>
        <v>0</v>
      </c>
      <c r="KT71" s="255">
        <f t="shared" si="52"/>
        <v>0</v>
      </c>
      <c r="KU71" s="230">
        <f t="shared" si="53"/>
        <v>0</v>
      </c>
      <c r="KV71" s="231">
        <f t="shared" si="54"/>
        <v>0</v>
      </c>
      <c r="KY71" s="287" t="s">
        <v>300</v>
      </c>
      <c r="KZ71" s="365">
        <v>160</v>
      </c>
      <c r="LA71" s="335"/>
      <c r="LB71" s="180"/>
      <c r="LC71" s="256">
        <f t="shared" si="55"/>
        <v>0</v>
      </c>
      <c r="LD71" s="231">
        <f t="shared" ref="LD71:LD102" si="74">FLOOR(LC71*I71,1)</f>
        <v>0</v>
      </c>
      <c r="LE71" s="230">
        <f t="shared" si="56"/>
        <v>0</v>
      </c>
      <c r="LF71" s="255">
        <f t="shared" ref="LF71:LF102" si="75">FLOOR(LE71*N71,1)</f>
        <v>0</v>
      </c>
      <c r="LG71" s="297"/>
      <c r="LJ71" s="232">
        <f t="shared" ref="LJ71:LJ102" si="76">BM71+CQ71+DU71+EY71+GC71+HG71+IK71+JO71+KS71+LC71</f>
        <v>0</v>
      </c>
      <c r="LK71" s="259">
        <f t="shared" ref="LK71:LK102" si="77">BN71+CR71+DV71+EZ71+GD71+HH71+IL71+JP71+KT71+LD71</f>
        <v>0</v>
      </c>
      <c r="LL71" s="230">
        <f t="shared" ref="LL71:LL102" si="78">E71-LJ71</f>
        <v>0</v>
      </c>
      <c r="LM71" s="231">
        <f t="shared" ref="LM71:LM102" si="79">J71-LK71</f>
        <v>0</v>
      </c>
      <c r="LN71" s="234">
        <f t="shared" ref="LN71:LN102" si="80">BO71+CS71+DW71+FA71+GE71+HI71+IM71+JQ71+KU71+LE71</f>
        <v>0</v>
      </c>
      <c r="LO71" s="233">
        <f t="shared" ref="LO71:LO102" si="81">BP71+CT71+DX71+FB71+GF71+HJ71+IN71+JR71+KV71+LF71</f>
        <v>0</v>
      </c>
      <c r="LP71" s="230">
        <f t="shared" ref="LP71:LP102" si="82">M71-LN71</f>
        <v>0</v>
      </c>
      <c r="LQ71" s="255">
        <f t="shared" ref="LQ71:LQ102" si="83">O71-LO71</f>
        <v>0</v>
      </c>
      <c r="LR71" s="426">
        <f t="shared" ref="LR71:LR102" si="84">IF(R71=1,IF(E71=LJ71,1,0),0)</f>
        <v>0</v>
      </c>
      <c r="LS71" s="434">
        <f t="shared" ref="LS71:LS102" si="85">IF(R71=1,R71-LR71,0)</f>
        <v>0</v>
      </c>
      <c r="LT71" s="426">
        <f t="shared" ref="LT71:LT102" si="86">IF(S71=1,IF(E71=LJ71,1,0),0)</f>
        <v>0</v>
      </c>
      <c r="LU71" s="431">
        <f t="shared" ref="LU71:LU102" si="87">IF(S71=1,S71-LT71,0)</f>
        <v>0</v>
      </c>
      <c r="LV71" s="429" t="s">
        <v>343</v>
      </c>
      <c r="LW71" s="434" t="s">
        <v>343</v>
      </c>
      <c r="LX71" s="426">
        <f t="shared" ref="LX71:LX102" si="88">IF(U71=1,IF(Z71="Ano",1,0),0)</f>
        <v>0</v>
      </c>
      <c r="LY71" s="431">
        <f t="shared" ref="LY71:LY102" si="89">IF(U71=1,U71-LX71,0)</f>
        <v>0</v>
      </c>
      <c r="MD71" s="26"/>
      <c r="ME71" s="26"/>
      <c r="MG71" s="26"/>
    </row>
    <row r="72" spans="2:345" s="4" customFormat="1" ht="15" hidden="1" customHeight="1" x14ac:dyDescent="0.25">
      <c r="B72" s="46"/>
      <c r="C72" s="572"/>
      <c r="D72" s="573"/>
      <c r="E72" s="564"/>
      <c r="F72" s="575"/>
      <c r="G72" s="593"/>
      <c r="H72" s="58"/>
      <c r="I72" s="57">
        <f>INT(ROUND(F72,2)*(IF(RIGHT(G72,1)="*",data!$J$11*H72+(IF(H72&gt;0, data!$K$11,0)),(IF(G72&gt;0,data!$J$11*RIGHT(G72,5)+data!$K$11,0)))))</f>
        <v>0</v>
      </c>
      <c r="J72" s="57"/>
      <c r="K72" s="594"/>
      <c r="L72" s="566"/>
      <c r="M72" s="131"/>
      <c r="N72" s="57">
        <f>INT(ROUND(F72,2)*(IF(J72&gt;0,(IF(L72="ano",data!$J$6,0)),0)))</f>
        <v>0</v>
      </c>
      <c r="O72" s="61"/>
      <c r="P72" s="63"/>
      <c r="Q72" s="26"/>
      <c r="R72" s="292" t="str">
        <f t="shared" ref="R72:R113" si="90">IF(K72="Ano","",IF(P72&gt;0,1,""))</f>
        <v/>
      </c>
      <c r="S72" s="293" t="str">
        <f t="shared" ref="S72:S113" si="91">IF(K72="Ano",IF(P72&gt;0,1,""),"")</f>
        <v/>
      </c>
      <c r="T72" s="65" t="s">
        <v>343</v>
      </c>
      <c r="U72" s="294" t="str">
        <f t="shared" si="57"/>
        <v/>
      </c>
      <c r="V72" s="23"/>
      <c r="W72" s="26"/>
      <c r="X72" s="26">
        <f>IF(OR(G72=data!$I$18,G72=data!$I$19,G72=data!$I$20,G72=data!$I$21,G72=data!$I$22,G72=data!$I$23,G72=data!$I$24,G72=data!$I$25,G72=data!$I$26,G72=data!$I$27,G72=data!$I$28,G72=data!$I$29,G72=data!$I$30,G72=data!$I$31,G72=data!$I$32,G72=data!$I$33,G72=data!$I$34,G72=data!$I$35,G72=data!$I$36,G72=data!$I$37,G72=data!$I$38,G72=data!$I$39,G72=data!$I$40,G72=data!$I$41,G72=data!$I$42,G72=data!$I$43,G72=data!$I$44),1,0)</f>
        <v>0</v>
      </c>
      <c r="Z72" s="176" t="s">
        <v>300</v>
      </c>
      <c r="AA72" s="10"/>
      <c r="AB72" s="10"/>
      <c r="AC72" s="578">
        <v>160</v>
      </c>
      <c r="AD72" s="579"/>
      <c r="AE72" s="580"/>
      <c r="AF72" s="578">
        <v>160</v>
      </c>
      <c r="AG72" s="579"/>
      <c r="AH72" s="580"/>
      <c r="AI72" s="578">
        <v>160</v>
      </c>
      <c r="AJ72" s="579"/>
      <c r="AK72" s="580"/>
      <c r="AL72" s="578">
        <v>160</v>
      </c>
      <c r="AM72" s="579"/>
      <c r="AN72" s="580"/>
      <c r="AO72" s="578">
        <v>160</v>
      </c>
      <c r="AP72" s="579"/>
      <c r="AQ72" s="580"/>
      <c r="AR72" s="578">
        <v>160</v>
      </c>
      <c r="AS72" s="579"/>
      <c r="AT72" s="580"/>
      <c r="AU72" s="578">
        <v>160</v>
      </c>
      <c r="AV72" s="579"/>
      <c r="AW72" s="580"/>
      <c r="AX72" s="578">
        <v>160</v>
      </c>
      <c r="AY72" s="579"/>
      <c r="AZ72" s="580"/>
      <c r="BA72" s="578">
        <v>160</v>
      </c>
      <c r="BB72" s="579"/>
      <c r="BC72" s="580"/>
      <c r="BD72" s="578">
        <v>160</v>
      </c>
      <c r="BE72" s="579"/>
      <c r="BF72" s="580"/>
      <c r="BG72" s="578">
        <v>160</v>
      </c>
      <c r="BH72" s="579"/>
      <c r="BI72" s="580"/>
      <c r="BJ72" s="578">
        <v>160</v>
      </c>
      <c r="BK72" s="579"/>
      <c r="BL72" s="580"/>
      <c r="BM72" s="337">
        <f t="shared" ref="BM72:BM135" si="92">IF($Z72="Ne",0,IF(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gt;($E72-1),$E72-1,IF(AD72="",0,((30/(AC72*$F72)*(AC72*$F72-AD72))/30))+IF(AG72="",0,((30/(AF72*$F72)*(AF72*$F72-AG72))/30))+IF(AJ72="",0,((30/(AI72*$F72)*(AI72*$F72-AJ72))/30))+IF(AM72="",0,((30/(AL72*$F72)*(AL72*$F72-AM72))/30))+IF(AP72="",0,((30/(AO72*$F72)*(AO72*$F72-AP72))/30))+IF(AS72="",0,((30/(AR72*$F72)*(AR72*$F72-AS72))/30))+IF(AV72="",0,((30/(AU72*$F72)*(AU72*$F72-AV72))/30))+IF(AY72="",0,((30/(AX72*$F72)*(AX72*$F72-AY72))/30))+IF(BB72="",0,((30/(BA72*$F72)*(BA72*$F72-BB72))/30))+IF(BE72="",0,((30/(BD72*$F72)*(BD72*$F72-BE72))/30))+IF(BH72="",0,((30/(BG72*$F72)*(BG72*$F72-BH72))/30))+IF(BK72="",0,((30/(BJ72*$F72)*(BJ72*$F72-BK72))/30))))</f>
        <v>0</v>
      </c>
      <c r="BN72" s="231">
        <f t="shared" ref="BN72:BN205" si="93">FLOOR(BM72*$I72,1)</f>
        <v>0</v>
      </c>
      <c r="BO72" s="230">
        <f t="shared" ref="BO72:BO135" si="94">IF($Z72="Ne",0,IF(OR($M72=0,$M72=""),0,IF(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gt;($M72-1),($M72-1),IF(AE72="Ano",IF(AD72="",0,((30/(AC72*$F72)*(AC72*$F72-AD72))/30)),0)+IF(AH72="Ano",IF(AG72="",0,((30/(AF72*$F72)*(AF72*$F72-AG72))/30)),0)+IF(AK72="Ano",IF(AJ72="",0,((30/(AI72*$F72)*(AI72*$F72-AJ72))/30)),0)+IF(AN72="Ano",IF(AM72="",0,((30/(AL72*$F72)*(AL72*$F72-AM72))/30)),0)+IF(AQ72="Ano",IF(AP72="",0,((30/(AO72*$F72)*(AO72*$F72-AP72))/30)),0)+IF(AT72="Ano",IF(AS72="",0,((30/(AR72*$F72)*(AR72*$F72-AS72))/30)),0)+IF(AW72="Ano",IF(AV72="",0,((30/(AU72*$F72)*(AU72*$F72-AV72))/30)),0)+IF(AZ72="Ano",IF(AY72="",0,((30/(AX72*$F72)*(AX72*$F72-AY72))/30)),0)+IF(BC72="Ano",IF(BB72="",0,((30/(BA72*$F72)*(BA72*$F72-BB72))/30)),0)+IF(BF72="Ano",IF(BE72="",0,((30/(BD72*$F72)*(BD72*$F72-BE72))/30)),0)+IF(BI72="Ano",IF(BH72="",0,((30/(BG72*$F72)*(BG72*$F72-BH72))/30)),0)+IF(BL72="Ano",IF(BK72="",0,((30/(BJ72*$F72)*(BJ72*$F72-BK72))/30)),0))))</f>
        <v>0</v>
      </c>
      <c r="BP72" s="231">
        <f t="shared" ref="BP72:BP205" si="95">FLOOR(BO72*$N72,1)</f>
        <v>0</v>
      </c>
      <c r="BQ72" s="23"/>
      <c r="BR72" s="23"/>
      <c r="BS72" s="177">
        <v>160</v>
      </c>
      <c r="BT72" s="591"/>
      <c r="BU72" s="178"/>
      <c r="BV72" s="177">
        <v>160</v>
      </c>
      <c r="BW72" s="591"/>
      <c r="BX72" s="178"/>
      <c r="BY72" s="177">
        <v>160</v>
      </c>
      <c r="BZ72" s="591"/>
      <c r="CA72" s="178"/>
      <c r="CB72" s="177">
        <v>160</v>
      </c>
      <c r="CC72" s="591"/>
      <c r="CD72" s="178"/>
      <c r="CE72" s="177">
        <v>160</v>
      </c>
      <c r="CF72" s="591"/>
      <c r="CG72" s="178"/>
      <c r="CH72" s="177">
        <v>160</v>
      </c>
      <c r="CI72" s="591"/>
      <c r="CJ72" s="178"/>
      <c r="CK72" s="177">
        <v>160</v>
      </c>
      <c r="CL72" s="591"/>
      <c r="CM72" s="178"/>
      <c r="CN72" s="177">
        <v>160</v>
      </c>
      <c r="CO72" s="591"/>
      <c r="CP72" s="178"/>
      <c r="CQ72" s="256">
        <f t="shared" ref="CQ72:CQ205" si="96">IF($Z72="Ne",0,IF(IF(BT72="",0,((30/(BS72*$F72)*(BS72*$F72-BT72))/30))+IF(BW72="",0,((30/(BV72*$F72)*(BV72*$F72-BW72))/30))+IF(BZ72="",0,((30/(BY72*$F72)*(BY72*$F72-BZ72))/30))+IF(CC72="",0,((30/(CB72*$F72)*(CB72*$F72-CC72))/30))+IF(CF72="",0,((30/(CE72*$F72)*(CE72*$F72-CF72))/30))+IF(CI72="",0,((30/(CH72*$F72)*(CH72*$F72-CI72))/30))+IF(CL72="",0,((30/(CK72*$F72)*(CK72*$F72-CL72))/30))+IF(CO72="",0,((30/(CN72*$F72)*(CN72*$F72-CO72))/30))&gt;($E72-1-$BM72),$E72-1-$BM72,IF(BT72="",0,((30/(BS72*$F72)*(BS72*$F72-BT72))/30))+IF(BW72="",0,((30/(BV72*$F72)*(BV72*$F72-BW72))/30))+IF(BZ72="",0,((30/(BY72*$F72)*(BY72*$F72-BZ72))/30))+IF(CC72="",0,((30/(CB72*$F72)*(CB72*$F72-CC72))/30))+IF(CF72="",0,((30/(CE72*$F72)*(CE72*$F72-CF72))/30))+IF(CI72="",0,((30/(CH72*$F72)*(CH72*$F72-CI72))/30))+IF(CL72="",0,((30/(CK72*$F72)*(CK72*$F72-CL72))/30))+IF(CO72="",0,((30/(CN72*$F72)*(CN72*$F72-CO72))/30))))</f>
        <v>0</v>
      </c>
      <c r="CR72" s="255">
        <f t="shared" ref="CR72:CR205" si="97">FLOOR(CQ72*$I72,1)</f>
        <v>0</v>
      </c>
      <c r="CS72" s="230">
        <f t="shared" ref="CS72:CS205" si="98">IF($Z72="Ne",0,IF(OR($M72=0,$M72=""),0,IF(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gt;($M72-1-$BO72),($M72-1-$BO72),IF(BU72="Ano",IF(BT72="",0,((30/(BS72*$F72)*(BS72*$F72-BT72))/30)),0)+IF(BX72="Ano",IF(BW72="",0,((30/(BV72*$F72)*(BV72*$F72-BW72))/30)),0)+IF(CA72="Ano",IF(BZ72="",0,((30/(BY72*$F72)*(BY72*$F72-BZ72))/30)),0)+IF(CD72="Ano",IF(CC72="",0,((30/(CB72*$F72)*(CB72*$F72-CC72))/30)),0)+IF(CG72="Ano",IF(CF72="",0,((30/(CE72*$F72)*(CE72*$F72-CF72))/30)),0)+IF(CJ72="Ano",IF(CI72="",0,((30/(CH72*$F72)*(CH72*$F72-CI72))/30)),0)+IF(CM72="Ano",IF(CL72="",0,((30/(CK72*$F72)*(CK72*$F72-CL72))/30)),0)+IF(CP72="Ano",IF(CO72="",0,((30/(CN72*$F72)*(CN72*$F72-CO72))/30)),0))))</f>
        <v>0</v>
      </c>
      <c r="CT72" s="231">
        <f t="shared" ref="CT72:CT205" si="99">FLOOR(CS72*$N72,1)</f>
        <v>0</v>
      </c>
      <c r="CU72" s="23"/>
      <c r="CV72" s="23"/>
      <c r="CW72" s="177">
        <v>160</v>
      </c>
      <c r="CX72" s="584"/>
      <c r="CY72" s="585"/>
      <c r="CZ72" s="205">
        <v>160</v>
      </c>
      <c r="DA72" s="579"/>
      <c r="DB72" s="585"/>
      <c r="DC72" s="205">
        <v>160</v>
      </c>
      <c r="DD72" s="579"/>
      <c r="DE72" s="585"/>
      <c r="DF72" s="205">
        <v>160</v>
      </c>
      <c r="DG72" s="579"/>
      <c r="DH72" s="585"/>
      <c r="DI72" s="205">
        <v>160</v>
      </c>
      <c r="DJ72" s="579"/>
      <c r="DK72" s="585"/>
      <c r="DL72" s="177">
        <v>160</v>
      </c>
      <c r="DM72" s="584"/>
      <c r="DN72" s="585"/>
      <c r="DO72" s="205">
        <v>160</v>
      </c>
      <c r="DP72" s="579"/>
      <c r="DQ72" s="585"/>
      <c r="DR72" s="205">
        <v>160</v>
      </c>
      <c r="DS72" s="579"/>
      <c r="DT72" s="585"/>
      <c r="DU72" s="256">
        <f t="shared" ref="DU72:DU205" si="100">IF($Z72="Ne",0,IF(IF(CX72="",0,((30/(CW72*$F72)*(CW72*$F72-CX72))/30))+IF(DA72="",0,((30/(CZ72*$F72)*(CZ72*$F72-DA72))/30))+IF(DD72="",0,((30/(DC72*$F72)*(DC72*$F72-DD72))/30))+IF(DG72="",0,((30/(DF72*$F72)*(DF72*$F72-DG72))/30))+IF(DJ72="",0,((30/(DI72*$F72)*(DI72*$F72-DJ72))/30))+IF(DM72="",0,((30/(DL72*$F72)*(DL72*$F72-DM72))/30))+IF(DP72="",0,((30/(DO72*$F72)*(DO72*$F72-DP72))/30))+IF(DS72="",0,((30/(DR72*$F72)*(DR72*$F72-DS72))/30))&gt;($E72-1-$BM72-$CQ72),$E72-1-$BM72-$CQ72,IF(CX72="",0,((30/(CW72*$F72)*(CW72*$F72-CX72))/30))+IF(DA72="",0,((30/(CZ72*$F72)*(CZ72*$F72-DA72))/30))+IF(DD72="",0,((30/(DC72*$F72)*(DC72*$F72-DD72))/30))+IF(DG72="",0,((30/(DF72*$F72)*(DF72*$F72-DG72))/30))+IF(DJ72="",0,((30/(DI72*$F72)*(DI72*$F72-DJ72))/30))+IF(DM72="",0,((30/(DL72*$F72)*(DL72*$F72-DM72))/30))+IF(DP72="",0,((30/(DO72*$F72)*(DO72*$F72-DP72))/30))+IF(DS72="",0,((30/(DR72*$F72)*(DR72*$F72-DS72))/30))))</f>
        <v>0</v>
      </c>
      <c r="DV72" s="255">
        <f t="shared" ref="DV72:DV205" si="101">FLOOR(DU72*$I72,1)</f>
        <v>0</v>
      </c>
      <c r="DW72" s="230">
        <f t="shared" ref="DW72:DW205" si="102">IF($Z72="Ne",0,IF(OR($M72=0,$M72=""),0,IF(IF(CY72="Ano",IF(CX72="",0,((30/(CW72*$F72)*(CW72*$F72-CX72))/30)),0)+IF(DB72="Ano",IF(DA72="",0,((30/(CZ72*$F72)*(CZ72*$F72-DA72))/30)),0)+IF(DE72="Ano",IF(DD72="",0,((30/(DC72*$F72)*(DC72*$F72-DD72))/30)),0)+IF(DH72="Ano",IF(DG72="",0,((30/(DF72*$F72)*(DF72*$F72-DG72))/30)),0)+IF(DK72="Ano",IF(DJ72="",0,((30/(DI72*$F72)*(DI72*$F72-DJ72))/30)),0)+IF(DN72="Ano",IF(DM72="",0,((30/(DL72*$F72)*(DL72*$F72-DM72))/30)),0)+IF(DQ72="Ano",IF(DP72="",0,((30/(DO72*$F72)*(DO72*$F72-DP72))/30)),0)+IF(DT72="Ano",IF(DS72="",0,((30/(DR72*$F72)*(DR72*$F72-DS72))/30)),0)&gt;($M72-1-$BO72-$CS72),($M72-1-$BO72-$CS72),IF(CY72="Ano",IF(CX72="",0,((30/(CW72*$F72)*(CW72*$F72-CX72))/30)),0)+IF(DB72="Ano",IF(DA72="",0,((30/(CZ72*$F72)*(CZ72*$F72-DA72))/30)),0)+IF(DE72="Ano",IF(DD72="",0,((30/(DC72*$F72)*(DC72*$F72-DD72))/30)),0)+IF(DH72="Ano",IF(DG72="",0,((30/(DF72*$F72)*(DF72*$F72-DG72))/30)),0)+IF(DK72="Ano",IF(DJ72="",0,((30/(DI72*$F72)*(DI72*$F72-DJ72))/30)),0)+IF(DN72="Ano",IF(DM72="",0,((30/(DL72*$F72)*(DL72*$F72-DM72))/30)),0)+IF(DQ72="Ano",IF(DP72="",0,((30/(DO72*$F72)*(DO72*$F72-DP72))/30)),0)+IF(DT72="Ano",IF(DS72="",0,((30/(DR72*$F72)*(DR72*$F72-DS72))/30)),0))))</f>
        <v>0</v>
      </c>
      <c r="DX72" s="231">
        <f t="shared" ref="DX72:DX205" si="103">FLOOR(DW72*$N72,1)</f>
        <v>0</v>
      </c>
      <c r="DY72" s="23"/>
      <c r="DZ72" s="23"/>
      <c r="EA72" s="586">
        <v>160</v>
      </c>
      <c r="EB72" s="591"/>
      <c r="EC72" s="585"/>
      <c r="ED72" s="205">
        <v>160</v>
      </c>
      <c r="EE72" s="591"/>
      <c r="EF72" s="585"/>
      <c r="EG72" s="205">
        <v>160</v>
      </c>
      <c r="EH72" s="591"/>
      <c r="EI72" s="585"/>
      <c r="EJ72" s="205">
        <v>160</v>
      </c>
      <c r="EK72" s="591"/>
      <c r="EL72" s="585"/>
      <c r="EM72" s="177">
        <v>160</v>
      </c>
      <c r="EN72" s="584"/>
      <c r="EO72" s="585"/>
      <c r="EP72" s="205">
        <v>160</v>
      </c>
      <c r="EQ72" s="591"/>
      <c r="ER72" s="585"/>
      <c r="ES72" s="177">
        <v>160</v>
      </c>
      <c r="ET72" s="584"/>
      <c r="EU72" s="585"/>
      <c r="EV72" s="205">
        <v>160</v>
      </c>
      <c r="EW72" s="591"/>
      <c r="EX72" s="585"/>
      <c r="EY72" s="256">
        <f t="shared" ref="EY72:EY205" si="104">IF($Z72="Ne",0,IF(IF(EB72="",0,((30/(EA72*$F72)*(EA72*$F72-EB72))/30))+IF(EE72="",0,((30/(ED72*$F72)*(ED72*$F72-EE72))/30))+IF(EH72="",0,((30/(EG72*$F72)*(EG72*$F72-EH72))/30))+IF(EK72="",0,((30/(EJ72*$F72)*(EJ72*$F72-EK72))/30))+IF(EN72="",0,((30/(EM72*$F72)*(EM72*$F72-EN72))/30))+IF(EQ72="",0,((30/(EP72*$F72)*(EP72*$F72-EQ72))/30))+IF(ET72="",0,((30/(ES72*$F72)*(ES72*$F72-ET72))/30))+IF(EW72="",0,((30/(EV72*$F72)*(EV72*$F72-EW72))/30))&gt;($E72-1-$BM72-$CQ72-$DU72),$E72-1-$BM72-$CQ72-$DU72,IF(EB72="",0,((30/(EA72*$F72)*(EA72*$F72-EB72))/30))+IF(EE72="",0,((30/(ED72*$F72)*(ED72*$F72-EE72))/30))+IF(EH72="",0,((30/(EG72*$F72)*(EG72*$F72-EH72))/30))+IF(EK72="",0,((30/(EJ72*$F72)*(EJ72*$F72-EK72))/30))+IF(EN72="",0,((30/(EM72*$F72)*(EM72*$F72-EN72))/30))+IF(EQ72="",0,((30/(EP72*$F72)*(EP72*$F72-EQ72))/30))+IF(ET72="",0,((30/(ES72*$F72)*(ES72*$F72-ET72))/30))+IF(EW72="",0,((30/(EV72*$F72)*(EV72*$F72-EW72))/30))))</f>
        <v>0</v>
      </c>
      <c r="EZ72" s="255">
        <f t="shared" ref="EZ72:EZ205" si="105">FLOOR(EY72*$I72,1)</f>
        <v>0</v>
      </c>
      <c r="FA72" s="230">
        <f t="shared" ref="FA72:FA205" si="106">IF($Z72="Ne",0,IF(OR($M72=0,$M72=""),0,IF(IF(EC72="Ano",IF(EB72="",0,((30/(EA72*$F72)*(EA72*$F72-EB72))/30)),0)+IF(EF72="Ano",IF(EE72="",0,((30/(ED72*$F72)*(ED72*$F72-EE72))/30)),0)+IF(EI72="Ano",IF(EH72="",0,((30/(EG72*$F72)*(EG72*$F72-EH72))/30)),0)+IF(EL72="Ano",IF(EK72="",0,((30/(EJ72*$F72)*(EJ72*$F72-EK72))/30)),0)+IF(EO72="Ano",IF(EN72="",0,((30/(EM72*$F72)*(EM72*$F72-EN72))/30)),0)+IF(ER72="Ano",IF(EQ72="",0,((30/(EP72*$F72)*(EP72*$F72-EQ72))/30)),0)+IF(EU72="Ano",IF(ET72="",0,((30/(ES72*$F72)*(ES72*$F72-ET72))/30)),0)+IF(EX72="Ano",IF(EW72="",0,((30/(EV72*$F72)*(EV72*$F72-EW72))/30)),0)&gt;($M72-1-$BO72-$CS72-$DW72),($M72-1-$BO72-$CS72-$DW72),IF(EC72="Ano",IF(EB72="",0,((30/(EA72*$F72)*(EA72*$F72-EB72))/30)),0)+IF(EF72="Ano",IF(EE72="",0,((30/(ED72*$F72)*(ED72*$F72-EE72))/30)),0)+IF(EI72="Ano",IF(EH72="",0,((30/(EG72*$F72)*(EG72*$F72-EH72))/30)),0)+IF(EL72="Ano",IF(EK72="",0,((30/(EJ72*$F72)*(EJ72*$F72-EK72))/30)),0)+IF(EO72="Ano",IF(EN72="",0,((30/(EM72*$F72)*(EM72*$F72-EN72))/30)),0)+IF(ER72="Ano",IF(EQ72="",0,((30/(EP72*$F72)*(EP72*$F72-EQ72))/30)),0)+IF(EU72="Ano",IF(ET72="",0,((30/(ES72*$F72)*(ES72*$F72-ET72))/30)),0)+IF(EX72="Ano",IF(EW72="",0,((30/(EV72*$F72)*(EV72*$F72-EW72))/30)),0))))</f>
        <v>0</v>
      </c>
      <c r="FB72" s="231">
        <f t="shared" ref="FB72:FB205" si="107">FLOOR(FA72*$N72,1)</f>
        <v>0</v>
      </c>
      <c r="FC72" s="23"/>
      <c r="FD72" s="23"/>
      <c r="FE72" s="586">
        <v>160</v>
      </c>
      <c r="FF72" s="591"/>
      <c r="FG72" s="585"/>
      <c r="FH72" s="205">
        <v>160</v>
      </c>
      <c r="FI72" s="591"/>
      <c r="FJ72" s="585"/>
      <c r="FK72" s="205">
        <v>160</v>
      </c>
      <c r="FL72" s="591"/>
      <c r="FM72" s="585"/>
      <c r="FN72" s="205">
        <v>160</v>
      </c>
      <c r="FO72" s="591"/>
      <c r="FP72" s="585"/>
      <c r="FQ72" s="205">
        <v>160</v>
      </c>
      <c r="FR72" s="591"/>
      <c r="FS72" s="585"/>
      <c r="FT72" s="205">
        <v>160</v>
      </c>
      <c r="FU72" s="591"/>
      <c r="FV72" s="585"/>
      <c r="FW72" s="205">
        <v>160</v>
      </c>
      <c r="FX72" s="591"/>
      <c r="FY72" s="585"/>
      <c r="FZ72" s="205">
        <v>160</v>
      </c>
      <c r="GA72" s="591"/>
      <c r="GB72" s="585"/>
      <c r="GC72" s="256">
        <f t="shared" ref="GC72:GC205" si="108">IF($Z72="Ne",0,IF(IF(FF72="",0,((30/(FE72*$F72)*(FE72*$F72-FF72))/30))+IF(FI72="",0,((30/(FH72*$F72)*(FH72*$F72-FI72))/30))+IF(FL72="",0,((30/(FK72*$F72)*(FK72*$F72-FL72))/30))+IF(FO72="",0,((30/(FN72*$F72)*(FN72*$F72-FO72))/30))+IF(FR72="",0,((30/(FQ72*$F72)*(FQ72*$F72-FR72))/30))+IF(FU72="",0,((30/(FT72*$F72)*(FT72*$F72-FU72))/30))+IF(FX72="",0,((30/(FW72*$F72)*(FW72*$F72-FX72))/30))+IF(GA72="",0,((30/(FZ72*$F72)*(FZ72*$F72-GA72))/30))&gt;($E72-1-$BM72-$CQ72-$DU72-$EY72),$E72-1-$BM72-$CQ72-$DU72-$EY72,IF(FF72="",0,((30/(FE72*$F72)*(FE72*$F72-FF72))/30))+IF(FI72="",0,((30/(FH72*$F72)*(FH72*$F72-FI72))/30))+IF(FL72="",0,((30/(FK72*$F72)*(FK72*$F72-FL72))/30))+IF(FO72="",0,((30/(FN72*$F72)*(FN72*$F72-FO72))/30))+IF(FR72="",0,((30/(FQ72*$F72)*(FQ72*$F72-FR72))/30))+IF(FU72="",0,((30/(FT72*$F72)*(FT72*$F72-FU72))/30))+IF(FX72="",0,((30/(FW72*$F72)*(FW72*$F72-FX72))/30))+IF(GA72="",0,((30/(FZ72*$F72)*(FZ72*$F72-GA72))/30))))</f>
        <v>0</v>
      </c>
      <c r="GD72" s="255">
        <f t="shared" ref="GD72:GD205" si="109">FLOOR(GC72*$I72,1)</f>
        <v>0</v>
      </c>
      <c r="GE72" s="230">
        <f t="shared" ref="GE72:GE205" si="110">IF($Z72="Ne",0,IF(OR($M72=0,$M72=""),0,IF(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gt;($M72-1-$BO72-$CS72-$DW72-$FA72),($M72-1-$BO72-$CS72-$DW72-$FA72),IF(FG72="Ano",IF(FF72="",0,((30/(FE72*$F72)*(FE72*$F72-FF72))/30)),0)+IF(FJ72="Ano",IF(FI72="",0,((30/(FH72*$F72)*(FH72*$F72-FI72))/30)),0)+IF(FM72="Ano",IF(FL72="",0,((30/(FK72*$F72)*(FK72*$F72-FL72))/30)),0)+IF(FP72="Ano",IF(FO72="",0,((30/(FN72*$F72)*(FN72*$F72-FO72))/30)),0)+IF(FS72="Ano",IF(FR72="",0,((30/(FQ72*$F72)*(FQ72*$F72-FR72))/30)),0)+IF(FV72="Ano",IF(FU72="",0,((30/(FT72*$F72)*(FT72*$F72-FU72))/30)),0)+IF(FY72="Ano",IF(FX72="",0,((30/(FW72*$F72)*(FW72*$F72-FX72))/30)),0)+IF(GB72="Ano",IF(GA72="",0,((30/(FZ72*$F72)*(FZ72*$F72-GA72))/30)),0))))</f>
        <v>0</v>
      </c>
      <c r="GF72" s="231">
        <f t="shared" ref="GF72:GF205" si="111">FLOOR(GE72*$N72,1)</f>
        <v>0</v>
      </c>
      <c r="GG72" s="23"/>
      <c r="GH72" s="23"/>
      <c r="GI72" s="586">
        <v>160</v>
      </c>
      <c r="GJ72" s="591"/>
      <c r="GK72" s="585"/>
      <c r="GL72" s="205">
        <v>160</v>
      </c>
      <c r="GM72" s="591"/>
      <c r="GN72" s="585"/>
      <c r="GO72" s="177">
        <v>160</v>
      </c>
      <c r="GP72" s="584"/>
      <c r="GQ72" s="585"/>
      <c r="GR72" s="177">
        <v>160</v>
      </c>
      <c r="GS72" s="584"/>
      <c r="GT72" s="585"/>
      <c r="GU72" s="177">
        <v>160</v>
      </c>
      <c r="GV72" s="584"/>
      <c r="GW72" s="585"/>
      <c r="GX72" s="177">
        <v>160</v>
      </c>
      <c r="GY72" s="584"/>
      <c r="GZ72" s="585"/>
      <c r="HA72" s="205">
        <v>160</v>
      </c>
      <c r="HB72" s="591"/>
      <c r="HC72" s="585"/>
      <c r="HD72" s="205">
        <v>160</v>
      </c>
      <c r="HE72" s="591"/>
      <c r="HF72" s="585"/>
      <c r="HG72" s="256">
        <f t="shared" ref="HG72:HG205" si="112">IF($Z72="Ne",0,IF(IF(GJ72="",0,((30/(GI72*$F72)*(GI72*$F72-GJ72))/30))+IF(GM72="",0,((30/(GL72*$F72)*(GL72*$F72-GM72))/30))+IF(GP72="",0,((30/(GO72*$F72)*(GO72*$F72-GP72))/30))+IF(GS72="",0,((30/(GR72*$F72)*(GR72*$F72-GS72))/30))+IF(GV72="",0,((30/(GU72*$F72)*(GU72*$F72-GV72))/30))+IF(GY72="",0,((30/(GX72*$F72)*(GX72*$F72-GY72))/30))+IF(HB72="",0,((30/(HA72*$F72)*(HA72*$F72-HB72))/30))+IF(HE72="",0,((30/(HD72*$F72)*(HD72*$F72-HE72))/30))&gt;($E72-1-$BM72-$CQ72-$DU72-$EY72-$GC72),$E72-1-$BM72-$CQ72-$DU72-$EY72-$GC72,IF(GJ72="",0,((30/(GI72*$F72)*(GI72*$F72-GJ72))/30))+IF(GM72="",0,((30/(GL72*$F72)*(GL72*$F72-GM72))/30))+IF(GP72="",0,((30/(GO72*$F72)*(GO72*$F72-GP72))/30))+IF(GS72="",0,((30/(GR72*$F72)*(GR72*$F72-GS72))/30))+IF(GV72="",0,((30/(GU72*$F72)*(GU72*$F72-GV72))/30))+IF(GY72="",0,((30/(GX72*$F72)*(GX72*$F72-GY72))/30))+IF(HB72="",0,((30/(HA72*$F72)*(HA72*$F72-HB72))/30))+IF(HE72="",0,((30/(HD72*$F72)*(HD72*$F72-HE72))/30))))</f>
        <v>0</v>
      </c>
      <c r="HH72" s="255">
        <f t="shared" ref="HH72:HH205" si="113">FLOOR(HG72*$I72,1)</f>
        <v>0</v>
      </c>
      <c r="HI72" s="230">
        <f t="shared" ref="HI72:HI205" si="114">IF($Z72="Ne",0,IF(OR($M72=0,$M72=""),0,IF(IF(GK72="Ano",IF(GJ72="",0,((30/(GI72*$F72)*(GI72*$F72-GJ72))/30)),0)+IF(GN72="Ano",IF(GM72="",0,((30/(GL72*$F72)*(GL72*$F72-GM72))/30)),0)+IF(GQ72="Ano",IF(GP72="",0,((30/(GO72*$F72)*(GO72*$F72-GP72))/30)),0)+IF(GT72="Ano",IF(GS72="",0,((30/(GR72*$F72)*(GR72*$F72-GS72))/30)),0)+IF(GW72="Ano",IF(GV72="",0,((30/(GU72*$F72)*(GU72*$F72-GV72))/30)),0)+IF(GZ72="Ano",IF(GY72="",0,((30/(GX72*$F72)*(GX72*$F72-GY72))/30)),0)+IF(HC72="Ano",IF(HB72="",0,((30/(HA72*$F72)*(HA72*$F72-HB72))/30)),0)+IF(HF72="Ano",IF(HE72="",0,((30/(HD72*$F72)*(HD72*$F72-HE72))/30)),0)&gt;($M72-1-$BO72-$CS72-$DW72-$FA72-$GE72),($M72-1-$BO72-$CS72-$DW72-$FA72-$GE72),IF(GK72="Ano",IF(GJ72="",0,((30/(GI72*$F72)*(GI72*$F72-GJ72))/30)),0)+IF(GN72="Ano",IF(GM72="",0,((30/(GL72*$F72)*(GL72*$F72-GM72))/30)),0)+IF(GQ72="Ano",IF(GP72="",0,((30/(GO72*$F72)*(GO72*$F72-GP72))/30)),0)+IF(GT72="Ano",IF(GS72="",0,((30/(GR72*$F72)*(GR72*$F72-GS72))/30)),0)+IF(GW72="Ano",IF(GV72="",0,((30/(GU72*$F72)*(GU72*$F72-GV72))/30)),0)+IF(GZ72="Ano",IF(GY72="",0,((30/(GX72*$F72)*(GX72*$F72-GY72))/30)),0)+IF(HC72="Ano",IF(HB72="",0,((30/(HA72*$F72)*(HA72*$F72-HB72))/30)),0)+IF(HF72="Ano",IF(HE72="",0,((30/(HD72*$F72)*(HD72*$F72-HE72))/30)),0))))</f>
        <v>0</v>
      </c>
      <c r="HJ72" s="231">
        <f t="shared" ref="HJ72:HJ205" si="115">FLOOR(HI72*$N72,1)</f>
        <v>0</v>
      </c>
      <c r="HK72" s="23"/>
      <c r="HL72" s="23"/>
      <c r="HM72" s="177">
        <v>160</v>
      </c>
      <c r="HN72" s="584"/>
      <c r="HO72" s="585"/>
      <c r="HP72" s="177">
        <v>160</v>
      </c>
      <c r="HQ72" s="584"/>
      <c r="HR72" s="585"/>
      <c r="HS72" s="177">
        <v>160</v>
      </c>
      <c r="HT72" s="584"/>
      <c r="HU72" s="585"/>
      <c r="HV72" s="177">
        <v>160</v>
      </c>
      <c r="HW72" s="584"/>
      <c r="HX72" s="585"/>
      <c r="HY72" s="177">
        <v>160</v>
      </c>
      <c r="HZ72" s="584"/>
      <c r="IA72" s="585"/>
      <c r="IB72" s="177">
        <v>160</v>
      </c>
      <c r="IC72" s="584"/>
      <c r="ID72" s="585"/>
      <c r="IE72" s="177">
        <v>160</v>
      </c>
      <c r="IF72" s="584"/>
      <c r="IG72" s="585"/>
      <c r="IH72" s="177">
        <v>160</v>
      </c>
      <c r="II72" s="584"/>
      <c r="IJ72" s="585"/>
      <c r="IK72" s="256">
        <f t="shared" ref="IK72:IK205" si="116">IF($Z72="Ne",0,IF(IF(HN72="",0,((30/(HM72*$F72)*(HM72*$F72-HN72))/30))+IF(HQ72="",0,((30/(HP72*$F72)*(HP72*$F72-HQ72))/30))+IF(HT72="",0,((30/(HS72*$F72)*(HS72*$F72-HT72))/30))+IF(HW72="",0,((30/(HV72*$F72)*(HV72*$F72-HW72))/30))+IF(HZ72="",0,((30/(HY72*$F72)*(HY72*$F72-HZ72))/30))+IF(IC72="",0,((30/(IB72*$F72)*(IB72*$F72-IC72))/30))+IF(IF72="",0,((30/(IE72*$F72)*(IE72*$F72-IF72))/30))+IF(II72="",0,((30/(IH72*$F72)*(IH72*$F72-II72))/30))&gt;($E72-1-$BM72-$CQ72-$DU72-$EY72-$GC72-$HG72),$E72-1-$BM72-$CQ72-$DU72-$EY72-$GC72-$HG72,IF(HN72="",0,((30/(HM72*$F72)*(HM72*$F72-HN72))/30))+IF(HQ72="",0,((30/(HP72*$F72)*(HP72*$F72-HQ72))/30))+IF(HT72="",0,((30/(HS72*$F72)*(HS72*$F72-HT72))/30))+IF(HW72="",0,((30/(HV72*$F72)*(HV72*$F72-HW72))/30))+IF(HZ72="",0,((30/(HY72*$F72)*(HY72*$F72-HZ72))/30))+IF(IC72="",0,((30/(IB72*$F72)*(IB72*$F72-IC72))/30))+IF(IF72="",0,((30/(IE72*$F72)*(IE72*$F72-IF72))/30))+IF(II72="",0,((30/(IH72*$F72)*(IH72*$F72-II72))/30))))</f>
        <v>0</v>
      </c>
      <c r="IL72" s="255">
        <f t="shared" ref="IL72:IL205" si="117">FLOOR(IK72*$I72,1)</f>
        <v>0</v>
      </c>
      <c r="IM72" s="230">
        <f t="shared" ref="IM72:IM205" si="118">IF($Z72="Ne",0,IF(OR($M72=0,$M72=""),0,IF(IF(HO72="Ano",IF(HN72="",0,((30/(HM72*$F72)*(HM72*$F72-HN72))/30)),0)+IF(HR72="Ano",IF(HQ72="",0,((30/(HP72*$F72)*(HP72*$F72-HQ72))/30)),0)+IF(HU72="Ano",IF(HT72="",0,((30/(HS72*$F72)*(HS72*$F72-HT72))/30)),0)+IF(HX72="Ano",IF(HW72="",0,((30/(HV72*$F72)*(HV72*$F72-HW72))/30)),0)+IF(IA72="Ano",IF(HZ72="",0,((30/(HY72*$F72)*(HY72*$F72-HZ72))/30)),0)+IF(ID72="Ano",IF(IC72="",0,((30/(IB72*$F72)*(IB72*$F72-IC72))/30)),0)+IF(IG72="Ano",IF(IF72="",0,((30/(IE72*$F72)*(IE72*$F72-IF72))/30)),0)+IF(IJ72="Ano",IF(II72="",0,((30/(IH72*$F72)*(IH72*$F72-II72))/30)),0)&gt;($M72-1-$BO72-$CS72-$DW72-$FA72-$GE72-$HI72),($M72-1-$BO72-$CS72-$DW72-$FA72-$GE72-$HI72),IF(HO72="Ano",IF(HN72="",0,((30/(HM72*$F72)*(HM72*$F72-HN72))/30)),0)+IF(HR72="Ano",IF(HQ72="",0,((30/(HP72*$F72)*(HP72*$F72-HQ72))/30)),0)+IF(HU72="Ano",IF(HT72="",0,((30/(HS72*$F72)*(HS72*$F72-HT72))/30)),0)+IF(HX72="Ano",IF(HW72="",0,((30/(HV72*$F72)*(HV72*$F72-HW72))/30)),0)+IF(IA72="Ano",IF(HZ72="",0,((30/(HY72*$F72)*(HY72*$F72-HZ72))/30)),0)+IF(ID72="Ano",IF(IC72="",0,((30/(IB72*$F72)*(IB72*$F72-IC72))/30)),0)+IF(IG72="Ano",IF(IF72="",0,((30/(IE72*$F72)*(IE72*$F72-IF72))/30)),0)+IF(IJ72="Ano",IF(II72="",0,((30/(IH72*$F72)*(IH72*$F72-II72))/30)),0))))</f>
        <v>0</v>
      </c>
      <c r="IN72" s="231">
        <f t="shared" ref="IN72:IN205" si="119">FLOOR(IM72*$N72,1)</f>
        <v>0</v>
      </c>
      <c r="IO72" s="23"/>
      <c r="IP72" s="23"/>
      <c r="IQ72" s="177">
        <v>160</v>
      </c>
      <c r="IR72" s="584"/>
      <c r="IS72" s="585"/>
      <c r="IT72" s="177">
        <v>160</v>
      </c>
      <c r="IU72" s="584"/>
      <c r="IV72" s="585"/>
      <c r="IW72" s="177">
        <v>160</v>
      </c>
      <c r="IX72" s="584"/>
      <c r="IY72" s="585"/>
      <c r="IZ72" s="177">
        <v>160</v>
      </c>
      <c r="JA72" s="584"/>
      <c r="JB72" s="585"/>
      <c r="JC72" s="177">
        <v>160</v>
      </c>
      <c r="JD72" s="584"/>
      <c r="JE72" s="585"/>
      <c r="JF72" s="177">
        <v>160</v>
      </c>
      <c r="JG72" s="584"/>
      <c r="JH72" s="585"/>
      <c r="JI72" s="568">
        <v>160</v>
      </c>
      <c r="JJ72" s="584"/>
      <c r="JK72" s="585"/>
      <c r="JL72" s="177">
        <v>160</v>
      </c>
      <c r="JM72" s="584"/>
      <c r="JN72" s="585"/>
      <c r="JO72" s="256">
        <f t="shared" ref="JO72:JO205" si="120">IF($Z72="Ne",0,IF(IF(IR72="",0,((30/(IQ72*$F72)*(IQ72*$F72-IR72))/30))+IF(IU72="",0,((30/(IT72*$F72)*(IT72*$F72-IU72))/30))+IF(IX72="",0,((30/(IW72*$F72)*(IW72*$F72-IX72))/30))+IF(JA72="",0,((30/(IZ72*$F72)*(IZ72*$F72-JA72))/30))+IF(JD72="",0,((30/(JC72*$F72)*(JC72*$F72-JD72))/30))+IF(JG72="",0,((30/(JF72*$F72)*(JF72*$F72-JG72))/30))+IF(JJ72="",0,((30/(JI72*$F72)*(JI72*$F72-JJ72))/30))+IF(JM72="",0,((30/(JL72*$F72)*(JL72*$F72-JM72))/30))&gt;($E72-1-$BM72-$CQ72-$DU72-$EY72-$GC72-$HG72-$IK72),$E72-1-$BM72-$CQ72-$DU72-$EY72-$GC72-$HG72-$IK72,IF(IR72="",0,((30/(IQ72*$F72)*(IQ72*$F72-IR72))/30))+IF(IU72="",0,((30/(IT72*$F72)*(IT72*$F72-IU72))/30))+IF(IX72="",0,((30/(IW72*$F72)*(IW72*$F72-IX72))/30))+IF(JA72="",0,((30/(IZ72*$F72)*(IZ72*$F72-JA72))/30))+IF(JD72="",0,((30/(JC72*$F72)*(JC72*$F72-JD72))/30))+IF(JG72="",0,((30/(JF72*$F72)*(JF72*$F72-JG72))/30))+IF(JJ72="",0,((30/(JI72*$F72)*(JI72*$F72-JJ72))/30))+IF(JM72="",0,((30/(JL72*$F72)*(JL72*$F72-JM72))/30))))</f>
        <v>0</v>
      </c>
      <c r="JP72" s="255">
        <f t="shared" ref="JP72:JP205" si="121">FLOOR(JO72*$I72,1)</f>
        <v>0</v>
      </c>
      <c r="JQ72" s="230">
        <f t="shared" ref="JQ72:JQ205" si="122">IF($Z72="Ne",0,IF(OR($M72=0,$M72=""),0,IF(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gt;($M72-1-$BO72-$CS72-$DW72-$FA72-$GE72-$HI72-$IM72),($M72-1-$BO72-$CS72-$DW72-$FA72-$GE72-$HI72-$IM72),IF(IS72="Ano",IF(IR72="",0,((30/(IQ72*$F72)*(IQ72*$F72-IR72))/30)),0)+IF(IV72="Ano",IF(IU72="",0,((30/(IT72*$F72)*(IT72*$F72-IU72))/30)),0)+IF(IY72="Ano",IF(IX72="",0,((30/(IW72*$F72)*(IW72*$F72-IX72))/30)),0)+IF(JB72="Ano",IF(JA72="",0,((30/(IZ72*$F72)*(IZ72*$F72-JA72))/30)),0)+IF(JE72="Ano",IF(JD72="",0,((30/(JC72*$F72)*(JC72*$F72-JD72))/30)),0)+IF(JH72="Ano",IF(JG72="",0,((30/(JF72*$F72)*(JF72*$F72-JG72))/30)),0)+IF(JK72="Ano",IF(JJ72="",0,((30/(JI72*$F72)*(JI72*$F72-JJ72))/30)),0)+IF(JN72="Ano",IF(JM72="",0,((30/(JL72*$F72)*(JL72*$F72-JM72))/30)),0))))</f>
        <v>0</v>
      </c>
      <c r="JR72" s="231">
        <f t="shared" ref="JR72:JR205" si="123">FLOOR(JQ72*$N72,1)</f>
        <v>0</v>
      </c>
      <c r="JS72" s="23"/>
      <c r="JT72" s="23"/>
      <c r="JU72" s="586">
        <v>160</v>
      </c>
      <c r="JV72" s="591"/>
      <c r="JW72" s="585"/>
      <c r="JX72" s="177">
        <v>160</v>
      </c>
      <c r="JY72" s="584"/>
      <c r="JZ72" s="585"/>
      <c r="KA72" s="205">
        <v>160</v>
      </c>
      <c r="KB72" s="591"/>
      <c r="KC72" s="585"/>
      <c r="KD72" s="205">
        <v>160</v>
      </c>
      <c r="KE72" s="591"/>
      <c r="KF72" s="585"/>
      <c r="KG72" s="177">
        <v>160</v>
      </c>
      <c r="KH72" s="584"/>
      <c r="KI72" s="585"/>
      <c r="KJ72" s="177">
        <v>160</v>
      </c>
      <c r="KK72" s="584"/>
      <c r="KL72" s="585"/>
      <c r="KM72" s="177">
        <v>160</v>
      </c>
      <c r="KN72" s="584"/>
      <c r="KO72" s="585"/>
      <c r="KP72" s="177">
        <v>160</v>
      </c>
      <c r="KQ72" s="584"/>
      <c r="KR72" s="585"/>
      <c r="KS72" s="256">
        <f t="shared" ref="KS72:KS205" si="124">IF($Z72="Ne",0,IF(IF(JV72="",0,((30/(JU72*$F72)*(JU72*$F72-JV72))/30))+IF(JY72="",0,((30/(JX72*$F72)*(JX72*$F72-JY72))/30))+IF(KB72="",0,((30/(KA72*$F72)*(KA72*$F72-KB72))/30))+IF(KE72="",0,((30/(KD72*$F72)*(KD72*$F72-KE72))/30))+IF(KH72="",0,((30/(KG72*$F72)*(KG72*$F72-KH72))/30))+IF(KK72="",0,((30/(KJ72*$F72)*(KJ72*$F72-KK72))/30))+IF(KN72="",0,((30/(KM72*$F72)*(KM72*$F72-KN72))/30))+IF(KQ72="",0,((30/(KP72*$F72)*(KP72*$F72-KQ72))/30))&gt;($E72-1-$BM72-$CQ72-$DU72-$EY72-$GC72-$HG72-$IK72-$JO72),$E72-1-$BM72-$CQ72-$DU72-$EY72-$GC72-$HG72-$IK72-$JO72,IF(JV72="",0,((30/(JU72*$F72)*(JU72*$F72-JV72))/30))+IF(JY72="",0,((30/(JX72*$F72)*(JX72*$F72-JY72))/30))+IF(KB72="",0,((30/(KA72*$F72)*(KA72*$F72-KB72))/30))+IF(KE72="",0,((30/(KD72*$F72)*(KD72*$F72-KE72))/30))+IF(KH72="",0,((30/(KG72*$F72)*(KG72*$F72-KH72))/30))+IF(KK72="",0,((30/(KJ72*$F72)*(KJ72*$F72-KK72))/30))+IF(KN72="",0,((30/(KM72*$F72)*(KM72*$F72-KN72))/30))+IF(KQ72="",0,((30/(KP72*$F72)*(KP72*$F72-KQ72))/30))))</f>
        <v>0</v>
      </c>
      <c r="KT72" s="255">
        <f t="shared" ref="KT72:KT205" si="125">FLOOR(KS72*$I72,1)</f>
        <v>0</v>
      </c>
      <c r="KU72" s="230">
        <f t="shared" ref="KU72:KU205" si="126">IF($Z72="Ne",0,IF(OR($M72=0,$M72=""),0,IF(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gt;($M72-1-$BO72-$CS72-$DW72-$FA72-$GE72-$HI72-$IM72-$JQ72),($M72-1-$BO72-$CS72-$DW72-$FA72-$GE72-$HI72-$IM72-$JQ72),IF(JW72="Ano",IF(JV72="",0,((30/(JU72*$F72)*(JU72*$F72-JV72))/30)),0)+IF(JZ72="Ano",IF(JY72="",0,((30/(JX72*$F72)*(JX72*$F72-JY72))/30)),0)+IF(KC72="Ano",IF(KB72="",0,((30/(KA72*$F72)*(KA72*$F72-KB72))/30)),0)+IF(KF72="Ano",IF(KE72="",0,((30/(KD72*$F72)*(KD72*$F72-KE72))/30)),0)+IF(KI72="Ano",IF(KH72="",0,((30/(KG72*$F72)*(KG72*$F72-KH72))/30)),0)+IF(KL72="Ano",IF(KK72="",0,((30/(KJ72*$F72)*(KJ72*$F72-KK72))/30)),0)+IF(KO72="Ano",IF(KN72="",0,((30/(KM72*$F72)*(KM72*$F72-KN72))/30)),0)+IF(KR72="Ano",IF(KQ72="",0,((30/(KP72*$F72)*(KP72*$F72-KQ72))/30)),0))))</f>
        <v>0</v>
      </c>
      <c r="KV72" s="231">
        <f t="shared" ref="KV72:KV205" si="127">FLOOR(KU72*$N72,1)</f>
        <v>0</v>
      </c>
      <c r="KW72" s="23"/>
      <c r="KX72" s="23"/>
      <c r="KY72" s="589" t="s">
        <v>300</v>
      </c>
      <c r="KZ72" s="595">
        <v>160</v>
      </c>
      <c r="LA72" s="591"/>
      <c r="LB72" s="178"/>
      <c r="LC72" s="256">
        <f t="shared" ref="LC72:LC205" si="128">IF($KY72="Ne",0,IF(LA72="",0,((30/(KZ72*F72)*(KZ72*F72-LA72))/30)))</f>
        <v>0</v>
      </c>
      <c r="LD72" s="231">
        <f t="shared" si="74"/>
        <v>0</v>
      </c>
      <c r="LE72" s="230">
        <f t="shared" ref="LE72:LE205" si="129">IF(OR($M72=0,$M72=""),0,IF(KY72="Ano",IF(LB72="Ano",LC72,0),0))</f>
        <v>0</v>
      </c>
      <c r="LF72" s="255">
        <f t="shared" si="75"/>
        <v>0</v>
      </c>
      <c r="LG72" s="592"/>
      <c r="LH72" s="23"/>
      <c r="LI72" s="23"/>
      <c r="LJ72" s="232">
        <f t="shared" si="76"/>
        <v>0</v>
      </c>
      <c r="LK72" s="259">
        <f t="shared" si="77"/>
        <v>0</v>
      </c>
      <c r="LL72" s="230">
        <f t="shared" si="78"/>
        <v>0</v>
      </c>
      <c r="LM72" s="231">
        <f t="shared" si="79"/>
        <v>0</v>
      </c>
      <c r="LN72" s="234">
        <f t="shared" si="80"/>
        <v>0</v>
      </c>
      <c r="LO72" s="233">
        <f t="shared" si="81"/>
        <v>0</v>
      </c>
      <c r="LP72" s="230">
        <f t="shared" si="82"/>
        <v>0</v>
      </c>
      <c r="LQ72" s="255">
        <f t="shared" si="83"/>
        <v>0</v>
      </c>
      <c r="LR72" s="426">
        <f t="shared" si="84"/>
        <v>0</v>
      </c>
      <c r="LS72" s="434">
        <f t="shared" si="85"/>
        <v>0</v>
      </c>
      <c r="LT72" s="426">
        <f t="shared" si="86"/>
        <v>0</v>
      </c>
      <c r="LU72" s="431">
        <f t="shared" si="87"/>
        <v>0</v>
      </c>
      <c r="LV72" s="429" t="s">
        <v>343</v>
      </c>
      <c r="LW72" s="434" t="s">
        <v>343</v>
      </c>
      <c r="LX72" s="426">
        <f t="shared" si="88"/>
        <v>0</v>
      </c>
      <c r="LY72" s="431">
        <f t="shared" si="89"/>
        <v>0</v>
      </c>
      <c r="LZ72" s="23"/>
      <c r="MD72" s="26"/>
      <c r="ME72" s="26"/>
      <c r="MG72" s="26"/>
    </row>
    <row r="73" spans="2:345" s="4" customFormat="1" ht="16.5" customHeight="1" x14ac:dyDescent="0.25">
      <c r="B73" s="46" t="s">
        <v>43</v>
      </c>
      <c r="C73" s="952"/>
      <c r="D73" s="953"/>
      <c r="E73" s="313"/>
      <c r="F73" s="314"/>
      <c r="G73" s="315"/>
      <c r="H73" s="59"/>
      <c r="I73" s="57">
        <f>INT(ROUND(F73,2)*(IF(RIGHT(G73,1)="*",data!$J$11*H73+(IF(H73&gt;0, data!$K$11,0)),(IF(G73&gt;0,data!$J$11*RIGHT(G73,5)+data!$K$11,0)))))</f>
        <v>0</v>
      </c>
      <c r="J73" s="57">
        <f>IF(E73&gt;0,I73*E73,0)</f>
        <v>0</v>
      </c>
      <c r="K73" s="319"/>
      <c r="L73" s="320"/>
      <c r="M73" s="318"/>
      <c r="N73" s="57">
        <f>INT(ROUND(F73,2)*(IF(J73&gt;0,(IF(L73="ano",data!$J$6,0)),0)))</f>
        <v>0</v>
      </c>
      <c r="O73" s="61">
        <f>IF(M73&gt;E73,N73*E73,N73*M73)</f>
        <v>0</v>
      </c>
      <c r="P73" s="63">
        <f>J73+O73</f>
        <v>0</v>
      </c>
      <c r="Q73" s="26"/>
      <c r="R73" s="292" t="str">
        <f t="shared" si="90"/>
        <v/>
      </c>
      <c r="S73" s="293" t="str">
        <f t="shared" si="91"/>
        <v/>
      </c>
      <c r="T73" s="65" t="s">
        <v>343</v>
      </c>
      <c r="U73" s="294" t="str">
        <f t="shared" si="57"/>
        <v/>
      </c>
      <c r="V73" s="4">
        <f>IF(P73&gt;0,IF(ISTEXT(C73)=TRUE,0,1),0)</f>
        <v>0</v>
      </c>
      <c r="W73" s="26">
        <f>IF(H73&gt;0,IF(RIGHT(G73,1)="*",0,1),0)</f>
        <v>0</v>
      </c>
      <c r="X73" s="26">
        <f>IF(OR(G73=data!$I$18,G73=data!$I$19,G73=data!$I$20,G73=data!$I$21,G73=data!$I$22,G73=data!$I$23,G73=data!$I$24,G73=data!$I$25,G73=data!$I$26,G73=data!$I$27,G73=data!$I$28,G73=data!$I$29,G73=data!$I$30,G73=data!$I$31,G73=data!$I$32,G73=data!$I$33,G73=data!$I$34,G73=data!$I$35,G73=data!$I$36,G73=data!$I$37,G73=data!$I$38,G73=data!$I$39,G73=data!$I$40,G73=data!$I$41,G73=data!$I$42,G73=data!$I$43,G73=data!$I$44),1,0)</f>
        <v>0</v>
      </c>
      <c r="Z73" s="179" t="s">
        <v>300</v>
      </c>
      <c r="AA73" s="10"/>
      <c r="AB73" s="10"/>
      <c r="AC73" s="171">
        <v>160</v>
      </c>
      <c r="AD73" s="336"/>
      <c r="AE73" s="227"/>
      <c r="AF73" s="171">
        <v>160</v>
      </c>
      <c r="AG73" s="336"/>
      <c r="AH73" s="227"/>
      <c r="AI73" s="171">
        <v>160</v>
      </c>
      <c r="AJ73" s="336"/>
      <c r="AK73" s="227"/>
      <c r="AL73" s="171">
        <v>160</v>
      </c>
      <c r="AM73" s="336"/>
      <c r="AN73" s="227"/>
      <c r="AO73" s="171">
        <v>160</v>
      </c>
      <c r="AP73" s="336"/>
      <c r="AQ73" s="227"/>
      <c r="AR73" s="171">
        <v>160</v>
      </c>
      <c r="AS73" s="336"/>
      <c r="AT73" s="227"/>
      <c r="AU73" s="171">
        <v>160</v>
      </c>
      <c r="AV73" s="336"/>
      <c r="AW73" s="227"/>
      <c r="AX73" s="171">
        <v>160</v>
      </c>
      <c r="AY73" s="336"/>
      <c r="AZ73" s="227"/>
      <c r="BA73" s="171">
        <v>160</v>
      </c>
      <c r="BB73" s="336"/>
      <c r="BC73" s="227"/>
      <c r="BD73" s="171">
        <v>160</v>
      </c>
      <c r="BE73" s="336"/>
      <c r="BF73" s="227"/>
      <c r="BG73" s="171">
        <v>160</v>
      </c>
      <c r="BH73" s="336"/>
      <c r="BI73" s="227"/>
      <c r="BJ73" s="171">
        <v>160</v>
      </c>
      <c r="BK73" s="336"/>
      <c r="BL73" s="227"/>
      <c r="BM73" s="337">
        <f t="shared" si="92"/>
        <v>0</v>
      </c>
      <c r="BN73" s="231">
        <f t="shared" si="93"/>
        <v>0</v>
      </c>
      <c r="BO73" s="230">
        <f t="shared" si="94"/>
        <v>0</v>
      </c>
      <c r="BP73" s="231">
        <f t="shared" si="95"/>
        <v>0</v>
      </c>
      <c r="BS73" s="167">
        <v>160</v>
      </c>
      <c r="BT73" s="335"/>
      <c r="BU73" s="180"/>
      <c r="BV73" s="167">
        <v>160</v>
      </c>
      <c r="BW73" s="335"/>
      <c r="BX73" s="180"/>
      <c r="BY73" s="167">
        <v>160</v>
      </c>
      <c r="BZ73" s="335"/>
      <c r="CA73" s="180"/>
      <c r="CB73" s="167">
        <v>160</v>
      </c>
      <c r="CC73" s="335"/>
      <c r="CD73" s="180"/>
      <c r="CE73" s="167">
        <v>160</v>
      </c>
      <c r="CF73" s="335"/>
      <c r="CG73" s="180"/>
      <c r="CH73" s="167">
        <v>160</v>
      </c>
      <c r="CI73" s="335"/>
      <c r="CJ73" s="180"/>
      <c r="CK73" s="167">
        <v>160</v>
      </c>
      <c r="CL73" s="335"/>
      <c r="CM73" s="180"/>
      <c r="CN73" s="167">
        <v>160</v>
      </c>
      <c r="CO73" s="335"/>
      <c r="CP73" s="180"/>
      <c r="CQ73" s="256">
        <f t="shared" si="96"/>
        <v>0</v>
      </c>
      <c r="CR73" s="255">
        <f t="shared" si="97"/>
        <v>0</v>
      </c>
      <c r="CS73" s="230">
        <f t="shared" si="98"/>
        <v>0</v>
      </c>
      <c r="CT73" s="231">
        <f t="shared" si="99"/>
        <v>0</v>
      </c>
      <c r="CW73" s="167">
        <v>160</v>
      </c>
      <c r="CX73" s="351"/>
      <c r="CY73" s="172"/>
      <c r="CZ73" s="198">
        <v>160</v>
      </c>
      <c r="DA73" s="336"/>
      <c r="DB73" s="172"/>
      <c r="DC73" s="198">
        <v>160</v>
      </c>
      <c r="DD73" s="336"/>
      <c r="DE73" s="172"/>
      <c r="DF73" s="198">
        <v>160</v>
      </c>
      <c r="DG73" s="336"/>
      <c r="DH73" s="172"/>
      <c r="DI73" s="198">
        <v>160</v>
      </c>
      <c r="DJ73" s="336"/>
      <c r="DK73" s="172"/>
      <c r="DL73" s="167">
        <v>160</v>
      </c>
      <c r="DM73" s="351"/>
      <c r="DN73" s="172"/>
      <c r="DO73" s="198">
        <v>160</v>
      </c>
      <c r="DP73" s="336"/>
      <c r="DQ73" s="172"/>
      <c r="DR73" s="198">
        <v>160</v>
      </c>
      <c r="DS73" s="336"/>
      <c r="DT73" s="172"/>
      <c r="DU73" s="256">
        <f t="shared" si="100"/>
        <v>0</v>
      </c>
      <c r="DV73" s="255">
        <f t="shared" si="101"/>
        <v>0</v>
      </c>
      <c r="DW73" s="230">
        <f t="shared" si="102"/>
        <v>0</v>
      </c>
      <c r="DX73" s="231">
        <f t="shared" si="103"/>
        <v>0</v>
      </c>
      <c r="EA73" s="357">
        <v>160</v>
      </c>
      <c r="EB73" s="335"/>
      <c r="EC73" s="172"/>
      <c r="ED73" s="198">
        <v>160</v>
      </c>
      <c r="EE73" s="335"/>
      <c r="EF73" s="172"/>
      <c r="EG73" s="198">
        <v>160</v>
      </c>
      <c r="EH73" s="335"/>
      <c r="EI73" s="172"/>
      <c r="EJ73" s="198">
        <v>160</v>
      </c>
      <c r="EK73" s="335"/>
      <c r="EL73" s="172"/>
      <c r="EM73" s="167">
        <v>160</v>
      </c>
      <c r="EN73" s="351"/>
      <c r="EO73" s="172"/>
      <c r="EP73" s="198">
        <v>160</v>
      </c>
      <c r="EQ73" s="335"/>
      <c r="ER73" s="172"/>
      <c r="ES73" s="167">
        <v>160</v>
      </c>
      <c r="ET73" s="351"/>
      <c r="EU73" s="172"/>
      <c r="EV73" s="198">
        <v>160</v>
      </c>
      <c r="EW73" s="335"/>
      <c r="EX73" s="172"/>
      <c r="EY73" s="256">
        <f t="shared" si="104"/>
        <v>0</v>
      </c>
      <c r="EZ73" s="255">
        <f t="shared" si="105"/>
        <v>0</v>
      </c>
      <c r="FA73" s="230">
        <f t="shared" si="106"/>
        <v>0</v>
      </c>
      <c r="FB73" s="231">
        <f t="shared" si="107"/>
        <v>0</v>
      </c>
      <c r="FE73" s="357">
        <v>160</v>
      </c>
      <c r="FF73" s="335"/>
      <c r="FG73" s="172"/>
      <c r="FH73" s="198">
        <v>160</v>
      </c>
      <c r="FI73" s="335"/>
      <c r="FJ73" s="172"/>
      <c r="FK73" s="198">
        <v>160</v>
      </c>
      <c r="FL73" s="335"/>
      <c r="FM73" s="172"/>
      <c r="FN73" s="198">
        <v>160</v>
      </c>
      <c r="FO73" s="335"/>
      <c r="FP73" s="172"/>
      <c r="FQ73" s="198">
        <v>160</v>
      </c>
      <c r="FR73" s="335"/>
      <c r="FS73" s="172"/>
      <c r="FT73" s="198">
        <v>160</v>
      </c>
      <c r="FU73" s="335"/>
      <c r="FV73" s="172"/>
      <c r="FW73" s="198">
        <v>160</v>
      </c>
      <c r="FX73" s="335"/>
      <c r="FY73" s="172"/>
      <c r="FZ73" s="198">
        <v>160</v>
      </c>
      <c r="GA73" s="335"/>
      <c r="GB73" s="172"/>
      <c r="GC73" s="256">
        <f t="shared" si="108"/>
        <v>0</v>
      </c>
      <c r="GD73" s="255">
        <f t="shared" si="109"/>
        <v>0</v>
      </c>
      <c r="GE73" s="230">
        <f t="shared" si="110"/>
        <v>0</v>
      </c>
      <c r="GF73" s="231">
        <f t="shared" si="111"/>
        <v>0</v>
      </c>
      <c r="GI73" s="357">
        <v>160</v>
      </c>
      <c r="GJ73" s="335"/>
      <c r="GK73" s="172"/>
      <c r="GL73" s="198">
        <v>160</v>
      </c>
      <c r="GM73" s="335"/>
      <c r="GN73" s="172"/>
      <c r="GO73" s="167">
        <v>160</v>
      </c>
      <c r="GP73" s="351"/>
      <c r="GQ73" s="172"/>
      <c r="GR73" s="167">
        <v>160</v>
      </c>
      <c r="GS73" s="351"/>
      <c r="GT73" s="172"/>
      <c r="GU73" s="167">
        <v>160</v>
      </c>
      <c r="GV73" s="351"/>
      <c r="GW73" s="172"/>
      <c r="GX73" s="167">
        <v>160</v>
      </c>
      <c r="GY73" s="351"/>
      <c r="GZ73" s="172"/>
      <c r="HA73" s="198">
        <v>160</v>
      </c>
      <c r="HB73" s="335"/>
      <c r="HC73" s="172"/>
      <c r="HD73" s="198">
        <v>160</v>
      </c>
      <c r="HE73" s="335"/>
      <c r="HF73" s="172"/>
      <c r="HG73" s="256">
        <f t="shared" si="112"/>
        <v>0</v>
      </c>
      <c r="HH73" s="255">
        <f t="shared" si="113"/>
        <v>0</v>
      </c>
      <c r="HI73" s="230">
        <f t="shared" si="114"/>
        <v>0</v>
      </c>
      <c r="HJ73" s="231">
        <f t="shared" si="115"/>
        <v>0</v>
      </c>
      <c r="HM73" s="167">
        <v>160</v>
      </c>
      <c r="HN73" s="351"/>
      <c r="HO73" s="172"/>
      <c r="HP73" s="167">
        <v>160</v>
      </c>
      <c r="HQ73" s="351"/>
      <c r="HR73" s="172"/>
      <c r="HS73" s="167">
        <v>160</v>
      </c>
      <c r="HT73" s="351"/>
      <c r="HU73" s="172"/>
      <c r="HV73" s="167">
        <v>160</v>
      </c>
      <c r="HW73" s="351"/>
      <c r="HX73" s="172"/>
      <c r="HY73" s="167">
        <v>160</v>
      </c>
      <c r="HZ73" s="351"/>
      <c r="IA73" s="172"/>
      <c r="IB73" s="167">
        <v>160</v>
      </c>
      <c r="IC73" s="351"/>
      <c r="ID73" s="172"/>
      <c r="IE73" s="167">
        <v>160</v>
      </c>
      <c r="IF73" s="351"/>
      <c r="IG73" s="172"/>
      <c r="IH73" s="167">
        <v>160</v>
      </c>
      <c r="II73" s="351"/>
      <c r="IJ73" s="172"/>
      <c r="IK73" s="256">
        <f t="shared" si="116"/>
        <v>0</v>
      </c>
      <c r="IL73" s="255">
        <f t="shared" si="117"/>
        <v>0</v>
      </c>
      <c r="IM73" s="230">
        <f t="shared" si="118"/>
        <v>0</v>
      </c>
      <c r="IN73" s="231">
        <f t="shared" si="119"/>
        <v>0</v>
      </c>
      <c r="IQ73" s="167">
        <v>160</v>
      </c>
      <c r="IR73" s="351"/>
      <c r="IS73" s="172"/>
      <c r="IT73" s="167">
        <v>160</v>
      </c>
      <c r="IU73" s="351"/>
      <c r="IV73" s="172"/>
      <c r="IW73" s="167">
        <v>160</v>
      </c>
      <c r="IX73" s="351"/>
      <c r="IY73" s="172"/>
      <c r="IZ73" s="167">
        <v>160</v>
      </c>
      <c r="JA73" s="351"/>
      <c r="JB73" s="172"/>
      <c r="JC73" s="167">
        <v>160</v>
      </c>
      <c r="JD73" s="351"/>
      <c r="JE73" s="172"/>
      <c r="JF73" s="167">
        <v>160</v>
      </c>
      <c r="JG73" s="351"/>
      <c r="JH73" s="172"/>
      <c r="JI73" s="209">
        <v>160</v>
      </c>
      <c r="JJ73" s="351"/>
      <c r="JK73" s="172"/>
      <c r="JL73" s="167">
        <v>160</v>
      </c>
      <c r="JM73" s="351"/>
      <c r="JN73" s="172"/>
      <c r="JO73" s="256">
        <f t="shared" si="120"/>
        <v>0</v>
      </c>
      <c r="JP73" s="255">
        <f t="shared" si="121"/>
        <v>0</v>
      </c>
      <c r="JQ73" s="230">
        <f t="shared" si="122"/>
        <v>0</v>
      </c>
      <c r="JR73" s="231">
        <f t="shared" si="123"/>
        <v>0</v>
      </c>
      <c r="JU73" s="357">
        <v>160</v>
      </c>
      <c r="JV73" s="335"/>
      <c r="JW73" s="172"/>
      <c r="JX73" s="167">
        <v>160</v>
      </c>
      <c r="JY73" s="351"/>
      <c r="JZ73" s="172"/>
      <c r="KA73" s="198">
        <v>160</v>
      </c>
      <c r="KB73" s="335"/>
      <c r="KC73" s="172"/>
      <c r="KD73" s="198">
        <v>160</v>
      </c>
      <c r="KE73" s="335"/>
      <c r="KF73" s="172"/>
      <c r="KG73" s="167">
        <v>160</v>
      </c>
      <c r="KH73" s="351"/>
      <c r="KI73" s="172"/>
      <c r="KJ73" s="167">
        <v>160</v>
      </c>
      <c r="KK73" s="351"/>
      <c r="KL73" s="172"/>
      <c r="KM73" s="167">
        <v>160</v>
      </c>
      <c r="KN73" s="351"/>
      <c r="KO73" s="172"/>
      <c r="KP73" s="167">
        <v>160</v>
      </c>
      <c r="KQ73" s="351"/>
      <c r="KR73" s="172"/>
      <c r="KS73" s="256">
        <f t="shared" si="124"/>
        <v>0</v>
      </c>
      <c r="KT73" s="255">
        <f t="shared" si="125"/>
        <v>0</v>
      </c>
      <c r="KU73" s="230">
        <f t="shared" si="126"/>
        <v>0</v>
      </c>
      <c r="KV73" s="231">
        <f t="shared" si="127"/>
        <v>0</v>
      </c>
      <c r="KY73" s="287" t="s">
        <v>300</v>
      </c>
      <c r="KZ73" s="365">
        <v>160</v>
      </c>
      <c r="LA73" s="335"/>
      <c r="LB73" s="180"/>
      <c r="LC73" s="256">
        <f t="shared" si="128"/>
        <v>0</v>
      </c>
      <c r="LD73" s="231">
        <f t="shared" si="74"/>
        <v>0</v>
      </c>
      <c r="LE73" s="230">
        <f t="shared" si="129"/>
        <v>0</v>
      </c>
      <c r="LF73" s="255">
        <f t="shared" si="75"/>
        <v>0</v>
      </c>
      <c r="LG73" s="297"/>
      <c r="LJ73" s="232">
        <f t="shared" si="76"/>
        <v>0</v>
      </c>
      <c r="LK73" s="259">
        <f t="shared" si="77"/>
        <v>0</v>
      </c>
      <c r="LL73" s="230">
        <f t="shared" si="78"/>
        <v>0</v>
      </c>
      <c r="LM73" s="231">
        <f t="shared" si="79"/>
        <v>0</v>
      </c>
      <c r="LN73" s="234">
        <f t="shared" si="80"/>
        <v>0</v>
      </c>
      <c r="LO73" s="233">
        <f t="shared" si="81"/>
        <v>0</v>
      </c>
      <c r="LP73" s="230">
        <f t="shared" si="82"/>
        <v>0</v>
      </c>
      <c r="LQ73" s="255">
        <f t="shared" si="83"/>
        <v>0</v>
      </c>
      <c r="LR73" s="426">
        <f t="shared" si="84"/>
        <v>0</v>
      </c>
      <c r="LS73" s="434">
        <f t="shared" si="85"/>
        <v>0</v>
      </c>
      <c r="LT73" s="426">
        <f t="shared" si="86"/>
        <v>0</v>
      </c>
      <c r="LU73" s="431">
        <f t="shared" si="87"/>
        <v>0</v>
      </c>
      <c r="LV73" s="429" t="s">
        <v>343</v>
      </c>
      <c r="LW73" s="434" t="s">
        <v>343</v>
      </c>
      <c r="LX73" s="426">
        <f t="shared" si="88"/>
        <v>0</v>
      </c>
      <c r="LY73" s="431">
        <f t="shared" si="89"/>
        <v>0</v>
      </c>
      <c r="MD73" s="26"/>
      <c r="ME73" s="26"/>
      <c r="MG73" s="26"/>
    </row>
    <row r="74" spans="2:345" s="4" customFormat="1" ht="15" hidden="1" customHeight="1" x14ac:dyDescent="0.25">
      <c r="B74" s="46"/>
      <c r="C74" s="572"/>
      <c r="D74" s="573"/>
      <c r="E74" s="564"/>
      <c r="F74" s="575"/>
      <c r="G74" s="593"/>
      <c r="H74" s="58"/>
      <c r="I74" s="57">
        <f>INT(ROUND(F74,2)*(IF(RIGHT(G74,1)="*",data!$J$11*H74+(IF(H74&gt;0, data!$K$11,0)),(IF(G74&gt;0,data!$J$11*RIGHT(G74,5)+data!$K$11,0)))))</f>
        <v>0</v>
      </c>
      <c r="J74" s="57"/>
      <c r="K74" s="594"/>
      <c r="L74" s="566"/>
      <c r="M74" s="131"/>
      <c r="N74" s="57">
        <f>INT(ROUND(F74,2)*(IF(J74&gt;0,(IF(L74="ano",data!$J$6,0)),0)))</f>
        <v>0</v>
      </c>
      <c r="O74" s="61"/>
      <c r="P74" s="63"/>
      <c r="Q74" s="26"/>
      <c r="R74" s="292" t="str">
        <f t="shared" si="90"/>
        <v/>
      </c>
      <c r="S74" s="293" t="str">
        <f t="shared" si="91"/>
        <v/>
      </c>
      <c r="T74" s="65" t="s">
        <v>343</v>
      </c>
      <c r="U74" s="294" t="str">
        <f t="shared" ref="U74:U113" si="130">IF(R74="",IF(S74="","",1),1)</f>
        <v/>
      </c>
      <c r="V74" s="23"/>
      <c r="W74" s="26"/>
      <c r="X74" s="26">
        <f>IF(OR(G74=data!$I$18,G74=data!$I$19,G74=data!$I$20,G74=data!$I$21,G74=data!$I$22,G74=data!$I$23,G74=data!$I$24,G74=data!$I$25,G74=data!$I$26,G74=data!$I$27,G74=data!$I$28,G74=data!$I$29,G74=data!$I$30,G74=data!$I$31,G74=data!$I$32,G74=data!$I$33,G74=data!$I$34,G74=data!$I$35,G74=data!$I$36,G74=data!$I$37,G74=data!$I$38,G74=data!$I$39,G74=data!$I$40,G74=data!$I$41,G74=data!$I$42,G74=data!$I$43,G74=data!$I$44),1,0)</f>
        <v>0</v>
      </c>
      <c r="Z74" s="176" t="s">
        <v>300</v>
      </c>
      <c r="AA74" s="10"/>
      <c r="AB74" s="10"/>
      <c r="AC74" s="578">
        <v>160</v>
      </c>
      <c r="AD74" s="579"/>
      <c r="AE74" s="580"/>
      <c r="AF74" s="578">
        <v>160</v>
      </c>
      <c r="AG74" s="579"/>
      <c r="AH74" s="580"/>
      <c r="AI74" s="578">
        <v>160</v>
      </c>
      <c r="AJ74" s="579"/>
      <c r="AK74" s="580"/>
      <c r="AL74" s="578">
        <v>160</v>
      </c>
      <c r="AM74" s="579"/>
      <c r="AN74" s="580"/>
      <c r="AO74" s="578">
        <v>160</v>
      </c>
      <c r="AP74" s="579"/>
      <c r="AQ74" s="580"/>
      <c r="AR74" s="578">
        <v>160</v>
      </c>
      <c r="AS74" s="579"/>
      <c r="AT74" s="580"/>
      <c r="AU74" s="578">
        <v>160</v>
      </c>
      <c r="AV74" s="579"/>
      <c r="AW74" s="580"/>
      <c r="AX74" s="578">
        <v>160</v>
      </c>
      <c r="AY74" s="579"/>
      <c r="AZ74" s="580"/>
      <c r="BA74" s="578">
        <v>160</v>
      </c>
      <c r="BB74" s="579"/>
      <c r="BC74" s="580"/>
      <c r="BD74" s="578">
        <v>160</v>
      </c>
      <c r="BE74" s="579"/>
      <c r="BF74" s="580"/>
      <c r="BG74" s="578">
        <v>160</v>
      </c>
      <c r="BH74" s="579"/>
      <c r="BI74" s="580"/>
      <c r="BJ74" s="578">
        <v>160</v>
      </c>
      <c r="BK74" s="579"/>
      <c r="BL74" s="580"/>
      <c r="BM74" s="337">
        <f t="shared" si="92"/>
        <v>0</v>
      </c>
      <c r="BN74" s="231">
        <f t="shared" si="93"/>
        <v>0</v>
      </c>
      <c r="BO74" s="230">
        <f t="shared" si="94"/>
        <v>0</v>
      </c>
      <c r="BP74" s="231">
        <f t="shared" si="95"/>
        <v>0</v>
      </c>
      <c r="BQ74" s="23"/>
      <c r="BR74" s="23"/>
      <c r="BS74" s="177">
        <v>160</v>
      </c>
      <c r="BT74" s="591"/>
      <c r="BU74" s="178"/>
      <c r="BV74" s="177">
        <v>160</v>
      </c>
      <c r="BW74" s="591"/>
      <c r="BX74" s="178"/>
      <c r="BY74" s="177">
        <v>160</v>
      </c>
      <c r="BZ74" s="591"/>
      <c r="CA74" s="178"/>
      <c r="CB74" s="177">
        <v>160</v>
      </c>
      <c r="CC74" s="591"/>
      <c r="CD74" s="178"/>
      <c r="CE74" s="177">
        <v>160</v>
      </c>
      <c r="CF74" s="591"/>
      <c r="CG74" s="178"/>
      <c r="CH74" s="177">
        <v>160</v>
      </c>
      <c r="CI74" s="591"/>
      <c r="CJ74" s="178"/>
      <c r="CK74" s="177">
        <v>160</v>
      </c>
      <c r="CL74" s="591"/>
      <c r="CM74" s="178"/>
      <c r="CN74" s="177">
        <v>160</v>
      </c>
      <c r="CO74" s="591"/>
      <c r="CP74" s="178"/>
      <c r="CQ74" s="256">
        <f t="shared" si="96"/>
        <v>0</v>
      </c>
      <c r="CR74" s="255">
        <f t="shared" si="97"/>
        <v>0</v>
      </c>
      <c r="CS74" s="230">
        <f t="shared" si="98"/>
        <v>0</v>
      </c>
      <c r="CT74" s="231">
        <f t="shared" si="99"/>
        <v>0</v>
      </c>
      <c r="CU74" s="23"/>
      <c r="CV74" s="23"/>
      <c r="CW74" s="177">
        <v>160</v>
      </c>
      <c r="CX74" s="584"/>
      <c r="CY74" s="585"/>
      <c r="CZ74" s="205">
        <v>160</v>
      </c>
      <c r="DA74" s="579"/>
      <c r="DB74" s="585"/>
      <c r="DC74" s="205">
        <v>160</v>
      </c>
      <c r="DD74" s="579"/>
      <c r="DE74" s="585"/>
      <c r="DF74" s="205">
        <v>160</v>
      </c>
      <c r="DG74" s="579"/>
      <c r="DH74" s="585"/>
      <c r="DI74" s="205">
        <v>160</v>
      </c>
      <c r="DJ74" s="579"/>
      <c r="DK74" s="585"/>
      <c r="DL74" s="177">
        <v>160</v>
      </c>
      <c r="DM74" s="584"/>
      <c r="DN74" s="585"/>
      <c r="DO74" s="205">
        <v>160</v>
      </c>
      <c r="DP74" s="579"/>
      <c r="DQ74" s="585"/>
      <c r="DR74" s="205">
        <v>160</v>
      </c>
      <c r="DS74" s="579"/>
      <c r="DT74" s="585"/>
      <c r="DU74" s="256">
        <f t="shared" si="100"/>
        <v>0</v>
      </c>
      <c r="DV74" s="255">
        <f t="shared" si="101"/>
        <v>0</v>
      </c>
      <c r="DW74" s="230">
        <f t="shared" si="102"/>
        <v>0</v>
      </c>
      <c r="DX74" s="231">
        <f t="shared" si="103"/>
        <v>0</v>
      </c>
      <c r="DY74" s="23"/>
      <c r="DZ74" s="23"/>
      <c r="EA74" s="586">
        <v>160</v>
      </c>
      <c r="EB74" s="591"/>
      <c r="EC74" s="585"/>
      <c r="ED74" s="205">
        <v>160</v>
      </c>
      <c r="EE74" s="591"/>
      <c r="EF74" s="585"/>
      <c r="EG74" s="205">
        <v>160</v>
      </c>
      <c r="EH74" s="591"/>
      <c r="EI74" s="585"/>
      <c r="EJ74" s="205">
        <v>160</v>
      </c>
      <c r="EK74" s="591"/>
      <c r="EL74" s="585"/>
      <c r="EM74" s="177">
        <v>160</v>
      </c>
      <c r="EN74" s="584"/>
      <c r="EO74" s="585"/>
      <c r="EP74" s="205">
        <v>160</v>
      </c>
      <c r="EQ74" s="591"/>
      <c r="ER74" s="585"/>
      <c r="ES74" s="177">
        <v>160</v>
      </c>
      <c r="ET74" s="584"/>
      <c r="EU74" s="585"/>
      <c r="EV74" s="205">
        <v>160</v>
      </c>
      <c r="EW74" s="591"/>
      <c r="EX74" s="585"/>
      <c r="EY74" s="256">
        <f t="shared" si="104"/>
        <v>0</v>
      </c>
      <c r="EZ74" s="255">
        <f t="shared" si="105"/>
        <v>0</v>
      </c>
      <c r="FA74" s="230">
        <f t="shared" si="106"/>
        <v>0</v>
      </c>
      <c r="FB74" s="231">
        <f t="shared" si="107"/>
        <v>0</v>
      </c>
      <c r="FC74" s="23"/>
      <c r="FD74" s="23"/>
      <c r="FE74" s="586">
        <v>160</v>
      </c>
      <c r="FF74" s="591"/>
      <c r="FG74" s="585"/>
      <c r="FH74" s="205">
        <v>160</v>
      </c>
      <c r="FI74" s="591"/>
      <c r="FJ74" s="585"/>
      <c r="FK74" s="205">
        <v>160</v>
      </c>
      <c r="FL74" s="591"/>
      <c r="FM74" s="585"/>
      <c r="FN74" s="205">
        <v>160</v>
      </c>
      <c r="FO74" s="591"/>
      <c r="FP74" s="585"/>
      <c r="FQ74" s="205">
        <v>160</v>
      </c>
      <c r="FR74" s="591"/>
      <c r="FS74" s="585"/>
      <c r="FT74" s="205">
        <v>160</v>
      </c>
      <c r="FU74" s="591"/>
      <c r="FV74" s="585"/>
      <c r="FW74" s="205">
        <v>160</v>
      </c>
      <c r="FX74" s="591"/>
      <c r="FY74" s="585"/>
      <c r="FZ74" s="205">
        <v>160</v>
      </c>
      <c r="GA74" s="591"/>
      <c r="GB74" s="585"/>
      <c r="GC74" s="256">
        <f t="shared" si="108"/>
        <v>0</v>
      </c>
      <c r="GD74" s="255">
        <f t="shared" si="109"/>
        <v>0</v>
      </c>
      <c r="GE74" s="230">
        <f t="shared" si="110"/>
        <v>0</v>
      </c>
      <c r="GF74" s="231">
        <f t="shared" si="111"/>
        <v>0</v>
      </c>
      <c r="GG74" s="23"/>
      <c r="GH74" s="23"/>
      <c r="GI74" s="586">
        <v>160</v>
      </c>
      <c r="GJ74" s="591"/>
      <c r="GK74" s="585"/>
      <c r="GL74" s="205">
        <v>160</v>
      </c>
      <c r="GM74" s="591"/>
      <c r="GN74" s="585"/>
      <c r="GO74" s="177">
        <v>160</v>
      </c>
      <c r="GP74" s="584"/>
      <c r="GQ74" s="585"/>
      <c r="GR74" s="177">
        <v>160</v>
      </c>
      <c r="GS74" s="584"/>
      <c r="GT74" s="585"/>
      <c r="GU74" s="177">
        <v>160</v>
      </c>
      <c r="GV74" s="584"/>
      <c r="GW74" s="585"/>
      <c r="GX74" s="177">
        <v>160</v>
      </c>
      <c r="GY74" s="584"/>
      <c r="GZ74" s="585"/>
      <c r="HA74" s="205">
        <v>160</v>
      </c>
      <c r="HB74" s="591"/>
      <c r="HC74" s="585"/>
      <c r="HD74" s="205">
        <v>160</v>
      </c>
      <c r="HE74" s="591"/>
      <c r="HF74" s="585"/>
      <c r="HG74" s="256">
        <f t="shared" si="112"/>
        <v>0</v>
      </c>
      <c r="HH74" s="255">
        <f t="shared" si="113"/>
        <v>0</v>
      </c>
      <c r="HI74" s="230">
        <f t="shared" si="114"/>
        <v>0</v>
      </c>
      <c r="HJ74" s="231">
        <f t="shared" si="115"/>
        <v>0</v>
      </c>
      <c r="HK74" s="23"/>
      <c r="HL74" s="23"/>
      <c r="HM74" s="177">
        <v>160</v>
      </c>
      <c r="HN74" s="584"/>
      <c r="HO74" s="585"/>
      <c r="HP74" s="177">
        <v>160</v>
      </c>
      <c r="HQ74" s="584"/>
      <c r="HR74" s="585"/>
      <c r="HS74" s="177">
        <v>160</v>
      </c>
      <c r="HT74" s="584"/>
      <c r="HU74" s="585"/>
      <c r="HV74" s="177">
        <v>160</v>
      </c>
      <c r="HW74" s="584"/>
      <c r="HX74" s="585"/>
      <c r="HY74" s="177">
        <v>160</v>
      </c>
      <c r="HZ74" s="584"/>
      <c r="IA74" s="585"/>
      <c r="IB74" s="177">
        <v>160</v>
      </c>
      <c r="IC74" s="584"/>
      <c r="ID74" s="585"/>
      <c r="IE74" s="177">
        <v>160</v>
      </c>
      <c r="IF74" s="584"/>
      <c r="IG74" s="585"/>
      <c r="IH74" s="177">
        <v>160</v>
      </c>
      <c r="II74" s="584"/>
      <c r="IJ74" s="585"/>
      <c r="IK74" s="256">
        <f t="shared" si="116"/>
        <v>0</v>
      </c>
      <c r="IL74" s="255">
        <f t="shared" si="117"/>
        <v>0</v>
      </c>
      <c r="IM74" s="230">
        <f t="shared" si="118"/>
        <v>0</v>
      </c>
      <c r="IN74" s="231">
        <f t="shared" si="119"/>
        <v>0</v>
      </c>
      <c r="IO74" s="23"/>
      <c r="IP74" s="23"/>
      <c r="IQ74" s="177">
        <v>160</v>
      </c>
      <c r="IR74" s="584"/>
      <c r="IS74" s="585"/>
      <c r="IT74" s="177">
        <v>160</v>
      </c>
      <c r="IU74" s="584"/>
      <c r="IV74" s="585"/>
      <c r="IW74" s="177">
        <v>160</v>
      </c>
      <c r="IX74" s="584"/>
      <c r="IY74" s="585"/>
      <c r="IZ74" s="177">
        <v>160</v>
      </c>
      <c r="JA74" s="584"/>
      <c r="JB74" s="585"/>
      <c r="JC74" s="177">
        <v>160</v>
      </c>
      <c r="JD74" s="584"/>
      <c r="JE74" s="585"/>
      <c r="JF74" s="177">
        <v>160</v>
      </c>
      <c r="JG74" s="584"/>
      <c r="JH74" s="585"/>
      <c r="JI74" s="568">
        <v>160</v>
      </c>
      <c r="JJ74" s="584"/>
      <c r="JK74" s="585"/>
      <c r="JL74" s="177">
        <v>160</v>
      </c>
      <c r="JM74" s="584"/>
      <c r="JN74" s="585"/>
      <c r="JO74" s="256">
        <f t="shared" si="120"/>
        <v>0</v>
      </c>
      <c r="JP74" s="255">
        <f t="shared" si="121"/>
        <v>0</v>
      </c>
      <c r="JQ74" s="230">
        <f t="shared" si="122"/>
        <v>0</v>
      </c>
      <c r="JR74" s="231">
        <f t="shared" si="123"/>
        <v>0</v>
      </c>
      <c r="JS74" s="23"/>
      <c r="JT74" s="23"/>
      <c r="JU74" s="586">
        <v>160</v>
      </c>
      <c r="JV74" s="591"/>
      <c r="JW74" s="585"/>
      <c r="JX74" s="177">
        <v>160</v>
      </c>
      <c r="JY74" s="584"/>
      <c r="JZ74" s="585"/>
      <c r="KA74" s="205">
        <v>160</v>
      </c>
      <c r="KB74" s="591"/>
      <c r="KC74" s="585"/>
      <c r="KD74" s="205">
        <v>160</v>
      </c>
      <c r="KE74" s="591"/>
      <c r="KF74" s="585"/>
      <c r="KG74" s="177">
        <v>160</v>
      </c>
      <c r="KH74" s="584"/>
      <c r="KI74" s="585"/>
      <c r="KJ74" s="177">
        <v>160</v>
      </c>
      <c r="KK74" s="584"/>
      <c r="KL74" s="585"/>
      <c r="KM74" s="177">
        <v>160</v>
      </c>
      <c r="KN74" s="584"/>
      <c r="KO74" s="585"/>
      <c r="KP74" s="177">
        <v>160</v>
      </c>
      <c r="KQ74" s="584"/>
      <c r="KR74" s="585"/>
      <c r="KS74" s="256">
        <f t="shared" si="124"/>
        <v>0</v>
      </c>
      <c r="KT74" s="255">
        <f t="shared" si="125"/>
        <v>0</v>
      </c>
      <c r="KU74" s="230">
        <f t="shared" si="126"/>
        <v>0</v>
      </c>
      <c r="KV74" s="231">
        <f t="shared" si="127"/>
        <v>0</v>
      </c>
      <c r="KW74" s="23"/>
      <c r="KX74" s="23"/>
      <c r="KY74" s="589" t="s">
        <v>300</v>
      </c>
      <c r="KZ74" s="595">
        <v>160</v>
      </c>
      <c r="LA74" s="591"/>
      <c r="LB74" s="178"/>
      <c r="LC74" s="256">
        <f t="shared" si="128"/>
        <v>0</v>
      </c>
      <c r="LD74" s="231">
        <f t="shared" si="74"/>
        <v>0</v>
      </c>
      <c r="LE74" s="230">
        <f t="shared" si="129"/>
        <v>0</v>
      </c>
      <c r="LF74" s="255">
        <f t="shared" si="75"/>
        <v>0</v>
      </c>
      <c r="LG74" s="592"/>
      <c r="LH74" s="23"/>
      <c r="LI74" s="23"/>
      <c r="LJ74" s="232">
        <f t="shared" si="76"/>
        <v>0</v>
      </c>
      <c r="LK74" s="259">
        <f t="shared" si="77"/>
        <v>0</v>
      </c>
      <c r="LL74" s="230">
        <f t="shared" si="78"/>
        <v>0</v>
      </c>
      <c r="LM74" s="231">
        <f t="shared" si="79"/>
        <v>0</v>
      </c>
      <c r="LN74" s="234">
        <f t="shared" si="80"/>
        <v>0</v>
      </c>
      <c r="LO74" s="233">
        <f t="shared" si="81"/>
        <v>0</v>
      </c>
      <c r="LP74" s="230">
        <f t="shared" si="82"/>
        <v>0</v>
      </c>
      <c r="LQ74" s="255">
        <f t="shared" si="83"/>
        <v>0</v>
      </c>
      <c r="LR74" s="426">
        <f t="shared" si="84"/>
        <v>0</v>
      </c>
      <c r="LS74" s="434">
        <f t="shared" si="85"/>
        <v>0</v>
      </c>
      <c r="LT74" s="426">
        <f t="shared" si="86"/>
        <v>0</v>
      </c>
      <c r="LU74" s="431">
        <f t="shared" si="87"/>
        <v>0</v>
      </c>
      <c r="LV74" s="429" t="s">
        <v>343</v>
      </c>
      <c r="LW74" s="434" t="s">
        <v>343</v>
      </c>
      <c r="LX74" s="426">
        <f t="shared" si="88"/>
        <v>0</v>
      </c>
      <c r="LY74" s="431">
        <f t="shared" si="89"/>
        <v>0</v>
      </c>
      <c r="LZ74" s="23"/>
      <c r="MD74" s="26"/>
      <c r="ME74" s="26"/>
      <c r="MG74" s="26"/>
    </row>
    <row r="75" spans="2:345" s="4" customFormat="1" ht="16.5" customHeight="1" x14ac:dyDescent="0.25">
      <c r="B75" s="46" t="s">
        <v>44</v>
      </c>
      <c r="C75" s="952"/>
      <c r="D75" s="953"/>
      <c r="E75" s="313"/>
      <c r="F75" s="314"/>
      <c r="G75" s="315"/>
      <c r="H75" s="59"/>
      <c r="I75" s="57">
        <f>INT(ROUND(F75,2)*(IF(RIGHT(G75,1)="*",data!$J$11*H75+(IF(H75&gt;0, data!$K$11,0)),(IF(G75&gt;0,data!$J$11*RIGHT(G75,5)+data!$K$11,0)))))</f>
        <v>0</v>
      </c>
      <c r="J75" s="57">
        <f>IF(E75&gt;0,I75*E75,0)</f>
        <v>0</v>
      </c>
      <c r="K75" s="319"/>
      <c r="L75" s="320"/>
      <c r="M75" s="318"/>
      <c r="N75" s="57">
        <f>INT(ROUND(F75,2)*(IF(J75&gt;0,(IF(L75="ano",data!$J$6,0)),0)))</f>
        <v>0</v>
      </c>
      <c r="O75" s="61">
        <f>IF(M75&gt;E75,N75*E75,N75*M75)</f>
        <v>0</v>
      </c>
      <c r="P75" s="63">
        <f>J75+O75</f>
        <v>0</v>
      </c>
      <c r="Q75" s="26"/>
      <c r="R75" s="292" t="str">
        <f t="shared" si="90"/>
        <v/>
      </c>
      <c r="S75" s="293" t="str">
        <f t="shared" si="91"/>
        <v/>
      </c>
      <c r="T75" s="65" t="s">
        <v>343</v>
      </c>
      <c r="U75" s="294" t="str">
        <f t="shared" si="130"/>
        <v/>
      </c>
      <c r="V75" s="4">
        <f>IF(P75&gt;0,IF(ISTEXT(C75)=TRUE,0,1),0)</f>
        <v>0</v>
      </c>
      <c r="W75" s="26">
        <f>IF(H75&gt;0,IF(RIGHT(G75,1)="*",0,1),0)</f>
        <v>0</v>
      </c>
      <c r="X75" s="26">
        <f>IF(OR(G75=data!$I$18,G75=data!$I$19,G75=data!$I$20,G75=data!$I$21,G75=data!$I$22,G75=data!$I$23,G75=data!$I$24,G75=data!$I$25,G75=data!$I$26,G75=data!$I$27,G75=data!$I$28,G75=data!$I$29,G75=data!$I$30,G75=data!$I$31,G75=data!$I$32,G75=data!$I$33,G75=data!$I$34,G75=data!$I$35,G75=data!$I$36,G75=data!$I$37,G75=data!$I$38,G75=data!$I$39,G75=data!$I$40,G75=data!$I$41,G75=data!$I$42,G75=data!$I$43,G75=data!$I$44),1,0)</f>
        <v>0</v>
      </c>
      <c r="Z75" s="179" t="s">
        <v>300</v>
      </c>
      <c r="AA75" s="10"/>
      <c r="AB75" s="10"/>
      <c r="AC75" s="171">
        <v>160</v>
      </c>
      <c r="AD75" s="336"/>
      <c r="AE75" s="227"/>
      <c r="AF75" s="171">
        <v>160</v>
      </c>
      <c r="AG75" s="336"/>
      <c r="AH75" s="227"/>
      <c r="AI75" s="171">
        <v>160</v>
      </c>
      <c r="AJ75" s="336"/>
      <c r="AK75" s="227"/>
      <c r="AL75" s="171">
        <v>160</v>
      </c>
      <c r="AM75" s="336"/>
      <c r="AN75" s="227"/>
      <c r="AO75" s="171">
        <v>160</v>
      </c>
      <c r="AP75" s="336"/>
      <c r="AQ75" s="227"/>
      <c r="AR75" s="171">
        <v>160</v>
      </c>
      <c r="AS75" s="336"/>
      <c r="AT75" s="227"/>
      <c r="AU75" s="171">
        <v>160</v>
      </c>
      <c r="AV75" s="336"/>
      <c r="AW75" s="227"/>
      <c r="AX75" s="171">
        <v>160</v>
      </c>
      <c r="AY75" s="336"/>
      <c r="AZ75" s="227"/>
      <c r="BA75" s="171">
        <v>160</v>
      </c>
      <c r="BB75" s="336"/>
      <c r="BC75" s="227"/>
      <c r="BD75" s="171">
        <v>160</v>
      </c>
      <c r="BE75" s="336"/>
      <c r="BF75" s="227"/>
      <c r="BG75" s="171">
        <v>160</v>
      </c>
      <c r="BH75" s="336"/>
      <c r="BI75" s="227"/>
      <c r="BJ75" s="171">
        <v>160</v>
      </c>
      <c r="BK75" s="336"/>
      <c r="BL75" s="227"/>
      <c r="BM75" s="337">
        <f t="shared" si="92"/>
        <v>0</v>
      </c>
      <c r="BN75" s="231">
        <f t="shared" si="93"/>
        <v>0</v>
      </c>
      <c r="BO75" s="230">
        <f t="shared" si="94"/>
        <v>0</v>
      </c>
      <c r="BP75" s="231">
        <f t="shared" si="95"/>
        <v>0</v>
      </c>
      <c r="BS75" s="167">
        <v>160</v>
      </c>
      <c r="BT75" s="335"/>
      <c r="BU75" s="180"/>
      <c r="BV75" s="167">
        <v>160</v>
      </c>
      <c r="BW75" s="335"/>
      <c r="BX75" s="180"/>
      <c r="BY75" s="167">
        <v>160</v>
      </c>
      <c r="BZ75" s="335"/>
      <c r="CA75" s="180"/>
      <c r="CB75" s="167">
        <v>160</v>
      </c>
      <c r="CC75" s="335"/>
      <c r="CD75" s="180"/>
      <c r="CE75" s="167">
        <v>160</v>
      </c>
      <c r="CF75" s="335"/>
      <c r="CG75" s="180"/>
      <c r="CH75" s="167">
        <v>160</v>
      </c>
      <c r="CI75" s="335"/>
      <c r="CJ75" s="180"/>
      <c r="CK75" s="167">
        <v>160</v>
      </c>
      <c r="CL75" s="335"/>
      <c r="CM75" s="180"/>
      <c r="CN75" s="167">
        <v>160</v>
      </c>
      <c r="CO75" s="335"/>
      <c r="CP75" s="180"/>
      <c r="CQ75" s="256">
        <f t="shared" si="96"/>
        <v>0</v>
      </c>
      <c r="CR75" s="255">
        <f t="shared" si="97"/>
        <v>0</v>
      </c>
      <c r="CS75" s="230">
        <f t="shared" si="98"/>
        <v>0</v>
      </c>
      <c r="CT75" s="231">
        <f t="shared" si="99"/>
        <v>0</v>
      </c>
      <c r="CW75" s="167">
        <v>160</v>
      </c>
      <c r="CX75" s="351"/>
      <c r="CY75" s="172"/>
      <c r="CZ75" s="198">
        <v>160</v>
      </c>
      <c r="DA75" s="336"/>
      <c r="DB75" s="172"/>
      <c r="DC75" s="198">
        <v>160</v>
      </c>
      <c r="DD75" s="336"/>
      <c r="DE75" s="172"/>
      <c r="DF75" s="198">
        <v>160</v>
      </c>
      <c r="DG75" s="336"/>
      <c r="DH75" s="172"/>
      <c r="DI75" s="198">
        <v>160</v>
      </c>
      <c r="DJ75" s="336"/>
      <c r="DK75" s="172"/>
      <c r="DL75" s="167">
        <v>160</v>
      </c>
      <c r="DM75" s="351"/>
      <c r="DN75" s="172"/>
      <c r="DO75" s="198">
        <v>160</v>
      </c>
      <c r="DP75" s="336"/>
      <c r="DQ75" s="172"/>
      <c r="DR75" s="198">
        <v>160</v>
      </c>
      <c r="DS75" s="336"/>
      <c r="DT75" s="172"/>
      <c r="DU75" s="256">
        <f t="shared" si="100"/>
        <v>0</v>
      </c>
      <c r="DV75" s="255">
        <f t="shared" si="101"/>
        <v>0</v>
      </c>
      <c r="DW75" s="230">
        <f t="shared" si="102"/>
        <v>0</v>
      </c>
      <c r="DX75" s="231">
        <f t="shared" si="103"/>
        <v>0</v>
      </c>
      <c r="EA75" s="357">
        <v>160</v>
      </c>
      <c r="EB75" s="335"/>
      <c r="EC75" s="172"/>
      <c r="ED75" s="198">
        <v>160</v>
      </c>
      <c r="EE75" s="335"/>
      <c r="EF75" s="172"/>
      <c r="EG75" s="198">
        <v>160</v>
      </c>
      <c r="EH75" s="335"/>
      <c r="EI75" s="172"/>
      <c r="EJ75" s="198">
        <v>160</v>
      </c>
      <c r="EK75" s="335"/>
      <c r="EL75" s="172"/>
      <c r="EM75" s="167">
        <v>160</v>
      </c>
      <c r="EN75" s="351"/>
      <c r="EO75" s="172"/>
      <c r="EP75" s="198">
        <v>160</v>
      </c>
      <c r="EQ75" s="335"/>
      <c r="ER75" s="172"/>
      <c r="ES75" s="167">
        <v>160</v>
      </c>
      <c r="ET75" s="351"/>
      <c r="EU75" s="172"/>
      <c r="EV75" s="198">
        <v>160</v>
      </c>
      <c r="EW75" s="335"/>
      <c r="EX75" s="172"/>
      <c r="EY75" s="256">
        <f t="shared" si="104"/>
        <v>0</v>
      </c>
      <c r="EZ75" s="255">
        <f t="shared" si="105"/>
        <v>0</v>
      </c>
      <c r="FA75" s="230">
        <f t="shared" si="106"/>
        <v>0</v>
      </c>
      <c r="FB75" s="231">
        <f t="shared" si="107"/>
        <v>0</v>
      </c>
      <c r="FE75" s="357">
        <v>160</v>
      </c>
      <c r="FF75" s="335"/>
      <c r="FG75" s="172"/>
      <c r="FH75" s="198">
        <v>160</v>
      </c>
      <c r="FI75" s="335"/>
      <c r="FJ75" s="172"/>
      <c r="FK75" s="198">
        <v>160</v>
      </c>
      <c r="FL75" s="335"/>
      <c r="FM75" s="172"/>
      <c r="FN75" s="198">
        <v>160</v>
      </c>
      <c r="FO75" s="335"/>
      <c r="FP75" s="172"/>
      <c r="FQ75" s="198">
        <v>160</v>
      </c>
      <c r="FR75" s="335"/>
      <c r="FS75" s="172"/>
      <c r="FT75" s="198">
        <v>160</v>
      </c>
      <c r="FU75" s="335"/>
      <c r="FV75" s="172"/>
      <c r="FW75" s="198">
        <v>160</v>
      </c>
      <c r="FX75" s="335"/>
      <c r="FY75" s="172"/>
      <c r="FZ75" s="198">
        <v>160</v>
      </c>
      <c r="GA75" s="335"/>
      <c r="GB75" s="172"/>
      <c r="GC75" s="256">
        <f t="shared" si="108"/>
        <v>0</v>
      </c>
      <c r="GD75" s="255">
        <f t="shared" si="109"/>
        <v>0</v>
      </c>
      <c r="GE75" s="230">
        <f t="shared" si="110"/>
        <v>0</v>
      </c>
      <c r="GF75" s="231">
        <f t="shared" si="111"/>
        <v>0</v>
      </c>
      <c r="GI75" s="357">
        <v>160</v>
      </c>
      <c r="GJ75" s="335"/>
      <c r="GK75" s="172"/>
      <c r="GL75" s="198">
        <v>160</v>
      </c>
      <c r="GM75" s="335"/>
      <c r="GN75" s="172"/>
      <c r="GO75" s="167">
        <v>160</v>
      </c>
      <c r="GP75" s="351"/>
      <c r="GQ75" s="172"/>
      <c r="GR75" s="167">
        <v>160</v>
      </c>
      <c r="GS75" s="351"/>
      <c r="GT75" s="172"/>
      <c r="GU75" s="167">
        <v>160</v>
      </c>
      <c r="GV75" s="351"/>
      <c r="GW75" s="172"/>
      <c r="GX75" s="167">
        <v>160</v>
      </c>
      <c r="GY75" s="351"/>
      <c r="GZ75" s="172"/>
      <c r="HA75" s="198">
        <v>160</v>
      </c>
      <c r="HB75" s="335"/>
      <c r="HC75" s="172"/>
      <c r="HD75" s="198">
        <v>160</v>
      </c>
      <c r="HE75" s="335"/>
      <c r="HF75" s="172"/>
      <c r="HG75" s="256">
        <f t="shared" si="112"/>
        <v>0</v>
      </c>
      <c r="HH75" s="255">
        <f t="shared" si="113"/>
        <v>0</v>
      </c>
      <c r="HI75" s="230">
        <f t="shared" si="114"/>
        <v>0</v>
      </c>
      <c r="HJ75" s="231">
        <f t="shared" si="115"/>
        <v>0</v>
      </c>
      <c r="HM75" s="167">
        <v>160</v>
      </c>
      <c r="HN75" s="351"/>
      <c r="HO75" s="172"/>
      <c r="HP75" s="167">
        <v>160</v>
      </c>
      <c r="HQ75" s="351"/>
      <c r="HR75" s="172"/>
      <c r="HS75" s="167">
        <v>160</v>
      </c>
      <c r="HT75" s="351"/>
      <c r="HU75" s="172"/>
      <c r="HV75" s="167">
        <v>160</v>
      </c>
      <c r="HW75" s="351"/>
      <c r="HX75" s="172"/>
      <c r="HY75" s="167">
        <v>160</v>
      </c>
      <c r="HZ75" s="351"/>
      <c r="IA75" s="172"/>
      <c r="IB75" s="167">
        <v>160</v>
      </c>
      <c r="IC75" s="351"/>
      <c r="ID75" s="172"/>
      <c r="IE75" s="167">
        <v>160</v>
      </c>
      <c r="IF75" s="351"/>
      <c r="IG75" s="172"/>
      <c r="IH75" s="167">
        <v>160</v>
      </c>
      <c r="II75" s="351"/>
      <c r="IJ75" s="172"/>
      <c r="IK75" s="256">
        <f t="shared" si="116"/>
        <v>0</v>
      </c>
      <c r="IL75" s="255">
        <f t="shared" si="117"/>
        <v>0</v>
      </c>
      <c r="IM75" s="230">
        <f t="shared" si="118"/>
        <v>0</v>
      </c>
      <c r="IN75" s="231">
        <f t="shared" si="119"/>
        <v>0</v>
      </c>
      <c r="IQ75" s="167">
        <v>160</v>
      </c>
      <c r="IR75" s="351"/>
      <c r="IS75" s="172"/>
      <c r="IT75" s="167">
        <v>160</v>
      </c>
      <c r="IU75" s="351"/>
      <c r="IV75" s="172"/>
      <c r="IW75" s="167">
        <v>160</v>
      </c>
      <c r="IX75" s="351"/>
      <c r="IY75" s="172"/>
      <c r="IZ75" s="167">
        <v>160</v>
      </c>
      <c r="JA75" s="351"/>
      <c r="JB75" s="172"/>
      <c r="JC75" s="167">
        <v>160</v>
      </c>
      <c r="JD75" s="351"/>
      <c r="JE75" s="172"/>
      <c r="JF75" s="167">
        <v>160</v>
      </c>
      <c r="JG75" s="351"/>
      <c r="JH75" s="172"/>
      <c r="JI75" s="209">
        <v>160</v>
      </c>
      <c r="JJ75" s="351"/>
      <c r="JK75" s="172"/>
      <c r="JL75" s="167">
        <v>160</v>
      </c>
      <c r="JM75" s="351"/>
      <c r="JN75" s="172"/>
      <c r="JO75" s="256">
        <f t="shared" si="120"/>
        <v>0</v>
      </c>
      <c r="JP75" s="255">
        <f t="shared" si="121"/>
        <v>0</v>
      </c>
      <c r="JQ75" s="230">
        <f t="shared" si="122"/>
        <v>0</v>
      </c>
      <c r="JR75" s="231">
        <f t="shared" si="123"/>
        <v>0</v>
      </c>
      <c r="JU75" s="357">
        <v>160</v>
      </c>
      <c r="JV75" s="335"/>
      <c r="JW75" s="172"/>
      <c r="JX75" s="167">
        <v>160</v>
      </c>
      <c r="JY75" s="351"/>
      <c r="JZ75" s="172"/>
      <c r="KA75" s="198">
        <v>160</v>
      </c>
      <c r="KB75" s="335"/>
      <c r="KC75" s="172"/>
      <c r="KD75" s="198">
        <v>160</v>
      </c>
      <c r="KE75" s="335"/>
      <c r="KF75" s="172"/>
      <c r="KG75" s="167">
        <v>160</v>
      </c>
      <c r="KH75" s="351"/>
      <c r="KI75" s="172"/>
      <c r="KJ75" s="167">
        <v>160</v>
      </c>
      <c r="KK75" s="351"/>
      <c r="KL75" s="172"/>
      <c r="KM75" s="167">
        <v>160</v>
      </c>
      <c r="KN75" s="351"/>
      <c r="KO75" s="172"/>
      <c r="KP75" s="167">
        <v>160</v>
      </c>
      <c r="KQ75" s="351"/>
      <c r="KR75" s="172"/>
      <c r="KS75" s="256">
        <f t="shared" si="124"/>
        <v>0</v>
      </c>
      <c r="KT75" s="255">
        <f t="shared" si="125"/>
        <v>0</v>
      </c>
      <c r="KU75" s="230">
        <f t="shared" si="126"/>
        <v>0</v>
      </c>
      <c r="KV75" s="231">
        <f t="shared" si="127"/>
        <v>0</v>
      </c>
      <c r="KY75" s="287" t="s">
        <v>300</v>
      </c>
      <c r="KZ75" s="365">
        <v>160</v>
      </c>
      <c r="LA75" s="335"/>
      <c r="LB75" s="180"/>
      <c r="LC75" s="256">
        <f t="shared" si="128"/>
        <v>0</v>
      </c>
      <c r="LD75" s="231">
        <f t="shared" si="74"/>
        <v>0</v>
      </c>
      <c r="LE75" s="230">
        <f t="shared" si="129"/>
        <v>0</v>
      </c>
      <c r="LF75" s="255">
        <f t="shared" si="75"/>
        <v>0</v>
      </c>
      <c r="LG75" s="297"/>
      <c r="LJ75" s="232">
        <f t="shared" si="76"/>
        <v>0</v>
      </c>
      <c r="LK75" s="259">
        <f t="shared" si="77"/>
        <v>0</v>
      </c>
      <c r="LL75" s="230">
        <f t="shared" si="78"/>
        <v>0</v>
      </c>
      <c r="LM75" s="231">
        <f t="shared" si="79"/>
        <v>0</v>
      </c>
      <c r="LN75" s="234">
        <f t="shared" si="80"/>
        <v>0</v>
      </c>
      <c r="LO75" s="233">
        <f t="shared" si="81"/>
        <v>0</v>
      </c>
      <c r="LP75" s="230">
        <f t="shared" si="82"/>
        <v>0</v>
      </c>
      <c r="LQ75" s="255">
        <f t="shared" si="83"/>
        <v>0</v>
      </c>
      <c r="LR75" s="426">
        <f t="shared" si="84"/>
        <v>0</v>
      </c>
      <c r="LS75" s="434">
        <f t="shared" si="85"/>
        <v>0</v>
      </c>
      <c r="LT75" s="426">
        <f t="shared" si="86"/>
        <v>0</v>
      </c>
      <c r="LU75" s="431">
        <f t="shared" si="87"/>
        <v>0</v>
      </c>
      <c r="LV75" s="429" t="s">
        <v>343</v>
      </c>
      <c r="LW75" s="434" t="s">
        <v>343</v>
      </c>
      <c r="LX75" s="426">
        <f t="shared" si="88"/>
        <v>0</v>
      </c>
      <c r="LY75" s="431">
        <f t="shared" si="89"/>
        <v>0</v>
      </c>
      <c r="MD75" s="26"/>
      <c r="ME75" s="26"/>
      <c r="MG75" s="26"/>
    </row>
    <row r="76" spans="2:345" s="4" customFormat="1" ht="15" hidden="1" customHeight="1" x14ac:dyDescent="0.25">
      <c r="B76" s="46"/>
      <c r="C76" s="572"/>
      <c r="D76" s="573"/>
      <c r="E76" s="564"/>
      <c r="F76" s="575"/>
      <c r="G76" s="593"/>
      <c r="H76" s="58"/>
      <c r="I76" s="57">
        <f>INT(ROUND(F76,2)*(IF(RIGHT(G76,1)="*",data!$J$11*H76+(IF(H76&gt;0, data!$K$11,0)),(IF(G76&gt;0,data!$J$11*RIGHT(G76,5)+data!$K$11,0)))))</f>
        <v>0</v>
      </c>
      <c r="J76" s="57"/>
      <c r="K76" s="594"/>
      <c r="L76" s="566"/>
      <c r="M76" s="131"/>
      <c r="N76" s="57">
        <f>INT(ROUND(F76,2)*(IF(J76&gt;0,(IF(L76="ano",data!$J$6,0)),0)))</f>
        <v>0</v>
      </c>
      <c r="O76" s="61"/>
      <c r="P76" s="63"/>
      <c r="Q76" s="26"/>
      <c r="R76" s="292" t="str">
        <f t="shared" si="90"/>
        <v/>
      </c>
      <c r="S76" s="293" t="str">
        <f t="shared" si="91"/>
        <v/>
      </c>
      <c r="T76" s="65" t="s">
        <v>343</v>
      </c>
      <c r="U76" s="294" t="str">
        <f t="shared" si="130"/>
        <v/>
      </c>
      <c r="V76" s="23"/>
      <c r="W76" s="26"/>
      <c r="X76" s="26">
        <f>IF(OR(G76=data!$I$18,G76=data!$I$19,G76=data!$I$20,G76=data!$I$21,G76=data!$I$22,G76=data!$I$23,G76=data!$I$24,G76=data!$I$25,G76=data!$I$26,G76=data!$I$27,G76=data!$I$28,G76=data!$I$29,G76=data!$I$30,G76=data!$I$31,G76=data!$I$32,G76=data!$I$33,G76=data!$I$34,G76=data!$I$35,G76=data!$I$36,G76=data!$I$37,G76=data!$I$38,G76=data!$I$39,G76=data!$I$40,G76=data!$I$41,G76=data!$I$42,G76=data!$I$43,G76=data!$I$44),1,0)</f>
        <v>0</v>
      </c>
      <c r="Z76" s="176" t="s">
        <v>300</v>
      </c>
      <c r="AA76" s="10"/>
      <c r="AB76" s="10"/>
      <c r="AC76" s="578">
        <v>160</v>
      </c>
      <c r="AD76" s="579"/>
      <c r="AE76" s="580"/>
      <c r="AF76" s="578">
        <v>160</v>
      </c>
      <c r="AG76" s="579"/>
      <c r="AH76" s="580"/>
      <c r="AI76" s="578">
        <v>160</v>
      </c>
      <c r="AJ76" s="579"/>
      <c r="AK76" s="580"/>
      <c r="AL76" s="578">
        <v>160</v>
      </c>
      <c r="AM76" s="579"/>
      <c r="AN76" s="580"/>
      <c r="AO76" s="578">
        <v>160</v>
      </c>
      <c r="AP76" s="579"/>
      <c r="AQ76" s="580"/>
      <c r="AR76" s="578">
        <v>160</v>
      </c>
      <c r="AS76" s="579"/>
      <c r="AT76" s="580"/>
      <c r="AU76" s="578">
        <v>160</v>
      </c>
      <c r="AV76" s="579"/>
      <c r="AW76" s="580"/>
      <c r="AX76" s="578">
        <v>160</v>
      </c>
      <c r="AY76" s="579"/>
      <c r="AZ76" s="580"/>
      <c r="BA76" s="578">
        <v>160</v>
      </c>
      <c r="BB76" s="579"/>
      <c r="BC76" s="580"/>
      <c r="BD76" s="578">
        <v>160</v>
      </c>
      <c r="BE76" s="579"/>
      <c r="BF76" s="580"/>
      <c r="BG76" s="578">
        <v>160</v>
      </c>
      <c r="BH76" s="579"/>
      <c r="BI76" s="580"/>
      <c r="BJ76" s="578">
        <v>160</v>
      </c>
      <c r="BK76" s="579"/>
      <c r="BL76" s="580"/>
      <c r="BM76" s="337">
        <f t="shared" si="92"/>
        <v>0</v>
      </c>
      <c r="BN76" s="231">
        <f t="shared" si="93"/>
        <v>0</v>
      </c>
      <c r="BO76" s="230">
        <f t="shared" si="94"/>
        <v>0</v>
      </c>
      <c r="BP76" s="231">
        <f t="shared" si="95"/>
        <v>0</v>
      </c>
      <c r="BQ76" s="23"/>
      <c r="BR76" s="23"/>
      <c r="BS76" s="177">
        <v>160</v>
      </c>
      <c r="BT76" s="591"/>
      <c r="BU76" s="178"/>
      <c r="BV76" s="177">
        <v>160</v>
      </c>
      <c r="BW76" s="591"/>
      <c r="BX76" s="178"/>
      <c r="BY76" s="177">
        <v>160</v>
      </c>
      <c r="BZ76" s="591"/>
      <c r="CA76" s="178"/>
      <c r="CB76" s="177">
        <v>160</v>
      </c>
      <c r="CC76" s="591"/>
      <c r="CD76" s="178"/>
      <c r="CE76" s="177">
        <v>160</v>
      </c>
      <c r="CF76" s="591"/>
      <c r="CG76" s="178"/>
      <c r="CH76" s="177">
        <v>160</v>
      </c>
      <c r="CI76" s="591"/>
      <c r="CJ76" s="178"/>
      <c r="CK76" s="177">
        <v>160</v>
      </c>
      <c r="CL76" s="591"/>
      <c r="CM76" s="178"/>
      <c r="CN76" s="177">
        <v>160</v>
      </c>
      <c r="CO76" s="591"/>
      <c r="CP76" s="178"/>
      <c r="CQ76" s="256">
        <f t="shared" si="96"/>
        <v>0</v>
      </c>
      <c r="CR76" s="255">
        <f t="shared" si="97"/>
        <v>0</v>
      </c>
      <c r="CS76" s="230">
        <f t="shared" si="98"/>
        <v>0</v>
      </c>
      <c r="CT76" s="231">
        <f t="shared" si="99"/>
        <v>0</v>
      </c>
      <c r="CU76" s="23"/>
      <c r="CV76" s="23"/>
      <c r="CW76" s="177">
        <v>160</v>
      </c>
      <c r="CX76" s="584"/>
      <c r="CY76" s="585"/>
      <c r="CZ76" s="205">
        <v>160</v>
      </c>
      <c r="DA76" s="579"/>
      <c r="DB76" s="585"/>
      <c r="DC76" s="205">
        <v>160</v>
      </c>
      <c r="DD76" s="579"/>
      <c r="DE76" s="585"/>
      <c r="DF76" s="205">
        <v>160</v>
      </c>
      <c r="DG76" s="579"/>
      <c r="DH76" s="585"/>
      <c r="DI76" s="205">
        <v>160</v>
      </c>
      <c r="DJ76" s="579"/>
      <c r="DK76" s="585"/>
      <c r="DL76" s="177">
        <v>160</v>
      </c>
      <c r="DM76" s="584"/>
      <c r="DN76" s="585"/>
      <c r="DO76" s="205">
        <v>160</v>
      </c>
      <c r="DP76" s="579"/>
      <c r="DQ76" s="585"/>
      <c r="DR76" s="205">
        <v>160</v>
      </c>
      <c r="DS76" s="579"/>
      <c r="DT76" s="585"/>
      <c r="DU76" s="256">
        <f t="shared" si="100"/>
        <v>0</v>
      </c>
      <c r="DV76" s="255">
        <f t="shared" si="101"/>
        <v>0</v>
      </c>
      <c r="DW76" s="230">
        <f t="shared" si="102"/>
        <v>0</v>
      </c>
      <c r="DX76" s="231">
        <f t="shared" si="103"/>
        <v>0</v>
      </c>
      <c r="DY76" s="23"/>
      <c r="DZ76" s="23"/>
      <c r="EA76" s="586">
        <v>160</v>
      </c>
      <c r="EB76" s="591"/>
      <c r="EC76" s="585"/>
      <c r="ED76" s="205">
        <v>160</v>
      </c>
      <c r="EE76" s="591"/>
      <c r="EF76" s="585"/>
      <c r="EG76" s="205">
        <v>160</v>
      </c>
      <c r="EH76" s="591"/>
      <c r="EI76" s="585"/>
      <c r="EJ76" s="205">
        <v>160</v>
      </c>
      <c r="EK76" s="591"/>
      <c r="EL76" s="585"/>
      <c r="EM76" s="177">
        <v>160</v>
      </c>
      <c r="EN76" s="584"/>
      <c r="EO76" s="585"/>
      <c r="EP76" s="205">
        <v>160</v>
      </c>
      <c r="EQ76" s="591"/>
      <c r="ER76" s="585"/>
      <c r="ES76" s="177">
        <v>160</v>
      </c>
      <c r="ET76" s="584"/>
      <c r="EU76" s="585"/>
      <c r="EV76" s="205">
        <v>160</v>
      </c>
      <c r="EW76" s="591"/>
      <c r="EX76" s="585"/>
      <c r="EY76" s="256">
        <f t="shared" si="104"/>
        <v>0</v>
      </c>
      <c r="EZ76" s="255">
        <f t="shared" si="105"/>
        <v>0</v>
      </c>
      <c r="FA76" s="230">
        <f t="shared" si="106"/>
        <v>0</v>
      </c>
      <c r="FB76" s="231">
        <f t="shared" si="107"/>
        <v>0</v>
      </c>
      <c r="FC76" s="23"/>
      <c r="FD76" s="23"/>
      <c r="FE76" s="586">
        <v>160</v>
      </c>
      <c r="FF76" s="591"/>
      <c r="FG76" s="585"/>
      <c r="FH76" s="205">
        <v>160</v>
      </c>
      <c r="FI76" s="591"/>
      <c r="FJ76" s="585"/>
      <c r="FK76" s="205">
        <v>160</v>
      </c>
      <c r="FL76" s="591"/>
      <c r="FM76" s="585"/>
      <c r="FN76" s="205">
        <v>160</v>
      </c>
      <c r="FO76" s="591"/>
      <c r="FP76" s="585"/>
      <c r="FQ76" s="205">
        <v>160</v>
      </c>
      <c r="FR76" s="591"/>
      <c r="FS76" s="585"/>
      <c r="FT76" s="205">
        <v>160</v>
      </c>
      <c r="FU76" s="591"/>
      <c r="FV76" s="585"/>
      <c r="FW76" s="205">
        <v>160</v>
      </c>
      <c r="FX76" s="591"/>
      <c r="FY76" s="585"/>
      <c r="FZ76" s="205">
        <v>160</v>
      </c>
      <c r="GA76" s="591"/>
      <c r="GB76" s="585"/>
      <c r="GC76" s="256">
        <f t="shared" si="108"/>
        <v>0</v>
      </c>
      <c r="GD76" s="255">
        <f t="shared" si="109"/>
        <v>0</v>
      </c>
      <c r="GE76" s="230">
        <f t="shared" si="110"/>
        <v>0</v>
      </c>
      <c r="GF76" s="231">
        <f t="shared" si="111"/>
        <v>0</v>
      </c>
      <c r="GG76" s="23"/>
      <c r="GH76" s="23"/>
      <c r="GI76" s="586">
        <v>160</v>
      </c>
      <c r="GJ76" s="591"/>
      <c r="GK76" s="585"/>
      <c r="GL76" s="205">
        <v>160</v>
      </c>
      <c r="GM76" s="591"/>
      <c r="GN76" s="585"/>
      <c r="GO76" s="177">
        <v>160</v>
      </c>
      <c r="GP76" s="584"/>
      <c r="GQ76" s="585"/>
      <c r="GR76" s="177">
        <v>160</v>
      </c>
      <c r="GS76" s="584"/>
      <c r="GT76" s="585"/>
      <c r="GU76" s="177">
        <v>160</v>
      </c>
      <c r="GV76" s="584"/>
      <c r="GW76" s="585"/>
      <c r="GX76" s="177">
        <v>160</v>
      </c>
      <c r="GY76" s="584"/>
      <c r="GZ76" s="585"/>
      <c r="HA76" s="205">
        <v>160</v>
      </c>
      <c r="HB76" s="591"/>
      <c r="HC76" s="585"/>
      <c r="HD76" s="205">
        <v>160</v>
      </c>
      <c r="HE76" s="591"/>
      <c r="HF76" s="585"/>
      <c r="HG76" s="256">
        <f t="shared" si="112"/>
        <v>0</v>
      </c>
      <c r="HH76" s="255">
        <f t="shared" si="113"/>
        <v>0</v>
      </c>
      <c r="HI76" s="230">
        <f t="shared" si="114"/>
        <v>0</v>
      </c>
      <c r="HJ76" s="231">
        <f t="shared" si="115"/>
        <v>0</v>
      </c>
      <c r="HK76" s="23"/>
      <c r="HL76" s="23"/>
      <c r="HM76" s="177">
        <v>160</v>
      </c>
      <c r="HN76" s="584"/>
      <c r="HO76" s="585"/>
      <c r="HP76" s="177">
        <v>160</v>
      </c>
      <c r="HQ76" s="584"/>
      <c r="HR76" s="585"/>
      <c r="HS76" s="177">
        <v>160</v>
      </c>
      <c r="HT76" s="584"/>
      <c r="HU76" s="585"/>
      <c r="HV76" s="177">
        <v>160</v>
      </c>
      <c r="HW76" s="584"/>
      <c r="HX76" s="585"/>
      <c r="HY76" s="177">
        <v>160</v>
      </c>
      <c r="HZ76" s="584"/>
      <c r="IA76" s="585"/>
      <c r="IB76" s="177">
        <v>160</v>
      </c>
      <c r="IC76" s="584"/>
      <c r="ID76" s="585"/>
      <c r="IE76" s="177">
        <v>160</v>
      </c>
      <c r="IF76" s="584"/>
      <c r="IG76" s="585"/>
      <c r="IH76" s="177">
        <v>160</v>
      </c>
      <c r="II76" s="584"/>
      <c r="IJ76" s="585"/>
      <c r="IK76" s="256">
        <f t="shared" si="116"/>
        <v>0</v>
      </c>
      <c r="IL76" s="255">
        <f t="shared" si="117"/>
        <v>0</v>
      </c>
      <c r="IM76" s="230">
        <f t="shared" si="118"/>
        <v>0</v>
      </c>
      <c r="IN76" s="231">
        <f t="shared" si="119"/>
        <v>0</v>
      </c>
      <c r="IO76" s="23"/>
      <c r="IP76" s="23"/>
      <c r="IQ76" s="177">
        <v>160</v>
      </c>
      <c r="IR76" s="584"/>
      <c r="IS76" s="585"/>
      <c r="IT76" s="177">
        <v>160</v>
      </c>
      <c r="IU76" s="584"/>
      <c r="IV76" s="585"/>
      <c r="IW76" s="177">
        <v>160</v>
      </c>
      <c r="IX76" s="584"/>
      <c r="IY76" s="585"/>
      <c r="IZ76" s="177">
        <v>160</v>
      </c>
      <c r="JA76" s="584"/>
      <c r="JB76" s="585"/>
      <c r="JC76" s="177">
        <v>160</v>
      </c>
      <c r="JD76" s="584"/>
      <c r="JE76" s="585"/>
      <c r="JF76" s="177">
        <v>160</v>
      </c>
      <c r="JG76" s="584"/>
      <c r="JH76" s="585"/>
      <c r="JI76" s="568">
        <v>160</v>
      </c>
      <c r="JJ76" s="584"/>
      <c r="JK76" s="585"/>
      <c r="JL76" s="177">
        <v>160</v>
      </c>
      <c r="JM76" s="584"/>
      <c r="JN76" s="585"/>
      <c r="JO76" s="256">
        <f t="shared" si="120"/>
        <v>0</v>
      </c>
      <c r="JP76" s="255">
        <f t="shared" si="121"/>
        <v>0</v>
      </c>
      <c r="JQ76" s="230">
        <f t="shared" si="122"/>
        <v>0</v>
      </c>
      <c r="JR76" s="231">
        <f t="shared" si="123"/>
        <v>0</v>
      </c>
      <c r="JS76" s="23"/>
      <c r="JT76" s="23"/>
      <c r="JU76" s="586">
        <v>160</v>
      </c>
      <c r="JV76" s="591"/>
      <c r="JW76" s="585"/>
      <c r="JX76" s="177">
        <v>160</v>
      </c>
      <c r="JY76" s="584"/>
      <c r="JZ76" s="585"/>
      <c r="KA76" s="205">
        <v>160</v>
      </c>
      <c r="KB76" s="591"/>
      <c r="KC76" s="585"/>
      <c r="KD76" s="205">
        <v>160</v>
      </c>
      <c r="KE76" s="591"/>
      <c r="KF76" s="585"/>
      <c r="KG76" s="177">
        <v>160</v>
      </c>
      <c r="KH76" s="584"/>
      <c r="KI76" s="585"/>
      <c r="KJ76" s="177">
        <v>160</v>
      </c>
      <c r="KK76" s="584"/>
      <c r="KL76" s="585"/>
      <c r="KM76" s="177">
        <v>160</v>
      </c>
      <c r="KN76" s="584"/>
      <c r="KO76" s="585"/>
      <c r="KP76" s="177">
        <v>160</v>
      </c>
      <c r="KQ76" s="584"/>
      <c r="KR76" s="585"/>
      <c r="KS76" s="256">
        <f t="shared" si="124"/>
        <v>0</v>
      </c>
      <c r="KT76" s="255">
        <f t="shared" si="125"/>
        <v>0</v>
      </c>
      <c r="KU76" s="230">
        <f t="shared" si="126"/>
        <v>0</v>
      </c>
      <c r="KV76" s="231">
        <f t="shared" si="127"/>
        <v>0</v>
      </c>
      <c r="KW76" s="23"/>
      <c r="KX76" s="23"/>
      <c r="KY76" s="589" t="s">
        <v>300</v>
      </c>
      <c r="KZ76" s="595">
        <v>160</v>
      </c>
      <c r="LA76" s="591"/>
      <c r="LB76" s="178"/>
      <c r="LC76" s="256">
        <f t="shared" si="128"/>
        <v>0</v>
      </c>
      <c r="LD76" s="231">
        <f t="shared" si="74"/>
        <v>0</v>
      </c>
      <c r="LE76" s="230">
        <f t="shared" si="129"/>
        <v>0</v>
      </c>
      <c r="LF76" s="255">
        <f t="shared" si="75"/>
        <v>0</v>
      </c>
      <c r="LG76" s="592"/>
      <c r="LH76" s="23"/>
      <c r="LI76" s="23"/>
      <c r="LJ76" s="232">
        <f t="shared" si="76"/>
        <v>0</v>
      </c>
      <c r="LK76" s="259">
        <f t="shared" si="77"/>
        <v>0</v>
      </c>
      <c r="LL76" s="230">
        <f t="shared" si="78"/>
        <v>0</v>
      </c>
      <c r="LM76" s="231">
        <f t="shared" si="79"/>
        <v>0</v>
      </c>
      <c r="LN76" s="234">
        <f t="shared" si="80"/>
        <v>0</v>
      </c>
      <c r="LO76" s="233">
        <f t="shared" si="81"/>
        <v>0</v>
      </c>
      <c r="LP76" s="230">
        <f t="shared" si="82"/>
        <v>0</v>
      </c>
      <c r="LQ76" s="255">
        <f t="shared" si="83"/>
        <v>0</v>
      </c>
      <c r="LR76" s="426">
        <f t="shared" si="84"/>
        <v>0</v>
      </c>
      <c r="LS76" s="434">
        <f t="shared" si="85"/>
        <v>0</v>
      </c>
      <c r="LT76" s="426">
        <f t="shared" si="86"/>
        <v>0</v>
      </c>
      <c r="LU76" s="431">
        <f t="shared" si="87"/>
        <v>0</v>
      </c>
      <c r="LV76" s="429" t="s">
        <v>343</v>
      </c>
      <c r="LW76" s="434" t="s">
        <v>343</v>
      </c>
      <c r="LX76" s="426">
        <f t="shared" si="88"/>
        <v>0</v>
      </c>
      <c r="LY76" s="431">
        <f t="shared" si="89"/>
        <v>0</v>
      </c>
      <c r="LZ76" s="23"/>
      <c r="MD76" s="26"/>
      <c r="ME76" s="26"/>
      <c r="MG76" s="26"/>
    </row>
    <row r="77" spans="2:345" s="4" customFormat="1" ht="16.5" customHeight="1" x14ac:dyDescent="0.25">
      <c r="B77" s="46" t="s">
        <v>45</v>
      </c>
      <c r="C77" s="952"/>
      <c r="D77" s="953"/>
      <c r="E77" s="313"/>
      <c r="F77" s="314"/>
      <c r="G77" s="315"/>
      <c r="H77" s="59"/>
      <c r="I77" s="57">
        <f>INT(ROUND(F77,2)*(IF(RIGHT(G77,1)="*",data!$J$11*H77+(IF(H77&gt;0, data!$K$11,0)),(IF(G77&gt;0,data!$J$11*RIGHT(G77,5)+data!$K$11,0)))))</f>
        <v>0</v>
      </c>
      <c r="J77" s="57">
        <f>IF(E77&gt;0,I77*E77,0)</f>
        <v>0</v>
      </c>
      <c r="K77" s="319"/>
      <c r="L77" s="320"/>
      <c r="M77" s="318"/>
      <c r="N77" s="57">
        <f>INT(ROUND(F77,2)*(IF(J77&gt;0,(IF(L77="ano",data!$J$6,0)),0)))</f>
        <v>0</v>
      </c>
      <c r="O77" s="61">
        <f>IF(M77&gt;E77,N77*E77,N77*M77)</f>
        <v>0</v>
      </c>
      <c r="P77" s="63">
        <f>J77+O77</f>
        <v>0</v>
      </c>
      <c r="Q77" s="26"/>
      <c r="R77" s="292" t="str">
        <f t="shared" si="90"/>
        <v/>
      </c>
      <c r="S77" s="293" t="str">
        <f t="shared" si="91"/>
        <v/>
      </c>
      <c r="T77" s="65" t="s">
        <v>343</v>
      </c>
      <c r="U77" s="294" t="str">
        <f t="shared" si="130"/>
        <v/>
      </c>
      <c r="V77" s="4">
        <f>IF(P77&gt;0,IF(ISTEXT(C77)=TRUE,0,1),0)</f>
        <v>0</v>
      </c>
      <c r="W77" s="26">
        <f>IF(H77&gt;0,IF(RIGHT(G77,1)="*",0,1),0)</f>
        <v>0</v>
      </c>
      <c r="X77" s="26">
        <f>IF(OR(G77=data!$I$18,G77=data!$I$19,G77=data!$I$20,G77=data!$I$21,G77=data!$I$22,G77=data!$I$23,G77=data!$I$24,G77=data!$I$25,G77=data!$I$26,G77=data!$I$27,G77=data!$I$28,G77=data!$I$29,G77=data!$I$30,G77=data!$I$31,G77=data!$I$32,G77=data!$I$33,G77=data!$I$34,G77=data!$I$35,G77=data!$I$36,G77=data!$I$37,G77=data!$I$38,G77=data!$I$39,G77=data!$I$40,G77=data!$I$41,G77=data!$I$42,G77=data!$I$43,G77=data!$I$44),1,0)</f>
        <v>0</v>
      </c>
      <c r="Z77" s="179" t="s">
        <v>300</v>
      </c>
      <c r="AA77" s="10"/>
      <c r="AB77" s="10"/>
      <c r="AC77" s="171">
        <v>160</v>
      </c>
      <c r="AD77" s="336"/>
      <c r="AE77" s="227"/>
      <c r="AF77" s="171">
        <v>160</v>
      </c>
      <c r="AG77" s="336"/>
      <c r="AH77" s="227"/>
      <c r="AI77" s="171">
        <v>160</v>
      </c>
      <c r="AJ77" s="336"/>
      <c r="AK77" s="227"/>
      <c r="AL77" s="171">
        <v>160</v>
      </c>
      <c r="AM77" s="336"/>
      <c r="AN77" s="227"/>
      <c r="AO77" s="171">
        <v>160</v>
      </c>
      <c r="AP77" s="336"/>
      <c r="AQ77" s="227"/>
      <c r="AR77" s="171">
        <v>160</v>
      </c>
      <c r="AS77" s="336"/>
      <c r="AT77" s="227"/>
      <c r="AU77" s="171">
        <v>160</v>
      </c>
      <c r="AV77" s="336"/>
      <c r="AW77" s="227"/>
      <c r="AX77" s="171">
        <v>160</v>
      </c>
      <c r="AY77" s="336"/>
      <c r="AZ77" s="227"/>
      <c r="BA77" s="171">
        <v>160</v>
      </c>
      <c r="BB77" s="336"/>
      <c r="BC77" s="227"/>
      <c r="BD77" s="171">
        <v>160</v>
      </c>
      <c r="BE77" s="336"/>
      <c r="BF77" s="227"/>
      <c r="BG77" s="171">
        <v>160</v>
      </c>
      <c r="BH77" s="336"/>
      <c r="BI77" s="227"/>
      <c r="BJ77" s="171">
        <v>160</v>
      </c>
      <c r="BK77" s="336"/>
      <c r="BL77" s="227"/>
      <c r="BM77" s="337">
        <f t="shared" si="92"/>
        <v>0</v>
      </c>
      <c r="BN77" s="231">
        <f t="shared" si="93"/>
        <v>0</v>
      </c>
      <c r="BO77" s="230">
        <f t="shared" si="94"/>
        <v>0</v>
      </c>
      <c r="BP77" s="231">
        <f t="shared" si="95"/>
        <v>0</v>
      </c>
      <c r="BS77" s="167">
        <v>160</v>
      </c>
      <c r="BT77" s="335"/>
      <c r="BU77" s="180"/>
      <c r="BV77" s="167">
        <v>160</v>
      </c>
      <c r="BW77" s="335"/>
      <c r="BX77" s="180"/>
      <c r="BY77" s="167">
        <v>160</v>
      </c>
      <c r="BZ77" s="335"/>
      <c r="CA77" s="180"/>
      <c r="CB77" s="167">
        <v>160</v>
      </c>
      <c r="CC77" s="335"/>
      <c r="CD77" s="180"/>
      <c r="CE77" s="167">
        <v>160</v>
      </c>
      <c r="CF77" s="335"/>
      <c r="CG77" s="180"/>
      <c r="CH77" s="167">
        <v>160</v>
      </c>
      <c r="CI77" s="335"/>
      <c r="CJ77" s="180"/>
      <c r="CK77" s="167">
        <v>160</v>
      </c>
      <c r="CL77" s="335"/>
      <c r="CM77" s="180"/>
      <c r="CN77" s="167">
        <v>160</v>
      </c>
      <c r="CO77" s="335"/>
      <c r="CP77" s="180"/>
      <c r="CQ77" s="256">
        <f t="shared" si="96"/>
        <v>0</v>
      </c>
      <c r="CR77" s="255">
        <f t="shared" si="97"/>
        <v>0</v>
      </c>
      <c r="CS77" s="230">
        <f t="shared" si="98"/>
        <v>0</v>
      </c>
      <c r="CT77" s="231">
        <f t="shared" si="99"/>
        <v>0</v>
      </c>
      <c r="CW77" s="167">
        <v>160</v>
      </c>
      <c r="CX77" s="351"/>
      <c r="CY77" s="172"/>
      <c r="CZ77" s="198">
        <v>160</v>
      </c>
      <c r="DA77" s="336"/>
      <c r="DB77" s="172"/>
      <c r="DC77" s="198">
        <v>160</v>
      </c>
      <c r="DD77" s="336"/>
      <c r="DE77" s="172"/>
      <c r="DF77" s="198">
        <v>160</v>
      </c>
      <c r="DG77" s="336"/>
      <c r="DH77" s="172"/>
      <c r="DI77" s="198">
        <v>160</v>
      </c>
      <c r="DJ77" s="336"/>
      <c r="DK77" s="172"/>
      <c r="DL77" s="167">
        <v>160</v>
      </c>
      <c r="DM77" s="351"/>
      <c r="DN77" s="172"/>
      <c r="DO77" s="198">
        <v>160</v>
      </c>
      <c r="DP77" s="336"/>
      <c r="DQ77" s="172"/>
      <c r="DR77" s="198">
        <v>160</v>
      </c>
      <c r="DS77" s="336"/>
      <c r="DT77" s="172"/>
      <c r="DU77" s="256">
        <f t="shared" si="100"/>
        <v>0</v>
      </c>
      <c r="DV77" s="255">
        <f t="shared" si="101"/>
        <v>0</v>
      </c>
      <c r="DW77" s="230">
        <f t="shared" si="102"/>
        <v>0</v>
      </c>
      <c r="DX77" s="231">
        <f t="shared" si="103"/>
        <v>0</v>
      </c>
      <c r="EA77" s="357">
        <v>160</v>
      </c>
      <c r="EB77" s="335"/>
      <c r="EC77" s="172"/>
      <c r="ED77" s="198">
        <v>160</v>
      </c>
      <c r="EE77" s="335"/>
      <c r="EF77" s="172"/>
      <c r="EG77" s="198">
        <v>160</v>
      </c>
      <c r="EH77" s="335"/>
      <c r="EI77" s="172"/>
      <c r="EJ77" s="198">
        <v>160</v>
      </c>
      <c r="EK77" s="335"/>
      <c r="EL77" s="172"/>
      <c r="EM77" s="167">
        <v>160</v>
      </c>
      <c r="EN77" s="351"/>
      <c r="EO77" s="172"/>
      <c r="EP77" s="198">
        <v>160</v>
      </c>
      <c r="EQ77" s="335"/>
      <c r="ER77" s="172"/>
      <c r="ES77" s="167">
        <v>160</v>
      </c>
      <c r="ET77" s="351"/>
      <c r="EU77" s="172"/>
      <c r="EV77" s="198">
        <v>160</v>
      </c>
      <c r="EW77" s="335"/>
      <c r="EX77" s="172"/>
      <c r="EY77" s="256">
        <f t="shared" si="104"/>
        <v>0</v>
      </c>
      <c r="EZ77" s="255">
        <f t="shared" si="105"/>
        <v>0</v>
      </c>
      <c r="FA77" s="230">
        <f t="shared" si="106"/>
        <v>0</v>
      </c>
      <c r="FB77" s="231">
        <f t="shared" si="107"/>
        <v>0</v>
      </c>
      <c r="FE77" s="357">
        <v>160</v>
      </c>
      <c r="FF77" s="335"/>
      <c r="FG77" s="172"/>
      <c r="FH77" s="198">
        <v>160</v>
      </c>
      <c r="FI77" s="335"/>
      <c r="FJ77" s="172"/>
      <c r="FK77" s="198">
        <v>160</v>
      </c>
      <c r="FL77" s="335"/>
      <c r="FM77" s="172"/>
      <c r="FN77" s="198">
        <v>160</v>
      </c>
      <c r="FO77" s="335"/>
      <c r="FP77" s="172"/>
      <c r="FQ77" s="198">
        <v>160</v>
      </c>
      <c r="FR77" s="335"/>
      <c r="FS77" s="172"/>
      <c r="FT77" s="198">
        <v>160</v>
      </c>
      <c r="FU77" s="335"/>
      <c r="FV77" s="172"/>
      <c r="FW77" s="198">
        <v>160</v>
      </c>
      <c r="FX77" s="335"/>
      <c r="FY77" s="172"/>
      <c r="FZ77" s="198">
        <v>160</v>
      </c>
      <c r="GA77" s="335"/>
      <c r="GB77" s="172"/>
      <c r="GC77" s="256">
        <f t="shared" si="108"/>
        <v>0</v>
      </c>
      <c r="GD77" s="255">
        <f t="shared" si="109"/>
        <v>0</v>
      </c>
      <c r="GE77" s="230">
        <f t="shared" si="110"/>
        <v>0</v>
      </c>
      <c r="GF77" s="231">
        <f t="shared" si="111"/>
        <v>0</v>
      </c>
      <c r="GI77" s="357">
        <v>160</v>
      </c>
      <c r="GJ77" s="335"/>
      <c r="GK77" s="172"/>
      <c r="GL77" s="198">
        <v>160</v>
      </c>
      <c r="GM77" s="335"/>
      <c r="GN77" s="172"/>
      <c r="GO77" s="167">
        <v>160</v>
      </c>
      <c r="GP77" s="351"/>
      <c r="GQ77" s="172"/>
      <c r="GR77" s="167">
        <v>160</v>
      </c>
      <c r="GS77" s="351"/>
      <c r="GT77" s="172"/>
      <c r="GU77" s="167">
        <v>160</v>
      </c>
      <c r="GV77" s="351"/>
      <c r="GW77" s="172"/>
      <c r="GX77" s="167">
        <v>160</v>
      </c>
      <c r="GY77" s="351"/>
      <c r="GZ77" s="172"/>
      <c r="HA77" s="198">
        <v>160</v>
      </c>
      <c r="HB77" s="335"/>
      <c r="HC77" s="172"/>
      <c r="HD77" s="198">
        <v>160</v>
      </c>
      <c r="HE77" s="335"/>
      <c r="HF77" s="172"/>
      <c r="HG77" s="256">
        <f t="shared" si="112"/>
        <v>0</v>
      </c>
      <c r="HH77" s="255">
        <f t="shared" si="113"/>
        <v>0</v>
      </c>
      <c r="HI77" s="230">
        <f t="shared" si="114"/>
        <v>0</v>
      </c>
      <c r="HJ77" s="231">
        <f t="shared" si="115"/>
        <v>0</v>
      </c>
      <c r="HM77" s="167">
        <v>160</v>
      </c>
      <c r="HN77" s="351"/>
      <c r="HO77" s="172"/>
      <c r="HP77" s="167">
        <v>160</v>
      </c>
      <c r="HQ77" s="351"/>
      <c r="HR77" s="172"/>
      <c r="HS77" s="167">
        <v>160</v>
      </c>
      <c r="HT77" s="351"/>
      <c r="HU77" s="172"/>
      <c r="HV77" s="167">
        <v>160</v>
      </c>
      <c r="HW77" s="351"/>
      <c r="HX77" s="172"/>
      <c r="HY77" s="167">
        <v>160</v>
      </c>
      <c r="HZ77" s="351"/>
      <c r="IA77" s="172"/>
      <c r="IB77" s="167">
        <v>160</v>
      </c>
      <c r="IC77" s="351"/>
      <c r="ID77" s="172"/>
      <c r="IE77" s="167">
        <v>160</v>
      </c>
      <c r="IF77" s="351"/>
      <c r="IG77" s="172"/>
      <c r="IH77" s="167">
        <v>160</v>
      </c>
      <c r="II77" s="351"/>
      <c r="IJ77" s="172"/>
      <c r="IK77" s="256">
        <f t="shared" si="116"/>
        <v>0</v>
      </c>
      <c r="IL77" s="255">
        <f t="shared" si="117"/>
        <v>0</v>
      </c>
      <c r="IM77" s="230">
        <f t="shared" si="118"/>
        <v>0</v>
      </c>
      <c r="IN77" s="231">
        <f t="shared" si="119"/>
        <v>0</v>
      </c>
      <c r="IQ77" s="167">
        <v>160</v>
      </c>
      <c r="IR77" s="351"/>
      <c r="IS77" s="172"/>
      <c r="IT77" s="167">
        <v>160</v>
      </c>
      <c r="IU77" s="351"/>
      <c r="IV77" s="172"/>
      <c r="IW77" s="167">
        <v>160</v>
      </c>
      <c r="IX77" s="351"/>
      <c r="IY77" s="172"/>
      <c r="IZ77" s="167">
        <v>160</v>
      </c>
      <c r="JA77" s="351"/>
      <c r="JB77" s="172"/>
      <c r="JC77" s="167">
        <v>160</v>
      </c>
      <c r="JD77" s="351"/>
      <c r="JE77" s="172"/>
      <c r="JF77" s="167">
        <v>160</v>
      </c>
      <c r="JG77" s="351"/>
      <c r="JH77" s="172"/>
      <c r="JI77" s="209">
        <v>160</v>
      </c>
      <c r="JJ77" s="351"/>
      <c r="JK77" s="172"/>
      <c r="JL77" s="167">
        <v>160</v>
      </c>
      <c r="JM77" s="351"/>
      <c r="JN77" s="172"/>
      <c r="JO77" s="256">
        <f t="shared" si="120"/>
        <v>0</v>
      </c>
      <c r="JP77" s="255">
        <f t="shared" si="121"/>
        <v>0</v>
      </c>
      <c r="JQ77" s="230">
        <f t="shared" si="122"/>
        <v>0</v>
      </c>
      <c r="JR77" s="231">
        <f t="shared" si="123"/>
        <v>0</v>
      </c>
      <c r="JU77" s="357">
        <v>160</v>
      </c>
      <c r="JV77" s="335"/>
      <c r="JW77" s="172"/>
      <c r="JX77" s="167">
        <v>160</v>
      </c>
      <c r="JY77" s="351"/>
      <c r="JZ77" s="172"/>
      <c r="KA77" s="198">
        <v>160</v>
      </c>
      <c r="KB77" s="335"/>
      <c r="KC77" s="172"/>
      <c r="KD77" s="198">
        <v>160</v>
      </c>
      <c r="KE77" s="335"/>
      <c r="KF77" s="172"/>
      <c r="KG77" s="167">
        <v>160</v>
      </c>
      <c r="KH77" s="351"/>
      <c r="KI77" s="172"/>
      <c r="KJ77" s="167">
        <v>160</v>
      </c>
      <c r="KK77" s="351"/>
      <c r="KL77" s="172"/>
      <c r="KM77" s="167">
        <v>160</v>
      </c>
      <c r="KN77" s="351"/>
      <c r="KO77" s="172"/>
      <c r="KP77" s="167">
        <v>160</v>
      </c>
      <c r="KQ77" s="351"/>
      <c r="KR77" s="172"/>
      <c r="KS77" s="256">
        <f t="shared" si="124"/>
        <v>0</v>
      </c>
      <c r="KT77" s="255">
        <f t="shared" si="125"/>
        <v>0</v>
      </c>
      <c r="KU77" s="230">
        <f t="shared" si="126"/>
        <v>0</v>
      </c>
      <c r="KV77" s="231">
        <f t="shared" si="127"/>
        <v>0</v>
      </c>
      <c r="KY77" s="287" t="s">
        <v>300</v>
      </c>
      <c r="KZ77" s="365">
        <v>160</v>
      </c>
      <c r="LA77" s="335"/>
      <c r="LB77" s="180"/>
      <c r="LC77" s="256">
        <f t="shared" si="128"/>
        <v>0</v>
      </c>
      <c r="LD77" s="231">
        <f t="shared" si="74"/>
        <v>0</v>
      </c>
      <c r="LE77" s="230">
        <f t="shared" si="129"/>
        <v>0</v>
      </c>
      <c r="LF77" s="255">
        <f t="shared" si="75"/>
        <v>0</v>
      </c>
      <c r="LG77" s="297"/>
      <c r="LJ77" s="232">
        <f t="shared" si="76"/>
        <v>0</v>
      </c>
      <c r="LK77" s="259">
        <f t="shared" si="77"/>
        <v>0</v>
      </c>
      <c r="LL77" s="230">
        <f t="shared" si="78"/>
        <v>0</v>
      </c>
      <c r="LM77" s="231">
        <f t="shared" si="79"/>
        <v>0</v>
      </c>
      <c r="LN77" s="234">
        <f t="shared" si="80"/>
        <v>0</v>
      </c>
      <c r="LO77" s="233">
        <f t="shared" si="81"/>
        <v>0</v>
      </c>
      <c r="LP77" s="230">
        <f t="shared" si="82"/>
        <v>0</v>
      </c>
      <c r="LQ77" s="255">
        <f t="shared" si="83"/>
        <v>0</v>
      </c>
      <c r="LR77" s="426">
        <f t="shared" si="84"/>
        <v>0</v>
      </c>
      <c r="LS77" s="434">
        <f t="shared" si="85"/>
        <v>0</v>
      </c>
      <c r="LT77" s="426">
        <f t="shared" si="86"/>
        <v>0</v>
      </c>
      <c r="LU77" s="431">
        <f t="shared" si="87"/>
        <v>0</v>
      </c>
      <c r="LV77" s="429" t="s">
        <v>343</v>
      </c>
      <c r="LW77" s="434" t="s">
        <v>343</v>
      </c>
      <c r="LX77" s="426">
        <f t="shared" si="88"/>
        <v>0</v>
      </c>
      <c r="LY77" s="431">
        <f t="shared" si="89"/>
        <v>0</v>
      </c>
      <c r="MD77" s="26"/>
      <c r="ME77" s="26"/>
      <c r="MG77" s="26"/>
    </row>
    <row r="78" spans="2:345" s="4" customFormat="1" ht="15" hidden="1" customHeight="1" x14ac:dyDescent="0.25">
      <c r="B78" s="46"/>
      <c r="C78" s="572"/>
      <c r="D78" s="573"/>
      <c r="E78" s="564"/>
      <c r="F78" s="575"/>
      <c r="G78" s="593"/>
      <c r="H78" s="58"/>
      <c r="I78" s="57">
        <f>INT(ROUND(F78,2)*(IF(RIGHT(G78,1)="*",data!$J$11*H78+(IF(H78&gt;0, data!$K$11,0)),(IF(G78&gt;0,data!$J$11*RIGHT(G78,5)+data!$K$11,0)))))</f>
        <v>0</v>
      </c>
      <c r="J78" s="57"/>
      <c r="K78" s="594"/>
      <c r="L78" s="566"/>
      <c r="M78" s="131"/>
      <c r="N78" s="57">
        <f>INT(ROUND(F78,2)*(IF(J78&gt;0,(IF(L78="ano",data!$J$6,0)),0)))</f>
        <v>0</v>
      </c>
      <c r="O78" s="61"/>
      <c r="P78" s="63"/>
      <c r="Q78" s="26"/>
      <c r="R78" s="292" t="str">
        <f t="shared" si="90"/>
        <v/>
      </c>
      <c r="S78" s="293" t="str">
        <f t="shared" si="91"/>
        <v/>
      </c>
      <c r="T78" s="65" t="s">
        <v>343</v>
      </c>
      <c r="U78" s="294" t="str">
        <f t="shared" si="130"/>
        <v/>
      </c>
      <c r="V78" s="23"/>
      <c r="W78" s="26"/>
      <c r="X78" s="26">
        <f>IF(OR(G78=data!$I$18,G78=data!$I$19,G78=data!$I$20,G78=data!$I$21,G78=data!$I$22,G78=data!$I$23,G78=data!$I$24,G78=data!$I$25,G78=data!$I$26,G78=data!$I$27,G78=data!$I$28,G78=data!$I$29,G78=data!$I$30,G78=data!$I$31,G78=data!$I$32,G78=data!$I$33,G78=data!$I$34,G78=data!$I$35,G78=data!$I$36,G78=data!$I$37,G78=data!$I$38,G78=data!$I$39,G78=data!$I$40,G78=data!$I$41,G78=data!$I$42,G78=data!$I$43,G78=data!$I$44),1,0)</f>
        <v>0</v>
      </c>
      <c r="Z78" s="176" t="s">
        <v>300</v>
      </c>
      <c r="AA78" s="10"/>
      <c r="AB78" s="10"/>
      <c r="AC78" s="578">
        <v>160</v>
      </c>
      <c r="AD78" s="579"/>
      <c r="AE78" s="580"/>
      <c r="AF78" s="578">
        <v>160</v>
      </c>
      <c r="AG78" s="579"/>
      <c r="AH78" s="580"/>
      <c r="AI78" s="578">
        <v>160</v>
      </c>
      <c r="AJ78" s="579"/>
      <c r="AK78" s="580"/>
      <c r="AL78" s="578">
        <v>160</v>
      </c>
      <c r="AM78" s="579"/>
      <c r="AN78" s="580"/>
      <c r="AO78" s="578">
        <v>160</v>
      </c>
      <c r="AP78" s="579"/>
      <c r="AQ78" s="580"/>
      <c r="AR78" s="578">
        <v>160</v>
      </c>
      <c r="AS78" s="579"/>
      <c r="AT78" s="580"/>
      <c r="AU78" s="578">
        <v>160</v>
      </c>
      <c r="AV78" s="579"/>
      <c r="AW78" s="580"/>
      <c r="AX78" s="578">
        <v>160</v>
      </c>
      <c r="AY78" s="579"/>
      <c r="AZ78" s="580"/>
      <c r="BA78" s="578">
        <v>160</v>
      </c>
      <c r="BB78" s="579"/>
      <c r="BC78" s="580"/>
      <c r="BD78" s="578">
        <v>160</v>
      </c>
      <c r="BE78" s="579"/>
      <c r="BF78" s="580"/>
      <c r="BG78" s="578">
        <v>160</v>
      </c>
      <c r="BH78" s="579"/>
      <c r="BI78" s="580"/>
      <c r="BJ78" s="578">
        <v>160</v>
      </c>
      <c r="BK78" s="579"/>
      <c r="BL78" s="580"/>
      <c r="BM78" s="337">
        <f t="shared" si="92"/>
        <v>0</v>
      </c>
      <c r="BN78" s="231">
        <f t="shared" si="93"/>
        <v>0</v>
      </c>
      <c r="BO78" s="230">
        <f t="shared" si="94"/>
        <v>0</v>
      </c>
      <c r="BP78" s="231">
        <f t="shared" si="95"/>
        <v>0</v>
      </c>
      <c r="BQ78" s="23"/>
      <c r="BR78" s="23"/>
      <c r="BS78" s="177">
        <v>160</v>
      </c>
      <c r="BT78" s="591"/>
      <c r="BU78" s="178"/>
      <c r="BV78" s="177">
        <v>160</v>
      </c>
      <c r="BW78" s="591"/>
      <c r="BX78" s="178"/>
      <c r="BY78" s="177">
        <v>160</v>
      </c>
      <c r="BZ78" s="591"/>
      <c r="CA78" s="178"/>
      <c r="CB78" s="177">
        <v>160</v>
      </c>
      <c r="CC78" s="591"/>
      <c r="CD78" s="178"/>
      <c r="CE78" s="177">
        <v>160</v>
      </c>
      <c r="CF78" s="591"/>
      <c r="CG78" s="178"/>
      <c r="CH78" s="177">
        <v>160</v>
      </c>
      <c r="CI78" s="591"/>
      <c r="CJ78" s="178"/>
      <c r="CK78" s="177">
        <v>160</v>
      </c>
      <c r="CL78" s="591"/>
      <c r="CM78" s="178"/>
      <c r="CN78" s="177">
        <v>160</v>
      </c>
      <c r="CO78" s="591"/>
      <c r="CP78" s="178"/>
      <c r="CQ78" s="256">
        <f t="shared" si="96"/>
        <v>0</v>
      </c>
      <c r="CR78" s="255">
        <f t="shared" si="97"/>
        <v>0</v>
      </c>
      <c r="CS78" s="230">
        <f t="shared" si="98"/>
        <v>0</v>
      </c>
      <c r="CT78" s="231">
        <f t="shared" si="99"/>
        <v>0</v>
      </c>
      <c r="CU78" s="23"/>
      <c r="CV78" s="23"/>
      <c r="CW78" s="177">
        <v>160</v>
      </c>
      <c r="CX78" s="584"/>
      <c r="CY78" s="585"/>
      <c r="CZ78" s="205">
        <v>160</v>
      </c>
      <c r="DA78" s="579"/>
      <c r="DB78" s="585"/>
      <c r="DC78" s="205">
        <v>160</v>
      </c>
      <c r="DD78" s="579"/>
      <c r="DE78" s="585"/>
      <c r="DF78" s="205">
        <v>160</v>
      </c>
      <c r="DG78" s="579"/>
      <c r="DH78" s="585"/>
      <c r="DI78" s="205">
        <v>160</v>
      </c>
      <c r="DJ78" s="579"/>
      <c r="DK78" s="585"/>
      <c r="DL78" s="177">
        <v>160</v>
      </c>
      <c r="DM78" s="584"/>
      <c r="DN78" s="585"/>
      <c r="DO78" s="205">
        <v>160</v>
      </c>
      <c r="DP78" s="579"/>
      <c r="DQ78" s="585"/>
      <c r="DR78" s="205">
        <v>160</v>
      </c>
      <c r="DS78" s="579"/>
      <c r="DT78" s="585"/>
      <c r="DU78" s="256">
        <f t="shared" si="100"/>
        <v>0</v>
      </c>
      <c r="DV78" s="255">
        <f t="shared" si="101"/>
        <v>0</v>
      </c>
      <c r="DW78" s="230">
        <f t="shared" si="102"/>
        <v>0</v>
      </c>
      <c r="DX78" s="231">
        <f t="shared" si="103"/>
        <v>0</v>
      </c>
      <c r="DY78" s="23"/>
      <c r="DZ78" s="23"/>
      <c r="EA78" s="586">
        <v>160</v>
      </c>
      <c r="EB78" s="591"/>
      <c r="EC78" s="585"/>
      <c r="ED78" s="205">
        <v>160</v>
      </c>
      <c r="EE78" s="591"/>
      <c r="EF78" s="585"/>
      <c r="EG78" s="205">
        <v>160</v>
      </c>
      <c r="EH78" s="591"/>
      <c r="EI78" s="585"/>
      <c r="EJ78" s="205">
        <v>160</v>
      </c>
      <c r="EK78" s="591"/>
      <c r="EL78" s="585"/>
      <c r="EM78" s="177">
        <v>160</v>
      </c>
      <c r="EN78" s="584"/>
      <c r="EO78" s="585"/>
      <c r="EP78" s="205">
        <v>160</v>
      </c>
      <c r="EQ78" s="591"/>
      <c r="ER78" s="585"/>
      <c r="ES78" s="177">
        <v>160</v>
      </c>
      <c r="ET78" s="584"/>
      <c r="EU78" s="585"/>
      <c r="EV78" s="205">
        <v>160</v>
      </c>
      <c r="EW78" s="591"/>
      <c r="EX78" s="585"/>
      <c r="EY78" s="256">
        <f t="shared" si="104"/>
        <v>0</v>
      </c>
      <c r="EZ78" s="255">
        <f t="shared" si="105"/>
        <v>0</v>
      </c>
      <c r="FA78" s="230">
        <f t="shared" si="106"/>
        <v>0</v>
      </c>
      <c r="FB78" s="231">
        <f t="shared" si="107"/>
        <v>0</v>
      </c>
      <c r="FC78" s="23"/>
      <c r="FD78" s="23"/>
      <c r="FE78" s="586">
        <v>160</v>
      </c>
      <c r="FF78" s="591"/>
      <c r="FG78" s="585"/>
      <c r="FH78" s="205">
        <v>160</v>
      </c>
      <c r="FI78" s="591"/>
      <c r="FJ78" s="585"/>
      <c r="FK78" s="205">
        <v>160</v>
      </c>
      <c r="FL78" s="591"/>
      <c r="FM78" s="585"/>
      <c r="FN78" s="205">
        <v>160</v>
      </c>
      <c r="FO78" s="591"/>
      <c r="FP78" s="585"/>
      <c r="FQ78" s="205">
        <v>160</v>
      </c>
      <c r="FR78" s="591"/>
      <c r="FS78" s="585"/>
      <c r="FT78" s="205">
        <v>160</v>
      </c>
      <c r="FU78" s="591"/>
      <c r="FV78" s="585"/>
      <c r="FW78" s="205">
        <v>160</v>
      </c>
      <c r="FX78" s="591"/>
      <c r="FY78" s="585"/>
      <c r="FZ78" s="205">
        <v>160</v>
      </c>
      <c r="GA78" s="591"/>
      <c r="GB78" s="585"/>
      <c r="GC78" s="256">
        <f t="shared" si="108"/>
        <v>0</v>
      </c>
      <c r="GD78" s="255">
        <f t="shared" si="109"/>
        <v>0</v>
      </c>
      <c r="GE78" s="230">
        <f t="shared" si="110"/>
        <v>0</v>
      </c>
      <c r="GF78" s="231">
        <f t="shared" si="111"/>
        <v>0</v>
      </c>
      <c r="GG78" s="23"/>
      <c r="GH78" s="23"/>
      <c r="GI78" s="586">
        <v>160</v>
      </c>
      <c r="GJ78" s="591"/>
      <c r="GK78" s="585"/>
      <c r="GL78" s="205">
        <v>160</v>
      </c>
      <c r="GM78" s="591"/>
      <c r="GN78" s="585"/>
      <c r="GO78" s="177">
        <v>160</v>
      </c>
      <c r="GP78" s="584"/>
      <c r="GQ78" s="585"/>
      <c r="GR78" s="177">
        <v>160</v>
      </c>
      <c r="GS78" s="584"/>
      <c r="GT78" s="585"/>
      <c r="GU78" s="177">
        <v>160</v>
      </c>
      <c r="GV78" s="584"/>
      <c r="GW78" s="585"/>
      <c r="GX78" s="177">
        <v>160</v>
      </c>
      <c r="GY78" s="584"/>
      <c r="GZ78" s="585"/>
      <c r="HA78" s="205">
        <v>160</v>
      </c>
      <c r="HB78" s="591"/>
      <c r="HC78" s="585"/>
      <c r="HD78" s="205">
        <v>160</v>
      </c>
      <c r="HE78" s="591"/>
      <c r="HF78" s="585"/>
      <c r="HG78" s="256">
        <f t="shared" si="112"/>
        <v>0</v>
      </c>
      <c r="HH78" s="255">
        <f t="shared" si="113"/>
        <v>0</v>
      </c>
      <c r="HI78" s="230">
        <f t="shared" si="114"/>
        <v>0</v>
      </c>
      <c r="HJ78" s="231">
        <f t="shared" si="115"/>
        <v>0</v>
      </c>
      <c r="HK78" s="23"/>
      <c r="HL78" s="23"/>
      <c r="HM78" s="177">
        <v>160</v>
      </c>
      <c r="HN78" s="584"/>
      <c r="HO78" s="585"/>
      <c r="HP78" s="177">
        <v>160</v>
      </c>
      <c r="HQ78" s="584"/>
      <c r="HR78" s="585"/>
      <c r="HS78" s="177">
        <v>160</v>
      </c>
      <c r="HT78" s="584"/>
      <c r="HU78" s="585"/>
      <c r="HV78" s="177">
        <v>160</v>
      </c>
      <c r="HW78" s="584"/>
      <c r="HX78" s="585"/>
      <c r="HY78" s="177">
        <v>160</v>
      </c>
      <c r="HZ78" s="584"/>
      <c r="IA78" s="585"/>
      <c r="IB78" s="177">
        <v>160</v>
      </c>
      <c r="IC78" s="584"/>
      <c r="ID78" s="585"/>
      <c r="IE78" s="177">
        <v>160</v>
      </c>
      <c r="IF78" s="584"/>
      <c r="IG78" s="585"/>
      <c r="IH78" s="177">
        <v>160</v>
      </c>
      <c r="II78" s="584"/>
      <c r="IJ78" s="585"/>
      <c r="IK78" s="256">
        <f t="shared" si="116"/>
        <v>0</v>
      </c>
      <c r="IL78" s="255">
        <f t="shared" si="117"/>
        <v>0</v>
      </c>
      <c r="IM78" s="230">
        <f t="shared" si="118"/>
        <v>0</v>
      </c>
      <c r="IN78" s="231">
        <f t="shared" si="119"/>
        <v>0</v>
      </c>
      <c r="IO78" s="23"/>
      <c r="IP78" s="23"/>
      <c r="IQ78" s="177">
        <v>160</v>
      </c>
      <c r="IR78" s="584"/>
      <c r="IS78" s="585"/>
      <c r="IT78" s="177">
        <v>160</v>
      </c>
      <c r="IU78" s="584"/>
      <c r="IV78" s="585"/>
      <c r="IW78" s="177">
        <v>160</v>
      </c>
      <c r="IX78" s="584"/>
      <c r="IY78" s="585"/>
      <c r="IZ78" s="177">
        <v>160</v>
      </c>
      <c r="JA78" s="584"/>
      <c r="JB78" s="585"/>
      <c r="JC78" s="177">
        <v>160</v>
      </c>
      <c r="JD78" s="584"/>
      <c r="JE78" s="585"/>
      <c r="JF78" s="177">
        <v>160</v>
      </c>
      <c r="JG78" s="584"/>
      <c r="JH78" s="585"/>
      <c r="JI78" s="568">
        <v>160</v>
      </c>
      <c r="JJ78" s="584"/>
      <c r="JK78" s="585"/>
      <c r="JL78" s="177">
        <v>160</v>
      </c>
      <c r="JM78" s="584"/>
      <c r="JN78" s="585"/>
      <c r="JO78" s="256">
        <f t="shared" si="120"/>
        <v>0</v>
      </c>
      <c r="JP78" s="255">
        <f t="shared" si="121"/>
        <v>0</v>
      </c>
      <c r="JQ78" s="230">
        <f t="shared" si="122"/>
        <v>0</v>
      </c>
      <c r="JR78" s="231">
        <f t="shared" si="123"/>
        <v>0</v>
      </c>
      <c r="JS78" s="23"/>
      <c r="JT78" s="23"/>
      <c r="JU78" s="586">
        <v>160</v>
      </c>
      <c r="JV78" s="591"/>
      <c r="JW78" s="585"/>
      <c r="JX78" s="177">
        <v>160</v>
      </c>
      <c r="JY78" s="584"/>
      <c r="JZ78" s="585"/>
      <c r="KA78" s="205">
        <v>160</v>
      </c>
      <c r="KB78" s="591"/>
      <c r="KC78" s="585"/>
      <c r="KD78" s="205">
        <v>160</v>
      </c>
      <c r="KE78" s="591"/>
      <c r="KF78" s="585"/>
      <c r="KG78" s="177">
        <v>160</v>
      </c>
      <c r="KH78" s="584"/>
      <c r="KI78" s="585"/>
      <c r="KJ78" s="177">
        <v>160</v>
      </c>
      <c r="KK78" s="584"/>
      <c r="KL78" s="585"/>
      <c r="KM78" s="177">
        <v>160</v>
      </c>
      <c r="KN78" s="584"/>
      <c r="KO78" s="585"/>
      <c r="KP78" s="177">
        <v>160</v>
      </c>
      <c r="KQ78" s="584"/>
      <c r="KR78" s="585"/>
      <c r="KS78" s="256">
        <f t="shared" si="124"/>
        <v>0</v>
      </c>
      <c r="KT78" s="255">
        <f t="shared" si="125"/>
        <v>0</v>
      </c>
      <c r="KU78" s="230">
        <f t="shared" si="126"/>
        <v>0</v>
      </c>
      <c r="KV78" s="231">
        <f t="shared" si="127"/>
        <v>0</v>
      </c>
      <c r="KW78" s="23"/>
      <c r="KX78" s="23"/>
      <c r="KY78" s="589" t="s">
        <v>300</v>
      </c>
      <c r="KZ78" s="595">
        <v>160</v>
      </c>
      <c r="LA78" s="591"/>
      <c r="LB78" s="178"/>
      <c r="LC78" s="256">
        <f t="shared" si="128"/>
        <v>0</v>
      </c>
      <c r="LD78" s="231">
        <f t="shared" si="74"/>
        <v>0</v>
      </c>
      <c r="LE78" s="230">
        <f t="shared" si="129"/>
        <v>0</v>
      </c>
      <c r="LF78" s="255">
        <f t="shared" si="75"/>
        <v>0</v>
      </c>
      <c r="LG78" s="592"/>
      <c r="LH78" s="23"/>
      <c r="LI78" s="23"/>
      <c r="LJ78" s="232">
        <f t="shared" si="76"/>
        <v>0</v>
      </c>
      <c r="LK78" s="259">
        <f t="shared" si="77"/>
        <v>0</v>
      </c>
      <c r="LL78" s="230">
        <f t="shared" si="78"/>
        <v>0</v>
      </c>
      <c r="LM78" s="231">
        <f t="shared" si="79"/>
        <v>0</v>
      </c>
      <c r="LN78" s="234">
        <f t="shared" si="80"/>
        <v>0</v>
      </c>
      <c r="LO78" s="233">
        <f t="shared" si="81"/>
        <v>0</v>
      </c>
      <c r="LP78" s="230">
        <f t="shared" si="82"/>
        <v>0</v>
      </c>
      <c r="LQ78" s="255">
        <f t="shared" si="83"/>
        <v>0</v>
      </c>
      <c r="LR78" s="426">
        <f t="shared" si="84"/>
        <v>0</v>
      </c>
      <c r="LS78" s="434">
        <f t="shared" si="85"/>
        <v>0</v>
      </c>
      <c r="LT78" s="426">
        <f t="shared" si="86"/>
        <v>0</v>
      </c>
      <c r="LU78" s="431">
        <f t="shared" si="87"/>
        <v>0</v>
      </c>
      <c r="LV78" s="429" t="s">
        <v>343</v>
      </c>
      <c r="LW78" s="434" t="s">
        <v>343</v>
      </c>
      <c r="LX78" s="426">
        <f t="shared" si="88"/>
        <v>0</v>
      </c>
      <c r="LY78" s="431">
        <f t="shared" si="89"/>
        <v>0</v>
      </c>
      <c r="LZ78" s="23"/>
      <c r="MD78" s="26"/>
      <c r="ME78" s="26"/>
      <c r="MG78" s="26"/>
    </row>
    <row r="79" spans="2:345" s="4" customFormat="1" ht="16.5" customHeight="1" x14ac:dyDescent="0.25">
      <c r="B79" s="46" t="s">
        <v>46</v>
      </c>
      <c r="C79" s="952"/>
      <c r="D79" s="953"/>
      <c r="E79" s="313"/>
      <c r="F79" s="314"/>
      <c r="G79" s="315"/>
      <c r="H79" s="59"/>
      <c r="I79" s="57">
        <f>INT(ROUND(F79,2)*(IF(RIGHT(G79,1)="*",data!$J$11*H79+(IF(H79&gt;0, data!$K$11,0)),(IF(G79&gt;0,data!$J$11*RIGHT(G79,5)+data!$K$11,0)))))</f>
        <v>0</v>
      </c>
      <c r="J79" s="57">
        <f>IF(E79&gt;0,I79*E79,0)</f>
        <v>0</v>
      </c>
      <c r="K79" s="319"/>
      <c r="L79" s="320"/>
      <c r="M79" s="318"/>
      <c r="N79" s="57">
        <f>INT(ROUND(F79,2)*(IF(J79&gt;0,(IF(L79="ano",data!$J$6,0)),0)))</f>
        <v>0</v>
      </c>
      <c r="O79" s="61">
        <f>IF(M79&gt;E79,N79*E79,N79*M79)</f>
        <v>0</v>
      </c>
      <c r="P79" s="63">
        <f>J79+O79</f>
        <v>0</v>
      </c>
      <c r="Q79" s="26"/>
      <c r="R79" s="292" t="str">
        <f t="shared" si="90"/>
        <v/>
      </c>
      <c r="S79" s="293" t="str">
        <f t="shared" si="91"/>
        <v/>
      </c>
      <c r="T79" s="65" t="s">
        <v>343</v>
      </c>
      <c r="U79" s="294" t="str">
        <f t="shared" si="130"/>
        <v/>
      </c>
      <c r="V79" s="4">
        <f>IF(P79&gt;0,IF(ISTEXT(C79)=TRUE,0,1),0)</f>
        <v>0</v>
      </c>
      <c r="W79" s="26">
        <f>IF(H79&gt;0,IF(RIGHT(G79,1)="*",0,1),0)</f>
        <v>0</v>
      </c>
      <c r="X79" s="26">
        <f>IF(OR(G79=data!$I$18,G79=data!$I$19,G79=data!$I$20,G79=data!$I$21,G79=data!$I$22,G79=data!$I$23,G79=data!$I$24,G79=data!$I$25,G79=data!$I$26,G79=data!$I$27,G79=data!$I$28,G79=data!$I$29,G79=data!$I$30,G79=data!$I$31,G79=data!$I$32,G79=data!$I$33,G79=data!$I$34,G79=data!$I$35,G79=data!$I$36,G79=data!$I$37,G79=data!$I$38,G79=data!$I$39,G79=data!$I$40,G79=data!$I$41,G79=data!$I$42,G79=data!$I$43,G79=data!$I$44),1,0)</f>
        <v>0</v>
      </c>
      <c r="Z79" s="179" t="s">
        <v>300</v>
      </c>
      <c r="AA79" s="10"/>
      <c r="AB79" s="10"/>
      <c r="AC79" s="171">
        <v>160</v>
      </c>
      <c r="AD79" s="336"/>
      <c r="AE79" s="227"/>
      <c r="AF79" s="171">
        <v>160</v>
      </c>
      <c r="AG79" s="336"/>
      <c r="AH79" s="227"/>
      <c r="AI79" s="171">
        <v>160</v>
      </c>
      <c r="AJ79" s="336"/>
      <c r="AK79" s="227"/>
      <c r="AL79" s="171">
        <v>160</v>
      </c>
      <c r="AM79" s="336"/>
      <c r="AN79" s="227"/>
      <c r="AO79" s="171">
        <v>160</v>
      </c>
      <c r="AP79" s="336"/>
      <c r="AQ79" s="227"/>
      <c r="AR79" s="171">
        <v>160</v>
      </c>
      <c r="AS79" s="336"/>
      <c r="AT79" s="227"/>
      <c r="AU79" s="171">
        <v>160</v>
      </c>
      <c r="AV79" s="336"/>
      <c r="AW79" s="227"/>
      <c r="AX79" s="171">
        <v>160</v>
      </c>
      <c r="AY79" s="336"/>
      <c r="AZ79" s="227"/>
      <c r="BA79" s="171">
        <v>160</v>
      </c>
      <c r="BB79" s="336"/>
      <c r="BC79" s="227"/>
      <c r="BD79" s="171">
        <v>160</v>
      </c>
      <c r="BE79" s="336"/>
      <c r="BF79" s="227"/>
      <c r="BG79" s="171">
        <v>160</v>
      </c>
      <c r="BH79" s="336"/>
      <c r="BI79" s="227"/>
      <c r="BJ79" s="171">
        <v>160</v>
      </c>
      <c r="BK79" s="336"/>
      <c r="BL79" s="227"/>
      <c r="BM79" s="337">
        <f t="shared" si="92"/>
        <v>0</v>
      </c>
      <c r="BN79" s="231">
        <f t="shared" si="93"/>
        <v>0</v>
      </c>
      <c r="BO79" s="230">
        <f t="shared" si="94"/>
        <v>0</v>
      </c>
      <c r="BP79" s="231">
        <f t="shared" si="95"/>
        <v>0</v>
      </c>
      <c r="BS79" s="167">
        <v>160</v>
      </c>
      <c r="BT79" s="335"/>
      <c r="BU79" s="180"/>
      <c r="BV79" s="167">
        <v>160</v>
      </c>
      <c r="BW79" s="335"/>
      <c r="BX79" s="180"/>
      <c r="BY79" s="167">
        <v>160</v>
      </c>
      <c r="BZ79" s="335"/>
      <c r="CA79" s="180"/>
      <c r="CB79" s="167">
        <v>160</v>
      </c>
      <c r="CC79" s="335"/>
      <c r="CD79" s="180"/>
      <c r="CE79" s="167">
        <v>160</v>
      </c>
      <c r="CF79" s="335"/>
      <c r="CG79" s="180"/>
      <c r="CH79" s="167">
        <v>160</v>
      </c>
      <c r="CI79" s="335"/>
      <c r="CJ79" s="180"/>
      <c r="CK79" s="167">
        <v>160</v>
      </c>
      <c r="CL79" s="335"/>
      <c r="CM79" s="180"/>
      <c r="CN79" s="167">
        <v>160</v>
      </c>
      <c r="CO79" s="335"/>
      <c r="CP79" s="180"/>
      <c r="CQ79" s="256">
        <f t="shared" si="96"/>
        <v>0</v>
      </c>
      <c r="CR79" s="255">
        <f t="shared" si="97"/>
        <v>0</v>
      </c>
      <c r="CS79" s="230">
        <f t="shared" si="98"/>
        <v>0</v>
      </c>
      <c r="CT79" s="231">
        <f t="shared" si="99"/>
        <v>0</v>
      </c>
      <c r="CW79" s="167">
        <v>160</v>
      </c>
      <c r="CX79" s="351"/>
      <c r="CY79" s="172"/>
      <c r="CZ79" s="198">
        <v>160</v>
      </c>
      <c r="DA79" s="336"/>
      <c r="DB79" s="172"/>
      <c r="DC79" s="198">
        <v>160</v>
      </c>
      <c r="DD79" s="336"/>
      <c r="DE79" s="172"/>
      <c r="DF79" s="198">
        <v>160</v>
      </c>
      <c r="DG79" s="336"/>
      <c r="DH79" s="172"/>
      <c r="DI79" s="198">
        <v>160</v>
      </c>
      <c r="DJ79" s="336"/>
      <c r="DK79" s="172"/>
      <c r="DL79" s="167">
        <v>160</v>
      </c>
      <c r="DM79" s="351"/>
      <c r="DN79" s="172"/>
      <c r="DO79" s="198">
        <v>160</v>
      </c>
      <c r="DP79" s="336"/>
      <c r="DQ79" s="172"/>
      <c r="DR79" s="198">
        <v>160</v>
      </c>
      <c r="DS79" s="336"/>
      <c r="DT79" s="172"/>
      <c r="DU79" s="256">
        <f t="shared" si="100"/>
        <v>0</v>
      </c>
      <c r="DV79" s="255">
        <f t="shared" si="101"/>
        <v>0</v>
      </c>
      <c r="DW79" s="230">
        <f t="shared" si="102"/>
        <v>0</v>
      </c>
      <c r="DX79" s="231">
        <f t="shared" si="103"/>
        <v>0</v>
      </c>
      <c r="EA79" s="357">
        <v>160</v>
      </c>
      <c r="EB79" s="335"/>
      <c r="EC79" s="172"/>
      <c r="ED79" s="198">
        <v>160</v>
      </c>
      <c r="EE79" s="335"/>
      <c r="EF79" s="172"/>
      <c r="EG79" s="198">
        <v>160</v>
      </c>
      <c r="EH79" s="335"/>
      <c r="EI79" s="172"/>
      <c r="EJ79" s="198">
        <v>160</v>
      </c>
      <c r="EK79" s="335"/>
      <c r="EL79" s="172"/>
      <c r="EM79" s="167">
        <v>160</v>
      </c>
      <c r="EN79" s="351"/>
      <c r="EO79" s="172"/>
      <c r="EP79" s="198">
        <v>160</v>
      </c>
      <c r="EQ79" s="335"/>
      <c r="ER79" s="172"/>
      <c r="ES79" s="167">
        <v>160</v>
      </c>
      <c r="ET79" s="351"/>
      <c r="EU79" s="172"/>
      <c r="EV79" s="198">
        <v>160</v>
      </c>
      <c r="EW79" s="335"/>
      <c r="EX79" s="172"/>
      <c r="EY79" s="256">
        <f t="shared" si="104"/>
        <v>0</v>
      </c>
      <c r="EZ79" s="255">
        <f t="shared" si="105"/>
        <v>0</v>
      </c>
      <c r="FA79" s="230">
        <f t="shared" si="106"/>
        <v>0</v>
      </c>
      <c r="FB79" s="231">
        <f t="shared" si="107"/>
        <v>0</v>
      </c>
      <c r="FE79" s="357">
        <v>160</v>
      </c>
      <c r="FF79" s="335"/>
      <c r="FG79" s="172"/>
      <c r="FH79" s="198">
        <v>160</v>
      </c>
      <c r="FI79" s="335"/>
      <c r="FJ79" s="172"/>
      <c r="FK79" s="198">
        <v>160</v>
      </c>
      <c r="FL79" s="335"/>
      <c r="FM79" s="172"/>
      <c r="FN79" s="198">
        <v>160</v>
      </c>
      <c r="FO79" s="335"/>
      <c r="FP79" s="172"/>
      <c r="FQ79" s="198">
        <v>160</v>
      </c>
      <c r="FR79" s="335"/>
      <c r="FS79" s="172"/>
      <c r="FT79" s="198">
        <v>160</v>
      </c>
      <c r="FU79" s="335"/>
      <c r="FV79" s="172"/>
      <c r="FW79" s="198">
        <v>160</v>
      </c>
      <c r="FX79" s="335"/>
      <c r="FY79" s="172"/>
      <c r="FZ79" s="198">
        <v>160</v>
      </c>
      <c r="GA79" s="335"/>
      <c r="GB79" s="172"/>
      <c r="GC79" s="256">
        <f t="shared" si="108"/>
        <v>0</v>
      </c>
      <c r="GD79" s="255">
        <f t="shared" si="109"/>
        <v>0</v>
      </c>
      <c r="GE79" s="230">
        <f t="shared" si="110"/>
        <v>0</v>
      </c>
      <c r="GF79" s="231">
        <f t="shared" si="111"/>
        <v>0</v>
      </c>
      <c r="GI79" s="357">
        <v>160</v>
      </c>
      <c r="GJ79" s="335"/>
      <c r="GK79" s="172"/>
      <c r="GL79" s="198">
        <v>160</v>
      </c>
      <c r="GM79" s="335"/>
      <c r="GN79" s="172"/>
      <c r="GO79" s="167">
        <v>160</v>
      </c>
      <c r="GP79" s="351"/>
      <c r="GQ79" s="172"/>
      <c r="GR79" s="167">
        <v>160</v>
      </c>
      <c r="GS79" s="351"/>
      <c r="GT79" s="172"/>
      <c r="GU79" s="167">
        <v>160</v>
      </c>
      <c r="GV79" s="351"/>
      <c r="GW79" s="172"/>
      <c r="GX79" s="167">
        <v>160</v>
      </c>
      <c r="GY79" s="351"/>
      <c r="GZ79" s="172"/>
      <c r="HA79" s="198">
        <v>160</v>
      </c>
      <c r="HB79" s="335"/>
      <c r="HC79" s="172"/>
      <c r="HD79" s="198">
        <v>160</v>
      </c>
      <c r="HE79" s="335"/>
      <c r="HF79" s="172"/>
      <c r="HG79" s="256">
        <f t="shared" si="112"/>
        <v>0</v>
      </c>
      <c r="HH79" s="255">
        <f t="shared" si="113"/>
        <v>0</v>
      </c>
      <c r="HI79" s="230">
        <f t="shared" si="114"/>
        <v>0</v>
      </c>
      <c r="HJ79" s="231">
        <f t="shared" si="115"/>
        <v>0</v>
      </c>
      <c r="HM79" s="167">
        <v>160</v>
      </c>
      <c r="HN79" s="351"/>
      <c r="HO79" s="172"/>
      <c r="HP79" s="167">
        <v>160</v>
      </c>
      <c r="HQ79" s="351"/>
      <c r="HR79" s="172"/>
      <c r="HS79" s="167">
        <v>160</v>
      </c>
      <c r="HT79" s="351"/>
      <c r="HU79" s="172"/>
      <c r="HV79" s="167">
        <v>160</v>
      </c>
      <c r="HW79" s="351"/>
      <c r="HX79" s="172"/>
      <c r="HY79" s="167">
        <v>160</v>
      </c>
      <c r="HZ79" s="351"/>
      <c r="IA79" s="172"/>
      <c r="IB79" s="167">
        <v>160</v>
      </c>
      <c r="IC79" s="351"/>
      <c r="ID79" s="172"/>
      <c r="IE79" s="167">
        <v>160</v>
      </c>
      <c r="IF79" s="351"/>
      <c r="IG79" s="172"/>
      <c r="IH79" s="167">
        <v>160</v>
      </c>
      <c r="II79" s="351"/>
      <c r="IJ79" s="172"/>
      <c r="IK79" s="256">
        <f t="shared" si="116"/>
        <v>0</v>
      </c>
      <c r="IL79" s="255">
        <f t="shared" si="117"/>
        <v>0</v>
      </c>
      <c r="IM79" s="230">
        <f t="shared" si="118"/>
        <v>0</v>
      </c>
      <c r="IN79" s="231">
        <f t="shared" si="119"/>
        <v>0</v>
      </c>
      <c r="IQ79" s="167">
        <v>160</v>
      </c>
      <c r="IR79" s="351"/>
      <c r="IS79" s="172"/>
      <c r="IT79" s="167">
        <v>160</v>
      </c>
      <c r="IU79" s="351"/>
      <c r="IV79" s="172"/>
      <c r="IW79" s="167">
        <v>160</v>
      </c>
      <c r="IX79" s="351"/>
      <c r="IY79" s="172"/>
      <c r="IZ79" s="167">
        <v>160</v>
      </c>
      <c r="JA79" s="351"/>
      <c r="JB79" s="172"/>
      <c r="JC79" s="167">
        <v>160</v>
      </c>
      <c r="JD79" s="351"/>
      <c r="JE79" s="172"/>
      <c r="JF79" s="167">
        <v>160</v>
      </c>
      <c r="JG79" s="351"/>
      <c r="JH79" s="172"/>
      <c r="JI79" s="209">
        <v>160</v>
      </c>
      <c r="JJ79" s="351"/>
      <c r="JK79" s="172"/>
      <c r="JL79" s="167">
        <v>160</v>
      </c>
      <c r="JM79" s="351"/>
      <c r="JN79" s="172"/>
      <c r="JO79" s="256">
        <f t="shared" si="120"/>
        <v>0</v>
      </c>
      <c r="JP79" s="255">
        <f t="shared" si="121"/>
        <v>0</v>
      </c>
      <c r="JQ79" s="230">
        <f t="shared" si="122"/>
        <v>0</v>
      </c>
      <c r="JR79" s="231">
        <f t="shared" si="123"/>
        <v>0</v>
      </c>
      <c r="JU79" s="357">
        <v>160</v>
      </c>
      <c r="JV79" s="335"/>
      <c r="JW79" s="172"/>
      <c r="JX79" s="167">
        <v>160</v>
      </c>
      <c r="JY79" s="351"/>
      <c r="JZ79" s="172"/>
      <c r="KA79" s="198">
        <v>160</v>
      </c>
      <c r="KB79" s="335"/>
      <c r="KC79" s="172"/>
      <c r="KD79" s="198">
        <v>160</v>
      </c>
      <c r="KE79" s="335"/>
      <c r="KF79" s="172"/>
      <c r="KG79" s="167">
        <v>160</v>
      </c>
      <c r="KH79" s="351"/>
      <c r="KI79" s="172"/>
      <c r="KJ79" s="167">
        <v>160</v>
      </c>
      <c r="KK79" s="351"/>
      <c r="KL79" s="172"/>
      <c r="KM79" s="167">
        <v>160</v>
      </c>
      <c r="KN79" s="351"/>
      <c r="KO79" s="172"/>
      <c r="KP79" s="167">
        <v>160</v>
      </c>
      <c r="KQ79" s="351"/>
      <c r="KR79" s="172"/>
      <c r="KS79" s="256">
        <f t="shared" si="124"/>
        <v>0</v>
      </c>
      <c r="KT79" s="255">
        <f t="shared" si="125"/>
        <v>0</v>
      </c>
      <c r="KU79" s="230">
        <f t="shared" si="126"/>
        <v>0</v>
      </c>
      <c r="KV79" s="231">
        <f t="shared" si="127"/>
        <v>0</v>
      </c>
      <c r="KY79" s="287" t="s">
        <v>300</v>
      </c>
      <c r="KZ79" s="365">
        <v>160</v>
      </c>
      <c r="LA79" s="335"/>
      <c r="LB79" s="180"/>
      <c r="LC79" s="256">
        <f t="shared" si="128"/>
        <v>0</v>
      </c>
      <c r="LD79" s="231">
        <f t="shared" si="74"/>
        <v>0</v>
      </c>
      <c r="LE79" s="230">
        <f t="shared" si="129"/>
        <v>0</v>
      </c>
      <c r="LF79" s="255">
        <f t="shared" si="75"/>
        <v>0</v>
      </c>
      <c r="LG79" s="297"/>
      <c r="LJ79" s="232">
        <f t="shared" si="76"/>
        <v>0</v>
      </c>
      <c r="LK79" s="259">
        <f t="shared" si="77"/>
        <v>0</v>
      </c>
      <c r="LL79" s="230">
        <f t="shared" si="78"/>
        <v>0</v>
      </c>
      <c r="LM79" s="231">
        <f t="shared" si="79"/>
        <v>0</v>
      </c>
      <c r="LN79" s="234">
        <f t="shared" si="80"/>
        <v>0</v>
      </c>
      <c r="LO79" s="233">
        <f t="shared" si="81"/>
        <v>0</v>
      </c>
      <c r="LP79" s="230">
        <f t="shared" si="82"/>
        <v>0</v>
      </c>
      <c r="LQ79" s="255">
        <f t="shared" si="83"/>
        <v>0</v>
      </c>
      <c r="LR79" s="426">
        <f t="shared" si="84"/>
        <v>0</v>
      </c>
      <c r="LS79" s="434">
        <f t="shared" si="85"/>
        <v>0</v>
      </c>
      <c r="LT79" s="426">
        <f t="shared" si="86"/>
        <v>0</v>
      </c>
      <c r="LU79" s="431">
        <f t="shared" si="87"/>
        <v>0</v>
      </c>
      <c r="LV79" s="429" t="s">
        <v>343</v>
      </c>
      <c r="LW79" s="434" t="s">
        <v>343</v>
      </c>
      <c r="LX79" s="426">
        <f t="shared" si="88"/>
        <v>0</v>
      </c>
      <c r="LY79" s="431">
        <f t="shared" si="89"/>
        <v>0</v>
      </c>
      <c r="MD79" s="26"/>
      <c r="ME79" s="26"/>
      <c r="MG79" s="26"/>
    </row>
    <row r="80" spans="2:345" s="4" customFormat="1" ht="15" hidden="1" customHeight="1" x14ac:dyDescent="0.25">
      <c r="B80" s="46"/>
      <c r="C80" s="572"/>
      <c r="D80" s="573"/>
      <c r="E80" s="564"/>
      <c r="F80" s="575"/>
      <c r="G80" s="593"/>
      <c r="H80" s="58"/>
      <c r="I80" s="57">
        <f>INT(ROUND(F80,2)*(IF(RIGHT(G80,1)="*",data!$J$11*H80+(IF(H80&gt;0, data!$K$11,0)),(IF(G80&gt;0,data!$J$11*RIGHT(G80,5)+data!$K$11,0)))))</f>
        <v>0</v>
      </c>
      <c r="J80" s="57"/>
      <c r="K80" s="594"/>
      <c r="L80" s="566"/>
      <c r="M80" s="131"/>
      <c r="N80" s="57">
        <f>INT(ROUND(F80,2)*(IF(J80&gt;0,(IF(L80="ano",data!$J$6,0)),0)))</f>
        <v>0</v>
      </c>
      <c r="O80" s="61"/>
      <c r="P80" s="63"/>
      <c r="Q80" s="26"/>
      <c r="R80" s="292" t="str">
        <f t="shared" si="90"/>
        <v/>
      </c>
      <c r="S80" s="293" t="str">
        <f t="shared" si="91"/>
        <v/>
      </c>
      <c r="T80" s="65" t="s">
        <v>343</v>
      </c>
      <c r="U80" s="294" t="str">
        <f t="shared" si="130"/>
        <v/>
      </c>
      <c r="V80" s="23"/>
      <c r="W80" s="26"/>
      <c r="X80" s="26">
        <f>IF(OR(G80=data!$I$18,G80=data!$I$19,G80=data!$I$20,G80=data!$I$21,G80=data!$I$22,G80=data!$I$23,G80=data!$I$24,G80=data!$I$25,G80=data!$I$26,G80=data!$I$27,G80=data!$I$28,G80=data!$I$29,G80=data!$I$30,G80=data!$I$31,G80=data!$I$32,G80=data!$I$33,G80=data!$I$34,G80=data!$I$35,G80=data!$I$36,G80=data!$I$37,G80=data!$I$38,G80=data!$I$39,G80=data!$I$40,G80=data!$I$41,G80=data!$I$42,G80=data!$I$43,G80=data!$I$44),1,0)</f>
        <v>0</v>
      </c>
      <c r="Z80" s="176" t="s">
        <v>300</v>
      </c>
      <c r="AA80" s="10"/>
      <c r="AB80" s="10"/>
      <c r="AC80" s="578">
        <v>160</v>
      </c>
      <c r="AD80" s="579"/>
      <c r="AE80" s="580"/>
      <c r="AF80" s="578">
        <v>160</v>
      </c>
      <c r="AG80" s="579"/>
      <c r="AH80" s="580"/>
      <c r="AI80" s="578">
        <v>160</v>
      </c>
      <c r="AJ80" s="579"/>
      <c r="AK80" s="580"/>
      <c r="AL80" s="578">
        <v>160</v>
      </c>
      <c r="AM80" s="579"/>
      <c r="AN80" s="580"/>
      <c r="AO80" s="578">
        <v>160</v>
      </c>
      <c r="AP80" s="579"/>
      <c r="AQ80" s="580"/>
      <c r="AR80" s="578">
        <v>160</v>
      </c>
      <c r="AS80" s="579"/>
      <c r="AT80" s="580"/>
      <c r="AU80" s="578">
        <v>160</v>
      </c>
      <c r="AV80" s="579"/>
      <c r="AW80" s="580"/>
      <c r="AX80" s="578">
        <v>160</v>
      </c>
      <c r="AY80" s="579"/>
      <c r="AZ80" s="580"/>
      <c r="BA80" s="578">
        <v>160</v>
      </c>
      <c r="BB80" s="579"/>
      <c r="BC80" s="580"/>
      <c r="BD80" s="578">
        <v>160</v>
      </c>
      <c r="BE80" s="579"/>
      <c r="BF80" s="580"/>
      <c r="BG80" s="578">
        <v>160</v>
      </c>
      <c r="BH80" s="579"/>
      <c r="BI80" s="580"/>
      <c r="BJ80" s="578">
        <v>160</v>
      </c>
      <c r="BK80" s="579"/>
      <c r="BL80" s="580"/>
      <c r="BM80" s="337">
        <f t="shared" si="92"/>
        <v>0</v>
      </c>
      <c r="BN80" s="231">
        <f t="shared" si="93"/>
        <v>0</v>
      </c>
      <c r="BO80" s="230">
        <f t="shared" si="94"/>
        <v>0</v>
      </c>
      <c r="BP80" s="231">
        <f t="shared" si="95"/>
        <v>0</v>
      </c>
      <c r="BQ80" s="23"/>
      <c r="BR80" s="23"/>
      <c r="BS80" s="177">
        <v>160</v>
      </c>
      <c r="BT80" s="591"/>
      <c r="BU80" s="178"/>
      <c r="BV80" s="177">
        <v>160</v>
      </c>
      <c r="BW80" s="591"/>
      <c r="BX80" s="178"/>
      <c r="BY80" s="177">
        <v>160</v>
      </c>
      <c r="BZ80" s="591"/>
      <c r="CA80" s="178"/>
      <c r="CB80" s="177">
        <v>160</v>
      </c>
      <c r="CC80" s="591"/>
      <c r="CD80" s="178"/>
      <c r="CE80" s="177">
        <v>160</v>
      </c>
      <c r="CF80" s="591"/>
      <c r="CG80" s="178"/>
      <c r="CH80" s="177">
        <v>160</v>
      </c>
      <c r="CI80" s="591"/>
      <c r="CJ80" s="178"/>
      <c r="CK80" s="177">
        <v>160</v>
      </c>
      <c r="CL80" s="591"/>
      <c r="CM80" s="178"/>
      <c r="CN80" s="177">
        <v>160</v>
      </c>
      <c r="CO80" s="591"/>
      <c r="CP80" s="178"/>
      <c r="CQ80" s="256">
        <f t="shared" si="96"/>
        <v>0</v>
      </c>
      <c r="CR80" s="255">
        <f t="shared" si="97"/>
        <v>0</v>
      </c>
      <c r="CS80" s="230">
        <f t="shared" si="98"/>
        <v>0</v>
      </c>
      <c r="CT80" s="231">
        <f t="shared" si="99"/>
        <v>0</v>
      </c>
      <c r="CU80" s="23"/>
      <c r="CV80" s="23"/>
      <c r="CW80" s="177">
        <v>160</v>
      </c>
      <c r="CX80" s="584"/>
      <c r="CY80" s="585"/>
      <c r="CZ80" s="205">
        <v>160</v>
      </c>
      <c r="DA80" s="579"/>
      <c r="DB80" s="585"/>
      <c r="DC80" s="205">
        <v>160</v>
      </c>
      <c r="DD80" s="579"/>
      <c r="DE80" s="585"/>
      <c r="DF80" s="205">
        <v>160</v>
      </c>
      <c r="DG80" s="579"/>
      <c r="DH80" s="585"/>
      <c r="DI80" s="205">
        <v>160</v>
      </c>
      <c r="DJ80" s="579"/>
      <c r="DK80" s="585"/>
      <c r="DL80" s="177">
        <v>160</v>
      </c>
      <c r="DM80" s="584"/>
      <c r="DN80" s="585"/>
      <c r="DO80" s="205">
        <v>160</v>
      </c>
      <c r="DP80" s="579"/>
      <c r="DQ80" s="585"/>
      <c r="DR80" s="205">
        <v>160</v>
      </c>
      <c r="DS80" s="579"/>
      <c r="DT80" s="585"/>
      <c r="DU80" s="256">
        <f t="shared" si="100"/>
        <v>0</v>
      </c>
      <c r="DV80" s="255">
        <f t="shared" si="101"/>
        <v>0</v>
      </c>
      <c r="DW80" s="230">
        <f t="shared" si="102"/>
        <v>0</v>
      </c>
      <c r="DX80" s="231">
        <f t="shared" si="103"/>
        <v>0</v>
      </c>
      <c r="DY80" s="23"/>
      <c r="DZ80" s="23"/>
      <c r="EA80" s="586">
        <v>160</v>
      </c>
      <c r="EB80" s="591"/>
      <c r="EC80" s="585"/>
      <c r="ED80" s="205">
        <v>160</v>
      </c>
      <c r="EE80" s="591"/>
      <c r="EF80" s="585"/>
      <c r="EG80" s="205">
        <v>160</v>
      </c>
      <c r="EH80" s="591"/>
      <c r="EI80" s="585"/>
      <c r="EJ80" s="205">
        <v>160</v>
      </c>
      <c r="EK80" s="591"/>
      <c r="EL80" s="585"/>
      <c r="EM80" s="177">
        <v>160</v>
      </c>
      <c r="EN80" s="584"/>
      <c r="EO80" s="585"/>
      <c r="EP80" s="205">
        <v>160</v>
      </c>
      <c r="EQ80" s="591"/>
      <c r="ER80" s="585"/>
      <c r="ES80" s="177">
        <v>160</v>
      </c>
      <c r="ET80" s="584"/>
      <c r="EU80" s="585"/>
      <c r="EV80" s="205">
        <v>160</v>
      </c>
      <c r="EW80" s="591"/>
      <c r="EX80" s="585"/>
      <c r="EY80" s="256">
        <f t="shared" si="104"/>
        <v>0</v>
      </c>
      <c r="EZ80" s="255">
        <f t="shared" si="105"/>
        <v>0</v>
      </c>
      <c r="FA80" s="230">
        <f t="shared" si="106"/>
        <v>0</v>
      </c>
      <c r="FB80" s="231">
        <f t="shared" si="107"/>
        <v>0</v>
      </c>
      <c r="FC80" s="23"/>
      <c r="FD80" s="23"/>
      <c r="FE80" s="586">
        <v>160</v>
      </c>
      <c r="FF80" s="591"/>
      <c r="FG80" s="585"/>
      <c r="FH80" s="205">
        <v>160</v>
      </c>
      <c r="FI80" s="591"/>
      <c r="FJ80" s="585"/>
      <c r="FK80" s="205">
        <v>160</v>
      </c>
      <c r="FL80" s="591"/>
      <c r="FM80" s="585"/>
      <c r="FN80" s="205">
        <v>160</v>
      </c>
      <c r="FO80" s="591"/>
      <c r="FP80" s="585"/>
      <c r="FQ80" s="205">
        <v>160</v>
      </c>
      <c r="FR80" s="591"/>
      <c r="FS80" s="585"/>
      <c r="FT80" s="205">
        <v>160</v>
      </c>
      <c r="FU80" s="591"/>
      <c r="FV80" s="585"/>
      <c r="FW80" s="205">
        <v>160</v>
      </c>
      <c r="FX80" s="591"/>
      <c r="FY80" s="585"/>
      <c r="FZ80" s="205">
        <v>160</v>
      </c>
      <c r="GA80" s="591"/>
      <c r="GB80" s="585"/>
      <c r="GC80" s="256">
        <f t="shared" si="108"/>
        <v>0</v>
      </c>
      <c r="GD80" s="255">
        <f t="shared" si="109"/>
        <v>0</v>
      </c>
      <c r="GE80" s="230">
        <f t="shared" si="110"/>
        <v>0</v>
      </c>
      <c r="GF80" s="231">
        <f t="shared" si="111"/>
        <v>0</v>
      </c>
      <c r="GG80" s="23"/>
      <c r="GH80" s="23"/>
      <c r="GI80" s="586">
        <v>160</v>
      </c>
      <c r="GJ80" s="591"/>
      <c r="GK80" s="585"/>
      <c r="GL80" s="205">
        <v>160</v>
      </c>
      <c r="GM80" s="591"/>
      <c r="GN80" s="585"/>
      <c r="GO80" s="177">
        <v>160</v>
      </c>
      <c r="GP80" s="584"/>
      <c r="GQ80" s="585"/>
      <c r="GR80" s="177">
        <v>160</v>
      </c>
      <c r="GS80" s="584"/>
      <c r="GT80" s="585"/>
      <c r="GU80" s="177">
        <v>160</v>
      </c>
      <c r="GV80" s="584"/>
      <c r="GW80" s="585"/>
      <c r="GX80" s="177">
        <v>160</v>
      </c>
      <c r="GY80" s="584"/>
      <c r="GZ80" s="585"/>
      <c r="HA80" s="205">
        <v>160</v>
      </c>
      <c r="HB80" s="591"/>
      <c r="HC80" s="585"/>
      <c r="HD80" s="205">
        <v>160</v>
      </c>
      <c r="HE80" s="591"/>
      <c r="HF80" s="585"/>
      <c r="HG80" s="256">
        <f t="shared" si="112"/>
        <v>0</v>
      </c>
      <c r="HH80" s="255">
        <f t="shared" si="113"/>
        <v>0</v>
      </c>
      <c r="HI80" s="230">
        <f t="shared" si="114"/>
        <v>0</v>
      </c>
      <c r="HJ80" s="231">
        <f t="shared" si="115"/>
        <v>0</v>
      </c>
      <c r="HK80" s="23"/>
      <c r="HL80" s="23"/>
      <c r="HM80" s="177">
        <v>160</v>
      </c>
      <c r="HN80" s="584"/>
      <c r="HO80" s="585"/>
      <c r="HP80" s="177">
        <v>160</v>
      </c>
      <c r="HQ80" s="584"/>
      <c r="HR80" s="585"/>
      <c r="HS80" s="177">
        <v>160</v>
      </c>
      <c r="HT80" s="584"/>
      <c r="HU80" s="585"/>
      <c r="HV80" s="177">
        <v>160</v>
      </c>
      <c r="HW80" s="584"/>
      <c r="HX80" s="585"/>
      <c r="HY80" s="177">
        <v>160</v>
      </c>
      <c r="HZ80" s="584"/>
      <c r="IA80" s="585"/>
      <c r="IB80" s="177">
        <v>160</v>
      </c>
      <c r="IC80" s="584"/>
      <c r="ID80" s="585"/>
      <c r="IE80" s="177">
        <v>160</v>
      </c>
      <c r="IF80" s="584"/>
      <c r="IG80" s="585"/>
      <c r="IH80" s="177">
        <v>160</v>
      </c>
      <c r="II80" s="584"/>
      <c r="IJ80" s="585"/>
      <c r="IK80" s="256">
        <f t="shared" si="116"/>
        <v>0</v>
      </c>
      <c r="IL80" s="255">
        <f t="shared" si="117"/>
        <v>0</v>
      </c>
      <c r="IM80" s="230">
        <f t="shared" si="118"/>
        <v>0</v>
      </c>
      <c r="IN80" s="231">
        <f t="shared" si="119"/>
        <v>0</v>
      </c>
      <c r="IO80" s="23"/>
      <c r="IP80" s="23"/>
      <c r="IQ80" s="177">
        <v>160</v>
      </c>
      <c r="IR80" s="584"/>
      <c r="IS80" s="585"/>
      <c r="IT80" s="177">
        <v>160</v>
      </c>
      <c r="IU80" s="584"/>
      <c r="IV80" s="585"/>
      <c r="IW80" s="177">
        <v>160</v>
      </c>
      <c r="IX80" s="584"/>
      <c r="IY80" s="585"/>
      <c r="IZ80" s="177">
        <v>160</v>
      </c>
      <c r="JA80" s="584"/>
      <c r="JB80" s="585"/>
      <c r="JC80" s="177">
        <v>160</v>
      </c>
      <c r="JD80" s="584"/>
      <c r="JE80" s="585"/>
      <c r="JF80" s="177">
        <v>160</v>
      </c>
      <c r="JG80" s="584"/>
      <c r="JH80" s="585"/>
      <c r="JI80" s="568">
        <v>160</v>
      </c>
      <c r="JJ80" s="584"/>
      <c r="JK80" s="585"/>
      <c r="JL80" s="177">
        <v>160</v>
      </c>
      <c r="JM80" s="584"/>
      <c r="JN80" s="585"/>
      <c r="JO80" s="256">
        <f t="shared" si="120"/>
        <v>0</v>
      </c>
      <c r="JP80" s="255">
        <f t="shared" si="121"/>
        <v>0</v>
      </c>
      <c r="JQ80" s="230">
        <f t="shared" si="122"/>
        <v>0</v>
      </c>
      <c r="JR80" s="231">
        <f t="shared" si="123"/>
        <v>0</v>
      </c>
      <c r="JS80" s="23"/>
      <c r="JT80" s="23"/>
      <c r="JU80" s="586">
        <v>160</v>
      </c>
      <c r="JV80" s="591"/>
      <c r="JW80" s="585"/>
      <c r="JX80" s="177">
        <v>160</v>
      </c>
      <c r="JY80" s="584"/>
      <c r="JZ80" s="585"/>
      <c r="KA80" s="205">
        <v>160</v>
      </c>
      <c r="KB80" s="591"/>
      <c r="KC80" s="585"/>
      <c r="KD80" s="205">
        <v>160</v>
      </c>
      <c r="KE80" s="591"/>
      <c r="KF80" s="585"/>
      <c r="KG80" s="177">
        <v>160</v>
      </c>
      <c r="KH80" s="584"/>
      <c r="KI80" s="585"/>
      <c r="KJ80" s="177">
        <v>160</v>
      </c>
      <c r="KK80" s="584"/>
      <c r="KL80" s="585"/>
      <c r="KM80" s="177">
        <v>160</v>
      </c>
      <c r="KN80" s="584"/>
      <c r="KO80" s="585"/>
      <c r="KP80" s="177">
        <v>160</v>
      </c>
      <c r="KQ80" s="584"/>
      <c r="KR80" s="585"/>
      <c r="KS80" s="256">
        <f t="shared" si="124"/>
        <v>0</v>
      </c>
      <c r="KT80" s="255">
        <f t="shared" si="125"/>
        <v>0</v>
      </c>
      <c r="KU80" s="230">
        <f t="shared" si="126"/>
        <v>0</v>
      </c>
      <c r="KV80" s="231">
        <f t="shared" si="127"/>
        <v>0</v>
      </c>
      <c r="KW80" s="23"/>
      <c r="KX80" s="23"/>
      <c r="KY80" s="589" t="s">
        <v>300</v>
      </c>
      <c r="KZ80" s="595">
        <v>160</v>
      </c>
      <c r="LA80" s="591"/>
      <c r="LB80" s="178"/>
      <c r="LC80" s="256">
        <f t="shared" si="128"/>
        <v>0</v>
      </c>
      <c r="LD80" s="231">
        <f t="shared" si="74"/>
        <v>0</v>
      </c>
      <c r="LE80" s="230">
        <f t="shared" si="129"/>
        <v>0</v>
      </c>
      <c r="LF80" s="255">
        <f t="shared" si="75"/>
        <v>0</v>
      </c>
      <c r="LG80" s="592"/>
      <c r="LH80" s="23"/>
      <c r="LI80" s="23"/>
      <c r="LJ80" s="232">
        <f t="shared" si="76"/>
        <v>0</v>
      </c>
      <c r="LK80" s="259">
        <f t="shared" si="77"/>
        <v>0</v>
      </c>
      <c r="LL80" s="230">
        <f t="shared" si="78"/>
        <v>0</v>
      </c>
      <c r="LM80" s="231">
        <f t="shared" si="79"/>
        <v>0</v>
      </c>
      <c r="LN80" s="234">
        <f t="shared" si="80"/>
        <v>0</v>
      </c>
      <c r="LO80" s="233">
        <f t="shared" si="81"/>
        <v>0</v>
      </c>
      <c r="LP80" s="230">
        <f t="shared" si="82"/>
        <v>0</v>
      </c>
      <c r="LQ80" s="255">
        <f t="shared" si="83"/>
        <v>0</v>
      </c>
      <c r="LR80" s="426">
        <f t="shared" si="84"/>
        <v>0</v>
      </c>
      <c r="LS80" s="434">
        <f t="shared" si="85"/>
        <v>0</v>
      </c>
      <c r="LT80" s="426">
        <f t="shared" si="86"/>
        <v>0</v>
      </c>
      <c r="LU80" s="431">
        <f t="shared" si="87"/>
        <v>0</v>
      </c>
      <c r="LV80" s="429" t="s">
        <v>343</v>
      </c>
      <c r="LW80" s="434" t="s">
        <v>343</v>
      </c>
      <c r="LX80" s="426">
        <f t="shared" si="88"/>
        <v>0</v>
      </c>
      <c r="LY80" s="431">
        <f t="shared" si="89"/>
        <v>0</v>
      </c>
      <c r="LZ80" s="23"/>
      <c r="MD80" s="26"/>
      <c r="ME80" s="26"/>
      <c r="MG80" s="26"/>
    </row>
    <row r="81" spans="2:345" s="4" customFormat="1" ht="16.5" customHeight="1" x14ac:dyDescent="0.25">
      <c r="B81" s="46" t="s">
        <v>47</v>
      </c>
      <c r="C81" s="952"/>
      <c r="D81" s="953"/>
      <c r="E81" s="313"/>
      <c r="F81" s="314"/>
      <c r="G81" s="315"/>
      <c r="H81" s="59"/>
      <c r="I81" s="57">
        <f>INT(ROUND(F81,2)*(IF(RIGHT(G81,1)="*",data!$J$11*H81+(IF(H81&gt;0, data!$K$11,0)),(IF(G81&gt;0,data!$J$11*RIGHT(G81,5)+data!$K$11,0)))))</f>
        <v>0</v>
      </c>
      <c r="J81" s="57">
        <f>IF(E81&gt;0,I81*E81,0)</f>
        <v>0</v>
      </c>
      <c r="K81" s="319"/>
      <c r="L81" s="320"/>
      <c r="M81" s="318"/>
      <c r="N81" s="57">
        <f>INT(ROUND(F81,2)*(IF(J81&gt;0,(IF(L81="ano",data!$J$6,0)),0)))</f>
        <v>0</v>
      </c>
      <c r="O81" s="61">
        <f>IF(M81&gt;E81,N81*E81,N81*M81)</f>
        <v>0</v>
      </c>
      <c r="P81" s="63">
        <f>J81+O81</f>
        <v>0</v>
      </c>
      <c r="Q81" s="26"/>
      <c r="R81" s="292" t="str">
        <f t="shared" si="90"/>
        <v/>
      </c>
      <c r="S81" s="293" t="str">
        <f t="shared" si="91"/>
        <v/>
      </c>
      <c r="T81" s="65" t="s">
        <v>343</v>
      </c>
      <c r="U81" s="294" t="str">
        <f t="shared" si="130"/>
        <v/>
      </c>
      <c r="V81" s="4">
        <f>IF(P81&gt;0,IF(ISTEXT(C81)=TRUE,0,1),0)</f>
        <v>0</v>
      </c>
      <c r="W81" s="26">
        <f>IF(H81&gt;0,IF(RIGHT(G81,1)="*",0,1),0)</f>
        <v>0</v>
      </c>
      <c r="X81" s="26">
        <f>IF(OR(G81=data!$I$18,G81=data!$I$19,G81=data!$I$20,G81=data!$I$21,G81=data!$I$22,G81=data!$I$23,G81=data!$I$24,G81=data!$I$25,G81=data!$I$26,G81=data!$I$27,G81=data!$I$28,G81=data!$I$29,G81=data!$I$30,G81=data!$I$31,G81=data!$I$32,G81=data!$I$33,G81=data!$I$34,G81=data!$I$35,G81=data!$I$36,G81=data!$I$37,G81=data!$I$38,G81=data!$I$39,G81=data!$I$40,G81=data!$I$41,G81=data!$I$42,G81=data!$I$43,G81=data!$I$44),1,0)</f>
        <v>0</v>
      </c>
      <c r="Z81" s="179" t="s">
        <v>300</v>
      </c>
      <c r="AA81" s="10"/>
      <c r="AB81" s="10"/>
      <c r="AC81" s="171">
        <v>160</v>
      </c>
      <c r="AD81" s="336"/>
      <c r="AE81" s="227"/>
      <c r="AF81" s="171">
        <v>160</v>
      </c>
      <c r="AG81" s="336"/>
      <c r="AH81" s="227"/>
      <c r="AI81" s="171">
        <v>160</v>
      </c>
      <c r="AJ81" s="336"/>
      <c r="AK81" s="227"/>
      <c r="AL81" s="171">
        <v>160</v>
      </c>
      <c r="AM81" s="336"/>
      <c r="AN81" s="227"/>
      <c r="AO81" s="171">
        <v>160</v>
      </c>
      <c r="AP81" s="336"/>
      <c r="AQ81" s="227"/>
      <c r="AR81" s="171">
        <v>160</v>
      </c>
      <c r="AS81" s="336"/>
      <c r="AT81" s="227"/>
      <c r="AU81" s="171">
        <v>160</v>
      </c>
      <c r="AV81" s="336"/>
      <c r="AW81" s="227"/>
      <c r="AX81" s="171">
        <v>160</v>
      </c>
      <c r="AY81" s="336"/>
      <c r="AZ81" s="227"/>
      <c r="BA81" s="171">
        <v>160</v>
      </c>
      <c r="BB81" s="336"/>
      <c r="BC81" s="227"/>
      <c r="BD81" s="171">
        <v>160</v>
      </c>
      <c r="BE81" s="336"/>
      <c r="BF81" s="227"/>
      <c r="BG81" s="171">
        <v>160</v>
      </c>
      <c r="BH81" s="336"/>
      <c r="BI81" s="227"/>
      <c r="BJ81" s="171">
        <v>160</v>
      </c>
      <c r="BK81" s="336"/>
      <c r="BL81" s="227"/>
      <c r="BM81" s="337">
        <f t="shared" si="92"/>
        <v>0</v>
      </c>
      <c r="BN81" s="231">
        <f t="shared" si="93"/>
        <v>0</v>
      </c>
      <c r="BO81" s="230">
        <f t="shared" si="94"/>
        <v>0</v>
      </c>
      <c r="BP81" s="231">
        <f t="shared" si="95"/>
        <v>0</v>
      </c>
      <c r="BS81" s="167">
        <v>160</v>
      </c>
      <c r="BT81" s="335"/>
      <c r="BU81" s="180"/>
      <c r="BV81" s="167">
        <v>160</v>
      </c>
      <c r="BW81" s="335"/>
      <c r="BX81" s="180"/>
      <c r="BY81" s="167">
        <v>160</v>
      </c>
      <c r="BZ81" s="335"/>
      <c r="CA81" s="180"/>
      <c r="CB81" s="167">
        <v>160</v>
      </c>
      <c r="CC81" s="335"/>
      <c r="CD81" s="180"/>
      <c r="CE81" s="167">
        <v>160</v>
      </c>
      <c r="CF81" s="335"/>
      <c r="CG81" s="180"/>
      <c r="CH81" s="167">
        <v>160</v>
      </c>
      <c r="CI81" s="335"/>
      <c r="CJ81" s="180"/>
      <c r="CK81" s="167">
        <v>160</v>
      </c>
      <c r="CL81" s="335"/>
      <c r="CM81" s="180"/>
      <c r="CN81" s="167">
        <v>160</v>
      </c>
      <c r="CO81" s="335"/>
      <c r="CP81" s="180"/>
      <c r="CQ81" s="256">
        <f t="shared" si="96"/>
        <v>0</v>
      </c>
      <c r="CR81" s="255">
        <f t="shared" si="97"/>
        <v>0</v>
      </c>
      <c r="CS81" s="230">
        <f t="shared" si="98"/>
        <v>0</v>
      </c>
      <c r="CT81" s="231">
        <f t="shared" si="99"/>
        <v>0</v>
      </c>
      <c r="CW81" s="167">
        <v>160</v>
      </c>
      <c r="CX81" s="351"/>
      <c r="CY81" s="172"/>
      <c r="CZ81" s="198">
        <v>160</v>
      </c>
      <c r="DA81" s="336"/>
      <c r="DB81" s="172"/>
      <c r="DC81" s="198">
        <v>160</v>
      </c>
      <c r="DD81" s="336"/>
      <c r="DE81" s="172"/>
      <c r="DF81" s="198">
        <v>160</v>
      </c>
      <c r="DG81" s="336"/>
      <c r="DH81" s="172"/>
      <c r="DI81" s="198">
        <v>160</v>
      </c>
      <c r="DJ81" s="336"/>
      <c r="DK81" s="172"/>
      <c r="DL81" s="167">
        <v>160</v>
      </c>
      <c r="DM81" s="351"/>
      <c r="DN81" s="172"/>
      <c r="DO81" s="198">
        <v>160</v>
      </c>
      <c r="DP81" s="336"/>
      <c r="DQ81" s="172"/>
      <c r="DR81" s="198">
        <v>160</v>
      </c>
      <c r="DS81" s="336"/>
      <c r="DT81" s="172"/>
      <c r="DU81" s="256">
        <f t="shared" si="100"/>
        <v>0</v>
      </c>
      <c r="DV81" s="255">
        <f t="shared" si="101"/>
        <v>0</v>
      </c>
      <c r="DW81" s="230">
        <f t="shared" si="102"/>
        <v>0</v>
      </c>
      <c r="DX81" s="231">
        <f t="shared" si="103"/>
        <v>0</v>
      </c>
      <c r="EA81" s="357">
        <v>160</v>
      </c>
      <c r="EB81" s="335"/>
      <c r="EC81" s="172"/>
      <c r="ED81" s="198">
        <v>160</v>
      </c>
      <c r="EE81" s="335"/>
      <c r="EF81" s="172"/>
      <c r="EG81" s="198">
        <v>160</v>
      </c>
      <c r="EH81" s="335"/>
      <c r="EI81" s="172"/>
      <c r="EJ81" s="198">
        <v>160</v>
      </c>
      <c r="EK81" s="335"/>
      <c r="EL81" s="172"/>
      <c r="EM81" s="167">
        <v>160</v>
      </c>
      <c r="EN81" s="351"/>
      <c r="EO81" s="172"/>
      <c r="EP81" s="198">
        <v>160</v>
      </c>
      <c r="EQ81" s="335"/>
      <c r="ER81" s="172"/>
      <c r="ES81" s="167">
        <v>160</v>
      </c>
      <c r="ET81" s="351"/>
      <c r="EU81" s="172"/>
      <c r="EV81" s="198">
        <v>160</v>
      </c>
      <c r="EW81" s="335"/>
      <c r="EX81" s="172"/>
      <c r="EY81" s="256">
        <f t="shared" si="104"/>
        <v>0</v>
      </c>
      <c r="EZ81" s="255">
        <f t="shared" si="105"/>
        <v>0</v>
      </c>
      <c r="FA81" s="230">
        <f t="shared" si="106"/>
        <v>0</v>
      </c>
      <c r="FB81" s="231">
        <f t="shared" si="107"/>
        <v>0</v>
      </c>
      <c r="FE81" s="357">
        <v>160</v>
      </c>
      <c r="FF81" s="335"/>
      <c r="FG81" s="172"/>
      <c r="FH81" s="198">
        <v>160</v>
      </c>
      <c r="FI81" s="335"/>
      <c r="FJ81" s="172"/>
      <c r="FK81" s="198">
        <v>160</v>
      </c>
      <c r="FL81" s="335"/>
      <c r="FM81" s="172"/>
      <c r="FN81" s="198">
        <v>160</v>
      </c>
      <c r="FO81" s="335"/>
      <c r="FP81" s="172"/>
      <c r="FQ81" s="198">
        <v>160</v>
      </c>
      <c r="FR81" s="335"/>
      <c r="FS81" s="172"/>
      <c r="FT81" s="198">
        <v>160</v>
      </c>
      <c r="FU81" s="335"/>
      <c r="FV81" s="172"/>
      <c r="FW81" s="198">
        <v>160</v>
      </c>
      <c r="FX81" s="335"/>
      <c r="FY81" s="172"/>
      <c r="FZ81" s="198">
        <v>160</v>
      </c>
      <c r="GA81" s="335"/>
      <c r="GB81" s="172"/>
      <c r="GC81" s="256">
        <f t="shared" si="108"/>
        <v>0</v>
      </c>
      <c r="GD81" s="255">
        <f t="shared" si="109"/>
        <v>0</v>
      </c>
      <c r="GE81" s="230">
        <f t="shared" si="110"/>
        <v>0</v>
      </c>
      <c r="GF81" s="231">
        <f t="shared" si="111"/>
        <v>0</v>
      </c>
      <c r="GI81" s="357">
        <v>160</v>
      </c>
      <c r="GJ81" s="335"/>
      <c r="GK81" s="172"/>
      <c r="GL81" s="198">
        <v>160</v>
      </c>
      <c r="GM81" s="335"/>
      <c r="GN81" s="172"/>
      <c r="GO81" s="167">
        <v>160</v>
      </c>
      <c r="GP81" s="351"/>
      <c r="GQ81" s="172"/>
      <c r="GR81" s="167">
        <v>160</v>
      </c>
      <c r="GS81" s="351"/>
      <c r="GT81" s="172"/>
      <c r="GU81" s="167">
        <v>160</v>
      </c>
      <c r="GV81" s="351"/>
      <c r="GW81" s="172"/>
      <c r="GX81" s="167">
        <v>160</v>
      </c>
      <c r="GY81" s="351"/>
      <c r="GZ81" s="172"/>
      <c r="HA81" s="198">
        <v>160</v>
      </c>
      <c r="HB81" s="335"/>
      <c r="HC81" s="172"/>
      <c r="HD81" s="198">
        <v>160</v>
      </c>
      <c r="HE81" s="335"/>
      <c r="HF81" s="172"/>
      <c r="HG81" s="256">
        <f t="shared" si="112"/>
        <v>0</v>
      </c>
      <c r="HH81" s="255">
        <f t="shared" si="113"/>
        <v>0</v>
      </c>
      <c r="HI81" s="230">
        <f t="shared" si="114"/>
        <v>0</v>
      </c>
      <c r="HJ81" s="231">
        <f t="shared" si="115"/>
        <v>0</v>
      </c>
      <c r="HM81" s="167">
        <v>160</v>
      </c>
      <c r="HN81" s="351"/>
      <c r="HO81" s="172"/>
      <c r="HP81" s="167">
        <v>160</v>
      </c>
      <c r="HQ81" s="351"/>
      <c r="HR81" s="172"/>
      <c r="HS81" s="167">
        <v>160</v>
      </c>
      <c r="HT81" s="351"/>
      <c r="HU81" s="172"/>
      <c r="HV81" s="167">
        <v>160</v>
      </c>
      <c r="HW81" s="351"/>
      <c r="HX81" s="172"/>
      <c r="HY81" s="167">
        <v>160</v>
      </c>
      <c r="HZ81" s="351"/>
      <c r="IA81" s="172"/>
      <c r="IB81" s="167">
        <v>160</v>
      </c>
      <c r="IC81" s="351"/>
      <c r="ID81" s="172"/>
      <c r="IE81" s="167">
        <v>160</v>
      </c>
      <c r="IF81" s="351"/>
      <c r="IG81" s="172"/>
      <c r="IH81" s="167">
        <v>160</v>
      </c>
      <c r="II81" s="351"/>
      <c r="IJ81" s="172"/>
      <c r="IK81" s="256">
        <f t="shared" si="116"/>
        <v>0</v>
      </c>
      <c r="IL81" s="255">
        <f t="shared" si="117"/>
        <v>0</v>
      </c>
      <c r="IM81" s="230">
        <f t="shared" si="118"/>
        <v>0</v>
      </c>
      <c r="IN81" s="231">
        <f t="shared" si="119"/>
        <v>0</v>
      </c>
      <c r="IQ81" s="167">
        <v>160</v>
      </c>
      <c r="IR81" s="351"/>
      <c r="IS81" s="172"/>
      <c r="IT81" s="167">
        <v>160</v>
      </c>
      <c r="IU81" s="351"/>
      <c r="IV81" s="172"/>
      <c r="IW81" s="167">
        <v>160</v>
      </c>
      <c r="IX81" s="351"/>
      <c r="IY81" s="172"/>
      <c r="IZ81" s="167">
        <v>160</v>
      </c>
      <c r="JA81" s="351"/>
      <c r="JB81" s="172"/>
      <c r="JC81" s="167">
        <v>160</v>
      </c>
      <c r="JD81" s="351"/>
      <c r="JE81" s="172"/>
      <c r="JF81" s="167">
        <v>160</v>
      </c>
      <c r="JG81" s="351"/>
      <c r="JH81" s="172"/>
      <c r="JI81" s="209">
        <v>160</v>
      </c>
      <c r="JJ81" s="351"/>
      <c r="JK81" s="172"/>
      <c r="JL81" s="167">
        <v>160</v>
      </c>
      <c r="JM81" s="351"/>
      <c r="JN81" s="172"/>
      <c r="JO81" s="256">
        <f t="shared" si="120"/>
        <v>0</v>
      </c>
      <c r="JP81" s="255">
        <f t="shared" si="121"/>
        <v>0</v>
      </c>
      <c r="JQ81" s="230">
        <f t="shared" si="122"/>
        <v>0</v>
      </c>
      <c r="JR81" s="231">
        <f t="shared" si="123"/>
        <v>0</v>
      </c>
      <c r="JU81" s="357">
        <v>160</v>
      </c>
      <c r="JV81" s="335"/>
      <c r="JW81" s="172"/>
      <c r="JX81" s="167">
        <v>160</v>
      </c>
      <c r="JY81" s="351"/>
      <c r="JZ81" s="172"/>
      <c r="KA81" s="198">
        <v>160</v>
      </c>
      <c r="KB81" s="335"/>
      <c r="KC81" s="172"/>
      <c r="KD81" s="198">
        <v>160</v>
      </c>
      <c r="KE81" s="335"/>
      <c r="KF81" s="172"/>
      <c r="KG81" s="167">
        <v>160</v>
      </c>
      <c r="KH81" s="351"/>
      <c r="KI81" s="172"/>
      <c r="KJ81" s="167">
        <v>160</v>
      </c>
      <c r="KK81" s="351"/>
      <c r="KL81" s="172"/>
      <c r="KM81" s="167">
        <v>160</v>
      </c>
      <c r="KN81" s="351"/>
      <c r="KO81" s="172"/>
      <c r="KP81" s="167">
        <v>160</v>
      </c>
      <c r="KQ81" s="351"/>
      <c r="KR81" s="172"/>
      <c r="KS81" s="256">
        <f t="shared" si="124"/>
        <v>0</v>
      </c>
      <c r="KT81" s="255">
        <f t="shared" si="125"/>
        <v>0</v>
      </c>
      <c r="KU81" s="230">
        <f t="shared" si="126"/>
        <v>0</v>
      </c>
      <c r="KV81" s="231">
        <f t="shared" si="127"/>
        <v>0</v>
      </c>
      <c r="KY81" s="287" t="s">
        <v>300</v>
      </c>
      <c r="KZ81" s="365">
        <v>160</v>
      </c>
      <c r="LA81" s="335"/>
      <c r="LB81" s="180"/>
      <c r="LC81" s="256">
        <f t="shared" si="128"/>
        <v>0</v>
      </c>
      <c r="LD81" s="231">
        <f t="shared" si="74"/>
        <v>0</v>
      </c>
      <c r="LE81" s="230">
        <f t="shared" si="129"/>
        <v>0</v>
      </c>
      <c r="LF81" s="255">
        <f t="shared" si="75"/>
        <v>0</v>
      </c>
      <c r="LG81" s="297"/>
      <c r="LJ81" s="232">
        <f t="shared" si="76"/>
        <v>0</v>
      </c>
      <c r="LK81" s="259">
        <f t="shared" si="77"/>
        <v>0</v>
      </c>
      <c r="LL81" s="230">
        <f t="shared" si="78"/>
        <v>0</v>
      </c>
      <c r="LM81" s="231">
        <f t="shared" si="79"/>
        <v>0</v>
      </c>
      <c r="LN81" s="234">
        <f t="shared" si="80"/>
        <v>0</v>
      </c>
      <c r="LO81" s="233">
        <f t="shared" si="81"/>
        <v>0</v>
      </c>
      <c r="LP81" s="230">
        <f t="shared" si="82"/>
        <v>0</v>
      </c>
      <c r="LQ81" s="255">
        <f t="shared" si="83"/>
        <v>0</v>
      </c>
      <c r="LR81" s="426">
        <f t="shared" si="84"/>
        <v>0</v>
      </c>
      <c r="LS81" s="434">
        <f t="shared" si="85"/>
        <v>0</v>
      </c>
      <c r="LT81" s="426">
        <f t="shared" si="86"/>
        <v>0</v>
      </c>
      <c r="LU81" s="431">
        <f t="shared" si="87"/>
        <v>0</v>
      </c>
      <c r="LV81" s="429" t="s">
        <v>343</v>
      </c>
      <c r="LW81" s="434" t="s">
        <v>343</v>
      </c>
      <c r="LX81" s="426">
        <f t="shared" si="88"/>
        <v>0</v>
      </c>
      <c r="LY81" s="431">
        <f t="shared" si="89"/>
        <v>0</v>
      </c>
      <c r="MD81" s="26"/>
      <c r="ME81" s="26"/>
      <c r="MG81" s="26"/>
    </row>
    <row r="82" spans="2:345" s="4" customFormat="1" ht="15" hidden="1" customHeight="1" x14ac:dyDescent="0.25">
      <c r="B82" s="46"/>
      <c r="C82" s="572"/>
      <c r="D82" s="573"/>
      <c r="E82" s="564"/>
      <c r="F82" s="575"/>
      <c r="G82" s="593"/>
      <c r="H82" s="58"/>
      <c r="I82" s="57">
        <f>INT(ROUND(F82,2)*(IF(RIGHT(G82,1)="*",data!$J$11*H82+(IF(H82&gt;0, data!$K$11,0)),(IF(G82&gt;0,data!$J$11*RIGHT(G82,5)+data!$K$11,0)))))</f>
        <v>0</v>
      </c>
      <c r="J82" s="57"/>
      <c r="K82" s="594"/>
      <c r="L82" s="566"/>
      <c r="M82" s="131"/>
      <c r="N82" s="57">
        <f>INT(ROUND(F82,2)*(IF(J82&gt;0,(IF(L82="ano",data!$J$6,0)),0)))</f>
        <v>0</v>
      </c>
      <c r="O82" s="61"/>
      <c r="P82" s="63"/>
      <c r="Q82" s="26"/>
      <c r="R82" s="292" t="str">
        <f t="shared" si="90"/>
        <v/>
      </c>
      <c r="S82" s="293" t="str">
        <f t="shared" si="91"/>
        <v/>
      </c>
      <c r="T82" s="65" t="s">
        <v>343</v>
      </c>
      <c r="U82" s="294" t="str">
        <f t="shared" si="130"/>
        <v/>
      </c>
      <c r="V82" s="23"/>
      <c r="W82" s="26"/>
      <c r="X82" s="26">
        <f>IF(OR(G82=data!$I$18,G82=data!$I$19,G82=data!$I$20,G82=data!$I$21,G82=data!$I$22,G82=data!$I$23,G82=data!$I$24,G82=data!$I$25,G82=data!$I$26,G82=data!$I$27,G82=data!$I$28,G82=data!$I$29,G82=data!$I$30,G82=data!$I$31,G82=data!$I$32,G82=data!$I$33,G82=data!$I$34,G82=data!$I$35,G82=data!$I$36,G82=data!$I$37,G82=data!$I$38,G82=data!$I$39,G82=data!$I$40,G82=data!$I$41,G82=data!$I$42,G82=data!$I$43,G82=data!$I$44),1,0)</f>
        <v>0</v>
      </c>
      <c r="Z82" s="176" t="s">
        <v>300</v>
      </c>
      <c r="AA82" s="10"/>
      <c r="AB82" s="10"/>
      <c r="AC82" s="578">
        <v>160</v>
      </c>
      <c r="AD82" s="579"/>
      <c r="AE82" s="580"/>
      <c r="AF82" s="578">
        <v>160</v>
      </c>
      <c r="AG82" s="579"/>
      <c r="AH82" s="580"/>
      <c r="AI82" s="578">
        <v>160</v>
      </c>
      <c r="AJ82" s="579"/>
      <c r="AK82" s="580"/>
      <c r="AL82" s="578">
        <v>160</v>
      </c>
      <c r="AM82" s="579"/>
      <c r="AN82" s="580"/>
      <c r="AO82" s="578">
        <v>160</v>
      </c>
      <c r="AP82" s="579"/>
      <c r="AQ82" s="580"/>
      <c r="AR82" s="578">
        <v>160</v>
      </c>
      <c r="AS82" s="579"/>
      <c r="AT82" s="580"/>
      <c r="AU82" s="578">
        <v>160</v>
      </c>
      <c r="AV82" s="579"/>
      <c r="AW82" s="580"/>
      <c r="AX82" s="578">
        <v>160</v>
      </c>
      <c r="AY82" s="579"/>
      <c r="AZ82" s="580"/>
      <c r="BA82" s="578">
        <v>160</v>
      </c>
      <c r="BB82" s="579"/>
      <c r="BC82" s="580"/>
      <c r="BD82" s="578">
        <v>160</v>
      </c>
      <c r="BE82" s="579"/>
      <c r="BF82" s="580"/>
      <c r="BG82" s="578">
        <v>160</v>
      </c>
      <c r="BH82" s="579"/>
      <c r="BI82" s="580"/>
      <c r="BJ82" s="578">
        <v>160</v>
      </c>
      <c r="BK82" s="579"/>
      <c r="BL82" s="580"/>
      <c r="BM82" s="337">
        <f t="shared" si="92"/>
        <v>0</v>
      </c>
      <c r="BN82" s="231">
        <f t="shared" si="93"/>
        <v>0</v>
      </c>
      <c r="BO82" s="230">
        <f t="shared" si="94"/>
        <v>0</v>
      </c>
      <c r="BP82" s="231">
        <f t="shared" si="95"/>
        <v>0</v>
      </c>
      <c r="BQ82" s="23"/>
      <c r="BR82" s="23"/>
      <c r="BS82" s="177">
        <v>160</v>
      </c>
      <c r="BT82" s="591"/>
      <c r="BU82" s="178"/>
      <c r="BV82" s="177">
        <v>160</v>
      </c>
      <c r="BW82" s="591"/>
      <c r="BX82" s="178"/>
      <c r="BY82" s="177">
        <v>160</v>
      </c>
      <c r="BZ82" s="591"/>
      <c r="CA82" s="178"/>
      <c r="CB82" s="177">
        <v>160</v>
      </c>
      <c r="CC82" s="591"/>
      <c r="CD82" s="178"/>
      <c r="CE82" s="177">
        <v>160</v>
      </c>
      <c r="CF82" s="591"/>
      <c r="CG82" s="178"/>
      <c r="CH82" s="177">
        <v>160</v>
      </c>
      <c r="CI82" s="591"/>
      <c r="CJ82" s="178"/>
      <c r="CK82" s="177">
        <v>160</v>
      </c>
      <c r="CL82" s="591"/>
      <c r="CM82" s="178"/>
      <c r="CN82" s="177">
        <v>160</v>
      </c>
      <c r="CO82" s="591"/>
      <c r="CP82" s="178"/>
      <c r="CQ82" s="256">
        <f t="shared" si="96"/>
        <v>0</v>
      </c>
      <c r="CR82" s="255">
        <f t="shared" si="97"/>
        <v>0</v>
      </c>
      <c r="CS82" s="230">
        <f t="shared" si="98"/>
        <v>0</v>
      </c>
      <c r="CT82" s="231">
        <f t="shared" si="99"/>
        <v>0</v>
      </c>
      <c r="CU82" s="23"/>
      <c r="CV82" s="23"/>
      <c r="CW82" s="177">
        <v>160</v>
      </c>
      <c r="CX82" s="584"/>
      <c r="CY82" s="585"/>
      <c r="CZ82" s="205">
        <v>160</v>
      </c>
      <c r="DA82" s="579"/>
      <c r="DB82" s="585"/>
      <c r="DC82" s="205">
        <v>160</v>
      </c>
      <c r="DD82" s="579"/>
      <c r="DE82" s="585"/>
      <c r="DF82" s="205">
        <v>160</v>
      </c>
      <c r="DG82" s="579"/>
      <c r="DH82" s="585"/>
      <c r="DI82" s="205">
        <v>160</v>
      </c>
      <c r="DJ82" s="579"/>
      <c r="DK82" s="585"/>
      <c r="DL82" s="177">
        <v>160</v>
      </c>
      <c r="DM82" s="584"/>
      <c r="DN82" s="585"/>
      <c r="DO82" s="205">
        <v>160</v>
      </c>
      <c r="DP82" s="579"/>
      <c r="DQ82" s="585"/>
      <c r="DR82" s="205">
        <v>160</v>
      </c>
      <c r="DS82" s="579"/>
      <c r="DT82" s="585"/>
      <c r="DU82" s="256">
        <f t="shared" si="100"/>
        <v>0</v>
      </c>
      <c r="DV82" s="255">
        <f t="shared" si="101"/>
        <v>0</v>
      </c>
      <c r="DW82" s="230">
        <f t="shared" si="102"/>
        <v>0</v>
      </c>
      <c r="DX82" s="231">
        <f t="shared" si="103"/>
        <v>0</v>
      </c>
      <c r="DY82" s="23"/>
      <c r="DZ82" s="23"/>
      <c r="EA82" s="586">
        <v>160</v>
      </c>
      <c r="EB82" s="591"/>
      <c r="EC82" s="585"/>
      <c r="ED82" s="205">
        <v>160</v>
      </c>
      <c r="EE82" s="591"/>
      <c r="EF82" s="585"/>
      <c r="EG82" s="205">
        <v>160</v>
      </c>
      <c r="EH82" s="591"/>
      <c r="EI82" s="585"/>
      <c r="EJ82" s="205">
        <v>160</v>
      </c>
      <c r="EK82" s="591"/>
      <c r="EL82" s="585"/>
      <c r="EM82" s="177">
        <v>160</v>
      </c>
      <c r="EN82" s="584"/>
      <c r="EO82" s="585"/>
      <c r="EP82" s="205">
        <v>160</v>
      </c>
      <c r="EQ82" s="591"/>
      <c r="ER82" s="585"/>
      <c r="ES82" s="177">
        <v>160</v>
      </c>
      <c r="ET82" s="584"/>
      <c r="EU82" s="585"/>
      <c r="EV82" s="205">
        <v>160</v>
      </c>
      <c r="EW82" s="591"/>
      <c r="EX82" s="585"/>
      <c r="EY82" s="256">
        <f t="shared" si="104"/>
        <v>0</v>
      </c>
      <c r="EZ82" s="255">
        <f t="shared" si="105"/>
        <v>0</v>
      </c>
      <c r="FA82" s="230">
        <f t="shared" si="106"/>
        <v>0</v>
      </c>
      <c r="FB82" s="231">
        <f t="shared" si="107"/>
        <v>0</v>
      </c>
      <c r="FC82" s="23"/>
      <c r="FD82" s="23"/>
      <c r="FE82" s="586">
        <v>160</v>
      </c>
      <c r="FF82" s="591"/>
      <c r="FG82" s="585"/>
      <c r="FH82" s="205">
        <v>160</v>
      </c>
      <c r="FI82" s="591"/>
      <c r="FJ82" s="585"/>
      <c r="FK82" s="205">
        <v>160</v>
      </c>
      <c r="FL82" s="591"/>
      <c r="FM82" s="585"/>
      <c r="FN82" s="205">
        <v>160</v>
      </c>
      <c r="FO82" s="591"/>
      <c r="FP82" s="585"/>
      <c r="FQ82" s="205">
        <v>160</v>
      </c>
      <c r="FR82" s="591"/>
      <c r="FS82" s="585"/>
      <c r="FT82" s="205">
        <v>160</v>
      </c>
      <c r="FU82" s="591"/>
      <c r="FV82" s="585"/>
      <c r="FW82" s="205">
        <v>160</v>
      </c>
      <c r="FX82" s="591"/>
      <c r="FY82" s="585"/>
      <c r="FZ82" s="205">
        <v>160</v>
      </c>
      <c r="GA82" s="591"/>
      <c r="GB82" s="585"/>
      <c r="GC82" s="256">
        <f t="shared" si="108"/>
        <v>0</v>
      </c>
      <c r="GD82" s="255">
        <f t="shared" si="109"/>
        <v>0</v>
      </c>
      <c r="GE82" s="230">
        <f t="shared" si="110"/>
        <v>0</v>
      </c>
      <c r="GF82" s="231">
        <f t="shared" si="111"/>
        <v>0</v>
      </c>
      <c r="GG82" s="23"/>
      <c r="GH82" s="23"/>
      <c r="GI82" s="586">
        <v>160</v>
      </c>
      <c r="GJ82" s="591"/>
      <c r="GK82" s="585"/>
      <c r="GL82" s="205">
        <v>160</v>
      </c>
      <c r="GM82" s="591"/>
      <c r="GN82" s="585"/>
      <c r="GO82" s="177">
        <v>160</v>
      </c>
      <c r="GP82" s="584"/>
      <c r="GQ82" s="585"/>
      <c r="GR82" s="177">
        <v>160</v>
      </c>
      <c r="GS82" s="584"/>
      <c r="GT82" s="585"/>
      <c r="GU82" s="177">
        <v>160</v>
      </c>
      <c r="GV82" s="584"/>
      <c r="GW82" s="585"/>
      <c r="GX82" s="177">
        <v>160</v>
      </c>
      <c r="GY82" s="584"/>
      <c r="GZ82" s="585"/>
      <c r="HA82" s="205">
        <v>160</v>
      </c>
      <c r="HB82" s="591"/>
      <c r="HC82" s="585"/>
      <c r="HD82" s="205">
        <v>160</v>
      </c>
      <c r="HE82" s="591"/>
      <c r="HF82" s="585"/>
      <c r="HG82" s="256">
        <f t="shared" si="112"/>
        <v>0</v>
      </c>
      <c r="HH82" s="255">
        <f t="shared" si="113"/>
        <v>0</v>
      </c>
      <c r="HI82" s="230">
        <f t="shared" si="114"/>
        <v>0</v>
      </c>
      <c r="HJ82" s="231">
        <f t="shared" si="115"/>
        <v>0</v>
      </c>
      <c r="HK82" s="23"/>
      <c r="HL82" s="23"/>
      <c r="HM82" s="177">
        <v>160</v>
      </c>
      <c r="HN82" s="584"/>
      <c r="HO82" s="585"/>
      <c r="HP82" s="177">
        <v>160</v>
      </c>
      <c r="HQ82" s="584"/>
      <c r="HR82" s="585"/>
      <c r="HS82" s="177">
        <v>160</v>
      </c>
      <c r="HT82" s="584"/>
      <c r="HU82" s="585"/>
      <c r="HV82" s="177">
        <v>160</v>
      </c>
      <c r="HW82" s="584"/>
      <c r="HX82" s="585"/>
      <c r="HY82" s="177">
        <v>160</v>
      </c>
      <c r="HZ82" s="584"/>
      <c r="IA82" s="585"/>
      <c r="IB82" s="177">
        <v>160</v>
      </c>
      <c r="IC82" s="584"/>
      <c r="ID82" s="585"/>
      <c r="IE82" s="177">
        <v>160</v>
      </c>
      <c r="IF82" s="584"/>
      <c r="IG82" s="585"/>
      <c r="IH82" s="177">
        <v>160</v>
      </c>
      <c r="II82" s="584"/>
      <c r="IJ82" s="585"/>
      <c r="IK82" s="256">
        <f t="shared" si="116"/>
        <v>0</v>
      </c>
      <c r="IL82" s="255">
        <f t="shared" si="117"/>
        <v>0</v>
      </c>
      <c r="IM82" s="230">
        <f t="shared" si="118"/>
        <v>0</v>
      </c>
      <c r="IN82" s="231">
        <f t="shared" si="119"/>
        <v>0</v>
      </c>
      <c r="IO82" s="23"/>
      <c r="IP82" s="23"/>
      <c r="IQ82" s="177">
        <v>160</v>
      </c>
      <c r="IR82" s="584"/>
      <c r="IS82" s="585"/>
      <c r="IT82" s="177">
        <v>160</v>
      </c>
      <c r="IU82" s="584"/>
      <c r="IV82" s="585"/>
      <c r="IW82" s="177">
        <v>160</v>
      </c>
      <c r="IX82" s="584"/>
      <c r="IY82" s="585"/>
      <c r="IZ82" s="177">
        <v>160</v>
      </c>
      <c r="JA82" s="584"/>
      <c r="JB82" s="585"/>
      <c r="JC82" s="177">
        <v>160</v>
      </c>
      <c r="JD82" s="584"/>
      <c r="JE82" s="585"/>
      <c r="JF82" s="177">
        <v>160</v>
      </c>
      <c r="JG82" s="584"/>
      <c r="JH82" s="585"/>
      <c r="JI82" s="568">
        <v>160</v>
      </c>
      <c r="JJ82" s="584"/>
      <c r="JK82" s="585"/>
      <c r="JL82" s="177">
        <v>160</v>
      </c>
      <c r="JM82" s="584"/>
      <c r="JN82" s="585"/>
      <c r="JO82" s="256">
        <f t="shared" si="120"/>
        <v>0</v>
      </c>
      <c r="JP82" s="255">
        <f t="shared" si="121"/>
        <v>0</v>
      </c>
      <c r="JQ82" s="230">
        <f t="shared" si="122"/>
        <v>0</v>
      </c>
      <c r="JR82" s="231">
        <f t="shared" si="123"/>
        <v>0</v>
      </c>
      <c r="JS82" s="23"/>
      <c r="JT82" s="23"/>
      <c r="JU82" s="586">
        <v>160</v>
      </c>
      <c r="JV82" s="591"/>
      <c r="JW82" s="585"/>
      <c r="JX82" s="177">
        <v>160</v>
      </c>
      <c r="JY82" s="584"/>
      <c r="JZ82" s="585"/>
      <c r="KA82" s="205">
        <v>160</v>
      </c>
      <c r="KB82" s="591"/>
      <c r="KC82" s="585"/>
      <c r="KD82" s="205">
        <v>160</v>
      </c>
      <c r="KE82" s="591"/>
      <c r="KF82" s="585"/>
      <c r="KG82" s="177">
        <v>160</v>
      </c>
      <c r="KH82" s="584"/>
      <c r="KI82" s="585"/>
      <c r="KJ82" s="177">
        <v>160</v>
      </c>
      <c r="KK82" s="584"/>
      <c r="KL82" s="585"/>
      <c r="KM82" s="177">
        <v>160</v>
      </c>
      <c r="KN82" s="584"/>
      <c r="KO82" s="585"/>
      <c r="KP82" s="177">
        <v>160</v>
      </c>
      <c r="KQ82" s="584"/>
      <c r="KR82" s="585"/>
      <c r="KS82" s="256">
        <f t="shared" si="124"/>
        <v>0</v>
      </c>
      <c r="KT82" s="255">
        <f t="shared" si="125"/>
        <v>0</v>
      </c>
      <c r="KU82" s="230">
        <f t="shared" si="126"/>
        <v>0</v>
      </c>
      <c r="KV82" s="231">
        <f t="shared" si="127"/>
        <v>0</v>
      </c>
      <c r="KW82" s="23"/>
      <c r="KX82" s="23"/>
      <c r="KY82" s="589" t="s">
        <v>300</v>
      </c>
      <c r="KZ82" s="595">
        <v>160</v>
      </c>
      <c r="LA82" s="591"/>
      <c r="LB82" s="178"/>
      <c r="LC82" s="256">
        <f t="shared" si="128"/>
        <v>0</v>
      </c>
      <c r="LD82" s="231">
        <f t="shared" si="74"/>
        <v>0</v>
      </c>
      <c r="LE82" s="230">
        <f t="shared" si="129"/>
        <v>0</v>
      </c>
      <c r="LF82" s="255">
        <f t="shared" si="75"/>
        <v>0</v>
      </c>
      <c r="LG82" s="592"/>
      <c r="LH82" s="23"/>
      <c r="LI82" s="23"/>
      <c r="LJ82" s="232">
        <f t="shared" si="76"/>
        <v>0</v>
      </c>
      <c r="LK82" s="259">
        <f t="shared" si="77"/>
        <v>0</v>
      </c>
      <c r="LL82" s="230">
        <f t="shared" si="78"/>
        <v>0</v>
      </c>
      <c r="LM82" s="231">
        <f t="shared" si="79"/>
        <v>0</v>
      </c>
      <c r="LN82" s="234">
        <f t="shared" si="80"/>
        <v>0</v>
      </c>
      <c r="LO82" s="233">
        <f t="shared" si="81"/>
        <v>0</v>
      </c>
      <c r="LP82" s="230">
        <f t="shared" si="82"/>
        <v>0</v>
      </c>
      <c r="LQ82" s="255">
        <f t="shared" si="83"/>
        <v>0</v>
      </c>
      <c r="LR82" s="426">
        <f t="shared" si="84"/>
        <v>0</v>
      </c>
      <c r="LS82" s="434">
        <f t="shared" si="85"/>
        <v>0</v>
      </c>
      <c r="LT82" s="426">
        <f t="shared" si="86"/>
        <v>0</v>
      </c>
      <c r="LU82" s="431">
        <f t="shared" si="87"/>
        <v>0</v>
      </c>
      <c r="LV82" s="429" t="s">
        <v>343</v>
      </c>
      <c r="LW82" s="434" t="s">
        <v>343</v>
      </c>
      <c r="LX82" s="426">
        <f t="shared" si="88"/>
        <v>0</v>
      </c>
      <c r="LY82" s="431">
        <f t="shared" si="89"/>
        <v>0</v>
      </c>
      <c r="LZ82" s="23"/>
      <c r="MD82" s="26"/>
      <c r="ME82" s="26"/>
      <c r="MG82" s="26"/>
    </row>
    <row r="83" spans="2:345" s="4" customFormat="1" ht="16.5" customHeight="1" x14ac:dyDescent="0.25">
      <c r="B83" s="46" t="s">
        <v>48</v>
      </c>
      <c r="C83" s="952"/>
      <c r="D83" s="953"/>
      <c r="E83" s="313"/>
      <c r="F83" s="314"/>
      <c r="G83" s="315"/>
      <c r="H83" s="59"/>
      <c r="I83" s="57">
        <f>INT(ROUND(F83,2)*(IF(RIGHT(G83,1)="*",data!$J$11*H83+(IF(H83&gt;0, data!$K$11,0)),(IF(G83&gt;0,data!$J$11*RIGHT(G83,5)+data!$K$11,0)))))</f>
        <v>0</v>
      </c>
      <c r="J83" s="57">
        <f>IF(E83&gt;0,I83*E83,0)</f>
        <v>0</v>
      </c>
      <c r="K83" s="319"/>
      <c r="L83" s="320"/>
      <c r="M83" s="318"/>
      <c r="N83" s="57">
        <f>INT(ROUND(F83,2)*(IF(J83&gt;0,(IF(L83="ano",data!$J$6,0)),0)))</f>
        <v>0</v>
      </c>
      <c r="O83" s="61">
        <f>IF(M83&gt;E83,N83*E83,N83*M83)</f>
        <v>0</v>
      </c>
      <c r="P83" s="63">
        <f>J83+O83</f>
        <v>0</v>
      </c>
      <c r="Q83" s="26"/>
      <c r="R83" s="292" t="str">
        <f t="shared" si="90"/>
        <v/>
      </c>
      <c r="S83" s="293" t="str">
        <f t="shared" si="91"/>
        <v/>
      </c>
      <c r="T83" s="65" t="s">
        <v>343</v>
      </c>
      <c r="U83" s="294" t="str">
        <f t="shared" si="130"/>
        <v/>
      </c>
      <c r="V83" s="4">
        <f>IF(P83&gt;0,IF(ISTEXT(C83)=TRUE,0,1),0)</f>
        <v>0</v>
      </c>
      <c r="W83" s="26">
        <f>IF(H83&gt;0,IF(RIGHT(G83,1)="*",0,1),0)</f>
        <v>0</v>
      </c>
      <c r="X83" s="26">
        <f>IF(OR(G83=data!$I$18,G83=data!$I$19,G83=data!$I$20,G83=data!$I$21,G83=data!$I$22,G83=data!$I$23,G83=data!$I$24,G83=data!$I$25,G83=data!$I$26,G83=data!$I$27,G83=data!$I$28,G83=data!$I$29,G83=data!$I$30,G83=data!$I$31,G83=data!$I$32,G83=data!$I$33,G83=data!$I$34,G83=data!$I$35,G83=data!$I$36,G83=data!$I$37,G83=data!$I$38,G83=data!$I$39,G83=data!$I$40,G83=data!$I$41,G83=data!$I$42,G83=data!$I$43,G83=data!$I$44),1,0)</f>
        <v>0</v>
      </c>
      <c r="Z83" s="179" t="s">
        <v>300</v>
      </c>
      <c r="AA83" s="10"/>
      <c r="AB83" s="10"/>
      <c r="AC83" s="171">
        <v>160</v>
      </c>
      <c r="AD83" s="336"/>
      <c r="AE83" s="227"/>
      <c r="AF83" s="171">
        <v>160</v>
      </c>
      <c r="AG83" s="336"/>
      <c r="AH83" s="227"/>
      <c r="AI83" s="171">
        <v>160</v>
      </c>
      <c r="AJ83" s="336"/>
      <c r="AK83" s="227"/>
      <c r="AL83" s="171">
        <v>160</v>
      </c>
      <c r="AM83" s="336"/>
      <c r="AN83" s="227"/>
      <c r="AO83" s="171">
        <v>160</v>
      </c>
      <c r="AP83" s="336"/>
      <c r="AQ83" s="227"/>
      <c r="AR83" s="171">
        <v>160</v>
      </c>
      <c r="AS83" s="336"/>
      <c r="AT83" s="227"/>
      <c r="AU83" s="171">
        <v>160</v>
      </c>
      <c r="AV83" s="336"/>
      <c r="AW83" s="227"/>
      <c r="AX83" s="171">
        <v>160</v>
      </c>
      <c r="AY83" s="336"/>
      <c r="AZ83" s="227"/>
      <c r="BA83" s="171">
        <v>160</v>
      </c>
      <c r="BB83" s="336"/>
      <c r="BC83" s="227"/>
      <c r="BD83" s="171">
        <v>160</v>
      </c>
      <c r="BE83" s="336"/>
      <c r="BF83" s="227"/>
      <c r="BG83" s="171">
        <v>160</v>
      </c>
      <c r="BH83" s="336"/>
      <c r="BI83" s="227"/>
      <c r="BJ83" s="171">
        <v>160</v>
      </c>
      <c r="BK83" s="336"/>
      <c r="BL83" s="227"/>
      <c r="BM83" s="337">
        <f t="shared" si="92"/>
        <v>0</v>
      </c>
      <c r="BN83" s="231">
        <f t="shared" si="93"/>
        <v>0</v>
      </c>
      <c r="BO83" s="230">
        <f t="shared" si="94"/>
        <v>0</v>
      </c>
      <c r="BP83" s="231">
        <f t="shared" si="95"/>
        <v>0</v>
      </c>
      <c r="BS83" s="167">
        <v>160</v>
      </c>
      <c r="BT83" s="335"/>
      <c r="BU83" s="180"/>
      <c r="BV83" s="167">
        <v>160</v>
      </c>
      <c r="BW83" s="335"/>
      <c r="BX83" s="180"/>
      <c r="BY83" s="167">
        <v>160</v>
      </c>
      <c r="BZ83" s="335"/>
      <c r="CA83" s="180"/>
      <c r="CB83" s="167">
        <v>160</v>
      </c>
      <c r="CC83" s="335"/>
      <c r="CD83" s="180"/>
      <c r="CE83" s="167">
        <v>160</v>
      </c>
      <c r="CF83" s="335"/>
      <c r="CG83" s="180"/>
      <c r="CH83" s="167">
        <v>160</v>
      </c>
      <c r="CI83" s="335"/>
      <c r="CJ83" s="180"/>
      <c r="CK83" s="167">
        <v>160</v>
      </c>
      <c r="CL83" s="335"/>
      <c r="CM83" s="180"/>
      <c r="CN83" s="167">
        <v>160</v>
      </c>
      <c r="CO83" s="335"/>
      <c r="CP83" s="180"/>
      <c r="CQ83" s="256">
        <f t="shared" si="96"/>
        <v>0</v>
      </c>
      <c r="CR83" s="255">
        <f t="shared" si="97"/>
        <v>0</v>
      </c>
      <c r="CS83" s="230">
        <f t="shared" si="98"/>
        <v>0</v>
      </c>
      <c r="CT83" s="231">
        <f t="shared" si="99"/>
        <v>0</v>
      </c>
      <c r="CW83" s="167">
        <v>160</v>
      </c>
      <c r="CX83" s="351"/>
      <c r="CY83" s="172"/>
      <c r="CZ83" s="198">
        <v>160</v>
      </c>
      <c r="DA83" s="336"/>
      <c r="DB83" s="172"/>
      <c r="DC83" s="198">
        <v>160</v>
      </c>
      <c r="DD83" s="336"/>
      <c r="DE83" s="172"/>
      <c r="DF83" s="198">
        <v>160</v>
      </c>
      <c r="DG83" s="336"/>
      <c r="DH83" s="172"/>
      <c r="DI83" s="198">
        <v>160</v>
      </c>
      <c r="DJ83" s="336"/>
      <c r="DK83" s="172"/>
      <c r="DL83" s="167">
        <v>160</v>
      </c>
      <c r="DM83" s="351"/>
      <c r="DN83" s="172"/>
      <c r="DO83" s="198">
        <v>160</v>
      </c>
      <c r="DP83" s="336"/>
      <c r="DQ83" s="172"/>
      <c r="DR83" s="198">
        <v>160</v>
      </c>
      <c r="DS83" s="336"/>
      <c r="DT83" s="172"/>
      <c r="DU83" s="256">
        <f t="shared" si="100"/>
        <v>0</v>
      </c>
      <c r="DV83" s="255">
        <f t="shared" si="101"/>
        <v>0</v>
      </c>
      <c r="DW83" s="230">
        <f t="shared" si="102"/>
        <v>0</v>
      </c>
      <c r="DX83" s="231">
        <f t="shared" si="103"/>
        <v>0</v>
      </c>
      <c r="EA83" s="357">
        <v>160</v>
      </c>
      <c r="EB83" s="335"/>
      <c r="EC83" s="172"/>
      <c r="ED83" s="198">
        <v>160</v>
      </c>
      <c r="EE83" s="335"/>
      <c r="EF83" s="172"/>
      <c r="EG83" s="198">
        <v>160</v>
      </c>
      <c r="EH83" s="335"/>
      <c r="EI83" s="172"/>
      <c r="EJ83" s="198">
        <v>160</v>
      </c>
      <c r="EK83" s="335"/>
      <c r="EL83" s="172"/>
      <c r="EM83" s="167">
        <v>160</v>
      </c>
      <c r="EN83" s="351"/>
      <c r="EO83" s="172"/>
      <c r="EP83" s="198">
        <v>160</v>
      </c>
      <c r="EQ83" s="335"/>
      <c r="ER83" s="172"/>
      <c r="ES83" s="167">
        <v>160</v>
      </c>
      <c r="ET83" s="351"/>
      <c r="EU83" s="172"/>
      <c r="EV83" s="198">
        <v>160</v>
      </c>
      <c r="EW83" s="335"/>
      <c r="EX83" s="172"/>
      <c r="EY83" s="256">
        <f t="shared" si="104"/>
        <v>0</v>
      </c>
      <c r="EZ83" s="255">
        <f t="shared" si="105"/>
        <v>0</v>
      </c>
      <c r="FA83" s="230">
        <f t="shared" si="106"/>
        <v>0</v>
      </c>
      <c r="FB83" s="231">
        <f t="shared" si="107"/>
        <v>0</v>
      </c>
      <c r="FE83" s="357">
        <v>160</v>
      </c>
      <c r="FF83" s="335"/>
      <c r="FG83" s="172"/>
      <c r="FH83" s="198">
        <v>160</v>
      </c>
      <c r="FI83" s="335"/>
      <c r="FJ83" s="172"/>
      <c r="FK83" s="198">
        <v>160</v>
      </c>
      <c r="FL83" s="335"/>
      <c r="FM83" s="172"/>
      <c r="FN83" s="198">
        <v>160</v>
      </c>
      <c r="FO83" s="335"/>
      <c r="FP83" s="172"/>
      <c r="FQ83" s="198">
        <v>160</v>
      </c>
      <c r="FR83" s="335"/>
      <c r="FS83" s="172"/>
      <c r="FT83" s="198">
        <v>160</v>
      </c>
      <c r="FU83" s="335"/>
      <c r="FV83" s="172"/>
      <c r="FW83" s="198">
        <v>160</v>
      </c>
      <c r="FX83" s="335"/>
      <c r="FY83" s="172"/>
      <c r="FZ83" s="198">
        <v>160</v>
      </c>
      <c r="GA83" s="335"/>
      <c r="GB83" s="172"/>
      <c r="GC83" s="256">
        <f t="shared" si="108"/>
        <v>0</v>
      </c>
      <c r="GD83" s="255">
        <f t="shared" si="109"/>
        <v>0</v>
      </c>
      <c r="GE83" s="230">
        <f t="shared" si="110"/>
        <v>0</v>
      </c>
      <c r="GF83" s="231">
        <f t="shared" si="111"/>
        <v>0</v>
      </c>
      <c r="GI83" s="357">
        <v>160</v>
      </c>
      <c r="GJ83" s="335"/>
      <c r="GK83" s="172"/>
      <c r="GL83" s="198">
        <v>160</v>
      </c>
      <c r="GM83" s="335"/>
      <c r="GN83" s="172"/>
      <c r="GO83" s="167">
        <v>160</v>
      </c>
      <c r="GP83" s="351"/>
      <c r="GQ83" s="172"/>
      <c r="GR83" s="167">
        <v>160</v>
      </c>
      <c r="GS83" s="351"/>
      <c r="GT83" s="172"/>
      <c r="GU83" s="167">
        <v>160</v>
      </c>
      <c r="GV83" s="351"/>
      <c r="GW83" s="172"/>
      <c r="GX83" s="167">
        <v>160</v>
      </c>
      <c r="GY83" s="351"/>
      <c r="GZ83" s="172"/>
      <c r="HA83" s="198">
        <v>160</v>
      </c>
      <c r="HB83" s="335"/>
      <c r="HC83" s="172"/>
      <c r="HD83" s="198">
        <v>160</v>
      </c>
      <c r="HE83" s="335"/>
      <c r="HF83" s="172"/>
      <c r="HG83" s="256">
        <f t="shared" si="112"/>
        <v>0</v>
      </c>
      <c r="HH83" s="255">
        <f t="shared" si="113"/>
        <v>0</v>
      </c>
      <c r="HI83" s="230">
        <f t="shared" si="114"/>
        <v>0</v>
      </c>
      <c r="HJ83" s="231">
        <f t="shared" si="115"/>
        <v>0</v>
      </c>
      <c r="HM83" s="167">
        <v>160</v>
      </c>
      <c r="HN83" s="351"/>
      <c r="HO83" s="172"/>
      <c r="HP83" s="167">
        <v>160</v>
      </c>
      <c r="HQ83" s="351"/>
      <c r="HR83" s="172"/>
      <c r="HS83" s="167">
        <v>160</v>
      </c>
      <c r="HT83" s="351"/>
      <c r="HU83" s="172"/>
      <c r="HV83" s="167">
        <v>160</v>
      </c>
      <c r="HW83" s="351"/>
      <c r="HX83" s="172"/>
      <c r="HY83" s="167">
        <v>160</v>
      </c>
      <c r="HZ83" s="351"/>
      <c r="IA83" s="172"/>
      <c r="IB83" s="167">
        <v>160</v>
      </c>
      <c r="IC83" s="351"/>
      <c r="ID83" s="172"/>
      <c r="IE83" s="167">
        <v>160</v>
      </c>
      <c r="IF83" s="351"/>
      <c r="IG83" s="172"/>
      <c r="IH83" s="167">
        <v>160</v>
      </c>
      <c r="II83" s="351"/>
      <c r="IJ83" s="172"/>
      <c r="IK83" s="256">
        <f t="shared" si="116"/>
        <v>0</v>
      </c>
      <c r="IL83" s="255">
        <f t="shared" si="117"/>
        <v>0</v>
      </c>
      <c r="IM83" s="230">
        <f t="shared" si="118"/>
        <v>0</v>
      </c>
      <c r="IN83" s="231">
        <f t="shared" si="119"/>
        <v>0</v>
      </c>
      <c r="IQ83" s="167">
        <v>160</v>
      </c>
      <c r="IR83" s="351"/>
      <c r="IS83" s="172"/>
      <c r="IT83" s="167">
        <v>160</v>
      </c>
      <c r="IU83" s="351"/>
      <c r="IV83" s="172"/>
      <c r="IW83" s="167">
        <v>160</v>
      </c>
      <c r="IX83" s="351"/>
      <c r="IY83" s="172"/>
      <c r="IZ83" s="167">
        <v>160</v>
      </c>
      <c r="JA83" s="351"/>
      <c r="JB83" s="172"/>
      <c r="JC83" s="167">
        <v>160</v>
      </c>
      <c r="JD83" s="351"/>
      <c r="JE83" s="172"/>
      <c r="JF83" s="167">
        <v>160</v>
      </c>
      <c r="JG83" s="351"/>
      <c r="JH83" s="172"/>
      <c r="JI83" s="209">
        <v>160</v>
      </c>
      <c r="JJ83" s="351"/>
      <c r="JK83" s="172"/>
      <c r="JL83" s="167">
        <v>160</v>
      </c>
      <c r="JM83" s="351"/>
      <c r="JN83" s="172"/>
      <c r="JO83" s="256">
        <f t="shared" si="120"/>
        <v>0</v>
      </c>
      <c r="JP83" s="255">
        <f t="shared" si="121"/>
        <v>0</v>
      </c>
      <c r="JQ83" s="230">
        <f t="shared" si="122"/>
        <v>0</v>
      </c>
      <c r="JR83" s="231">
        <f t="shared" si="123"/>
        <v>0</v>
      </c>
      <c r="JU83" s="357">
        <v>160</v>
      </c>
      <c r="JV83" s="335"/>
      <c r="JW83" s="172"/>
      <c r="JX83" s="167">
        <v>160</v>
      </c>
      <c r="JY83" s="351"/>
      <c r="JZ83" s="172"/>
      <c r="KA83" s="198">
        <v>160</v>
      </c>
      <c r="KB83" s="335"/>
      <c r="KC83" s="172"/>
      <c r="KD83" s="198">
        <v>160</v>
      </c>
      <c r="KE83" s="335"/>
      <c r="KF83" s="172"/>
      <c r="KG83" s="167">
        <v>160</v>
      </c>
      <c r="KH83" s="351"/>
      <c r="KI83" s="172"/>
      <c r="KJ83" s="167">
        <v>160</v>
      </c>
      <c r="KK83" s="351"/>
      <c r="KL83" s="172"/>
      <c r="KM83" s="167">
        <v>160</v>
      </c>
      <c r="KN83" s="351"/>
      <c r="KO83" s="172"/>
      <c r="KP83" s="167">
        <v>160</v>
      </c>
      <c r="KQ83" s="351"/>
      <c r="KR83" s="172"/>
      <c r="KS83" s="256">
        <f t="shared" si="124"/>
        <v>0</v>
      </c>
      <c r="KT83" s="255">
        <f t="shared" si="125"/>
        <v>0</v>
      </c>
      <c r="KU83" s="230">
        <f t="shared" si="126"/>
        <v>0</v>
      </c>
      <c r="KV83" s="231">
        <f t="shared" si="127"/>
        <v>0</v>
      </c>
      <c r="KY83" s="287" t="s">
        <v>300</v>
      </c>
      <c r="KZ83" s="365">
        <v>160</v>
      </c>
      <c r="LA83" s="335"/>
      <c r="LB83" s="180"/>
      <c r="LC83" s="256">
        <f t="shared" si="128"/>
        <v>0</v>
      </c>
      <c r="LD83" s="231">
        <f t="shared" si="74"/>
        <v>0</v>
      </c>
      <c r="LE83" s="230">
        <f t="shared" si="129"/>
        <v>0</v>
      </c>
      <c r="LF83" s="255">
        <f t="shared" si="75"/>
        <v>0</v>
      </c>
      <c r="LG83" s="297"/>
      <c r="LJ83" s="232">
        <f t="shared" si="76"/>
        <v>0</v>
      </c>
      <c r="LK83" s="259">
        <f t="shared" si="77"/>
        <v>0</v>
      </c>
      <c r="LL83" s="230">
        <f t="shared" si="78"/>
        <v>0</v>
      </c>
      <c r="LM83" s="231">
        <f t="shared" si="79"/>
        <v>0</v>
      </c>
      <c r="LN83" s="234">
        <f t="shared" si="80"/>
        <v>0</v>
      </c>
      <c r="LO83" s="233">
        <f t="shared" si="81"/>
        <v>0</v>
      </c>
      <c r="LP83" s="230">
        <f t="shared" si="82"/>
        <v>0</v>
      </c>
      <c r="LQ83" s="255">
        <f t="shared" si="83"/>
        <v>0</v>
      </c>
      <c r="LR83" s="426">
        <f t="shared" si="84"/>
        <v>0</v>
      </c>
      <c r="LS83" s="434">
        <f t="shared" si="85"/>
        <v>0</v>
      </c>
      <c r="LT83" s="426">
        <f t="shared" si="86"/>
        <v>0</v>
      </c>
      <c r="LU83" s="431">
        <f t="shared" si="87"/>
        <v>0</v>
      </c>
      <c r="LV83" s="429" t="s">
        <v>343</v>
      </c>
      <c r="LW83" s="434" t="s">
        <v>343</v>
      </c>
      <c r="LX83" s="426">
        <f t="shared" si="88"/>
        <v>0</v>
      </c>
      <c r="LY83" s="431">
        <f t="shared" si="89"/>
        <v>0</v>
      </c>
      <c r="MD83" s="26"/>
      <c r="ME83" s="26"/>
      <c r="MG83" s="26"/>
    </row>
    <row r="84" spans="2:345" s="4" customFormat="1" ht="15" hidden="1" customHeight="1" x14ac:dyDescent="0.25">
      <c r="B84" s="46"/>
      <c r="C84" s="572"/>
      <c r="D84" s="573"/>
      <c r="E84" s="564"/>
      <c r="F84" s="575"/>
      <c r="G84" s="593"/>
      <c r="H84" s="58"/>
      <c r="I84" s="57">
        <f>INT(ROUND(F84,2)*(IF(RIGHT(G84,1)="*",data!$J$11*H84+(IF(H84&gt;0, data!$K$11,0)),(IF(G84&gt;0,data!$J$11*RIGHT(G84,5)+data!$K$11,0)))))</f>
        <v>0</v>
      </c>
      <c r="J84" s="57"/>
      <c r="K84" s="594"/>
      <c r="L84" s="566"/>
      <c r="M84" s="131"/>
      <c r="N84" s="57">
        <f>INT(ROUND(F84,2)*(IF(J84&gt;0,(IF(L84="ano",data!$J$6,0)),0)))</f>
        <v>0</v>
      </c>
      <c r="O84" s="61"/>
      <c r="P84" s="63"/>
      <c r="Q84" s="26"/>
      <c r="R84" s="292" t="str">
        <f t="shared" si="90"/>
        <v/>
      </c>
      <c r="S84" s="293" t="str">
        <f t="shared" si="91"/>
        <v/>
      </c>
      <c r="T84" s="65" t="s">
        <v>343</v>
      </c>
      <c r="U84" s="294" t="str">
        <f t="shared" si="130"/>
        <v/>
      </c>
      <c r="V84" s="23"/>
      <c r="W84" s="26"/>
      <c r="X84" s="26">
        <f>IF(OR(G84=data!$I$18,G84=data!$I$19,G84=data!$I$20,G84=data!$I$21,G84=data!$I$22,G84=data!$I$23,G84=data!$I$24,G84=data!$I$25,G84=data!$I$26,G84=data!$I$27,G84=data!$I$28,G84=data!$I$29,G84=data!$I$30,G84=data!$I$31,G84=data!$I$32,G84=data!$I$33,G84=data!$I$34,G84=data!$I$35,G84=data!$I$36,G84=data!$I$37,G84=data!$I$38,G84=data!$I$39,G84=data!$I$40,G84=data!$I$41,G84=data!$I$42,G84=data!$I$43,G84=data!$I$44),1,0)</f>
        <v>0</v>
      </c>
      <c r="Z84" s="176" t="s">
        <v>300</v>
      </c>
      <c r="AA84" s="10"/>
      <c r="AB84" s="10"/>
      <c r="AC84" s="578">
        <v>160</v>
      </c>
      <c r="AD84" s="579"/>
      <c r="AE84" s="580"/>
      <c r="AF84" s="578">
        <v>160</v>
      </c>
      <c r="AG84" s="579"/>
      <c r="AH84" s="580"/>
      <c r="AI84" s="578">
        <v>160</v>
      </c>
      <c r="AJ84" s="579"/>
      <c r="AK84" s="580"/>
      <c r="AL84" s="578">
        <v>160</v>
      </c>
      <c r="AM84" s="579"/>
      <c r="AN84" s="580"/>
      <c r="AO84" s="578">
        <v>160</v>
      </c>
      <c r="AP84" s="579"/>
      <c r="AQ84" s="580"/>
      <c r="AR84" s="578">
        <v>160</v>
      </c>
      <c r="AS84" s="579"/>
      <c r="AT84" s="580"/>
      <c r="AU84" s="578">
        <v>160</v>
      </c>
      <c r="AV84" s="579"/>
      <c r="AW84" s="580"/>
      <c r="AX84" s="578">
        <v>160</v>
      </c>
      <c r="AY84" s="579"/>
      <c r="AZ84" s="580"/>
      <c r="BA84" s="578">
        <v>160</v>
      </c>
      <c r="BB84" s="579"/>
      <c r="BC84" s="580"/>
      <c r="BD84" s="578">
        <v>160</v>
      </c>
      <c r="BE84" s="579"/>
      <c r="BF84" s="580"/>
      <c r="BG84" s="578">
        <v>160</v>
      </c>
      <c r="BH84" s="579"/>
      <c r="BI84" s="580"/>
      <c r="BJ84" s="578">
        <v>160</v>
      </c>
      <c r="BK84" s="579"/>
      <c r="BL84" s="580"/>
      <c r="BM84" s="337">
        <f t="shared" si="92"/>
        <v>0</v>
      </c>
      <c r="BN84" s="231">
        <f t="shared" si="93"/>
        <v>0</v>
      </c>
      <c r="BO84" s="230">
        <f t="shared" si="94"/>
        <v>0</v>
      </c>
      <c r="BP84" s="231">
        <f t="shared" si="95"/>
        <v>0</v>
      </c>
      <c r="BQ84" s="23"/>
      <c r="BR84" s="23"/>
      <c r="BS84" s="177">
        <v>160</v>
      </c>
      <c r="BT84" s="591"/>
      <c r="BU84" s="178"/>
      <c r="BV84" s="177">
        <v>160</v>
      </c>
      <c r="BW84" s="591"/>
      <c r="BX84" s="178"/>
      <c r="BY84" s="177">
        <v>160</v>
      </c>
      <c r="BZ84" s="591"/>
      <c r="CA84" s="178"/>
      <c r="CB84" s="177">
        <v>160</v>
      </c>
      <c r="CC84" s="591"/>
      <c r="CD84" s="178"/>
      <c r="CE84" s="177">
        <v>160</v>
      </c>
      <c r="CF84" s="591"/>
      <c r="CG84" s="178"/>
      <c r="CH84" s="177">
        <v>160</v>
      </c>
      <c r="CI84" s="591"/>
      <c r="CJ84" s="178"/>
      <c r="CK84" s="177">
        <v>160</v>
      </c>
      <c r="CL84" s="591"/>
      <c r="CM84" s="178"/>
      <c r="CN84" s="177">
        <v>160</v>
      </c>
      <c r="CO84" s="591"/>
      <c r="CP84" s="178"/>
      <c r="CQ84" s="256">
        <f t="shared" si="96"/>
        <v>0</v>
      </c>
      <c r="CR84" s="255">
        <f t="shared" si="97"/>
        <v>0</v>
      </c>
      <c r="CS84" s="230">
        <f t="shared" si="98"/>
        <v>0</v>
      </c>
      <c r="CT84" s="231">
        <f t="shared" si="99"/>
        <v>0</v>
      </c>
      <c r="CU84" s="23"/>
      <c r="CV84" s="23"/>
      <c r="CW84" s="177">
        <v>160</v>
      </c>
      <c r="CX84" s="584"/>
      <c r="CY84" s="585"/>
      <c r="CZ84" s="205">
        <v>160</v>
      </c>
      <c r="DA84" s="579"/>
      <c r="DB84" s="585"/>
      <c r="DC84" s="205">
        <v>160</v>
      </c>
      <c r="DD84" s="579"/>
      <c r="DE84" s="585"/>
      <c r="DF84" s="205">
        <v>160</v>
      </c>
      <c r="DG84" s="579"/>
      <c r="DH84" s="585"/>
      <c r="DI84" s="205">
        <v>160</v>
      </c>
      <c r="DJ84" s="579"/>
      <c r="DK84" s="585"/>
      <c r="DL84" s="177">
        <v>160</v>
      </c>
      <c r="DM84" s="584"/>
      <c r="DN84" s="585"/>
      <c r="DO84" s="205">
        <v>160</v>
      </c>
      <c r="DP84" s="579"/>
      <c r="DQ84" s="585"/>
      <c r="DR84" s="205">
        <v>160</v>
      </c>
      <c r="DS84" s="579"/>
      <c r="DT84" s="585"/>
      <c r="DU84" s="256">
        <f t="shared" si="100"/>
        <v>0</v>
      </c>
      <c r="DV84" s="255">
        <f t="shared" si="101"/>
        <v>0</v>
      </c>
      <c r="DW84" s="230">
        <f t="shared" si="102"/>
        <v>0</v>
      </c>
      <c r="DX84" s="231">
        <f t="shared" si="103"/>
        <v>0</v>
      </c>
      <c r="DY84" s="23"/>
      <c r="DZ84" s="23"/>
      <c r="EA84" s="586">
        <v>160</v>
      </c>
      <c r="EB84" s="591"/>
      <c r="EC84" s="585"/>
      <c r="ED84" s="205">
        <v>160</v>
      </c>
      <c r="EE84" s="591"/>
      <c r="EF84" s="585"/>
      <c r="EG84" s="205">
        <v>160</v>
      </c>
      <c r="EH84" s="591"/>
      <c r="EI84" s="585"/>
      <c r="EJ84" s="205">
        <v>160</v>
      </c>
      <c r="EK84" s="591"/>
      <c r="EL84" s="585"/>
      <c r="EM84" s="177">
        <v>160</v>
      </c>
      <c r="EN84" s="584"/>
      <c r="EO84" s="585"/>
      <c r="EP84" s="205">
        <v>160</v>
      </c>
      <c r="EQ84" s="591"/>
      <c r="ER84" s="585"/>
      <c r="ES84" s="177">
        <v>160</v>
      </c>
      <c r="ET84" s="584"/>
      <c r="EU84" s="585"/>
      <c r="EV84" s="205">
        <v>160</v>
      </c>
      <c r="EW84" s="591"/>
      <c r="EX84" s="585"/>
      <c r="EY84" s="256">
        <f t="shared" si="104"/>
        <v>0</v>
      </c>
      <c r="EZ84" s="255">
        <f t="shared" si="105"/>
        <v>0</v>
      </c>
      <c r="FA84" s="230">
        <f t="shared" si="106"/>
        <v>0</v>
      </c>
      <c r="FB84" s="231">
        <f t="shared" si="107"/>
        <v>0</v>
      </c>
      <c r="FC84" s="23"/>
      <c r="FD84" s="23"/>
      <c r="FE84" s="586">
        <v>160</v>
      </c>
      <c r="FF84" s="591"/>
      <c r="FG84" s="585"/>
      <c r="FH84" s="205">
        <v>160</v>
      </c>
      <c r="FI84" s="591"/>
      <c r="FJ84" s="585"/>
      <c r="FK84" s="205">
        <v>160</v>
      </c>
      <c r="FL84" s="591"/>
      <c r="FM84" s="585"/>
      <c r="FN84" s="205">
        <v>160</v>
      </c>
      <c r="FO84" s="591"/>
      <c r="FP84" s="585"/>
      <c r="FQ84" s="205">
        <v>160</v>
      </c>
      <c r="FR84" s="591"/>
      <c r="FS84" s="585"/>
      <c r="FT84" s="205">
        <v>160</v>
      </c>
      <c r="FU84" s="591"/>
      <c r="FV84" s="585"/>
      <c r="FW84" s="205">
        <v>160</v>
      </c>
      <c r="FX84" s="591"/>
      <c r="FY84" s="585"/>
      <c r="FZ84" s="205">
        <v>160</v>
      </c>
      <c r="GA84" s="591"/>
      <c r="GB84" s="585"/>
      <c r="GC84" s="256">
        <f t="shared" si="108"/>
        <v>0</v>
      </c>
      <c r="GD84" s="255">
        <f t="shared" si="109"/>
        <v>0</v>
      </c>
      <c r="GE84" s="230">
        <f t="shared" si="110"/>
        <v>0</v>
      </c>
      <c r="GF84" s="231">
        <f t="shared" si="111"/>
        <v>0</v>
      </c>
      <c r="GG84" s="23"/>
      <c r="GH84" s="23"/>
      <c r="GI84" s="586">
        <v>160</v>
      </c>
      <c r="GJ84" s="591"/>
      <c r="GK84" s="585"/>
      <c r="GL84" s="205">
        <v>160</v>
      </c>
      <c r="GM84" s="591"/>
      <c r="GN84" s="585"/>
      <c r="GO84" s="177">
        <v>160</v>
      </c>
      <c r="GP84" s="584"/>
      <c r="GQ84" s="585"/>
      <c r="GR84" s="177">
        <v>160</v>
      </c>
      <c r="GS84" s="584"/>
      <c r="GT84" s="585"/>
      <c r="GU84" s="177">
        <v>160</v>
      </c>
      <c r="GV84" s="584"/>
      <c r="GW84" s="585"/>
      <c r="GX84" s="177">
        <v>160</v>
      </c>
      <c r="GY84" s="584"/>
      <c r="GZ84" s="585"/>
      <c r="HA84" s="205">
        <v>160</v>
      </c>
      <c r="HB84" s="591"/>
      <c r="HC84" s="585"/>
      <c r="HD84" s="205">
        <v>160</v>
      </c>
      <c r="HE84" s="591"/>
      <c r="HF84" s="585"/>
      <c r="HG84" s="256">
        <f t="shared" si="112"/>
        <v>0</v>
      </c>
      <c r="HH84" s="255">
        <f t="shared" si="113"/>
        <v>0</v>
      </c>
      <c r="HI84" s="230">
        <f t="shared" si="114"/>
        <v>0</v>
      </c>
      <c r="HJ84" s="231">
        <f t="shared" si="115"/>
        <v>0</v>
      </c>
      <c r="HK84" s="23"/>
      <c r="HL84" s="23"/>
      <c r="HM84" s="177">
        <v>160</v>
      </c>
      <c r="HN84" s="584"/>
      <c r="HO84" s="585"/>
      <c r="HP84" s="177">
        <v>160</v>
      </c>
      <c r="HQ84" s="584"/>
      <c r="HR84" s="585"/>
      <c r="HS84" s="177">
        <v>160</v>
      </c>
      <c r="HT84" s="584"/>
      <c r="HU84" s="585"/>
      <c r="HV84" s="177">
        <v>160</v>
      </c>
      <c r="HW84" s="584"/>
      <c r="HX84" s="585"/>
      <c r="HY84" s="177">
        <v>160</v>
      </c>
      <c r="HZ84" s="584"/>
      <c r="IA84" s="585"/>
      <c r="IB84" s="177">
        <v>160</v>
      </c>
      <c r="IC84" s="584"/>
      <c r="ID84" s="585"/>
      <c r="IE84" s="177">
        <v>160</v>
      </c>
      <c r="IF84" s="584"/>
      <c r="IG84" s="585"/>
      <c r="IH84" s="177">
        <v>160</v>
      </c>
      <c r="II84" s="584"/>
      <c r="IJ84" s="585"/>
      <c r="IK84" s="256">
        <f t="shared" si="116"/>
        <v>0</v>
      </c>
      <c r="IL84" s="255">
        <f t="shared" si="117"/>
        <v>0</v>
      </c>
      <c r="IM84" s="230">
        <f t="shared" si="118"/>
        <v>0</v>
      </c>
      <c r="IN84" s="231">
        <f t="shared" si="119"/>
        <v>0</v>
      </c>
      <c r="IO84" s="23"/>
      <c r="IP84" s="23"/>
      <c r="IQ84" s="177">
        <v>160</v>
      </c>
      <c r="IR84" s="584"/>
      <c r="IS84" s="585"/>
      <c r="IT84" s="177">
        <v>160</v>
      </c>
      <c r="IU84" s="584"/>
      <c r="IV84" s="585"/>
      <c r="IW84" s="177">
        <v>160</v>
      </c>
      <c r="IX84" s="584"/>
      <c r="IY84" s="585"/>
      <c r="IZ84" s="177">
        <v>160</v>
      </c>
      <c r="JA84" s="584"/>
      <c r="JB84" s="585"/>
      <c r="JC84" s="177">
        <v>160</v>
      </c>
      <c r="JD84" s="584"/>
      <c r="JE84" s="585"/>
      <c r="JF84" s="177">
        <v>160</v>
      </c>
      <c r="JG84" s="584"/>
      <c r="JH84" s="585"/>
      <c r="JI84" s="568">
        <v>160</v>
      </c>
      <c r="JJ84" s="584"/>
      <c r="JK84" s="585"/>
      <c r="JL84" s="177">
        <v>160</v>
      </c>
      <c r="JM84" s="584"/>
      <c r="JN84" s="585"/>
      <c r="JO84" s="256">
        <f t="shared" si="120"/>
        <v>0</v>
      </c>
      <c r="JP84" s="255">
        <f t="shared" si="121"/>
        <v>0</v>
      </c>
      <c r="JQ84" s="230">
        <f t="shared" si="122"/>
        <v>0</v>
      </c>
      <c r="JR84" s="231">
        <f t="shared" si="123"/>
        <v>0</v>
      </c>
      <c r="JS84" s="23"/>
      <c r="JT84" s="23"/>
      <c r="JU84" s="586">
        <v>160</v>
      </c>
      <c r="JV84" s="591"/>
      <c r="JW84" s="585"/>
      <c r="JX84" s="177">
        <v>160</v>
      </c>
      <c r="JY84" s="584"/>
      <c r="JZ84" s="585"/>
      <c r="KA84" s="205">
        <v>160</v>
      </c>
      <c r="KB84" s="591"/>
      <c r="KC84" s="585"/>
      <c r="KD84" s="205">
        <v>160</v>
      </c>
      <c r="KE84" s="591"/>
      <c r="KF84" s="585"/>
      <c r="KG84" s="177">
        <v>160</v>
      </c>
      <c r="KH84" s="584"/>
      <c r="KI84" s="585"/>
      <c r="KJ84" s="177">
        <v>160</v>
      </c>
      <c r="KK84" s="584"/>
      <c r="KL84" s="585"/>
      <c r="KM84" s="177">
        <v>160</v>
      </c>
      <c r="KN84" s="584"/>
      <c r="KO84" s="585"/>
      <c r="KP84" s="177">
        <v>160</v>
      </c>
      <c r="KQ84" s="584"/>
      <c r="KR84" s="585"/>
      <c r="KS84" s="256">
        <f t="shared" si="124"/>
        <v>0</v>
      </c>
      <c r="KT84" s="255">
        <f t="shared" si="125"/>
        <v>0</v>
      </c>
      <c r="KU84" s="230">
        <f t="shared" si="126"/>
        <v>0</v>
      </c>
      <c r="KV84" s="231">
        <f t="shared" si="127"/>
        <v>0</v>
      </c>
      <c r="KW84" s="23"/>
      <c r="KX84" s="23"/>
      <c r="KY84" s="589" t="s">
        <v>300</v>
      </c>
      <c r="KZ84" s="595">
        <v>160</v>
      </c>
      <c r="LA84" s="591"/>
      <c r="LB84" s="178"/>
      <c r="LC84" s="256">
        <f t="shared" si="128"/>
        <v>0</v>
      </c>
      <c r="LD84" s="231">
        <f t="shared" si="74"/>
        <v>0</v>
      </c>
      <c r="LE84" s="230">
        <f t="shared" si="129"/>
        <v>0</v>
      </c>
      <c r="LF84" s="255">
        <f t="shared" si="75"/>
        <v>0</v>
      </c>
      <c r="LG84" s="592"/>
      <c r="LH84" s="23"/>
      <c r="LI84" s="23"/>
      <c r="LJ84" s="232">
        <f t="shared" si="76"/>
        <v>0</v>
      </c>
      <c r="LK84" s="259">
        <f t="shared" si="77"/>
        <v>0</v>
      </c>
      <c r="LL84" s="230">
        <f t="shared" si="78"/>
        <v>0</v>
      </c>
      <c r="LM84" s="231">
        <f t="shared" si="79"/>
        <v>0</v>
      </c>
      <c r="LN84" s="234">
        <f t="shared" si="80"/>
        <v>0</v>
      </c>
      <c r="LO84" s="233">
        <f t="shared" si="81"/>
        <v>0</v>
      </c>
      <c r="LP84" s="230">
        <f t="shared" si="82"/>
        <v>0</v>
      </c>
      <c r="LQ84" s="255">
        <f t="shared" si="83"/>
        <v>0</v>
      </c>
      <c r="LR84" s="426">
        <f t="shared" si="84"/>
        <v>0</v>
      </c>
      <c r="LS84" s="434">
        <f t="shared" si="85"/>
        <v>0</v>
      </c>
      <c r="LT84" s="426">
        <f t="shared" si="86"/>
        <v>0</v>
      </c>
      <c r="LU84" s="431">
        <f t="shared" si="87"/>
        <v>0</v>
      </c>
      <c r="LV84" s="429" t="s">
        <v>343</v>
      </c>
      <c r="LW84" s="434" t="s">
        <v>343</v>
      </c>
      <c r="LX84" s="426">
        <f t="shared" si="88"/>
        <v>0</v>
      </c>
      <c r="LY84" s="431">
        <f t="shared" si="89"/>
        <v>0</v>
      </c>
      <c r="LZ84" s="23"/>
      <c r="MD84" s="26"/>
      <c r="ME84" s="26"/>
      <c r="MG84" s="26"/>
    </row>
    <row r="85" spans="2:345" s="4" customFormat="1" ht="16.5" customHeight="1" x14ac:dyDescent="0.25">
      <c r="B85" s="46" t="s">
        <v>49</v>
      </c>
      <c r="C85" s="952"/>
      <c r="D85" s="953"/>
      <c r="E85" s="313"/>
      <c r="F85" s="314"/>
      <c r="G85" s="315"/>
      <c r="H85" s="59"/>
      <c r="I85" s="57">
        <f>INT(ROUND(F85,2)*(IF(RIGHT(G85,1)="*",data!$J$11*H85+(IF(H85&gt;0, data!$K$11,0)),(IF(G85&gt;0,data!$J$11*RIGHT(G85,5)+data!$K$11,0)))))</f>
        <v>0</v>
      </c>
      <c r="J85" s="57">
        <f>IF(E85&gt;0,I85*E85,0)</f>
        <v>0</v>
      </c>
      <c r="K85" s="319"/>
      <c r="L85" s="320"/>
      <c r="M85" s="318"/>
      <c r="N85" s="57">
        <f>INT(ROUND(F85,2)*(IF(J85&gt;0,(IF(L85="ano",data!$J$6,0)),0)))</f>
        <v>0</v>
      </c>
      <c r="O85" s="61">
        <f>IF(M85&gt;E85,N85*E85,N85*M85)</f>
        <v>0</v>
      </c>
      <c r="P85" s="63">
        <f>J85+O85</f>
        <v>0</v>
      </c>
      <c r="Q85" s="26"/>
      <c r="R85" s="292" t="str">
        <f t="shared" si="90"/>
        <v/>
      </c>
      <c r="S85" s="293" t="str">
        <f t="shared" si="91"/>
        <v/>
      </c>
      <c r="T85" s="65" t="s">
        <v>343</v>
      </c>
      <c r="U85" s="294" t="str">
        <f t="shared" si="130"/>
        <v/>
      </c>
      <c r="V85" s="4">
        <f>IF(P85&gt;0,IF(ISTEXT(C85)=TRUE,0,1),0)</f>
        <v>0</v>
      </c>
      <c r="W85" s="26">
        <f>IF(H85&gt;0,IF(RIGHT(G85,1)="*",0,1),0)</f>
        <v>0</v>
      </c>
      <c r="X85" s="26">
        <f>IF(OR(G85=data!$I$18,G85=data!$I$19,G85=data!$I$20,G85=data!$I$21,G85=data!$I$22,G85=data!$I$23,G85=data!$I$24,G85=data!$I$25,G85=data!$I$26,G85=data!$I$27,G85=data!$I$28,G85=data!$I$29,G85=data!$I$30,G85=data!$I$31,G85=data!$I$32,G85=data!$I$33,G85=data!$I$34,G85=data!$I$35,G85=data!$I$36,G85=data!$I$37,G85=data!$I$38,G85=data!$I$39,G85=data!$I$40,G85=data!$I$41,G85=data!$I$42,G85=data!$I$43,G85=data!$I$44),1,0)</f>
        <v>0</v>
      </c>
      <c r="Z85" s="179" t="s">
        <v>300</v>
      </c>
      <c r="AA85" s="10"/>
      <c r="AB85" s="10"/>
      <c r="AC85" s="171">
        <v>160</v>
      </c>
      <c r="AD85" s="336"/>
      <c r="AE85" s="227"/>
      <c r="AF85" s="171">
        <v>160</v>
      </c>
      <c r="AG85" s="336"/>
      <c r="AH85" s="227"/>
      <c r="AI85" s="171">
        <v>160</v>
      </c>
      <c r="AJ85" s="336"/>
      <c r="AK85" s="227"/>
      <c r="AL85" s="171">
        <v>160</v>
      </c>
      <c r="AM85" s="336"/>
      <c r="AN85" s="227"/>
      <c r="AO85" s="171">
        <v>160</v>
      </c>
      <c r="AP85" s="336"/>
      <c r="AQ85" s="227"/>
      <c r="AR85" s="171">
        <v>160</v>
      </c>
      <c r="AS85" s="336"/>
      <c r="AT85" s="227"/>
      <c r="AU85" s="171">
        <v>160</v>
      </c>
      <c r="AV85" s="336"/>
      <c r="AW85" s="227"/>
      <c r="AX85" s="171">
        <v>160</v>
      </c>
      <c r="AY85" s="336"/>
      <c r="AZ85" s="227"/>
      <c r="BA85" s="171">
        <v>160</v>
      </c>
      <c r="BB85" s="336"/>
      <c r="BC85" s="227"/>
      <c r="BD85" s="171">
        <v>160</v>
      </c>
      <c r="BE85" s="336"/>
      <c r="BF85" s="227"/>
      <c r="BG85" s="171">
        <v>160</v>
      </c>
      <c r="BH85" s="336"/>
      <c r="BI85" s="227"/>
      <c r="BJ85" s="171">
        <v>160</v>
      </c>
      <c r="BK85" s="336"/>
      <c r="BL85" s="227"/>
      <c r="BM85" s="337">
        <f t="shared" si="92"/>
        <v>0</v>
      </c>
      <c r="BN85" s="231">
        <f t="shared" si="93"/>
        <v>0</v>
      </c>
      <c r="BO85" s="230">
        <f t="shared" si="94"/>
        <v>0</v>
      </c>
      <c r="BP85" s="231">
        <f t="shared" si="95"/>
        <v>0</v>
      </c>
      <c r="BS85" s="167">
        <v>160</v>
      </c>
      <c r="BT85" s="335"/>
      <c r="BU85" s="180"/>
      <c r="BV85" s="167">
        <v>160</v>
      </c>
      <c r="BW85" s="335"/>
      <c r="BX85" s="180"/>
      <c r="BY85" s="167">
        <v>160</v>
      </c>
      <c r="BZ85" s="335"/>
      <c r="CA85" s="180"/>
      <c r="CB85" s="167">
        <v>160</v>
      </c>
      <c r="CC85" s="335"/>
      <c r="CD85" s="180"/>
      <c r="CE85" s="167">
        <v>160</v>
      </c>
      <c r="CF85" s="335"/>
      <c r="CG85" s="180"/>
      <c r="CH85" s="167">
        <v>160</v>
      </c>
      <c r="CI85" s="335"/>
      <c r="CJ85" s="180"/>
      <c r="CK85" s="167">
        <v>160</v>
      </c>
      <c r="CL85" s="335"/>
      <c r="CM85" s="180"/>
      <c r="CN85" s="167">
        <v>160</v>
      </c>
      <c r="CO85" s="335"/>
      <c r="CP85" s="180"/>
      <c r="CQ85" s="256">
        <f t="shared" si="96"/>
        <v>0</v>
      </c>
      <c r="CR85" s="255">
        <f t="shared" si="97"/>
        <v>0</v>
      </c>
      <c r="CS85" s="230">
        <f t="shared" si="98"/>
        <v>0</v>
      </c>
      <c r="CT85" s="231">
        <f t="shared" si="99"/>
        <v>0</v>
      </c>
      <c r="CW85" s="167">
        <v>160</v>
      </c>
      <c r="CX85" s="351"/>
      <c r="CY85" s="172"/>
      <c r="CZ85" s="198">
        <v>160</v>
      </c>
      <c r="DA85" s="336"/>
      <c r="DB85" s="172"/>
      <c r="DC85" s="198">
        <v>160</v>
      </c>
      <c r="DD85" s="336"/>
      <c r="DE85" s="172"/>
      <c r="DF85" s="198">
        <v>160</v>
      </c>
      <c r="DG85" s="336"/>
      <c r="DH85" s="172"/>
      <c r="DI85" s="198">
        <v>160</v>
      </c>
      <c r="DJ85" s="336"/>
      <c r="DK85" s="172"/>
      <c r="DL85" s="167">
        <v>160</v>
      </c>
      <c r="DM85" s="351"/>
      <c r="DN85" s="172"/>
      <c r="DO85" s="198">
        <v>160</v>
      </c>
      <c r="DP85" s="336"/>
      <c r="DQ85" s="172"/>
      <c r="DR85" s="198">
        <v>160</v>
      </c>
      <c r="DS85" s="336"/>
      <c r="DT85" s="172"/>
      <c r="DU85" s="256">
        <f t="shared" si="100"/>
        <v>0</v>
      </c>
      <c r="DV85" s="255">
        <f t="shared" si="101"/>
        <v>0</v>
      </c>
      <c r="DW85" s="230">
        <f t="shared" si="102"/>
        <v>0</v>
      </c>
      <c r="DX85" s="231">
        <f t="shared" si="103"/>
        <v>0</v>
      </c>
      <c r="EA85" s="357">
        <v>160</v>
      </c>
      <c r="EB85" s="335"/>
      <c r="EC85" s="172"/>
      <c r="ED85" s="198">
        <v>160</v>
      </c>
      <c r="EE85" s="335"/>
      <c r="EF85" s="172"/>
      <c r="EG85" s="198">
        <v>160</v>
      </c>
      <c r="EH85" s="335"/>
      <c r="EI85" s="172"/>
      <c r="EJ85" s="198">
        <v>160</v>
      </c>
      <c r="EK85" s="335"/>
      <c r="EL85" s="172"/>
      <c r="EM85" s="167">
        <v>160</v>
      </c>
      <c r="EN85" s="351"/>
      <c r="EO85" s="172"/>
      <c r="EP85" s="198">
        <v>160</v>
      </c>
      <c r="EQ85" s="335"/>
      <c r="ER85" s="172"/>
      <c r="ES85" s="167">
        <v>160</v>
      </c>
      <c r="ET85" s="351"/>
      <c r="EU85" s="172"/>
      <c r="EV85" s="198">
        <v>160</v>
      </c>
      <c r="EW85" s="335"/>
      <c r="EX85" s="172"/>
      <c r="EY85" s="256">
        <f t="shared" si="104"/>
        <v>0</v>
      </c>
      <c r="EZ85" s="255">
        <f t="shared" si="105"/>
        <v>0</v>
      </c>
      <c r="FA85" s="230">
        <f t="shared" si="106"/>
        <v>0</v>
      </c>
      <c r="FB85" s="231">
        <f t="shared" si="107"/>
        <v>0</v>
      </c>
      <c r="FE85" s="357">
        <v>160</v>
      </c>
      <c r="FF85" s="335"/>
      <c r="FG85" s="172"/>
      <c r="FH85" s="198">
        <v>160</v>
      </c>
      <c r="FI85" s="335"/>
      <c r="FJ85" s="172"/>
      <c r="FK85" s="198">
        <v>160</v>
      </c>
      <c r="FL85" s="335"/>
      <c r="FM85" s="172"/>
      <c r="FN85" s="198">
        <v>160</v>
      </c>
      <c r="FO85" s="335"/>
      <c r="FP85" s="172"/>
      <c r="FQ85" s="198">
        <v>160</v>
      </c>
      <c r="FR85" s="335"/>
      <c r="FS85" s="172"/>
      <c r="FT85" s="198">
        <v>160</v>
      </c>
      <c r="FU85" s="335"/>
      <c r="FV85" s="172"/>
      <c r="FW85" s="198">
        <v>160</v>
      </c>
      <c r="FX85" s="335"/>
      <c r="FY85" s="172"/>
      <c r="FZ85" s="198">
        <v>160</v>
      </c>
      <c r="GA85" s="335"/>
      <c r="GB85" s="172"/>
      <c r="GC85" s="256">
        <f t="shared" si="108"/>
        <v>0</v>
      </c>
      <c r="GD85" s="255">
        <f t="shared" si="109"/>
        <v>0</v>
      </c>
      <c r="GE85" s="230">
        <f t="shared" si="110"/>
        <v>0</v>
      </c>
      <c r="GF85" s="231">
        <f t="shared" si="111"/>
        <v>0</v>
      </c>
      <c r="GI85" s="357">
        <v>160</v>
      </c>
      <c r="GJ85" s="335"/>
      <c r="GK85" s="172"/>
      <c r="GL85" s="198">
        <v>160</v>
      </c>
      <c r="GM85" s="335"/>
      <c r="GN85" s="172"/>
      <c r="GO85" s="167">
        <v>160</v>
      </c>
      <c r="GP85" s="351"/>
      <c r="GQ85" s="172"/>
      <c r="GR85" s="167">
        <v>160</v>
      </c>
      <c r="GS85" s="351"/>
      <c r="GT85" s="172"/>
      <c r="GU85" s="167">
        <v>160</v>
      </c>
      <c r="GV85" s="351"/>
      <c r="GW85" s="172"/>
      <c r="GX85" s="167">
        <v>160</v>
      </c>
      <c r="GY85" s="351"/>
      <c r="GZ85" s="172"/>
      <c r="HA85" s="198">
        <v>160</v>
      </c>
      <c r="HB85" s="335"/>
      <c r="HC85" s="172"/>
      <c r="HD85" s="198">
        <v>160</v>
      </c>
      <c r="HE85" s="335"/>
      <c r="HF85" s="172"/>
      <c r="HG85" s="256">
        <f t="shared" si="112"/>
        <v>0</v>
      </c>
      <c r="HH85" s="255">
        <f t="shared" si="113"/>
        <v>0</v>
      </c>
      <c r="HI85" s="230">
        <f t="shared" si="114"/>
        <v>0</v>
      </c>
      <c r="HJ85" s="231">
        <f t="shared" si="115"/>
        <v>0</v>
      </c>
      <c r="HM85" s="167">
        <v>160</v>
      </c>
      <c r="HN85" s="351"/>
      <c r="HO85" s="172"/>
      <c r="HP85" s="167">
        <v>160</v>
      </c>
      <c r="HQ85" s="351"/>
      <c r="HR85" s="172"/>
      <c r="HS85" s="167">
        <v>160</v>
      </c>
      <c r="HT85" s="351"/>
      <c r="HU85" s="172"/>
      <c r="HV85" s="167">
        <v>160</v>
      </c>
      <c r="HW85" s="351"/>
      <c r="HX85" s="172"/>
      <c r="HY85" s="167">
        <v>160</v>
      </c>
      <c r="HZ85" s="351"/>
      <c r="IA85" s="172"/>
      <c r="IB85" s="167">
        <v>160</v>
      </c>
      <c r="IC85" s="351"/>
      <c r="ID85" s="172"/>
      <c r="IE85" s="167">
        <v>160</v>
      </c>
      <c r="IF85" s="351"/>
      <c r="IG85" s="172"/>
      <c r="IH85" s="167">
        <v>160</v>
      </c>
      <c r="II85" s="351"/>
      <c r="IJ85" s="172"/>
      <c r="IK85" s="256">
        <f t="shared" si="116"/>
        <v>0</v>
      </c>
      <c r="IL85" s="255">
        <f t="shared" si="117"/>
        <v>0</v>
      </c>
      <c r="IM85" s="230">
        <f t="shared" si="118"/>
        <v>0</v>
      </c>
      <c r="IN85" s="231">
        <f t="shared" si="119"/>
        <v>0</v>
      </c>
      <c r="IQ85" s="167">
        <v>160</v>
      </c>
      <c r="IR85" s="351"/>
      <c r="IS85" s="172"/>
      <c r="IT85" s="167">
        <v>160</v>
      </c>
      <c r="IU85" s="351"/>
      <c r="IV85" s="172"/>
      <c r="IW85" s="167">
        <v>160</v>
      </c>
      <c r="IX85" s="351"/>
      <c r="IY85" s="172"/>
      <c r="IZ85" s="167">
        <v>160</v>
      </c>
      <c r="JA85" s="351"/>
      <c r="JB85" s="172"/>
      <c r="JC85" s="167">
        <v>160</v>
      </c>
      <c r="JD85" s="351"/>
      <c r="JE85" s="172"/>
      <c r="JF85" s="167">
        <v>160</v>
      </c>
      <c r="JG85" s="351"/>
      <c r="JH85" s="172"/>
      <c r="JI85" s="209">
        <v>160</v>
      </c>
      <c r="JJ85" s="351"/>
      <c r="JK85" s="172"/>
      <c r="JL85" s="167">
        <v>160</v>
      </c>
      <c r="JM85" s="351"/>
      <c r="JN85" s="172"/>
      <c r="JO85" s="256">
        <f t="shared" si="120"/>
        <v>0</v>
      </c>
      <c r="JP85" s="255">
        <f t="shared" si="121"/>
        <v>0</v>
      </c>
      <c r="JQ85" s="230">
        <f t="shared" si="122"/>
        <v>0</v>
      </c>
      <c r="JR85" s="231">
        <f t="shared" si="123"/>
        <v>0</v>
      </c>
      <c r="JU85" s="357">
        <v>160</v>
      </c>
      <c r="JV85" s="335"/>
      <c r="JW85" s="172"/>
      <c r="JX85" s="167">
        <v>160</v>
      </c>
      <c r="JY85" s="351"/>
      <c r="JZ85" s="172"/>
      <c r="KA85" s="198">
        <v>160</v>
      </c>
      <c r="KB85" s="335"/>
      <c r="KC85" s="172"/>
      <c r="KD85" s="198">
        <v>160</v>
      </c>
      <c r="KE85" s="335"/>
      <c r="KF85" s="172"/>
      <c r="KG85" s="167">
        <v>160</v>
      </c>
      <c r="KH85" s="351"/>
      <c r="KI85" s="172"/>
      <c r="KJ85" s="167">
        <v>160</v>
      </c>
      <c r="KK85" s="351"/>
      <c r="KL85" s="172"/>
      <c r="KM85" s="167">
        <v>160</v>
      </c>
      <c r="KN85" s="351"/>
      <c r="KO85" s="172"/>
      <c r="KP85" s="167">
        <v>160</v>
      </c>
      <c r="KQ85" s="351"/>
      <c r="KR85" s="172"/>
      <c r="KS85" s="256">
        <f t="shared" si="124"/>
        <v>0</v>
      </c>
      <c r="KT85" s="255">
        <f t="shared" si="125"/>
        <v>0</v>
      </c>
      <c r="KU85" s="230">
        <f t="shared" si="126"/>
        <v>0</v>
      </c>
      <c r="KV85" s="231">
        <f t="shared" si="127"/>
        <v>0</v>
      </c>
      <c r="KY85" s="287" t="s">
        <v>300</v>
      </c>
      <c r="KZ85" s="365">
        <v>160</v>
      </c>
      <c r="LA85" s="335"/>
      <c r="LB85" s="180"/>
      <c r="LC85" s="256">
        <f t="shared" si="128"/>
        <v>0</v>
      </c>
      <c r="LD85" s="231">
        <f t="shared" si="74"/>
        <v>0</v>
      </c>
      <c r="LE85" s="230">
        <f t="shared" si="129"/>
        <v>0</v>
      </c>
      <c r="LF85" s="255">
        <f t="shared" si="75"/>
        <v>0</v>
      </c>
      <c r="LG85" s="297"/>
      <c r="LJ85" s="232">
        <f t="shared" si="76"/>
        <v>0</v>
      </c>
      <c r="LK85" s="259">
        <f t="shared" si="77"/>
        <v>0</v>
      </c>
      <c r="LL85" s="230">
        <f t="shared" si="78"/>
        <v>0</v>
      </c>
      <c r="LM85" s="231">
        <f t="shared" si="79"/>
        <v>0</v>
      </c>
      <c r="LN85" s="234">
        <f t="shared" si="80"/>
        <v>0</v>
      </c>
      <c r="LO85" s="233">
        <f t="shared" si="81"/>
        <v>0</v>
      </c>
      <c r="LP85" s="230">
        <f t="shared" si="82"/>
        <v>0</v>
      </c>
      <c r="LQ85" s="255">
        <f t="shared" si="83"/>
        <v>0</v>
      </c>
      <c r="LR85" s="426">
        <f t="shared" si="84"/>
        <v>0</v>
      </c>
      <c r="LS85" s="434">
        <f t="shared" si="85"/>
        <v>0</v>
      </c>
      <c r="LT85" s="426">
        <f t="shared" si="86"/>
        <v>0</v>
      </c>
      <c r="LU85" s="431">
        <f t="shared" si="87"/>
        <v>0</v>
      </c>
      <c r="LV85" s="429" t="s">
        <v>343</v>
      </c>
      <c r="LW85" s="434" t="s">
        <v>343</v>
      </c>
      <c r="LX85" s="426">
        <f t="shared" si="88"/>
        <v>0</v>
      </c>
      <c r="LY85" s="431">
        <f t="shared" si="89"/>
        <v>0</v>
      </c>
      <c r="MD85" s="26"/>
      <c r="ME85" s="26"/>
      <c r="MG85" s="26"/>
    </row>
    <row r="86" spans="2:345" s="4" customFormat="1" ht="15" hidden="1" customHeight="1" x14ac:dyDescent="0.25">
      <c r="B86" s="46"/>
      <c r="C86" s="572"/>
      <c r="D86" s="573"/>
      <c r="E86" s="564"/>
      <c r="F86" s="575"/>
      <c r="G86" s="593"/>
      <c r="H86" s="58"/>
      <c r="I86" s="57">
        <f>INT(ROUND(F86,2)*(IF(RIGHT(G86,1)="*",data!$J$11*H86+(IF(H86&gt;0, data!$K$11,0)),(IF(G86&gt;0,data!$J$11*RIGHT(G86,5)+data!$K$11,0)))))</f>
        <v>0</v>
      </c>
      <c r="J86" s="57"/>
      <c r="K86" s="594"/>
      <c r="L86" s="566"/>
      <c r="M86" s="131"/>
      <c r="N86" s="57">
        <f>INT(ROUND(F86,2)*(IF(J86&gt;0,(IF(L86="ano",data!$J$6,0)),0)))</f>
        <v>0</v>
      </c>
      <c r="O86" s="61"/>
      <c r="P86" s="63"/>
      <c r="Q86" s="26"/>
      <c r="R86" s="292" t="str">
        <f t="shared" si="90"/>
        <v/>
      </c>
      <c r="S86" s="293" t="str">
        <f t="shared" si="91"/>
        <v/>
      </c>
      <c r="T86" s="65" t="s">
        <v>343</v>
      </c>
      <c r="U86" s="294" t="str">
        <f t="shared" si="130"/>
        <v/>
      </c>
      <c r="V86" s="23"/>
      <c r="W86" s="26"/>
      <c r="X86" s="26">
        <f>IF(OR(G86=data!$I$18,G86=data!$I$19,G86=data!$I$20,G86=data!$I$21,G86=data!$I$22,G86=data!$I$23,G86=data!$I$24,G86=data!$I$25,G86=data!$I$26,G86=data!$I$27,G86=data!$I$28,G86=data!$I$29,G86=data!$I$30,G86=data!$I$31,G86=data!$I$32,G86=data!$I$33,G86=data!$I$34,G86=data!$I$35,G86=data!$I$36,G86=data!$I$37,G86=data!$I$38,G86=data!$I$39,G86=data!$I$40,G86=data!$I$41,G86=data!$I$42,G86=data!$I$43,G86=data!$I$44),1,0)</f>
        <v>0</v>
      </c>
      <c r="Z86" s="176" t="s">
        <v>300</v>
      </c>
      <c r="AA86" s="10"/>
      <c r="AB86" s="10"/>
      <c r="AC86" s="578">
        <v>160</v>
      </c>
      <c r="AD86" s="579"/>
      <c r="AE86" s="580"/>
      <c r="AF86" s="578">
        <v>160</v>
      </c>
      <c r="AG86" s="579"/>
      <c r="AH86" s="580"/>
      <c r="AI86" s="578">
        <v>160</v>
      </c>
      <c r="AJ86" s="579"/>
      <c r="AK86" s="580"/>
      <c r="AL86" s="578">
        <v>160</v>
      </c>
      <c r="AM86" s="579"/>
      <c r="AN86" s="580"/>
      <c r="AO86" s="578">
        <v>160</v>
      </c>
      <c r="AP86" s="579"/>
      <c r="AQ86" s="580"/>
      <c r="AR86" s="578">
        <v>160</v>
      </c>
      <c r="AS86" s="579"/>
      <c r="AT86" s="580"/>
      <c r="AU86" s="578">
        <v>160</v>
      </c>
      <c r="AV86" s="579"/>
      <c r="AW86" s="580"/>
      <c r="AX86" s="578">
        <v>160</v>
      </c>
      <c r="AY86" s="579"/>
      <c r="AZ86" s="580"/>
      <c r="BA86" s="578">
        <v>160</v>
      </c>
      <c r="BB86" s="579"/>
      <c r="BC86" s="580"/>
      <c r="BD86" s="578">
        <v>160</v>
      </c>
      <c r="BE86" s="579"/>
      <c r="BF86" s="580"/>
      <c r="BG86" s="578">
        <v>160</v>
      </c>
      <c r="BH86" s="579"/>
      <c r="BI86" s="580"/>
      <c r="BJ86" s="578">
        <v>160</v>
      </c>
      <c r="BK86" s="579"/>
      <c r="BL86" s="580"/>
      <c r="BM86" s="337">
        <f t="shared" si="92"/>
        <v>0</v>
      </c>
      <c r="BN86" s="231">
        <f t="shared" si="93"/>
        <v>0</v>
      </c>
      <c r="BO86" s="230">
        <f t="shared" si="94"/>
        <v>0</v>
      </c>
      <c r="BP86" s="231">
        <f t="shared" si="95"/>
        <v>0</v>
      </c>
      <c r="BQ86" s="23"/>
      <c r="BR86" s="23"/>
      <c r="BS86" s="177">
        <v>160</v>
      </c>
      <c r="BT86" s="591"/>
      <c r="BU86" s="178"/>
      <c r="BV86" s="177">
        <v>160</v>
      </c>
      <c r="BW86" s="591"/>
      <c r="BX86" s="178"/>
      <c r="BY86" s="177">
        <v>160</v>
      </c>
      <c r="BZ86" s="591"/>
      <c r="CA86" s="178"/>
      <c r="CB86" s="177">
        <v>160</v>
      </c>
      <c r="CC86" s="591"/>
      <c r="CD86" s="178"/>
      <c r="CE86" s="177">
        <v>160</v>
      </c>
      <c r="CF86" s="591"/>
      <c r="CG86" s="178"/>
      <c r="CH86" s="177">
        <v>160</v>
      </c>
      <c r="CI86" s="591"/>
      <c r="CJ86" s="178"/>
      <c r="CK86" s="177">
        <v>160</v>
      </c>
      <c r="CL86" s="591"/>
      <c r="CM86" s="178"/>
      <c r="CN86" s="177">
        <v>160</v>
      </c>
      <c r="CO86" s="591"/>
      <c r="CP86" s="178"/>
      <c r="CQ86" s="256">
        <f t="shared" si="96"/>
        <v>0</v>
      </c>
      <c r="CR86" s="255">
        <f t="shared" si="97"/>
        <v>0</v>
      </c>
      <c r="CS86" s="230">
        <f t="shared" si="98"/>
        <v>0</v>
      </c>
      <c r="CT86" s="231">
        <f t="shared" si="99"/>
        <v>0</v>
      </c>
      <c r="CU86" s="23"/>
      <c r="CV86" s="23"/>
      <c r="CW86" s="177">
        <v>160</v>
      </c>
      <c r="CX86" s="584"/>
      <c r="CY86" s="585"/>
      <c r="CZ86" s="205">
        <v>160</v>
      </c>
      <c r="DA86" s="579"/>
      <c r="DB86" s="585"/>
      <c r="DC86" s="205">
        <v>160</v>
      </c>
      <c r="DD86" s="579"/>
      <c r="DE86" s="585"/>
      <c r="DF86" s="205">
        <v>160</v>
      </c>
      <c r="DG86" s="579"/>
      <c r="DH86" s="585"/>
      <c r="DI86" s="205">
        <v>160</v>
      </c>
      <c r="DJ86" s="579"/>
      <c r="DK86" s="585"/>
      <c r="DL86" s="177">
        <v>160</v>
      </c>
      <c r="DM86" s="584"/>
      <c r="DN86" s="585"/>
      <c r="DO86" s="205">
        <v>160</v>
      </c>
      <c r="DP86" s="579"/>
      <c r="DQ86" s="585"/>
      <c r="DR86" s="205">
        <v>160</v>
      </c>
      <c r="DS86" s="579"/>
      <c r="DT86" s="585"/>
      <c r="DU86" s="256">
        <f t="shared" si="100"/>
        <v>0</v>
      </c>
      <c r="DV86" s="255">
        <f t="shared" si="101"/>
        <v>0</v>
      </c>
      <c r="DW86" s="230">
        <f t="shared" si="102"/>
        <v>0</v>
      </c>
      <c r="DX86" s="231">
        <f t="shared" si="103"/>
        <v>0</v>
      </c>
      <c r="DY86" s="23"/>
      <c r="DZ86" s="23"/>
      <c r="EA86" s="586">
        <v>160</v>
      </c>
      <c r="EB86" s="591"/>
      <c r="EC86" s="585"/>
      <c r="ED86" s="205">
        <v>160</v>
      </c>
      <c r="EE86" s="591"/>
      <c r="EF86" s="585"/>
      <c r="EG86" s="205">
        <v>160</v>
      </c>
      <c r="EH86" s="591"/>
      <c r="EI86" s="585"/>
      <c r="EJ86" s="205">
        <v>160</v>
      </c>
      <c r="EK86" s="591"/>
      <c r="EL86" s="585"/>
      <c r="EM86" s="177">
        <v>160</v>
      </c>
      <c r="EN86" s="584"/>
      <c r="EO86" s="585"/>
      <c r="EP86" s="205">
        <v>160</v>
      </c>
      <c r="EQ86" s="591"/>
      <c r="ER86" s="585"/>
      <c r="ES86" s="177">
        <v>160</v>
      </c>
      <c r="ET86" s="584"/>
      <c r="EU86" s="585"/>
      <c r="EV86" s="205">
        <v>160</v>
      </c>
      <c r="EW86" s="591"/>
      <c r="EX86" s="585"/>
      <c r="EY86" s="256">
        <f t="shared" si="104"/>
        <v>0</v>
      </c>
      <c r="EZ86" s="255">
        <f t="shared" si="105"/>
        <v>0</v>
      </c>
      <c r="FA86" s="230">
        <f t="shared" si="106"/>
        <v>0</v>
      </c>
      <c r="FB86" s="231">
        <f t="shared" si="107"/>
        <v>0</v>
      </c>
      <c r="FC86" s="23"/>
      <c r="FD86" s="23"/>
      <c r="FE86" s="586">
        <v>160</v>
      </c>
      <c r="FF86" s="591"/>
      <c r="FG86" s="585"/>
      <c r="FH86" s="205">
        <v>160</v>
      </c>
      <c r="FI86" s="591"/>
      <c r="FJ86" s="585"/>
      <c r="FK86" s="205">
        <v>160</v>
      </c>
      <c r="FL86" s="591"/>
      <c r="FM86" s="585"/>
      <c r="FN86" s="205">
        <v>160</v>
      </c>
      <c r="FO86" s="591"/>
      <c r="FP86" s="585"/>
      <c r="FQ86" s="205">
        <v>160</v>
      </c>
      <c r="FR86" s="591"/>
      <c r="FS86" s="585"/>
      <c r="FT86" s="205">
        <v>160</v>
      </c>
      <c r="FU86" s="591"/>
      <c r="FV86" s="585"/>
      <c r="FW86" s="205">
        <v>160</v>
      </c>
      <c r="FX86" s="591"/>
      <c r="FY86" s="585"/>
      <c r="FZ86" s="205">
        <v>160</v>
      </c>
      <c r="GA86" s="591"/>
      <c r="GB86" s="585"/>
      <c r="GC86" s="256">
        <f t="shared" si="108"/>
        <v>0</v>
      </c>
      <c r="GD86" s="255">
        <f t="shared" si="109"/>
        <v>0</v>
      </c>
      <c r="GE86" s="230">
        <f t="shared" si="110"/>
        <v>0</v>
      </c>
      <c r="GF86" s="231">
        <f t="shared" si="111"/>
        <v>0</v>
      </c>
      <c r="GG86" s="23"/>
      <c r="GH86" s="23"/>
      <c r="GI86" s="586">
        <v>160</v>
      </c>
      <c r="GJ86" s="591"/>
      <c r="GK86" s="585"/>
      <c r="GL86" s="205">
        <v>160</v>
      </c>
      <c r="GM86" s="591"/>
      <c r="GN86" s="585"/>
      <c r="GO86" s="177">
        <v>160</v>
      </c>
      <c r="GP86" s="584"/>
      <c r="GQ86" s="585"/>
      <c r="GR86" s="177">
        <v>160</v>
      </c>
      <c r="GS86" s="584"/>
      <c r="GT86" s="585"/>
      <c r="GU86" s="177">
        <v>160</v>
      </c>
      <c r="GV86" s="584"/>
      <c r="GW86" s="585"/>
      <c r="GX86" s="177">
        <v>160</v>
      </c>
      <c r="GY86" s="584"/>
      <c r="GZ86" s="585"/>
      <c r="HA86" s="205">
        <v>160</v>
      </c>
      <c r="HB86" s="591"/>
      <c r="HC86" s="585"/>
      <c r="HD86" s="205">
        <v>160</v>
      </c>
      <c r="HE86" s="591"/>
      <c r="HF86" s="585"/>
      <c r="HG86" s="256">
        <f t="shared" si="112"/>
        <v>0</v>
      </c>
      <c r="HH86" s="255">
        <f t="shared" si="113"/>
        <v>0</v>
      </c>
      <c r="HI86" s="230">
        <f t="shared" si="114"/>
        <v>0</v>
      </c>
      <c r="HJ86" s="231">
        <f t="shared" si="115"/>
        <v>0</v>
      </c>
      <c r="HK86" s="23"/>
      <c r="HL86" s="23"/>
      <c r="HM86" s="177">
        <v>160</v>
      </c>
      <c r="HN86" s="584"/>
      <c r="HO86" s="585"/>
      <c r="HP86" s="177">
        <v>160</v>
      </c>
      <c r="HQ86" s="584"/>
      <c r="HR86" s="585"/>
      <c r="HS86" s="177">
        <v>160</v>
      </c>
      <c r="HT86" s="584"/>
      <c r="HU86" s="585"/>
      <c r="HV86" s="177">
        <v>160</v>
      </c>
      <c r="HW86" s="584"/>
      <c r="HX86" s="585"/>
      <c r="HY86" s="177">
        <v>160</v>
      </c>
      <c r="HZ86" s="584"/>
      <c r="IA86" s="585"/>
      <c r="IB86" s="177">
        <v>160</v>
      </c>
      <c r="IC86" s="584"/>
      <c r="ID86" s="585"/>
      <c r="IE86" s="177">
        <v>160</v>
      </c>
      <c r="IF86" s="584"/>
      <c r="IG86" s="585"/>
      <c r="IH86" s="177">
        <v>160</v>
      </c>
      <c r="II86" s="584"/>
      <c r="IJ86" s="585"/>
      <c r="IK86" s="256">
        <f t="shared" si="116"/>
        <v>0</v>
      </c>
      <c r="IL86" s="255">
        <f t="shared" si="117"/>
        <v>0</v>
      </c>
      <c r="IM86" s="230">
        <f t="shared" si="118"/>
        <v>0</v>
      </c>
      <c r="IN86" s="231">
        <f t="shared" si="119"/>
        <v>0</v>
      </c>
      <c r="IO86" s="23"/>
      <c r="IP86" s="23"/>
      <c r="IQ86" s="177">
        <v>160</v>
      </c>
      <c r="IR86" s="584"/>
      <c r="IS86" s="585"/>
      <c r="IT86" s="177">
        <v>160</v>
      </c>
      <c r="IU86" s="584"/>
      <c r="IV86" s="585"/>
      <c r="IW86" s="177">
        <v>160</v>
      </c>
      <c r="IX86" s="584"/>
      <c r="IY86" s="585"/>
      <c r="IZ86" s="177">
        <v>160</v>
      </c>
      <c r="JA86" s="584"/>
      <c r="JB86" s="585"/>
      <c r="JC86" s="177">
        <v>160</v>
      </c>
      <c r="JD86" s="584"/>
      <c r="JE86" s="585"/>
      <c r="JF86" s="177">
        <v>160</v>
      </c>
      <c r="JG86" s="584"/>
      <c r="JH86" s="585"/>
      <c r="JI86" s="568">
        <v>160</v>
      </c>
      <c r="JJ86" s="584"/>
      <c r="JK86" s="585"/>
      <c r="JL86" s="177">
        <v>160</v>
      </c>
      <c r="JM86" s="584"/>
      <c r="JN86" s="585"/>
      <c r="JO86" s="256">
        <f t="shared" si="120"/>
        <v>0</v>
      </c>
      <c r="JP86" s="255">
        <f t="shared" si="121"/>
        <v>0</v>
      </c>
      <c r="JQ86" s="230">
        <f t="shared" si="122"/>
        <v>0</v>
      </c>
      <c r="JR86" s="231">
        <f t="shared" si="123"/>
        <v>0</v>
      </c>
      <c r="JS86" s="23"/>
      <c r="JT86" s="23"/>
      <c r="JU86" s="586">
        <v>160</v>
      </c>
      <c r="JV86" s="591"/>
      <c r="JW86" s="585"/>
      <c r="JX86" s="177">
        <v>160</v>
      </c>
      <c r="JY86" s="584"/>
      <c r="JZ86" s="585"/>
      <c r="KA86" s="205">
        <v>160</v>
      </c>
      <c r="KB86" s="591"/>
      <c r="KC86" s="585"/>
      <c r="KD86" s="205">
        <v>160</v>
      </c>
      <c r="KE86" s="591"/>
      <c r="KF86" s="585"/>
      <c r="KG86" s="177">
        <v>160</v>
      </c>
      <c r="KH86" s="584"/>
      <c r="KI86" s="585"/>
      <c r="KJ86" s="177">
        <v>160</v>
      </c>
      <c r="KK86" s="584"/>
      <c r="KL86" s="585"/>
      <c r="KM86" s="177">
        <v>160</v>
      </c>
      <c r="KN86" s="584"/>
      <c r="KO86" s="585"/>
      <c r="KP86" s="177">
        <v>160</v>
      </c>
      <c r="KQ86" s="584"/>
      <c r="KR86" s="585"/>
      <c r="KS86" s="256">
        <f t="shared" si="124"/>
        <v>0</v>
      </c>
      <c r="KT86" s="255">
        <f t="shared" si="125"/>
        <v>0</v>
      </c>
      <c r="KU86" s="230">
        <f t="shared" si="126"/>
        <v>0</v>
      </c>
      <c r="KV86" s="231">
        <f t="shared" si="127"/>
        <v>0</v>
      </c>
      <c r="KW86" s="23"/>
      <c r="KX86" s="23"/>
      <c r="KY86" s="589" t="s">
        <v>300</v>
      </c>
      <c r="KZ86" s="595">
        <v>160</v>
      </c>
      <c r="LA86" s="591"/>
      <c r="LB86" s="178"/>
      <c r="LC86" s="256">
        <f t="shared" si="128"/>
        <v>0</v>
      </c>
      <c r="LD86" s="231">
        <f t="shared" si="74"/>
        <v>0</v>
      </c>
      <c r="LE86" s="230">
        <f t="shared" si="129"/>
        <v>0</v>
      </c>
      <c r="LF86" s="255">
        <f t="shared" si="75"/>
        <v>0</v>
      </c>
      <c r="LG86" s="592"/>
      <c r="LH86" s="23"/>
      <c r="LI86" s="23"/>
      <c r="LJ86" s="232">
        <f t="shared" si="76"/>
        <v>0</v>
      </c>
      <c r="LK86" s="259">
        <f t="shared" si="77"/>
        <v>0</v>
      </c>
      <c r="LL86" s="230">
        <f t="shared" si="78"/>
        <v>0</v>
      </c>
      <c r="LM86" s="231">
        <f t="shared" si="79"/>
        <v>0</v>
      </c>
      <c r="LN86" s="234">
        <f t="shared" si="80"/>
        <v>0</v>
      </c>
      <c r="LO86" s="233">
        <f t="shared" si="81"/>
        <v>0</v>
      </c>
      <c r="LP86" s="230">
        <f t="shared" si="82"/>
        <v>0</v>
      </c>
      <c r="LQ86" s="255">
        <f t="shared" si="83"/>
        <v>0</v>
      </c>
      <c r="LR86" s="426">
        <f t="shared" si="84"/>
        <v>0</v>
      </c>
      <c r="LS86" s="434">
        <f t="shared" si="85"/>
        <v>0</v>
      </c>
      <c r="LT86" s="426">
        <f t="shared" si="86"/>
        <v>0</v>
      </c>
      <c r="LU86" s="431">
        <f t="shared" si="87"/>
        <v>0</v>
      </c>
      <c r="LV86" s="429" t="s">
        <v>343</v>
      </c>
      <c r="LW86" s="434" t="s">
        <v>343</v>
      </c>
      <c r="LX86" s="426">
        <f t="shared" si="88"/>
        <v>0</v>
      </c>
      <c r="LY86" s="431">
        <f t="shared" si="89"/>
        <v>0</v>
      </c>
      <c r="LZ86" s="23"/>
      <c r="MD86" s="26"/>
      <c r="ME86" s="26"/>
      <c r="MG86" s="26"/>
    </row>
    <row r="87" spans="2:345" s="4" customFormat="1" ht="16.5" customHeight="1" x14ac:dyDescent="0.25">
      <c r="B87" s="46" t="s">
        <v>50</v>
      </c>
      <c r="C87" s="952"/>
      <c r="D87" s="953"/>
      <c r="E87" s="313"/>
      <c r="F87" s="314"/>
      <c r="G87" s="315"/>
      <c r="H87" s="59"/>
      <c r="I87" s="57">
        <f>INT(ROUND(F87,2)*(IF(RIGHT(G87,1)="*",data!$J$11*H87+(IF(H87&gt;0, data!$K$11,0)),(IF(G87&gt;0,data!$J$11*RIGHT(G87,5)+data!$K$11,0)))))</f>
        <v>0</v>
      </c>
      <c r="J87" s="57">
        <f>IF(E87&gt;0,I87*E87,0)</f>
        <v>0</v>
      </c>
      <c r="K87" s="319"/>
      <c r="L87" s="320"/>
      <c r="M87" s="318"/>
      <c r="N87" s="57">
        <f>INT(ROUND(F87,2)*(IF(J87&gt;0,(IF(L87="ano",data!$J$6,0)),0)))</f>
        <v>0</v>
      </c>
      <c r="O87" s="61">
        <f>IF(M87&gt;E87,N87*E87,N87*M87)</f>
        <v>0</v>
      </c>
      <c r="P87" s="63">
        <f>J87+O87</f>
        <v>0</v>
      </c>
      <c r="Q87" s="26"/>
      <c r="R87" s="292" t="str">
        <f t="shared" si="90"/>
        <v/>
      </c>
      <c r="S87" s="293" t="str">
        <f t="shared" si="91"/>
        <v/>
      </c>
      <c r="T87" s="65" t="s">
        <v>343</v>
      </c>
      <c r="U87" s="294" t="str">
        <f t="shared" si="130"/>
        <v/>
      </c>
      <c r="V87" s="4">
        <f>IF(P87&gt;0,IF(ISTEXT(C87)=TRUE,0,1),0)</f>
        <v>0</v>
      </c>
      <c r="W87" s="26">
        <f>IF(H87&gt;0,IF(RIGHT(G87,1)="*",0,1),0)</f>
        <v>0</v>
      </c>
      <c r="X87" s="26">
        <f>IF(OR(G87=data!$I$18,G87=data!$I$19,G87=data!$I$20,G87=data!$I$21,G87=data!$I$22,G87=data!$I$23,G87=data!$I$24,G87=data!$I$25,G87=data!$I$26,G87=data!$I$27,G87=data!$I$28,G87=data!$I$29,G87=data!$I$30,G87=data!$I$31,G87=data!$I$32,G87=data!$I$33,G87=data!$I$34,G87=data!$I$35,G87=data!$I$36,G87=data!$I$37,G87=data!$I$38,G87=data!$I$39,G87=data!$I$40,G87=data!$I$41,G87=data!$I$42,G87=data!$I$43,G87=data!$I$44),1,0)</f>
        <v>0</v>
      </c>
      <c r="Z87" s="179" t="s">
        <v>300</v>
      </c>
      <c r="AA87" s="10"/>
      <c r="AB87" s="10"/>
      <c r="AC87" s="171">
        <v>160</v>
      </c>
      <c r="AD87" s="336"/>
      <c r="AE87" s="227"/>
      <c r="AF87" s="171">
        <v>160</v>
      </c>
      <c r="AG87" s="336"/>
      <c r="AH87" s="227"/>
      <c r="AI87" s="171">
        <v>160</v>
      </c>
      <c r="AJ87" s="336"/>
      <c r="AK87" s="227"/>
      <c r="AL87" s="171">
        <v>160</v>
      </c>
      <c r="AM87" s="336"/>
      <c r="AN87" s="227"/>
      <c r="AO87" s="171">
        <v>160</v>
      </c>
      <c r="AP87" s="336"/>
      <c r="AQ87" s="227"/>
      <c r="AR87" s="171">
        <v>160</v>
      </c>
      <c r="AS87" s="336"/>
      <c r="AT87" s="227"/>
      <c r="AU87" s="171">
        <v>160</v>
      </c>
      <c r="AV87" s="336"/>
      <c r="AW87" s="227"/>
      <c r="AX87" s="171">
        <v>160</v>
      </c>
      <c r="AY87" s="336"/>
      <c r="AZ87" s="227"/>
      <c r="BA87" s="171">
        <v>160</v>
      </c>
      <c r="BB87" s="336"/>
      <c r="BC87" s="227"/>
      <c r="BD87" s="171">
        <v>160</v>
      </c>
      <c r="BE87" s="336"/>
      <c r="BF87" s="227"/>
      <c r="BG87" s="171">
        <v>160</v>
      </c>
      <c r="BH87" s="336"/>
      <c r="BI87" s="227"/>
      <c r="BJ87" s="171">
        <v>160</v>
      </c>
      <c r="BK87" s="336"/>
      <c r="BL87" s="227"/>
      <c r="BM87" s="337">
        <f t="shared" si="92"/>
        <v>0</v>
      </c>
      <c r="BN87" s="231">
        <f t="shared" si="93"/>
        <v>0</v>
      </c>
      <c r="BO87" s="230">
        <f t="shared" si="94"/>
        <v>0</v>
      </c>
      <c r="BP87" s="231">
        <f t="shared" si="95"/>
        <v>0</v>
      </c>
      <c r="BS87" s="167">
        <v>160</v>
      </c>
      <c r="BT87" s="335"/>
      <c r="BU87" s="180"/>
      <c r="BV87" s="167">
        <v>160</v>
      </c>
      <c r="BW87" s="335"/>
      <c r="BX87" s="180"/>
      <c r="BY87" s="167">
        <v>160</v>
      </c>
      <c r="BZ87" s="335"/>
      <c r="CA87" s="180"/>
      <c r="CB87" s="167">
        <v>160</v>
      </c>
      <c r="CC87" s="335"/>
      <c r="CD87" s="180"/>
      <c r="CE87" s="167">
        <v>160</v>
      </c>
      <c r="CF87" s="335"/>
      <c r="CG87" s="180"/>
      <c r="CH87" s="167">
        <v>160</v>
      </c>
      <c r="CI87" s="335"/>
      <c r="CJ87" s="180"/>
      <c r="CK87" s="167">
        <v>160</v>
      </c>
      <c r="CL87" s="335"/>
      <c r="CM87" s="180"/>
      <c r="CN87" s="167">
        <v>160</v>
      </c>
      <c r="CO87" s="335"/>
      <c r="CP87" s="180"/>
      <c r="CQ87" s="256">
        <f t="shared" si="96"/>
        <v>0</v>
      </c>
      <c r="CR87" s="255">
        <f t="shared" si="97"/>
        <v>0</v>
      </c>
      <c r="CS87" s="230">
        <f t="shared" si="98"/>
        <v>0</v>
      </c>
      <c r="CT87" s="231">
        <f t="shared" si="99"/>
        <v>0</v>
      </c>
      <c r="CW87" s="167">
        <v>160</v>
      </c>
      <c r="CX87" s="351"/>
      <c r="CY87" s="172"/>
      <c r="CZ87" s="198">
        <v>160</v>
      </c>
      <c r="DA87" s="336"/>
      <c r="DB87" s="172"/>
      <c r="DC87" s="198">
        <v>160</v>
      </c>
      <c r="DD87" s="336"/>
      <c r="DE87" s="172"/>
      <c r="DF87" s="198">
        <v>160</v>
      </c>
      <c r="DG87" s="336"/>
      <c r="DH87" s="172"/>
      <c r="DI87" s="198">
        <v>160</v>
      </c>
      <c r="DJ87" s="336"/>
      <c r="DK87" s="172"/>
      <c r="DL87" s="167">
        <v>160</v>
      </c>
      <c r="DM87" s="351"/>
      <c r="DN87" s="172"/>
      <c r="DO87" s="198">
        <v>160</v>
      </c>
      <c r="DP87" s="336"/>
      <c r="DQ87" s="172"/>
      <c r="DR87" s="198">
        <v>160</v>
      </c>
      <c r="DS87" s="336"/>
      <c r="DT87" s="172"/>
      <c r="DU87" s="256">
        <f t="shared" si="100"/>
        <v>0</v>
      </c>
      <c r="DV87" s="255">
        <f t="shared" si="101"/>
        <v>0</v>
      </c>
      <c r="DW87" s="230">
        <f t="shared" si="102"/>
        <v>0</v>
      </c>
      <c r="DX87" s="231">
        <f t="shared" si="103"/>
        <v>0</v>
      </c>
      <c r="EA87" s="357">
        <v>160</v>
      </c>
      <c r="EB87" s="335"/>
      <c r="EC87" s="172"/>
      <c r="ED87" s="198">
        <v>160</v>
      </c>
      <c r="EE87" s="335"/>
      <c r="EF87" s="172"/>
      <c r="EG87" s="198">
        <v>160</v>
      </c>
      <c r="EH87" s="335"/>
      <c r="EI87" s="172"/>
      <c r="EJ87" s="198">
        <v>160</v>
      </c>
      <c r="EK87" s="335"/>
      <c r="EL87" s="172"/>
      <c r="EM87" s="167">
        <v>160</v>
      </c>
      <c r="EN87" s="351"/>
      <c r="EO87" s="172"/>
      <c r="EP87" s="198">
        <v>160</v>
      </c>
      <c r="EQ87" s="335"/>
      <c r="ER87" s="172"/>
      <c r="ES87" s="167">
        <v>160</v>
      </c>
      <c r="ET87" s="351"/>
      <c r="EU87" s="172"/>
      <c r="EV87" s="198">
        <v>160</v>
      </c>
      <c r="EW87" s="335"/>
      <c r="EX87" s="172"/>
      <c r="EY87" s="256">
        <f t="shared" si="104"/>
        <v>0</v>
      </c>
      <c r="EZ87" s="255">
        <f t="shared" si="105"/>
        <v>0</v>
      </c>
      <c r="FA87" s="230">
        <f t="shared" si="106"/>
        <v>0</v>
      </c>
      <c r="FB87" s="231">
        <f t="shared" si="107"/>
        <v>0</v>
      </c>
      <c r="FE87" s="357">
        <v>160</v>
      </c>
      <c r="FF87" s="335"/>
      <c r="FG87" s="172"/>
      <c r="FH87" s="198">
        <v>160</v>
      </c>
      <c r="FI87" s="335"/>
      <c r="FJ87" s="172"/>
      <c r="FK87" s="198">
        <v>160</v>
      </c>
      <c r="FL87" s="335"/>
      <c r="FM87" s="172"/>
      <c r="FN87" s="198">
        <v>160</v>
      </c>
      <c r="FO87" s="335"/>
      <c r="FP87" s="172"/>
      <c r="FQ87" s="198">
        <v>160</v>
      </c>
      <c r="FR87" s="335"/>
      <c r="FS87" s="172"/>
      <c r="FT87" s="198">
        <v>160</v>
      </c>
      <c r="FU87" s="335"/>
      <c r="FV87" s="172"/>
      <c r="FW87" s="198">
        <v>160</v>
      </c>
      <c r="FX87" s="335"/>
      <c r="FY87" s="172"/>
      <c r="FZ87" s="198">
        <v>160</v>
      </c>
      <c r="GA87" s="335"/>
      <c r="GB87" s="172"/>
      <c r="GC87" s="256">
        <f t="shared" si="108"/>
        <v>0</v>
      </c>
      <c r="GD87" s="255">
        <f t="shared" si="109"/>
        <v>0</v>
      </c>
      <c r="GE87" s="230">
        <f t="shared" si="110"/>
        <v>0</v>
      </c>
      <c r="GF87" s="231">
        <f t="shared" si="111"/>
        <v>0</v>
      </c>
      <c r="GI87" s="357">
        <v>160</v>
      </c>
      <c r="GJ87" s="335"/>
      <c r="GK87" s="172"/>
      <c r="GL87" s="198">
        <v>160</v>
      </c>
      <c r="GM87" s="335"/>
      <c r="GN87" s="172"/>
      <c r="GO87" s="167">
        <v>160</v>
      </c>
      <c r="GP87" s="351"/>
      <c r="GQ87" s="172"/>
      <c r="GR87" s="167">
        <v>160</v>
      </c>
      <c r="GS87" s="351"/>
      <c r="GT87" s="172"/>
      <c r="GU87" s="167">
        <v>160</v>
      </c>
      <c r="GV87" s="351"/>
      <c r="GW87" s="172"/>
      <c r="GX87" s="167">
        <v>160</v>
      </c>
      <c r="GY87" s="351"/>
      <c r="GZ87" s="172"/>
      <c r="HA87" s="198">
        <v>160</v>
      </c>
      <c r="HB87" s="335"/>
      <c r="HC87" s="172"/>
      <c r="HD87" s="198">
        <v>160</v>
      </c>
      <c r="HE87" s="335"/>
      <c r="HF87" s="172"/>
      <c r="HG87" s="256">
        <f t="shared" si="112"/>
        <v>0</v>
      </c>
      <c r="HH87" s="255">
        <f t="shared" si="113"/>
        <v>0</v>
      </c>
      <c r="HI87" s="230">
        <f t="shared" si="114"/>
        <v>0</v>
      </c>
      <c r="HJ87" s="231">
        <f t="shared" si="115"/>
        <v>0</v>
      </c>
      <c r="HM87" s="167">
        <v>160</v>
      </c>
      <c r="HN87" s="351"/>
      <c r="HO87" s="172"/>
      <c r="HP87" s="167">
        <v>160</v>
      </c>
      <c r="HQ87" s="351"/>
      <c r="HR87" s="172"/>
      <c r="HS87" s="167">
        <v>160</v>
      </c>
      <c r="HT87" s="351"/>
      <c r="HU87" s="172"/>
      <c r="HV87" s="167">
        <v>160</v>
      </c>
      <c r="HW87" s="351"/>
      <c r="HX87" s="172"/>
      <c r="HY87" s="167">
        <v>160</v>
      </c>
      <c r="HZ87" s="351"/>
      <c r="IA87" s="172"/>
      <c r="IB87" s="167">
        <v>160</v>
      </c>
      <c r="IC87" s="351"/>
      <c r="ID87" s="172"/>
      <c r="IE87" s="167">
        <v>160</v>
      </c>
      <c r="IF87" s="351"/>
      <c r="IG87" s="172"/>
      <c r="IH87" s="167">
        <v>160</v>
      </c>
      <c r="II87" s="351"/>
      <c r="IJ87" s="172"/>
      <c r="IK87" s="256">
        <f t="shared" si="116"/>
        <v>0</v>
      </c>
      <c r="IL87" s="255">
        <f t="shared" si="117"/>
        <v>0</v>
      </c>
      <c r="IM87" s="230">
        <f t="shared" si="118"/>
        <v>0</v>
      </c>
      <c r="IN87" s="231">
        <f t="shared" si="119"/>
        <v>0</v>
      </c>
      <c r="IQ87" s="167">
        <v>160</v>
      </c>
      <c r="IR87" s="351"/>
      <c r="IS87" s="172"/>
      <c r="IT87" s="167">
        <v>160</v>
      </c>
      <c r="IU87" s="351"/>
      <c r="IV87" s="172"/>
      <c r="IW87" s="167">
        <v>160</v>
      </c>
      <c r="IX87" s="351"/>
      <c r="IY87" s="172"/>
      <c r="IZ87" s="167">
        <v>160</v>
      </c>
      <c r="JA87" s="351"/>
      <c r="JB87" s="172"/>
      <c r="JC87" s="167">
        <v>160</v>
      </c>
      <c r="JD87" s="351"/>
      <c r="JE87" s="172"/>
      <c r="JF87" s="167">
        <v>160</v>
      </c>
      <c r="JG87" s="351"/>
      <c r="JH87" s="172"/>
      <c r="JI87" s="209">
        <v>160</v>
      </c>
      <c r="JJ87" s="351"/>
      <c r="JK87" s="172"/>
      <c r="JL87" s="167">
        <v>160</v>
      </c>
      <c r="JM87" s="351"/>
      <c r="JN87" s="172"/>
      <c r="JO87" s="256">
        <f t="shared" si="120"/>
        <v>0</v>
      </c>
      <c r="JP87" s="255">
        <f t="shared" si="121"/>
        <v>0</v>
      </c>
      <c r="JQ87" s="230">
        <f t="shared" si="122"/>
        <v>0</v>
      </c>
      <c r="JR87" s="231">
        <f t="shared" si="123"/>
        <v>0</v>
      </c>
      <c r="JU87" s="357">
        <v>160</v>
      </c>
      <c r="JV87" s="335"/>
      <c r="JW87" s="172"/>
      <c r="JX87" s="167">
        <v>160</v>
      </c>
      <c r="JY87" s="351"/>
      <c r="JZ87" s="172"/>
      <c r="KA87" s="198">
        <v>160</v>
      </c>
      <c r="KB87" s="335"/>
      <c r="KC87" s="172"/>
      <c r="KD87" s="198">
        <v>160</v>
      </c>
      <c r="KE87" s="335"/>
      <c r="KF87" s="172"/>
      <c r="KG87" s="167">
        <v>160</v>
      </c>
      <c r="KH87" s="351"/>
      <c r="KI87" s="172"/>
      <c r="KJ87" s="167">
        <v>160</v>
      </c>
      <c r="KK87" s="351"/>
      <c r="KL87" s="172"/>
      <c r="KM87" s="167">
        <v>160</v>
      </c>
      <c r="KN87" s="351"/>
      <c r="KO87" s="172"/>
      <c r="KP87" s="167">
        <v>160</v>
      </c>
      <c r="KQ87" s="351"/>
      <c r="KR87" s="172"/>
      <c r="KS87" s="256">
        <f t="shared" si="124"/>
        <v>0</v>
      </c>
      <c r="KT87" s="255">
        <f t="shared" si="125"/>
        <v>0</v>
      </c>
      <c r="KU87" s="230">
        <f t="shared" si="126"/>
        <v>0</v>
      </c>
      <c r="KV87" s="231">
        <f t="shared" si="127"/>
        <v>0</v>
      </c>
      <c r="KY87" s="287" t="s">
        <v>300</v>
      </c>
      <c r="KZ87" s="365">
        <v>160</v>
      </c>
      <c r="LA87" s="335"/>
      <c r="LB87" s="180"/>
      <c r="LC87" s="256">
        <f t="shared" si="128"/>
        <v>0</v>
      </c>
      <c r="LD87" s="231">
        <f t="shared" si="74"/>
        <v>0</v>
      </c>
      <c r="LE87" s="230">
        <f t="shared" si="129"/>
        <v>0</v>
      </c>
      <c r="LF87" s="255">
        <f t="shared" si="75"/>
        <v>0</v>
      </c>
      <c r="LG87" s="297"/>
      <c r="LJ87" s="232">
        <f t="shared" si="76"/>
        <v>0</v>
      </c>
      <c r="LK87" s="259">
        <f t="shared" si="77"/>
        <v>0</v>
      </c>
      <c r="LL87" s="230">
        <f t="shared" si="78"/>
        <v>0</v>
      </c>
      <c r="LM87" s="231">
        <f t="shared" si="79"/>
        <v>0</v>
      </c>
      <c r="LN87" s="234">
        <f t="shared" si="80"/>
        <v>0</v>
      </c>
      <c r="LO87" s="233">
        <f t="shared" si="81"/>
        <v>0</v>
      </c>
      <c r="LP87" s="230">
        <f t="shared" si="82"/>
        <v>0</v>
      </c>
      <c r="LQ87" s="255">
        <f t="shared" si="83"/>
        <v>0</v>
      </c>
      <c r="LR87" s="426">
        <f t="shared" si="84"/>
        <v>0</v>
      </c>
      <c r="LS87" s="434">
        <f t="shared" si="85"/>
        <v>0</v>
      </c>
      <c r="LT87" s="426">
        <f t="shared" si="86"/>
        <v>0</v>
      </c>
      <c r="LU87" s="431">
        <f t="shared" si="87"/>
        <v>0</v>
      </c>
      <c r="LV87" s="429" t="s">
        <v>343</v>
      </c>
      <c r="LW87" s="434" t="s">
        <v>343</v>
      </c>
      <c r="LX87" s="426">
        <f t="shared" si="88"/>
        <v>0</v>
      </c>
      <c r="LY87" s="431">
        <f t="shared" si="89"/>
        <v>0</v>
      </c>
      <c r="MD87" s="26"/>
      <c r="ME87" s="26"/>
      <c r="MG87" s="26"/>
    </row>
    <row r="88" spans="2:345" s="4" customFormat="1" ht="15" hidden="1" customHeight="1" x14ac:dyDescent="0.25">
      <c r="B88" s="46"/>
      <c r="C88" s="572"/>
      <c r="D88" s="573"/>
      <c r="E88" s="564"/>
      <c r="F88" s="575"/>
      <c r="G88" s="593"/>
      <c r="H88" s="58"/>
      <c r="I88" s="57">
        <f>INT(ROUND(F88,2)*(IF(RIGHT(G88,1)="*",data!$J$11*H88+(IF(H88&gt;0, data!$K$11,0)),(IF(G88&gt;0,data!$J$11*RIGHT(G88,5)+data!$K$11,0)))))</f>
        <v>0</v>
      </c>
      <c r="J88" s="57"/>
      <c r="K88" s="594"/>
      <c r="L88" s="566"/>
      <c r="M88" s="131"/>
      <c r="N88" s="57">
        <f>INT(ROUND(F88,2)*(IF(J88&gt;0,(IF(L88="ano",data!$J$6,0)),0)))</f>
        <v>0</v>
      </c>
      <c r="O88" s="61"/>
      <c r="P88" s="63"/>
      <c r="Q88" s="26"/>
      <c r="R88" s="292" t="str">
        <f t="shared" si="90"/>
        <v/>
      </c>
      <c r="S88" s="293" t="str">
        <f t="shared" si="91"/>
        <v/>
      </c>
      <c r="T88" s="65" t="s">
        <v>343</v>
      </c>
      <c r="U88" s="294" t="str">
        <f t="shared" si="130"/>
        <v/>
      </c>
      <c r="V88" s="23"/>
      <c r="W88" s="26"/>
      <c r="X88" s="26">
        <f>IF(OR(G88=data!$I$18,G88=data!$I$19,G88=data!$I$20,G88=data!$I$21,G88=data!$I$22,G88=data!$I$23,G88=data!$I$24,G88=data!$I$25,G88=data!$I$26,G88=data!$I$27,G88=data!$I$28,G88=data!$I$29,G88=data!$I$30,G88=data!$I$31,G88=data!$I$32,G88=data!$I$33,G88=data!$I$34,G88=data!$I$35,G88=data!$I$36,G88=data!$I$37,G88=data!$I$38,G88=data!$I$39,G88=data!$I$40,G88=data!$I$41,G88=data!$I$42,G88=data!$I$43,G88=data!$I$44),1,0)</f>
        <v>0</v>
      </c>
      <c r="Z88" s="176" t="s">
        <v>300</v>
      </c>
      <c r="AA88" s="10"/>
      <c r="AB88" s="10"/>
      <c r="AC88" s="578">
        <v>160</v>
      </c>
      <c r="AD88" s="579"/>
      <c r="AE88" s="580"/>
      <c r="AF88" s="578">
        <v>160</v>
      </c>
      <c r="AG88" s="579"/>
      <c r="AH88" s="580"/>
      <c r="AI88" s="578">
        <v>160</v>
      </c>
      <c r="AJ88" s="579"/>
      <c r="AK88" s="580"/>
      <c r="AL88" s="578">
        <v>160</v>
      </c>
      <c r="AM88" s="579"/>
      <c r="AN88" s="580"/>
      <c r="AO88" s="578">
        <v>160</v>
      </c>
      <c r="AP88" s="579"/>
      <c r="AQ88" s="580"/>
      <c r="AR88" s="578">
        <v>160</v>
      </c>
      <c r="AS88" s="579"/>
      <c r="AT88" s="580"/>
      <c r="AU88" s="578">
        <v>160</v>
      </c>
      <c r="AV88" s="579"/>
      <c r="AW88" s="580"/>
      <c r="AX88" s="578">
        <v>160</v>
      </c>
      <c r="AY88" s="579"/>
      <c r="AZ88" s="580"/>
      <c r="BA88" s="578">
        <v>160</v>
      </c>
      <c r="BB88" s="579"/>
      <c r="BC88" s="580"/>
      <c r="BD88" s="578">
        <v>160</v>
      </c>
      <c r="BE88" s="579"/>
      <c r="BF88" s="580"/>
      <c r="BG88" s="578">
        <v>160</v>
      </c>
      <c r="BH88" s="579"/>
      <c r="BI88" s="580"/>
      <c r="BJ88" s="578">
        <v>160</v>
      </c>
      <c r="BK88" s="579"/>
      <c r="BL88" s="580"/>
      <c r="BM88" s="337">
        <f t="shared" si="92"/>
        <v>0</v>
      </c>
      <c r="BN88" s="231">
        <f t="shared" si="93"/>
        <v>0</v>
      </c>
      <c r="BO88" s="230">
        <f t="shared" si="94"/>
        <v>0</v>
      </c>
      <c r="BP88" s="231">
        <f t="shared" si="95"/>
        <v>0</v>
      </c>
      <c r="BQ88" s="23"/>
      <c r="BR88" s="23"/>
      <c r="BS88" s="177">
        <v>160</v>
      </c>
      <c r="BT88" s="591"/>
      <c r="BU88" s="178"/>
      <c r="BV88" s="177">
        <v>160</v>
      </c>
      <c r="BW88" s="591"/>
      <c r="BX88" s="178"/>
      <c r="BY88" s="177">
        <v>160</v>
      </c>
      <c r="BZ88" s="591"/>
      <c r="CA88" s="178"/>
      <c r="CB88" s="177">
        <v>160</v>
      </c>
      <c r="CC88" s="591"/>
      <c r="CD88" s="178"/>
      <c r="CE88" s="177">
        <v>160</v>
      </c>
      <c r="CF88" s="591"/>
      <c r="CG88" s="178"/>
      <c r="CH88" s="177">
        <v>160</v>
      </c>
      <c r="CI88" s="591"/>
      <c r="CJ88" s="178"/>
      <c r="CK88" s="177">
        <v>160</v>
      </c>
      <c r="CL88" s="591"/>
      <c r="CM88" s="178"/>
      <c r="CN88" s="177">
        <v>160</v>
      </c>
      <c r="CO88" s="591"/>
      <c r="CP88" s="178"/>
      <c r="CQ88" s="256">
        <f t="shared" si="96"/>
        <v>0</v>
      </c>
      <c r="CR88" s="255">
        <f t="shared" si="97"/>
        <v>0</v>
      </c>
      <c r="CS88" s="230">
        <f t="shared" si="98"/>
        <v>0</v>
      </c>
      <c r="CT88" s="231">
        <f t="shared" si="99"/>
        <v>0</v>
      </c>
      <c r="CU88" s="23"/>
      <c r="CV88" s="23"/>
      <c r="CW88" s="177">
        <v>160</v>
      </c>
      <c r="CX88" s="584"/>
      <c r="CY88" s="585"/>
      <c r="CZ88" s="205">
        <v>160</v>
      </c>
      <c r="DA88" s="579"/>
      <c r="DB88" s="585"/>
      <c r="DC88" s="205">
        <v>160</v>
      </c>
      <c r="DD88" s="579"/>
      <c r="DE88" s="585"/>
      <c r="DF88" s="205">
        <v>160</v>
      </c>
      <c r="DG88" s="579"/>
      <c r="DH88" s="585"/>
      <c r="DI88" s="205">
        <v>160</v>
      </c>
      <c r="DJ88" s="579"/>
      <c r="DK88" s="585"/>
      <c r="DL88" s="177">
        <v>160</v>
      </c>
      <c r="DM88" s="584"/>
      <c r="DN88" s="585"/>
      <c r="DO88" s="205">
        <v>160</v>
      </c>
      <c r="DP88" s="579"/>
      <c r="DQ88" s="585"/>
      <c r="DR88" s="205">
        <v>160</v>
      </c>
      <c r="DS88" s="579"/>
      <c r="DT88" s="585"/>
      <c r="DU88" s="256">
        <f t="shared" si="100"/>
        <v>0</v>
      </c>
      <c r="DV88" s="255">
        <f t="shared" si="101"/>
        <v>0</v>
      </c>
      <c r="DW88" s="230">
        <f t="shared" si="102"/>
        <v>0</v>
      </c>
      <c r="DX88" s="231">
        <f t="shared" si="103"/>
        <v>0</v>
      </c>
      <c r="DY88" s="23"/>
      <c r="DZ88" s="23"/>
      <c r="EA88" s="586">
        <v>160</v>
      </c>
      <c r="EB88" s="591"/>
      <c r="EC88" s="585"/>
      <c r="ED88" s="205">
        <v>160</v>
      </c>
      <c r="EE88" s="591"/>
      <c r="EF88" s="585"/>
      <c r="EG88" s="205">
        <v>160</v>
      </c>
      <c r="EH88" s="591"/>
      <c r="EI88" s="585"/>
      <c r="EJ88" s="205">
        <v>160</v>
      </c>
      <c r="EK88" s="591"/>
      <c r="EL88" s="585"/>
      <c r="EM88" s="177">
        <v>160</v>
      </c>
      <c r="EN88" s="584"/>
      <c r="EO88" s="585"/>
      <c r="EP88" s="205">
        <v>160</v>
      </c>
      <c r="EQ88" s="591"/>
      <c r="ER88" s="585"/>
      <c r="ES88" s="177">
        <v>160</v>
      </c>
      <c r="ET88" s="584"/>
      <c r="EU88" s="585"/>
      <c r="EV88" s="205">
        <v>160</v>
      </c>
      <c r="EW88" s="591"/>
      <c r="EX88" s="585"/>
      <c r="EY88" s="256">
        <f t="shared" si="104"/>
        <v>0</v>
      </c>
      <c r="EZ88" s="255">
        <f t="shared" si="105"/>
        <v>0</v>
      </c>
      <c r="FA88" s="230">
        <f t="shared" si="106"/>
        <v>0</v>
      </c>
      <c r="FB88" s="231">
        <f t="shared" si="107"/>
        <v>0</v>
      </c>
      <c r="FC88" s="23"/>
      <c r="FD88" s="23"/>
      <c r="FE88" s="586">
        <v>160</v>
      </c>
      <c r="FF88" s="591"/>
      <c r="FG88" s="585"/>
      <c r="FH88" s="205">
        <v>160</v>
      </c>
      <c r="FI88" s="591"/>
      <c r="FJ88" s="585"/>
      <c r="FK88" s="205">
        <v>160</v>
      </c>
      <c r="FL88" s="591"/>
      <c r="FM88" s="585"/>
      <c r="FN88" s="205">
        <v>160</v>
      </c>
      <c r="FO88" s="591"/>
      <c r="FP88" s="585"/>
      <c r="FQ88" s="205">
        <v>160</v>
      </c>
      <c r="FR88" s="591"/>
      <c r="FS88" s="585"/>
      <c r="FT88" s="205">
        <v>160</v>
      </c>
      <c r="FU88" s="591"/>
      <c r="FV88" s="585"/>
      <c r="FW88" s="205">
        <v>160</v>
      </c>
      <c r="FX88" s="591"/>
      <c r="FY88" s="585"/>
      <c r="FZ88" s="205">
        <v>160</v>
      </c>
      <c r="GA88" s="591"/>
      <c r="GB88" s="585"/>
      <c r="GC88" s="256">
        <f t="shared" si="108"/>
        <v>0</v>
      </c>
      <c r="GD88" s="255">
        <f t="shared" si="109"/>
        <v>0</v>
      </c>
      <c r="GE88" s="230">
        <f t="shared" si="110"/>
        <v>0</v>
      </c>
      <c r="GF88" s="231">
        <f t="shared" si="111"/>
        <v>0</v>
      </c>
      <c r="GG88" s="23"/>
      <c r="GH88" s="23"/>
      <c r="GI88" s="586">
        <v>160</v>
      </c>
      <c r="GJ88" s="591"/>
      <c r="GK88" s="585"/>
      <c r="GL88" s="205">
        <v>160</v>
      </c>
      <c r="GM88" s="591"/>
      <c r="GN88" s="585"/>
      <c r="GO88" s="177">
        <v>160</v>
      </c>
      <c r="GP88" s="584"/>
      <c r="GQ88" s="585"/>
      <c r="GR88" s="177">
        <v>160</v>
      </c>
      <c r="GS88" s="584"/>
      <c r="GT88" s="585"/>
      <c r="GU88" s="177">
        <v>160</v>
      </c>
      <c r="GV88" s="584"/>
      <c r="GW88" s="585"/>
      <c r="GX88" s="177">
        <v>160</v>
      </c>
      <c r="GY88" s="584"/>
      <c r="GZ88" s="585"/>
      <c r="HA88" s="205">
        <v>160</v>
      </c>
      <c r="HB88" s="591"/>
      <c r="HC88" s="585"/>
      <c r="HD88" s="205">
        <v>160</v>
      </c>
      <c r="HE88" s="591"/>
      <c r="HF88" s="585"/>
      <c r="HG88" s="256">
        <f t="shared" si="112"/>
        <v>0</v>
      </c>
      <c r="HH88" s="255">
        <f t="shared" si="113"/>
        <v>0</v>
      </c>
      <c r="HI88" s="230">
        <f t="shared" si="114"/>
        <v>0</v>
      </c>
      <c r="HJ88" s="231">
        <f t="shared" si="115"/>
        <v>0</v>
      </c>
      <c r="HK88" s="23"/>
      <c r="HL88" s="23"/>
      <c r="HM88" s="177">
        <v>160</v>
      </c>
      <c r="HN88" s="584"/>
      <c r="HO88" s="585"/>
      <c r="HP88" s="177">
        <v>160</v>
      </c>
      <c r="HQ88" s="584"/>
      <c r="HR88" s="585"/>
      <c r="HS88" s="177">
        <v>160</v>
      </c>
      <c r="HT88" s="584"/>
      <c r="HU88" s="585"/>
      <c r="HV88" s="177">
        <v>160</v>
      </c>
      <c r="HW88" s="584"/>
      <c r="HX88" s="585"/>
      <c r="HY88" s="177">
        <v>160</v>
      </c>
      <c r="HZ88" s="584"/>
      <c r="IA88" s="585"/>
      <c r="IB88" s="177">
        <v>160</v>
      </c>
      <c r="IC88" s="584"/>
      <c r="ID88" s="585"/>
      <c r="IE88" s="177">
        <v>160</v>
      </c>
      <c r="IF88" s="584"/>
      <c r="IG88" s="585"/>
      <c r="IH88" s="177">
        <v>160</v>
      </c>
      <c r="II88" s="584"/>
      <c r="IJ88" s="585"/>
      <c r="IK88" s="256">
        <f t="shared" si="116"/>
        <v>0</v>
      </c>
      <c r="IL88" s="255">
        <f t="shared" si="117"/>
        <v>0</v>
      </c>
      <c r="IM88" s="230">
        <f t="shared" si="118"/>
        <v>0</v>
      </c>
      <c r="IN88" s="231">
        <f t="shared" si="119"/>
        <v>0</v>
      </c>
      <c r="IO88" s="23"/>
      <c r="IP88" s="23"/>
      <c r="IQ88" s="177">
        <v>160</v>
      </c>
      <c r="IR88" s="584"/>
      <c r="IS88" s="585"/>
      <c r="IT88" s="177">
        <v>160</v>
      </c>
      <c r="IU88" s="584"/>
      <c r="IV88" s="585"/>
      <c r="IW88" s="177">
        <v>160</v>
      </c>
      <c r="IX88" s="584"/>
      <c r="IY88" s="585"/>
      <c r="IZ88" s="177">
        <v>160</v>
      </c>
      <c r="JA88" s="584"/>
      <c r="JB88" s="585"/>
      <c r="JC88" s="177">
        <v>160</v>
      </c>
      <c r="JD88" s="584"/>
      <c r="JE88" s="585"/>
      <c r="JF88" s="177">
        <v>160</v>
      </c>
      <c r="JG88" s="584"/>
      <c r="JH88" s="585"/>
      <c r="JI88" s="568">
        <v>160</v>
      </c>
      <c r="JJ88" s="584"/>
      <c r="JK88" s="585"/>
      <c r="JL88" s="177">
        <v>160</v>
      </c>
      <c r="JM88" s="584"/>
      <c r="JN88" s="585"/>
      <c r="JO88" s="256">
        <f t="shared" si="120"/>
        <v>0</v>
      </c>
      <c r="JP88" s="255">
        <f t="shared" si="121"/>
        <v>0</v>
      </c>
      <c r="JQ88" s="230">
        <f t="shared" si="122"/>
        <v>0</v>
      </c>
      <c r="JR88" s="231">
        <f t="shared" si="123"/>
        <v>0</v>
      </c>
      <c r="JS88" s="23"/>
      <c r="JT88" s="23"/>
      <c r="JU88" s="586">
        <v>160</v>
      </c>
      <c r="JV88" s="591"/>
      <c r="JW88" s="585"/>
      <c r="JX88" s="177">
        <v>160</v>
      </c>
      <c r="JY88" s="584"/>
      <c r="JZ88" s="585"/>
      <c r="KA88" s="205">
        <v>160</v>
      </c>
      <c r="KB88" s="591"/>
      <c r="KC88" s="585"/>
      <c r="KD88" s="205">
        <v>160</v>
      </c>
      <c r="KE88" s="591"/>
      <c r="KF88" s="585"/>
      <c r="KG88" s="177">
        <v>160</v>
      </c>
      <c r="KH88" s="584"/>
      <c r="KI88" s="585"/>
      <c r="KJ88" s="177">
        <v>160</v>
      </c>
      <c r="KK88" s="584"/>
      <c r="KL88" s="585"/>
      <c r="KM88" s="177">
        <v>160</v>
      </c>
      <c r="KN88" s="584"/>
      <c r="KO88" s="585"/>
      <c r="KP88" s="177">
        <v>160</v>
      </c>
      <c r="KQ88" s="584"/>
      <c r="KR88" s="585"/>
      <c r="KS88" s="256">
        <f t="shared" si="124"/>
        <v>0</v>
      </c>
      <c r="KT88" s="255">
        <f t="shared" si="125"/>
        <v>0</v>
      </c>
      <c r="KU88" s="230">
        <f t="shared" si="126"/>
        <v>0</v>
      </c>
      <c r="KV88" s="231">
        <f t="shared" si="127"/>
        <v>0</v>
      </c>
      <c r="KW88" s="23"/>
      <c r="KX88" s="23"/>
      <c r="KY88" s="589" t="s">
        <v>300</v>
      </c>
      <c r="KZ88" s="595">
        <v>160</v>
      </c>
      <c r="LA88" s="591"/>
      <c r="LB88" s="178"/>
      <c r="LC88" s="256">
        <f t="shared" si="128"/>
        <v>0</v>
      </c>
      <c r="LD88" s="231">
        <f t="shared" si="74"/>
        <v>0</v>
      </c>
      <c r="LE88" s="230">
        <f t="shared" si="129"/>
        <v>0</v>
      </c>
      <c r="LF88" s="255">
        <f t="shared" si="75"/>
        <v>0</v>
      </c>
      <c r="LG88" s="592"/>
      <c r="LH88" s="23"/>
      <c r="LI88" s="23"/>
      <c r="LJ88" s="232">
        <f t="shared" si="76"/>
        <v>0</v>
      </c>
      <c r="LK88" s="259">
        <f t="shared" si="77"/>
        <v>0</v>
      </c>
      <c r="LL88" s="230">
        <f t="shared" si="78"/>
        <v>0</v>
      </c>
      <c r="LM88" s="231">
        <f t="shared" si="79"/>
        <v>0</v>
      </c>
      <c r="LN88" s="234">
        <f t="shared" si="80"/>
        <v>0</v>
      </c>
      <c r="LO88" s="233">
        <f t="shared" si="81"/>
        <v>0</v>
      </c>
      <c r="LP88" s="230">
        <f t="shared" si="82"/>
        <v>0</v>
      </c>
      <c r="LQ88" s="255">
        <f t="shared" si="83"/>
        <v>0</v>
      </c>
      <c r="LR88" s="426">
        <f t="shared" si="84"/>
        <v>0</v>
      </c>
      <c r="LS88" s="434">
        <f t="shared" si="85"/>
        <v>0</v>
      </c>
      <c r="LT88" s="426">
        <f t="shared" si="86"/>
        <v>0</v>
      </c>
      <c r="LU88" s="431">
        <f t="shared" si="87"/>
        <v>0</v>
      </c>
      <c r="LV88" s="429" t="s">
        <v>343</v>
      </c>
      <c r="LW88" s="434" t="s">
        <v>343</v>
      </c>
      <c r="LX88" s="426">
        <f t="shared" si="88"/>
        <v>0</v>
      </c>
      <c r="LY88" s="431">
        <f t="shared" si="89"/>
        <v>0</v>
      </c>
      <c r="LZ88" s="23"/>
      <c r="MD88" s="26"/>
      <c r="ME88" s="26"/>
      <c r="MG88" s="26"/>
    </row>
    <row r="89" spans="2:345" s="4" customFormat="1" ht="16.5" customHeight="1" x14ac:dyDescent="0.25">
      <c r="B89" s="46" t="s">
        <v>51</v>
      </c>
      <c r="C89" s="952"/>
      <c r="D89" s="953"/>
      <c r="E89" s="313"/>
      <c r="F89" s="314"/>
      <c r="G89" s="315"/>
      <c r="H89" s="59"/>
      <c r="I89" s="57">
        <f>INT(ROUND(F89,2)*(IF(RIGHT(G89,1)="*",data!$J$11*H89+(IF(H89&gt;0, data!$K$11,0)),(IF(G89&gt;0,data!$J$11*RIGHT(G89,5)+data!$K$11,0)))))</f>
        <v>0</v>
      </c>
      <c r="J89" s="57">
        <f>IF(E89&gt;0,I89*E89,0)</f>
        <v>0</v>
      </c>
      <c r="K89" s="319"/>
      <c r="L89" s="320"/>
      <c r="M89" s="318"/>
      <c r="N89" s="57">
        <f>INT(ROUND(F89,2)*(IF(J89&gt;0,(IF(L89="ano",data!$J$6,0)),0)))</f>
        <v>0</v>
      </c>
      <c r="O89" s="61">
        <f>IF(M89&gt;E89,N89*E89,N89*M89)</f>
        <v>0</v>
      </c>
      <c r="P89" s="63">
        <f>J89+O89</f>
        <v>0</v>
      </c>
      <c r="Q89" s="26"/>
      <c r="R89" s="292" t="str">
        <f t="shared" si="90"/>
        <v/>
      </c>
      <c r="S89" s="293" t="str">
        <f t="shared" si="91"/>
        <v/>
      </c>
      <c r="T89" s="65" t="s">
        <v>343</v>
      </c>
      <c r="U89" s="294" t="str">
        <f t="shared" si="130"/>
        <v/>
      </c>
      <c r="V89" s="4">
        <f>IF(P89&gt;0,IF(ISTEXT(C89)=TRUE,0,1),0)</f>
        <v>0</v>
      </c>
      <c r="W89" s="26">
        <f>IF(H89&gt;0,IF(RIGHT(G89,1)="*",0,1),0)</f>
        <v>0</v>
      </c>
      <c r="X89" s="26">
        <f>IF(OR(G89=data!$I$18,G89=data!$I$19,G89=data!$I$20,G89=data!$I$21,G89=data!$I$22,G89=data!$I$23,G89=data!$I$24,G89=data!$I$25,G89=data!$I$26,G89=data!$I$27,G89=data!$I$28,G89=data!$I$29,G89=data!$I$30,G89=data!$I$31,G89=data!$I$32,G89=data!$I$33,G89=data!$I$34,G89=data!$I$35,G89=data!$I$36,G89=data!$I$37,G89=data!$I$38,G89=data!$I$39,G89=data!$I$40,G89=data!$I$41,G89=data!$I$42,G89=data!$I$43,G89=data!$I$44),1,0)</f>
        <v>0</v>
      </c>
      <c r="Z89" s="179" t="s">
        <v>300</v>
      </c>
      <c r="AA89" s="10"/>
      <c r="AB89" s="10"/>
      <c r="AC89" s="171">
        <v>160</v>
      </c>
      <c r="AD89" s="336"/>
      <c r="AE89" s="227"/>
      <c r="AF89" s="171">
        <v>160</v>
      </c>
      <c r="AG89" s="336"/>
      <c r="AH89" s="227"/>
      <c r="AI89" s="171">
        <v>160</v>
      </c>
      <c r="AJ89" s="336"/>
      <c r="AK89" s="227"/>
      <c r="AL89" s="171">
        <v>160</v>
      </c>
      <c r="AM89" s="336"/>
      <c r="AN89" s="227"/>
      <c r="AO89" s="171">
        <v>160</v>
      </c>
      <c r="AP89" s="336"/>
      <c r="AQ89" s="227"/>
      <c r="AR89" s="171">
        <v>160</v>
      </c>
      <c r="AS89" s="336"/>
      <c r="AT89" s="227"/>
      <c r="AU89" s="171">
        <v>160</v>
      </c>
      <c r="AV89" s="336"/>
      <c r="AW89" s="227"/>
      <c r="AX89" s="171">
        <v>160</v>
      </c>
      <c r="AY89" s="336"/>
      <c r="AZ89" s="227"/>
      <c r="BA89" s="171">
        <v>160</v>
      </c>
      <c r="BB89" s="336"/>
      <c r="BC89" s="227"/>
      <c r="BD89" s="171">
        <v>160</v>
      </c>
      <c r="BE89" s="336"/>
      <c r="BF89" s="227"/>
      <c r="BG89" s="171">
        <v>160</v>
      </c>
      <c r="BH89" s="336"/>
      <c r="BI89" s="227"/>
      <c r="BJ89" s="171">
        <v>160</v>
      </c>
      <c r="BK89" s="336"/>
      <c r="BL89" s="227"/>
      <c r="BM89" s="337">
        <f t="shared" si="92"/>
        <v>0</v>
      </c>
      <c r="BN89" s="231">
        <f t="shared" si="93"/>
        <v>0</v>
      </c>
      <c r="BO89" s="230">
        <f t="shared" si="94"/>
        <v>0</v>
      </c>
      <c r="BP89" s="231">
        <f t="shared" si="95"/>
        <v>0</v>
      </c>
      <c r="BS89" s="167">
        <v>160</v>
      </c>
      <c r="BT89" s="335"/>
      <c r="BU89" s="180"/>
      <c r="BV89" s="167">
        <v>160</v>
      </c>
      <c r="BW89" s="335"/>
      <c r="BX89" s="180"/>
      <c r="BY89" s="167">
        <v>160</v>
      </c>
      <c r="BZ89" s="335"/>
      <c r="CA89" s="180"/>
      <c r="CB89" s="167">
        <v>160</v>
      </c>
      <c r="CC89" s="335"/>
      <c r="CD89" s="180"/>
      <c r="CE89" s="167">
        <v>160</v>
      </c>
      <c r="CF89" s="335"/>
      <c r="CG89" s="180"/>
      <c r="CH89" s="167">
        <v>160</v>
      </c>
      <c r="CI89" s="335"/>
      <c r="CJ89" s="180"/>
      <c r="CK89" s="167">
        <v>160</v>
      </c>
      <c r="CL89" s="335"/>
      <c r="CM89" s="180"/>
      <c r="CN89" s="167">
        <v>160</v>
      </c>
      <c r="CO89" s="335"/>
      <c r="CP89" s="180"/>
      <c r="CQ89" s="256">
        <f t="shared" si="96"/>
        <v>0</v>
      </c>
      <c r="CR89" s="255">
        <f t="shared" si="97"/>
        <v>0</v>
      </c>
      <c r="CS89" s="230">
        <f t="shared" si="98"/>
        <v>0</v>
      </c>
      <c r="CT89" s="231">
        <f t="shared" si="99"/>
        <v>0</v>
      </c>
      <c r="CW89" s="167">
        <v>160</v>
      </c>
      <c r="CX89" s="351"/>
      <c r="CY89" s="172"/>
      <c r="CZ89" s="198">
        <v>160</v>
      </c>
      <c r="DA89" s="336"/>
      <c r="DB89" s="172"/>
      <c r="DC89" s="198">
        <v>160</v>
      </c>
      <c r="DD89" s="336"/>
      <c r="DE89" s="172"/>
      <c r="DF89" s="198">
        <v>160</v>
      </c>
      <c r="DG89" s="336"/>
      <c r="DH89" s="172"/>
      <c r="DI89" s="198">
        <v>160</v>
      </c>
      <c r="DJ89" s="336"/>
      <c r="DK89" s="172"/>
      <c r="DL89" s="167">
        <v>160</v>
      </c>
      <c r="DM89" s="351"/>
      <c r="DN89" s="172"/>
      <c r="DO89" s="198">
        <v>160</v>
      </c>
      <c r="DP89" s="336"/>
      <c r="DQ89" s="172"/>
      <c r="DR89" s="198">
        <v>160</v>
      </c>
      <c r="DS89" s="336"/>
      <c r="DT89" s="172"/>
      <c r="DU89" s="256">
        <f t="shared" si="100"/>
        <v>0</v>
      </c>
      <c r="DV89" s="255">
        <f t="shared" si="101"/>
        <v>0</v>
      </c>
      <c r="DW89" s="230">
        <f t="shared" si="102"/>
        <v>0</v>
      </c>
      <c r="DX89" s="231">
        <f t="shared" si="103"/>
        <v>0</v>
      </c>
      <c r="EA89" s="357">
        <v>160</v>
      </c>
      <c r="EB89" s="335"/>
      <c r="EC89" s="172"/>
      <c r="ED89" s="198">
        <v>160</v>
      </c>
      <c r="EE89" s="335"/>
      <c r="EF89" s="172"/>
      <c r="EG89" s="198">
        <v>160</v>
      </c>
      <c r="EH89" s="335"/>
      <c r="EI89" s="172"/>
      <c r="EJ89" s="198">
        <v>160</v>
      </c>
      <c r="EK89" s="335"/>
      <c r="EL89" s="172"/>
      <c r="EM89" s="167">
        <v>160</v>
      </c>
      <c r="EN89" s="351"/>
      <c r="EO89" s="172"/>
      <c r="EP89" s="198">
        <v>160</v>
      </c>
      <c r="EQ89" s="335"/>
      <c r="ER89" s="172"/>
      <c r="ES89" s="167">
        <v>160</v>
      </c>
      <c r="ET89" s="351"/>
      <c r="EU89" s="172"/>
      <c r="EV89" s="198">
        <v>160</v>
      </c>
      <c r="EW89" s="335"/>
      <c r="EX89" s="172"/>
      <c r="EY89" s="256">
        <f t="shared" si="104"/>
        <v>0</v>
      </c>
      <c r="EZ89" s="255">
        <f t="shared" si="105"/>
        <v>0</v>
      </c>
      <c r="FA89" s="230">
        <f t="shared" si="106"/>
        <v>0</v>
      </c>
      <c r="FB89" s="231">
        <f t="shared" si="107"/>
        <v>0</v>
      </c>
      <c r="FE89" s="357">
        <v>160</v>
      </c>
      <c r="FF89" s="335"/>
      <c r="FG89" s="172"/>
      <c r="FH89" s="198">
        <v>160</v>
      </c>
      <c r="FI89" s="335"/>
      <c r="FJ89" s="172"/>
      <c r="FK89" s="198">
        <v>160</v>
      </c>
      <c r="FL89" s="335"/>
      <c r="FM89" s="172"/>
      <c r="FN89" s="198">
        <v>160</v>
      </c>
      <c r="FO89" s="335"/>
      <c r="FP89" s="172"/>
      <c r="FQ89" s="198">
        <v>160</v>
      </c>
      <c r="FR89" s="335"/>
      <c r="FS89" s="172"/>
      <c r="FT89" s="198">
        <v>160</v>
      </c>
      <c r="FU89" s="335"/>
      <c r="FV89" s="172"/>
      <c r="FW89" s="198">
        <v>160</v>
      </c>
      <c r="FX89" s="335"/>
      <c r="FY89" s="172"/>
      <c r="FZ89" s="198">
        <v>160</v>
      </c>
      <c r="GA89" s="335"/>
      <c r="GB89" s="172"/>
      <c r="GC89" s="256">
        <f t="shared" si="108"/>
        <v>0</v>
      </c>
      <c r="GD89" s="255">
        <f t="shared" si="109"/>
        <v>0</v>
      </c>
      <c r="GE89" s="230">
        <f t="shared" si="110"/>
        <v>0</v>
      </c>
      <c r="GF89" s="231">
        <f t="shared" si="111"/>
        <v>0</v>
      </c>
      <c r="GI89" s="357">
        <v>160</v>
      </c>
      <c r="GJ89" s="335"/>
      <c r="GK89" s="172"/>
      <c r="GL89" s="198">
        <v>160</v>
      </c>
      <c r="GM89" s="335"/>
      <c r="GN89" s="172"/>
      <c r="GO89" s="167">
        <v>160</v>
      </c>
      <c r="GP89" s="351"/>
      <c r="GQ89" s="172"/>
      <c r="GR89" s="167">
        <v>160</v>
      </c>
      <c r="GS89" s="351"/>
      <c r="GT89" s="172"/>
      <c r="GU89" s="167">
        <v>160</v>
      </c>
      <c r="GV89" s="351"/>
      <c r="GW89" s="172"/>
      <c r="GX89" s="167">
        <v>160</v>
      </c>
      <c r="GY89" s="351"/>
      <c r="GZ89" s="172"/>
      <c r="HA89" s="198">
        <v>160</v>
      </c>
      <c r="HB89" s="335"/>
      <c r="HC89" s="172"/>
      <c r="HD89" s="198">
        <v>160</v>
      </c>
      <c r="HE89" s="335"/>
      <c r="HF89" s="172"/>
      <c r="HG89" s="256">
        <f t="shared" si="112"/>
        <v>0</v>
      </c>
      <c r="HH89" s="255">
        <f t="shared" si="113"/>
        <v>0</v>
      </c>
      <c r="HI89" s="230">
        <f t="shared" si="114"/>
        <v>0</v>
      </c>
      <c r="HJ89" s="231">
        <f t="shared" si="115"/>
        <v>0</v>
      </c>
      <c r="HM89" s="167">
        <v>160</v>
      </c>
      <c r="HN89" s="351"/>
      <c r="HO89" s="172"/>
      <c r="HP89" s="167">
        <v>160</v>
      </c>
      <c r="HQ89" s="351"/>
      <c r="HR89" s="172"/>
      <c r="HS89" s="167">
        <v>160</v>
      </c>
      <c r="HT89" s="351"/>
      <c r="HU89" s="172"/>
      <c r="HV89" s="167">
        <v>160</v>
      </c>
      <c r="HW89" s="351"/>
      <c r="HX89" s="172"/>
      <c r="HY89" s="167">
        <v>160</v>
      </c>
      <c r="HZ89" s="351"/>
      <c r="IA89" s="172"/>
      <c r="IB89" s="167">
        <v>160</v>
      </c>
      <c r="IC89" s="351"/>
      <c r="ID89" s="172"/>
      <c r="IE89" s="167">
        <v>160</v>
      </c>
      <c r="IF89" s="351"/>
      <c r="IG89" s="172"/>
      <c r="IH89" s="167">
        <v>160</v>
      </c>
      <c r="II89" s="351"/>
      <c r="IJ89" s="172"/>
      <c r="IK89" s="256">
        <f t="shared" si="116"/>
        <v>0</v>
      </c>
      <c r="IL89" s="255">
        <f t="shared" si="117"/>
        <v>0</v>
      </c>
      <c r="IM89" s="230">
        <f t="shared" si="118"/>
        <v>0</v>
      </c>
      <c r="IN89" s="231">
        <f t="shared" si="119"/>
        <v>0</v>
      </c>
      <c r="IQ89" s="167">
        <v>160</v>
      </c>
      <c r="IR89" s="351"/>
      <c r="IS89" s="172"/>
      <c r="IT89" s="167">
        <v>160</v>
      </c>
      <c r="IU89" s="351"/>
      <c r="IV89" s="172"/>
      <c r="IW89" s="167">
        <v>160</v>
      </c>
      <c r="IX89" s="351"/>
      <c r="IY89" s="172"/>
      <c r="IZ89" s="167">
        <v>160</v>
      </c>
      <c r="JA89" s="351"/>
      <c r="JB89" s="172"/>
      <c r="JC89" s="167">
        <v>160</v>
      </c>
      <c r="JD89" s="351"/>
      <c r="JE89" s="172"/>
      <c r="JF89" s="167">
        <v>160</v>
      </c>
      <c r="JG89" s="351"/>
      <c r="JH89" s="172"/>
      <c r="JI89" s="209">
        <v>160</v>
      </c>
      <c r="JJ89" s="351"/>
      <c r="JK89" s="172"/>
      <c r="JL89" s="167">
        <v>160</v>
      </c>
      <c r="JM89" s="351"/>
      <c r="JN89" s="172"/>
      <c r="JO89" s="256">
        <f t="shared" si="120"/>
        <v>0</v>
      </c>
      <c r="JP89" s="255">
        <f t="shared" si="121"/>
        <v>0</v>
      </c>
      <c r="JQ89" s="230">
        <f t="shared" si="122"/>
        <v>0</v>
      </c>
      <c r="JR89" s="231">
        <f t="shared" si="123"/>
        <v>0</v>
      </c>
      <c r="JU89" s="357">
        <v>160</v>
      </c>
      <c r="JV89" s="335"/>
      <c r="JW89" s="172"/>
      <c r="JX89" s="167">
        <v>160</v>
      </c>
      <c r="JY89" s="351"/>
      <c r="JZ89" s="172"/>
      <c r="KA89" s="198">
        <v>160</v>
      </c>
      <c r="KB89" s="335"/>
      <c r="KC89" s="172"/>
      <c r="KD89" s="198">
        <v>160</v>
      </c>
      <c r="KE89" s="335"/>
      <c r="KF89" s="172"/>
      <c r="KG89" s="167">
        <v>160</v>
      </c>
      <c r="KH89" s="351"/>
      <c r="KI89" s="172"/>
      <c r="KJ89" s="167">
        <v>160</v>
      </c>
      <c r="KK89" s="351"/>
      <c r="KL89" s="172"/>
      <c r="KM89" s="167">
        <v>160</v>
      </c>
      <c r="KN89" s="351"/>
      <c r="KO89" s="172"/>
      <c r="KP89" s="167">
        <v>160</v>
      </c>
      <c r="KQ89" s="351"/>
      <c r="KR89" s="172"/>
      <c r="KS89" s="256">
        <f t="shared" si="124"/>
        <v>0</v>
      </c>
      <c r="KT89" s="255">
        <f t="shared" si="125"/>
        <v>0</v>
      </c>
      <c r="KU89" s="230">
        <f t="shared" si="126"/>
        <v>0</v>
      </c>
      <c r="KV89" s="231">
        <f t="shared" si="127"/>
        <v>0</v>
      </c>
      <c r="KY89" s="287" t="s">
        <v>300</v>
      </c>
      <c r="KZ89" s="365">
        <v>160</v>
      </c>
      <c r="LA89" s="335"/>
      <c r="LB89" s="180"/>
      <c r="LC89" s="256">
        <f t="shared" si="128"/>
        <v>0</v>
      </c>
      <c r="LD89" s="231">
        <f t="shared" si="74"/>
        <v>0</v>
      </c>
      <c r="LE89" s="230">
        <f t="shared" si="129"/>
        <v>0</v>
      </c>
      <c r="LF89" s="255">
        <f t="shared" si="75"/>
        <v>0</v>
      </c>
      <c r="LG89" s="297"/>
      <c r="LJ89" s="232">
        <f t="shared" si="76"/>
        <v>0</v>
      </c>
      <c r="LK89" s="259">
        <f t="shared" si="77"/>
        <v>0</v>
      </c>
      <c r="LL89" s="230">
        <f t="shared" si="78"/>
        <v>0</v>
      </c>
      <c r="LM89" s="231">
        <f t="shared" si="79"/>
        <v>0</v>
      </c>
      <c r="LN89" s="234">
        <f t="shared" si="80"/>
        <v>0</v>
      </c>
      <c r="LO89" s="233">
        <f t="shared" si="81"/>
        <v>0</v>
      </c>
      <c r="LP89" s="230">
        <f t="shared" si="82"/>
        <v>0</v>
      </c>
      <c r="LQ89" s="255">
        <f t="shared" si="83"/>
        <v>0</v>
      </c>
      <c r="LR89" s="426">
        <f t="shared" si="84"/>
        <v>0</v>
      </c>
      <c r="LS89" s="434">
        <f t="shared" si="85"/>
        <v>0</v>
      </c>
      <c r="LT89" s="426">
        <f t="shared" si="86"/>
        <v>0</v>
      </c>
      <c r="LU89" s="431">
        <f t="shared" si="87"/>
        <v>0</v>
      </c>
      <c r="LV89" s="429" t="s">
        <v>343</v>
      </c>
      <c r="LW89" s="434" t="s">
        <v>343</v>
      </c>
      <c r="LX89" s="426">
        <f t="shared" si="88"/>
        <v>0</v>
      </c>
      <c r="LY89" s="431">
        <f t="shared" si="89"/>
        <v>0</v>
      </c>
      <c r="MD89" s="26"/>
      <c r="ME89" s="26"/>
      <c r="MG89" s="26"/>
    </row>
    <row r="90" spans="2:345" s="4" customFormat="1" ht="15" hidden="1" customHeight="1" x14ac:dyDescent="0.25">
      <c r="B90" s="46"/>
      <c r="C90" s="572"/>
      <c r="D90" s="573"/>
      <c r="E90" s="564"/>
      <c r="F90" s="575"/>
      <c r="G90" s="593"/>
      <c r="H90" s="58"/>
      <c r="I90" s="57">
        <f>INT(ROUND(F90,2)*(IF(RIGHT(G90,1)="*",data!$J$11*H90+(IF(H90&gt;0, data!$K$11,0)),(IF(G90&gt;0,data!$J$11*RIGHT(G90,5)+data!$K$11,0)))))</f>
        <v>0</v>
      </c>
      <c r="J90" s="57"/>
      <c r="K90" s="594"/>
      <c r="L90" s="566"/>
      <c r="M90" s="131"/>
      <c r="N90" s="57">
        <f>INT(ROUND(F90,2)*(IF(J90&gt;0,(IF(L90="ano",data!$J$6,0)),0)))</f>
        <v>0</v>
      </c>
      <c r="O90" s="61"/>
      <c r="P90" s="63"/>
      <c r="Q90" s="26"/>
      <c r="R90" s="292" t="str">
        <f t="shared" si="90"/>
        <v/>
      </c>
      <c r="S90" s="293" t="str">
        <f t="shared" si="91"/>
        <v/>
      </c>
      <c r="T90" s="65" t="s">
        <v>343</v>
      </c>
      <c r="U90" s="294" t="str">
        <f t="shared" si="130"/>
        <v/>
      </c>
      <c r="V90" s="23"/>
      <c r="W90" s="26"/>
      <c r="X90" s="26">
        <f>IF(OR(G90=data!$I$18,G90=data!$I$19,G90=data!$I$20,G90=data!$I$21,G90=data!$I$22,G90=data!$I$23,G90=data!$I$24,G90=data!$I$25,G90=data!$I$26,G90=data!$I$27,G90=data!$I$28,G90=data!$I$29,G90=data!$I$30,G90=data!$I$31,G90=data!$I$32,G90=data!$I$33,G90=data!$I$34,G90=data!$I$35,G90=data!$I$36,G90=data!$I$37,G90=data!$I$38,G90=data!$I$39,G90=data!$I$40,G90=data!$I$41,G90=data!$I$42,G90=data!$I$43,G90=data!$I$44),1,0)</f>
        <v>0</v>
      </c>
      <c r="Z90" s="176" t="s">
        <v>300</v>
      </c>
      <c r="AA90" s="10"/>
      <c r="AB90" s="10"/>
      <c r="AC90" s="578">
        <v>160</v>
      </c>
      <c r="AD90" s="579"/>
      <c r="AE90" s="580"/>
      <c r="AF90" s="578">
        <v>160</v>
      </c>
      <c r="AG90" s="579"/>
      <c r="AH90" s="580"/>
      <c r="AI90" s="578">
        <v>160</v>
      </c>
      <c r="AJ90" s="579"/>
      <c r="AK90" s="580"/>
      <c r="AL90" s="578">
        <v>160</v>
      </c>
      <c r="AM90" s="579"/>
      <c r="AN90" s="580"/>
      <c r="AO90" s="578">
        <v>160</v>
      </c>
      <c r="AP90" s="579"/>
      <c r="AQ90" s="580"/>
      <c r="AR90" s="578">
        <v>160</v>
      </c>
      <c r="AS90" s="579"/>
      <c r="AT90" s="580"/>
      <c r="AU90" s="578">
        <v>160</v>
      </c>
      <c r="AV90" s="579"/>
      <c r="AW90" s="580"/>
      <c r="AX90" s="578">
        <v>160</v>
      </c>
      <c r="AY90" s="579"/>
      <c r="AZ90" s="580"/>
      <c r="BA90" s="578">
        <v>160</v>
      </c>
      <c r="BB90" s="579"/>
      <c r="BC90" s="580"/>
      <c r="BD90" s="578">
        <v>160</v>
      </c>
      <c r="BE90" s="579"/>
      <c r="BF90" s="580"/>
      <c r="BG90" s="578">
        <v>160</v>
      </c>
      <c r="BH90" s="579"/>
      <c r="BI90" s="580"/>
      <c r="BJ90" s="578">
        <v>160</v>
      </c>
      <c r="BK90" s="579"/>
      <c r="BL90" s="580"/>
      <c r="BM90" s="337">
        <f t="shared" si="92"/>
        <v>0</v>
      </c>
      <c r="BN90" s="231">
        <f t="shared" si="93"/>
        <v>0</v>
      </c>
      <c r="BO90" s="230">
        <f t="shared" si="94"/>
        <v>0</v>
      </c>
      <c r="BP90" s="231">
        <f t="shared" si="95"/>
        <v>0</v>
      </c>
      <c r="BQ90" s="23"/>
      <c r="BR90" s="23"/>
      <c r="BS90" s="177">
        <v>160</v>
      </c>
      <c r="BT90" s="591"/>
      <c r="BU90" s="178"/>
      <c r="BV90" s="177">
        <v>160</v>
      </c>
      <c r="BW90" s="591"/>
      <c r="BX90" s="178"/>
      <c r="BY90" s="177">
        <v>160</v>
      </c>
      <c r="BZ90" s="591"/>
      <c r="CA90" s="178"/>
      <c r="CB90" s="177">
        <v>160</v>
      </c>
      <c r="CC90" s="591"/>
      <c r="CD90" s="178"/>
      <c r="CE90" s="177">
        <v>160</v>
      </c>
      <c r="CF90" s="591"/>
      <c r="CG90" s="178"/>
      <c r="CH90" s="177">
        <v>160</v>
      </c>
      <c r="CI90" s="591"/>
      <c r="CJ90" s="178"/>
      <c r="CK90" s="177">
        <v>160</v>
      </c>
      <c r="CL90" s="591"/>
      <c r="CM90" s="178"/>
      <c r="CN90" s="177">
        <v>160</v>
      </c>
      <c r="CO90" s="591"/>
      <c r="CP90" s="178"/>
      <c r="CQ90" s="256">
        <f t="shared" si="96"/>
        <v>0</v>
      </c>
      <c r="CR90" s="255">
        <f t="shared" si="97"/>
        <v>0</v>
      </c>
      <c r="CS90" s="230">
        <f t="shared" si="98"/>
        <v>0</v>
      </c>
      <c r="CT90" s="231">
        <f t="shared" si="99"/>
        <v>0</v>
      </c>
      <c r="CU90" s="23"/>
      <c r="CV90" s="23"/>
      <c r="CW90" s="177">
        <v>160</v>
      </c>
      <c r="CX90" s="584"/>
      <c r="CY90" s="585"/>
      <c r="CZ90" s="205">
        <v>160</v>
      </c>
      <c r="DA90" s="579"/>
      <c r="DB90" s="585"/>
      <c r="DC90" s="205">
        <v>160</v>
      </c>
      <c r="DD90" s="579"/>
      <c r="DE90" s="585"/>
      <c r="DF90" s="205">
        <v>160</v>
      </c>
      <c r="DG90" s="579"/>
      <c r="DH90" s="585"/>
      <c r="DI90" s="205">
        <v>160</v>
      </c>
      <c r="DJ90" s="579"/>
      <c r="DK90" s="585"/>
      <c r="DL90" s="177">
        <v>160</v>
      </c>
      <c r="DM90" s="584"/>
      <c r="DN90" s="585"/>
      <c r="DO90" s="205">
        <v>160</v>
      </c>
      <c r="DP90" s="579"/>
      <c r="DQ90" s="585"/>
      <c r="DR90" s="205">
        <v>160</v>
      </c>
      <c r="DS90" s="579"/>
      <c r="DT90" s="585"/>
      <c r="DU90" s="256">
        <f t="shared" si="100"/>
        <v>0</v>
      </c>
      <c r="DV90" s="255">
        <f t="shared" si="101"/>
        <v>0</v>
      </c>
      <c r="DW90" s="230">
        <f t="shared" si="102"/>
        <v>0</v>
      </c>
      <c r="DX90" s="231">
        <f t="shared" si="103"/>
        <v>0</v>
      </c>
      <c r="DY90" s="23"/>
      <c r="DZ90" s="23"/>
      <c r="EA90" s="586">
        <v>160</v>
      </c>
      <c r="EB90" s="591"/>
      <c r="EC90" s="585"/>
      <c r="ED90" s="205">
        <v>160</v>
      </c>
      <c r="EE90" s="591"/>
      <c r="EF90" s="585"/>
      <c r="EG90" s="205">
        <v>160</v>
      </c>
      <c r="EH90" s="591"/>
      <c r="EI90" s="585"/>
      <c r="EJ90" s="205">
        <v>160</v>
      </c>
      <c r="EK90" s="591"/>
      <c r="EL90" s="585"/>
      <c r="EM90" s="177">
        <v>160</v>
      </c>
      <c r="EN90" s="584"/>
      <c r="EO90" s="585"/>
      <c r="EP90" s="205">
        <v>160</v>
      </c>
      <c r="EQ90" s="591"/>
      <c r="ER90" s="585"/>
      <c r="ES90" s="177">
        <v>160</v>
      </c>
      <c r="ET90" s="584"/>
      <c r="EU90" s="585"/>
      <c r="EV90" s="205">
        <v>160</v>
      </c>
      <c r="EW90" s="591"/>
      <c r="EX90" s="585"/>
      <c r="EY90" s="256">
        <f t="shared" si="104"/>
        <v>0</v>
      </c>
      <c r="EZ90" s="255">
        <f t="shared" si="105"/>
        <v>0</v>
      </c>
      <c r="FA90" s="230">
        <f t="shared" si="106"/>
        <v>0</v>
      </c>
      <c r="FB90" s="231">
        <f t="shared" si="107"/>
        <v>0</v>
      </c>
      <c r="FC90" s="23"/>
      <c r="FD90" s="23"/>
      <c r="FE90" s="586">
        <v>160</v>
      </c>
      <c r="FF90" s="591"/>
      <c r="FG90" s="585"/>
      <c r="FH90" s="205">
        <v>160</v>
      </c>
      <c r="FI90" s="591"/>
      <c r="FJ90" s="585"/>
      <c r="FK90" s="205">
        <v>160</v>
      </c>
      <c r="FL90" s="591"/>
      <c r="FM90" s="585"/>
      <c r="FN90" s="205">
        <v>160</v>
      </c>
      <c r="FO90" s="591"/>
      <c r="FP90" s="585"/>
      <c r="FQ90" s="205">
        <v>160</v>
      </c>
      <c r="FR90" s="591"/>
      <c r="FS90" s="585"/>
      <c r="FT90" s="205">
        <v>160</v>
      </c>
      <c r="FU90" s="591"/>
      <c r="FV90" s="585"/>
      <c r="FW90" s="205">
        <v>160</v>
      </c>
      <c r="FX90" s="591"/>
      <c r="FY90" s="585"/>
      <c r="FZ90" s="205">
        <v>160</v>
      </c>
      <c r="GA90" s="591"/>
      <c r="GB90" s="585"/>
      <c r="GC90" s="256">
        <f t="shared" si="108"/>
        <v>0</v>
      </c>
      <c r="GD90" s="255">
        <f t="shared" si="109"/>
        <v>0</v>
      </c>
      <c r="GE90" s="230">
        <f t="shared" si="110"/>
        <v>0</v>
      </c>
      <c r="GF90" s="231">
        <f t="shared" si="111"/>
        <v>0</v>
      </c>
      <c r="GG90" s="23"/>
      <c r="GH90" s="23"/>
      <c r="GI90" s="586">
        <v>160</v>
      </c>
      <c r="GJ90" s="591"/>
      <c r="GK90" s="585"/>
      <c r="GL90" s="205">
        <v>160</v>
      </c>
      <c r="GM90" s="591"/>
      <c r="GN90" s="585"/>
      <c r="GO90" s="177">
        <v>160</v>
      </c>
      <c r="GP90" s="584"/>
      <c r="GQ90" s="585"/>
      <c r="GR90" s="177">
        <v>160</v>
      </c>
      <c r="GS90" s="584"/>
      <c r="GT90" s="585"/>
      <c r="GU90" s="177">
        <v>160</v>
      </c>
      <c r="GV90" s="584"/>
      <c r="GW90" s="585"/>
      <c r="GX90" s="177">
        <v>160</v>
      </c>
      <c r="GY90" s="584"/>
      <c r="GZ90" s="585"/>
      <c r="HA90" s="205">
        <v>160</v>
      </c>
      <c r="HB90" s="591"/>
      <c r="HC90" s="585"/>
      <c r="HD90" s="205">
        <v>160</v>
      </c>
      <c r="HE90" s="591"/>
      <c r="HF90" s="585"/>
      <c r="HG90" s="256">
        <f t="shared" si="112"/>
        <v>0</v>
      </c>
      <c r="HH90" s="255">
        <f t="shared" si="113"/>
        <v>0</v>
      </c>
      <c r="HI90" s="230">
        <f t="shared" si="114"/>
        <v>0</v>
      </c>
      <c r="HJ90" s="231">
        <f t="shared" si="115"/>
        <v>0</v>
      </c>
      <c r="HK90" s="23"/>
      <c r="HL90" s="23"/>
      <c r="HM90" s="177">
        <v>160</v>
      </c>
      <c r="HN90" s="584"/>
      <c r="HO90" s="585"/>
      <c r="HP90" s="177">
        <v>160</v>
      </c>
      <c r="HQ90" s="584"/>
      <c r="HR90" s="585"/>
      <c r="HS90" s="177">
        <v>160</v>
      </c>
      <c r="HT90" s="584"/>
      <c r="HU90" s="585"/>
      <c r="HV90" s="177">
        <v>160</v>
      </c>
      <c r="HW90" s="584"/>
      <c r="HX90" s="585"/>
      <c r="HY90" s="177">
        <v>160</v>
      </c>
      <c r="HZ90" s="584"/>
      <c r="IA90" s="585"/>
      <c r="IB90" s="177">
        <v>160</v>
      </c>
      <c r="IC90" s="584"/>
      <c r="ID90" s="585"/>
      <c r="IE90" s="177">
        <v>160</v>
      </c>
      <c r="IF90" s="584"/>
      <c r="IG90" s="585"/>
      <c r="IH90" s="177">
        <v>160</v>
      </c>
      <c r="II90" s="584"/>
      <c r="IJ90" s="585"/>
      <c r="IK90" s="256">
        <f t="shared" si="116"/>
        <v>0</v>
      </c>
      <c r="IL90" s="255">
        <f t="shared" si="117"/>
        <v>0</v>
      </c>
      <c r="IM90" s="230">
        <f t="shared" si="118"/>
        <v>0</v>
      </c>
      <c r="IN90" s="231">
        <f t="shared" si="119"/>
        <v>0</v>
      </c>
      <c r="IO90" s="23"/>
      <c r="IP90" s="23"/>
      <c r="IQ90" s="177">
        <v>160</v>
      </c>
      <c r="IR90" s="584"/>
      <c r="IS90" s="585"/>
      <c r="IT90" s="177">
        <v>160</v>
      </c>
      <c r="IU90" s="584"/>
      <c r="IV90" s="585"/>
      <c r="IW90" s="177">
        <v>160</v>
      </c>
      <c r="IX90" s="584"/>
      <c r="IY90" s="585"/>
      <c r="IZ90" s="177">
        <v>160</v>
      </c>
      <c r="JA90" s="584"/>
      <c r="JB90" s="585"/>
      <c r="JC90" s="177">
        <v>160</v>
      </c>
      <c r="JD90" s="584"/>
      <c r="JE90" s="585"/>
      <c r="JF90" s="177">
        <v>160</v>
      </c>
      <c r="JG90" s="584"/>
      <c r="JH90" s="585"/>
      <c r="JI90" s="568">
        <v>160</v>
      </c>
      <c r="JJ90" s="584"/>
      <c r="JK90" s="585"/>
      <c r="JL90" s="177">
        <v>160</v>
      </c>
      <c r="JM90" s="584"/>
      <c r="JN90" s="585"/>
      <c r="JO90" s="256">
        <f t="shared" si="120"/>
        <v>0</v>
      </c>
      <c r="JP90" s="255">
        <f t="shared" si="121"/>
        <v>0</v>
      </c>
      <c r="JQ90" s="230">
        <f t="shared" si="122"/>
        <v>0</v>
      </c>
      <c r="JR90" s="231">
        <f t="shared" si="123"/>
        <v>0</v>
      </c>
      <c r="JS90" s="23"/>
      <c r="JT90" s="23"/>
      <c r="JU90" s="586">
        <v>160</v>
      </c>
      <c r="JV90" s="591"/>
      <c r="JW90" s="585"/>
      <c r="JX90" s="177">
        <v>160</v>
      </c>
      <c r="JY90" s="584"/>
      <c r="JZ90" s="585"/>
      <c r="KA90" s="205">
        <v>160</v>
      </c>
      <c r="KB90" s="591"/>
      <c r="KC90" s="585"/>
      <c r="KD90" s="205">
        <v>160</v>
      </c>
      <c r="KE90" s="591"/>
      <c r="KF90" s="585"/>
      <c r="KG90" s="177">
        <v>160</v>
      </c>
      <c r="KH90" s="584"/>
      <c r="KI90" s="585"/>
      <c r="KJ90" s="177">
        <v>160</v>
      </c>
      <c r="KK90" s="584"/>
      <c r="KL90" s="585"/>
      <c r="KM90" s="177">
        <v>160</v>
      </c>
      <c r="KN90" s="584"/>
      <c r="KO90" s="585"/>
      <c r="KP90" s="177">
        <v>160</v>
      </c>
      <c r="KQ90" s="584"/>
      <c r="KR90" s="585"/>
      <c r="KS90" s="256">
        <f t="shared" si="124"/>
        <v>0</v>
      </c>
      <c r="KT90" s="255">
        <f t="shared" si="125"/>
        <v>0</v>
      </c>
      <c r="KU90" s="230">
        <f t="shared" si="126"/>
        <v>0</v>
      </c>
      <c r="KV90" s="231">
        <f t="shared" si="127"/>
        <v>0</v>
      </c>
      <c r="KW90" s="23"/>
      <c r="KX90" s="23"/>
      <c r="KY90" s="589" t="s">
        <v>300</v>
      </c>
      <c r="KZ90" s="595">
        <v>160</v>
      </c>
      <c r="LA90" s="591"/>
      <c r="LB90" s="178"/>
      <c r="LC90" s="256">
        <f t="shared" si="128"/>
        <v>0</v>
      </c>
      <c r="LD90" s="231">
        <f t="shared" si="74"/>
        <v>0</v>
      </c>
      <c r="LE90" s="230">
        <f t="shared" si="129"/>
        <v>0</v>
      </c>
      <c r="LF90" s="255">
        <f t="shared" si="75"/>
        <v>0</v>
      </c>
      <c r="LG90" s="592"/>
      <c r="LH90" s="23"/>
      <c r="LI90" s="23"/>
      <c r="LJ90" s="232">
        <f t="shared" si="76"/>
        <v>0</v>
      </c>
      <c r="LK90" s="259">
        <f t="shared" si="77"/>
        <v>0</v>
      </c>
      <c r="LL90" s="230">
        <f t="shared" si="78"/>
        <v>0</v>
      </c>
      <c r="LM90" s="231">
        <f t="shared" si="79"/>
        <v>0</v>
      </c>
      <c r="LN90" s="234">
        <f t="shared" si="80"/>
        <v>0</v>
      </c>
      <c r="LO90" s="233">
        <f t="shared" si="81"/>
        <v>0</v>
      </c>
      <c r="LP90" s="230">
        <f t="shared" si="82"/>
        <v>0</v>
      </c>
      <c r="LQ90" s="255">
        <f t="shared" si="83"/>
        <v>0</v>
      </c>
      <c r="LR90" s="426">
        <f t="shared" si="84"/>
        <v>0</v>
      </c>
      <c r="LS90" s="434">
        <f t="shared" si="85"/>
        <v>0</v>
      </c>
      <c r="LT90" s="426">
        <f t="shared" si="86"/>
        <v>0</v>
      </c>
      <c r="LU90" s="431">
        <f t="shared" si="87"/>
        <v>0</v>
      </c>
      <c r="LV90" s="429" t="s">
        <v>343</v>
      </c>
      <c r="LW90" s="434" t="s">
        <v>343</v>
      </c>
      <c r="LX90" s="426">
        <f t="shared" si="88"/>
        <v>0</v>
      </c>
      <c r="LY90" s="431">
        <f t="shared" si="89"/>
        <v>0</v>
      </c>
      <c r="LZ90" s="23"/>
      <c r="MD90" s="26"/>
      <c r="ME90" s="26"/>
      <c r="MG90" s="26"/>
    </row>
    <row r="91" spans="2:345" s="4" customFormat="1" ht="16.5" customHeight="1" x14ac:dyDescent="0.25">
      <c r="B91" s="46" t="s">
        <v>52</v>
      </c>
      <c r="C91" s="952"/>
      <c r="D91" s="953"/>
      <c r="E91" s="313"/>
      <c r="F91" s="314"/>
      <c r="G91" s="315"/>
      <c r="H91" s="59"/>
      <c r="I91" s="57">
        <f>INT(ROUND(F91,2)*(IF(RIGHT(G91,1)="*",data!$J$11*H91+(IF(H91&gt;0, data!$K$11,0)),(IF(G91&gt;0,data!$J$11*RIGHT(G91,5)+data!$K$11,0)))))</f>
        <v>0</v>
      </c>
      <c r="J91" s="57">
        <f>IF(E91&gt;0,I91*E91,0)</f>
        <v>0</v>
      </c>
      <c r="K91" s="319"/>
      <c r="L91" s="320"/>
      <c r="M91" s="318"/>
      <c r="N91" s="57">
        <f>INT(ROUND(F91,2)*(IF(J91&gt;0,(IF(L91="ano",data!$J$6,0)),0)))</f>
        <v>0</v>
      </c>
      <c r="O91" s="61">
        <f>IF(M91&gt;E91,N91*E91,N91*M91)</f>
        <v>0</v>
      </c>
      <c r="P91" s="63">
        <f>J91+O91</f>
        <v>0</v>
      </c>
      <c r="Q91" s="26"/>
      <c r="R91" s="292" t="str">
        <f t="shared" si="90"/>
        <v/>
      </c>
      <c r="S91" s="293" t="str">
        <f t="shared" si="91"/>
        <v/>
      </c>
      <c r="T91" s="65" t="s">
        <v>343</v>
      </c>
      <c r="U91" s="294" t="str">
        <f t="shared" si="130"/>
        <v/>
      </c>
      <c r="V91" s="4">
        <f>IF(P91&gt;0,IF(ISTEXT(C91)=TRUE,0,1),0)</f>
        <v>0</v>
      </c>
      <c r="W91" s="26">
        <f>IF(H91&gt;0,IF(RIGHT(G91,1)="*",0,1),0)</f>
        <v>0</v>
      </c>
      <c r="X91" s="26">
        <f>IF(OR(G91=data!$I$18,G91=data!$I$19,G91=data!$I$20,G91=data!$I$21,G91=data!$I$22,G91=data!$I$23,G91=data!$I$24,G91=data!$I$25,G91=data!$I$26,G91=data!$I$27,G91=data!$I$28,G91=data!$I$29,G91=data!$I$30,G91=data!$I$31,G91=data!$I$32,G91=data!$I$33,G91=data!$I$34,G91=data!$I$35,G91=data!$I$36,G91=data!$I$37,G91=data!$I$38,G91=data!$I$39,G91=data!$I$40,G91=data!$I$41,G91=data!$I$42,G91=data!$I$43,G91=data!$I$44),1,0)</f>
        <v>0</v>
      </c>
      <c r="Z91" s="179" t="s">
        <v>300</v>
      </c>
      <c r="AA91" s="10"/>
      <c r="AB91" s="10"/>
      <c r="AC91" s="171">
        <v>160</v>
      </c>
      <c r="AD91" s="336"/>
      <c r="AE91" s="227"/>
      <c r="AF91" s="171">
        <v>160</v>
      </c>
      <c r="AG91" s="336"/>
      <c r="AH91" s="227"/>
      <c r="AI91" s="171">
        <v>160</v>
      </c>
      <c r="AJ91" s="336"/>
      <c r="AK91" s="227"/>
      <c r="AL91" s="171">
        <v>160</v>
      </c>
      <c r="AM91" s="336"/>
      <c r="AN91" s="227"/>
      <c r="AO91" s="171">
        <v>160</v>
      </c>
      <c r="AP91" s="336"/>
      <c r="AQ91" s="227"/>
      <c r="AR91" s="171">
        <v>160</v>
      </c>
      <c r="AS91" s="336"/>
      <c r="AT91" s="227"/>
      <c r="AU91" s="171">
        <v>160</v>
      </c>
      <c r="AV91" s="336"/>
      <c r="AW91" s="227"/>
      <c r="AX91" s="171">
        <v>160</v>
      </c>
      <c r="AY91" s="336"/>
      <c r="AZ91" s="227"/>
      <c r="BA91" s="171">
        <v>160</v>
      </c>
      <c r="BB91" s="336"/>
      <c r="BC91" s="227"/>
      <c r="BD91" s="171">
        <v>160</v>
      </c>
      <c r="BE91" s="336"/>
      <c r="BF91" s="227"/>
      <c r="BG91" s="171">
        <v>160</v>
      </c>
      <c r="BH91" s="336"/>
      <c r="BI91" s="227"/>
      <c r="BJ91" s="171">
        <v>160</v>
      </c>
      <c r="BK91" s="336"/>
      <c r="BL91" s="227"/>
      <c r="BM91" s="337">
        <f t="shared" si="92"/>
        <v>0</v>
      </c>
      <c r="BN91" s="231">
        <f t="shared" si="93"/>
        <v>0</v>
      </c>
      <c r="BO91" s="230">
        <f t="shared" si="94"/>
        <v>0</v>
      </c>
      <c r="BP91" s="231">
        <f t="shared" si="95"/>
        <v>0</v>
      </c>
      <c r="BS91" s="167">
        <v>160</v>
      </c>
      <c r="BT91" s="335"/>
      <c r="BU91" s="180"/>
      <c r="BV91" s="167">
        <v>160</v>
      </c>
      <c r="BW91" s="335"/>
      <c r="BX91" s="180"/>
      <c r="BY91" s="167">
        <v>160</v>
      </c>
      <c r="BZ91" s="335"/>
      <c r="CA91" s="180"/>
      <c r="CB91" s="167">
        <v>160</v>
      </c>
      <c r="CC91" s="335"/>
      <c r="CD91" s="180"/>
      <c r="CE91" s="167">
        <v>160</v>
      </c>
      <c r="CF91" s="335"/>
      <c r="CG91" s="180"/>
      <c r="CH91" s="167">
        <v>160</v>
      </c>
      <c r="CI91" s="335"/>
      <c r="CJ91" s="180"/>
      <c r="CK91" s="167">
        <v>160</v>
      </c>
      <c r="CL91" s="335"/>
      <c r="CM91" s="180"/>
      <c r="CN91" s="167">
        <v>160</v>
      </c>
      <c r="CO91" s="335"/>
      <c r="CP91" s="180"/>
      <c r="CQ91" s="256">
        <f t="shared" si="96"/>
        <v>0</v>
      </c>
      <c r="CR91" s="255">
        <f t="shared" si="97"/>
        <v>0</v>
      </c>
      <c r="CS91" s="230">
        <f t="shared" si="98"/>
        <v>0</v>
      </c>
      <c r="CT91" s="231">
        <f t="shared" si="99"/>
        <v>0</v>
      </c>
      <c r="CW91" s="167">
        <v>160</v>
      </c>
      <c r="CX91" s="351"/>
      <c r="CY91" s="172"/>
      <c r="CZ91" s="198">
        <v>160</v>
      </c>
      <c r="DA91" s="336"/>
      <c r="DB91" s="172"/>
      <c r="DC91" s="198">
        <v>160</v>
      </c>
      <c r="DD91" s="336"/>
      <c r="DE91" s="172"/>
      <c r="DF91" s="198">
        <v>160</v>
      </c>
      <c r="DG91" s="336"/>
      <c r="DH91" s="172"/>
      <c r="DI91" s="198">
        <v>160</v>
      </c>
      <c r="DJ91" s="336"/>
      <c r="DK91" s="172"/>
      <c r="DL91" s="167">
        <v>160</v>
      </c>
      <c r="DM91" s="351"/>
      <c r="DN91" s="172"/>
      <c r="DO91" s="198">
        <v>160</v>
      </c>
      <c r="DP91" s="336"/>
      <c r="DQ91" s="172"/>
      <c r="DR91" s="198">
        <v>160</v>
      </c>
      <c r="DS91" s="336"/>
      <c r="DT91" s="172"/>
      <c r="DU91" s="256">
        <f t="shared" si="100"/>
        <v>0</v>
      </c>
      <c r="DV91" s="255">
        <f t="shared" si="101"/>
        <v>0</v>
      </c>
      <c r="DW91" s="230">
        <f t="shared" si="102"/>
        <v>0</v>
      </c>
      <c r="DX91" s="231">
        <f t="shared" si="103"/>
        <v>0</v>
      </c>
      <c r="EA91" s="357">
        <v>160</v>
      </c>
      <c r="EB91" s="335"/>
      <c r="EC91" s="172"/>
      <c r="ED91" s="198">
        <v>160</v>
      </c>
      <c r="EE91" s="335"/>
      <c r="EF91" s="172"/>
      <c r="EG91" s="198">
        <v>160</v>
      </c>
      <c r="EH91" s="335"/>
      <c r="EI91" s="172"/>
      <c r="EJ91" s="198">
        <v>160</v>
      </c>
      <c r="EK91" s="335"/>
      <c r="EL91" s="172"/>
      <c r="EM91" s="167">
        <v>160</v>
      </c>
      <c r="EN91" s="351"/>
      <c r="EO91" s="172"/>
      <c r="EP91" s="198">
        <v>160</v>
      </c>
      <c r="EQ91" s="335"/>
      <c r="ER91" s="172"/>
      <c r="ES91" s="167">
        <v>160</v>
      </c>
      <c r="ET91" s="351"/>
      <c r="EU91" s="172"/>
      <c r="EV91" s="198">
        <v>160</v>
      </c>
      <c r="EW91" s="335"/>
      <c r="EX91" s="172"/>
      <c r="EY91" s="256">
        <f t="shared" si="104"/>
        <v>0</v>
      </c>
      <c r="EZ91" s="255">
        <f t="shared" si="105"/>
        <v>0</v>
      </c>
      <c r="FA91" s="230">
        <f t="shared" si="106"/>
        <v>0</v>
      </c>
      <c r="FB91" s="231">
        <f t="shared" si="107"/>
        <v>0</v>
      </c>
      <c r="FE91" s="357">
        <v>160</v>
      </c>
      <c r="FF91" s="335"/>
      <c r="FG91" s="172"/>
      <c r="FH91" s="198">
        <v>160</v>
      </c>
      <c r="FI91" s="335"/>
      <c r="FJ91" s="172"/>
      <c r="FK91" s="198">
        <v>160</v>
      </c>
      <c r="FL91" s="335"/>
      <c r="FM91" s="172"/>
      <c r="FN91" s="198">
        <v>160</v>
      </c>
      <c r="FO91" s="335"/>
      <c r="FP91" s="172"/>
      <c r="FQ91" s="198">
        <v>160</v>
      </c>
      <c r="FR91" s="335"/>
      <c r="FS91" s="172"/>
      <c r="FT91" s="198">
        <v>160</v>
      </c>
      <c r="FU91" s="335"/>
      <c r="FV91" s="172"/>
      <c r="FW91" s="198">
        <v>160</v>
      </c>
      <c r="FX91" s="335"/>
      <c r="FY91" s="172"/>
      <c r="FZ91" s="198">
        <v>160</v>
      </c>
      <c r="GA91" s="335"/>
      <c r="GB91" s="172"/>
      <c r="GC91" s="256">
        <f t="shared" si="108"/>
        <v>0</v>
      </c>
      <c r="GD91" s="255">
        <f t="shared" si="109"/>
        <v>0</v>
      </c>
      <c r="GE91" s="230">
        <f t="shared" si="110"/>
        <v>0</v>
      </c>
      <c r="GF91" s="231">
        <f t="shared" si="111"/>
        <v>0</v>
      </c>
      <c r="GI91" s="357">
        <v>160</v>
      </c>
      <c r="GJ91" s="335"/>
      <c r="GK91" s="172"/>
      <c r="GL91" s="198">
        <v>160</v>
      </c>
      <c r="GM91" s="335"/>
      <c r="GN91" s="172"/>
      <c r="GO91" s="167">
        <v>160</v>
      </c>
      <c r="GP91" s="351"/>
      <c r="GQ91" s="172"/>
      <c r="GR91" s="167">
        <v>160</v>
      </c>
      <c r="GS91" s="351"/>
      <c r="GT91" s="172"/>
      <c r="GU91" s="167">
        <v>160</v>
      </c>
      <c r="GV91" s="351"/>
      <c r="GW91" s="172"/>
      <c r="GX91" s="167">
        <v>160</v>
      </c>
      <c r="GY91" s="351"/>
      <c r="GZ91" s="172"/>
      <c r="HA91" s="198">
        <v>160</v>
      </c>
      <c r="HB91" s="335"/>
      <c r="HC91" s="172"/>
      <c r="HD91" s="198">
        <v>160</v>
      </c>
      <c r="HE91" s="335"/>
      <c r="HF91" s="172"/>
      <c r="HG91" s="256">
        <f t="shared" si="112"/>
        <v>0</v>
      </c>
      <c r="HH91" s="255">
        <f t="shared" si="113"/>
        <v>0</v>
      </c>
      <c r="HI91" s="230">
        <f t="shared" si="114"/>
        <v>0</v>
      </c>
      <c r="HJ91" s="231">
        <f t="shared" si="115"/>
        <v>0</v>
      </c>
      <c r="HM91" s="167">
        <v>160</v>
      </c>
      <c r="HN91" s="351"/>
      <c r="HO91" s="172"/>
      <c r="HP91" s="167">
        <v>160</v>
      </c>
      <c r="HQ91" s="351"/>
      <c r="HR91" s="172"/>
      <c r="HS91" s="167">
        <v>160</v>
      </c>
      <c r="HT91" s="351"/>
      <c r="HU91" s="172"/>
      <c r="HV91" s="167">
        <v>160</v>
      </c>
      <c r="HW91" s="351"/>
      <c r="HX91" s="172"/>
      <c r="HY91" s="167">
        <v>160</v>
      </c>
      <c r="HZ91" s="351"/>
      <c r="IA91" s="172"/>
      <c r="IB91" s="167">
        <v>160</v>
      </c>
      <c r="IC91" s="351"/>
      <c r="ID91" s="172"/>
      <c r="IE91" s="167">
        <v>160</v>
      </c>
      <c r="IF91" s="351"/>
      <c r="IG91" s="172"/>
      <c r="IH91" s="167">
        <v>160</v>
      </c>
      <c r="II91" s="351"/>
      <c r="IJ91" s="172"/>
      <c r="IK91" s="256">
        <f t="shared" si="116"/>
        <v>0</v>
      </c>
      <c r="IL91" s="255">
        <f t="shared" si="117"/>
        <v>0</v>
      </c>
      <c r="IM91" s="230">
        <f t="shared" si="118"/>
        <v>0</v>
      </c>
      <c r="IN91" s="231">
        <f t="shared" si="119"/>
        <v>0</v>
      </c>
      <c r="IQ91" s="167">
        <v>160</v>
      </c>
      <c r="IR91" s="351"/>
      <c r="IS91" s="172"/>
      <c r="IT91" s="167">
        <v>160</v>
      </c>
      <c r="IU91" s="351"/>
      <c r="IV91" s="172"/>
      <c r="IW91" s="167">
        <v>160</v>
      </c>
      <c r="IX91" s="351"/>
      <c r="IY91" s="172"/>
      <c r="IZ91" s="167">
        <v>160</v>
      </c>
      <c r="JA91" s="351"/>
      <c r="JB91" s="172"/>
      <c r="JC91" s="167">
        <v>160</v>
      </c>
      <c r="JD91" s="351"/>
      <c r="JE91" s="172"/>
      <c r="JF91" s="167">
        <v>160</v>
      </c>
      <c r="JG91" s="351"/>
      <c r="JH91" s="172"/>
      <c r="JI91" s="209">
        <v>160</v>
      </c>
      <c r="JJ91" s="351"/>
      <c r="JK91" s="172"/>
      <c r="JL91" s="167">
        <v>160</v>
      </c>
      <c r="JM91" s="351"/>
      <c r="JN91" s="172"/>
      <c r="JO91" s="256">
        <f t="shared" si="120"/>
        <v>0</v>
      </c>
      <c r="JP91" s="255">
        <f t="shared" si="121"/>
        <v>0</v>
      </c>
      <c r="JQ91" s="230">
        <f t="shared" si="122"/>
        <v>0</v>
      </c>
      <c r="JR91" s="231">
        <f t="shared" si="123"/>
        <v>0</v>
      </c>
      <c r="JU91" s="357">
        <v>160</v>
      </c>
      <c r="JV91" s="335"/>
      <c r="JW91" s="172"/>
      <c r="JX91" s="167">
        <v>160</v>
      </c>
      <c r="JY91" s="351"/>
      <c r="JZ91" s="172"/>
      <c r="KA91" s="198">
        <v>160</v>
      </c>
      <c r="KB91" s="335"/>
      <c r="KC91" s="172"/>
      <c r="KD91" s="198">
        <v>160</v>
      </c>
      <c r="KE91" s="335"/>
      <c r="KF91" s="172"/>
      <c r="KG91" s="167">
        <v>160</v>
      </c>
      <c r="KH91" s="351"/>
      <c r="KI91" s="172"/>
      <c r="KJ91" s="167">
        <v>160</v>
      </c>
      <c r="KK91" s="351"/>
      <c r="KL91" s="172"/>
      <c r="KM91" s="167">
        <v>160</v>
      </c>
      <c r="KN91" s="351"/>
      <c r="KO91" s="172"/>
      <c r="KP91" s="167">
        <v>160</v>
      </c>
      <c r="KQ91" s="351"/>
      <c r="KR91" s="172"/>
      <c r="KS91" s="256">
        <f t="shared" si="124"/>
        <v>0</v>
      </c>
      <c r="KT91" s="255">
        <f t="shared" si="125"/>
        <v>0</v>
      </c>
      <c r="KU91" s="230">
        <f t="shared" si="126"/>
        <v>0</v>
      </c>
      <c r="KV91" s="231">
        <f t="shared" si="127"/>
        <v>0</v>
      </c>
      <c r="KY91" s="287" t="s">
        <v>300</v>
      </c>
      <c r="KZ91" s="365">
        <v>160</v>
      </c>
      <c r="LA91" s="335"/>
      <c r="LB91" s="180"/>
      <c r="LC91" s="256">
        <f t="shared" si="128"/>
        <v>0</v>
      </c>
      <c r="LD91" s="231">
        <f t="shared" si="74"/>
        <v>0</v>
      </c>
      <c r="LE91" s="230">
        <f t="shared" si="129"/>
        <v>0</v>
      </c>
      <c r="LF91" s="255">
        <f t="shared" si="75"/>
        <v>0</v>
      </c>
      <c r="LG91" s="297"/>
      <c r="LJ91" s="232">
        <f t="shared" si="76"/>
        <v>0</v>
      </c>
      <c r="LK91" s="259">
        <f t="shared" si="77"/>
        <v>0</v>
      </c>
      <c r="LL91" s="230">
        <f t="shared" si="78"/>
        <v>0</v>
      </c>
      <c r="LM91" s="231">
        <f t="shared" si="79"/>
        <v>0</v>
      </c>
      <c r="LN91" s="234">
        <f t="shared" si="80"/>
        <v>0</v>
      </c>
      <c r="LO91" s="233">
        <f t="shared" si="81"/>
        <v>0</v>
      </c>
      <c r="LP91" s="230">
        <f t="shared" si="82"/>
        <v>0</v>
      </c>
      <c r="LQ91" s="255">
        <f t="shared" si="83"/>
        <v>0</v>
      </c>
      <c r="LR91" s="426">
        <f t="shared" si="84"/>
        <v>0</v>
      </c>
      <c r="LS91" s="434">
        <f t="shared" si="85"/>
        <v>0</v>
      </c>
      <c r="LT91" s="426">
        <f t="shared" si="86"/>
        <v>0</v>
      </c>
      <c r="LU91" s="431">
        <f t="shared" si="87"/>
        <v>0</v>
      </c>
      <c r="LV91" s="429" t="s">
        <v>343</v>
      </c>
      <c r="LW91" s="434" t="s">
        <v>343</v>
      </c>
      <c r="LX91" s="426">
        <f t="shared" si="88"/>
        <v>0</v>
      </c>
      <c r="LY91" s="431">
        <f t="shared" si="89"/>
        <v>0</v>
      </c>
      <c r="MD91" s="26"/>
      <c r="ME91" s="26"/>
      <c r="MG91" s="26"/>
    </row>
    <row r="92" spans="2:345" s="4" customFormat="1" ht="15" hidden="1" customHeight="1" x14ac:dyDescent="0.25">
      <c r="B92" s="46"/>
      <c r="C92" s="572"/>
      <c r="D92" s="573"/>
      <c r="E92" s="564"/>
      <c r="F92" s="575"/>
      <c r="G92" s="593"/>
      <c r="H92" s="58"/>
      <c r="I92" s="57">
        <f>INT(ROUND(F92,2)*(IF(RIGHT(G92,1)="*",data!$J$11*H92+(IF(H92&gt;0, data!$K$11,0)),(IF(G92&gt;0,data!$J$11*RIGHT(G92,5)+data!$K$11,0)))))</f>
        <v>0</v>
      </c>
      <c r="J92" s="57"/>
      <c r="K92" s="594"/>
      <c r="L92" s="566"/>
      <c r="M92" s="131"/>
      <c r="N92" s="57">
        <f>INT(ROUND(F92,2)*(IF(J92&gt;0,(IF(L92="ano",data!$J$6,0)),0)))</f>
        <v>0</v>
      </c>
      <c r="O92" s="61"/>
      <c r="P92" s="63"/>
      <c r="Q92" s="26"/>
      <c r="R92" s="292" t="str">
        <f t="shared" si="90"/>
        <v/>
      </c>
      <c r="S92" s="293" t="str">
        <f t="shared" si="91"/>
        <v/>
      </c>
      <c r="T92" s="65" t="s">
        <v>343</v>
      </c>
      <c r="U92" s="294" t="str">
        <f t="shared" si="130"/>
        <v/>
      </c>
      <c r="V92" s="23"/>
      <c r="W92" s="26"/>
      <c r="X92" s="26">
        <f>IF(OR(G92=data!$I$18,G92=data!$I$19,G92=data!$I$20,G92=data!$I$21,G92=data!$I$22,G92=data!$I$23,G92=data!$I$24,G92=data!$I$25,G92=data!$I$26,G92=data!$I$27,G92=data!$I$28,G92=data!$I$29,G92=data!$I$30,G92=data!$I$31,G92=data!$I$32,G92=data!$I$33,G92=data!$I$34,G92=data!$I$35,G92=data!$I$36,G92=data!$I$37,G92=data!$I$38,G92=data!$I$39,G92=data!$I$40,G92=data!$I$41,G92=data!$I$42,G92=data!$I$43,G92=data!$I$44),1,0)</f>
        <v>0</v>
      </c>
      <c r="Z92" s="176" t="s">
        <v>300</v>
      </c>
      <c r="AA92" s="10"/>
      <c r="AB92" s="10"/>
      <c r="AC92" s="578">
        <v>160</v>
      </c>
      <c r="AD92" s="579"/>
      <c r="AE92" s="580"/>
      <c r="AF92" s="578">
        <v>160</v>
      </c>
      <c r="AG92" s="579"/>
      <c r="AH92" s="580"/>
      <c r="AI92" s="578">
        <v>160</v>
      </c>
      <c r="AJ92" s="579"/>
      <c r="AK92" s="580"/>
      <c r="AL92" s="578">
        <v>160</v>
      </c>
      <c r="AM92" s="579"/>
      <c r="AN92" s="580"/>
      <c r="AO92" s="578">
        <v>160</v>
      </c>
      <c r="AP92" s="579"/>
      <c r="AQ92" s="580"/>
      <c r="AR92" s="578">
        <v>160</v>
      </c>
      <c r="AS92" s="579"/>
      <c r="AT92" s="580"/>
      <c r="AU92" s="578">
        <v>160</v>
      </c>
      <c r="AV92" s="579"/>
      <c r="AW92" s="580"/>
      <c r="AX92" s="578">
        <v>160</v>
      </c>
      <c r="AY92" s="579"/>
      <c r="AZ92" s="580"/>
      <c r="BA92" s="578">
        <v>160</v>
      </c>
      <c r="BB92" s="579"/>
      <c r="BC92" s="580"/>
      <c r="BD92" s="578">
        <v>160</v>
      </c>
      <c r="BE92" s="579"/>
      <c r="BF92" s="580"/>
      <c r="BG92" s="578">
        <v>160</v>
      </c>
      <c r="BH92" s="579"/>
      <c r="BI92" s="580"/>
      <c r="BJ92" s="578">
        <v>160</v>
      </c>
      <c r="BK92" s="579"/>
      <c r="BL92" s="580"/>
      <c r="BM92" s="337">
        <f t="shared" si="92"/>
        <v>0</v>
      </c>
      <c r="BN92" s="231">
        <f t="shared" si="93"/>
        <v>0</v>
      </c>
      <c r="BO92" s="230">
        <f t="shared" si="94"/>
        <v>0</v>
      </c>
      <c r="BP92" s="231">
        <f t="shared" si="95"/>
        <v>0</v>
      </c>
      <c r="BQ92" s="23"/>
      <c r="BR92" s="23"/>
      <c r="BS92" s="177">
        <v>160</v>
      </c>
      <c r="BT92" s="591"/>
      <c r="BU92" s="178"/>
      <c r="BV92" s="177">
        <v>160</v>
      </c>
      <c r="BW92" s="591"/>
      <c r="BX92" s="178"/>
      <c r="BY92" s="177">
        <v>160</v>
      </c>
      <c r="BZ92" s="591"/>
      <c r="CA92" s="178"/>
      <c r="CB92" s="177">
        <v>160</v>
      </c>
      <c r="CC92" s="591"/>
      <c r="CD92" s="178"/>
      <c r="CE92" s="177">
        <v>160</v>
      </c>
      <c r="CF92" s="591"/>
      <c r="CG92" s="178"/>
      <c r="CH92" s="177">
        <v>160</v>
      </c>
      <c r="CI92" s="591"/>
      <c r="CJ92" s="178"/>
      <c r="CK92" s="177">
        <v>160</v>
      </c>
      <c r="CL92" s="591"/>
      <c r="CM92" s="178"/>
      <c r="CN92" s="177">
        <v>160</v>
      </c>
      <c r="CO92" s="591"/>
      <c r="CP92" s="178"/>
      <c r="CQ92" s="256">
        <f t="shared" si="96"/>
        <v>0</v>
      </c>
      <c r="CR92" s="255">
        <f t="shared" si="97"/>
        <v>0</v>
      </c>
      <c r="CS92" s="230">
        <f t="shared" si="98"/>
        <v>0</v>
      </c>
      <c r="CT92" s="231">
        <f t="shared" si="99"/>
        <v>0</v>
      </c>
      <c r="CU92" s="23"/>
      <c r="CV92" s="23"/>
      <c r="CW92" s="177">
        <v>160</v>
      </c>
      <c r="CX92" s="584"/>
      <c r="CY92" s="585"/>
      <c r="CZ92" s="205">
        <v>160</v>
      </c>
      <c r="DA92" s="579"/>
      <c r="DB92" s="585"/>
      <c r="DC92" s="205">
        <v>160</v>
      </c>
      <c r="DD92" s="579"/>
      <c r="DE92" s="585"/>
      <c r="DF92" s="205">
        <v>160</v>
      </c>
      <c r="DG92" s="579"/>
      <c r="DH92" s="585"/>
      <c r="DI92" s="205">
        <v>160</v>
      </c>
      <c r="DJ92" s="579"/>
      <c r="DK92" s="585"/>
      <c r="DL92" s="177">
        <v>160</v>
      </c>
      <c r="DM92" s="584"/>
      <c r="DN92" s="585"/>
      <c r="DO92" s="205">
        <v>160</v>
      </c>
      <c r="DP92" s="579"/>
      <c r="DQ92" s="585"/>
      <c r="DR92" s="205">
        <v>160</v>
      </c>
      <c r="DS92" s="579"/>
      <c r="DT92" s="585"/>
      <c r="DU92" s="256">
        <f t="shared" si="100"/>
        <v>0</v>
      </c>
      <c r="DV92" s="255">
        <f t="shared" si="101"/>
        <v>0</v>
      </c>
      <c r="DW92" s="230">
        <f t="shared" si="102"/>
        <v>0</v>
      </c>
      <c r="DX92" s="231">
        <f t="shared" si="103"/>
        <v>0</v>
      </c>
      <c r="DY92" s="23"/>
      <c r="DZ92" s="23"/>
      <c r="EA92" s="586">
        <v>160</v>
      </c>
      <c r="EB92" s="591"/>
      <c r="EC92" s="585"/>
      <c r="ED92" s="205">
        <v>160</v>
      </c>
      <c r="EE92" s="591"/>
      <c r="EF92" s="585"/>
      <c r="EG92" s="205">
        <v>160</v>
      </c>
      <c r="EH92" s="591"/>
      <c r="EI92" s="585"/>
      <c r="EJ92" s="205">
        <v>160</v>
      </c>
      <c r="EK92" s="591"/>
      <c r="EL92" s="585"/>
      <c r="EM92" s="177">
        <v>160</v>
      </c>
      <c r="EN92" s="584"/>
      <c r="EO92" s="585"/>
      <c r="EP92" s="205">
        <v>160</v>
      </c>
      <c r="EQ92" s="591"/>
      <c r="ER92" s="585"/>
      <c r="ES92" s="177">
        <v>160</v>
      </c>
      <c r="ET92" s="584"/>
      <c r="EU92" s="585"/>
      <c r="EV92" s="205">
        <v>160</v>
      </c>
      <c r="EW92" s="591"/>
      <c r="EX92" s="585"/>
      <c r="EY92" s="256">
        <f t="shared" si="104"/>
        <v>0</v>
      </c>
      <c r="EZ92" s="255">
        <f t="shared" si="105"/>
        <v>0</v>
      </c>
      <c r="FA92" s="230">
        <f t="shared" si="106"/>
        <v>0</v>
      </c>
      <c r="FB92" s="231">
        <f t="shared" si="107"/>
        <v>0</v>
      </c>
      <c r="FC92" s="23"/>
      <c r="FD92" s="23"/>
      <c r="FE92" s="586">
        <v>160</v>
      </c>
      <c r="FF92" s="591"/>
      <c r="FG92" s="585"/>
      <c r="FH92" s="205">
        <v>160</v>
      </c>
      <c r="FI92" s="591"/>
      <c r="FJ92" s="585"/>
      <c r="FK92" s="205">
        <v>160</v>
      </c>
      <c r="FL92" s="591"/>
      <c r="FM92" s="585"/>
      <c r="FN92" s="205">
        <v>160</v>
      </c>
      <c r="FO92" s="591"/>
      <c r="FP92" s="585"/>
      <c r="FQ92" s="205">
        <v>160</v>
      </c>
      <c r="FR92" s="591"/>
      <c r="FS92" s="585"/>
      <c r="FT92" s="205">
        <v>160</v>
      </c>
      <c r="FU92" s="591"/>
      <c r="FV92" s="585"/>
      <c r="FW92" s="205">
        <v>160</v>
      </c>
      <c r="FX92" s="591"/>
      <c r="FY92" s="585"/>
      <c r="FZ92" s="205">
        <v>160</v>
      </c>
      <c r="GA92" s="591"/>
      <c r="GB92" s="585"/>
      <c r="GC92" s="256">
        <f t="shared" si="108"/>
        <v>0</v>
      </c>
      <c r="GD92" s="255">
        <f t="shared" si="109"/>
        <v>0</v>
      </c>
      <c r="GE92" s="230">
        <f t="shared" si="110"/>
        <v>0</v>
      </c>
      <c r="GF92" s="231">
        <f t="shared" si="111"/>
        <v>0</v>
      </c>
      <c r="GG92" s="23"/>
      <c r="GH92" s="23"/>
      <c r="GI92" s="586">
        <v>160</v>
      </c>
      <c r="GJ92" s="591"/>
      <c r="GK92" s="585"/>
      <c r="GL92" s="205">
        <v>160</v>
      </c>
      <c r="GM92" s="591"/>
      <c r="GN92" s="585"/>
      <c r="GO92" s="177">
        <v>160</v>
      </c>
      <c r="GP92" s="584"/>
      <c r="GQ92" s="585"/>
      <c r="GR92" s="177">
        <v>160</v>
      </c>
      <c r="GS92" s="584"/>
      <c r="GT92" s="585"/>
      <c r="GU92" s="177">
        <v>160</v>
      </c>
      <c r="GV92" s="584"/>
      <c r="GW92" s="585"/>
      <c r="GX92" s="177">
        <v>160</v>
      </c>
      <c r="GY92" s="584"/>
      <c r="GZ92" s="585"/>
      <c r="HA92" s="205">
        <v>160</v>
      </c>
      <c r="HB92" s="591"/>
      <c r="HC92" s="585"/>
      <c r="HD92" s="205">
        <v>160</v>
      </c>
      <c r="HE92" s="591"/>
      <c r="HF92" s="585"/>
      <c r="HG92" s="256">
        <f t="shared" si="112"/>
        <v>0</v>
      </c>
      <c r="HH92" s="255">
        <f t="shared" si="113"/>
        <v>0</v>
      </c>
      <c r="HI92" s="230">
        <f t="shared" si="114"/>
        <v>0</v>
      </c>
      <c r="HJ92" s="231">
        <f t="shared" si="115"/>
        <v>0</v>
      </c>
      <c r="HK92" s="23"/>
      <c r="HL92" s="23"/>
      <c r="HM92" s="177">
        <v>160</v>
      </c>
      <c r="HN92" s="584"/>
      <c r="HO92" s="585"/>
      <c r="HP92" s="177">
        <v>160</v>
      </c>
      <c r="HQ92" s="584"/>
      <c r="HR92" s="585"/>
      <c r="HS92" s="177">
        <v>160</v>
      </c>
      <c r="HT92" s="584"/>
      <c r="HU92" s="585"/>
      <c r="HV92" s="177">
        <v>160</v>
      </c>
      <c r="HW92" s="584"/>
      <c r="HX92" s="585"/>
      <c r="HY92" s="177">
        <v>160</v>
      </c>
      <c r="HZ92" s="584"/>
      <c r="IA92" s="585"/>
      <c r="IB92" s="177">
        <v>160</v>
      </c>
      <c r="IC92" s="584"/>
      <c r="ID92" s="585"/>
      <c r="IE92" s="177">
        <v>160</v>
      </c>
      <c r="IF92" s="584"/>
      <c r="IG92" s="585"/>
      <c r="IH92" s="177">
        <v>160</v>
      </c>
      <c r="II92" s="584"/>
      <c r="IJ92" s="585"/>
      <c r="IK92" s="256">
        <f t="shared" si="116"/>
        <v>0</v>
      </c>
      <c r="IL92" s="255">
        <f t="shared" si="117"/>
        <v>0</v>
      </c>
      <c r="IM92" s="230">
        <f t="shared" si="118"/>
        <v>0</v>
      </c>
      <c r="IN92" s="231">
        <f t="shared" si="119"/>
        <v>0</v>
      </c>
      <c r="IO92" s="23"/>
      <c r="IP92" s="23"/>
      <c r="IQ92" s="177">
        <v>160</v>
      </c>
      <c r="IR92" s="584"/>
      <c r="IS92" s="585"/>
      <c r="IT92" s="177">
        <v>160</v>
      </c>
      <c r="IU92" s="584"/>
      <c r="IV92" s="585"/>
      <c r="IW92" s="177">
        <v>160</v>
      </c>
      <c r="IX92" s="584"/>
      <c r="IY92" s="585"/>
      <c r="IZ92" s="177">
        <v>160</v>
      </c>
      <c r="JA92" s="584"/>
      <c r="JB92" s="585"/>
      <c r="JC92" s="177">
        <v>160</v>
      </c>
      <c r="JD92" s="584"/>
      <c r="JE92" s="585"/>
      <c r="JF92" s="177">
        <v>160</v>
      </c>
      <c r="JG92" s="584"/>
      <c r="JH92" s="585"/>
      <c r="JI92" s="568">
        <v>160</v>
      </c>
      <c r="JJ92" s="584"/>
      <c r="JK92" s="585"/>
      <c r="JL92" s="177">
        <v>160</v>
      </c>
      <c r="JM92" s="584"/>
      <c r="JN92" s="585"/>
      <c r="JO92" s="256">
        <f t="shared" si="120"/>
        <v>0</v>
      </c>
      <c r="JP92" s="255">
        <f t="shared" si="121"/>
        <v>0</v>
      </c>
      <c r="JQ92" s="230">
        <f t="shared" si="122"/>
        <v>0</v>
      </c>
      <c r="JR92" s="231">
        <f t="shared" si="123"/>
        <v>0</v>
      </c>
      <c r="JS92" s="23"/>
      <c r="JT92" s="23"/>
      <c r="JU92" s="586">
        <v>160</v>
      </c>
      <c r="JV92" s="591"/>
      <c r="JW92" s="585"/>
      <c r="JX92" s="177">
        <v>160</v>
      </c>
      <c r="JY92" s="584"/>
      <c r="JZ92" s="585"/>
      <c r="KA92" s="205">
        <v>160</v>
      </c>
      <c r="KB92" s="591"/>
      <c r="KC92" s="585"/>
      <c r="KD92" s="205">
        <v>160</v>
      </c>
      <c r="KE92" s="591"/>
      <c r="KF92" s="585"/>
      <c r="KG92" s="177">
        <v>160</v>
      </c>
      <c r="KH92" s="584"/>
      <c r="KI92" s="585"/>
      <c r="KJ92" s="177">
        <v>160</v>
      </c>
      <c r="KK92" s="584"/>
      <c r="KL92" s="585"/>
      <c r="KM92" s="177">
        <v>160</v>
      </c>
      <c r="KN92" s="584"/>
      <c r="KO92" s="585"/>
      <c r="KP92" s="177">
        <v>160</v>
      </c>
      <c r="KQ92" s="584"/>
      <c r="KR92" s="585"/>
      <c r="KS92" s="256">
        <f t="shared" si="124"/>
        <v>0</v>
      </c>
      <c r="KT92" s="255">
        <f t="shared" si="125"/>
        <v>0</v>
      </c>
      <c r="KU92" s="230">
        <f t="shared" si="126"/>
        <v>0</v>
      </c>
      <c r="KV92" s="231">
        <f t="shared" si="127"/>
        <v>0</v>
      </c>
      <c r="KW92" s="23"/>
      <c r="KX92" s="23"/>
      <c r="KY92" s="589" t="s">
        <v>300</v>
      </c>
      <c r="KZ92" s="595">
        <v>160</v>
      </c>
      <c r="LA92" s="591"/>
      <c r="LB92" s="178"/>
      <c r="LC92" s="256">
        <f t="shared" si="128"/>
        <v>0</v>
      </c>
      <c r="LD92" s="231">
        <f t="shared" si="74"/>
        <v>0</v>
      </c>
      <c r="LE92" s="230">
        <f t="shared" si="129"/>
        <v>0</v>
      </c>
      <c r="LF92" s="255">
        <f t="shared" si="75"/>
        <v>0</v>
      </c>
      <c r="LG92" s="592"/>
      <c r="LH92" s="23"/>
      <c r="LI92" s="23"/>
      <c r="LJ92" s="232">
        <f t="shared" si="76"/>
        <v>0</v>
      </c>
      <c r="LK92" s="259">
        <f t="shared" si="77"/>
        <v>0</v>
      </c>
      <c r="LL92" s="230">
        <f t="shared" si="78"/>
        <v>0</v>
      </c>
      <c r="LM92" s="231">
        <f t="shared" si="79"/>
        <v>0</v>
      </c>
      <c r="LN92" s="234">
        <f t="shared" si="80"/>
        <v>0</v>
      </c>
      <c r="LO92" s="233">
        <f t="shared" si="81"/>
        <v>0</v>
      </c>
      <c r="LP92" s="230">
        <f t="shared" si="82"/>
        <v>0</v>
      </c>
      <c r="LQ92" s="255">
        <f t="shared" si="83"/>
        <v>0</v>
      </c>
      <c r="LR92" s="426">
        <f t="shared" si="84"/>
        <v>0</v>
      </c>
      <c r="LS92" s="434">
        <f t="shared" si="85"/>
        <v>0</v>
      </c>
      <c r="LT92" s="426">
        <f t="shared" si="86"/>
        <v>0</v>
      </c>
      <c r="LU92" s="431">
        <f t="shared" si="87"/>
        <v>0</v>
      </c>
      <c r="LV92" s="429" t="s">
        <v>343</v>
      </c>
      <c r="LW92" s="434" t="s">
        <v>343</v>
      </c>
      <c r="LX92" s="426">
        <f t="shared" si="88"/>
        <v>0</v>
      </c>
      <c r="LY92" s="431">
        <f t="shared" si="89"/>
        <v>0</v>
      </c>
      <c r="LZ92" s="23"/>
      <c r="MD92" s="26"/>
      <c r="ME92" s="26"/>
      <c r="MG92" s="26"/>
    </row>
    <row r="93" spans="2:345" s="4" customFormat="1" ht="16.5" customHeight="1" x14ac:dyDescent="0.25">
      <c r="B93" s="46" t="s">
        <v>53</v>
      </c>
      <c r="C93" s="952"/>
      <c r="D93" s="953"/>
      <c r="E93" s="313"/>
      <c r="F93" s="314"/>
      <c r="G93" s="315"/>
      <c r="H93" s="59"/>
      <c r="I93" s="57">
        <f>INT(ROUND(F93,2)*(IF(RIGHT(G93,1)="*",data!$J$11*H93+(IF(H93&gt;0, data!$K$11,0)),(IF(G93&gt;0,data!$J$11*RIGHT(G93,5)+data!$K$11,0)))))</f>
        <v>0</v>
      </c>
      <c r="J93" s="57">
        <f>IF(E93&gt;0,I93*E93,0)</f>
        <v>0</v>
      </c>
      <c r="K93" s="319"/>
      <c r="L93" s="320"/>
      <c r="M93" s="318"/>
      <c r="N93" s="57">
        <f>INT(ROUND(F93,2)*(IF(J93&gt;0,(IF(L93="ano",data!$J$6,0)),0)))</f>
        <v>0</v>
      </c>
      <c r="O93" s="61">
        <f>IF(M93&gt;E93,N93*E93,N93*M93)</f>
        <v>0</v>
      </c>
      <c r="P93" s="63">
        <f>J93+O93</f>
        <v>0</v>
      </c>
      <c r="Q93" s="26"/>
      <c r="R93" s="292" t="str">
        <f t="shared" si="90"/>
        <v/>
      </c>
      <c r="S93" s="293" t="str">
        <f t="shared" si="91"/>
        <v/>
      </c>
      <c r="T93" s="65" t="s">
        <v>343</v>
      </c>
      <c r="U93" s="294" t="str">
        <f t="shared" si="130"/>
        <v/>
      </c>
      <c r="V93" s="4">
        <f>IF(P93&gt;0,IF(ISTEXT(C93)=TRUE,0,1),0)</f>
        <v>0</v>
      </c>
      <c r="W93" s="26">
        <f>IF(H93&gt;0,IF(RIGHT(G93,1)="*",0,1),0)</f>
        <v>0</v>
      </c>
      <c r="X93" s="26">
        <f>IF(OR(G93=data!$I$18,G93=data!$I$19,G93=data!$I$20,G93=data!$I$21,G93=data!$I$22,G93=data!$I$23,G93=data!$I$24,G93=data!$I$25,G93=data!$I$26,G93=data!$I$27,G93=data!$I$28,G93=data!$I$29,G93=data!$I$30,G93=data!$I$31,G93=data!$I$32,G93=data!$I$33,G93=data!$I$34,G93=data!$I$35,G93=data!$I$36,G93=data!$I$37,G93=data!$I$38,G93=data!$I$39,G93=data!$I$40,G93=data!$I$41,G93=data!$I$42,G93=data!$I$43,G93=data!$I$44),1,0)</f>
        <v>0</v>
      </c>
      <c r="Z93" s="179" t="s">
        <v>300</v>
      </c>
      <c r="AA93" s="10"/>
      <c r="AB93" s="10"/>
      <c r="AC93" s="171">
        <v>160</v>
      </c>
      <c r="AD93" s="336"/>
      <c r="AE93" s="227"/>
      <c r="AF93" s="171">
        <v>160</v>
      </c>
      <c r="AG93" s="336"/>
      <c r="AH93" s="227"/>
      <c r="AI93" s="171">
        <v>160</v>
      </c>
      <c r="AJ93" s="336"/>
      <c r="AK93" s="227"/>
      <c r="AL93" s="171">
        <v>160</v>
      </c>
      <c r="AM93" s="336"/>
      <c r="AN93" s="227"/>
      <c r="AO93" s="171">
        <v>160</v>
      </c>
      <c r="AP93" s="336"/>
      <c r="AQ93" s="227"/>
      <c r="AR93" s="171">
        <v>160</v>
      </c>
      <c r="AS93" s="336"/>
      <c r="AT93" s="227"/>
      <c r="AU93" s="171">
        <v>160</v>
      </c>
      <c r="AV93" s="336"/>
      <c r="AW93" s="227"/>
      <c r="AX93" s="171">
        <v>160</v>
      </c>
      <c r="AY93" s="336"/>
      <c r="AZ93" s="227"/>
      <c r="BA93" s="171">
        <v>160</v>
      </c>
      <c r="BB93" s="336"/>
      <c r="BC93" s="227"/>
      <c r="BD93" s="171">
        <v>160</v>
      </c>
      <c r="BE93" s="336"/>
      <c r="BF93" s="227"/>
      <c r="BG93" s="171">
        <v>160</v>
      </c>
      <c r="BH93" s="336"/>
      <c r="BI93" s="227"/>
      <c r="BJ93" s="171">
        <v>160</v>
      </c>
      <c r="BK93" s="336"/>
      <c r="BL93" s="227"/>
      <c r="BM93" s="337">
        <f t="shared" si="92"/>
        <v>0</v>
      </c>
      <c r="BN93" s="231">
        <f t="shared" si="93"/>
        <v>0</v>
      </c>
      <c r="BO93" s="230">
        <f t="shared" si="94"/>
        <v>0</v>
      </c>
      <c r="BP93" s="231">
        <f t="shared" si="95"/>
        <v>0</v>
      </c>
      <c r="BS93" s="167">
        <v>160</v>
      </c>
      <c r="BT93" s="335"/>
      <c r="BU93" s="180"/>
      <c r="BV93" s="167">
        <v>160</v>
      </c>
      <c r="BW93" s="335"/>
      <c r="BX93" s="180"/>
      <c r="BY93" s="167">
        <v>160</v>
      </c>
      <c r="BZ93" s="335"/>
      <c r="CA93" s="180"/>
      <c r="CB93" s="167">
        <v>160</v>
      </c>
      <c r="CC93" s="335"/>
      <c r="CD93" s="180"/>
      <c r="CE93" s="167">
        <v>160</v>
      </c>
      <c r="CF93" s="335"/>
      <c r="CG93" s="180"/>
      <c r="CH93" s="167">
        <v>160</v>
      </c>
      <c r="CI93" s="335"/>
      <c r="CJ93" s="180"/>
      <c r="CK93" s="167">
        <v>160</v>
      </c>
      <c r="CL93" s="335"/>
      <c r="CM93" s="180"/>
      <c r="CN93" s="167">
        <v>160</v>
      </c>
      <c r="CO93" s="335"/>
      <c r="CP93" s="180"/>
      <c r="CQ93" s="256">
        <f t="shared" si="96"/>
        <v>0</v>
      </c>
      <c r="CR93" s="255">
        <f t="shared" si="97"/>
        <v>0</v>
      </c>
      <c r="CS93" s="230">
        <f t="shared" si="98"/>
        <v>0</v>
      </c>
      <c r="CT93" s="231">
        <f t="shared" si="99"/>
        <v>0</v>
      </c>
      <c r="CW93" s="167">
        <v>160</v>
      </c>
      <c r="CX93" s="351"/>
      <c r="CY93" s="172"/>
      <c r="CZ93" s="198">
        <v>160</v>
      </c>
      <c r="DA93" s="336"/>
      <c r="DB93" s="172"/>
      <c r="DC93" s="198">
        <v>160</v>
      </c>
      <c r="DD93" s="336"/>
      <c r="DE93" s="172"/>
      <c r="DF93" s="198">
        <v>160</v>
      </c>
      <c r="DG93" s="336"/>
      <c r="DH93" s="172"/>
      <c r="DI93" s="198">
        <v>160</v>
      </c>
      <c r="DJ93" s="336"/>
      <c r="DK93" s="172"/>
      <c r="DL93" s="167">
        <v>160</v>
      </c>
      <c r="DM93" s="351"/>
      <c r="DN93" s="172"/>
      <c r="DO93" s="198">
        <v>160</v>
      </c>
      <c r="DP93" s="336"/>
      <c r="DQ93" s="172"/>
      <c r="DR93" s="198">
        <v>160</v>
      </c>
      <c r="DS93" s="336"/>
      <c r="DT93" s="172"/>
      <c r="DU93" s="256">
        <f t="shared" si="100"/>
        <v>0</v>
      </c>
      <c r="DV93" s="255">
        <f t="shared" si="101"/>
        <v>0</v>
      </c>
      <c r="DW93" s="230">
        <f t="shared" si="102"/>
        <v>0</v>
      </c>
      <c r="DX93" s="231">
        <f t="shared" si="103"/>
        <v>0</v>
      </c>
      <c r="EA93" s="357">
        <v>160</v>
      </c>
      <c r="EB93" s="335"/>
      <c r="EC93" s="172"/>
      <c r="ED93" s="198">
        <v>160</v>
      </c>
      <c r="EE93" s="335"/>
      <c r="EF93" s="172"/>
      <c r="EG93" s="198">
        <v>160</v>
      </c>
      <c r="EH93" s="335"/>
      <c r="EI93" s="172"/>
      <c r="EJ93" s="198">
        <v>160</v>
      </c>
      <c r="EK93" s="335"/>
      <c r="EL93" s="172"/>
      <c r="EM93" s="167">
        <v>160</v>
      </c>
      <c r="EN93" s="351"/>
      <c r="EO93" s="172"/>
      <c r="EP93" s="198">
        <v>160</v>
      </c>
      <c r="EQ93" s="335"/>
      <c r="ER93" s="172"/>
      <c r="ES93" s="167">
        <v>160</v>
      </c>
      <c r="ET93" s="351"/>
      <c r="EU93" s="172"/>
      <c r="EV93" s="198">
        <v>160</v>
      </c>
      <c r="EW93" s="335"/>
      <c r="EX93" s="172"/>
      <c r="EY93" s="256">
        <f t="shared" si="104"/>
        <v>0</v>
      </c>
      <c r="EZ93" s="255">
        <f t="shared" si="105"/>
        <v>0</v>
      </c>
      <c r="FA93" s="230">
        <f t="shared" si="106"/>
        <v>0</v>
      </c>
      <c r="FB93" s="231">
        <f t="shared" si="107"/>
        <v>0</v>
      </c>
      <c r="FE93" s="357">
        <v>160</v>
      </c>
      <c r="FF93" s="335"/>
      <c r="FG93" s="172"/>
      <c r="FH93" s="198">
        <v>160</v>
      </c>
      <c r="FI93" s="335"/>
      <c r="FJ93" s="172"/>
      <c r="FK93" s="198">
        <v>160</v>
      </c>
      <c r="FL93" s="335"/>
      <c r="FM93" s="172"/>
      <c r="FN93" s="198">
        <v>160</v>
      </c>
      <c r="FO93" s="335"/>
      <c r="FP93" s="172"/>
      <c r="FQ93" s="198">
        <v>160</v>
      </c>
      <c r="FR93" s="335"/>
      <c r="FS93" s="172"/>
      <c r="FT93" s="198">
        <v>160</v>
      </c>
      <c r="FU93" s="335"/>
      <c r="FV93" s="172"/>
      <c r="FW93" s="198">
        <v>160</v>
      </c>
      <c r="FX93" s="335"/>
      <c r="FY93" s="172"/>
      <c r="FZ93" s="198">
        <v>160</v>
      </c>
      <c r="GA93" s="335"/>
      <c r="GB93" s="172"/>
      <c r="GC93" s="256">
        <f t="shared" si="108"/>
        <v>0</v>
      </c>
      <c r="GD93" s="255">
        <f t="shared" si="109"/>
        <v>0</v>
      </c>
      <c r="GE93" s="230">
        <f t="shared" si="110"/>
        <v>0</v>
      </c>
      <c r="GF93" s="231">
        <f t="shared" si="111"/>
        <v>0</v>
      </c>
      <c r="GI93" s="357">
        <v>160</v>
      </c>
      <c r="GJ93" s="335"/>
      <c r="GK93" s="172"/>
      <c r="GL93" s="198">
        <v>160</v>
      </c>
      <c r="GM93" s="335"/>
      <c r="GN93" s="172"/>
      <c r="GO93" s="167">
        <v>160</v>
      </c>
      <c r="GP93" s="351"/>
      <c r="GQ93" s="172"/>
      <c r="GR93" s="167">
        <v>160</v>
      </c>
      <c r="GS93" s="351"/>
      <c r="GT93" s="172"/>
      <c r="GU93" s="167">
        <v>160</v>
      </c>
      <c r="GV93" s="351"/>
      <c r="GW93" s="172"/>
      <c r="GX93" s="167">
        <v>160</v>
      </c>
      <c r="GY93" s="351"/>
      <c r="GZ93" s="172"/>
      <c r="HA93" s="198">
        <v>160</v>
      </c>
      <c r="HB93" s="335"/>
      <c r="HC93" s="172"/>
      <c r="HD93" s="198">
        <v>160</v>
      </c>
      <c r="HE93" s="335"/>
      <c r="HF93" s="172"/>
      <c r="HG93" s="256">
        <f t="shared" si="112"/>
        <v>0</v>
      </c>
      <c r="HH93" s="255">
        <f t="shared" si="113"/>
        <v>0</v>
      </c>
      <c r="HI93" s="230">
        <f t="shared" si="114"/>
        <v>0</v>
      </c>
      <c r="HJ93" s="231">
        <f t="shared" si="115"/>
        <v>0</v>
      </c>
      <c r="HM93" s="167">
        <v>160</v>
      </c>
      <c r="HN93" s="351"/>
      <c r="HO93" s="172"/>
      <c r="HP93" s="167">
        <v>160</v>
      </c>
      <c r="HQ93" s="351"/>
      <c r="HR93" s="172"/>
      <c r="HS93" s="167">
        <v>160</v>
      </c>
      <c r="HT93" s="351"/>
      <c r="HU93" s="172"/>
      <c r="HV93" s="167">
        <v>160</v>
      </c>
      <c r="HW93" s="351"/>
      <c r="HX93" s="172"/>
      <c r="HY93" s="167">
        <v>160</v>
      </c>
      <c r="HZ93" s="351"/>
      <c r="IA93" s="172"/>
      <c r="IB93" s="167">
        <v>160</v>
      </c>
      <c r="IC93" s="351"/>
      <c r="ID93" s="172"/>
      <c r="IE93" s="167">
        <v>160</v>
      </c>
      <c r="IF93" s="351"/>
      <c r="IG93" s="172"/>
      <c r="IH93" s="167">
        <v>160</v>
      </c>
      <c r="II93" s="351"/>
      <c r="IJ93" s="172"/>
      <c r="IK93" s="256">
        <f t="shared" si="116"/>
        <v>0</v>
      </c>
      <c r="IL93" s="255">
        <f t="shared" si="117"/>
        <v>0</v>
      </c>
      <c r="IM93" s="230">
        <f t="shared" si="118"/>
        <v>0</v>
      </c>
      <c r="IN93" s="231">
        <f t="shared" si="119"/>
        <v>0</v>
      </c>
      <c r="IQ93" s="167">
        <v>160</v>
      </c>
      <c r="IR93" s="351"/>
      <c r="IS93" s="172"/>
      <c r="IT93" s="167">
        <v>160</v>
      </c>
      <c r="IU93" s="351"/>
      <c r="IV93" s="172"/>
      <c r="IW93" s="167">
        <v>160</v>
      </c>
      <c r="IX93" s="351"/>
      <c r="IY93" s="172"/>
      <c r="IZ93" s="167">
        <v>160</v>
      </c>
      <c r="JA93" s="351"/>
      <c r="JB93" s="172"/>
      <c r="JC93" s="167">
        <v>160</v>
      </c>
      <c r="JD93" s="351"/>
      <c r="JE93" s="172"/>
      <c r="JF93" s="167">
        <v>160</v>
      </c>
      <c r="JG93" s="351"/>
      <c r="JH93" s="172"/>
      <c r="JI93" s="209">
        <v>160</v>
      </c>
      <c r="JJ93" s="351"/>
      <c r="JK93" s="172"/>
      <c r="JL93" s="167">
        <v>160</v>
      </c>
      <c r="JM93" s="351"/>
      <c r="JN93" s="172"/>
      <c r="JO93" s="256">
        <f t="shared" si="120"/>
        <v>0</v>
      </c>
      <c r="JP93" s="255">
        <f t="shared" si="121"/>
        <v>0</v>
      </c>
      <c r="JQ93" s="230">
        <f t="shared" si="122"/>
        <v>0</v>
      </c>
      <c r="JR93" s="231">
        <f t="shared" si="123"/>
        <v>0</v>
      </c>
      <c r="JU93" s="357">
        <v>160</v>
      </c>
      <c r="JV93" s="335"/>
      <c r="JW93" s="172"/>
      <c r="JX93" s="167">
        <v>160</v>
      </c>
      <c r="JY93" s="351"/>
      <c r="JZ93" s="172"/>
      <c r="KA93" s="198">
        <v>160</v>
      </c>
      <c r="KB93" s="335"/>
      <c r="KC93" s="172"/>
      <c r="KD93" s="198">
        <v>160</v>
      </c>
      <c r="KE93" s="335"/>
      <c r="KF93" s="172"/>
      <c r="KG93" s="167">
        <v>160</v>
      </c>
      <c r="KH93" s="351"/>
      <c r="KI93" s="172"/>
      <c r="KJ93" s="167">
        <v>160</v>
      </c>
      <c r="KK93" s="351"/>
      <c r="KL93" s="172"/>
      <c r="KM93" s="167">
        <v>160</v>
      </c>
      <c r="KN93" s="351"/>
      <c r="KO93" s="172"/>
      <c r="KP93" s="167">
        <v>160</v>
      </c>
      <c r="KQ93" s="351"/>
      <c r="KR93" s="172"/>
      <c r="KS93" s="256">
        <f t="shared" si="124"/>
        <v>0</v>
      </c>
      <c r="KT93" s="255">
        <f t="shared" si="125"/>
        <v>0</v>
      </c>
      <c r="KU93" s="230">
        <f t="shared" si="126"/>
        <v>0</v>
      </c>
      <c r="KV93" s="231">
        <f t="shared" si="127"/>
        <v>0</v>
      </c>
      <c r="KY93" s="287" t="s">
        <v>300</v>
      </c>
      <c r="KZ93" s="365">
        <v>160</v>
      </c>
      <c r="LA93" s="335"/>
      <c r="LB93" s="180"/>
      <c r="LC93" s="256">
        <f t="shared" si="128"/>
        <v>0</v>
      </c>
      <c r="LD93" s="231">
        <f t="shared" si="74"/>
        <v>0</v>
      </c>
      <c r="LE93" s="230">
        <f t="shared" si="129"/>
        <v>0</v>
      </c>
      <c r="LF93" s="255">
        <f t="shared" si="75"/>
        <v>0</v>
      </c>
      <c r="LG93" s="297"/>
      <c r="LJ93" s="232">
        <f t="shared" si="76"/>
        <v>0</v>
      </c>
      <c r="LK93" s="259">
        <f t="shared" si="77"/>
        <v>0</v>
      </c>
      <c r="LL93" s="230">
        <f t="shared" si="78"/>
        <v>0</v>
      </c>
      <c r="LM93" s="231">
        <f t="shared" si="79"/>
        <v>0</v>
      </c>
      <c r="LN93" s="234">
        <f t="shared" si="80"/>
        <v>0</v>
      </c>
      <c r="LO93" s="233">
        <f t="shared" si="81"/>
        <v>0</v>
      </c>
      <c r="LP93" s="230">
        <f t="shared" si="82"/>
        <v>0</v>
      </c>
      <c r="LQ93" s="255">
        <f t="shared" si="83"/>
        <v>0</v>
      </c>
      <c r="LR93" s="426">
        <f t="shared" si="84"/>
        <v>0</v>
      </c>
      <c r="LS93" s="434">
        <f t="shared" si="85"/>
        <v>0</v>
      </c>
      <c r="LT93" s="426">
        <f t="shared" si="86"/>
        <v>0</v>
      </c>
      <c r="LU93" s="431">
        <f t="shared" si="87"/>
        <v>0</v>
      </c>
      <c r="LV93" s="429" t="s">
        <v>343</v>
      </c>
      <c r="LW93" s="434" t="s">
        <v>343</v>
      </c>
      <c r="LX93" s="426">
        <f t="shared" si="88"/>
        <v>0</v>
      </c>
      <c r="LY93" s="431">
        <f t="shared" si="89"/>
        <v>0</v>
      </c>
      <c r="MD93" s="26"/>
      <c r="ME93" s="26"/>
      <c r="MG93" s="26"/>
    </row>
    <row r="94" spans="2:345" s="4" customFormat="1" ht="15" hidden="1" customHeight="1" x14ac:dyDescent="0.25">
      <c r="B94" s="46"/>
      <c r="C94" s="572"/>
      <c r="D94" s="573"/>
      <c r="E94" s="564"/>
      <c r="F94" s="575"/>
      <c r="G94" s="593"/>
      <c r="H94" s="58"/>
      <c r="I94" s="57">
        <f>INT(ROUND(F94,2)*(IF(RIGHT(G94,1)="*",data!$J$11*H94+(IF(H94&gt;0, data!$K$11,0)),(IF(G94&gt;0,data!$J$11*RIGHT(G94,5)+data!$K$11,0)))))</f>
        <v>0</v>
      </c>
      <c r="J94" s="57"/>
      <c r="K94" s="594"/>
      <c r="L94" s="566"/>
      <c r="M94" s="131"/>
      <c r="N94" s="57">
        <f>INT(ROUND(F94,2)*(IF(J94&gt;0,(IF(L94="ano",data!$J$6,0)),0)))</f>
        <v>0</v>
      </c>
      <c r="O94" s="61"/>
      <c r="P94" s="63"/>
      <c r="Q94" s="26"/>
      <c r="R94" s="292" t="str">
        <f t="shared" si="90"/>
        <v/>
      </c>
      <c r="S94" s="293" t="str">
        <f t="shared" si="91"/>
        <v/>
      </c>
      <c r="T94" s="65" t="s">
        <v>343</v>
      </c>
      <c r="U94" s="294" t="str">
        <f t="shared" si="130"/>
        <v/>
      </c>
      <c r="V94" s="23"/>
      <c r="W94" s="26"/>
      <c r="X94" s="26">
        <f>IF(OR(G94=data!$I$18,G94=data!$I$19,G94=data!$I$20,G94=data!$I$21,G94=data!$I$22,G94=data!$I$23,G94=data!$I$24,G94=data!$I$25,G94=data!$I$26,G94=data!$I$27,G94=data!$I$28,G94=data!$I$29,G94=data!$I$30,G94=data!$I$31,G94=data!$I$32,G94=data!$I$33,G94=data!$I$34,G94=data!$I$35,G94=data!$I$36,G94=data!$I$37,G94=data!$I$38,G94=data!$I$39,G94=data!$I$40,G94=data!$I$41,G94=data!$I$42,G94=data!$I$43,G94=data!$I$44),1,0)</f>
        <v>0</v>
      </c>
      <c r="Z94" s="176" t="s">
        <v>300</v>
      </c>
      <c r="AA94" s="10"/>
      <c r="AB94" s="10"/>
      <c r="AC94" s="578">
        <v>160</v>
      </c>
      <c r="AD94" s="579"/>
      <c r="AE94" s="580"/>
      <c r="AF94" s="578">
        <v>160</v>
      </c>
      <c r="AG94" s="579"/>
      <c r="AH94" s="580"/>
      <c r="AI94" s="578">
        <v>160</v>
      </c>
      <c r="AJ94" s="579"/>
      <c r="AK94" s="580"/>
      <c r="AL94" s="578">
        <v>160</v>
      </c>
      <c r="AM94" s="579"/>
      <c r="AN94" s="580"/>
      <c r="AO94" s="578">
        <v>160</v>
      </c>
      <c r="AP94" s="579"/>
      <c r="AQ94" s="580"/>
      <c r="AR94" s="578">
        <v>160</v>
      </c>
      <c r="AS94" s="579"/>
      <c r="AT94" s="580"/>
      <c r="AU94" s="578">
        <v>160</v>
      </c>
      <c r="AV94" s="579"/>
      <c r="AW94" s="580"/>
      <c r="AX94" s="578">
        <v>160</v>
      </c>
      <c r="AY94" s="579"/>
      <c r="AZ94" s="580"/>
      <c r="BA94" s="578">
        <v>160</v>
      </c>
      <c r="BB94" s="579"/>
      <c r="BC94" s="580"/>
      <c r="BD94" s="578">
        <v>160</v>
      </c>
      <c r="BE94" s="579"/>
      <c r="BF94" s="580"/>
      <c r="BG94" s="578">
        <v>160</v>
      </c>
      <c r="BH94" s="579"/>
      <c r="BI94" s="580"/>
      <c r="BJ94" s="578">
        <v>160</v>
      </c>
      <c r="BK94" s="579"/>
      <c r="BL94" s="580"/>
      <c r="BM94" s="337">
        <f t="shared" si="92"/>
        <v>0</v>
      </c>
      <c r="BN94" s="231">
        <f t="shared" si="93"/>
        <v>0</v>
      </c>
      <c r="BO94" s="230">
        <f t="shared" si="94"/>
        <v>0</v>
      </c>
      <c r="BP94" s="231">
        <f t="shared" si="95"/>
        <v>0</v>
      </c>
      <c r="BQ94" s="23"/>
      <c r="BR94" s="23"/>
      <c r="BS94" s="177">
        <v>160</v>
      </c>
      <c r="BT94" s="591"/>
      <c r="BU94" s="178"/>
      <c r="BV94" s="177">
        <v>160</v>
      </c>
      <c r="BW94" s="591"/>
      <c r="BX94" s="178"/>
      <c r="BY94" s="177">
        <v>160</v>
      </c>
      <c r="BZ94" s="591"/>
      <c r="CA94" s="178"/>
      <c r="CB94" s="177">
        <v>160</v>
      </c>
      <c r="CC94" s="591"/>
      <c r="CD94" s="178"/>
      <c r="CE94" s="177">
        <v>160</v>
      </c>
      <c r="CF94" s="591"/>
      <c r="CG94" s="178"/>
      <c r="CH94" s="177">
        <v>160</v>
      </c>
      <c r="CI94" s="591"/>
      <c r="CJ94" s="178"/>
      <c r="CK94" s="177">
        <v>160</v>
      </c>
      <c r="CL94" s="591"/>
      <c r="CM94" s="178"/>
      <c r="CN94" s="177">
        <v>160</v>
      </c>
      <c r="CO94" s="591"/>
      <c r="CP94" s="178"/>
      <c r="CQ94" s="256">
        <f t="shared" si="96"/>
        <v>0</v>
      </c>
      <c r="CR94" s="255">
        <f t="shared" si="97"/>
        <v>0</v>
      </c>
      <c r="CS94" s="230">
        <f t="shared" si="98"/>
        <v>0</v>
      </c>
      <c r="CT94" s="231">
        <f t="shared" si="99"/>
        <v>0</v>
      </c>
      <c r="CU94" s="23"/>
      <c r="CV94" s="23"/>
      <c r="CW94" s="177">
        <v>160</v>
      </c>
      <c r="CX94" s="584"/>
      <c r="CY94" s="585"/>
      <c r="CZ94" s="205">
        <v>160</v>
      </c>
      <c r="DA94" s="579"/>
      <c r="DB94" s="585"/>
      <c r="DC94" s="205">
        <v>160</v>
      </c>
      <c r="DD94" s="579"/>
      <c r="DE94" s="585"/>
      <c r="DF94" s="205">
        <v>160</v>
      </c>
      <c r="DG94" s="579"/>
      <c r="DH94" s="585"/>
      <c r="DI94" s="205">
        <v>160</v>
      </c>
      <c r="DJ94" s="579"/>
      <c r="DK94" s="585"/>
      <c r="DL94" s="177">
        <v>160</v>
      </c>
      <c r="DM94" s="584"/>
      <c r="DN94" s="585"/>
      <c r="DO94" s="205">
        <v>160</v>
      </c>
      <c r="DP94" s="579"/>
      <c r="DQ94" s="585"/>
      <c r="DR94" s="205">
        <v>160</v>
      </c>
      <c r="DS94" s="579"/>
      <c r="DT94" s="585"/>
      <c r="DU94" s="256">
        <f t="shared" si="100"/>
        <v>0</v>
      </c>
      <c r="DV94" s="255">
        <f t="shared" si="101"/>
        <v>0</v>
      </c>
      <c r="DW94" s="230">
        <f t="shared" si="102"/>
        <v>0</v>
      </c>
      <c r="DX94" s="231">
        <f t="shared" si="103"/>
        <v>0</v>
      </c>
      <c r="DY94" s="23"/>
      <c r="DZ94" s="23"/>
      <c r="EA94" s="586">
        <v>160</v>
      </c>
      <c r="EB94" s="591"/>
      <c r="EC94" s="585"/>
      <c r="ED94" s="205">
        <v>160</v>
      </c>
      <c r="EE94" s="591"/>
      <c r="EF94" s="585"/>
      <c r="EG94" s="205">
        <v>160</v>
      </c>
      <c r="EH94" s="591"/>
      <c r="EI94" s="585"/>
      <c r="EJ94" s="205">
        <v>160</v>
      </c>
      <c r="EK94" s="591"/>
      <c r="EL94" s="585"/>
      <c r="EM94" s="177">
        <v>160</v>
      </c>
      <c r="EN94" s="584"/>
      <c r="EO94" s="585"/>
      <c r="EP94" s="205">
        <v>160</v>
      </c>
      <c r="EQ94" s="591"/>
      <c r="ER94" s="585"/>
      <c r="ES94" s="177">
        <v>160</v>
      </c>
      <c r="ET94" s="584"/>
      <c r="EU94" s="585"/>
      <c r="EV94" s="205">
        <v>160</v>
      </c>
      <c r="EW94" s="591"/>
      <c r="EX94" s="585"/>
      <c r="EY94" s="256">
        <f t="shared" si="104"/>
        <v>0</v>
      </c>
      <c r="EZ94" s="255">
        <f t="shared" si="105"/>
        <v>0</v>
      </c>
      <c r="FA94" s="230">
        <f t="shared" si="106"/>
        <v>0</v>
      </c>
      <c r="FB94" s="231">
        <f t="shared" si="107"/>
        <v>0</v>
      </c>
      <c r="FC94" s="23"/>
      <c r="FD94" s="23"/>
      <c r="FE94" s="586">
        <v>160</v>
      </c>
      <c r="FF94" s="591"/>
      <c r="FG94" s="585"/>
      <c r="FH94" s="205">
        <v>160</v>
      </c>
      <c r="FI94" s="591"/>
      <c r="FJ94" s="585"/>
      <c r="FK94" s="205">
        <v>160</v>
      </c>
      <c r="FL94" s="591"/>
      <c r="FM94" s="585"/>
      <c r="FN94" s="205">
        <v>160</v>
      </c>
      <c r="FO94" s="591"/>
      <c r="FP94" s="585"/>
      <c r="FQ94" s="205">
        <v>160</v>
      </c>
      <c r="FR94" s="591"/>
      <c r="FS94" s="585"/>
      <c r="FT94" s="205">
        <v>160</v>
      </c>
      <c r="FU94" s="591"/>
      <c r="FV94" s="585"/>
      <c r="FW94" s="205">
        <v>160</v>
      </c>
      <c r="FX94" s="591"/>
      <c r="FY94" s="585"/>
      <c r="FZ94" s="205">
        <v>160</v>
      </c>
      <c r="GA94" s="591"/>
      <c r="GB94" s="585"/>
      <c r="GC94" s="256">
        <f t="shared" si="108"/>
        <v>0</v>
      </c>
      <c r="GD94" s="255">
        <f t="shared" si="109"/>
        <v>0</v>
      </c>
      <c r="GE94" s="230">
        <f t="shared" si="110"/>
        <v>0</v>
      </c>
      <c r="GF94" s="231">
        <f t="shared" si="111"/>
        <v>0</v>
      </c>
      <c r="GG94" s="23"/>
      <c r="GH94" s="23"/>
      <c r="GI94" s="586">
        <v>160</v>
      </c>
      <c r="GJ94" s="591"/>
      <c r="GK94" s="585"/>
      <c r="GL94" s="205">
        <v>160</v>
      </c>
      <c r="GM94" s="591"/>
      <c r="GN94" s="585"/>
      <c r="GO94" s="177">
        <v>160</v>
      </c>
      <c r="GP94" s="584"/>
      <c r="GQ94" s="585"/>
      <c r="GR94" s="177">
        <v>160</v>
      </c>
      <c r="GS94" s="584"/>
      <c r="GT94" s="585"/>
      <c r="GU94" s="177">
        <v>160</v>
      </c>
      <c r="GV94" s="584"/>
      <c r="GW94" s="585"/>
      <c r="GX94" s="177">
        <v>160</v>
      </c>
      <c r="GY94" s="584"/>
      <c r="GZ94" s="585"/>
      <c r="HA94" s="205">
        <v>160</v>
      </c>
      <c r="HB94" s="591"/>
      <c r="HC94" s="585"/>
      <c r="HD94" s="205">
        <v>160</v>
      </c>
      <c r="HE94" s="591"/>
      <c r="HF94" s="585"/>
      <c r="HG94" s="256">
        <f t="shared" si="112"/>
        <v>0</v>
      </c>
      <c r="HH94" s="255">
        <f t="shared" si="113"/>
        <v>0</v>
      </c>
      <c r="HI94" s="230">
        <f t="shared" si="114"/>
        <v>0</v>
      </c>
      <c r="HJ94" s="231">
        <f t="shared" si="115"/>
        <v>0</v>
      </c>
      <c r="HK94" s="23"/>
      <c r="HL94" s="23"/>
      <c r="HM94" s="177">
        <v>160</v>
      </c>
      <c r="HN94" s="584"/>
      <c r="HO94" s="585"/>
      <c r="HP94" s="177">
        <v>160</v>
      </c>
      <c r="HQ94" s="584"/>
      <c r="HR94" s="585"/>
      <c r="HS94" s="177">
        <v>160</v>
      </c>
      <c r="HT94" s="584"/>
      <c r="HU94" s="585"/>
      <c r="HV94" s="177">
        <v>160</v>
      </c>
      <c r="HW94" s="584"/>
      <c r="HX94" s="585"/>
      <c r="HY94" s="177">
        <v>160</v>
      </c>
      <c r="HZ94" s="584"/>
      <c r="IA94" s="585"/>
      <c r="IB94" s="177">
        <v>160</v>
      </c>
      <c r="IC94" s="584"/>
      <c r="ID94" s="585"/>
      <c r="IE94" s="177">
        <v>160</v>
      </c>
      <c r="IF94" s="584"/>
      <c r="IG94" s="585"/>
      <c r="IH94" s="177">
        <v>160</v>
      </c>
      <c r="II94" s="584"/>
      <c r="IJ94" s="585"/>
      <c r="IK94" s="256">
        <f t="shared" si="116"/>
        <v>0</v>
      </c>
      <c r="IL94" s="255">
        <f t="shared" si="117"/>
        <v>0</v>
      </c>
      <c r="IM94" s="230">
        <f t="shared" si="118"/>
        <v>0</v>
      </c>
      <c r="IN94" s="231">
        <f t="shared" si="119"/>
        <v>0</v>
      </c>
      <c r="IO94" s="23"/>
      <c r="IP94" s="23"/>
      <c r="IQ94" s="177">
        <v>160</v>
      </c>
      <c r="IR94" s="584"/>
      <c r="IS94" s="585"/>
      <c r="IT94" s="177">
        <v>160</v>
      </c>
      <c r="IU94" s="584"/>
      <c r="IV94" s="585"/>
      <c r="IW94" s="177">
        <v>160</v>
      </c>
      <c r="IX94" s="584"/>
      <c r="IY94" s="585"/>
      <c r="IZ94" s="177">
        <v>160</v>
      </c>
      <c r="JA94" s="584"/>
      <c r="JB94" s="585"/>
      <c r="JC94" s="177">
        <v>160</v>
      </c>
      <c r="JD94" s="584"/>
      <c r="JE94" s="585"/>
      <c r="JF94" s="177">
        <v>160</v>
      </c>
      <c r="JG94" s="584"/>
      <c r="JH94" s="585"/>
      <c r="JI94" s="568">
        <v>160</v>
      </c>
      <c r="JJ94" s="584"/>
      <c r="JK94" s="585"/>
      <c r="JL94" s="177">
        <v>160</v>
      </c>
      <c r="JM94" s="584"/>
      <c r="JN94" s="585"/>
      <c r="JO94" s="256">
        <f t="shared" si="120"/>
        <v>0</v>
      </c>
      <c r="JP94" s="255">
        <f t="shared" si="121"/>
        <v>0</v>
      </c>
      <c r="JQ94" s="230">
        <f t="shared" si="122"/>
        <v>0</v>
      </c>
      <c r="JR94" s="231">
        <f t="shared" si="123"/>
        <v>0</v>
      </c>
      <c r="JS94" s="23"/>
      <c r="JT94" s="23"/>
      <c r="JU94" s="586">
        <v>160</v>
      </c>
      <c r="JV94" s="591"/>
      <c r="JW94" s="585"/>
      <c r="JX94" s="177">
        <v>160</v>
      </c>
      <c r="JY94" s="584"/>
      <c r="JZ94" s="585"/>
      <c r="KA94" s="205">
        <v>160</v>
      </c>
      <c r="KB94" s="591"/>
      <c r="KC94" s="585"/>
      <c r="KD94" s="205">
        <v>160</v>
      </c>
      <c r="KE94" s="591"/>
      <c r="KF94" s="585"/>
      <c r="KG94" s="177">
        <v>160</v>
      </c>
      <c r="KH94" s="584"/>
      <c r="KI94" s="585"/>
      <c r="KJ94" s="177">
        <v>160</v>
      </c>
      <c r="KK94" s="584"/>
      <c r="KL94" s="585"/>
      <c r="KM94" s="177">
        <v>160</v>
      </c>
      <c r="KN94" s="584"/>
      <c r="KO94" s="585"/>
      <c r="KP94" s="177">
        <v>160</v>
      </c>
      <c r="KQ94" s="584"/>
      <c r="KR94" s="585"/>
      <c r="KS94" s="256">
        <f t="shared" si="124"/>
        <v>0</v>
      </c>
      <c r="KT94" s="255">
        <f t="shared" si="125"/>
        <v>0</v>
      </c>
      <c r="KU94" s="230">
        <f t="shared" si="126"/>
        <v>0</v>
      </c>
      <c r="KV94" s="231">
        <f t="shared" si="127"/>
        <v>0</v>
      </c>
      <c r="KW94" s="23"/>
      <c r="KX94" s="23"/>
      <c r="KY94" s="589" t="s">
        <v>300</v>
      </c>
      <c r="KZ94" s="595">
        <v>160</v>
      </c>
      <c r="LA94" s="591"/>
      <c r="LB94" s="178"/>
      <c r="LC94" s="256">
        <f t="shared" si="128"/>
        <v>0</v>
      </c>
      <c r="LD94" s="231">
        <f t="shared" si="74"/>
        <v>0</v>
      </c>
      <c r="LE94" s="230">
        <f t="shared" si="129"/>
        <v>0</v>
      </c>
      <c r="LF94" s="255">
        <f t="shared" si="75"/>
        <v>0</v>
      </c>
      <c r="LG94" s="592"/>
      <c r="LH94" s="23"/>
      <c r="LI94" s="23"/>
      <c r="LJ94" s="232">
        <f t="shared" si="76"/>
        <v>0</v>
      </c>
      <c r="LK94" s="259">
        <f t="shared" si="77"/>
        <v>0</v>
      </c>
      <c r="LL94" s="230">
        <f t="shared" si="78"/>
        <v>0</v>
      </c>
      <c r="LM94" s="231">
        <f t="shared" si="79"/>
        <v>0</v>
      </c>
      <c r="LN94" s="234">
        <f t="shared" si="80"/>
        <v>0</v>
      </c>
      <c r="LO94" s="233">
        <f t="shared" si="81"/>
        <v>0</v>
      </c>
      <c r="LP94" s="230">
        <f t="shared" si="82"/>
        <v>0</v>
      </c>
      <c r="LQ94" s="255">
        <f t="shared" si="83"/>
        <v>0</v>
      </c>
      <c r="LR94" s="426">
        <f t="shared" si="84"/>
        <v>0</v>
      </c>
      <c r="LS94" s="434">
        <f t="shared" si="85"/>
        <v>0</v>
      </c>
      <c r="LT94" s="426">
        <f t="shared" si="86"/>
        <v>0</v>
      </c>
      <c r="LU94" s="431">
        <f t="shared" si="87"/>
        <v>0</v>
      </c>
      <c r="LV94" s="429" t="s">
        <v>343</v>
      </c>
      <c r="LW94" s="434" t="s">
        <v>343</v>
      </c>
      <c r="LX94" s="426">
        <f t="shared" si="88"/>
        <v>0</v>
      </c>
      <c r="LY94" s="431">
        <f t="shared" si="89"/>
        <v>0</v>
      </c>
      <c r="LZ94" s="23"/>
      <c r="MD94" s="26"/>
      <c r="ME94" s="26"/>
      <c r="MG94" s="26"/>
    </row>
    <row r="95" spans="2:345" s="4" customFormat="1" ht="16.5" customHeight="1" x14ac:dyDescent="0.25">
      <c r="B95" s="46" t="s">
        <v>54</v>
      </c>
      <c r="C95" s="952"/>
      <c r="D95" s="953"/>
      <c r="E95" s="313"/>
      <c r="F95" s="314"/>
      <c r="G95" s="315"/>
      <c r="H95" s="59"/>
      <c r="I95" s="57">
        <f>INT(ROUND(F95,2)*(IF(RIGHT(G95,1)="*",data!$J$11*H95+(IF(H95&gt;0, data!$K$11,0)),(IF(G95&gt;0,data!$J$11*RIGHT(G95,5)+data!$K$11,0)))))</f>
        <v>0</v>
      </c>
      <c r="J95" s="57">
        <f>IF(E95&gt;0,I95*E95,0)</f>
        <v>0</v>
      </c>
      <c r="K95" s="319"/>
      <c r="L95" s="320"/>
      <c r="M95" s="318"/>
      <c r="N95" s="57">
        <f>INT(ROUND(F95,2)*(IF(J95&gt;0,(IF(L95="ano",data!$J$6,0)),0)))</f>
        <v>0</v>
      </c>
      <c r="O95" s="61">
        <f>IF(M95&gt;E95,N95*E95,N95*M95)</f>
        <v>0</v>
      </c>
      <c r="P95" s="63">
        <f>J95+O95</f>
        <v>0</v>
      </c>
      <c r="Q95" s="26"/>
      <c r="R95" s="292" t="str">
        <f t="shared" si="90"/>
        <v/>
      </c>
      <c r="S95" s="293" t="str">
        <f t="shared" si="91"/>
        <v/>
      </c>
      <c r="T95" s="65" t="s">
        <v>343</v>
      </c>
      <c r="U95" s="294" t="str">
        <f t="shared" si="130"/>
        <v/>
      </c>
      <c r="V95" s="4">
        <f>IF(P95&gt;0,IF(ISTEXT(C95)=TRUE,0,1),0)</f>
        <v>0</v>
      </c>
      <c r="W95" s="26">
        <f>IF(H95&gt;0,IF(RIGHT(G95,1)="*",0,1),0)</f>
        <v>0</v>
      </c>
      <c r="X95" s="26">
        <f>IF(OR(G95=data!$I$18,G95=data!$I$19,G95=data!$I$20,G95=data!$I$21,G95=data!$I$22,G95=data!$I$23,G95=data!$I$24,G95=data!$I$25,G95=data!$I$26,G95=data!$I$27,G95=data!$I$28,G95=data!$I$29,G95=data!$I$30,G95=data!$I$31,G95=data!$I$32,G95=data!$I$33,G95=data!$I$34,G95=data!$I$35,G95=data!$I$36,G95=data!$I$37,G95=data!$I$38,G95=data!$I$39,G95=data!$I$40,G95=data!$I$41,G95=data!$I$42,G95=data!$I$43,G95=data!$I$44),1,0)</f>
        <v>0</v>
      </c>
      <c r="Z95" s="179" t="s">
        <v>300</v>
      </c>
      <c r="AA95" s="10"/>
      <c r="AB95" s="10"/>
      <c r="AC95" s="171">
        <v>160</v>
      </c>
      <c r="AD95" s="336"/>
      <c r="AE95" s="227"/>
      <c r="AF95" s="171">
        <v>160</v>
      </c>
      <c r="AG95" s="336"/>
      <c r="AH95" s="227"/>
      <c r="AI95" s="171">
        <v>160</v>
      </c>
      <c r="AJ95" s="336"/>
      <c r="AK95" s="227"/>
      <c r="AL95" s="171">
        <v>160</v>
      </c>
      <c r="AM95" s="336"/>
      <c r="AN95" s="227"/>
      <c r="AO95" s="171">
        <v>160</v>
      </c>
      <c r="AP95" s="336"/>
      <c r="AQ95" s="227"/>
      <c r="AR95" s="171">
        <v>160</v>
      </c>
      <c r="AS95" s="336"/>
      <c r="AT95" s="227"/>
      <c r="AU95" s="171">
        <v>160</v>
      </c>
      <c r="AV95" s="336"/>
      <c r="AW95" s="227"/>
      <c r="AX95" s="171">
        <v>160</v>
      </c>
      <c r="AY95" s="336"/>
      <c r="AZ95" s="227"/>
      <c r="BA95" s="171">
        <v>160</v>
      </c>
      <c r="BB95" s="336"/>
      <c r="BC95" s="227"/>
      <c r="BD95" s="171">
        <v>160</v>
      </c>
      <c r="BE95" s="336"/>
      <c r="BF95" s="227"/>
      <c r="BG95" s="171">
        <v>160</v>
      </c>
      <c r="BH95" s="336"/>
      <c r="BI95" s="227"/>
      <c r="BJ95" s="171">
        <v>160</v>
      </c>
      <c r="BK95" s="336"/>
      <c r="BL95" s="227"/>
      <c r="BM95" s="337">
        <f t="shared" si="92"/>
        <v>0</v>
      </c>
      <c r="BN95" s="231">
        <f t="shared" si="93"/>
        <v>0</v>
      </c>
      <c r="BO95" s="230">
        <f t="shared" si="94"/>
        <v>0</v>
      </c>
      <c r="BP95" s="231">
        <f t="shared" si="95"/>
        <v>0</v>
      </c>
      <c r="BS95" s="167">
        <v>160</v>
      </c>
      <c r="BT95" s="335"/>
      <c r="BU95" s="180"/>
      <c r="BV95" s="167">
        <v>160</v>
      </c>
      <c r="BW95" s="335"/>
      <c r="BX95" s="180"/>
      <c r="BY95" s="167">
        <v>160</v>
      </c>
      <c r="BZ95" s="335"/>
      <c r="CA95" s="180"/>
      <c r="CB95" s="167">
        <v>160</v>
      </c>
      <c r="CC95" s="335"/>
      <c r="CD95" s="180"/>
      <c r="CE95" s="167">
        <v>160</v>
      </c>
      <c r="CF95" s="335"/>
      <c r="CG95" s="180"/>
      <c r="CH95" s="167">
        <v>160</v>
      </c>
      <c r="CI95" s="335"/>
      <c r="CJ95" s="180"/>
      <c r="CK95" s="167">
        <v>160</v>
      </c>
      <c r="CL95" s="335"/>
      <c r="CM95" s="180"/>
      <c r="CN95" s="167">
        <v>160</v>
      </c>
      <c r="CO95" s="335"/>
      <c r="CP95" s="180"/>
      <c r="CQ95" s="256">
        <f t="shared" si="96"/>
        <v>0</v>
      </c>
      <c r="CR95" s="255">
        <f t="shared" si="97"/>
        <v>0</v>
      </c>
      <c r="CS95" s="230">
        <f t="shared" si="98"/>
        <v>0</v>
      </c>
      <c r="CT95" s="231">
        <f t="shared" si="99"/>
        <v>0</v>
      </c>
      <c r="CW95" s="167">
        <v>160</v>
      </c>
      <c r="CX95" s="351"/>
      <c r="CY95" s="172"/>
      <c r="CZ95" s="198">
        <v>160</v>
      </c>
      <c r="DA95" s="336"/>
      <c r="DB95" s="172"/>
      <c r="DC95" s="198">
        <v>160</v>
      </c>
      <c r="DD95" s="336"/>
      <c r="DE95" s="172"/>
      <c r="DF95" s="198">
        <v>160</v>
      </c>
      <c r="DG95" s="336"/>
      <c r="DH95" s="172"/>
      <c r="DI95" s="198">
        <v>160</v>
      </c>
      <c r="DJ95" s="336"/>
      <c r="DK95" s="172"/>
      <c r="DL95" s="167">
        <v>160</v>
      </c>
      <c r="DM95" s="351"/>
      <c r="DN95" s="172"/>
      <c r="DO95" s="198">
        <v>160</v>
      </c>
      <c r="DP95" s="336"/>
      <c r="DQ95" s="172"/>
      <c r="DR95" s="198">
        <v>160</v>
      </c>
      <c r="DS95" s="336"/>
      <c r="DT95" s="172"/>
      <c r="DU95" s="256">
        <f t="shared" si="100"/>
        <v>0</v>
      </c>
      <c r="DV95" s="255">
        <f t="shared" si="101"/>
        <v>0</v>
      </c>
      <c r="DW95" s="230">
        <f t="shared" si="102"/>
        <v>0</v>
      </c>
      <c r="DX95" s="231">
        <f t="shared" si="103"/>
        <v>0</v>
      </c>
      <c r="EA95" s="357">
        <v>160</v>
      </c>
      <c r="EB95" s="335"/>
      <c r="EC95" s="172"/>
      <c r="ED95" s="198">
        <v>160</v>
      </c>
      <c r="EE95" s="335"/>
      <c r="EF95" s="172"/>
      <c r="EG95" s="198">
        <v>160</v>
      </c>
      <c r="EH95" s="335"/>
      <c r="EI95" s="172"/>
      <c r="EJ95" s="198">
        <v>160</v>
      </c>
      <c r="EK95" s="335"/>
      <c r="EL95" s="172"/>
      <c r="EM95" s="167">
        <v>160</v>
      </c>
      <c r="EN95" s="351"/>
      <c r="EO95" s="172"/>
      <c r="EP95" s="198">
        <v>160</v>
      </c>
      <c r="EQ95" s="335"/>
      <c r="ER95" s="172"/>
      <c r="ES95" s="167">
        <v>160</v>
      </c>
      <c r="ET95" s="351"/>
      <c r="EU95" s="172"/>
      <c r="EV95" s="198">
        <v>160</v>
      </c>
      <c r="EW95" s="335"/>
      <c r="EX95" s="172"/>
      <c r="EY95" s="256">
        <f t="shared" si="104"/>
        <v>0</v>
      </c>
      <c r="EZ95" s="255">
        <f t="shared" si="105"/>
        <v>0</v>
      </c>
      <c r="FA95" s="230">
        <f t="shared" si="106"/>
        <v>0</v>
      </c>
      <c r="FB95" s="231">
        <f t="shared" si="107"/>
        <v>0</v>
      </c>
      <c r="FE95" s="357">
        <v>160</v>
      </c>
      <c r="FF95" s="335"/>
      <c r="FG95" s="172"/>
      <c r="FH95" s="198">
        <v>160</v>
      </c>
      <c r="FI95" s="335"/>
      <c r="FJ95" s="172"/>
      <c r="FK95" s="198">
        <v>160</v>
      </c>
      <c r="FL95" s="335"/>
      <c r="FM95" s="172"/>
      <c r="FN95" s="198">
        <v>160</v>
      </c>
      <c r="FO95" s="335"/>
      <c r="FP95" s="172"/>
      <c r="FQ95" s="198">
        <v>160</v>
      </c>
      <c r="FR95" s="335"/>
      <c r="FS95" s="172"/>
      <c r="FT95" s="198">
        <v>160</v>
      </c>
      <c r="FU95" s="335"/>
      <c r="FV95" s="172"/>
      <c r="FW95" s="198">
        <v>160</v>
      </c>
      <c r="FX95" s="335"/>
      <c r="FY95" s="172"/>
      <c r="FZ95" s="198">
        <v>160</v>
      </c>
      <c r="GA95" s="335"/>
      <c r="GB95" s="172"/>
      <c r="GC95" s="256">
        <f t="shared" si="108"/>
        <v>0</v>
      </c>
      <c r="GD95" s="255">
        <f t="shared" si="109"/>
        <v>0</v>
      </c>
      <c r="GE95" s="230">
        <f t="shared" si="110"/>
        <v>0</v>
      </c>
      <c r="GF95" s="231">
        <f t="shared" si="111"/>
        <v>0</v>
      </c>
      <c r="GI95" s="357">
        <v>160</v>
      </c>
      <c r="GJ95" s="335"/>
      <c r="GK95" s="172"/>
      <c r="GL95" s="198">
        <v>160</v>
      </c>
      <c r="GM95" s="335"/>
      <c r="GN95" s="172"/>
      <c r="GO95" s="167">
        <v>160</v>
      </c>
      <c r="GP95" s="351"/>
      <c r="GQ95" s="172"/>
      <c r="GR95" s="167">
        <v>160</v>
      </c>
      <c r="GS95" s="351"/>
      <c r="GT95" s="172"/>
      <c r="GU95" s="167">
        <v>160</v>
      </c>
      <c r="GV95" s="351"/>
      <c r="GW95" s="172"/>
      <c r="GX95" s="167">
        <v>160</v>
      </c>
      <c r="GY95" s="351"/>
      <c r="GZ95" s="172"/>
      <c r="HA95" s="198">
        <v>160</v>
      </c>
      <c r="HB95" s="335"/>
      <c r="HC95" s="172"/>
      <c r="HD95" s="198">
        <v>160</v>
      </c>
      <c r="HE95" s="335"/>
      <c r="HF95" s="172"/>
      <c r="HG95" s="256">
        <f t="shared" si="112"/>
        <v>0</v>
      </c>
      <c r="HH95" s="255">
        <f t="shared" si="113"/>
        <v>0</v>
      </c>
      <c r="HI95" s="230">
        <f t="shared" si="114"/>
        <v>0</v>
      </c>
      <c r="HJ95" s="231">
        <f t="shared" si="115"/>
        <v>0</v>
      </c>
      <c r="HM95" s="167">
        <v>160</v>
      </c>
      <c r="HN95" s="351"/>
      <c r="HO95" s="172"/>
      <c r="HP95" s="167">
        <v>160</v>
      </c>
      <c r="HQ95" s="351"/>
      <c r="HR95" s="172"/>
      <c r="HS95" s="167">
        <v>160</v>
      </c>
      <c r="HT95" s="351"/>
      <c r="HU95" s="172"/>
      <c r="HV95" s="167">
        <v>160</v>
      </c>
      <c r="HW95" s="351"/>
      <c r="HX95" s="172"/>
      <c r="HY95" s="167">
        <v>160</v>
      </c>
      <c r="HZ95" s="351"/>
      <c r="IA95" s="172"/>
      <c r="IB95" s="167">
        <v>160</v>
      </c>
      <c r="IC95" s="351"/>
      <c r="ID95" s="172"/>
      <c r="IE95" s="167">
        <v>160</v>
      </c>
      <c r="IF95" s="351"/>
      <c r="IG95" s="172"/>
      <c r="IH95" s="167">
        <v>160</v>
      </c>
      <c r="II95" s="351"/>
      <c r="IJ95" s="172"/>
      <c r="IK95" s="256">
        <f t="shared" si="116"/>
        <v>0</v>
      </c>
      <c r="IL95" s="255">
        <f t="shared" si="117"/>
        <v>0</v>
      </c>
      <c r="IM95" s="230">
        <f t="shared" si="118"/>
        <v>0</v>
      </c>
      <c r="IN95" s="231">
        <f t="shared" si="119"/>
        <v>0</v>
      </c>
      <c r="IQ95" s="167">
        <v>160</v>
      </c>
      <c r="IR95" s="351"/>
      <c r="IS95" s="172"/>
      <c r="IT95" s="167">
        <v>160</v>
      </c>
      <c r="IU95" s="351"/>
      <c r="IV95" s="172"/>
      <c r="IW95" s="167">
        <v>160</v>
      </c>
      <c r="IX95" s="351"/>
      <c r="IY95" s="172"/>
      <c r="IZ95" s="167">
        <v>160</v>
      </c>
      <c r="JA95" s="351"/>
      <c r="JB95" s="172"/>
      <c r="JC95" s="167">
        <v>160</v>
      </c>
      <c r="JD95" s="351"/>
      <c r="JE95" s="172"/>
      <c r="JF95" s="167">
        <v>160</v>
      </c>
      <c r="JG95" s="351"/>
      <c r="JH95" s="172"/>
      <c r="JI95" s="209">
        <v>160</v>
      </c>
      <c r="JJ95" s="351"/>
      <c r="JK95" s="172"/>
      <c r="JL95" s="167">
        <v>160</v>
      </c>
      <c r="JM95" s="351"/>
      <c r="JN95" s="172"/>
      <c r="JO95" s="256">
        <f t="shared" si="120"/>
        <v>0</v>
      </c>
      <c r="JP95" s="255">
        <f t="shared" si="121"/>
        <v>0</v>
      </c>
      <c r="JQ95" s="230">
        <f t="shared" si="122"/>
        <v>0</v>
      </c>
      <c r="JR95" s="231">
        <f t="shared" si="123"/>
        <v>0</v>
      </c>
      <c r="JU95" s="357">
        <v>160</v>
      </c>
      <c r="JV95" s="335"/>
      <c r="JW95" s="172"/>
      <c r="JX95" s="167">
        <v>160</v>
      </c>
      <c r="JY95" s="351"/>
      <c r="JZ95" s="172"/>
      <c r="KA95" s="198">
        <v>160</v>
      </c>
      <c r="KB95" s="335"/>
      <c r="KC95" s="172"/>
      <c r="KD95" s="198">
        <v>160</v>
      </c>
      <c r="KE95" s="335"/>
      <c r="KF95" s="172"/>
      <c r="KG95" s="167">
        <v>160</v>
      </c>
      <c r="KH95" s="351"/>
      <c r="KI95" s="172"/>
      <c r="KJ95" s="167">
        <v>160</v>
      </c>
      <c r="KK95" s="351"/>
      <c r="KL95" s="172"/>
      <c r="KM95" s="167">
        <v>160</v>
      </c>
      <c r="KN95" s="351"/>
      <c r="KO95" s="172"/>
      <c r="KP95" s="167">
        <v>160</v>
      </c>
      <c r="KQ95" s="351"/>
      <c r="KR95" s="172"/>
      <c r="KS95" s="256">
        <f t="shared" si="124"/>
        <v>0</v>
      </c>
      <c r="KT95" s="255">
        <f t="shared" si="125"/>
        <v>0</v>
      </c>
      <c r="KU95" s="230">
        <f t="shared" si="126"/>
        <v>0</v>
      </c>
      <c r="KV95" s="231">
        <f t="shared" si="127"/>
        <v>0</v>
      </c>
      <c r="KY95" s="287" t="s">
        <v>300</v>
      </c>
      <c r="KZ95" s="365">
        <v>160</v>
      </c>
      <c r="LA95" s="335"/>
      <c r="LB95" s="180"/>
      <c r="LC95" s="256">
        <f t="shared" si="128"/>
        <v>0</v>
      </c>
      <c r="LD95" s="231">
        <f t="shared" si="74"/>
        <v>0</v>
      </c>
      <c r="LE95" s="230">
        <f t="shared" si="129"/>
        <v>0</v>
      </c>
      <c r="LF95" s="255">
        <f t="shared" si="75"/>
        <v>0</v>
      </c>
      <c r="LG95" s="297"/>
      <c r="LJ95" s="232">
        <f t="shared" si="76"/>
        <v>0</v>
      </c>
      <c r="LK95" s="259">
        <f t="shared" si="77"/>
        <v>0</v>
      </c>
      <c r="LL95" s="230">
        <f t="shared" si="78"/>
        <v>0</v>
      </c>
      <c r="LM95" s="231">
        <f t="shared" si="79"/>
        <v>0</v>
      </c>
      <c r="LN95" s="234">
        <f t="shared" si="80"/>
        <v>0</v>
      </c>
      <c r="LO95" s="233">
        <f t="shared" si="81"/>
        <v>0</v>
      </c>
      <c r="LP95" s="230">
        <f t="shared" si="82"/>
        <v>0</v>
      </c>
      <c r="LQ95" s="255">
        <f t="shared" si="83"/>
        <v>0</v>
      </c>
      <c r="LR95" s="426">
        <f t="shared" si="84"/>
        <v>0</v>
      </c>
      <c r="LS95" s="434">
        <f t="shared" si="85"/>
        <v>0</v>
      </c>
      <c r="LT95" s="426">
        <f t="shared" si="86"/>
        <v>0</v>
      </c>
      <c r="LU95" s="431">
        <f t="shared" si="87"/>
        <v>0</v>
      </c>
      <c r="LV95" s="429" t="s">
        <v>343</v>
      </c>
      <c r="LW95" s="434" t="s">
        <v>343</v>
      </c>
      <c r="LX95" s="426">
        <f t="shared" si="88"/>
        <v>0</v>
      </c>
      <c r="LY95" s="431">
        <f t="shared" si="89"/>
        <v>0</v>
      </c>
      <c r="MD95" s="26"/>
      <c r="ME95" s="26"/>
      <c r="MG95" s="26"/>
    </row>
    <row r="96" spans="2:345" s="4" customFormat="1" ht="15" hidden="1" customHeight="1" x14ac:dyDescent="0.25">
      <c r="B96" s="46"/>
      <c r="C96" s="572"/>
      <c r="D96" s="573"/>
      <c r="E96" s="564"/>
      <c r="F96" s="575"/>
      <c r="G96" s="593"/>
      <c r="H96" s="58"/>
      <c r="I96" s="57">
        <f>INT(ROUND(F96,2)*(IF(RIGHT(G96,1)="*",data!$J$11*H96+(IF(H96&gt;0, data!$K$11,0)),(IF(G96&gt;0,data!$J$11*RIGHT(G96,5)+data!$K$11,0)))))</f>
        <v>0</v>
      </c>
      <c r="J96" s="57"/>
      <c r="K96" s="594"/>
      <c r="L96" s="566"/>
      <c r="M96" s="131"/>
      <c r="N96" s="57">
        <f>INT(ROUND(F96,2)*(IF(J96&gt;0,(IF(L96="ano",data!$J$6,0)),0)))</f>
        <v>0</v>
      </c>
      <c r="O96" s="61"/>
      <c r="P96" s="63"/>
      <c r="Q96" s="26"/>
      <c r="R96" s="292" t="str">
        <f t="shared" si="90"/>
        <v/>
      </c>
      <c r="S96" s="293" t="str">
        <f t="shared" si="91"/>
        <v/>
      </c>
      <c r="T96" s="65" t="s">
        <v>343</v>
      </c>
      <c r="U96" s="294" t="str">
        <f t="shared" si="130"/>
        <v/>
      </c>
      <c r="V96" s="23"/>
      <c r="W96" s="26"/>
      <c r="X96" s="26">
        <f>IF(OR(G96=data!$I$18,G96=data!$I$19,G96=data!$I$20,G96=data!$I$21,G96=data!$I$22,G96=data!$I$23,G96=data!$I$24,G96=data!$I$25,G96=data!$I$26,G96=data!$I$27,G96=data!$I$28,G96=data!$I$29,G96=data!$I$30,G96=data!$I$31,G96=data!$I$32,G96=data!$I$33,G96=data!$I$34,G96=data!$I$35,G96=data!$I$36,G96=data!$I$37,G96=data!$I$38,G96=data!$I$39,G96=data!$I$40,G96=data!$I$41,G96=data!$I$42,G96=data!$I$43,G96=data!$I$44),1,0)</f>
        <v>0</v>
      </c>
      <c r="Z96" s="176" t="s">
        <v>300</v>
      </c>
      <c r="AA96" s="10"/>
      <c r="AB96" s="10"/>
      <c r="AC96" s="578">
        <v>160</v>
      </c>
      <c r="AD96" s="579"/>
      <c r="AE96" s="580"/>
      <c r="AF96" s="578">
        <v>160</v>
      </c>
      <c r="AG96" s="579"/>
      <c r="AH96" s="580"/>
      <c r="AI96" s="578">
        <v>160</v>
      </c>
      <c r="AJ96" s="579"/>
      <c r="AK96" s="580"/>
      <c r="AL96" s="578">
        <v>160</v>
      </c>
      <c r="AM96" s="579"/>
      <c r="AN96" s="580"/>
      <c r="AO96" s="578">
        <v>160</v>
      </c>
      <c r="AP96" s="579"/>
      <c r="AQ96" s="580"/>
      <c r="AR96" s="578">
        <v>160</v>
      </c>
      <c r="AS96" s="579"/>
      <c r="AT96" s="580"/>
      <c r="AU96" s="578">
        <v>160</v>
      </c>
      <c r="AV96" s="579"/>
      <c r="AW96" s="580"/>
      <c r="AX96" s="578">
        <v>160</v>
      </c>
      <c r="AY96" s="579"/>
      <c r="AZ96" s="580"/>
      <c r="BA96" s="578">
        <v>160</v>
      </c>
      <c r="BB96" s="579"/>
      <c r="BC96" s="580"/>
      <c r="BD96" s="578">
        <v>160</v>
      </c>
      <c r="BE96" s="579"/>
      <c r="BF96" s="580"/>
      <c r="BG96" s="578">
        <v>160</v>
      </c>
      <c r="BH96" s="579"/>
      <c r="BI96" s="580"/>
      <c r="BJ96" s="578">
        <v>160</v>
      </c>
      <c r="BK96" s="579"/>
      <c r="BL96" s="580"/>
      <c r="BM96" s="337">
        <f t="shared" si="92"/>
        <v>0</v>
      </c>
      <c r="BN96" s="231">
        <f t="shared" si="93"/>
        <v>0</v>
      </c>
      <c r="BO96" s="230">
        <f t="shared" si="94"/>
        <v>0</v>
      </c>
      <c r="BP96" s="231">
        <f t="shared" si="95"/>
        <v>0</v>
      </c>
      <c r="BQ96" s="23"/>
      <c r="BR96" s="23"/>
      <c r="BS96" s="177">
        <v>160</v>
      </c>
      <c r="BT96" s="591"/>
      <c r="BU96" s="178"/>
      <c r="BV96" s="177">
        <v>160</v>
      </c>
      <c r="BW96" s="591"/>
      <c r="BX96" s="178"/>
      <c r="BY96" s="177">
        <v>160</v>
      </c>
      <c r="BZ96" s="591"/>
      <c r="CA96" s="178"/>
      <c r="CB96" s="177">
        <v>160</v>
      </c>
      <c r="CC96" s="591"/>
      <c r="CD96" s="178"/>
      <c r="CE96" s="177">
        <v>160</v>
      </c>
      <c r="CF96" s="591"/>
      <c r="CG96" s="178"/>
      <c r="CH96" s="177">
        <v>160</v>
      </c>
      <c r="CI96" s="591"/>
      <c r="CJ96" s="178"/>
      <c r="CK96" s="177">
        <v>160</v>
      </c>
      <c r="CL96" s="591"/>
      <c r="CM96" s="178"/>
      <c r="CN96" s="177">
        <v>160</v>
      </c>
      <c r="CO96" s="591"/>
      <c r="CP96" s="178"/>
      <c r="CQ96" s="256">
        <f t="shared" si="96"/>
        <v>0</v>
      </c>
      <c r="CR96" s="255">
        <f t="shared" si="97"/>
        <v>0</v>
      </c>
      <c r="CS96" s="230">
        <f t="shared" si="98"/>
        <v>0</v>
      </c>
      <c r="CT96" s="231">
        <f t="shared" si="99"/>
        <v>0</v>
      </c>
      <c r="CU96" s="23"/>
      <c r="CV96" s="23"/>
      <c r="CW96" s="177">
        <v>160</v>
      </c>
      <c r="CX96" s="584"/>
      <c r="CY96" s="585"/>
      <c r="CZ96" s="205">
        <v>160</v>
      </c>
      <c r="DA96" s="579"/>
      <c r="DB96" s="585"/>
      <c r="DC96" s="205">
        <v>160</v>
      </c>
      <c r="DD96" s="579"/>
      <c r="DE96" s="585"/>
      <c r="DF96" s="205">
        <v>160</v>
      </c>
      <c r="DG96" s="579"/>
      <c r="DH96" s="585"/>
      <c r="DI96" s="205">
        <v>160</v>
      </c>
      <c r="DJ96" s="579"/>
      <c r="DK96" s="585"/>
      <c r="DL96" s="177">
        <v>160</v>
      </c>
      <c r="DM96" s="584"/>
      <c r="DN96" s="585"/>
      <c r="DO96" s="205">
        <v>160</v>
      </c>
      <c r="DP96" s="579"/>
      <c r="DQ96" s="585"/>
      <c r="DR96" s="205">
        <v>160</v>
      </c>
      <c r="DS96" s="579"/>
      <c r="DT96" s="585"/>
      <c r="DU96" s="256">
        <f t="shared" si="100"/>
        <v>0</v>
      </c>
      <c r="DV96" s="255">
        <f t="shared" si="101"/>
        <v>0</v>
      </c>
      <c r="DW96" s="230">
        <f t="shared" si="102"/>
        <v>0</v>
      </c>
      <c r="DX96" s="231">
        <f t="shared" si="103"/>
        <v>0</v>
      </c>
      <c r="DY96" s="23"/>
      <c r="DZ96" s="23"/>
      <c r="EA96" s="586">
        <v>160</v>
      </c>
      <c r="EB96" s="591"/>
      <c r="EC96" s="585"/>
      <c r="ED96" s="205">
        <v>160</v>
      </c>
      <c r="EE96" s="591"/>
      <c r="EF96" s="585"/>
      <c r="EG96" s="205">
        <v>160</v>
      </c>
      <c r="EH96" s="591"/>
      <c r="EI96" s="585"/>
      <c r="EJ96" s="205">
        <v>160</v>
      </c>
      <c r="EK96" s="591"/>
      <c r="EL96" s="585"/>
      <c r="EM96" s="177">
        <v>160</v>
      </c>
      <c r="EN96" s="584"/>
      <c r="EO96" s="585"/>
      <c r="EP96" s="205">
        <v>160</v>
      </c>
      <c r="EQ96" s="591"/>
      <c r="ER96" s="585"/>
      <c r="ES96" s="177">
        <v>160</v>
      </c>
      <c r="ET96" s="584"/>
      <c r="EU96" s="585"/>
      <c r="EV96" s="205">
        <v>160</v>
      </c>
      <c r="EW96" s="591"/>
      <c r="EX96" s="585"/>
      <c r="EY96" s="256">
        <f t="shared" si="104"/>
        <v>0</v>
      </c>
      <c r="EZ96" s="255">
        <f t="shared" si="105"/>
        <v>0</v>
      </c>
      <c r="FA96" s="230">
        <f t="shared" si="106"/>
        <v>0</v>
      </c>
      <c r="FB96" s="231">
        <f t="shared" si="107"/>
        <v>0</v>
      </c>
      <c r="FC96" s="23"/>
      <c r="FD96" s="23"/>
      <c r="FE96" s="586">
        <v>160</v>
      </c>
      <c r="FF96" s="591"/>
      <c r="FG96" s="585"/>
      <c r="FH96" s="205">
        <v>160</v>
      </c>
      <c r="FI96" s="591"/>
      <c r="FJ96" s="585"/>
      <c r="FK96" s="205">
        <v>160</v>
      </c>
      <c r="FL96" s="591"/>
      <c r="FM96" s="585"/>
      <c r="FN96" s="205">
        <v>160</v>
      </c>
      <c r="FO96" s="591"/>
      <c r="FP96" s="585"/>
      <c r="FQ96" s="205">
        <v>160</v>
      </c>
      <c r="FR96" s="591"/>
      <c r="FS96" s="585"/>
      <c r="FT96" s="205">
        <v>160</v>
      </c>
      <c r="FU96" s="591"/>
      <c r="FV96" s="585"/>
      <c r="FW96" s="205">
        <v>160</v>
      </c>
      <c r="FX96" s="591"/>
      <c r="FY96" s="585"/>
      <c r="FZ96" s="205">
        <v>160</v>
      </c>
      <c r="GA96" s="591"/>
      <c r="GB96" s="585"/>
      <c r="GC96" s="256">
        <f t="shared" si="108"/>
        <v>0</v>
      </c>
      <c r="GD96" s="255">
        <f t="shared" si="109"/>
        <v>0</v>
      </c>
      <c r="GE96" s="230">
        <f t="shared" si="110"/>
        <v>0</v>
      </c>
      <c r="GF96" s="231">
        <f t="shared" si="111"/>
        <v>0</v>
      </c>
      <c r="GG96" s="23"/>
      <c r="GH96" s="23"/>
      <c r="GI96" s="586">
        <v>160</v>
      </c>
      <c r="GJ96" s="591"/>
      <c r="GK96" s="585"/>
      <c r="GL96" s="205">
        <v>160</v>
      </c>
      <c r="GM96" s="591"/>
      <c r="GN96" s="585"/>
      <c r="GO96" s="177">
        <v>160</v>
      </c>
      <c r="GP96" s="584"/>
      <c r="GQ96" s="585"/>
      <c r="GR96" s="177">
        <v>160</v>
      </c>
      <c r="GS96" s="584"/>
      <c r="GT96" s="585"/>
      <c r="GU96" s="177">
        <v>160</v>
      </c>
      <c r="GV96" s="584"/>
      <c r="GW96" s="585"/>
      <c r="GX96" s="177">
        <v>160</v>
      </c>
      <c r="GY96" s="584"/>
      <c r="GZ96" s="585"/>
      <c r="HA96" s="205">
        <v>160</v>
      </c>
      <c r="HB96" s="591"/>
      <c r="HC96" s="585"/>
      <c r="HD96" s="205">
        <v>160</v>
      </c>
      <c r="HE96" s="591"/>
      <c r="HF96" s="585"/>
      <c r="HG96" s="256">
        <f t="shared" si="112"/>
        <v>0</v>
      </c>
      <c r="HH96" s="255">
        <f t="shared" si="113"/>
        <v>0</v>
      </c>
      <c r="HI96" s="230">
        <f t="shared" si="114"/>
        <v>0</v>
      </c>
      <c r="HJ96" s="231">
        <f t="shared" si="115"/>
        <v>0</v>
      </c>
      <c r="HK96" s="23"/>
      <c r="HL96" s="23"/>
      <c r="HM96" s="177">
        <v>160</v>
      </c>
      <c r="HN96" s="584"/>
      <c r="HO96" s="585"/>
      <c r="HP96" s="177">
        <v>160</v>
      </c>
      <c r="HQ96" s="584"/>
      <c r="HR96" s="585"/>
      <c r="HS96" s="177">
        <v>160</v>
      </c>
      <c r="HT96" s="584"/>
      <c r="HU96" s="585"/>
      <c r="HV96" s="177">
        <v>160</v>
      </c>
      <c r="HW96" s="584"/>
      <c r="HX96" s="585"/>
      <c r="HY96" s="177">
        <v>160</v>
      </c>
      <c r="HZ96" s="584"/>
      <c r="IA96" s="585"/>
      <c r="IB96" s="177">
        <v>160</v>
      </c>
      <c r="IC96" s="584"/>
      <c r="ID96" s="585"/>
      <c r="IE96" s="177">
        <v>160</v>
      </c>
      <c r="IF96" s="584"/>
      <c r="IG96" s="585"/>
      <c r="IH96" s="177">
        <v>160</v>
      </c>
      <c r="II96" s="584"/>
      <c r="IJ96" s="585"/>
      <c r="IK96" s="256">
        <f t="shared" si="116"/>
        <v>0</v>
      </c>
      <c r="IL96" s="255">
        <f t="shared" si="117"/>
        <v>0</v>
      </c>
      <c r="IM96" s="230">
        <f t="shared" si="118"/>
        <v>0</v>
      </c>
      <c r="IN96" s="231">
        <f t="shared" si="119"/>
        <v>0</v>
      </c>
      <c r="IO96" s="23"/>
      <c r="IP96" s="23"/>
      <c r="IQ96" s="177">
        <v>160</v>
      </c>
      <c r="IR96" s="584"/>
      <c r="IS96" s="585"/>
      <c r="IT96" s="177">
        <v>160</v>
      </c>
      <c r="IU96" s="584"/>
      <c r="IV96" s="585"/>
      <c r="IW96" s="177">
        <v>160</v>
      </c>
      <c r="IX96" s="584"/>
      <c r="IY96" s="585"/>
      <c r="IZ96" s="177">
        <v>160</v>
      </c>
      <c r="JA96" s="584"/>
      <c r="JB96" s="585"/>
      <c r="JC96" s="177">
        <v>160</v>
      </c>
      <c r="JD96" s="584"/>
      <c r="JE96" s="585"/>
      <c r="JF96" s="177">
        <v>160</v>
      </c>
      <c r="JG96" s="584"/>
      <c r="JH96" s="585"/>
      <c r="JI96" s="568">
        <v>160</v>
      </c>
      <c r="JJ96" s="584"/>
      <c r="JK96" s="585"/>
      <c r="JL96" s="177">
        <v>160</v>
      </c>
      <c r="JM96" s="584"/>
      <c r="JN96" s="585"/>
      <c r="JO96" s="256">
        <f t="shared" si="120"/>
        <v>0</v>
      </c>
      <c r="JP96" s="255">
        <f t="shared" si="121"/>
        <v>0</v>
      </c>
      <c r="JQ96" s="230">
        <f t="shared" si="122"/>
        <v>0</v>
      </c>
      <c r="JR96" s="231">
        <f t="shared" si="123"/>
        <v>0</v>
      </c>
      <c r="JS96" s="23"/>
      <c r="JT96" s="23"/>
      <c r="JU96" s="586">
        <v>160</v>
      </c>
      <c r="JV96" s="591"/>
      <c r="JW96" s="585"/>
      <c r="JX96" s="177">
        <v>160</v>
      </c>
      <c r="JY96" s="584"/>
      <c r="JZ96" s="585"/>
      <c r="KA96" s="205">
        <v>160</v>
      </c>
      <c r="KB96" s="591"/>
      <c r="KC96" s="585"/>
      <c r="KD96" s="205">
        <v>160</v>
      </c>
      <c r="KE96" s="591"/>
      <c r="KF96" s="585"/>
      <c r="KG96" s="177">
        <v>160</v>
      </c>
      <c r="KH96" s="584"/>
      <c r="KI96" s="585"/>
      <c r="KJ96" s="177">
        <v>160</v>
      </c>
      <c r="KK96" s="584"/>
      <c r="KL96" s="585"/>
      <c r="KM96" s="177">
        <v>160</v>
      </c>
      <c r="KN96" s="584"/>
      <c r="KO96" s="585"/>
      <c r="KP96" s="177">
        <v>160</v>
      </c>
      <c r="KQ96" s="584"/>
      <c r="KR96" s="585"/>
      <c r="KS96" s="256">
        <f t="shared" si="124"/>
        <v>0</v>
      </c>
      <c r="KT96" s="255">
        <f t="shared" si="125"/>
        <v>0</v>
      </c>
      <c r="KU96" s="230">
        <f t="shared" si="126"/>
        <v>0</v>
      </c>
      <c r="KV96" s="231">
        <f t="shared" si="127"/>
        <v>0</v>
      </c>
      <c r="KW96" s="23"/>
      <c r="KX96" s="23"/>
      <c r="KY96" s="589" t="s">
        <v>300</v>
      </c>
      <c r="KZ96" s="595">
        <v>160</v>
      </c>
      <c r="LA96" s="591"/>
      <c r="LB96" s="178"/>
      <c r="LC96" s="256">
        <f t="shared" si="128"/>
        <v>0</v>
      </c>
      <c r="LD96" s="231">
        <f t="shared" si="74"/>
        <v>0</v>
      </c>
      <c r="LE96" s="230">
        <f t="shared" si="129"/>
        <v>0</v>
      </c>
      <c r="LF96" s="255">
        <f t="shared" si="75"/>
        <v>0</v>
      </c>
      <c r="LG96" s="592"/>
      <c r="LH96" s="23"/>
      <c r="LI96" s="23"/>
      <c r="LJ96" s="232">
        <f t="shared" si="76"/>
        <v>0</v>
      </c>
      <c r="LK96" s="259">
        <f t="shared" si="77"/>
        <v>0</v>
      </c>
      <c r="LL96" s="230">
        <f t="shared" si="78"/>
        <v>0</v>
      </c>
      <c r="LM96" s="231">
        <f t="shared" si="79"/>
        <v>0</v>
      </c>
      <c r="LN96" s="234">
        <f t="shared" si="80"/>
        <v>0</v>
      </c>
      <c r="LO96" s="233">
        <f t="shared" si="81"/>
        <v>0</v>
      </c>
      <c r="LP96" s="230">
        <f t="shared" si="82"/>
        <v>0</v>
      </c>
      <c r="LQ96" s="255">
        <f t="shared" si="83"/>
        <v>0</v>
      </c>
      <c r="LR96" s="426">
        <f t="shared" si="84"/>
        <v>0</v>
      </c>
      <c r="LS96" s="434">
        <f t="shared" si="85"/>
        <v>0</v>
      </c>
      <c r="LT96" s="426">
        <f t="shared" si="86"/>
        <v>0</v>
      </c>
      <c r="LU96" s="431">
        <f t="shared" si="87"/>
        <v>0</v>
      </c>
      <c r="LV96" s="429" t="s">
        <v>343</v>
      </c>
      <c r="LW96" s="434" t="s">
        <v>343</v>
      </c>
      <c r="LX96" s="426">
        <f t="shared" si="88"/>
        <v>0</v>
      </c>
      <c r="LY96" s="431">
        <f t="shared" si="89"/>
        <v>0</v>
      </c>
      <c r="LZ96" s="23"/>
      <c r="MD96" s="26"/>
      <c r="ME96" s="26"/>
      <c r="MG96" s="26"/>
    </row>
    <row r="97" spans="2:345" s="4" customFormat="1" ht="16.5" customHeight="1" x14ac:dyDescent="0.25">
      <c r="B97" s="46" t="s">
        <v>55</v>
      </c>
      <c r="C97" s="952"/>
      <c r="D97" s="953"/>
      <c r="E97" s="313"/>
      <c r="F97" s="314"/>
      <c r="G97" s="315"/>
      <c r="H97" s="59"/>
      <c r="I97" s="57">
        <f>INT(ROUND(F97,2)*(IF(RIGHT(G97,1)="*",data!$J$11*H97+(IF(H97&gt;0, data!$K$11,0)),(IF(G97&gt;0,data!$J$11*RIGHT(G97,5)+data!$K$11,0)))))</f>
        <v>0</v>
      </c>
      <c r="J97" s="57">
        <f>IF(E97&gt;0,I97*E97,0)</f>
        <v>0</v>
      </c>
      <c r="K97" s="319"/>
      <c r="L97" s="320"/>
      <c r="M97" s="318"/>
      <c r="N97" s="57">
        <f>INT(ROUND(F97,2)*(IF(J97&gt;0,(IF(L97="ano",data!$J$6,0)),0)))</f>
        <v>0</v>
      </c>
      <c r="O97" s="61">
        <f>IF(M97&gt;E97,N97*E97,N97*M97)</f>
        <v>0</v>
      </c>
      <c r="P97" s="63">
        <f>J97+O97</f>
        <v>0</v>
      </c>
      <c r="Q97" s="26"/>
      <c r="R97" s="292" t="str">
        <f t="shared" si="90"/>
        <v/>
      </c>
      <c r="S97" s="293" t="str">
        <f t="shared" si="91"/>
        <v/>
      </c>
      <c r="T97" s="65" t="s">
        <v>343</v>
      </c>
      <c r="U97" s="294" t="str">
        <f t="shared" si="130"/>
        <v/>
      </c>
      <c r="V97" s="4">
        <f>IF(P97&gt;0,IF(ISTEXT(C97)=TRUE,0,1),0)</f>
        <v>0</v>
      </c>
      <c r="W97" s="26">
        <f>IF(H97&gt;0,IF(RIGHT(G97,1)="*",0,1),0)</f>
        <v>0</v>
      </c>
      <c r="X97" s="26">
        <f>IF(OR(G97=data!$I$18,G97=data!$I$19,G97=data!$I$20,G97=data!$I$21,G97=data!$I$22,G97=data!$I$23,G97=data!$I$24,G97=data!$I$25,G97=data!$I$26,G97=data!$I$27,G97=data!$I$28,G97=data!$I$29,G97=data!$I$30,G97=data!$I$31,G97=data!$I$32,G97=data!$I$33,G97=data!$I$34,G97=data!$I$35,G97=data!$I$36,G97=data!$I$37,G97=data!$I$38,G97=data!$I$39,G97=data!$I$40,G97=data!$I$41,G97=data!$I$42,G97=data!$I$43,G97=data!$I$44),1,0)</f>
        <v>0</v>
      </c>
      <c r="Z97" s="179" t="s">
        <v>300</v>
      </c>
      <c r="AA97" s="10"/>
      <c r="AB97" s="10"/>
      <c r="AC97" s="171">
        <v>160</v>
      </c>
      <c r="AD97" s="336"/>
      <c r="AE97" s="227"/>
      <c r="AF97" s="171">
        <v>160</v>
      </c>
      <c r="AG97" s="336"/>
      <c r="AH97" s="227"/>
      <c r="AI97" s="171">
        <v>160</v>
      </c>
      <c r="AJ97" s="336"/>
      <c r="AK97" s="227"/>
      <c r="AL97" s="171">
        <v>160</v>
      </c>
      <c r="AM97" s="336"/>
      <c r="AN97" s="227"/>
      <c r="AO97" s="171">
        <v>160</v>
      </c>
      <c r="AP97" s="336"/>
      <c r="AQ97" s="227"/>
      <c r="AR97" s="171">
        <v>160</v>
      </c>
      <c r="AS97" s="336"/>
      <c r="AT97" s="227"/>
      <c r="AU97" s="171">
        <v>160</v>
      </c>
      <c r="AV97" s="336"/>
      <c r="AW97" s="227"/>
      <c r="AX97" s="171">
        <v>160</v>
      </c>
      <c r="AY97" s="336"/>
      <c r="AZ97" s="227"/>
      <c r="BA97" s="171">
        <v>160</v>
      </c>
      <c r="BB97" s="336"/>
      <c r="BC97" s="227"/>
      <c r="BD97" s="171">
        <v>160</v>
      </c>
      <c r="BE97" s="336"/>
      <c r="BF97" s="227"/>
      <c r="BG97" s="171">
        <v>160</v>
      </c>
      <c r="BH97" s="336"/>
      <c r="BI97" s="227"/>
      <c r="BJ97" s="171">
        <v>160</v>
      </c>
      <c r="BK97" s="336"/>
      <c r="BL97" s="227"/>
      <c r="BM97" s="337">
        <f t="shared" si="92"/>
        <v>0</v>
      </c>
      <c r="BN97" s="231">
        <f t="shared" si="93"/>
        <v>0</v>
      </c>
      <c r="BO97" s="230">
        <f t="shared" si="94"/>
        <v>0</v>
      </c>
      <c r="BP97" s="231">
        <f t="shared" si="95"/>
        <v>0</v>
      </c>
      <c r="BS97" s="167">
        <v>160</v>
      </c>
      <c r="BT97" s="335"/>
      <c r="BU97" s="180"/>
      <c r="BV97" s="167">
        <v>160</v>
      </c>
      <c r="BW97" s="335"/>
      <c r="BX97" s="180"/>
      <c r="BY97" s="167">
        <v>160</v>
      </c>
      <c r="BZ97" s="335"/>
      <c r="CA97" s="180"/>
      <c r="CB97" s="167">
        <v>160</v>
      </c>
      <c r="CC97" s="335"/>
      <c r="CD97" s="180"/>
      <c r="CE97" s="167">
        <v>160</v>
      </c>
      <c r="CF97" s="335"/>
      <c r="CG97" s="180"/>
      <c r="CH97" s="167">
        <v>160</v>
      </c>
      <c r="CI97" s="335"/>
      <c r="CJ97" s="180"/>
      <c r="CK97" s="167">
        <v>160</v>
      </c>
      <c r="CL97" s="335"/>
      <c r="CM97" s="180"/>
      <c r="CN97" s="167">
        <v>160</v>
      </c>
      <c r="CO97" s="335"/>
      <c r="CP97" s="180"/>
      <c r="CQ97" s="256">
        <f t="shared" si="96"/>
        <v>0</v>
      </c>
      <c r="CR97" s="255">
        <f t="shared" si="97"/>
        <v>0</v>
      </c>
      <c r="CS97" s="230">
        <f t="shared" si="98"/>
        <v>0</v>
      </c>
      <c r="CT97" s="231">
        <f t="shared" si="99"/>
        <v>0</v>
      </c>
      <c r="CW97" s="167">
        <v>160</v>
      </c>
      <c r="CX97" s="351"/>
      <c r="CY97" s="172"/>
      <c r="CZ97" s="198">
        <v>160</v>
      </c>
      <c r="DA97" s="336"/>
      <c r="DB97" s="172"/>
      <c r="DC97" s="198">
        <v>160</v>
      </c>
      <c r="DD97" s="336"/>
      <c r="DE97" s="172"/>
      <c r="DF97" s="198">
        <v>160</v>
      </c>
      <c r="DG97" s="336"/>
      <c r="DH97" s="172"/>
      <c r="DI97" s="198">
        <v>160</v>
      </c>
      <c r="DJ97" s="336"/>
      <c r="DK97" s="172"/>
      <c r="DL97" s="167">
        <v>160</v>
      </c>
      <c r="DM97" s="351"/>
      <c r="DN97" s="172"/>
      <c r="DO97" s="198">
        <v>160</v>
      </c>
      <c r="DP97" s="336"/>
      <c r="DQ97" s="172"/>
      <c r="DR97" s="198">
        <v>160</v>
      </c>
      <c r="DS97" s="336"/>
      <c r="DT97" s="172"/>
      <c r="DU97" s="256">
        <f t="shared" si="100"/>
        <v>0</v>
      </c>
      <c r="DV97" s="255">
        <f t="shared" si="101"/>
        <v>0</v>
      </c>
      <c r="DW97" s="230">
        <f t="shared" si="102"/>
        <v>0</v>
      </c>
      <c r="DX97" s="231">
        <f t="shared" si="103"/>
        <v>0</v>
      </c>
      <c r="EA97" s="357">
        <v>160</v>
      </c>
      <c r="EB97" s="335"/>
      <c r="EC97" s="172"/>
      <c r="ED97" s="198">
        <v>160</v>
      </c>
      <c r="EE97" s="335"/>
      <c r="EF97" s="172"/>
      <c r="EG97" s="198">
        <v>160</v>
      </c>
      <c r="EH97" s="335"/>
      <c r="EI97" s="172"/>
      <c r="EJ97" s="198">
        <v>160</v>
      </c>
      <c r="EK97" s="335"/>
      <c r="EL97" s="172"/>
      <c r="EM97" s="167">
        <v>160</v>
      </c>
      <c r="EN97" s="351"/>
      <c r="EO97" s="172"/>
      <c r="EP97" s="198">
        <v>160</v>
      </c>
      <c r="EQ97" s="335"/>
      <c r="ER97" s="172"/>
      <c r="ES97" s="167">
        <v>160</v>
      </c>
      <c r="ET97" s="351"/>
      <c r="EU97" s="172"/>
      <c r="EV97" s="198">
        <v>160</v>
      </c>
      <c r="EW97" s="335"/>
      <c r="EX97" s="172"/>
      <c r="EY97" s="256">
        <f t="shared" si="104"/>
        <v>0</v>
      </c>
      <c r="EZ97" s="255">
        <f t="shared" si="105"/>
        <v>0</v>
      </c>
      <c r="FA97" s="230">
        <f t="shared" si="106"/>
        <v>0</v>
      </c>
      <c r="FB97" s="231">
        <f t="shared" si="107"/>
        <v>0</v>
      </c>
      <c r="FE97" s="357">
        <v>160</v>
      </c>
      <c r="FF97" s="335"/>
      <c r="FG97" s="172"/>
      <c r="FH97" s="198">
        <v>160</v>
      </c>
      <c r="FI97" s="335"/>
      <c r="FJ97" s="172"/>
      <c r="FK97" s="198">
        <v>160</v>
      </c>
      <c r="FL97" s="335"/>
      <c r="FM97" s="172"/>
      <c r="FN97" s="198">
        <v>160</v>
      </c>
      <c r="FO97" s="335"/>
      <c r="FP97" s="172"/>
      <c r="FQ97" s="198">
        <v>160</v>
      </c>
      <c r="FR97" s="335"/>
      <c r="FS97" s="172"/>
      <c r="FT97" s="198">
        <v>160</v>
      </c>
      <c r="FU97" s="335"/>
      <c r="FV97" s="172"/>
      <c r="FW97" s="198">
        <v>160</v>
      </c>
      <c r="FX97" s="335"/>
      <c r="FY97" s="172"/>
      <c r="FZ97" s="198">
        <v>160</v>
      </c>
      <c r="GA97" s="335"/>
      <c r="GB97" s="172"/>
      <c r="GC97" s="256">
        <f t="shared" si="108"/>
        <v>0</v>
      </c>
      <c r="GD97" s="255">
        <f t="shared" si="109"/>
        <v>0</v>
      </c>
      <c r="GE97" s="230">
        <f t="shared" si="110"/>
        <v>0</v>
      </c>
      <c r="GF97" s="231">
        <f t="shared" si="111"/>
        <v>0</v>
      </c>
      <c r="GI97" s="357">
        <v>160</v>
      </c>
      <c r="GJ97" s="335"/>
      <c r="GK97" s="172"/>
      <c r="GL97" s="198">
        <v>160</v>
      </c>
      <c r="GM97" s="335"/>
      <c r="GN97" s="172"/>
      <c r="GO97" s="167">
        <v>160</v>
      </c>
      <c r="GP97" s="351"/>
      <c r="GQ97" s="172"/>
      <c r="GR97" s="167">
        <v>160</v>
      </c>
      <c r="GS97" s="351"/>
      <c r="GT97" s="172"/>
      <c r="GU97" s="167">
        <v>160</v>
      </c>
      <c r="GV97" s="351"/>
      <c r="GW97" s="172"/>
      <c r="GX97" s="167">
        <v>160</v>
      </c>
      <c r="GY97" s="351"/>
      <c r="GZ97" s="172"/>
      <c r="HA97" s="198">
        <v>160</v>
      </c>
      <c r="HB97" s="335"/>
      <c r="HC97" s="172"/>
      <c r="HD97" s="198">
        <v>160</v>
      </c>
      <c r="HE97" s="335"/>
      <c r="HF97" s="172"/>
      <c r="HG97" s="256">
        <f t="shared" si="112"/>
        <v>0</v>
      </c>
      <c r="HH97" s="255">
        <f t="shared" si="113"/>
        <v>0</v>
      </c>
      <c r="HI97" s="230">
        <f t="shared" si="114"/>
        <v>0</v>
      </c>
      <c r="HJ97" s="231">
        <f t="shared" si="115"/>
        <v>0</v>
      </c>
      <c r="HM97" s="167">
        <v>160</v>
      </c>
      <c r="HN97" s="351"/>
      <c r="HO97" s="172"/>
      <c r="HP97" s="167">
        <v>160</v>
      </c>
      <c r="HQ97" s="351"/>
      <c r="HR97" s="172"/>
      <c r="HS97" s="167">
        <v>160</v>
      </c>
      <c r="HT97" s="351"/>
      <c r="HU97" s="172"/>
      <c r="HV97" s="167">
        <v>160</v>
      </c>
      <c r="HW97" s="351"/>
      <c r="HX97" s="172"/>
      <c r="HY97" s="167">
        <v>160</v>
      </c>
      <c r="HZ97" s="351"/>
      <c r="IA97" s="172"/>
      <c r="IB97" s="167">
        <v>160</v>
      </c>
      <c r="IC97" s="351"/>
      <c r="ID97" s="172"/>
      <c r="IE97" s="167">
        <v>160</v>
      </c>
      <c r="IF97" s="351"/>
      <c r="IG97" s="172"/>
      <c r="IH97" s="167">
        <v>160</v>
      </c>
      <c r="II97" s="351"/>
      <c r="IJ97" s="172"/>
      <c r="IK97" s="256">
        <f t="shared" si="116"/>
        <v>0</v>
      </c>
      <c r="IL97" s="255">
        <f t="shared" si="117"/>
        <v>0</v>
      </c>
      <c r="IM97" s="230">
        <f t="shared" si="118"/>
        <v>0</v>
      </c>
      <c r="IN97" s="231">
        <f t="shared" si="119"/>
        <v>0</v>
      </c>
      <c r="IQ97" s="167">
        <v>160</v>
      </c>
      <c r="IR97" s="351"/>
      <c r="IS97" s="172"/>
      <c r="IT97" s="167">
        <v>160</v>
      </c>
      <c r="IU97" s="351"/>
      <c r="IV97" s="172"/>
      <c r="IW97" s="167">
        <v>160</v>
      </c>
      <c r="IX97" s="351"/>
      <c r="IY97" s="172"/>
      <c r="IZ97" s="167">
        <v>160</v>
      </c>
      <c r="JA97" s="351"/>
      <c r="JB97" s="172"/>
      <c r="JC97" s="167">
        <v>160</v>
      </c>
      <c r="JD97" s="351"/>
      <c r="JE97" s="172"/>
      <c r="JF97" s="167">
        <v>160</v>
      </c>
      <c r="JG97" s="351"/>
      <c r="JH97" s="172"/>
      <c r="JI97" s="209">
        <v>160</v>
      </c>
      <c r="JJ97" s="351"/>
      <c r="JK97" s="172"/>
      <c r="JL97" s="167">
        <v>160</v>
      </c>
      <c r="JM97" s="351"/>
      <c r="JN97" s="172"/>
      <c r="JO97" s="256">
        <f t="shared" si="120"/>
        <v>0</v>
      </c>
      <c r="JP97" s="255">
        <f t="shared" si="121"/>
        <v>0</v>
      </c>
      <c r="JQ97" s="230">
        <f t="shared" si="122"/>
        <v>0</v>
      </c>
      <c r="JR97" s="231">
        <f t="shared" si="123"/>
        <v>0</v>
      </c>
      <c r="JU97" s="357">
        <v>160</v>
      </c>
      <c r="JV97" s="335"/>
      <c r="JW97" s="172"/>
      <c r="JX97" s="167">
        <v>160</v>
      </c>
      <c r="JY97" s="351"/>
      <c r="JZ97" s="172"/>
      <c r="KA97" s="198">
        <v>160</v>
      </c>
      <c r="KB97" s="335"/>
      <c r="KC97" s="172"/>
      <c r="KD97" s="198">
        <v>160</v>
      </c>
      <c r="KE97" s="335"/>
      <c r="KF97" s="172"/>
      <c r="KG97" s="167">
        <v>160</v>
      </c>
      <c r="KH97" s="351"/>
      <c r="KI97" s="172"/>
      <c r="KJ97" s="167">
        <v>160</v>
      </c>
      <c r="KK97" s="351"/>
      <c r="KL97" s="172"/>
      <c r="KM97" s="167">
        <v>160</v>
      </c>
      <c r="KN97" s="351"/>
      <c r="KO97" s="172"/>
      <c r="KP97" s="167">
        <v>160</v>
      </c>
      <c r="KQ97" s="351"/>
      <c r="KR97" s="172"/>
      <c r="KS97" s="256">
        <f t="shared" si="124"/>
        <v>0</v>
      </c>
      <c r="KT97" s="255">
        <f t="shared" si="125"/>
        <v>0</v>
      </c>
      <c r="KU97" s="230">
        <f t="shared" si="126"/>
        <v>0</v>
      </c>
      <c r="KV97" s="231">
        <f t="shared" si="127"/>
        <v>0</v>
      </c>
      <c r="KY97" s="287" t="s">
        <v>300</v>
      </c>
      <c r="KZ97" s="365">
        <v>160</v>
      </c>
      <c r="LA97" s="335"/>
      <c r="LB97" s="180"/>
      <c r="LC97" s="256">
        <f t="shared" si="128"/>
        <v>0</v>
      </c>
      <c r="LD97" s="231">
        <f t="shared" si="74"/>
        <v>0</v>
      </c>
      <c r="LE97" s="230">
        <f t="shared" si="129"/>
        <v>0</v>
      </c>
      <c r="LF97" s="255">
        <f t="shared" si="75"/>
        <v>0</v>
      </c>
      <c r="LG97" s="297"/>
      <c r="LJ97" s="232">
        <f t="shared" si="76"/>
        <v>0</v>
      </c>
      <c r="LK97" s="259">
        <f t="shared" si="77"/>
        <v>0</v>
      </c>
      <c r="LL97" s="230">
        <f t="shared" si="78"/>
        <v>0</v>
      </c>
      <c r="LM97" s="231">
        <f t="shared" si="79"/>
        <v>0</v>
      </c>
      <c r="LN97" s="234">
        <f t="shared" si="80"/>
        <v>0</v>
      </c>
      <c r="LO97" s="233">
        <f t="shared" si="81"/>
        <v>0</v>
      </c>
      <c r="LP97" s="230">
        <f t="shared" si="82"/>
        <v>0</v>
      </c>
      <c r="LQ97" s="255">
        <f t="shared" si="83"/>
        <v>0</v>
      </c>
      <c r="LR97" s="426">
        <f t="shared" si="84"/>
        <v>0</v>
      </c>
      <c r="LS97" s="434">
        <f t="shared" si="85"/>
        <v>0</v>
      </c>
      <c r="LT97" s="426">
        <f t="shared" si="86"/>
        <v>0</v>
      </c>
      <c r="LU97" s="431">
        <f t="shared" si="87"/>
        <v>0</v>
      </c>
      <c r="LV97" s="429" t="s">
        <v>343</v>
      </c>
      <c r="LW97" s="434" t="s">
        <v>343</v>
      </c>
      <c r="LX97" s="426">
        <f t="shared" si="88"/>
        <v>0</v>
      </c>
      <c r="LY97" s="431">
        <f t="shared" si="89"/>
        <v>0</v>
      </c>
      <c r="MD97" s="26"/>
      <c r="ME97" s="26"/>
      <c r="MG97" s="26"/>
    </row>
    <row r="98" spans="2:345" s="4" customFormat="1" ht="15" hidden="1" customHeight="1" x14ac:dyDescent="0.25">
      <c r="B98" s="46"/>
      <c r="C98" s="572"/>
      <c r="D98" s="573"/>
      <c r="E98" s="564"/>
      <c r="F98" s="575"/>
      <c r="G98" s="593"/>
      <c r="H98" s="58"/>
      <c r="I98" s="57">
        <f>INT(ROUND(F98,2)*(IF(RIGHT(G98,1)="*",data!$J$11*H98+(IF(H98&gt;0, data!$K$11,0)),(IF(G98&gt;0,data!$J$11*RIGHT(G98,5)+data!$K$11,0)))))</f>
        <v>0</v>
      </c>
      <c r="J98" s="57"/>
      <c r="K98" s="594"/>
      <c r="L98" s="566"/>
      <c r="M98" s="131"/>
      <c r="N98" s="57">
        <f>INT(ROUND(F98,2)*(IF(J98&gt;0,(IF(L98="ano",data!$J$6,0)),0)))</f>
        <v>0</v>
      </c>
      <c r="O98" s="61"/>
      <c r="P98" s="63"/>
      <c r="Q98" s="26"/>
      <c r="R98" s="292" t="str">
        <f t="shared" si="90"/>
        <v/>
      </c>
      <c r="S98" s="293" t="str">
        <f t="shared" si="91"/>
        <v/>
      </c>
      <c r="T98" s="65" t="s">
        <v>343</v>
      </c>
      <c r="U98" s="294" t="str">
        <f t="shared" si="130"/>
        <v/>
      </c>
      <c r="V98" s="23"/>
      <c r="W98" s="26"/>
      <c r="X98" s="26">
        <f>IF(OR(G98=data!$I$18,G98=data!$I$19,G98=data!$I$20,G98=data!$I$21,G98=data!$I$22,G98=data!$I$23,G98=data!$I$24,G98=data!$I$25,G98=data!$I$26,G98=data!$I$27,G98=data!$I$28,G98=data!$I$29,G98=data!$I$30,G98=data!$I$31,G98=data!$I$32,G98=data!$I$33,G98=data!$I$34,G98=data!$I$35,G98=data!$I$36,G98=data!$I$37,G98=data!$I$38,G98=data!$I$39,G98=data!$I$40,G98=data!$I$41,G98=data!$I$42,G98=data!$I$43,G98=data!$I$44),1,0)</f>
        <v>0</v>
      </c>
      <c r="Z98" s="176" t="s">
        <v>300</v>
      </c>
      <c r="AA98" s="10"/>
      <c r="AB98" s="10"/>
      <c r="AC98" s="578">
        <v>160</v>
      </c>
      <c r="AD98" s="579"/>
      <c r="AE98" s="580"/>
      <c r="AF98" s="578">
        <v>160</v>
      </c>
      <c r="AG98" s="579"/>
      <c r="AH98" s="580"/>
      <c r="AI98" s="578">
        <v>160</v>
      </c>
      <c r="AJ98" s="579"/>
      <c r="AK98" s="580"/>
      <c r="AL98" s="578">
        <v>160</v>
      </c>
      <c r="AM98" s="579"/>
      <c r="AN98" s="580"/>
      <c r="AO98" s="578">
        <v>160</v>
      </c>
      <c r="AP98" s="579"/>
      <c r="AQ98" s="580"/>
      <c r="AR98" s="578">
        <v>160</v>
      </c>
      <c r="AS98" s="579"/>
      <c r="AT98" s="580"/>
      <c r="AU98" s="578">
        <v>160</v>
      </c>
      <c r="AV98" s="579"/>
      <c r="AW98" s="580"/>
      <c r="AX98" s="578">
        <v>160</v>
      </c>
      <c r="AY98" s="579"/>
      <c r="AZ98" s="580"/>
      <c r="BA98" s="578">
        <v>160</v>
      </c>
      <c r="BB98" s="579"/>
      <c r="BC98" s="580"/>
      <c r="BD98" s="578">
        <v>160</v>
      </c>
      <c r="BE98" s="579"/>
      <c r="BF98" s="580"/>
      <c r="BG98" s="578">
        <v>160</v>
      </c>
      <c r="BH98" s="579"/>
      <c r="BI98" s="580"/>
      <c r="BJ98" s="578">
        <v>160</v>
      </c>
      <c r="BK98" s="579"/>
      <c r="BL98" s="580"/>
      <c r="BM98" s="337">
        <f t="shared" si="92"/>
        <v>0</v>
      </c>
      <c r="BN98" s="231">
        <f t="shared" si="93"/>
        <v>0</v>
      </c>
      <c r="BO98" s="230">
        <f t="shared" si="94"/>
        <v>0</v>
      </c>
      <c r="BP98" s="231">
        <f t="shared" si="95"/>
        <v>0</v>
      </c>
      <c r="BQ98" s="23"/>
      <c r="BR98" s="23"/>
      <c r="BS98" s="177">
        <v>160</v>
      </c>
      <c r="BT98" s="591"/>
      <c r="BU98" s="178"/>
      <c r="BV98" s="177">
        <v>160</v>
      </c>
      <c r="BW98" s="591"/>
      <c r="BX98" s="178"/>
      <c r="BY98" s="177">
        <v>160</v>
      </c>
      <c r="BZ98" s="591"/>
      <c r="CA98" s="178"/>
      <c r="CB98" s="177">
        <v>160</v>
      </c>
      <c r="CC98" s="591"/>
      <c r="CD98" s="178"/>
      <c r="CE98" s="177">
        <v>160</v>
      </c>
      <c r="CF98" s="591"/>
      <c r="CG98" s="178"/>
      <c r="CH98" s="177">
        <v>160</v>
      </c>
      <c r="CI98" s="591"/>
      <c r="CJ98" s="178"/>
      <c r="CK98" s="177">
        <v>160</v>
      </c>
      <c r="CL98" s="591"/>
      <c r="CM98" s="178"/>
      <c r="CN98" s="177">
        <v>160</v>
      </c>
      <c r="CO98" s="591"/>
      <c r="CP98" s="178"/>
      <c r="CQ98" s="256">
        <f t="shared" si="96"/>
        <v>0</v>
      </c>
      <c r="CR98" s="255">
        <f t="shared" si="97"/>
        <v>0</v>
      </c>
      <c r="CS98" s="230">
        <f t="shared" si="98"/>
        <v>0</v>
      </c>
      <c r="CT98" s="231">
        <f t="shared" si="99"/>
        <v>0</v>
      </c>
      <c r="CU98" s="23"/>
      <c r="CV98" s="23"/>
      <c r="CW98" s="177">
        <v>160</v>
      </c>
      <c r="CX98" s="584"/>
      <c r="CY98" s="585"/>
      <c r="CZ98" s="205">
        <v>160</v>
      </c>
      <c r="DA98" s="579"/>
      <c r="DB98" s="585"/>
      <c r="DC98" s="205">
        <v>160</v>
      </c>
      <c r="DD98" s="579"/>
      <c r="DE98" s="585"/>
      <c r="DF98" s="205">
        <v>160</v>
      </c>
      <c r="DG98" s="579"/>
      <c r="DH98" s="585"/>
      <c r="DI98" s="205">
        <v>160</v>
      </c>
      <c r="DJ98" s="579"/>
      <c r="DK98" s="585"/>
      <c r="DL98" s="177">
        <v>160</v>
      </c>
      <c r="DM98" s="584"/>
      <c r="DN98" s="585"/>
      <c r="DO98" s="205">
        <v>160</v>
      </c>
      <c r="DP98" s="579"/>
      <c r="DQ98" s="585"/>
      <c r="DR98" s="205">
        <v>160</v>
      </c>
      <c r="DS98" s="579"/>
      <c r="DT98" s="585"/>
      <c r="DU98" s="256">
        <f t="shared" si="100"/>
        <v>0</v>
      </c>
      <c r="DV98" s="255">
        <f t="shared" si="101"/>
        <v>0</v>
      </c>
      <c r="DW98" s="230">
        <f t="shared" si="102"/>
        <v>0</v>
      </c>
      <c r="DX98" s="231">
        <f t="shared" si="103"/>
        <v>0</v>
      </c>
      <c r="DY98" s="23"/>
      <c r="DZ98" s="23"/>
      <c r="EA98" s="586">
        <v>160</v>
      </c>
      <c r="EB98" s="591"/>
      <c r="EC98" s="585"/>
      <c r="ED98" s="205">
        <v>160</v>
      </c>
      <c r="EE98" s="591"/>
      <c r="EF98" s="585"/>
      <c r="EG98" s="205">
        <v>160</v>
      </c>
      <c r="EH98" s="591"/>
      <c r="EI98" s="585"/>
      <c r="EJ98" s="205">
        <v>160</v>
      </c>
      <c r="EK98" s="591"/>
      <c r="EL98" s="585"/>
      <c r="EM98" s="177">
        <v>160</v>
      </c>
      <c r="EN98" s="584"/>
      <c r="EO98" s="585"/>
      <c r="EP98" s="205">
        <v>160</v>
      </c>
      <c r="EQ98" s="591"/>
      <c r="ER98" s="585"/>
      <c r="ES98" s="177">
        <v>160</v>
      </c>
      <c r="ET98" s="584"/>
      <c r="EU98" s="585"/>
      <c r="EV98" s="205">
        <v>160</v>
      </c>
      <c r="EW98" s="591"/>
      <c r="EX98" s="585"/>
      <c r="EY98" s="256">
        <f t="shared" si="104"/>
        <v>0</v>
      </c>
      <c r="EZ98" s="255">
        <f t="shared" si="105"/>
        <v>0</v>
      </c>
      <c r="FA98" s="230">
        <f t="shared" si="106"/>
        <v>0</v>
      </c>
      <c r="FB98" s="231">
        <f t="shared" si="107"/>
        <v>0</v>
      </c>
      <c r="FC98" s="23"/>
      <c r="FD98" s="23"/>
      <c r="FE98" s="586">
        <v>160</v>
      </c>
      <c r="FF98" s="591"/>
      <c r="FG98" s="585"/>
      <c r="FH98" s="205">
        <v>160</v>
      </c>
      <c r="FI98" s="591"/>
      <c r="FJ98" s="585"/>
      <c r="FK98" s="205">
        <v>160</v>
      </c>
      <c r="FL98" s="591"/>
      <c r="FM98" s="585"/>
      <c r="FN98" s="205">
        <v>160</v>
      </c>
      <c r="FO98" s="591"/>
      <c r="FP98" s="585"/>
      <c r="FQ98" s="205">
        <v>160</v>
      </c>
      <c r="FR98" s="591"/>
      <c r="FS98" s="585"/>
      <c r="FT98" s="205">
        <v>160</v>
      </c>
      <c r="FU98" s="591"/>
      <c r="FV98" s="585"/>
      <c r="FW98" s="205">
        <v>160</v>
      </c>
      <c r="FX98" s="591"/>
      <c r="FY98" s="585"/>
      <c r="FZ98" s="205">
        <v>160</v>
      </c>
      <c r="GA98" s="591"/>
      <c r="GB98" s="585"/>
      <c r="GC98" s="256">
        <f t="shared" si="108"/>
        <v>0</v>
      </c>
      <c r="GD98" s="255">
        <f t="shared" si="109"/>
        <v>0</v>
      </c>
      <c r="GE98" s="230">
        <f t="shared" si="110"/>
        <v>0</v>
      </c>
      <c r="GF98" s="231">
        <f t="shared" si="111"/>
        <v>0</v>
      </c>
      <c r="GG98" s="23"/>
      <c r="GH98" s="23"/>
      <c r="GI98" s="586">
        <v>160</v>
      </c>
      <c r="GJ98" s="591"/>
      <c r="GK98" s="585"/>
      <c r="GL98" s="205">
        <v>160</v>
      </c>
      <c r="GM98" s="591"/>
      <c r="GN98" s="585"/>
      <c r="GO98" s="177">
        <v>160</v>
      </c>
      <c r="GP98" s="584"/>
      <c r="GQ98" s="585"/>
      <c r="GR98" s="177">
        <v>160</v>
      </c>
      <c r="GS98" s="584"/>
      <c r="GT98" s="585"/>
      <c r="GU98" s="177">
        <v>160</v>
      </c>
      <c r="GV98" s="584"/>
      <c r="GW98" s="585"/>
      <c r="GX98" s="177">
        <v>160</v>
      </c>
      <c r="GY98" s="584"/>
      <c r="GZ98" s="585"/>
      <c r="HA98" s="205">
        <v>160</v>
      </c>
      <c r="HB98" s="591"/>
      <c r="HC98" s="585"/>
      <c r="HD98" s="205">
        <v>160</v>
      </c>
      <c r="HE98" s="591"/>
      <c r="HF98" s="585"/>
      <c r="HG98" s="256">
        <f t="shared" si="112"/>
        <v>0</v>
      </c>
      <c r="HH98" s="255">
        <f t="shared" si="113"/>
        <v>0</v>
      </c>
      <c r="HI98" s="230">
        <f t="shared" si="114"/>
        <v>0</v>
      </c>
      <c r="HJ98" s="231">
        <f t="shared" si="115"/>
        <v>0</v>
      </c>
      <c r="HK98" s="23"/>
      <c r="HL98" s="23"/>
      <c r="HM98" s="177">
        <v>160</v>
      </c>
      <c r="HN98" s="584"/>
      <c r="HO98" s="585"/>
      <c r="HP98" s="177">
        <v>160</v>
      </c>
      <c r="HQ98" s="584"/>
      <c r="HR98" s="585"/>
      <c r="HS98" s="177">
        <v>160</v>
      </c>
      <c r="HT98" s="584"/>
      <c r="HU98" s="585"/>
      <c r="HV98" s="177">
        <v>160</v>
      </c>
      <c r="HW98" s="584"/>
      <c r="HX98" s="585"/>
      <c r="HY98" s="177">
        <v>160</v>
      </c>
      <c r="HZ98" s="584"/>
      <c r="IA98" s="585"/>
      <c r="IB98" s="177">
        <v>160</v>
      </c>
      <c r="IC98" s="584"/>
      <c r="ID98" s="585"/>
      <c r="IE98" s="177">
        <v>160</v>
      </c>
      <c r="IF98" s="584"/>
      <c r="IG98" s="585"/>
      <c r="IH98" s="177">
        <v>160</v>
      </c>
      <c r="II98" s="584"/>
      <c r="IJ98" s="585"/>
      <c r="IK98" s="256">
        <f t="shared" si="116"/>
        <v>0</v>
      </c>
      <c r="IL98" s="255">
        <f t="shared" si="117"/>
        <v>0</v>
      </c>
      <c r="IM98" s="230">
        <f t="shared" si="118"/>
        <v>0</v>
      </c>
      <c r="IN98" s="231">
        <f t="shared" si="119"/>
        <v>0</v>
      </c>
      <c r="IO98" s="23"/>
      <c r="IP98" s="23"/>
      <c r="IQ98" s="177">
        <v>160</v>
      </c>
      <c r="IR98" s="584"/>
      <c r="IS98" s="585"/>
      <c r="IT98" s="177">
        <v>160</v>
      </c>
      <c r="IU98" s="584"/>
      <c r="IV98" s="585"/>
      <c r="IW98" s="177">
        <v>160</v>
      </c>
      <c r="IX98" s="584"/>
      <c r="IY98" s="585"/>
      <c r="IZ98" s="177">
        <v>160</v>
      </c>
      <c r="JA98" s="584"/>
      <c r="JB98" s="585"/>
      <c r="JC98" s="177">
        <v>160</v>
      </c>
      <c r="JD98" s="584"/>
      <c r="JE98" s="585"/>
      <c r="JF98" s="177">
        <v>160</v>
      </c>
      <c r="JG98" s="584"/>
      <c r="JH98" s="585"/>
      <c r="JI98" s="568">
        <v>160</v>
      </c>
      <c r="JJ98" s="584"/>
      <c r="JK98" s="585"/>
      <c r="JL98" s="177">
        <v>160</v>
      </c>
      <c r="JM98" s="584"/>
      <c r="JN98" s="585"/>
      <c r="JO98" s="256">
        <f t="shared" si="120"/>
        <v>0</v>
      </c>
      <c r="JP98" s="255">
        <f t="shared" si="121"/>
        <v>0</v>
      </c>
      <c r="JQ98" s="230">
        <f t="shared" si="122"/>
        <v>0</v>
      </c>
      <c r="JR98" s="231">
        <f t="shared" si="123"/>
        <v>0</v>
      </c>
      <c r="JS98" s="23"/>
      <c r="JT98" s="23"/>
      <c r="JU98" s="586">
        <v>160</v>
      </c>
      <c r="JV98" s="591"/>
      <c r="JW98" s="585"/>
      <c r="JX98" s="177">
        <v>160</v>
      </c>
      <c r="JY98" s="584"/>
      <c r="JZ98" s="585"/>
      <c r="KA98" s="205">
        <v>160</v>
      </c>
      <c r="KB98" s="591"/>
      <c r="KC98" s="585"/>
      <c r="KD98" s="205">
        <v>160</v>
      </c>
      <c r="KE98" s="591"/>
      <c r="KF98" s="585"/>
      <c r="KG98" s="177">
        <v>160</v>
      </c>
      <c r="KH98" s="584"/>
      <c r="KI98" s="585"/>
      <c r="KJ98" s="177">
        <v>160</v>
      </c>
      <c r="KK98" s="584"/>
      <c r="KL98" s="585"/>
      <c r="KM98" s="177">
        <v>160</v>
      </c>
      <c r="KN98" s="584"/>
      <c r="KO98" s="585"/>
      <c r="KP98" s="177">
        <v>160</v>
      </c>
      <c r="KQ98" s="584"/>
      <c r="KR98" s="585"/>
      <c r="KS98" s="256">
        <f t="shared" si="124"/>
        <v>0</v>
      </c>
      <c r="KT98" s="255">
        <f t="shared" si="125"/>
        <v>0</v>
      </c>
      <c r="KU98" s="230">
        <f t="shared" si="126"/>
        <v>0</v>
      </c>
      <c r="KV98" s="231">
        <f t="shared" si="127"/>
        <v>0</v>
      </c>
      <c r="KW98" s="23"/>
      <c r="KX98" s="23"/>
      <c r="KY98" s="589" t="s">
        <v>300</v>
      </c>
      <c r="KZ98" s="595">
        <v>160</v>
      </c>
      <c r="LA98" s="591"/>
      <c r="LB98" s="178"/>
      <c r="LC98" s="256">
        <f t="shared" si="128"/>
        <v>0</v>
      </c>
      <c r="LD98" s="231">
        <f t="shared" si="74"/>
        <v>0</v>
      </c>
      <c r="LE98" s="230">
        <f t="shared" si="129"/>
        <v>0</v>
      </c>
      <c r="LF98" s="255">
        <f t="shared" si="75"/>
        <v>0</v>
      </c>
      <c r="LG98" s="592"/>
      <c r="LH98" s="23"/>
      <c r="LI98" s="23"/>
      <c r="LJ98" s="232">
        <f t="shared" si="76"/>
        <v>0</v>
      </c>
      <c r="LK98" s="259">
        <f t="shared" si="77"/>
        <v>0</v>
      </c>
      <c r="LL98" s="230">
        <f t="shared" si="78"/>
        <v>0</v>
      </c>
      <c r="LM98" s="231">
        <f t="shared" si="79"/>
        <v>0</v>
      </c>
      <c r="LN98" s="234">
        <f t="shared" si="80"/>
        <v>0</v>
      </c>
      <c r="LO98" s="233">
        <f t="shared" si="81"/>
        <v>0</v>
      </c>
      <c r="LP98" s="230">
        <f t="shared" si="82"/>
        <v>0</v>
      </c>
      <c r="LQ98" s="255">
        <f t="shared" si="83"/>
        <v>0</v>
      </c>
      <c r="LR98" s="426">
        <f t="shared" si="84"/>
        <v>0</v>
      </c>
      <c r="LS98" s="434">
        <f t="shared" si="85"/>
        <v>0</v>
      </c>
      <c r="LT98" s="426">
        <f t="shared" si="86"/>
        <v>0</v>
      </c>
      <c r="LU98" s="431">
        <f t="shared" si="87"/>
        <v>0</v>
      </c>
      <c r="LV98" s="429" t="s">
        <v>343</v>
      </c>
      <c r="LW98" s="434" t="s">
        <v>343</v>
      </c>
      <c r="LX98" s="426">
        <f t="shared" si="88"/>
        <v>0</v>
      </c>
      <c r="LY98" s="431">
        <f t="shared" si="89"/>
        <v>0</v>
      </c>
      <c r="LZ98" s="23"/>
      <c r="MD98" s="26"/>
      <c r="ME98" s="26"/>
      <c r="MG98" s="26"/>
    </row>
    <row r="99" spans="2:345" s="4" customFormat="1" ht="16.5" customHeight="1" x14ac:dyDescent="0.25">
      <c r="B99" s="46" t="s">
        <v>56</v>
      </c>
      <c r="C99" s="952"/>
      <c r="D99" s="953"/>
      <c r="E99" s="313"/>
      <c r="F99" s="314"/>
      <c r="G99" s="315"/>
      <c r="H99" s="59"/>
      <c r="I99" s="57">
        <f>INT(ROUND(F99,2)*(IF(RIGHT(G99,1)="*",data!$J$11*H99+(IF(H99&gt;0, data!$K$11,0)),(IF(G99&gt;0,data!$J$11*RIGHT(G99,5)+data!$K$11,0)))))</f>
        <v>0</v>
      </c>
      <c r="J99" s="57">
        <f>IF(E99&gt;0,I99*E99,0)</f>
        <v>0</v>
      </c>
      <c r="K99" s="319"/>
      <c r="L99" s="320"/>
      <c r="M99" s="318"/>
      <c r="N99" s="57">
        <f>INT(ROUND(F99,2)*(IF(J99&gt;0,(IF(L99="ano",data!$J$6,0)),0)))</f>
        <v>0</v>
      </c>
      <c r="O99" s="61">
        <f>IF(M99&gt;E99,N99*E99,N99*M99)</f>
        <v>0</v>
      </c>
      <c r="P99" s="63">
        <f>J99+O99</f>
        <v>0</v>
      </c>
      <c r="Q99" s="26"/>
      <c r="R99" s="292" t="str">
        <f t="shared" si="90"/>
        <v/>
      </c>
      <c r="S99" s="293" t="str">
        <f t="shared" si="91"/>
        <v/>
      </c>
      <c r="T99" s="65" t="s">
        <v>343</v>
      </c>
      <c r="U99" s="294" t="str">
        <f t="shared" si="130"/>
        <v/>
      </c>
      <c r="V99" s="4">
        <f>IF(P99&gt;0,IF(ISTEXT(C99)=TRUE,0,1),0)</f>
        <v>0</v>
      </c>
      <c r="W99" s="26">
        <f>IF(H99&gt;0,IF(RIGHT(G99,1)="*",0,1),0)</f>
        <v>0</v>
      </c>
      <c r="X99" s="26">
        <f>IF(OR(G99=data!$I$18,G99=data!$I$19,G99=data!$I$20,G99=data!$I$21,G99=data!$I$22,G99=data!$I$23,G99=data!$I$24,G99=data!$I$25,G99=data!$I$26,G99=data!$I$27,G99=data!$I$28,G99=data!$I$29,G99=data!$I$30,G99=data!$I$31,G99=data!$I$32,G99=data!$I$33,G99=data!$I$34,G99=data!$I$35,G99=data!$I$36,G99=data!$I$37,G99=data!$I$38,G99=data!$I$39,G99=data!$I$40,G99=data!$I$41,G99=data!$I$42,G99=data!$I$43,G99=data!$I$44),1,0)</f>
        <v>0</v>
      </c>
      <c r="Z99" s="179" t="s">
        <v>300</v>
      </c>
      <c r="AA99" s="10"/>
      <c r="AB99" s="10"/>
      <c r="AC99" s="171">
        <v>160</v>
      </c>
      <c r="AD99" s="336"/>
      <c r="AE99" s="227"/>
      <c r="AF99" s="171">
        <v>160</v>
      </c>
      <c r="AG99" s="336"/>
      <c r="AH99" s="227"/>
      <c r="AI99" s="171">
        <v>160</v>
      </c>
      <c r="AJ99" s="336"/>
      <c r="AK99" s="227"/>
      <c r="AL99" s="171">
        <v>160</v>
      </c>
      <c r="AM99" s="336"/>
      <c r="AN99" s="227"/>
      <c r="AO99" s="171">
        <v>160</v>
      </c>
      <c r="AP99" s="336"/>
      <c r="AQ99" s="227"/>
      <c r="AR99" s="171">
        <v>160</v>
      </c>
      <c r="AS99" s="336"/>
      <c r="AT99" s="227"/>
      <c r="AU99" s="171">
        <v>160</v>
      </c>
      <c r="AV99" s="336"/>
      <c r="AW99" s="227"/>
      <c r="AX99" s="171">
        <v>160</v>
      </c>
      <c r="AY99" s="336"/>
      <c r="AZ99" s="227"/>
      <c r="BA99" s="171">
        <v>160</v>
      </c>
      <c r="BB99" s="336"/>
      <c r="BC99" s="227"/>
      <c r="BD99" s="171">
        <v>160</v>
      </c>
      <c r="BE99" s="336"/>
      <c r="BF99" s="227"/>
      <c r="BG99" s="171">
        <v>160</v>
      </c>
      <c r="BH99" s="336"/>
      <c r="BI99" s="227"/>
      <c r="BJ99" s="171">
        <v>160</v>
      </c>
      <c r="BK99" s="336"/>
      <c r="BL99" s="227"/>
      <c r="BM99" s="337">
        <f t="shared" si="92"/>
        <v>0</v>
      </c>
      <c r="BN99" s="231">
        <f t="shared" si="93"/>
        <v>0</v>
      </c>
      <c r="BO99" s="230">
        <f t="shared" si="94"/>
        <v>0</v>
      </c>
      <c r="BP99" s="231">
        <f t="shared" si="95"/>
        <v>0</v>
      </c>
      <c r="BS99" s="167">
        <v>160</v>
      </c>
      <c r="BT99" s="335"/>
      <c r="BU99" s="180"/>
      <c r="BV99" s="167">
        <v>160</v>
      </c>
      <c r="BW99" s="335"/>
      <c r="BX99" s="180"/>
      <c r="BY99" s="167">
        <v>160</v>
      </c>
      <c r="BZ99" s="335"/>
      <c r="CA99" s="180"/>
      <c r="CB99" s="167">
        <v>160</v>
      </c>
      <c r="CC99" s="335"/>
      <c r="CD99" s="180"/>
      <c r="CE99" s="167">
        <v>160</v>
      </c>
      <c r="CF99" s="335"/>
      <c r="CG99" s="180"/>
      <c r="CH99" s="167">
        <v>160</v>
      </c>
      <c r="CI99" s="335"/>
      <c r="CJ99" s="180"/>
      <c r="CK99" s="167">
        <v>160</v>
      </c>
      <c r="CL99" s="335"/>
      <c r="CM99" s="180"/>
      <c r="CN99" s="167">
        <v>160</v>
      </c>
      <c r="CO99" s="335"/>
      <c r="CP99" s="180"/>
      <c r="CQ99" s="256">
        <f t="shared" si="96"/>
        <v>0</v>
      </c>
      <c r="CR99" s="255">
        <f t="shared" si="97"/>
        <v>0</v>
      </c>
      <c r="CS99" s="230">
        <f t="shared" si="98"/>
        <v>0</v>
      </c>
      <c r="CT99" s="231">
        <f t="shared" si="99"/>
        <v>0</v>
      </c>
      <c r="CW99" s="167">
        <v>160</v>
      </c>
      <c r="CX99" s="351"/>
      <c r="CY99" s="172"/>
      <c r="CZ99" s="198">
        <v>160</v>
      </c>
      <c r="DA99" s="336"/>
      <c r="DB99" s="172"/>
      <c r="DC99" s="198">
        <v>160</v>
      </c>
      <c r="DD99" s="336"/>
      <c r="DE99" s="172"/>
      <c r="DF99" s="198">
        <v>160</v>
      </c>
      <c r="DG99" s="336"/>
      <c r="DH99" s="172"/>
      <c r="DI99" s="198">
        <v>160</v>
      </c>
      <c r="DJ99" s="336"/>
      <c r="DK99" s="172"/>
      <c r="DL99" s="167">
        <v>160</v>
      </c>
      <c r="DM99" s="351"/>
      <c r="DN99" s="172"/>
      <c r="DO99" s="198">
        <v>160</v>
      </c>
      <c r="DP99" s="336"/>
      <c r="DQ99" s="172"/>
      <c r="DR99" s="198">
        <v>160</v>
      </c>
      <c r="DS99" s="336"/>
      <c r="DT99" s="172"/>
      <c r="DU99" s="256">
        <f t="shared" si="100"/>
        <v>0</v>
      </c>
      <c r="DV99" s="255">
        <f t="shared" si="101"/>
        <v>0</v>
      </c>
      <c r="DW99" s="230">
        <f t="shared" si="102"/>
        <v>0</v>
      </c>
      <c r="DX99" s="231">
        <f t="shared" si="103"/>
        <v>0</v>
      </c>
      <c r="EA99" s="357">
        <v>160</v>
      </c>
      <c r="EB99" s="335"/>
      <c r="EC99" s="172"/>
      <c r="ED99" s="198">
        <v>160</v>
      </c>
      <c r="EE99" s="335"/>
      <c r="EF99" s="172"/>
      <c r="EG99" s="198">
        <v>160</v>
      </c>
      <c r="EH99" s="335"/>
      <c r="EI99" s="172"/>
      <c r="EJ99" s="198">
        <v>160</v>
      </c>
      <c r="EK99" s="335"/>
      <c r="EL99" s="172"/>
      <c r="EM99" s="167">
        <v>160</v>
      </c>
      <c r="EN99" s="351"/>
      <c r="EO99" s="172"/>
      <c r="EP99" s="198">
        <v>160</v>
      </c>
      <c r="EQ99" s="335"/>
      <c r="ER99" s="172"/>
      <c r="ES99" s="167">
        <v>160</v>
      </c>
      <c r="ET99" s="351"/>
      <c r="EU99" s="172"/>
      <c r="EV99" s="198">
        <v>160</v>
      </c>
      <c r="EW99" s="335"/>
      <c r="EX99" s="172"/>
      <c r="EY99" s="256">
        <f t="shared" si="104"/>
        <v>0</v>
      </c>
      <c r="EZ99" s="255">
        <f t="shared" si="105"/>
        <v>0</v>
      </c>
      <c r="FA99" s="230">
        <f t="shared" si="106"/>
        <v>0</v>
      </c>
      <c r="FB99" s="231">
        <f t="shared" si="107"/>
        <v>0</v>
      </c>
      <c r="FE99" s="357">
        <v>160</v>
      </c>
      <c r="FF99" s="335"/>
      <c r="FG99" s="172"/>
      <c r="FH99" s="198">
        <v>160</v>
      </c>
      <c r="FI99" s="335"/>
      <c r="FJ99" s="172"/>
      <c r="FK99" s="198">
        <v>160</v>
      </c>
      <c r="FL99" s="335"/>
      <c r="FM99" s="172"/>
      <c r="FN99" s="198">
        <v>160</v>
      </c>
      <c r="FO99" s="335"/>
      <c r="FP99" s="172"/>
      <c r="FQ99" s="198">
        <v>160</v>
      </c>
      <c r="FR99" s="335"/>
      <c r="FS99" s="172"/>
      <c r="FT99" s="198">
        <v>160</v>
      </c>
      <c r="FU99" s="335"/>
      <c r="FV99" s="172"/>
      <c r="FW99" s="198">
        <v>160</v>
      </c>
      <c r="FX99" s="335"/>
      <c r="FY99" s="172"/>
      <c r="FZ99" s="198">
        <v>160</v>
      </c>
      <c r="GA99" s="335"/>
      <c r="GB99" s="172"/>
      <c r="GC99" s="256">
        <f t="shared" si="108"/>
        <v>0</v>
      </c>
      <c r="GD99" s="255">
        <f t="shared" si="109"/>
        <v>0</v>
      </c>
      <c r="GE99" s="230">
        <f t="shared" si="110"/>
        <v>0</v>
      </c>
      <c r="GF99" s="231">
        <f t="shared" si="111"/>
        <v>0</v>
      </c>
      <c r="GI99" s="357">
        <v>160</v>
      </c>
      <c r="GJ99" s="335"/>
      <c r="GK99" s="172"/>
      <c r="GL99" s="198">
        <v>160</v>
      </c>
      <c r="GM99" s="335"/>
      <c r="GN99" s="172"/>
      <c r="GO99" s="167">
        <v>160</v>
      </c>
      <c r="GP99" s="351"/>
      <c r="GQ99" s="172"/>
      <c r="GR99" s="167">
        <v>160</v>
      </c>
      <c r="GS99" s="351"/>
      <c r="GT99" s="172"/>
      <c r="GU99" s="167">
        <v>160</v>
      </c>
      <c r="GV99" s="351"/>
      <c r="GW99" s="172"/>
      <c r="GX99" s="167">
        <v>160</v>
      </c>
      <c r="GY99" s="351"/>
      <c r="GZ99" s="172"/>
      <c r="HA99" s="198">
        <v>160</v>
      </c>
      <c r="HB99" s="335"/>
      <c r="HC99" s="172"/>
      <c r="HD99" s="198">
        <v>160</v>
      </c>
      <c r="HE99" s="335"/>
      <c r="HF99" s="172"/>
      <c r="HG99" s="256">
        <f t="shared" si="112"/>
        <v>0</v>
      </c>
      <c r="HH99" s="255">
        <f t="shared" si="113"/>
        <v>0</v>
      </c>
      <c r="HI99" s="230">
        <f t="shared" si="114"/>
        <v>0</v>
      </c>
      <c r="HJ99" s="231">
        <f t="shared" si="115"/>
        <v>0</v>
      </c>
      <c r="HM99" s="167">
        <v>160</v>
      </c>
      <c r="HN99" s="351"/>
      <c r="HO99" s="172"/>
      <c r="HP99" s="167">
        <v>160</v>
      </c>
      <c r="HQ99" s="351"/>
      <c r="HR99" s="172"/>
      <c r="HS99" s="167">
        <v>160</v>
      </c>
      <c r="HT99" s="351"/>
      <c r="HU99" s="172"/>
      <c r="HV99" s="167">
        <v>160</v>
      </c>
      <c r="HW99" s="351"/>
      <c r="HX99" s="172"/>
      <c r="HY99" s="167">
        <v>160</v>
      </c>
      <c r="HZ99" s="351"/>
      <c r="IA99" s="172"/>
      <c r="IB99" s="167">
        <v>160</v>
      </c>
      <c r="IC99" s="351"/>
      <c r="ID99" s="172"/>
      <c r="IE99" s="167">
        <v>160</v>
      </c>
      <c r="IF99" s="351"/>
      <c r="IG99" s="172"/>
      <c r="IH99" s="167">
        <v>160</v>
      </c>
      <c r="II99" s="351"/>
      <c r="IJ99" s="172"/>
      <c r="IK99" s="256">
        <f t="shared" si="116"/>
        <v>0</v>
      </c>
      <c r="IL99" s="255">
        <f t="shared" si="117"/>
        <v>0</v>
      </c>
      <c r="IM99" s="230">
        <f t="shared" si="118"/>
        <v>0</v>
      </c>
      <c r="IN99" s="231">
        <f t="shared" si="119"/>
        <v>0</v>
      </c>
      <c r="IQ99" s="167">
        <v>160</v>
      </c>
      <c r="IR99" s="351"/>
      <c r="IS99" s="172"/>
      <c r="IT99" s="167">
        <v>160</v>
      </c>
      <c r="IU99" s="351"/>
      <c r="IV99" s="172"/>
      <c r="IW99" s="167">
        <v>160</v>
      </c>
      <c r="IX99" s="351"/>
      <c r="IY99" s="172"/>
      <c r="IZ99" s="167">
        <v>160</v>
      </c>
      <c r="JA99" s="351"/>
      <c r="JB99" s="172"/>
      <c r="JC99" s="167">
        <v>160</v>
      </c>
      <c r="JD99" s="351"/>
      <c r="JE99" s="172"/>
      <c r="JF99" s="167">
        <v>160</v>
      </c>
      <c r="JG99" s="351"/>
      <c r="JH99" s="172"/>
      <c r="JI99" s="209">
        <v>160</v>
      </c>
      <c r="JJ99" s="351"/>
      <c r="JK99" s="172"/>
      <c r="JL99" s="167">
        <v>160</v>
      </c>
      <c r="JM99" s="351"/>
      <c r="JN99" s="172"/>
      <c r="JO99" s="256">
        <f t="shared" si="120"/>
        <v>0</v>
      </c>
      <c r="JP99" s="255">
        <f t="shared" si="121"/>
        <v>0</v>
      </c>
      <c r="JQ99" s="230">
        <f t="shared" si="122"/>
        <v>0</v>
      </c>
      <c r="JR99" s="231">
        <f t="shared" si="123"/>
        <v>0</v>
      </c>
      <c r="JU99" s="357">
        <v>160</v>
      </c>
      <c r="JV99" s="335"/>
      <c r="JW99" s="172"/>
      <c r="JX99" s="167">
        <v>160</v>
      </c>
      <c r="JY99" s="351"/>
      <c r="JZ99" s="172"/>
      <c r="KA99" s="198">
        <v>160</v>
      </c>
      <c r="KB99" s="335"/>
      <c r="KC99" s="172"/>
      <c r="KD99" s="198">
        <v>160</v>
      </c>
      <c r="KE99" s="335"/>
      <c r="KF99" s="172"/>
      <c r="KG99" s="167">
        <v>160</v>
      </c>
      <c r="KH99" s="351"/>
      <c r="KI99" s="172"/>
      <c r="KJ99" s="167">
        <v>160</v>
      </c>
      <c r="KK99" s="351"/>
      <c r="KL99" s="172"/>
      <c r="KM99" s="167">
        <v>160</v>
      </c>
      <c r="KN99" s="351"/>
      <c r="KO99" s="172"/>
      <c r="KP99" s="167">
        <v>160</v>
      </c>
      <c r="KQ99" s="351"/>
      <c r="KR99" s="172"/>
      <c r="KS99" s="256">
        <f t="shared" si="124"/>
        <v>0</v>
      </c>
      <c r="KT99" s="255">
        <f t="shared" si="125"/>
        <v>0</v>
      </c>
      <c r="KU99" s="230">
        <f t="shared" si="126"/>
        <v>0</v>
      </c>
      <c r="KV99" s="231">
        <f t="shared" si="127"/>
        <v>0</v>
      </c>
      <c r="KY99" s="287" t="s">
        <v>300</v>
      </c>
      <c r="KZ99" s="365">
        <v>160</v>
      </c>
      <c r="LA99" s="335"/>
      <c r="LB99" s="180"/>
      <c r="LC99" s="256">
        <f t="shared" si="128"/>
        <v>0</v>
      </c>
      <c r="LD99" s="231">
        <f t="shared" si="74"/>
        <v>0</v>
      </c>
      <c r="LE99" s="230">
        <f t="shared" si="129"/>
        <v>0</v>
      </c>
      <c r="LF99" s="255">
        <f t="shared" si="75"/>
        <v>0</v>
      </c>
      <c r="LG99" s="297"/>
      <c r="LJ99" s="232">
        <f t="shared" si="76"/>
        <v>0</v>
      </c>
      <c r="LK99" s="259">
        <f t="shared" si="77"/>
        <v>0</v>
      </c>
      <c r="LL99" s="230">
        <f t="shared" si="78"/>
        <v>0</v>
      </c>
      <c r="LM99" s="231">
        <f t="shared" si="79"/>
        <v>0</v>
      </c>
      <c r="LN99" s="234">
        <f t="shared" si="80"/>
        <v>0</v>
      </c>
      <c r="LO99" s="233">
        <f t="shared" si="81"/>
        <v>0</v>
      </c>
      <c r="LP99" s="230">
        <f t="shared" si="82"/>
        <v>0</v>
      </c>
      <c r="LQ99" s="255">
        <f t="shared" si="83"/>
        <v>0</v>
      </c>
      <c r="LR99" s="426">
        <f t="shared" si="84"/>
        <v>0</v>
      </c>
      <c r="LS99" s="434">
        <f t="shared" si="85"/>
        <v>0</v>
      </c>
      <c r="LT99" s="426">
        <f t="shared" si="86"/>
        <v>0</v>
      </c>
      <c r="LU99" s="431">
        <f t="shared" si="87"/>
        <v>0</v>
      </c>
      <c r="LV99" s="429" t="s">
        <v>343</v>
      </c>
      <c r="LW99" s="434" t="s">
        <v>343</v>
      </c>
      <c r="LX99" s="426">
        <f t="shared" si="88"/>
        <v>0</v>
      </c>
      <c r="LY99" s="431">
        <f t="shared" si="89"/>
        <v>0</v>
      </c>
      <c r="MD99" s="26"/>
      <c r="ME99" s="26"/>
      <c r="MG99" s="26"/>
    </row>
    <row r="100" spans="2:345" s="4" customFormat="1" ht="15" hidden="1" customHeight="1" x14ac:dyDescent="0.25">
      <c r="B100" s="46"/>
      <c r="C100" s="572"/>
      <c r="D100" s="573"/>
      <c r="E100" s="564"/>
      <c r="F100" s="575"/>
      <c r="G100" s="593"/>
      <c r="H100" s="58"/>
      <c r="I100" s="57">
        <f>INT(ROUND(F100,2)*(IF(RIGHT(G100,1)="*",data!$J$11*H100+(IF(H100&gt;0, data!$K$11,0)),(IF(G100&gt;0,data!$J$11*RIGHT(G100,5)+data!$K$11,0)))))</f>
        <v>0</v>
      </c>
      <c r="J100" s="57"/>
      <c r="K100" s="594"/>
      <c r="L100" s="566"/>
      <c r="M100" s="131"/>
      <c r="N100" s="57">
        <f>INT(ROUND(F100,2)*(IF(J100&gt;0,(IF(L100="ano",data!$J$6,0)),0)))</f>
        <v>0</v>
      </c>
      <c r="O100" s="61"/>
      <c r="P100" s="63"/>
      <c r="Q100" s="26"/>
      <c r="R100" s="292" t="str">
        <f t="shared" si="90"/>
        <v/>
      </c>
      <c r="S100" s="293" t="str">
        <f t="shared" si="91"/>
        <v/>
      </c>
      <c r="T100" s="65" t="s">
        <v>343</v>
      </c>
      <c r="U100" s="294" t="str">
        <f t="shared" si="130"/>
        <v/>
      </c>
      <c r="V100" s="4">
        <f t="shared" ref="V100:V163" si="131">IF(P100&gt;0,IF(ISTEXT(C100)=TRUE,0,1),0)</f>
        <v>0</v>
      </c>
      <c r="W100" s="26"/>
      <c r="X100" s="26">
        <f>IF(OR(G100=data!$I$18,G100=data!$I$19,G100=data!$I$20,G100=data!$I$21,G100=data!$I$22,G100=data!$I$23,G100=data!$I$24,G100=data!$I$25,G100=data!$I$26,G100=data!$I$27,G100=data!$I$28,G100=data!$I$29,G100=data!$I$30,G100=data!$I$31,G100=data!$I$32,G100=data!$I$33,G100=data!$I$34,G100=data!$I$35,G100=data!$I$36,G100=data!$I$37,G100=data!$I$38,G100=data!$I$39,G100=data!$I$40,G100=data!$I$41,G100=data!$I$42,G100=data!$I$43,G100=data!$I$44),1,0)</f>
        <v>0</v>
      </c>
      <c r="Z100" s="176" t="s">
        <v>300</v>
      </c>
      <c r="AA100" s="10"/>
      <c r="AB100" s="10"/>
      <c r="AC100" s="578">
        <v>160</v>
      </c>
      <c r="AD100" s="579"/>
      <c r="AE100" s="580"/>
      <c r="AF100" s="578">
        <v>160</v>
      </c>
      <c r="AG100" s="579"/>
      <c r="AH100" s="580"/>
      <c r="AI100" s="578">
        <v>160</v>
      </c>
      <c r="AJ100" s="579"/>
      <c r="AK100" s="580"/>
      <c r="AL100" s="578">
        <v>160</v>
      </c>
      <c r="AM100" s="579"/>
      <c r="AN100" s="580"/>
      <c r="AO100" s="578">
        <v>160</v>
      </c>
      <c r="AP100" s="579"/>
      <c r="AQ100" s="580"/>
      <c r="AR100" s="578">
        <v>160</v>
      </c>
      <c r="AS100" s="579"/>
      <c r="AT100" s="580"/>
      <c r="AU100" s="578">
        <v>160</v>
      </c>
      <c r="AV100" s="579"/>
      <c r="AW100" s="580"/>
      <c r="AX100" s="578">
        <v>160</v>
      </c>
      <c r="AY100" s="579"/>
      <c r="AZ100" s="580"/>
      <c r="BA100" s="578">
        <v>160</v>
      </c>
      <c r="BB100" s="579"/>
      <c r="BC100" s="580"/>
      <c r="BD100" s="578">
        <v>160</v>
      </c>
      <c r="BE100" s="579"/>
      <c r="BF100" s="580"/>
      <c r="BG100" s="578">
        <v>160</v>
      </c>
      <c r="BH100" s="579"/>
      <c r="BI100" s="580"/>
      <c r="BJ100" s="578">
        <v>160</v>
      </c>
      <c r="BK100" s="579"/>
      <c r="BL100" s="580"/>
      <c r="BM100" s="337">
        <f t="shared" si="92"/>
        <v>0</v>
      </c>
      <c r="BN100" s="231">
        <f t="shared" si="93"/>
        <v>0</v>
      </c>
      <c r="BO100" s="230">
        <f t="shared" si="94"/>
        <v>0</v>
      </c>
      <c r="BP100" s="231">
        <f t="shared" si="95"/>
        <v>0</v>
      </c>
      <c r="BQ100" s="23"/>
      <c r="BR100" s="23"/>
      <c r="BS100" s="177">
        <v>160</v>
      </c>
      <c r="BT100" s="591"/>
      <c r="BU100" s="178"/>
      <c r="BV100" s="177">
        <v>160</v>
      </c>
      <c r="BW100" s="591"/>
      <c r="BX100" s="178"/>
      <c r="BY100" s="177">
        <v>160</v>
      </c>
      <c r="BZ100" s="591"/>
      <c r="CA100" s="178"/>
      <c r="CB100" s="177">
        <v>160</v>
      </c>
      <c r="CC100" s="591"/>
      <c r="CD100" s="178"/>
      <c r="CE100" s="177">
        <v>160</v>
      </c>
      <c r="CF100" s="591"/>
      <c r="CG100" s="178"/>
      <c r="CH100" s="177">
        <v>160</v>
      </c>
      <c r="CI100" s="591"/>
      <c r="CJ100" s="178"/>
      <c r="CK100" s="177">
        <v>160</v>
      </c>
      <c r="CL100" s="591"/>
      <c r="CM100" s="178"/>
      <c r="CN100" s="177">
        <v>160</v>
      </c>
      <c r="CO100" s="591"/>
      <c r="CP100" s="178"/>
      <c r="CQ100" s="256">
        <f t="shared" si="96"/>
        <v>0</v>
      </c>
      <c r="CR100" s="255">
        <f t="shared" si="97"/>
        <v>0</v>
      </c>
      <c r="CS100" s="230">
        <f t="shared" si="98"/>
        <v>0</v>
      </c>
      <c r="CT100" s="231">
        <f t="shared" si="99"/>
        <v>0</v>
      </c>
      <c r="CU100" s="23"/>
      <c r="CV100" s="23"/>
      <c r="CW100" s="177">
        <v>160</v>
      </c>
      <c r="CX100" s="584"/>
      <c r="CY100" s="585"/>
      <c r="CZ100" s="205">
        <v>160</v>
      </c>
      <c r="DA100" s="579"/>
      <c r="DB100" s="585"/>
      <c r="DC100" s="205">
        <v>160</v>
      </c>
      <c r="DD100" s="579"/>
      <c r="DE100" s="585"/>
      <c r="DF100" s="205">
        <v>160</v>
      </c>
      <c r="DG100" s="579"/>
      <c r="DH100" s="585"/>
      <c r="DI100" s="205">
        <v>160</v>
      </c>
      <c r="DJ100" s="579"/>
      <c r="DK100" s="585"/>
      <c r="DL100" s="177">
        <v>160</v>
      </c>
      <c r="DM100" s="584"/>
      <c r="DN100" s="585"/>
      <c r="DO100" s="205">
        <v>160</v>
      </c>
      <c r="DP100" s="579"/>
      <c r="DQ100" s="585"/>
      <c r="DR100" s="205">
        <v>160</v>
      </c>
      <c r="DS100" s="579"/>
      <c r="DT100" s="585"/>
      <c r="DU100" s="256">
        <f t="shared" si="100"/>
        <v>0</v>
      </c>
      <c r="DV100" s="255">
        <f t="shared" si="101"/>
        <v>0</v>
      </c>
      <c r="DW100" s="230">
        <f t="shared" si="102"/>
        <v>0</v>
      </c>
      <c r="DX100" s="231">
        <f t="shared" si="103"/>
        <v>0</v>
      </c>
      <c r="DY100" s="23"/>
      <c r="DZ100" s="23"/>
      <c r="EA100" s="586">
        <v>160</v>
      </c>
      <c r="EB100" s="591"/>
      <c r="EC100" s="585"/>
      <c r="ED100" s="205">
        <v>160</v>
      </c>
      <c r="EE100" s="591"/>
      <c r="EF100" s="585"/>
      <c r="EG100" s="205">
        <v>160</v>
      </c>
      <c r="EH100" s="591"/>
      <c r="EI100" s="585"/>
      <c r="EJ100" s="205">
        <v>160</v>
      </c>
      <c r="EK100" s="591"/>
      <c r="EL100" s="585"/>
      <c r="EM100" s="177">
        <v>160</v>
      </c>
      <c r="EN100" s="584"/>
      <c r="EO100" s="585"/>
      <c r="EP100" s="205">
        <v>160</v>
      </c>
      <c r="EQ100" s="591"/>
      <c r="ER100" s="585"/>
      <c r="ES100" s="177">
        <v>160</v>
      </c>
      <c r="ET100" s="584"/>
      <c r="EU100" s="585"/>
      <c r="EV100" s="205">
        <v>160</v>
      </c>
      <c r="EW100" s="591"/>
      <c r="EX100" s="585"/>
      <c r="EY100" s="256">
        <f t="shared" si="104"/>
        <v>0</v>
      </c>
      <c r="EZ100" s="255">
        <f t="shared" si="105"/>
        <v>0</v>
      </c>
      <c r="FA100" s="230">
        <f t="shared" si="106"/>
        <v>0</v>
      </c>
      <c r="FB100" s="231">
        <f t="shared" si="107"/>
        <v>0</v>
      </c>
      <c r="FC100" s="23"/>
      <c r="FD100" s="23"/>
      <c r="FE100" s="586">
        <v>160</v>
      </c>
      <c r="FF100" s="591"/>
      <c r="FG100" s="585"/>
      <c r="FH100" s="205">
        <v>160</v>
      </c>
      <c r="FI100" s="591"/>
      <c r="FJ100" s="585"/>
      <c r="FK100" s="205">
        <v>160</v>
      </c>
      <c r="FL100" s="591"/>
      <c r="FM100" s="585"/>
      <c r="FN100" s="205">
        <v>160</v>
      </c>
      <c r="FO100" s="591"/>
      <c r="FP100" s="585"/>
      <c r="FQ100" s="205">
        <v>160</v>
      </c>
      <c r="FR100" s="591"/>
      <c r="FS100" s="585"/>
      <c r="FT100" s="205">
        <v>160</v>
      </c>
      <c r="FU100" s="591"/>
      <c r="FV100" s="585"/>
      <c r="FW100" s="205">
        <v>160</v>
      </c>
      <c r="FX100" s="591"/>
      <c r="FY100" s="585"/>
      <c r="FZ100" s="205">
        <v>160</v>
      </c>
      <c r="GA100" s="591"/>
      <c r="GB100" s="585"/>
      <c r="GC100" s="256">
        <f t="shared" si="108"/>
        <v>0</v>
      </c>
      <c r="GD100" s="255">
        <f t="shared" si="109"/>
        <v>0</v>
      </c>
      <c r="GE100" s="230">
        <f t="shared" si="110"/>
        <v>0</v>
      </c>
      <c r="GF100" s="231">
        <f t="shared" si="111"/>
        <v>0</v>
      </c>
      <c r="GG100" s="23"/>
      <c r="GH100" s="23"/>
      <c r="GI100" s="586">
        <v>160</v>
      </c>
      <c r="GJ100" s="591"/>
      <c r="GK100" s="585"/>
      <c r="GL100" s="205">
        <v>160</v>
      </c>
      <c r="GM100" s="591"/>
      <c r="GN100" s="585"/>
      <c r="GO100" s="177">
        <v>160</v>
      </c>
      <c r="GP100" s="584"/>
      <c r="GQ100" s="585"/>
      <c r="GR100" s="177">
        <v>160</v>
      </c>
      <c r="GS100" s="584"/>
      <c r="GT100" s="585"/>
      <c r="GU100" s="177">
        <v>160</v>
      </c>
      <c r="GV100" s="584"/>
      <c r="GW100" s="585"/>
      <c r="GX100" s="177">
        <v>160</v>
      </c>
      <c r="GY100" s="584"/>
      <c r="GZ100" s="585"/>
      <c r="HA100" s="205">
        <v>160</v>
      </c>
      <c r="HB100" s="591"/>
      <c r="HC100" s="585"/>
      <c r="HD100" s="205">
        <v>160</v>
      </c>
      <c r="HE100" s="591"/>
      <c r="HF100" s="585"/>
      <c r="HG100" s="256">
        <f t="shared" si="112"/>
        <v>0</v>
      </c>
      <c r="HH100" s="255">
        <f t="shared" si="113"/>
        <v>0</v>
      </c>
      <c r="HI100" s="230">
        <f t="shared" si="114"/>
        <v>0</v>
      </c>
      <c r="HJ100" s="231">
        <f t="shared" si="115"/>
        <v>0</v>
      </c>
      <c r="HK100" s="23"/>
      <c r="HL100" s="23"/>
      <c r="HM100" s="177">
        <v>160</v>
      </c>
      <c r="HN100" s="584"/>
      <c r="HO100" s="585"/>
      <c r="HP100" s="177">
        <v>160</v>
      </c>
      <c r="HQ100" s="584"/>
      <c r="HR100" s="585"/>
      <c r="HS100" s="177">
        <v>160</v>
      </c>
      <c r="HT100" s="584"/>
      <c r="HU100" s="585"/>
      <c r="HV100" s="177">
        <v>160</v>
      </c>
      <c r="HW100" s="584"/>
      <c r="HX100" s="585"/>
      <c r="HY100" s="177">
        <v>160</v>
      </c>
      <c r="HZ100" s="584"/>
      <c r="IA100" s="585"/>
      <c r="IB100" s="177">
        <v>160</v>
      </c>
      <c r="IC100" s="584"/>
      <c r="ID100" s="585"/>
      <c r="IE100" s="177">
        <v>160</v>
      </c>
      <c r="IF100" s="584"/>
      <c r="IG100" s="585"/>
      <c r="IH100" s="177">
        <v>160</v>
      </c>
      <c r="II100" s="584"/>
      <c r="IJ100" s="585"/>
      <c r="IK100" s="256">
        <f t="shared" si="116"/>
        <v>0</v>
      </c>
      <c r="IL100" s="255">
        <f t="shared" si="117"/>
        <v>0</v>
      </c>
      <c r="IM100" s="230">
        <f t="shared" si="118"/>
        <v>0</v>
      </c>
      <c r="IN100" s="231">
        <f t="shared" si="119"/>
        <v>0</v>
      </c>
      <c r="IO100" s="23"/>
      <c r="IP100" s="23"/>
      <c r="IQ100" s="177">
        <v>160</v>
      </c>
      <c r="IR100" s="584"/>
      <c r="IS100" s="585"/>
      <c r="IT100" s="177">
        <v>160</v>
      </c>
      <c r="IU100" s="584"/>
      <c r="IV100" s="585"/>
      <c r="IW100" s="177">
        <v>160</v>
      </c>
      <c r="IX100" s="584"/>
      <c r="IY100" s="585"/>
      <c r="IZ100" s="177">
        <v>160</v>
      </c>
      <c r="JA100" s="584"/>
      <c r="JB100" s="585"/>
      <c r="JC100" s="177">
        <v>160</v>
      </c>
      <c r="JD100" s="584"/>
      <c r="JE100" s="585"/>
      <c r="JF100" s="177">
        <v>160</v>
      </c>
      <c r="JG100" s="584"/>
      <c r="JH100" s="585"/>
      <c r="JI100" s="568">
        <v>160</v>
      </c>
      <c r="JJ100" s="584"/>
      <c r="JK100" s="585"/>
      <c r="JL100" s="177">
        <v>160</v>
      </c>
      <c r="JM100" s="584"/>
      <c r="JN100" s="585"/>
      <c r="JO100" s="256">
        <f t="shared" si="120"/>
        <v>0</v>
      </c>
      <c r="JP100" s="255">
        <f t="shared" si="121"/>
        <v>0</v>
      </c>
      <c r="JQ100" s="230">
        <f t="shared" si="122"/>
        <v>0</v>
      </c>
      <c r="JR100" s="231">
        <f t="shared" si="123"/>
        <v>0</v>
      </c>
      <c r="JS100" s="23"/>
      <c r="JT100" s="23"/>
      <c r="JU100" s="586">
        <v>160</v>
      </c>
      <c r="JV100" s="591"/>
      <c r="JW100" s="585"/>
      <c r="JX100" s="177">
        <v>160</v>
      </c>
      <c r="JY100" s="584"/>
      <c r="JZ100" s="585"/>
      <c r="KA100" s="205">
        <v>160</v>
      </c>
      <c r="KB100" s="591"/>
      <c r="KC100" s="585"/>
      <c r="KD100" s="205">
        <v>160</v>
      </c>
      <c r="KE100" s="591"/>
      <c r="KF100" s="585"/>
      <c r="KG100" s="177">
        <v>160</v>
      </c>
      <c r="KH100" s="584"/>
      <c r="KI100" s="585"/>
      <c r="KJ100" s="177">
        <v>160</v>
      </c>
      <c r="KK100" s="584"/>
      <c r="KL100" s="585"/>
      <c r="KM100" s="177">
        <v>160</v>
      </c>
      <c r="KN100" s="584"/>
      <c r="KO100" s="585"/>
      <c r="KP100" s="177">
        <v>160</v>
      </c>
      <c r="KQ100" s="584"/>
      <c r="KR100" s="585"/>
      <c r="KS100" s="256">
        <f t="shared" si="124"/>
        <v>0</v>
      </c>
      <c r="KT100" s="255">
        <f t="shared" si="125"/>
        <v>0</v>
      </c>
      <c r="KU100" s="230">
        <f t="shared" si="126"/>
        <v>0</v>
      </c>
      <c r="KV100" s="231">
        <f t="shared" si="127"/>
        <v>0</v>
      </c>
      <c r="KW100" s="23"/>
      <c r="KX100" s="23"/>
      <c r="KY100" s="589" t="s">
        <v>300</v>
      </c>
      <c r="KZ100" s="595">
        <v>160</v>
      </c>
      <c r="LA100" s="591"/>
      <c r="LB100" s="178"/>
      <c r="LC100" s="256">
        <f t="shared" si="128"/>
        <v>0</v>
      </c>
      <c r="LD100" s="231">
        <f t="shared" si="74"/>
        <v>0</v>
      </c>
      <c r="LE100" s="230">
        <f t="shared" si="129"/>
        <v>0</v>
      </c>
      <c r="LF100" s="255">
        <f t="shared" si="75"/>
        <v>0</v>
      </c>
      <c r="LG100" s="592"/>
      <c r="LH100" s="23"/>
      <c r="LI100" s="23"/>
      <c r="LJ100" s="232">
        <f t="shared" si="76"/>
        <v>0</v>
      </c>
      <c r="LK100" s="259">
        <f t="shared" si="77"/>
        <v>0</v>
      </c>
      <c r="LL100" s="230">
        <f t="shared" si="78"/>
        <v>0</v>
      </c>
      <c r="LM100" s="231">
        <f t="shared" si="79"/>
        <v>0</v>
      </c>
      <c r="LN100" s="234">
        <f t="shared" si="80"/>
        <v>0</v>
      </c>
      <c r="LO100" s="233">
        <f t="shared" si="81"/>
        <v>0</v>
      </c>
      <c r="LP100" s="230">
        <f t="shared" si="82"/>
        <v>0</v>
      </c>
      <c r="LQ100" s="255">
        <f t="shared" si="83"/>
        <v>0</v>
      </c>
      <c r="LR100" s="426">
        <f t="shared" si="84"/>
        <v>0</v>
      </c>
      <c r="LS100" s="434">
        <f t="shared" si="85"/>
        <v>0</v>
      </c>
      <c r="LT100" s="426">
        <f t="shared" si="86"/>
        <v>0</v>
      </c>
      <c r="LU100" s="431">
        <f t="shared" si="87"/>
        <v>0</v>
      </c>
      <c r="LV100" s="429" t="s">
        <v>343</v>
      </c>
      <c r="LW100" s="434" t="s">
        <v>343</v>
      </c>
      <c r="LX100" s="426">
        <f t="shared" si="88"/>
        <v>0</v>
      </c>
      <c r="LY100" s="431">
        <f t="shared" si="89"/>
        <v>0</v>
      </c>
      <c r="LZ100" s="23"/>
      <c r="MD100" s="26"/>
      <c r="ME100" s="26"/>
      <c r="MG100" s="26"/>
    </row>
    <row r="101" spans="2:345" s="4" customFormat="1" ht="16.5" customHeight="1" x14ac:dyDescent="0.25">
      <c r="B101" s="46" t="s">
        <v>57</v>
      </c>
      <c r="C101" s="952"/>
      <c r="D101" s="953"/>
      <c r="E101" s="313"/>
      <c r="F101" s="314"/>
      <c r="G101" s="315"/>
      <c r="H101" s="59"/>
      <c r="I101" s="57">
        <f>INT(ROUND(F101,2)*(IF(RIGHT(G101,1)="*",data!$J$11*H101+(IF(H101&gt;0, data!$K$11,0)),(IF(G101&gt;0,data!$J$11*RIGHT(G101,5)+data!$K$11,0)))))</f>
        <v>0</v>
      </c>
      <c r="J101" s="57">
        <f>IF(E101&gt;0,I101*E101,0)</f>
        <v>0</v>
      </c>
      <c r="K101" s="319"/>
      <c r="L101" s="320"/>
      <c r="M101" s="318"/>
      <c r="N101" s="57">
        <f>INT(ROUND(F101,2)*(IF(J101&gt;0,(IF(L101="ano",data!$J$6,0)),0)))</f>
        <v>0</v>
      </c>
      <c r="O101" s="61">
        <f>IF(M101&gt;E101,N101*E101,N101*M101)</f>
        <v>0</v>
      </c>
      <c r="P101" s="63">
        <f>J101+O101</f>
        <v>0</v>
      </c>
      <c r="Q101" s="26"/>
      <c r="R101" s="292" t="str">
        <f t="shared" si="90"/>
        <v/>
      </c>
      <c r="S101" s="293" t="str">
        <f t="shared" si="91"/>
        <v/>
      </c>
      <c r="T101" s="65" t="s">
        <v>343</v>
      </c>
      <c r="U101" s="294" t="str">
        <f t="shared" si="130"/>
        <v/>
      </c>
      <c r="V101" s="4">
        <f t="shared" si="131"/>
        <v>0</v>
      </c>
      <c r="W101" s="26">
        <f>IF(H101&gt;0,IF(RIGHT(G101,1)="*",0,1),0)</f>
        <v>0</v>
      </c>
      <c r="X101" s="26">
        <f>IF(OR(G101=data!$I$18,G101=data!$I$19,G101=data!$I$20,G101=data!$I$21,G101=data!$I$22,G101=data!$I$23,G101=data!$I$24,G101=data!$I$25,G101=data!$I$26,G101=data!$I$27,G101=data!$I$28,G101=data!$I$29,G101=data!$I$30,G101=data!$I$31,G101=data!$I$32,G101=data!$I$33,G101=data!$I$34,G101=data!$I$35,G101=data!$I$36,G101=data!$I$37,G101=data!$I$38,G101=data!$I$39,G101=data!$I$40,G101=data!$I$41,G101=data!$I$42,G101=data!$I$43,G101=data!$I$44),1,0)</f>
        <v>0</v>
      </c>
      <c r="Z101" s="179" t="s">
        <v>300</v>
      </c>
      <c r="AA101" s="10"/>
      <c r="AB101" s="10"/>
      <c r="AC101" s="171">
        <v>160</v>
      </c>
      <c r="AD101" s="336"/>
      <c r="AE101" s="227"/>
      <c r="AF101" s="171">
        <v>160</v>
      </c>
      <c r="AG101" s="336"/>
      <c r="AH101" s="227"/>
      <c r="AI101" s="171">
        <v>160</v>
      </c>
      <c r="AJ101" s="336"/>
      <c r="AK101" s="227"/>
      <c r="AL101" s="171">
        <v>160</v>
      </c>
      <c r="AM101" s="336"/>
      <c r="AN101" s="227"/>
      <c r="AO101" s="171">
        <v>160</v>
      </c>
      <c r="AP101" s="336"/>
      <c r="AQ101" s="227"/>
      <c r="AR101" s="171">
        <v>160</v>
      </c>
      <c r="AS101" s="336"/>
      <c r="AT101" s="227"/>
      <c r="AU101" s="171">
        <v>160</v>
      </c>
      <c r="AV101" s="336"/>
      <c r="AW101" s="227"/>
      <c r="AX101" s="171">
        <v>160</v>
      </c>
      <c r="AY101" s="336"/>
      <c r="AZ101" s="227"/>
      <c r="BA101" s="171">
        <v>160</v>
      </c>
      <c r="BB101" s="336"/>
      <c r="BC101" s="227"/>
      <c r="BD101" s="171">
        <v>160</v>
      </c>
      <c r="BE101" s="336"/>
      <c r="BF101" s="227"/>
      <c r="BG101" s="171">
        <v>160</v>
      </c>
      <c r="BH101" s="336"/>
      <c r="BI101" s="227"/>
      <c r="BJ101" s="171">
        <v>160</v>
      </c>
      <c r="BK101" s="336"/>
      <c r="BL101" s="227"/>
      <c r="BM101" s="337">
        <f t="shared" si="92"/>
        <v>0</v>
      </c>
      <c r="BN101" s="231">
        <f t="shared" si="93"/>
        <v>0</v>
      </c>
      <c r="BO101" s="230">
        <f t="shared" si="94"/>
        <v>0</v>
      </c>
      <c r="BP101" s="231">
        <f t="shared" si="95"/>
        <v>0</v>
      </c>
      <c r="BS101" s="167">
        <v>160</v>
      </c>
      <c r="BT101" s="335"/>
      <c r="BU101" s="180"/>
      <c r="BV101" s="167">
        <v>160</v>
      </c>
      <c r="BW101" s="335"/>
      <c r="BX101" s="180"/>
      <c r="BY101" s="167">
        <v>160</v>
      </c>
      <c r="BZ101" s="335"/>
      <c r="CA101" s="180"/>
      <c r="CB101" s="167">
        <v>160</v>
      </c>
      <c r="CC101" s="335"/>
      <c r="CD101" s="180"/>
      <c r="CE101" s="167">
        <v>160</v>
      </c>
      <c r="CF101" s="335"/>
      <c r="CG101" s="180"/>
      <c r="CH101" s="167">
        <v>160</v>
      </c>
      <c r="CI101" s="335"/>
      <c r="CJ101" s="180"/>
      <c r="CK101" s="167">
        <v>160</v>
      </c>
      <c r="CL101" s="335"/>
      <c r="CM101" s="180"/>
      <c r="CN101" s="167">
        <v>160</v>
      </c>
      <c r="CO101" s="335"/>
      <c r="CP101" s="180"/>
      <c r="CQ101" s="256">
        <f t="shared" si="96"/>
        <v>0</v>
      </c>
      <c r="CR101" s="255">
        <f t="shared" si="97"/>
        <v>0</v>
      </c>
      <c r="CS101" s="230">
        <f t="shared" si="98"/>
        <v>0</v>
      </c>
      <c r="CT101" s="231">
        <f t="shared" si="99"/>
        <v>0</v>
      </c>
      <c r="CW101" s="167">
        <v>160</v>
      </c>
      <c r="CX101" s="351"/>
      <c r="CY101" s="172"/>
      <c r="CZ101" s="198">
        <v>160</v>
      </c>
      <c r="DA101" s="336"/>
      <c r="DB101" s="172"/>
      <c r="DC101" s="198">
        <v>160</v>
      </c>
      <c r="DD101" s="336"/>
      <c r="DE101" s="172"/>
      <c r="DF101" s="198">
        <v>160</v>
      </c>
      <c r="DG101" s="336"/>
      <c r="DH101" s="172"/>
      <c r="DI101" s="198">
        <v>160</v>
      </c>
      <c r="DJ101" s="336"/>
      <c r="DK101" s="172"/>
      <c r="DL101" s="167">
        <v>160</v>
      </c>
      <c r="DM101" s="351"/>
      <c r="DN101" s="172"/>
      <c r="DO101" s="198">
        <v>160</v>
      </c>
      <c r="DP101" s="336"/>
      <c r="DQ101" s="172"/>
      <c r="DR101" s="198">
        <v>160</v>
      </c>
      <c r="DS101" s="336"/>
      <c r="DT101" s="172"/>
      <c r="DU101" s="256">
        <f t="shared" si="100"/>
        <v>0</v>
      </c>
      <c r="DV101" s="255">
        <f t="shared" si="101"/>
        <v>0</v>
      </c>
      <c r="DW101" s="230">
        <f t="shared" si="102"/>
        <v>0</v>
      </c>
      <c r="DX101" s="231">
        <f t="shared" si="103"/>
        <v>0</v>
      </c>
      <c r="EA101" s="357">
        <v>160</v>
      </c>
      <c r="EB101" s="335"/>
      <c r="EC101" s="172"/>
      <c r="ED101" s="198">
        <v>160</v>
      </c>
      <c r="EE101" s="335"/>
      <c r="EF101" s="172"/>
      <c r="EG101" s="198">
        <v>160</v>
      </c>
      <c r="EH101" s="335"/>
      <c r="EI101" s="172"/>
      <c r="EJ101" s="198">
        <v>160</v>
      </c>
      <c r="EK101" s="335"/>
      <c r="EL101" s="172"/>
      <c r="EM101" s="167">
        <v>160</v>
      </c>
      <c r="EN101" s="351"/>
      <c r="EO101" s="172"/>
      <c r="EP101" s="198">
        <v>160</v>
      </c>
      <c r="EQ101" s="335"/>
      <c r="ER101" s="172"/>
      <c r="ES101" s="167">
        <v>160</v>
      </c>
      <c r="ET101" s="351"/>
      <c r="EU101" s="172"/>
      <c r="EV101" s="198">
        <v>160</v>
      </c>
      <c r="EW101" s="335"/>
      <c r="EX101" s="172"/>
      <c r="EY101" s="256">
        <f t="shared" si="104"/>
        <v>0</v>
      </c>
      <c r="EZ101" s="255">
        <f t="shared" si="105"/>
        <v>0</v>
      </c>
      <c r="FA101" s="230">
        <f t="shared" si="106"/>
        <v>0</v>
      </c>
      <c r="FB101" s="231">
        <f t="shared" si="107"/>
        <v>0</v>
      </c>
      <c r="FE101" s="357">
        <v>160</v>
      </c>
      <c r="FF101" s="335"/>
      <c r="FG101" s="172"/>
      <c r="FH101" s="198">
        <v>160</v>
      </c>
      <c r="FI101" s="335"/>
      <c r="FJ101" s="172"/>
      <c r="FK101" s="198">
        <v>160</v>
      </c>
      <c r="FL101" s="335"/>
      <c r="FM101" s="172"/>
      <c r="FN101" s="198">
        <v>160</v>
      </c>
      <c r="FO101" s="335"/>
      <c r="FP101" s="172"/>
      <c r="FQ101" s="198">
        <v>160</v>
      </c>
      <c r="FR101" s="335"/>
      <c r="FS101" s="172"/>
      <c r="FT101" s="198">
        <v>160</v>
      </c>
      <c r="FU101" s="335"/>
      <c r="FV101" s="172"/>
      <c r="FW101" s="198">
        <v>160</v>
      </c>
      <c r="FX101" s="335"/>
      <c r="FY101" s="172"/>
      <c r="FZ101" s="198">
        <v>160</v>
      </c>
      <c r="GA101" s="335"/>
      <c r="GB101" s="172"/>
      <c r="GC101" s="256">
        <f t="shared" si="108"/>
        <v>0</v>
      </c>
      <c r="GD101" s="255">
        <f t="shared" si="109"/>
        <v>0</v>
      </c>
      <c r="GE101" s="230">
        <f t="shared" si="110"/>
        <v>0</v>
      </c>
      <c r="GF101" s="231">
        <f t="shared" si="111"/>
        <v>0</v>
      </c>
      <c r="GI101" s="357">
        <v>160</v>
      </c>
      <c r="GJ101" s="335"/>
      <c r="GK101" s="172"/>
      <c r="GL101" s="198">
        <v>160</v>
      </c>
      <c r="GM101" s="335"/>
      <c r="GN101" s="172"/>
      <c r="GO101" s="167">
        <v>160</v>
      </c>
      <c r="GP101" s="351"/>
      <c r="GQ101" s="172"/>
      <c r="GR101" s="167">
        <v>160</v>
      </c>
      <c r="GS101" s="351"/>
      <c r="GT101" s="172"/>
      <c r="GU101" s="167">
        <v>160</v>
      </c>
      <c r="GV101" s="351"/>
      <c r="GW101" s="172"/>
      <c r="GX101" s="167">
        <v>160</v>
      </c>
      <c r="GY101" s="351"/>
      <c r="GZ101" s="172"/>
      <c r="HA101" s="198">
        <v>160</v>
      </c>
      <c r="HB101" s="335"/>
      <c r="HC101" s="172"/>
      <c r="HD101" s="198">
        <v>160</v>
      </c>
      <c r="HE101" s="335"/>
      <c r="HF101" s="172"/>
      <c r="HG101" s="256">
        <f t="shared" si="112"/>
        <v>0</v>
      </c>
      <c r="HH101" s="255">
        <f t="shared" si="113"/>
        <v>0</v>
      </c>
      <c r="HI101" s="230">
        <f t="shared" si="114"/>
        <v>0</v>
      </c>
      <c r="HJ101" s="231">
        <f t="shared" si="115"/>
        <v>0</v>
      </c>
      <c r="HM101" s="167">
        <v>160</v>
      </c>
      <c r="HN101" s="351"/>
      <c r="HO101" s="172"/>
      <c r="HP101" s="167">
        <v>160</v>
      </c>
      <c r="HQ101" s="351"/>
      <c r="HR101" s="172"/>
      <c r="HS101" s="167">
        <v>160</v>
      </c>
      <c r="HT101" s="351"/>
      <c r="HU101" s="172"/>
      <c r="HV101" s="167">
        <v>160</v>
      </c>
      <c r="HW101" s="351"/>
      <c r="HX101" s="172"/>
      <c r="HY101" s="167">
        <v>160</v>
      </c>
      <c r="HZ101" s="351"/>
      <c r="IA101" s="172"/>
      <c r="IB101" s="167">
        <v>160</v>
      </c>
      <c r="IC101" s="351"/>
      <c r="ID101" s="172"/>
      <c r="IE101" s="167">
        <v>160</v>
      </c>
      <c r="IF101" s="351"/>
      <c r="IG101" s="172"/>
      <c r="IH101" s="167">
        <v>160</v>
      </c>
      <c r="II101" s="351"/>
      <c r="IJ101" s="172"/>
      <c r="IK101" s="256">
        <f t="shared" si="116"/>
        <v>0</v>
      </c>
      <c r="IL101" s="255">
        <f t="shared" si="117"/>
        <v>0</v>
      </c>
      <c r="IM101" s="230">
        <f t="shared" si="118"/>
        <v>0</v>
      </c>
      <c r="IN101" s="231">
        <f t="shared" si="119"/>
        <v>0</v>
      </c>
      <c r="IQ101" s="167">
        <v>160</v>
      </c>
      <c r="IR101" s="351"/>
      <c r="IS101" s="172"/>
      <c r="IT101" s="167">
        <v>160</v>
      </c>
      <c r="IU101" s="351"/>
      <c r="IV101" s="172"/>
      <c r="IW101" s="167">
        <v>160</v>
      </c>
      <c r="IX101" s="351"/>
      <c r="IY101" s="172"/>
      <c r="IZ101" s="167">
        <v>160</v>
      </c>
      <c r="JA101" s="351"/>
      <c r="JB101" s="172"/>
      <c r="JC101" s="167">
        <v>160</v>
      </c>
      <c r="JD101" s="351"/>
      <c r="JE101" s="172"/>
      <c r="JF101" s="167">
        <v>160</v>
      </c>
      <c r="JG101" s="351"/>
      <c r="JH101" s="172"/>
      <c r="JI101" s="209">
        <v>160</v>
      </c>
      <c r="JJ101" s="351"/>
      <c r="JK101" s="172"/>
      <c r="JL101" s="167">
        <v>160</v>
      </c>
      <c r="JM101" s="351"/>
      <c r="JN101" s="172"/>
      <c r="JO101" s="256">
        <f t="shared" si="120"/>
        <v>0</v>
      </c>
      <c r="JP101" s="255">
        <f t="shared" si="121"/>
        <v>0</v>
      </c>
      <c r="JQ101" s="230">
        <f t="shared" si="122"/>
        <v>0</v>
      </c>
      <c r="JR101" s="231">
        <f t="shared" si="123"/>
        <v>0</v>
      </c>
      <c r="JU101" s="357">
        <v>160</v>
      </c>
      <c r="JV101" s="335"/>
      <c r="JW101" s="172"/>
      <c r="JX101" s="167">
        <v>160</v>
      </c>
      <c r="JY101" s="351"/>
      <c r="JZ101" s="172"/>
      <c r="KA101" s="198">
        <v>160</v>
      </c>
      <c r="KB101" s="335"/>
      <c r="KC101" s="172"/>
      <c r="KD101" s="198">
        <v>160</v>
      </c>
      <c r="KE101" s="335"/>
      <c r="KF101" s="172"/>
      <c r="KG101" s="167">
        <v>160</v>
      </c>
      <c r="KH101" s="351"/>
      <c r="KI101" s="172"/>
      <c r="KJ101" s="167">
        <v>160</v>
      </c>
      <c r="KK101" s="351"/>
      <c r="KL101" s="172"/>
      <c r="KM101" s="167">
        <v>160</v>
      </c>
      <c r="KN101" s="351"/>
      <c r="KO101" s="172"/>
      <c r="KP101" s="167">
        <v>160</v>
      </c>
      <c r="KQ101" s="351"/>
      <c r="KR101" s="172"/>
      <c r="KS101" s="256">
        <f t="shared" si="124"/>
        <v>0</v>
      </c>
      <c r="KT101" s="255">
        <f t="shared" si="125"/>
        <v>0</v>
      </c>
      <c r="KU101" s="230">
        <f t="shared" si="126"/>
        <v>0</v>
      </c>
      <c r="KV101" s="231">
        <f t="shared" si="127"/>
        <v>0</v>
      </c>
      <c r="KY101" s="287" t="s">
        <v>300</v>
      </c>
      <c r="KZ101" s="365">
        <v>160</v>
      </c>
      <c r="LA101" s="335"/>
      <c r="LB101" s="180"/>
      <c r="LC101" s="256">
        <f t="shared" si="128"/>
        <v>0</v>
      </c>
      <c r="LD101" s="231">
        <f t="shared" si="74"/>
        <v>0</v>
      </c>
      <c r="LE101" s="230">
        <f t="shared" si="129"/>
        <v>0</v>
      </c>
      <c r="LF101" s="255">
        <f t="shared" si="75"/>
        <v>0</v>
      </c>
      <c r="LG101" s="297"/>
      <c r="LJ101" s="232">
        <f t="shared" si="76"/>
        <v>0</v>
      </c>
      <c r="LK101" s="259">
        <f t="shared" si="77"/>
        <v>0</v>
      </c>
      <c r="LL101" s="230">
        <f t="shared" si="78"/>
        <v>0</v>
      </c>
      <c r="LM101" s="231">
        <f t="shared" si="79"/>
        <v>0</v>
      </c>
      <c r="LN101" s="234">
        <f t="shared" si="80"/>
        <v>0</v>
      </c>
      <c r="LO101" s="233">
        <f t="shared" si="81"/>
        <v>0</v>
      </c>
      <c r="LP101" s="230">
        <f t="shared" si="82"/>
        <v>0</v>
      </c>
      <c r="LQ101" s="255">
        <f t="shared" si="83"/>
        <v>0</v>
      </c>
      <c r="LR101" s="426">
        <f t="shared" si="84"/>
        <v>0</v>
      </c>
      <c r="LS101" s="434">
        <f t="shared" si="85"/>
        <v>0</v>
      </c>
      <c r="LT101" s="426">
        <f t="shared" si="86"/>
        <v>0</v>
      </c>
      <c r="LU101" s="431">
        <f t="shared" si="87"/>
        <v>0</v>
      </c>
      <c r="LV101" s="429" t="s">
        <v>343</v>
      </c>
      <c r="LW101" s="434" t="s">
        <v>343</v>
      </c>
      <c r="LX101" s="426">
        <f t="shared" si="88"/>
        <v>0</v>
      </c>
      <c r="LY101" s="431">
        <f t="shared" si="89"/>
        <v>0</v>
      </c>
      <c r="MD101" s="26"/>
      <c r="ME101" s="26"/>
      <c r="MG101" s="26"/>
    </row>
    <row r="102" spans="2:345" s="4" customFormat="1" ht="15" hidden="1" customHeight="1" x14ac:dyDescent="0.25">
      <c r="B102" s="46"/>
      <c r="C102" s="572"/>
      <c r="D102" s="573"/>
      <c r="E102" s="564"/>
      <c r="F102" s="575"/>
      <c r="G102" s="593"/>
      <c r="H102" s="58"/>
      <c r="I102" s="57">
        <f>INT(ROUND(F102,2)*(IF(RIGHT(G102,1)="*",data!$J$11*H102+(IF(H102&gt;0, data!$K$11,0)),(IF(G102&gt;0,data!$J$11*RIGHT(G102,5)+data!$K$11,0)))))</f>
        <v>0</v>
      </c>
      <c r="J102" s="57"/>
      <c r="K102" s="594"/>
      <c r="L102" s="566"/>
      <c r="M102" s="131"/>
      <c r="N102" s="57">
        <f>INT(ROUND(F102,2)*(IF(J102&gt;0,(IF(L102="ano",data!$J$6,0)),0)))</f>
        <v>0</v>
      </c>
      <c r="O102" s="61"/>
      <c r="P102" s="63"/>
      <c r="Q102" s="26"/>
      <c r="R102" s="292" t="str">
        <f t="shared" si="90"/>
        <v/>
      </c>
      <c r="S102" s="293" t="str">
        <f t="shared" si="91"/>
        <v/>
      </c>
      <c r="T102" s="65" t="s">
        <v>343</v>
      </c>
      <c r="U102" s="294" t="str">
        <f t="shared" si="130"/>
        <v/>
      </c>
      <c r="V102" s="4">
        <f t="shared" si="131"/>
        <v>0</v>
      </c>
      <c r="W102" s="26"/>
      <c r="X102" s="26">
        <f>IF(OR(G102=data!$I$18,G102=data!$I$19,G102=data!$I$20,G102=data!$I$21,G102=data!$I$22,G102=data!$I$23,G102=data!$I$24,G102=data!$I$25,G102=data!$I$26,G102=data!$I$27,G102=data!$I$28,G102=data!$I$29,G102=data!$I$30,G102=data!$I$31,G102=data!$I$32,G102=data!$I$33,G102=data!$I$34,G102=data!$I$35,G102=data!$I$36,G102=data!$I$37,G102=data!$I$38,G102=data!$I$39,G102=data!$I$40,G102=data!$I$41,G102=data!$I$42,G102=data!$I$43,G102=data!$I$44),1,0)</f>
        <v>0</v>
      </c>
      <c r="Z102" s="176" t="s">
        <v>300</v>
      </c>
      <c r="AA102" s="10"/>
      <c r="AB102" s="10"/>
      <c r="AC102" s="578">
        <v>160</v>
      </c>
      <c r="AD102" s="579"/>
      <c r="AE102" s="580"/>
      <c r="AF102" s="578">
        <v>160</v>
      </c>
      <c r="AG102" s="579"/>
      <c r="AH102" s="580"/>
      <c r="AI102" s="578">
        <v>160</v>
      </c>
      <c r="AJ102" s="579"/>
      <c r="AK102" s="580"/>
      <c r="AL102" s="578">
        <v>160</v>
      </c>
      <c r="AM102" s="579"/>
      <c r="AN102" s="580"/>
      <c r="AO102" s="578">
        <v>160</v>
      </c>
      <c r="AP102" s="579"/>
      <c r="AQ102" s="580"/>
      <c r="AR102" s="578">
        <v>160</v>
      </c>
      <c r="AS102" s="579"/>
      <c r="AT102" s="580"/>
      <c r="AU102" s="578">
        <v>160</v>
      </c>
      <c r="AV102" s="579"/>
      <c r="AW102" s="580"/>
      <c r="AX102" s="578">
        <v>160</v>
      </c>
      <c r="AY102" s="579"/>
      <c r="AZ102" s="580"/>
      <c r="BA102" s="578">
        <v>160</v>
      </c>
      <c r="BB102" s="579"/>
      <c r="BC102" s="580"/>
      <c r="BD102" s="578">
        <v>160</v>
      </c>
      <c r="BE102" s="579"/>
      <c r="BF102" s="580"/>
      <c r="BG102" s="578">
        <v>160</v>
      </c>
      <c r="BH102" s="579"/>
      <c r="BI102" s="580"/>
      <c r="BJ102" s="578">
        <v>160</v>
      </c>
      <c r="BK102" s="579"/>
      <c r="BL102" s="580"/>
      <c r="BM102" s="337">
        <f t="shared" si="92"/>
        <v>0</v>
      </c>
      <c r="BN102" s="231">
        <f t="shared" si="93"/>
        <v>0</v>
      </c>
      <c r="BO102" s="230">
        <f t="shared" si="94"/>
        <v>0</v>
      </c>
      <c r="BP102" s="231">
        <f t="shared" si="95"/>
        <v>0</v>
      </c>
      <c r="BQ102" s="23"/>
      <c r="BR102" s="23"/>
      <c r="BS102" s="177">
        <v>160</v>
      </c>
      <c r="BT102" s="591"/>
      <c r="BU102" s="178"/>
      <c r="BV102" s="177">
        <v>160</v>
      </c>
      <c r="BW102" s="591"/>
      <c r="BX102" s="178"/>
      <c r="BY102" s="177">
        <v>160</v>
      </c>
      <c r="BZ102" s="591"/>
      <c r="CA102" s="178"/>
      <c r="CB102" s="177">
        <v>160</v>
      </c>
      <c r="CC102" s="591"/>
      <c r="CD102" s="178"/>
      <c r="CE102" s="177">
        <v>160</v>
      </c>
      <c r="CF102" s="591"/>
      <c r="CG102" s="178"/>
      <c r="CH102" s="177">
        <v>160</v>
      </c>
      <c r="CI102" s="591"/>
      <c r="CJ102" s="178"/>
      <c r="CK102" s="177">
        <v>160</v>
      </c>
      <c r="CL102" s="591"/>
      <c r="CM102" s="178"/>
      <c r="CN102" s="177">
        <v>160</v>
      </c>
      <c r="CO102" s="591"/>
      <c r="CP102" s="178"/>
      <c r="CQ102" s="256">
        <f t="shared" si="96"/>
        <v>0</v>
      </c>
      <c r="CR102" s="255">
        <f t="shared" si="97"/>
        <v>0</v>
      </c>
      <c r="CS102" s="230">
        <f t="shared" si="98"/>
        <v>0</v>
      </c>
      <c r="CT102" s="231">
        <f t="shared" si="99"/>
        <v>0</v>
      </c>
      <c r="CU102" s="23"/>
      <c r="CV102" s="23"/>
      <c r="CW102" s="177">
        <v>160</v>
      </c>
      <c r="CX102" s="584"/>
      <c r="CY102" s="585"/>
      <c r="CZ102" s="205">
        <v>160</v>
      </c>
      <c r="DA102" s="579"/>
      <c r="DB102" s="585"/>
      <c r="DC102" s="205">
        <v>160</v>
      </c>
      <c r="DD102" s="579"/>
      <c r="DE102" s="585"/>
      <c r="DF102" s="205">
        <v>160</v>
      </c>
      <c r="DG102" s="579"/>
      <c r="DH102" s="585"/>
      <c r="DI102" s="205">
        <v>160</v>
      </c>
      <c r="DJ102" s="579"/>
      <c r="DK102" s="585"/>
      <c r="DL102" s="177">
        <v>160</v>
      </c>
      <c r="DM102" s="584"/>
      <c r="DN102" s="585"/>
      <c r="DO102" s="205">
        <v>160</v>
      </c>
      <c r="DP102" s="579"/>
      <c r="DQ102" s="585"/>
      <c r="DR102" s="205">
        <v>160</v>
      </c>
      <c r="DS102" s="579"/>
      <c r="DT102" s="585"/>
      <c r="DU102" s="256">
        <f t="shared" si="100"/>
        <v>0</v>
      </c>
      <c r="DV102" s="255">
        <f t="shared" si="101"/>
        <v>0</v>
      </c>
      <c r="DW102" s="230">
        <f t="shared" si="102"/>
        <v>0</v>
      </c>
      <c r="DX102" s="231">
        <f t="shared" si="103"/>
        <v>0</v>
      </c>
      <c r="DY102" s="23"/>
      <c r="DZ102" s="23"/>
      <c r="EA102" s="586">
        <v>160</v>
      </c>
      <c r="EB102" s="591"/>
      <c r="EC102" s="585"/>
      <c r="ED102" s="205">
        <v>160</v>
      </c>
      <c r="EE102" s="591"/>
      <c r="EF102" s="585"/>
      <c r="EG102" s="205">
        <v>160</v>
      </c>
      <c r="EH102" s="591"/>
      <c r="EI102" s="585"/>
      <c r="EJ102" s="205">
        <v>160</v>
      </c>
      <c r="EK102" s="591"/>
      <c r="EL102" s="585"/>
      <c r="EM102" s="177">
        <v>160</v>
      </c>
      <c r="EN102" s="584"/>
      <c r="EO102" s="585"/>
      <c r="EP102" s="205">
        <v>160</v>
      </c>
      <c r="EQ102" s="591"/>
      <c r="ER102" s="585"/>
      <c r="ES102" s="177">
        <v>160</v>
      </c>
      <c r="ET102" s="584"/>
      <c r="EU102" s="585"/>
      <c r="EV102" s="205">
        <v>160</v>
      </c>
      <c r="EW102" s="591"/>
      <c r="EX102" s="585"/>
      <c r="EY102" s="256">
        <f t="shared" si="104"/>
        <v>0</v>
      </c>
      <c r="EZ102" s="255">
        <f t="shared" si="105"/>
        <v>0</v>
      </c>
      <c r="FA102" s="230">
        <f t="shared" si="106"/>
        <v>0</v>
      </c>
      <c r="FB102" s="231">
        <f t="shared" si="107"/>
        <v>0</v>
      </c>
      <c r="FC102" s="23"/>
      <c r="FD102" s="23"/>
      <c r="FE102" s="586">
        <v>160</v>
      </c>
      <c r="FF102" s="591"/>
      <c r="FG102" s="585"/>
      <c r="FH102" s="205">
        <v>160</v>
      </c>
      <c r="FI102" s="591"/>
      <c r="FJ102" s="585"/>
      <c r="FK102" s="205">
        <v>160</v>
      </c>
      <c r="FL102" s="591"/>
      <c r="FM102" s="585"/>
      <c r="FN102" s="205">
        <v>160</v>
      </c>
      <c r="FO102" s="591"/>
      <c r="FP102" s="585"/>
      <c r="FQ102" s="205">
        <v>160</v>
      </c>
      <c r="FR102" s="591"/>
      <c r="FS102" s="585"/>
      <c r="FT102" s="205">
        <v>160</v>
      </c>
      <c r="FU102" s="591"/>
      <c r="FV102" s="585"/>
      <c r="FW102" s="205">
        <v>160</v>
      </c>
      <c r="FX102" s="591"/>
      <c r="FY102" s="585"/>
      <c r="FZ102" s="205">
        <v>160</v>
      </c>
      <c r="GA102" s="591"/>
      <c r="GB102" s="585"/>
      <c r="GC102" s="256">
        <f t="shared" si="108"/>
        <v>0</v>
      </c>
      <c r="GD102" s="255">
        <f t="shared" si="109"/>
        <v>0</v>
      </c>
      <c r="GE102" s="230">
        <f t="shared" si="110"/>
        <v>0</v>
      </c>
      <c r="GF102" s="231">
        <f t="shared" si="111"/>
        <v>0</v>
      </c>
      <c r="GG102" s="23"/>
      <c r="GH102" s="23"/>
      <c r="GI102" s="586">
        <v>160</v>
      </c>
      <c r="GJ102" s="591"/>
      <c r="GK102" s="585"/>
      <c r="GL102" s="205">
        <v>160</v>
      </c>
      <c r="GM102" s="591"/>
      <c r="GN102" s="585"/>
      <c r="GO102" s="177">
        <v>160</v>
      </c>
      <c r="GP102" s="584"/>
      <c r="GQ102" s="585"/>
      <c r="GR102" s="177">
        <v>160</v>
      </c>
      <c r="GS102" s="584"/>
      <c r="GT102" s="585"/>
      <c r="GU102" s="177">
        <v>160</v>
      </c>
      <c r="GV102" s="584"/>
      <c r="GW102" s="585"/>
      <c r="GX102" s="177">
        <v>160</v>
      </c>
      <c r="GY102" s="584"/>
      <c r="GZ102" s="585"/>
      <c r="HA102" s="205">
        <v>160</v>
      </c>
      <c r="HB102" s="591"/>
      <c r="HC102" s="585"/>
      <c r="HD102" s="205">
        <v>160</v>
      </c>
      <c r="HE102" s="591"/>
      <c r="HF102" s="585"/>
      <c r="HG102" s="256">
        <f t="shared" si="112"/>
        <v>0</v>
      </c>
      <c r="HH102" s="255">
        <f t="shared" si="113"/>
        <v>0</v>
      </c>
      <c r="HI102" s="230">
        <f t="shared" si="114"/>
        <v>0</v>
      </c>
      <c r="HJ102" s="231">
        <f t="shared" si="115"/>
        <v>0</v>
      </c>
      <c r="HK102" s="23"/>
      <c r="HL102" s="23"/>
      <c r="HM102" s="177">
        <v>160</v>
      </c>
      <c r="HN102" s="584"/>
      <c r="HO102" s="585"/>
      <c r="HP102" s="177">
        <v>160</v>
      </c>
      <c r="HQ102" s="584"/>
      <c r="HR102" s="585"/>
      <c r="HS102" s="177">
        <v>160</v>
      </c>
      <c r="HT102" s="584"/>
      <c r="HU102" s="585"/>
      <c r="HV102" s="177">
        <v>160</v>
      </c>
      <c r="HW102" s="584"/>
      <c r="HX102" s="585"/>
      <c r="HY102" s="177">
        <v>160</v>
      </c>
      <c r="HZ102" s="584"/>
      <c r="IA102" s="585"/>
      <c r="IB102" s="177">
        <v>160</v>
      </c>
      <c r="IC102" s="584"/>
      <c r="ID102" s="585"/>
      <c r="IE102" s="177">
        <v>160</v>
      </c>
      <c r="IF102" s="584"/>
      <c r="IG102" s="585"/>
      <c r="IH102" s="177">
        <v>160</v>
      </c>
      <c r="II102" s="584"/>
      <c r="IJ102" s="585"/>
      <c r="IK102" s="256">
        <f t="shared" si="116"/>
        <v>0</v>
      </c>
      <c r="IL102" s="255">
        <f t="shared" si="117"/>
        <v>0</v>
      </c>
      <c r="IM102" s="230">
        <f t="shared" si="118"/>
        <v>0</v>
      </c>
      <c r="IN102" s="231">
        <f t="shared" si="119"/>
        <v>0</v>
      </c>
      <c r="IO102" s="23"/>
      <c r="IP102" s="23"/>
      <c r="IQ102" s="177">
        <v>160</v>
      </c>
      <c r="IR102" s="584"/>
      <c r="IS102" s="585"/>
      <c r="IT102" s="177">
        <v>160</v>
      </c>
      <c r="IU102" s="584"/>
      <c r="IV102" s="585"/>
      <c r="IW102" s="177">
        <v>160</v>
      </c>
      <c r="IX102" s="584"/>
      <c r="IY102" s="585"/>
      <c r="IZ102" s="177">
        <v>160</v>
      </c>
      <c r="JA102" s="584"/>
      <c r="JB102" s="585"/>
      <c r="JC102" s="177">
        <v>160</v>
      </c>
      <c r="JD102" s="584"/>
      <c r="JE102" s="585"/>
      <c r="JF102" s="177">
        <v>160</v>
      </c>
      <c r="JG102" s="584"/>
      <c r="JH102" s="585"/>
      <c r="JI102" s="568">
        <v>160</v>
      </c>
      <c r="JJ102" s="584"/>
      <c r="JK102" s="585"/>
      <c r="JL102" s="177">
        <v>160</v>
      </c>
      <c r="JM102" s="584"/>
      <c r="JN102" s="585"/>
      <c r="JO102" s="256">
        <f t="shared" si="120"/>
        <v>0</v>
      </c>
      <c r="JP102" s="255">
        <f t="shared" si="121"/>
        <v>0</v>
      </c>
      <c r="JQ102" s="230">
        <f t="shared" si="122"/>
        <v>0</v>
      </c>
      <c r="JR102" s="231">
        <f t="shared" si="123"/>
        <v>0</v>
      </c>
      <c r="JS102" s="23"/>
      <c r="JT102" s="23"/>
      <c r="JU102" s="586">
        <v>160</v>
      </c>
      <c r="JV102" s="591"/>
      <c r="JW102" s="585"/>
      <c r="JX102" s="177">
        <v>160</v>
      </c>
      <c r="JY102" s="584"/>
      <c r="JZ102" s="585"/>
      <c r="KA102" s="205">
        <v>160</v>
      </c>
      <c r="KB102" s="591"/>
      <c r="KC102" s="585"/>
      <c r="KD102" s="205">
        <v>160</v>
      </c>
      <c r="KE102" s="591"/>
      <c r="KF102" s="585"/>
      <c r="KG102" s="177">
        <v>160</v>
      </c>
      <c r="KH102" s="584"/>
      <c r="KI102" s="585"/>
      <c r="KJ102" s="177">
        <v>160</v>
      </c>
      <c r="KK102" s="584"/>
      <c r="KL102" s="585"/>
      <c r="KM102" s="177">
        <v>160</v>
      </c>
      <c r="KN102" s="584"/>
      <c r="KO102" s="585"/>
      <c r="KP102" s="177">
        <v>160</v>
      </c>
      <c r="KQ102" s="584"/>
      <c r="KR102" s="585"/>
      <c r="KS102" s="256">
        <f t="shared" si="124"/>
        <v>0</v>
      </c>
      <c r="KT102" s="255">
        <f t="shared" si="125"/>
        <v>0</v>
      </c>
      <c r="KU102" s="230">
        <f t="shared" si="126"/>
        <v>0</v>
      </c>
      <c r="KV102" s="231">
        <f t="shared" si="127"/>
        <v>0</v>
      </c>
      <c r="KW102" s="23"/>
      <c r="KX102" s="23"/>
      <c r="KY102" s="589" t="s">
        <v>300</v>
      </c>
      <c r="KZ102" s="595">
        <v>160</v>
      </c>
      <c r="LA102" s="591"/>
      <c r="LB102" s="178"/>
      <c r="LC102" s="256">
        <f t="shared" si="128"/>
        <v>0</v>
      </c>
      <c r="LD102" s="231">
        <f t="shared" si="74"/>
        <v>0</v>
      </c>
      <c r="LE102" s="230">
        <f t="shared" si="129"/>
        <v>0</v>
      </c>
      <c r="LF102" s="255">
        <f t="shared" si="75"/>
        <v>0</v>
      </c>
      <c r="LG102" s="592"/>
      <c r="LH102" s="23"/>
      <c r="LI102" s="23"/>
      <c r="LJ102" s="232">
        <f t="shared" si="76"/>
        <v>0</v>
      </c>
      <c r="LK102" s="259">
        <f t="shared" si="77"/>
        <v>0</v>
      </c>
      <c r="LL102" s="230">
        <f t="shared" si="78"/>
        <v>0</v>
      </c>
      <c r="LM102" s="231">
        <f t="shared" si="79"/>
        <v>0</v>
      </c>
      <c r="LN102" s="234">
        <f t="shared" si="80"/>
        <v>0</v>
      </c>
      <c r="LO102" s="233">
        <f t="shared" si="81"/>
        <v>0</v>
      </c>
      <c r="LP102" s="230">
        <f t="shared" si="82"/>
        <v>0</v>
      </c>
      <c r="LQ102" s="255">
        <f t="shared" si="83"/>
        <v>0</v>
      </c>
      <c r="LR102" s="426">
        <f t="shared" si="84"/>
        <v>0</v>
      </c>
      <c r="LS102" s="434">
        <f t="shared" si="85"/>
        <v>0</v>
      </c>
      <c r="LT102" s="426">
        <f t="shared" si="86"/>
        <v>0</v>
      </c>
      <c r="LU102" s="431">
        <f t="shared" si="87"/>
        <v>0</v>
      </c>
      <c r="LV102" s="429" t="s">
        <v>343</v>
      </c>
      <c r="LW102" s="434" t="s">
        <v>343</v>
      </c>
      <c r="LX102" s="426">
        <f t="shared" si="88"/>
        <v>0</v>
      </c>
      <c r="LY102" s="431">
        <f t="shared" si="89"/>
        <v>0</v>
      </c>
      <c r="LZ102" s="23"/>
      <c r="MD102" s="26"/>
      <c r="ME102" s="26"/>
      <c r="MG102" s="26"/>
    </row>
    <row r="103" spans="2:345" s="4" customFormat="1" ht="16.5" customHeight="1" x14ac:dyDescent="0.25">
      <c r="B103" s="46" t="s">
        <v>58</v>
      </c>
      <c r="C103" s="952"/>
      <c r="D103" s="953"/>
      <c r="E103" s="313"/>
      <c r="F103" s="314"/>
      <c r="G103" s="315"/>
      <c r="H103" s="59"/>
      <c r="I103" s="57">
        <f>INT(ROUND(F103,2)*(IF(RIGHT(G103,1)="*",data!$J$11*H103+(IF(H103&gt;0, data!$K$11,0)),(IF(G103&gt;0,data!$J$11*RIGHT(G103,5)+data!$K$11,0)))))</f>
        <v>0</v>
      </c>
      <c r="J103" s="57">
        <f>IF(E103&gt;0,I103*E103,0)</f>
        <v>0</v>
      </c>
      <c r="K103" s="319"/>
      <c r="L103" s="320"/>
      <c r="M103" s="318"/>
      <c r="N103" s="57">
        <f>INT(ROUND(F103,2)*(IF(J103&gt;0,(IF(L103="ano",data!$J$6,0)),0)))</f>
        <v>0</v>
      </c>
      <c r="O103" s="61">
        <f>IF(M103&gt;E103,N103*E103,N103*M103)</f>
        <v>0</v>
      </c>
      <c r="P103" s="63">
        <f>J103+O103</f>
        <v>0</v>
      </c>
      <c r="Q103" s="26"/>
      <c r="R103" s="292" t="str">
        <f t="shared" si="90"/>
        <v/>
      </c>
      <c r="S103" s="293" t="str">
        <f t="shared" si="91"/>
        <v/>
      </c>
      <c r="T103" s="65" t="s">
        <v>343</v>
      </c>
      <c r="U103" s="294" t="str">
        <f t="shared" si="130"/>
        <v/>
      </c>
      <c r="V103" s="4">
        <f t="shared" si="131"/>
        <v>0</v>
      </c>
      <c r="W103" s="26">
        <f>IF(H103&gt;0,IF(RIGHT(G103,1)="*",0,1),0)</f>
        <v>0</v>
      </c>
      <c r="X103" s="26">
        <f>IF(OR(G103=data!$I$18,G103=data!$I$19,G103=data!$I$20,G103=data!$I$21,G103=data!$I$22,G103=data!$I$23,G103=data!$I$24,G103=data!$I$25,G103=data!$I$26,G103=data!$I$27,G103=data!$I$28,G103=data!$I$29,G103=data!$I$30,G103=data!$I$31,G103=data!$I$32,G103=data!$I$33,G103=data!$I$34,G103=data!$I$35,G103=data!$I$36,G103=data!$I$37,G103=data!$I$38,G103=data!$I$39,G103=data!$I$40,G103=data!$I$41,G103=data!$I$42,G103=data!$I$43,G103=data!$I$44),1,0)</f>
        <v>0</v>
      </c>
      <c r="Z103" s="179" t="s">
        <v>300</v>
      </c>
      <c r="AA103" s="10"/>
      <c r="AB103" s="10"/>
      <c r="AC103" s="171">
        <v>160</v>
      </c>
      <c r="AD103" s="336"/>
      <c r="AE103" s="227"/>
      <c r="AF103" s="171">
        <v>160</v>
      </c>
      <c r="AG103" s="336"/>
      <c r="AH103" s="227"/>
      <c r="AI103" s="171">
        <v>160</v>
      </c>
      <c r="AJ103" s="336"/>
      <c r="AK103" s="227"/>
      <c r="AL103" s="171">
        <v>160</v>
      </c>
      <c r="AM103" s="336"/>
      <c r="AN103" s="227"/>
      <c r="AO103" s="171">
        <v>160</v>
      </c>
      <c r="AP103" s="336"/>
      <c r="AQ103" s="227"/>
      <c r="AR103" s="171">
        <v>160</v>
      </c>
      <c r="AS103" s="336"/>
      <c r="AT103" s="227"/>
      <c r="AU103" s="171">
        <v>160</v>
      </c>
      <c r="AV103" s="336"/>
      <c r="AW103" s="227"/>
      <c r="AX103" s="171">
        <v>160</v>
      </c>
      <c r="AY103" s="336"/>
      <c r="AZ103" s="227"/>
      <c r="BA103" s="171">
        <v>160</v>
      </c>
      <c r="BB103" s="336"/>
      <c r="BC103" s="227"/>
      <c r="BD103" s="171">
        <v>160</v>
      </c>
      <c r="BE103" s="336"/>
      <c r="BF103" s="227"/>
      <c r="BG103" s="171">
        <v>160</v>
      </c>
      <c r="BH103" s="336"/>
      <c r="BI103" s="227"/>
      <c r="BJ103" s="171">
        <v>160</v>
      </c>
      <c r="BK103" s="336"/>
      <c r="BL103" s="227"/>
      <c r="BM103" s="337">
        <f t="shared" si="92"/>
        <v>0</v>
      </c>
      <c r="BN103" s="231">
        <f t="shared" si="93"/>
        <v>0</v>
      </c>
      <c r="BO103" s="230">
        <f t="shared" si="94"/>
        <v>0</v>
      </c>
      <c r="BP103" s="231">
        <f t="shared" si="95"/>
        <v>0</v>
      </c>
      <c r="BS103" s="167">
        <v>160</v>
      </c>
      <c r="BT103" s="335"/>
      <c r="BU103" s="180"/>
      <c r="BV103" s="167">
        <v>160</v>
      </c>
      <c r="BW103" s="335"/>
      <c r="BX103" s="180"/>
      <c r="BY103" s="167">
        <v>160</v>
      </c>
      <c r="BZ103" s="335"/>
      <c r="CA103" s="180"/>
      <c r="CB103" s="167">
        <v>160</v>
      </c>
      <c r="CC103" s="335"/>
      <c r="CD103" s="180"/>
      <c r="CE103" s="167">
        <v>160</v>
      </c>
      <c r="CF103" s="335"/>
      <c r="CG103" s="180"/>
      <c r="CH103" s="167">
        <v>160</v>
      </c>
      <c r="CI103" s="335"/>
      <c r="CJ103" s="180"/>
      <c r="CK103" s="167">
        <v>160</v>
      </c>
      <c r="CL103" s="335"/>
      <c r="CM103" s="180"/>
      <c r="CN103" s="167">
        <v>160</v>
      </c>
      <c r="CO103" s="335"/>
      <c r="CP103" s="180"/>
      <c r="CQ103" s="256">
        <f t="shared" si="96"/>
        <v>0</v>
      </c>
      <c r="CR103" s="255">
        <f t="shared" si="97"/>
        <v>0</v>
      </c>
      <c r="CS103" s="230">
        <f t="shared" si="98"/>
        <v>0</v>
      </c>
      <c r="CT103" s="231">
        <f t="shared" si="99"/>
        <v>0</v>
      </c>
      <c r="CW103" s="167">
        <v>160</v>
      </c>
      <c r="CX103" s="351"/>
      <c r="CY103" s="172"/>
      <c r="CZ103" s="198">
        <v>160</v>
      </c>
      <c r="DA103" s="336"/>
      <c r="DB103" s="172"/>
      <c r="DC103" s="198">
        <v>160</v>
      </c>
      <c r="DD103" s="336"/>
      <c r="DE103" s="172"/>
      <c r="DF103" s="198">
        <v>160</v>
      </c>
      <c r="DG103" s="336"/>
      <c r="DH103" s="172"/>
      <c r="DI103" s="198">
        <v>160</v>
      </c>
      <c r="DJ103" s="336"/>
      <c r="DK103" s="172"/>
      <c r="DL103" s="167">
        <v>160</v>
      </c>
      <c r="DM103" s="351"/>
      <c r="DN103" s="172"/>
      <c r="DO103" s="198">
        <v>160</v>
      </c>
      <c r="DP103" s="336"/>
      <c r="DQ103" s="172"/>
      <c r="DR103" s="198">
        <v>160</v>
      </c>
      <c r="DS103" s="336"/>
      <c r="DT103" s="172"/>
      <c r="DU103" s="256">
        <f t="shared" si="100"/>
        <v>0</v>
      </c>
      <c r="DV103" s="255">
        <f t="shared" si="101"/>
        <v>0</v>
      </c>
      <c r="DW103" s="230">
        <f t="shared" si="102"/>
        <v>0</v>
      </c>
      <c r="DX103" s="231">
        <f t="shared" si="103"/>
        <v>0</v>
      </c>
      <c r="EA103" s="357">
        <v>160</v>
      </c>
      <c r="EB103" s="335"/>
      <c r="EC103" s="172"/>
      <c r="ED103" s="198">
        <v>160</v>
      </c>
      <c r="EE103" s="335"/>
      <c r="EF103" s="172"/>
      <c r="EG103" s="198">
        <v>160</v>
      </c>
      <c r="EH103" s="335"/>
      <c r="EI103" s="172"/>
      <c r="EJ103" s="198">
        <v>160</v>
      </c>
      <c r="EK103" s="335"/>
      <c r="EL103" s="172"/>
      <c r="EM103" s="167">
        <v>160</v>
      </c>
      <c r="EN103" s="351"/>
      <c r="EO103" s="172"/>
      <c r="EP103" s="198">
        <v>160</v>
      </c>
      <c r="EQ103" s="335"/>
      <c r="ER103" s="172"/>
      <c r="ES103" s="167">
        <v>160</v>
      </c>
      <c r="ET103" s="351"/>
      <c r="EU103" s="172"/>
      <c r="EV103" s="198">
        <v>160</v>
      </c>
      <c r="EW103" s="335"/>
      <c r="EX103" s="172"/>
      <c r="EY103" s="256">
        <f t="shared" si="104"/>
        <v>0</v>
      </c>
      <c r="EZ103" s="255">
        <f t="shared" si="105"/>
        <v>0</v>
      </c>
      <c r="FA103" s="230">
        <f t="shared" si="106"/>
        <v>0</v>
      </c>
      <c r="FB103" s="231">
        <f t="shared" si="107"/>
        <v>0</v>
      </c>
      <c r="FE103" s="357">
        <v>160</v>
      </c>
      <c r="FF103" s="335"/>
      <c r="FG103" s="172"/>
      <c r="FH103" s="198">
        <v>160</v>
      </c>
      <c r="FI103" s="335"/>
      <c r="FJ103" s="172"/>
      <c r="FK103" s="198">
        <v>160</v>
      </c>
      <c r="FL103" s="335"/>
      <c r="FM103" s="172"/>
      <c r="FN103" s="198">
        <v>160</v>
      </c>
      <c r="FO103" s="335"/>
      <c r="FP103" s="172"/>
      <c r="FQ103" s="198">
        <v>160</v>
      </c>
      <c r="FR103" s="335"/>
      <c r="FS103" s="172"/>
      <c r="FT103" s="198">
        <v>160</v>
      </c>
      <c r="FU103" s="335"/>
      <c r="FV103" s="172"/>
      <c r="FW103" s="198">
        <v>160</v>
      </c>
      <c r="FX103" s="335"/>
      <c r="FY103" s="172"/>
      <c r="FZ103" s="198">
        <v>160</v>
      </c>
      <c r="GA103" s="335"/>
      <c r="GB103" s="172"/>
      <c r="GC103" s="256">
        <f t="shared" si="108"/>
        <v>0</v>
      </c>
      <c r="GD103" s="255">
        <f t="shared" si="109"/>
        <v>0</v>
      </c>
      <c r="GE103" s="230">
        <f t="shared" si="110"/>
        <v>0</v>
      </c>
      <c r="GF103" s="231">
        <f t="shared" si="111"/>
        <v>0</v>
      </c>
      <c r="GI103" s="357">
        <v>160</v>
      </c>
      <c r="GJ103" s="335"/>
      <c r="GK103" s="172"/>
      <c r="GL103" s="198">
        <v>160</v>
      </c>
      <c r="GM103" s="335"/>
      <c r="GN103" s="172"/>
      <c r="GO103" s="167">
        <v>160</v>
      </c>
      <c r="GP103" s="351"/>
      <c r="GQ103" s="172"/>
      <c r="GR103" s="167">
        <v>160</v>
      </c>
      <c r="GS103" s="351"/>
      <c r="GT103" s="172"/>
      <c r="GU103" s="167">
        <v>160</v>
      </c>
      <c r="GV103" s="351"/>
      <c r="GW103" s="172"/>
      <c r="GX103" s="167">
        <v>160</v>
      </c>
      <c r="GY103" s="351"/>
      <c r="GZ103" s="172"/>
      <c r="HA103" s="198">
        <v>160</v>
      </c>
      <c r="HB103" s="335"/>
      <c r="HC103" s="172"/>
      <c r="HD103" s="198">
        <v>160</v>
      </c>
      <c r="HE103" s="335"/>
      <c r="HF103" s="172"/>
      <c r="HG103" s="256">
        <f t="shared" si="112"/>
        <v>0</v>
      </c>
      <c r="HH103" s="255">
        <f t="shared" si="113"/>
        <v>0</v>
      </c>
      <c r="HI103" s="230">
        <f t="shared" si="114"/>
        <v>0</v>
      </c>
      <c r="HJ103" s="231">
        <f t="shared" si="115"/>
        <v>0</v>
      </c>
      <c r="HM103" s="167">
        <v>160</v>
      </c>
      <c r="HN103" s="351"/>
      <c r="HO103" s="172"/>
      <c r="HP103" s="167">
        <v>160</v>
      </c>
      <c r="HQ103" s="351"/>
      <c r="HR103" s="172"/>
      <c r="HS103" s="167">
        <v>160</v>
      </c>
      <c r="HT103" s="351"/>
      <c r="HU103" s="172"/>
      <c r="HV103" s="167">
        <v>160</v>
      </c>
      <c r="HW103" s="351"/>
      <c r="HX103" s="172"/>
      <c r="HY103" s="167">
        <v>160</v>
      </c>
      <c r="HZ103" s="351"/>
      <c r="IA103" s="172"/>
      <c r="IB103" s="167">
        <v>160</v>
      </c>
      <c r="IC103" s="351"/>
      <c r="ID103" s="172"/>
      <c r="IE103" s="167">
        <v>160</v>
      </c>
      <c r="IF103" s="351"/>
      <c r="IG103" s="172"/>
      <c r="IH103" s="167">
        <v>160</v>
      </c>
      <c r="II103" s="351"/>
      <c r="IJ103" s="172"/>
      <c r="IK103" s="256">
        <f t="shared" si="116"/>
        <v>0</v>
      </c>
      <c r="IL103" s="255">
        <f t="shared" si="117"/>
        <v>0</v>
      </c>
      <c r="IM103" s="230">
        <f t="shared" si="118"/>
        <v>0</v>
      </c>
      <c r="IN103" s="231">
        <f t="shared" si="119"/>
        <v>0</v>
      </c>
      <c r="IQ103" s="167">
        <v>160</v>
      </c>
      <c r="IR103" s="351"/>
      <c r="IS103" s="172"/>
      <c r="IT103" s="167">
        <v>160</v>
      </c>
      <c r="IU103" s="351"/>
      <c r="IV103" s="172"/>
      <c r="IW103" s="167">
        <v>160</v>
      </c>
      <c r="IX103" s="351"/>
      <c r="IY103" s="172"/>
      <c r="IZ103" s="167">
        <v>160</v>
      </c>
      <c r="JA103" s="351"/>
      <c r="JB103" s="172"/>
      <c r="JC103" s="167">
        <v>160</v>
      </c>
      <c r="JD103" s="351"/>
      <c r="JE103" s="172"/>
      <c r="JF103" s="167">
        <v>160</v>
      </c>
      <c r="JG103" s="351"/>
      <c r="JH103" s="172"/>
      <c r="JI103" s="209">
        <v>160</v>
      </c>
      <c r="JJ103" s="351"/>
      <c r="JK103" s="172"/>
      <c r="JL103" s="167">
        <v>160</v>
      </c>
      <c r="JM103" s="351"/>
      <c r="JN103" s="172"/>
      <c r="JO103" s="256">
        <f t="shared" si="120"/>
        <v>0</v>
      </c>
      <c r="JP103" s="255">
        <f t="shared" si="121"/>
        <v>0</v>
      </c>
      <c r="JQ103" s="230">
        <f t="shared" si="122"/>
        <v>0</v>
      </c>
      <c r="JR103" s="231">
        <f t="shared" si="123"/>
        <v>0</v>
      </c>
      <c r="JU103" s="357">
        <v>160</v>
      </c>
      <c r="JV103" s="335"/>
      <c r="JW103" s="172"/>
      <c r="JX103" s="167">
        <v>160</v>
      </c>
      <c r="JY103" s="351"/>
      <c r="JZ103" s="172"/>
      <c r="KA103" s="198">
        <v>160</v>
      </c>
      <c r="KB103" s="335"/>
      <c r="KC103" s="172"/>
      <c r="KD103" s="198">
        <v>160</v>
      </c>
      <c r="KE103" s="335"/>
      <c r="KF103" s="172"/>
      <c r="KG103" s="167">
        <v>160</v>
      </c>
      <c r="KH103" s="351"/>
      <c r="KI103" s="172"/>
      <c r="KJ103" s="167">
        <v>160</v>
      </c>
      <c r="KK103" s="351"/>
      <c r="KL103" s="172"/>
      <c r="KM103" s="167">
        <v>160</v>
      </c>
      <c r="KN103" s="351"/>
      <c r="KO103" s="172"/>
      <c r="KP103" s="167">
        <v>160</v>
      </c>
      <c r="KQ103" s="351"/>
      <c r="KR103" s="172"/>
      <c r="KS103" s="256">
        <f t="shared" si="124"/>
        <v>0</v>
      </c>
      <c r="KT103" s="255">
        <f t="shared" si="125"/>
        <v>0</v>
      </c>
      <c r="KU103" s="230">
        <f t="shared" si="126"/>
        <v>0</v>
      </c>
      <c r="KV103" s="231">
        <f t="shared" si="127"/>
        <v>0</v>
      </c>
      <c r="KY103" s="287" t="s">
        <v>300</v>
      </c>
      <c r="KZ103" s="365">
        <v>160</v>
      </c>
      <c r="LA103" s="335"/>
      <c r="LB103" s="180"/>
      <c r="LC103" s="256">
        <f t="shared" si="128"/>
        <v>0</v>
      </c>
      <c r="LD103" s="231">
        <f t="shared" ref="LD103:LD205" si="132">FLOOR(LC103*I103,1)</f>
        <v>0</v>
      </c>
      <c r="LE103" s="230">
        <f t="shared" si="129"/>
        <v>0</v>
      </c>
      <c r="LF103" s="255">
        <f t="shared" ref="LF103:LF205" si="133">FLOOR(LE103*N103,1)</f>
        <v>0</v>
      </c>
      <c r="LG103" s="297"/>
      <c r="LJ103" s="232">
        <f t="shared" ref="LJ103:LJ134" si="134">BM103+CQ103+DU103+EY103+GC103+HG103+IK103+JO103+KS103+LC103</f>
        <v>0</v>
      </c>
      <c r="LK103" s="259">
        <f t="shared" ref="LK103:LK134" si="135">BN103+CR103+DV103+EZ103+GD103+HH103+IL103+JP103+KT103+LD103</f>
        <v>0</v>
      </c>
      <c r="LL103" s="230">
        <f t="shared" ref="LL103:LL134" si="136">E103-LJ103</f>
        <v>0</v>
      </c>
      <c r="LM103" s="231">
        <f t="shared" ref="LM103:LM134" si="137">J103-LK103</f>
        <v>0</v>
      </c>
      <c r="LN103" s="234">
        <f t="shared" ref="LN103:LN134" si="138">BO103+CS103+DW103+FA103+GE103+HI103+IM103+JQ103+KU103+LE103</f>
        <v>0</v>
      </c>
      <c r="LO103" s="233">
        <f t="shared" ref="LO103:LO134" si="139">BP103+CT103+DX103+FB103+GF103+HJ103+IN103+JR103+KV103+LF103</f>
        <v>0</v>
      </c>
      <c r="LP103" s="230">
        <f t="shared" ref="LP103:LP134" si="140">M103-LN103</f>
        <v>0</v>
      </c>
      <c r="LQ103" s="255">
        <f t="shared" ref="LQ103:LQ134" si="141">O103-LO103</f>
        <v>0</v>
      </c>
      <c r="LR103" s="426">
        <f t="shared" ref="LR103:LR134" si="142">IF(R103=1,IF(E103=LJ103,1,0),0)</f>
        <v>0</v>
      </c>
      <c r="LS103" s="434">
        <f t="shared" ref="LS103:LS134" si="143">IF(R103=1,R103-LR103,0)</f>
        <v>0</v>
      </c>
      <c r="LT103" s="426">
        <f t="shared" ref="LT103:LT134" si="144">IF(S103=1,IF(E103=LJ103,1,0),0)</f>
        <v>0</v>
      </c>
      <c r="LU103" s="431">
        <f t="shared" ref="LU103:LU134" si="145">IF(S103=1,S103-LT103,0)</f>
        <v>0</v>
      </c>
      <c r="LV103" s="429" t="s">
        <v>343</v>
      </c>
      <c r="LW103" s="434" t="s">
        <v>343</v>
      </c>
      <c r="LX103" s="426">
        <f t="shared" ref="LX103:LX134" si="146">IF(U103=1,IF(Z103="Ano",1,0),0)</f>
        <v>0</v>
      </c>
      <c r="LY103" s="431">
        <f t="shared" ref="LY103:LY134" si="147">IF(U103=1,U103-LX103,0)</f>
        <v>0</v>
      </c>
      <c r="MD103" s="26"/>
      <c r="ME103" s="26"/>
      <c r="MG103" s="26"/>
    </row>
    <row r="104" spans="2:345" s="4" customFormat="1" ht="15" hidden="1" customHeight="1" x14ac:dyDescent="0.25">
      <c r="B104" s="46"/>
      <c r="C104" s="572"/>
      <c r="D104" s="596"/>
      <c r="E104" s="597"/>
      <c r="F104" s="575"/>
      <c r="G104" s="598"/>
      <c r="H104" s="58"/>
      <c r="I104" s="57">
        <f>INT(ROUND(F104,2)*(IF(RIGHT(G104,1)="*",data!$J$11*H104+(IF(H104&gt;0, data!$K$11,0)),(IF(G104&gt;0,data!$J$11*RIGHT(G104,5)+data!$K$11,0)))))</f>
        <v>0</v>
      </c>
      <c r="J104" s="57"/>
      <c r="K104" s="599"/>
      <c r="L104" s="600"/>
      <c r="M104" s="131"/>
      <c r="N104" s="57">
        <f>INT(ROUND(F104,2)*(IF(J104&gt;0,(IF(L104="ano",data!$J$6,0)),0)))</f>
        <v>0</v>
      </c>
      <c r="O104" s="61"/>
      <c r="P104" s="64"/>
      <c r="Q104" s="26"/>
      <c r="R104" s="292" t="str">
        <f t="shared" si="90"/>
        <v/>
      </c>
      <c r="S104" s="293" t="str">
        <f t="shared" si="91"/>
        <v/>
      </c>
      <c r="T104" s="65" t="s">
        <v>343</v>
      </c>
      <c r="U104" s="294" t="str">
        <f t="shared" si="130"/>
        <v/>
      </c>
      <c r="V104" s="4">
        <f t="shared" si="131"/>
        <v>0</v>
      </c>
      <c r="W104" s="26"/>
      <c r="X104" s="26">
        <f>IF(OR(G104=data!$I$18,G104=data!$I$19,G104=data!$I$20,G104=data!$I$21,G104=data!$I$22,G104=data!$I$23,G104=data!$I$24,G104=data!$I$25,G104=data!$I$26,G104=data!$I$27,G104=data!$I$28,G104=data!$I$29,G104=data!$I$30,G104=data!$I$31,G104=data!$I$32,G104=data!$I$33,G104=data!$I$34,G104=data!$I$35,G104=data!$I$36,G104=data!$I$37,G104=data!$I$38,G104=data!$I$39,G104=data!$I$40,G104=data!$I$41,G104=data!$I$42,G104=data!$I$43,G104=data!$I$44),1,0)</f>
        <v>0</v>
      </c>
      <c r="Z104" s="176" t="s">
        <v>300</v>
      </c>
      <c r="AA104" s="10"/>
      <c r="AB104" s="10"/>
      <c r="AC104" s="578">
        <v>160</v>
      </c>
      <c r="AD104" s="579"/>
      <c r="AE104" s="580"/>
      <c r="AF104" s="578">
        <v>160</v>
      </c>
      <c r="AG104" s="579"/>
      <c r="AH104" s="580"/>
      <c r="AI104" s="578">
        <v>160</v>
      </c>
      <c r="AJ104" s="579"/>
      <c r="AK104" s="580"/>
      <c r="AL104" s="578">
        <v>160</v>
      </c>
      <c r="AM104" s="579"/>
      <c r="AN104" s="580"/>
      <c r="AO104" s="578">
        <v>160</v>
      </c>
      <c r="AP104" s="579"/>
      <c r="AQ104" s="580"/>
      <c r="AR104" s="578">
        <v>160</v>
      </c>
      <c r="AS104" s="579"/>
      <c r="AT104" s="580"/>
      <c r="AU104" s="578">
        <v>160</v>
      </c>
      <c r="AV104" s="579"/>
      <c r="AW104" s="580"/>
      <c r="AX104" s="578">
        <v>160</v>
      </c>
      <c r="AY104" s="579"/>
      <c r="AZ104" s="580"/>
      <c r="BA104" s="578">
        <v>160</v>
      </c>
      <c r="BB104" s="579"/>
      <c r="BC104" s="580"/>
      <c r="BD104" s="578">
        <v>160</v>
      </c>
      <c r="BE104" s="579"/>
      <c r="BF104" s="580"/>
      <c r="BG104" s="578">
        <v>160</v>
      </c>
      <c r="BH104" s="579"/>
      <c r="BI104" s="580"/>
      <c r="BJ104" s="578">
        <v>160</v>
      </c>
      <c r="BK104" s="579"/>
      <c r="BL104" s="580"/>
      <c r="BM104" s="337">
        <f t="shared" si="92"/>
        <v>0</v>
      </c>
      <c r="BN104" s="231">
        <f t="shared" si="93"/>
        <v>0</v>
      </c>
      <c r="BO104" s="230">
        <f t="shared" si="94"/>
        <v>0</v>
      </c>
      <c r="BP104" s="231">
        <f t="shared" si="95"/>
        <v>0</v>
      </c>
      <c r="BQ104" s="23"/>
      <c r="BR104" s="23"/>
      <c r="BS104" s="177">
        <v>160</v>
      </c>
      <c r="BT104" s="591"/>
      <c r="BU104" s="178"/>
      <c r="BV104" s="177">
        <v>160</v>
      </c>
      <c r="BW104" s="591"/>
      <c r="BX104" s="178"/>
      <c r="BY104" s="177">
        <v>160</v>
      </c>
      <c r="BZ104" s="591"/>
      <c r="CA104" s="178"/>
      <c r="CB104" s="177">
        <v>160</v>
      </c>
      <c r="CC104" s="591"/>
      <c r="CD104" s="178"/>
      <c r="CE104" s="177">
        <v>160</v>
      </c>
      <c r="CF104" s="591"/>
      <c r="CG104" s="178"/>
      <c r="CH104" s="177">
        <v>160</v>
      </c>
      <c r="CI104" s="591"/>
      <c r="CJ104" s="178"/>
      <c r="CK104" s="177">
        <v>160</v>
      </c>
      <c r="CL104" s="591"/>
      <c r="CM104" s="178"/>
      <c r="CN104" s="177">
        <v>160</v>
      </c>
      <c r="CO104" s="591"/>
      <c r="CP104" s="178"/>
      <c r="CQ104" s="256">
        <f t="shared" si="96"/>
        <v>0</v>
      </c>
      <c r="CR104" s="255">
        <f t="shared" si="97"/>
        <v>0</v>
      </c>
      <c r="CS104" s="230">
        <f t="shared" si="98"/>
        <v>0</v>
      </c>
      <c r="CT104" s="231">
        <f t="shared" si="99"/>
        <v>0</v>
      </c>
      <c r="CU104" s="23"/>
      <c r="CV104" s="23"/>
      <c r="CW104" s="177">
        <v>160</v>
      </c>
      <c r="CX104" s="584"/>
      <c r="CY104" s="585"/>
      <c r="CZ104" s="205">
        <v>160</v>
      </c>
      <c r="DA104" s="579"/>
      <c r="DB104" s="585"/>
      <c r="DC104" s="205">
        <v>160</v>
      </c>
      <c r="DD104" s="579"/>
      <c r="DE104" s="585"/>
      <c r="DF104" s="205">
        <v>160</v>
      </c>
      <c r="DG104" s="579"/>
      <c r="DH104" s="585"/>
      <c r="DI104" s="205">
        <v>160</v>
      </c>
      <c r="DJ104" s="579"/>
      <c r="DK104" s="585"/>
      <c r="DL104" s="177">
        <v>160</v>
      </c>
      <c r="DM104" s="584"/>
      <c r="DN104" s="585"/>
      <c r="DO104" s="205">
        <v>160</v>
      </c>
      <c r="DP104" s="579"/>
      <c r="DQ104" s="585"/>
      <c r="DR104" s="205">
        <v>160</v>
      </c>
      <c r="DS104" s="579"/>
      <c r="DT104" s="585"/>
      <c r="DU104" s="256">
        <f t="shared" si="100"/>
        <v>0</v>
      </c>
      <c r="DV104" s="255">
        <f t="shared" si="101"/>
        <v>0</v>
      </c>
      <c r="DW104" s="230">
        <f t="shared" si="102"/>
        <v>0</v>
      </c>
      <c r="DX104" s="231">
        <f t="shared" si="103"/>
        <v>0</v>
      </c>
      <c r="DY104" s="23"/>
      <c r="DZ104" s="23"/>
      <c r="EA104" s="586">
        <v>160</v>
      </c>
      <c r="EB104" s="591"/>
      <c r="EC104" s="585"/>
      <c r="ED104" s="205">
        <v>160</v>
      </c>
      <c r="EE104" s="591"/>
      <c r="EF104" s="585"/>
      <c r="EG104" s="205">
        <v>160</v>
      </c>
      <c r="EH104" s="591"/>
      <c r="EI104" s="585"/>
      <c r="EJ104" s="205">
        <v>160</v>
      </c>
      <c r="EK104" s="591"/>
      <c r="EL104" s="585"/>
      <c r="EM104" s="177">
        <v>160</v>
      </c>
      <c r="EN104" s="584"/>
      <c r="EO104" s="585"/>
      <c r="EP104" s="205">
        <v>160</v>
      </c>
      <c r="EQ104" s="591"/>
      <c r="ER104" s="585"/>
      <c r="ES104" s="177">
        <v>160</v>
      </c>
      <c r="ET104" s="584"/>
      <c r="EU104" s="585"/>
      <c r="EV104" s="205">
        <v>160</v>
      </c>
      <c r="EW104" s="591"/>
      <c r="EX104" s="585"/>
      <c r="EY104" s="256">
        <f t="shared" si="104"/>
        <v>0</v>
      </c>
      <c r="EZ104" s="255">
        <f t="shared" si="105"/>
        <v>0</v>
      </c>
      <c r="FA104" s="230">
        <f t="shared" si="106"/>
        <v>0</v>
      </c>
      <c r="FB104" s="231">
        <f t="shared" si="107"/>
        <v>0</v>
      </c>
      <c r="FC104" s="23"/>
      <c r="FD104" s="23"/>
      <c r="FE104" s="586">
        <v>160</v>
      </c>
      <c r="FF104" s="591"/>
      <c r="FG104" s="585"/>
      <c r="FH104" s="205">
        <v>160</v>
      </c>
      <c r="FI104" s="591"/>
      <c r="FJ104" s="585"/>
      <c r="FK104" s="205">
        <v>160</v>
      </c>
      <c r="FL104" s="591"/>
      <c r="FM104" s="585"/>
      <c r="FN104" s="205">
        <v>160</v>
      </c>
      <c r="FO104" s="591"/>
      <c r="FP104" s="585"/>
      <c r="FQ104" s="205">
        <v>160</v>
      </c>
      <c r="FR104" s="591"/>
      <c r="FS104" s="585"/>
      <c r="FT104" s="205">
        <v>160</v>
      </c>
      <c r="FU104" s="591"/>
      <c r="FV104" s="585"/>
      <c r="FW104" s="205">
        <v>160</v>
      </c>
      <c r="FX104" s="591"/>
      <c r="FY104" s="585"/>
      <c r="FZ104" s="205">
        <v>160</v>
      </c>
      <c r="GA104" s="591"/>
      <c r="GB104" s="585"/>
      <c r="GC104" s="256">
        <f t="shared" si="108"/>
        <v>0</v>
      </c>
      <c r="GD104" s="255">
        <f t="shared" si="109"/>
        <v>0</v>
      </c>
      <c r="GE104" s="230">
        <f t="shared" si="110"/>
        <v>0</v>
      </c>
      <c r="GF104" s="231">
        <f t="shared" si="111"/>
        <v>0</v>
      </c>
      <c r="GG104" s="23"/>
      <c r="GH104" s="23"/>
      <c r="GI104" s="586">
        <v>160</v>
      </c>
      <c r="GJ104" s="591"/>
      <c r="GK104" s="585"/>
      <c r="GL104" s="205">
        <v>160</v>
      </c>
      <c r="GM104" s="591"/>
      <c r="GN104" s="585"/>
      <c r="GO104" s="177">
        <v>160</v>
      </c>
      <c r="GP104" s="584"/>
      <c r="GQ104" s="585"/>
      <c r="GR104" s="177">
        <v>160</v>
      </c>
      <c r="GS104" s="584"/>
      <c r="GT104" s="585"/>
      <c r="GU104" s="177">
        <v>160</v>
      </c>
      <c r="GV104" s="584"/>
      <c r="GW104" s="585"/>
      <c r="GX104" s="177">
        <v>160</v>
      </c>
      <c r="GY104" s="584"/>
      <c r="GZ104" s="585"/>
      <c r="HA104" s="205">
        <v>160</v>
      </c>
      <c r="HB104" s="591"/>
      <c r="HC104" s="585"/>
      <c r="HD104" s="205">
        <v>160</v>
      </c>
      <c r="HE104" s="591"/>
      <c r="HF104" s="585"/>
      <c r="HG104" s="256">
        <f t="shared" si="112"/>
        <v>0</v>
      </c>
      <c r="HH104" s="255">
        <f t="shared" si="113"/>
        <v>0</v>
      </c>
      <c r="HI104" s="230">
        <f t="shared" si="114"/>
        <v>0</v>
      </c>
      <c r="HJ104" s="231">
        <f t="shared" si="115"/>
        <v>0</v>
      </c>
      <c r="HK104" s="23"/>
      <c r="HL104" s="23"/>
      <c r="HM104" s="177">
        <v>160</v>
      </c>
      <c r="HN104" s="584"/>
      <c r="HO104" s="585"/>
      <c r="HP104" s="177">
        <v>160</v>
      </c>
      <c r="HQ104" s="584"/>
      <c r="HR104" s="585"/>
      <c r="HS104" s="177">
        <v>160</v>
      </c>
      <c r="HT104" s="584"/>
      <c r="HU104" s="585"/>
      <c r="HV104" s="177">
        <v>160</v>
      </c>
      <c r="HW104" s="584"/>
      <c r="HX104" s="585"/>
      <c r="HY104" s="177">
        <v>160</v>
      </c>
      <c r="HZ104" s="584"/>
      <c r="IA104" s="585"/>
      <c r="IB104" s="177">
        <v>160</v>
      </c>
      <c r="IC104" s="584"/>
      <c r="ID104" s="585"/>
      <c r="IE104" s="177">
        <v>160</v>
      </c>
      <c r="IF104" s="584"/>
      <c r="IG104" s="585"/>
      <c r="IH104" s="177">
        <v>160</v>
      </c>
      <c r="II104" s="584"/>
      <c r="IJ104" s="585"/>
      <c r="IK104" s="256">
        <f t="shared" si="116"/>
        <v>0</v>
      </c>
      <c r="IL104" s="255">
        <f t="shared" si="117"/>
        <v>0</v>
      </c>
      <c r="IM104" s="230">
        <f t="shared" si="118"/>
        <v>0</v>
      </c>
      <c r="IN104" s="231">
        <f t="shared" si="119"/>
        <v>0</v>
      </c>
      <c r="IO104" s="23"/>
      <c r="IP104" s="23"/>
      <c r="IQ104" s="177">
        <v>160</v>
      </c>
      <c r="IR104" s="584"/>
      <c r="IS104" s="585"/>
      <c r="IT104" s="177">
        <v>160</v>
      </c>
      <c r="IU104" s="584"/>
      <c r="IV104" s="585"/>
      <c r="IW104" s="177">
        <v>160</v>
      </c>
      <c r="IX104" s="584"/>
      <c r="IY104" s="585"/>
      <c r="IZ104" s="177">
        <v>160</v>
      </c>
      <c r="JA104" s="584"/>
      <c r="JB104" s="585"/>
      <c r="JC104" s="177">
        <v>160</v>
      </c>
      <c r="JD104" s="584"/>
      <c r="JE104" s="585"/>
      <c r="JF104" s="177">
        <v>160</v>
      </c>
      <c r="JG104" s="584"/>
      <c r="JH104" s="585"/>
      <c r="JI104" s="568">
        <v>160</v>
      </c>
      <c r="JJ104" s="584"/>
      <c r="JK104" s="585"/>
      <c r="JL104" s="177">
        <v>160</v>
      </c>
      <c r="JM104" s="584"/>
      <c r="JN104" s="585"/>
      <c r="JO104" s="256">
        <f t="shared" si="120"/>
        <v>0</v>
      </c>
      <c r="JP104" s="255">
        <f t="shared" si="121"/>
        <v>0</v>
      </c>
      <c r="JQ104" s="230">
        <f t="shared" si="122"/>
        <v>0</v>
      </c>
      <c r="JR104" s="231">
        <f t="shared" si="123"/>
        <v>0</v>
      </c>
      <c r="JS104" s="23"/>
      <c r="JT104" s="23"/>
      <c r="JU104" s="586">
        <v>160</v>
      </c>
      <c r="JV104" s="591"/>
      <c r="JW104" s="585"/>
      <c r="JX104" s="177">
        <v>160</v>
      </c>
      <c r="JY104" s="584"/>
      <c r="JZ104" s="585"/>
      <c r="KA104" s="205">
        <v>160</v>
      </c>
      <c r="KB104" s="591"/>
      <c r="KC104" s="585"/>
      <c r="KD104" s="205">
        <v>160</v>
      </c>
      <c r="KE104" s="591"/>
      <c r="KF104" s="585"/>
      <c r="KG104" s="177">
        <v>160</v>
      </c>
      <c r="KH104" s="584"/>
      <c r="KI104" s="585"/>
      <c r="KJ104" s="177">
        <v>160</v>
      </c>
      <c r="KK104" s="584"/>
      <c r="KL104" s="585"/>
      <c r="KM104" s="177">
        <v>160</v>
      </c>
      <c r="KN104" s="584"/>
      <c r="KO104" s="585"/>
      <c r="KP104" s="177">
        <v>160</v>
      </c>
      <c r="KQ104" s="584"/>
      <c r="KR104" s="585"/>
      <c r="KS104" s="256">
        <f t="shared" si="124"/>
        <v>0</v>
      </c>
      <c r="KT104" s="255">
        <f t="shared" si="125"/>
        <v>0</v>
      </c>
      <c r="KU104" s="230">
        <f t="shared" si="126"/>
        <v>0</v>
      </c>
      <c r="KV104" s="231">
        <f t="shared" si="127"/>
        <v>0</v>
      </c>
      <c r="KW104" s="23"/>
      <c r="KX104" s="23"/>
      <c r="KY104" s="589" t="s">
        <v>300</v>
      </c>
      <c r="KZ104" s="595">
        <v>160</v>
      </c>
      <c r="LA104" s="591"/>
      <c r="LB104" s="178"/>
      <c r="LC104" s="256">
        <f t="shared" si="128"/>
        <v>0</v>
      </c>
      <c r="LD104" s="231">
        <f t="shared" si="132"/>
        <v>0</v>
      </c>
      <c r="LE104" s="230">
        <f t="shared" si="129"/>
        <v>0</v>
      </c>
      <c r="LF104" s="255">
        <f t="shared" si="133"/>
        <v>0</v>
      </c>
      <c r="LG104" s="592"/>
      <c r="LH104" s="23"/>
      <c r="LI104" s="23"/>
      <c r="LJ104" s="232">
        <f t="shared" si="134"/>
        <v>0</v>
      </c>
      <c r="LK104" s="259">
        <f t="shared" si="135"/>
        <v>0</v>
      </c>
      <c r="LL104" s="230">
        <f t="shared" si="136"/>
        <v>0</v>
      </c>
      <c r="LM104" s="231">
        <f t="shared" si="137"/>
        <v>0</v>
      </c>
      <c r="LN104" s="234">
        <f t="shared" si="138"/>
        <v>0</v>
      </c>
      <c r="LO104" s="233">
        <f t="shared" si="139"/>
        <v>0</v>
      </c>
      <c r="LP104" s="230">
        <f t="shared" si="140"/>
        <v>0</v>
      </c>
      <c r="LQ104" s="255">
        <f t="shared" si="141"/>
        <v>0</v>
      </c>
      <c r="LR104" s="426">
        <f t="shared" si="142"/>
        <v>0</v>
      </c>
      <c r="LS104" s="434">
        <f t="shared" si="143"/>
        <v>0</v>
      </c>
      <c r="LT104" s="426">
        <f t="shared" si="144"/>
        <v>0</v>
      </c>
      <c r="LU104" s="431">
        <f t="shared" si="145"/>
        <v>0</v>
      </c>
      <c r="LV104" s="429" t="s">
        <v>343</v>
      </c>
      <c r="LW104" s="434" t="s">
        <v>343</v>
      </c>
      <c r="LX104" s="426">
        <f t="shared" si="146"/>
        <v>0</v>
      </c>
      <c r="LY104" s="431">
        <f t="shared" si="147"/>
        <v>0</v>
      </c>
      <c r="LZ104" s="23"/>
      <c r="MD104" s="26"/>
      <c r="ME104" s="26"/>
      <c r="MG104" s="26"/>
    </row>
    <row r="105" spans="2:345" s="4" customFormat="1" ht="16.5" customHeight="1" x14ac:dyDescent="0.25">
      <c r="B105" s="46" t="s">
        <v>59</v>
      </c>
      <c r="C105" s="952"/>
      <c r="D105" s="953"/>
      <c r="E105" s="313"/>
      <c r="F105" s="314"/>
      <c r="G105" s="315"/>
      <c r="H105" s="59"/>
      <c r="I105" s="57">
        <f>INT(ROUND(F105,2)*(IF(RIGHT(G105,1)="*",data!$J$11*H105+(IF(H105&gt;0, data!$K$11,0)),(IF(G105&gt;0,data!$J$11*RIGHT(G105,5)+data!$K$11,0)))))</f>
        <v>0</v>
      </c>
      <c r="J105" s="57">
        <f>IF(E105&gt;0,I105*E105,0)</f>
        <v>0</v>
      </c>
      <c r="K105" s="319"/>
      <c r="L105" s="320"/>
      <c r="M105" s="318"/>
      <c r="N105" s="57">
        <f>INT(ROUND(F105,2)*(IF(J105&gt;0,(IF(L105="ano",data!$J$6,0)),0)))</f>
        <v>0</v>
      </c>
      <c r="O105" s="61">
        <f>IF(M105&gt;E105,N105*E105,N105*M105)</f>
        <v>0</v>
      </c>
      <c r="P105" s="63">
        <f>J105+O105</f>
        <v>0</v>
      </c>
      <c r="Q105" s="26"/>
      <c r="R105" s="292" t="str">
        <f t="shared" si="90"/>
        <v/>
      </c>
      <c r="S105" s="293" t="str">
        <f t="shared" si="91"/>
        <v/>
      </c>
      <c r="T105" s="65" t="s">
        <v>343</v>
      </c>
      <c r="U105" s="294" t="str">
        <f t="shared" si="130"/>
        <v/>
      </c>
      <c r="V105" s="4">
        <f t="shared" si="131"/>
        <v>0</v>
      </c>
      <c r="W105" s="26">
        <f>IF(H105&gt;0,IF(RIGHT(G105,1)="*",0,1),0)</f>
        <v>0</v>
      </c>
      <c r="X105" s="26">
        <f>IF(OR(G105=data!$I$18,G105=data!$I$19,G105=data!$I$20,G105=data!$I$21,G105=data!$I$22,G105=data!$I$23,G105=data!$I$24,G105=data!$I$25,G105=data!$I$26,G105=data!$I$27,G105=data!$I$28,G105=data!$I$29,G105=data!$I$30,G105=data!$I$31,G105=data!$I$32,G105=data!$I$33,G105=data!$I$34,G105=data!$I$35,G105=data!$I$36,G105=data!$I$37,G105=data!$I$38,G105=data!$I$39,G105=data!$I$40,G105=data!$I$41,G105=data!$I$42,G105=data!$I$43,G105=data!$I$44),1,0)</f>
        <v>0</v>
      </c>
      <c r="Z105" s="179" t="s">
        <v>300</v>
      </c>
      <c r="AA105" s="10"/>
      <c r="AB105" s="10"/>
      <c r="AC105" s="171">
        <v>160</v>
      </c>
      <c r="AD105" s="336"/>
      <c r="AE105" s="227"/>
      <c r="AF105" s="171">
        <v>160</v>
      </c>
      <c r="AG105" s="336"/>
      <c r="AH105" s="227"/>
      <c r="AI105" s="171">
        <v>160</v>
      </c>
      <c r="AJ105" s="336"/>
      <c r="AK105" s="227"/>
      <c r="AL105" s="171">
        <v>160</v>
      </c>
      <c r="AM105" s="336"/>
      <c r="AN105" s="227"/>
      <c r="AO105" s="171">
        <v>160</v>
      </c>
      <c r="AP105" s="336"/>
      <c r="AQ105" s="227"/>
      <c r="AR105" s="171">
        <v>160</v>
      </c>
      <c r="AS105" s="336"/>
      <c r="AT105" s="227"/>
      <c r="AU105" s="171">
        <v>160</v>
      </c>
      <c r="AV105" s="336"/>
      <c r="AW105" s="227"/>
      <c r="AX105" s="171">
        <v>160</v>
      </c>
      <c r="AY105" s="336"/>
      <c r="AZ105" s="227"/>
      <c r="BA105" s="171">
        <v>160</v>
      </c>
      <c r="BB105" s="336"/>
      <c r="BC105" s="227"/>
      <c r="BD105" s="171">
        <v>160</v>
      </c>
      <c r="BE105" s="336"/>
      <c r="BF105" s="227"/>
      <c r="BG105" s="171">
        <v>160</v>
      </c>
      <c r="BH105" s="336"/>
      <c r="BI105" s="227"/>
      <c r="BJ105" s="171">
        <v>160</v>
      </c>
      <c r="BK105" s="336"/>
      <c r="BL105" s="227"/>
      <c r="BM105" s="337">
        <f t="shared" si="92"/>
        <v>0</v>
      </c>
      <c r="BN105" s="231">
        <f t="shared" si="93"/>
        <v>0</v>
      </c>
      <c r="BO105" s="230">
        <f t="shared" si="94"/>
        <v>0</v>
      </c>
      <c r="BP105" s="231">
        <f t="shared" si="95"/>
        <v>0</v>
      </c>
      <c r="BS105" s="167">
        <v>160</v>
      </c>
      <c r="BT105" s="335"/>
      <c r="BU105" s="180"/>
      <c r="BV105" s="167">
        <v>160</v>
      </c>
      <c r="BW105" s="335"/>
      <c r="BX105" s="180"/>
      <c r="BY105" s="167">
        <v>160</v>
      </c>
      <c r="BZ105" s="335"/>
      <c r="CA105" s="180"/>
      <c r="CB105" s="167">
        <v>160</v>
      </c>
      <c r="CC105" s="335"/>
      <c r="CD105" s="180"/>
      <c r="CE105" s="167">
        <v>160</v>
      </c>
      <c r="CF105" s="335"/>
      <c r="CG105" s="180"/>
      <c r="CH105" s="167">
        <v>160</v>
      </c>
      <c r="CI105" s="335"/>
      <c r="CJ105" s="180"/>
      <c r="CK105" s="167">
        <v>160</v>
      </c>
      <c r="CL105" s="335"/>
      <c r="CM105" s="180"/>
      <c r="CN105" s="167">
        <v>160</v>
      </c>
      <c r="CO105" s="335"/>
      <c r="CP105" s="180"/>
      <c r="CQ105" s="256">
        <f t="shared" si="96"/>
        <v>0</v>
      </c>
      <c r="CR105" s="255">
        <f t="shared" si="97"/>
        <v>0</v>
      </c>
      <c r="CS105" s="230">
        <f t="shared" si="98"/>
        <v>0</v>
      </c>
      <c r="CT105" s="231">
        <f t="shared" si="99"/>
        <v>0</v>
      </c>
      <c r="CW105" s="167">
        <v>160</v>
      </c>
      <c r="CX105" s="351"/>
      <c r="CY105" s="172"/>
      <c r="CZ105" s="198">
        <v>160</v>
      </c>
      <c r="DA105" s="336"/>
      <c r="DB105" s="172"/>
      <c r="DC105" s="198">
        <v>160</v>
      </c>
      <c r="DD105" s="336"/>
      <c r="DE105" s="172"/>
      <c r="DF105" s="198">
        <v>160</v>
      </c>
      <c r="DG105" s="336"/>
      <c r="DH105" s="172"/>
      <c r="DI105" s="198">
        <v>160</v>
      </c>
      <c r="DJ105" s="336"/>
      <c r="DK105" s="172"/>
      <c r="DL105" s="167">
        <v>160</v>
      </c>
      <c r="DM105" s="351"/>
      <c r="DN105" s="172"/>
      <c r="DO105" s="198">
        <v>160</v>
      </c>
      <c r="DP105" s="336"/>
      <c r="DQ105" s="172"/>
      <c r="DR105" s="198">
        <v>160</v>
      </c>
      <c r="DS105" s="336"/>
      <c r="DT105" s="172"/>
      <c r="DU105" s="256">
        <f t="shared" si="100"/>
        <v>0</v>
      </c>
      <c r="DV105" s="255">
        <f t="shared" si="101"/>
        <v>0</v>
      </c>
      <c r="DW105" s="230">
        <f t="shared" si="102"/>
        <v>0</v>
      </c>
      <c r="DX105" s="231">
        <f t="shared" si="103"/>
        <v>0</v>
      </c>
      <c r="EA105" s="357">
        <v>160</v>
      </c>
      <c r="EB105" s="335"/>
      <c r="EC105" s="172"/>
      <c r="ED105" s="198">
        <v>160</v>
      </c>
      <c r="EE105" s="335"/>
      <c r="EF105" s="172"/>
      <c r="EG105" s="198">
        <v>160</v>
      </c>
      <c r="EH105" s="335"/>
      <c r="EI105" s="172"/>
      <c r="EJ105" s="198">
        <v>160</v>
      </c>
      <c r="EK105" s="335"/>
      <c r="EL105" s="172"/>
      <c r="EM105" s="167">
        <v>160</v>
      </c>
      <c r="EN105" s="351"/>
      <c r="EO105" s="172"/>
      <c r="EP105" s="198">
        <v>160</v>
      </c>
      <c r="EQ105" s="335"/>
      <c r="ER105" s="172"/>
      <c r="ES105" s="167">
        <v>160</v>
      </c>
      <c r="ET105" s="351"/>
      <c r="EU105" s="172"/>
      <c r="EV105" s="198">
        <v>160</v>
      </c>
      <c r="EW105" s="335"/>
      <c r="EX105" s="172"/>
      <c r="EY105" s="256">
        <f t="shared" si="104"/>
        <v>0</v>
      </c>
      <c r="EZ105" s="255">
        <f t="shared" si="105"/>
        <v>0</v>
      </c>
      <c r="FA105" s="230">
        <f t="shared" si="106"/>
        <v>0</v>
      </c>
      <c r="FB105" s="231">
        <f t="shared" si="107"/>
        <v>0</v>
      </c>
      <c r="FE105" s="357">
        <v>160</v>
      </c>
      <c r="FF105" s="335"/>
      <c r="FG105" s="172"/>
      <c r="FH105" s="198">
        <v>160</v>
      </c>
      <c r="FI105" s="335"/>
      <c r="FJ105" s="172"/>
      <c r="FK105" s="198">
        <v>160</v>
      </c>
      <c r="FL105" s="335"/>
      <c r="FM105" s="172"/>
      <c r="FN105" s="198">
        <v>160</v>
      </c>
      <c r="FO105" s="335"/>
      <c r="FP105" s="172"/>
      <c r="FQ105" s="198">
        <v>160</v>
      </c>
      <c r="FR105" s="335"/>
      <c r="FS105" s="172"/>
      <c r="FT105" s="198">
        <v>160</v>
      </c>
      <c r="FU105" s="335"/>
      <c r="FV105" s="172"/>
      <c r="FW105" s="198">
        <v>160</v>
      </c>
      <c r="FX105" s="335"/>
      <c r="FY105" s="172"/>
      <c r="FZ105" s="198">
        <v>160</v>
      </c>
      <c r="GA105" s="335"/>
      <c r="GB105" s="172"/>
      <c r="GC105" s="256">
        <f t="shared" si="108"/>
        <v>0</v>
      </c>
      <c r="GD105" s="255">
        <f t="shared" si="109"/>
        <v>0</v>
      </c>
      <c r="GE105" s="230">
        <f t="shared" si="110"/>
        <v>0</v>
      </c>
      <c r="GF105" s="231">
        <f t="shared" si="111"/>
        <v>0</v>
      </c>
      <c r="GI105" s="357">
        <v>160</v>
      </c>
      <c r="GJ105" s="335"/>
      <c r="GK105" s="172"/>
      <c r="GL105" s="198">
        <v>160</v>
      </c>
      <c r="GM105" s="335"/>
      <c r="GN105" s="172"/>
      <c r="GO105" s="167">
        <v>160</v>
      </c>
      <c r="GP105" s="351"/>
      <c r="GQ105" s="172"/>
      <c r="GR105" s="167">
        <v>160</v>
      </c>
      <c r="GS105" s="351"/>
      <c r="GT105" s="172"/>
      <c r="GU105" s="167">
        <v>160</v>
      </c>
      <c r="GV105" s="351"/>
      <c r="GW105" s="172"/>
      <c r="GX105" s="167">
        <v>160</v>
      </c>
      <c r="GY105" s="351"/>
      <c r="GZ105" s="172"/>
      <c r="HA105" s="198">
        <v>160</v>
      </c>
      <c r="HB105" s="335"/>
      <c r="HC105" s="172"/>
      <c r="HD105" s="198">
        <v>160</v>
      </c>
      <c r="HE105" s="335"/>
      <c r="HF105" s="172"/>
      <c r="HG105" s="256">
        <f t="shared" si="112"/>
        <v>0</v>
      </c>
      <c r="HH105" s="255">
        <f t="shared" si="113"/>
        <v>0</v>
      </c>
      <c r="HI105" s="230">
        <f t="shared" si="114"/>
        <v>0</v>
      </c>
      <c r="HJ105" s="231">
        <f t="shared" si="115"/>
        <v>0</v>
      </c>
      <c r="HM105" s="167">
        <v>160</v>
      </c>
      <c r="HN105" s="351"/>
      <c r="HO105" s="172"/>
      <c r="HP105" s="167">
        <v>160</v>
      </c>
      <c r="HQ105" s="351"/>
      <c r="HR105" s="172"/>
      <c r="HS105" s="167">
        <v>160</v>
      </c>
      <c r="HT105" s="351"/>
      <c r="HU105" s="172"/>
      <c r="HV105" s="167">
        <v>160</v>
      </c>
      <c r="HW105" s="351"/>
      <c r="HX105" s="172"/>
      <c r="HY105" s="167">
        <v>160</v>
      </c>
      <c r="HZ105" s="351"/>
      <c r="IA105" s="172"/>
      <c r="IB105" s="167">
        <v>160</v>
      </c>
      <c r="IC105" s="351"/>
      <c r="ID105" s="172"/>
      <c r="IE105" s="167">
        <v>160</v>
      </c>
      <c r="IF105" s="351"/>
      <c r="IG105" s="172"/>
      <c r="IH105" s="167">
        <v>160</v>
      </c>
      <c r="II105" s="351"/>
      <c r="IJ105" s="172"/>
      <c r="IK105" s="256">
        <f t="shared" si="116"/>
        <v>0</v>
      </c>
      <c r="IL105" s="255">
        <f t="shared" si="117"/>
        <v>0</v>
      </c>
      <c r="IM105" s="230">
        <f t="shared" si="118"/>
        <v>0</v>
      </c>
      <c r="IN105" s="231">
        <f t="shared" si="119"/>
        <v>0</v>
      </c>
      <c r="IQ105" s="167">
        <v>160</v>
      </c>
      <c r="IR105" s="351"/>
      <c r="IS105" s="172"/>
      <c r="IT105" s="167">
        <v>160</v>
      </c>
      <c r="IU105" s="351"/>
      <c r="IV105" s="172"/>
      <c r="IW105" s="167">
        <v>160</v>
      </c>
      <c r="IX105" s="351"/>
      <c r="IY105" s="172"/>
      <c r="IZ105" s="167">
        <v>160</v>
      </c>
      <c r="JA105" s="351"/>
      <c r="JB105" s="172"/>
      <c r="JC105" s="167">
        <v>160</v>
      </c>
      <c r="JD105" s="351"/>
      <c r="JE105" s="172"/>
      <c r="JF105" s="167">
        <v>160</v>
      </c>
      <c r="JG105" s="351"/>
      <c r="JH105" s="172"/>
      <c r="JI105" s="209">
        <v>160</v>
      </c>
      <c r="JJ105" s="351"/>
      <c r="JK105" s="172"/>
      <c r="JL105" s="167">
        <v>160</v>
      </c>
      <c r="JM105" s="351"/>
      <c r="JN105" s="172"/>
      <c r="JO105" s="256">
        <f t="shared" si="120"/>
        <v>0</v>
      </c>
      <c r="JP105" s="255">
        <f t="shared" si="121"/>
        <v>0</v>
      </c>
      <c r="JQ105" s="230">
        <f t="shared" si="122"/>
        <v>0</v>
      </c>
      <c r="JR105" s="231">
        <f t="shared" si="123"/>
        <v>0</v>
      </c>
      <c r="JU105" s="357">
        <v>160</v>
      </c>
      <c r="JV105" s="335"/>
      <c r="JW105" s="172"/>
      <c r="JX105" s="167">
        <v>160</v>
      </c>
      <c r="JY105" s="351"/>
      <c r="JZ105" s="172"/>
      <c r="KA105" s="198">
        <v>160</v>
      </c>
      <c r="KB105" s="335"/>
      <c r="KC105" s="172"/>
      <c r="KD105" s="198">
        <v>160</v>
      </c>
      <c r="KE105" s="335"/>
      <c r="KF105" s="172"/>
      <c r="KG105" s="167">
        <v>160</v>
      </c>
      <c r="KH105" s="351"/>
      <c r="KI105" s="172"/>
      <c r="KJ105" s="167">
        <v>160</v>
      </c>
      <c r="KK105" s="351"/>
      <c r="KL105" s="172"/>
      <c r="KM105" s="167">
        <v>160</v>
      </c>
      <c r="KN105" s="351"/>
      <c r="KO105" s="172"/>
      <c r="KP105" s="167">
        <v>160</v>
      </c>
      <c r="KQ105" s="351"/>
      <c r="KR105" s="172"/>
      <c r="KS105" s="256">
        <f t="shared" si="124"/>
        <v>0</v>
      </c>
      <c r="KT105" s="255">
        <f t="shared" si="125"/>
        <v>0</v>
      </c>
      <c r="KU105" s="230">
        <f t="shared" si="126"/>
        <v>0</v>
      </c>
      <c r="KV105" s="231">
        <f t="shared" si="127"/>
        <v>0</v>
      </c>
      <c r="KY105" s="287" t="s">
        <v>300</v>
      </c>
      <c r="KZ105" s="365">
        <v>160</v>
      </c>
      <c r="LA105" s="335"/>
      <c r="LB105" s="180"/>
      <c r="LC105" s="256">
        <f t="shared" si="128"/>
        <v>0</v>
      </c>
      <c r="LD105" s="231">
        <f t="shared" si="132"/>
        <v>0</v>
      </c>
      <c r="LE105" s="230">
        <f t="shared" si="129"/>
        <v>0</v>
      </c>
      <c r="LF105" s="255">
        <f t="shared" si="133"/>
        <v>0</v>
      </c>
      <c r="LG105" s="297"/>
      <c r="LJ105" s="232">
        <f t="shared" si="134"/>
        <v>0</v>
      </c>
      <c r="LK105" s="259">
        <f t="shared" si="135"/>
        <v>0</v>
      </c>
      <c r="LL105" s="230">
        <f t="shared" si="136"/>
        <v>0</v>
      </c>
      <c r="LM105" s="231">
        <f t="shared" si="137"/>
        <v>0</v>
      </c>
      <c r="LN105" s="234">
        <f t="shared" si="138"/>
        <v>0</v>
      </c>
      <c r="LO105" s="233">
        <f t="shared" si="139"/>
        <v>0</v>
      </c>
      <c r="LP105" s="230">
        <f t="shared" si="140"/>
        <v>0</v>
      </c>
      <c r="LQ105" s="255">
        <f t="shared" si="141"/>
        <v>0</v>
      </c>
      <c r="LR105" s="426">
        <f t="shared" si="142"/>
        <v>0</v>
      </c>
      <c r="LS105" s="434">
        <f t="shared" si="143"/>
        <v>0</v>
      </c>
      <c r="LT105" s="426">
        <f t="shared" si="144"/>
        <v>0</v>
      </c>
      <c r="LU105" s="431">
        <f t="shared" si="145"/>
        <v>0</v>
      </c>
      <c r="LV105" s="429" t="s">
        <v>343</v>
      </c>
      <c r="LW105" s="434" t="s">
        <v>343</v>
      </c>
      <c r="LX105" s="426">
        <f t="shared" si="146"/>
        <v>0</v>
      </c>
      <c r="LY105" s="431">
        <f t="shared" si="147"/>
        <v>0</v>
      </c>
      <c r="MD105" s="26"/>
      <c r="ME105" s="26"/>
      <c r="MG105" s="26"/>
    </row>
    <row r="106" spans="2:345" s="4" customFormat="1" ht="15" hidden="1" customHeight="1" x14ac:dyDescent="0.25">
      <c r="B106" s="46"/>
      <c r="C106" s="572"/>
      <c r="D106" s="596"/>
      <c r="E106" s="597"/>
      <c r="F106" s="575"/>
      <c r="G106" s="598"/>
      <c r="H106" s="58"/>
      <c r="I106" s="57">
        <f>INT(ROUND(F106,2)*(IF(RIGHT(G106,1)="*",data!$J$11*H106+(IF(H106&gt;0, data!$K$11,0)),(IF(G106&gt;0,data!$J$11*RIGHT(G106,5)+data!$K$11,0)))))</f>
        <v>0</v>
      </c>
      <c r="J106" s="57"/>
      <c r="K106" s="599"/>
      <c r="L106" s="600"/>
      <c r="M106" s="131"/>
      <c r="N106" s="57">
        <f>INT(ROUND(F106,2)*(IF(J106&gt;0,(IF(L106="ano",data!$J$6,0)),0)))</f>
        <v>0</v>
      </c>
      <c r="O106" s="61"/>
      <c r="P106" s="64"/>
      <c r="Q106" s="26"/>
      <c r="R106" s="292" t="str">
        <f t="shared" si="90"/>
        <v/>
      </c>
      <c r="S106" s="293" t="str">
        <f t="shared" si="91"/>
        <v/>
      </c>
      <c r="T106" s="65" t="s">
        <v>343</v>
      </c>
      <c r="U106" s="294" t="str">
        <f t="shared" si="130"/>
        <v/>
      </c>
      <c r="V106" s="4">
        <f t="shared" si="131"/>
        <v>0</v>
      </c>
      <c r="W106" s="26"/>
      <c r="X106" s="26">
        <f>IF(OR(G106=data!$I$18,G106=data!$I$19,G106=data!$I$20,G106=data!$I$21,G106=data!$I$22,G106=data!$I$23,G106=data!$I$24,G106=data!$I$25,G106=data!$I$26,G106=data!$I$27,G106=data!$I$28,G106=data!$I$29,G106=data!$I$30,G106=data!$I$31,G106=data!$I$32,G106=data!$I$33,G106=data!$I$34,G106=data!$I$35,G106=data!$I$36,G106=data!$I$37,G106=data!$I$38,G106=data!$I$39,G106=data!$I$40,G106=data!$I$41,G106=data!$I$42,G106=data!$I$43,G106=data!$I$44),1,0)</f>
        <v>0</v>
      </c>
      <c r="Z106" s="176" t="s">
        <v>300</v>
      </c>
      <c r="AA106" s="10"/>
      <c r="AB106" s="10"/>
      <c r="AC106" s="578">
        <v>160</v>
      </c>
      <c r="AD106" s="579"/>
      <c r="AE106" s="580"/>
      <c r="AF106" s="578">
        <v>160</v>
      </c>
      <c r="AG106" s="579"/>
      <c r="AH106" s="580"/>
      <c r="AI106" s="578">
        <v>160</v>
      </c>
      <c r="AJ106" s="579"/>
      <c r="AK106" s="580"/>
      <c r="AL106" s="578">
        <v>160</v>
      </c>
      <c r="AM106" s="579"/>
      <c r="AN106" s="580"/>
      <c r="AO106" s="578">
        <v>160</v>
      </c>
      <c r="AP106" s="579"/>
      <c r="AQ106" s="580"/>
      <c r="AR106" s="578">
        <v>160</v>
      </c>
      <c r="AS106" s="579"/>
      <c r="AT106" s="580"/>
      <c r="AU106" s="578">
        <v>160</v>
      </c>
      <c r="AV106" s="579"/>
      <c r="AW106" s="580"/>
      <c r="AX106" s="578">
        <v>160</v>
      </c>
      <c r="AY106" s="579"/>
      <c r="AZ106" s="580"/>
      <c r="BA106" s="578">
        <v>160</v>
      </c>
      <c r="BB106" s="579"/>
      <c r="BC106" s="580"/>
      <c r="BD106" s="578">
        <v>160</v>
      </c>
      <c r="BE106" s="579"/>
      <c r="BF106" s="580"/>
      <c r="BG106" s="578">
        <v>160</v>
      </c>
      <c r="BH106" s="579"/>
      <c r="BI106" s="580"/>
      <c r="BJ106" s="578">
        <v>160</v>
      </c>
      <c r="BK106" s="579"/>
      <c r="BL106" s="580"/>
      <c r="BM106" s="337">
        <f t="shared" si="92"/>
        <v>0</v>
      </c>
      <c r="BN106" s="231">
        <f t="shared" si="93"/>
        <v>0</v>
      </c>
      <c r="BO106" s="230">
        <f t="shared" si="94"/>
        <v>0</v>
      </c>
      <c r="BP106" s="231">
        <f t="shared" si="95"/>
        <v>0</v>
      </c>
      <c r="BS106" s="177">
        <v>160</v>
      </c>
      <c r="BT106" s="591"/>
      <c r="BU106" s="178"/>
      <c r="BV106" s="177">
        <v>160</v>
      </c>
      <c r="BW106" s="591"/>
      <c r="BX106" s="178"/>
      <c r="BY106" s="177">
        <v>160</v>
      </c>
      <c r="BZ106" s="591"/>
      <c r="CA106" s="178"/>
      <c r="CB106" s="177">
        <v>160</v>
      </c>
      <c r="CC106" s="591"/>
      <c r="CD106" s="178"/>
      <c r="CE106" s="177">
        <v>160</v>
      </c>
      <c r="CF106" s="591"/>
      <c r="CG106" s="178"/>
      <c r="CH106" s="177">
        <v>160</v>
      </c>
      <c r="CI106" s="591"/>
      <c r="CJ106" s="178"/>
      <c r="CK106" s="177">
        <v>160</v>
      </c>
      <c r="CL106" s="591"/>
      <c r="CM106" s="178"/>
      <c r="CN106" s="177">
        <v>160</v>
      </c>
      <c r="CO106" s="591"/>
      <c r="CP106" s="178"/>
      <c r="CQ106" s="256">
        <f t="shared" si="96"/>
        <v>0</v>
      </c>
      <c r="CR106" s="255">
        <f t="shared" si="97"/>
        <v>0</v>
      </c>
      <c r="CS106" s="230">
        <f t="shared" si="98"/>
        <v>0</v>
      </c>
      <c r="CT106" s="231">
        <f t="shared" si="99"/>
        <v>0</v>
      </c>
      <c r="CW106" s="177">
        <v>160</v>
      </c>
      <c r="CX106" s="584"/>
      <c r="CY106" s="585"/>
      <c r="CZ106" s="205">
        <v>160</v>
      </c>
      <c r="DA106" s="579"/>
      <c r="DB106" s="585"/>
      <c r="DC106" s="205">
        <v>160</v>
      </c>
      <c r="DD106" s="579"/>
      <c r="DE106" s="585"/>
      <c r="DF106" s="205">
        <v>160</v>
      </c>
      <c r="DG106" s="579"/>
      <c r="DH106" s="585"/>
      <c r="DI106" s="205">
        <v>160</v>
      </c>
      <c r="DJ106" s="579"/>
      <c r="DK106" s="585"/>
      <c r="DL106" s="177">
        <v>160</v>
      </c>
      <c r="DM106" s="584"/>
      <c r="DN106" s="585"/>
      <c r="DO106" s="205">
        <v>160</v>
      </c>
      <c r="DP106" s="579"/>
      <c r="DQ106" s="585"/>
      <c r="DR106" s="205">
        <v>160</v>
      </c>
      <c r="DS106" s="579"/>
      <c r="DT106" s="585"/>
      <c r="DU106" s="256">
        <f t="shared" si="100"/>
        <v>0</v>
      </c>
      <c r="DV106" s="255">
        <f t="shared" si="101"/>
        <v>0</v>
      </c>
      <c r="DW106" s="230">
        <f t="shared" si="102"/>
        <v>0</v>
      </c>
      <c r="DX106" s="231">
        <f t="shared" si="103"/>
        <v>0</v>
      </c>
      <c r="EA106" s="586">
        <v>160</v>
      </c>
      <c r="EB106" s="591"/>
      <c r="EC106" s="585"/>
      <c r="ED106" s="205">
        <v>160</v>
      </c>
      <c r="EE106" s="591"/>
      <c r="EF106" s="585"/>
      <c r="EG106" s="205">
        <v>160</v>
      </c>
      <c r="EH106" s="591"/>
      <c r="EI106" s="585"/>
      <c r="EJ106" s="205">
        <v>160</v>
      </c>
      <c r="EK106" s="591"/>
      <c r="EL106" s="585"/>
      <c r="EM106" s="177">
        <v>160</v>
      </c>
      <c r="EN106" s="584"/>
      <c r="EO106" s="585"/>
      <c r="EP106" s="205">
        <v>160</v>
      </c>
      <c r="EQ106" s="591"/>
      <c r="ER106" s="585"/>
      <c r="ES106" s="177">
        <v>160</v>
      </c>
      <c r="ET106" s="584"/>
      <c r="EU106" s="585"/>
      <c r="EV106" s="205">
        <v>160</v>
      </c>
      <c r="EW106" s="591"/>
      <c r="EX106" s="585"/>
      <c r="EY106" s="256">
        <f t="shared" si="104"/>
        <v>0</v>
      </c>
      <c r="EZ106" s="255">
        <f t="shared" si="105"/>
        <v>0</v>
      </c>
      <c r="FA106" s="230">
        <f t="shared" si="106"/>
        <v>0</v>
      </c>
      <c r="FB106" s="231">
        <f t="shared" si="107"/>
        <v>0</v>
      </c>
      <c r="FE106" s="586">
        <v>160</v>
      </c>
      <c r="FF106" s="591"/>
      <c r="FG106" s="585"/>
      <c r="FH106" s="205">
        <v>160</v>
      </c>
      <c r="FI106" s="591"/>
      <c r="FJ106" s="585"/>
      <c r="FK106" s="205">
        <v>160</v>
      </c>
      <c r="FL106" s="591"/>
      <c r="FM106" s="585"/>
      <c r="FN106" s="205">
        <v>160</v>
      </c>
      <c r="FO106" s="591"/>
      <c r="FP106" s="585"/>
      <c r="FQ106" s="205">
        <v>160</v>
      </c>
      <c r="FR106" s="591"/>
      <c r="FS106" s="585"/>
      <c r="FT106" s="205">
        <v>160</v>
      </c>
      <c r="FU106" s="591"/>
      <c r="FV106" s="585"/>
      <c r="FW106" s="205">
        <v>160</v>
      </c>
      <c r="FX106" s="591"/>
      <c r="FY106" s="585"/>
      <c r="FZ106" s="205">
        <v>160</v>
      </c>
      <c r="GA106" s="591"/>
      <c r="GB106" s="585"/>
      <c r="GC106" s="256">
        <f t="shared" si="108"/>
        <v>0</v>
      </c>
      <c r="GD106" s="255">
        <f t="shared" si="109"/>
        <v>0</v>
      </c>
      <c r="GE106" s="230">
        <f t="shared" si="110"/>
        <v>0</v>
      </c>
      <c r="GF106" s="231">
        <f t="shared" si="111"/>
        <v>0</v>
      </c>
      <c r="GI106" s="586">
        <v>160</v>
      </c>
      <c r="GJ106" s="591"/>
      <c r="GK106" s="585"/>
      <c r="GL106" s="205">
        <v>160</v>
      </c>
      <c r="GM106" s="591"/>
      <c r="GN106" s="585"/>
      <c r="GO106" s="177">
        <v>160</v>
      </c>
      <c r="GP106" s="584"/>
      <c r="GQ106" s="585"/>
      <c r="GR106" s="177">
        <v>160</v>
      </c>
      <c r="GS106" s="584"/>
      <c r="GT106" s="585"/>
      <c r="GU106" s="177">
        <v>160</v>
      </c>
      <c r="GV106" s="584"/>
      <c r="GW106" s="585"/>
      <c r="GX106" s="177">
        <v>160</v>
      </c>
      <c r="GY106" s="584"/>
      <c r="GZ106" s="585"/>
      <c r="HA106" s="205">
        <v>160</v>
      </c>
      <c r="HB106" s="591"/>
      <c r="HC106" s="585"/>
      <c r="HD106" s="205">
        <v>160</v>
      </c>
      <c r="HE106" s="591"/>
      <c r="HF106" s="585"/>
      <c r="HG106" s="256">
        <f t="shared" si="112"/>
        <v>0</v>
      </c>
      <c r="HH106" s="255">
        <f t="shared" si="113"/>
        <v>0</v>
      </c>
      <c r="HI106" s="230">
        <f t="shared" si="114"/>
        <v>0</v>
      </c>
      <c r="HJ106" s="231">
        <f t="shared" si="115"/>
        <v>0</v>
      </c>
      <c r="HM106" s="177">
        <v>160</v>
      </c>
      <c r="HN106" s="584"/>
      <c r="HO106" s="585"/>
      <c r="HP106" s="177">
        <v>160</v>
      </c>
      <c r="HQ106" s="584"/>
      <c r="HR106" s="585"/>
      <c r="HS106" s="177">
        <v>160</v>
      </c>
      <c r="HT106" s="584"/>
      <c r="HU106" s="585"/>
      <c r="HV106" s="177">
        <v>160</v>
      </c>
      <c r="HW106" s="584"/>
      <c r="HX106" s="585"/>
      <c r="HY106" s="177">
        <v>160</v>
      </c>
      <c r="HZ106" s="584"/>
      <c r="IA106" s="585"/>
      <c r="IB106" s="177">
        <v>160</v>
      </c>
      <c r="IC106" s="584"/>
      <c r="ID106" s="585"/>
      <c r="IE106" s="177">
        <v>160</v>
      </c>
      <c r="IF106" s="584"/>
      <c r="IG106" s="585"/>
      <c r="IH106" s="177">
        <v>160</v>
      </c>
      <c r="II106" s="584"/>
      <c r="IJ106" s="585"/>
      <c r="IK106" s="256">
        <f t="shared" si="116"/>
        <v>0</v>
      </c>
      <c r="IL106" s="255">
        <f t="shared" si="117"/>
        <v>0</v>
      </c>
      <c r="IM106" s="230">
        <f t="shared" si="118"/>
        <v>0</v>
      </c>
      <c r="IN106" s="231">
        <f t="shared" si="119"/>
        <v>0</v>
      </c>
      <c r="IQ106" s="177">
        <v>160</v>
      </c>
      <c r="IR106" s="584"/>
      <c r="IS106" s="585"/>
      <c r="IT106" s="177">
        <v>160</v>
      </c>
      <c r="IU106" s="584"/>
      <c r="IV106" s="585"/>
      <c r="IW106" s="177">
        <v>160</v>
      </c>
      <c r="IX106" s="584"/>
      <c r="IY106" s="585"/>
      <c r="IZ106" s="177">
        <v>160</v>
      </c>
      <c r="JA106" s="584"/>
      <c r="JB106" s="585"/>
      <c r="JC106" s="177">
        <v>160</v>
      </c>
      <c r="JD106" s="584"/>
      <c r="JE106" s="585"/>
      <c r="JF106" s="177">
        <v>160</v>
      </c>
      <c r="JG106" s="584"/>
      <c r="JH106" s="585"/>
      <c r="JI106" s="568">
        <v>160</v>
      </c>
      <c r="JJ106" s="584"/>
      <c r="JK106" s="585"/>
      <c r="JL106" s="177">
        <v>160</v>
      </c>
      <c r="JM106" s="584"/>
      <c r="JN106" s="585"/>
      <c r="JO106" s="256">
        <f t="shared" si="120"/>
        <v>0</v>
      </c>
      <c r="JP106" s="255">
        <f t="shared" si="121"/>
        <v>0</v>
      </c>
      <c r="JQ106" s="230">
        <f t="shared" si="122"/>
        <v>0</v>
      </c>
      <c r="JR106" s="231">
        <f t="shared" si="123"/>
        <v>0</v>
      </c>
      <c r="JU106" s="586">
        <v>160</v>
      </c>
      <c r="JV106" s="591"/>
      <c r="JW106" s="585"/>
      <c r="JX106" s="177">
        <v>160</v>
      </c>
      <c r="JY106" s="584"/>
      <c r="JZ106" s="585"/>
      <c r="KA106" s="205">
        <v>160</v>
      </c>
      <c r="KB106" s="591"/>
      <c r="KC106" s="585"/>
      <c r="KD106" s="205">
        <v>160</v>
      </c>
      <c r="KE106" s="591"/>
      <c r="KF106" s="585"/>
      <c r="KG106" s="177">
        <v>160</v>
      </c>
      <c r="KH106" s="584"/>
      <c r="KI106" s="585"/>
      <c r="KJ106" s="177">
        <v>160</v>
      </c>
      <c r="KK106" s="584"/>
      <c r="KL106" s="585"/>
      <c r="KM106" s="177">
        <v>160</v>
      </c>
      <c r="KN106" s="584"/>
      <c r="KO106" s="585"/>
      <c r="KP106" s="177">
        <v>160</v>
      </c>
      <c r="KQ106" s="584"/>
      <c r="KR106" s="585"/>
      <c r="KS106" s="256">
        <f t="shared" si="124"/>
        <v>0</v>
      </c>
      <c r="KT106" s="255">
        <f t="shared" si="125"/>
        <v>0</v>
      </c>
      <c r="KU106" s="230">
        <f t="shared" si="126"/>
        <v>0</v>
      </c>
      <c r="KV106" s="231">
        <f t="shared" si="127"/>
        <v>0</v>
      </c>
      <c r="KY106" s="589" t="s">
        <v>300</v>
      </c>
      <c r="KZ106" s="595">
        <v>160</v>
      </c>
      <c r="LA106" s="591"/>
      <c r="LB106" s="178"/>
      <c r="LC106" s="256">
        <f t="shared" si="128"/>
        <v>0</v>
      </c>
      <c r="LD106" s="231">
        <f t="shared" si="132"/>
        <v>0</v>
      </c>
      <c r="LE106" s="230">
        <f t="shared" si="129"/>
        <v>0</v>
      </c>
      <c r="LF106" s="255">
        <f t="shared" si="133"/>
        <v>0</v>
      </c>
      <c r="LG106" s="592"/>
      <c r="LJ106" s="232">
        <f t="shared" si="134"/>
        <v>0</v>
      </c>
      <c r="LK106" s="259">
        <f t="shared" si="135"/>
        <v>0</v>
      </c>
      <c r="LL106" s="230">
        <f t="shared" si="136"/>
        <v>0</v>
      </c>
      <c r="LM106" s="231">
        <f t="shared" si="137"/>
        <v>0</v>
      </c>
      <c r="LN106" s="234">
        <f t="shared" si="138"/>
        <v>0</v>
      </c>
      <c r="LO106" s="233">
        <f t="shared" si="139"/>
        <v>0</v>
      </c>
      <c r="LP106" s="230">
        <f t="shared" si="140"/>
        <v>0</v>
      </c>
      <c r="LQ106" s="255">
        <f t="shared" si="141"/>
        <v>0</v>
      </c>
      <c r="LR106" s="426">
        <f t="shared" si="142"/>
        <v>0</v>
      </c>
      <c r="LS106" s="434">
        <f t="shared" si="143"/>
        <v>0</v>
      </c>
      <c r="LT106" s="426">
        <f t="shared" si="144"/>
        <v>0</v>
      </c>
      <c r="LU106" s="431">
        <f t="shared" si="145"/>
        <v>0</v>
      </c>
      <c r="LV106" s="429" t="s">
        <v>343</v>
      </c>
      <c r="LW106" s="434" t="s">
        <v>343</v>
      </c>
      <c r="LX106" s="426">
        <f t="shared" si="146"/>
        <v>0</v>
      </c>
      <c r="LY106" s="431">
        <f t="shared" si="147"/>
        <v>0</v>
      </c>
      <c r="MD106" s="26"/>
      <c r="ME106" s="26"/>
      <c r="MG106" s="26"/>
    </row>
    <row r="107" spans="2:345" s="4" customFormat="1" ht="16.5" customHeight="1" x14ac:dyDescent="0.25">
      <c r="B107" s="46" t="s">
        <v>264</v>
      </c>
      <c r="C107" s="952"/>
      <c r="D107" s="953"/>
      <c r="E107" s="313"/>
      <c r="F107" s="314"/>
      <c r="G107" s="315"/>
      <c r="H107" s="59"/>
      <c r="I107" s="57">
        <f>INT(ROUND(F107,2)*(IF(RIGHT(G107,1)="*",data!$J$11*H107+(IF(H107&gt;0, data!$K$11,0)),(IF(G107&gt;0,data!$J$11*RIGHT(G107,5)+data!$K$11,0)))))</f>
        <v>0</v>
      </c>
      <c r="J107" s="57">
        <f>IF(E107&gt;0,I107*E107,0)</f>
        <v>0</v>
      </c>
      <c r="K107" s="319"/>
      <c r="L107" s="320"/>
      <c r="M107" s="318"/>
      <c r="N107" s="57">
        <f>INT(ROUND(F107,2)*(IF(J107&gt;0,(IF(L107="ano",data!$J$6,0)),0)))</f>
        <v>0</v>
      </c>
      <c r="O107" s="61">
        <f>IF(M107&gt;E107,N107*E107,N107*M107)</f>
        <v>0</v>
      </c>
      <c r="P107" s="63">
        <f>J107+O107</f>
        <v>0</v>
      </c>
      <c r="Q107" s="26"/>
      <c r="R107" s="292" t="str">
        <f t="shared" si="90"/>
        <v/>
      </c>
      <c r="S107" s="293" t="str">
        <f t="shared" si="91"/>
        <v/>
      </c>
      <c r="T107" s="65" t="s">
        <v>343</v>
      </c>
      <c r="U107" s="294" t="str">
        <f t="shared" si="130"/>
        <v/>
      </c>
      <c r="V107" s="4">
        <f t="shared" si="131"/>
        <v>0</v>
      </c>
      <c r="W107" s="26">
        <f>IF(H107&gt;0,IF(RIGHT(G107,1)="*",0,1),0)</f>
        <v>0</v>
      </c>
      <c r="X107" s="26">
        <f>IF(OR(G107=data!$I$18,G107=data!$I$19,G107=data!$I$20,G107=data!$I$21,G107=data!$I$22,G107=data!$I$23,G107=data!$I$24,G107=data!$I$25,G107=data!$I$26,G107=data!$I$27,G107=data!$I$28,G107=data!$I$29,G107=data!$I$30,G107=data!$I$31,G107=data!$I$32,G107=data!$I$33,G107=data!$I$34,G107=data!$I$35,G107=data!$I$36,G107=data!$I$37,G107=data!$I$38,G107=data!$I$39,G107=data!$I$40,G107=data!$I$41,G107=data!$I$42,G107=data!$I$43,G107=data!$I$44),1,0)</f>
        <v>0</v>
      </c>
      <c r="Z107" s="179" t="s">
        <v>300</v>
      </c>
      <c r="AA107" s="10"/>
      <c r="AB107" s="10"/>
      <c r="AC107" s="171">
        <v>160</v>
      </c>
      <c r="AD107" s="336"/>
      <c r="AE107" s="227"/>
      <c r="AF107" s="171">
        <v>160</v>
      </c>
      <c r="AG107" s="336"/>
      <c r="AH107" s="227"/>
      <c r="AI107" s="171">
        <v>160</v>
      </c>
      <c r="AJ107" s="336"/>
      <c r="AK107" s="227"/>
      <c r="AL107" s="171">
        <v>160</v>
      </c>
      <c r="AM107" s="336"/>
      <c r="AN107" s="227"/>
      <c r="AO107" s="171">
        <v>160</v>
      </c>
      <c r="AP107" s="336"/>
      <c r="AQ107" s="227"/>
      <c r="AR107" s="171">
        <v>160</v>
      </c>
      <c r="AS107" s="336"/>
      <c r="AT107" s="227"/>
      <c r="AU107" s="171">
        <v>160</v>
      </c>
      <c r="AV107" s="336"/>
      <c r="AW107" s="227"/>
      <c r="AX107" s="171">
        <v>160</v>
      </c>
      <c r="AY107" s="336"/>
      <c r="AZ107" s="227"/>
      <c r="BA107" s="171">
        <v>160</v>
      </c>
      <c r="BB107" s="336"/>
      <c r="BC107" s="227"/>
      <c r="BD107" s="171">
        <v>160</v>
      </c>
      <c r="BE107" s="336"/>
      <c r="BF107" s="227"/>
      <c r="BG107" s="171">
        <v>160</v>
      </c>
      <c r="BH107" s="336"/>
      <c r="BI107" s="227"/>
      <c r="BJ107" s="171">
        <v>160</v>
      </c>
      <c r="BK107" s="336"/>
      <c r="BL107" s="227"/>
      <c r="BM107" s="337">
        <f t="shared" si="92"/>
        <v>0</v>
      </c>
      <c r="BN107" s="231">
        <f t="shared" si="93"/>
        <v>0</v>
      </c>
      <c r="BO107" s="230">
        <f t="shared" si="94"/>
        <v>0</v>
      </c>
      <c r="BP107" s="231">
        <f t="shared" si="95"/>
        <v>0</v>
      </c>
      <c r="BQ107" s="1"/>
      <c r="BR107" s="1"/>
      <c r="BS107" s="167">
        <v>160</v>
      </c>
      <c r="BT107" s="335"/>
      <c r="BU107" s="180"/>
      <c r="BV107" s="167">
        <v>160</v>
      </c>
      <c r="BW107" s="335"/>
      <c r="BX107" s="180"/>
      <c r="BY107" s="167">
        <v>160</v>
      </c>
      <c r="BZ107" s="335"/>
      <c r="CA107" s="180"/>
      <c r="CB107" s="167">
        <v>160</v>
      </c>
      <c r="CC107" s="335"/>
      <c r="CD107" s="180"/>
      <c r="CE107" s="167">
        <v>160</v>
      </c>
      <c r="CF107" s="335"/>
      <c r="CG107" s="180"/>
      <c r="CH107" s="167">
        <v>160</v>
      </c>
      <c r="CI107" s="335"/>
      <c r="CJ107" s="180"/>
      <c r="CK107" s="167">
        <v>160</v>
      </c>
      <c r="CL107" s="335"/>
      <c r="CM107" s="180"/>
      <c r="CN107" s="167">
        <v>160</v>
      </c>
      <c r="CO107" s="335"/>
      <c r="CP107" s="180"/>
      <c r="CQ107" s="256">
        <f t="shared" si="96"/>
        <v>0</v>
      </c>
      <c r="CR107" s="255">
        <f t="shared" si="97"/>
        <v>0</v>
      </c>
      <c r="CS107" s="230">
        <f t="shared" si="98"/>
        <v>0</v>
      </c>
      <c r="CT107" s="231">
        <f t="shared" si="99"/>
        <v>0</v>
      </c>
      <c r="CU107" s="1"/>
      <c r="CV107" s="1"/>
      <c r="CW107" s="167">
        <v>160</v>
      </c>
      <c r="CX107" s="351"/>
      <c r="CY107" s="172"/>
      <c r="CZ107" s="198">
        <v>160</v>
      </c>
      <c r="DA107" s="336"/>
      <c r="DB107" s="172"/>
      <c r="DC107" s="198">
        <v>160</v>
      </c>
      <c r="DD107" s="336"/>
      <c r="DE107" s="172"/>
      <c r="DF107" s="198">
        <v>160</v>
      </c>
      <c r="DG107" s="336"/>
      <c r="DH107" s="172"/>
      <c r="DI107" s="198">
        <v>160</v>
      </c>
      <c r="DJ107" s="336"/>
      <c r="DK107" s="172"/>
      <c r="DL107" s="167">
        <v>160</v>
      </c>
      <c r="DM107" s="351"/>
      <c r="DN107" s="172"/>
      <c r="DO107" s="198">
        <v>160</v>
      </c>
      <c r="DP107" s="336"/>
      <c r="DQ107" s="172"/>
      <c r="DR107" s="198">
        <v>160</v>
      </c>
      <c r="DS107" s="336"/>
      <c r="DT107" s="172"/>
      <c r="DU107" s="256">
        <f t="shared" si="100"/>
        <v>0</v>
      </c>
      <c r="DV107" s="255">
        <f t="shared" si="101"/>
        <v>0</v>
      </c>
      <c r="DW107" s="230">
        <f t="shared" si="102"/>
        <v>0</v>
      </c>
      <c r="DX107" s="231">
        <f t="shared" si="103"/>
        <v>0</v>
      </c>
      <c r="DY107" s="1"/>
      <c r="DZ107" s="1"/>
      <c r="EA107" s="357">
        <v>160</v>
      </c>
      <c r="EB107" s="335"/>
      <c r="EC107" s="172"/>
      <c r="ED107" s="198">
        <v>160</v>
      </c>
      <c r="EE107" s="335"/>
      <c r="EF107" s="172"/>
      <c r="EG107" s="198">
        <v>160</v>
      </c>
      <c r="EH107" s="335"/>
      <c r="EI107" s="172"/>
      <c r="EJ107" s="198">
        <v>160</v>
      </c>
      <c r="EK107" s="335"/>
      <c r="EL107" s="172"/>
      <c r="EM107" s="167">
        <v>160</v>
      </c>
      <c r="EN107" s="351"/>
      <c r="EO107" s="172"/>
      <c r="EP107" s="198">
        <v>160</v>
      </c>
      <c r="EQ107" s="335"/>
      <c r="ER107" s="172"/>
      <c r="ES107" s="167">
        <v>160</v>
      </c>
      <c r="ET107" s="351"/>
      <c r="EU107" s="172"/>
      <c r="EV107" s="198">
        <v>160</v>
      </c>
      <c r="EW107" s="335"/>
      <c r="EX107" s="172"/>
      <c r="EY107" s="256">
        <f t="shared" si="104"/>
        <v>0</v>
      </c>
      <c r="EZ107" s="255">
        <f t="shared" si="105"/>
        <v>0</v>
      </c>
      <c r="FA107" s="230">
        <f t="shared" si="106"/>
        <v>0</v>
      </c>
      <c r="FB107" s="231">
        <f t="shared" si="107"/>
        <v>0</v>
      </c>
      <c r="FC107" s="1"/>
      <c r="FD107" s="1"/>
      <c r="FE107" s="357">
        <v>160</v>
      </c>
      <c r="FF107" s="335"/>
      <c r="FG107" s="172"/>
      <c r="FH107" s="198">
        <v>160</v>
      </c>
      <c r="FI107" s="335"/>
      <c r="FJ107" s="172"/>
      <c r="FK107" s="198">
        <v>160</v>
      </c>
      <c r="FL107" s="335"/>
      <c r="FM107" s="172"/>
      <c r="FN107" s="198">
        <v>160</v>
      </c>
      <c r="FO107" s="335"/>
      <c r="FP107" s="172"/>
      <c r="FQ107" s="198">
        <v>160</v>
      </c>
      <c r="FR107" s="335"/>
      <c r="FS107" s="172"/>
      <c r="FT107" s="198">
        <v>160</v>
      </c>
      <c r="FU107" s="335"/>
      <c r="FV107" s="172"/>
      <c r="FW107" s="198">
        <v>160</v>
      </c>
      <c r="FX107" s="335"/>
      <c r="FY107" s="172"/>
      <c r="FZ107" s="198">
        <v>160</v>
      </c>
      <c r="GA107" s="335"/>
      <c r="GB107" s="172"/>
      <c r="GC107" s="256">
        <f t="shared" si="108"/>
        <v>0</v>
      </c>
      <c r="GD107" s="255">
        <f t="shared" si="109"/>
        <v>0</v>
      </c>
      <c r="GE107" s="230">
        <f t="shared" si="110"/>
        <v>0</v>
      </c>
      <c r="GF107" s="231">
        <f t="shared" si="111"/>
        <v>0</v>
      </c>
      <c r="GG107" s="1"/>
      <c r="GH107" s="1"/>
      <c r="GI107" s="357">
        <v>160</v>
      </c>
      <c r="GJ107" s="335"/>
      <c r="GK107" s="172"/>
      <c r="GL107" s="198">
        <v>160</v>
      </c>
      <c r="GM107" s="335"/>
      <c r="GN107" s="172"/>
      <c r="GO107" s="167">
        <v>160</v>
      </c>
      <c r="GP107" s="351"/>
      <c r="GQ107" s="172"/>
      <c r="GR107" s="167">
        <v>160</v>
      </c>
      <c r="GS107" s="351"/>
      <c r="GT107" s="172"/>
      <c r="GU107" s="167">
        <v>160</v>
      </c>
      <c r="GV107" s="351"/>
      <c r="GW107" s="172"/>
      <c r="GX107" s="167">
        <v>160</v>
      </c>
      <c r="GY107" s="351"/>
      <c r="GZ107" s="172"/>
      <c r="HA107" s="198">
        <v>160</v>
      </c>
      <c r="HB107" s="335"/>
      <c r="HC107" s="172"/>
      <c r="HD107" s="198">
        <v>160</v>
      </c>
      <c r="HE107" s="335"/>
      <c r="HF107" s="172"/>
      <c r="HG107" s="256">
        <f t="shared" si="112"/>
        <v>0</v>
      </c>
      <c r="HH107" s="255">
        <f t="shared" si="113"/>
        <v>0</v>
      </c>
      <c r="HI107" s="230">
        <f t="shared" si="114"/>
        <v>0</v>
      </c>
      <c r="HJ107" s="231">
        <f t="shared" si="115"/>
        <v>0</v>
      </c>
      <c r="HK107" s="1"/>
      <c r="HL107" s="1"/>
      <c r="HM107" s="167">
        <v>160</v>
      </c>
      <c r="HN107" s="351"/>
      <c r="HO107" s="172"/>
      <c r="HP107" s="167">
        <v>160</v>
      </c>
      <c r="HQ107" s="351"/>
      <c r="HR107" s="172"/>
      <c r="HS107" s="167">
        <v>160</v>
      </c>
      <c r="HT107" s="351"/>
      <c r="HU107" s="172"/>
      <c r="HV107" s="167">
        <v>160</v>
      </c>
      <c r="HW107" s="351"/>
      <c r="HX107" s="172"/>
      <c r="HY107" s="167">
        <v>160</v>
      </c>
      <c r="HZ107" s="351"/>
      <c r="IA107" s="172"/>
      <c r="IB107" s="167">
        <v>160</v>
      </c>
      <c r="IC107" s="351"/>
      <c r="ID107" s="172"/>
      <c r="IE107" s="167">
        <v>160</v>
      </c>
      <c r="IF107" s="351"/>
      <c r="IG107" s="172"/>
      <c r="IH107" s="167">
        <v>160</v>
      </c>
      <c r="II107" s="351"/>
      <c r="IJ107" s="172"/>
      <c r="IK107" s="256">
        <f t="shared" si="116"/>
        <v>0</v>
      </c>
      <c r="IL107" s="255">
        <f t="shared" si="117"/>
        <v>0</v>
      </c>
      <c r="IM107" s="230">
        <f t="shared" si="118"/>
        <v>0</v>
      </c>
      <c r="IN107" s="231">
        <f t="shared" si="119"/>
        <v>0</v>
      </c>
      <c r="IO107" s="1"/>
      <c r="IP107" s="1"/>
      <c r="IQ107" s="167">
        <v>160</v>
      </c>
      <c r="IR107" s="351"/>
      <c r="IS107" s="172"/>
      <c r="IT107" s="167">
        <v>160</v>
      </c>
      <c r="IU107" s="351"/>
      <c r="IV107" s="172"/>
      <c r="IW107" s="167">
        <v>160</v>
      </c>
      <c r="IX107" s="351"/>
      <c r="IY107" s="172"/>
      <c r="IZ107" s="167">
        <v>160</v>
      </c>
      <c r="JA107" s="351"/>
      <c r="JB107" s="172"/>
      <c r="JC107" s="167">
        <v>160</v>
      </c>
      <c r="JD107" s="351"/>
      <c r="JE107" s="172"/>
      <c r="JF107" s="167">
        <v>160</v>
      </c>
      <c r="JG107" s="351"/>
      <c r="JH107" s="172"/>
      <c r="JI107" s="209">
        <v>160</v>
      </c>
      <c r="JJ107" s="351"/>
      <c r="JK107" s="172"/>
      <c r="JL107" s="167">
        <v>160</v>
      </c>
      <c r="JM107" s="351"/>
      <c r="JN107" s="172"/>
      <c r="JO107" s="256">
        <f t="shared" si="120"/>
        <v>0</v>
      </c>
      <c r="JP107" s="255">
        <f t="shared" si="121"/>
        <v>0</v>
      </c>
      <c r="JQ107" s="230">
        <f t="shared" si="122"/>
        <v>0</v>
      </c>
      <c r="JR107" s="231">
        <f t="shared" si="123"/>
        <v>0</v>
      </c>
      <c r="JS107" s="1"/>
      <c r="JT107" s="1"/>
      <c r="JU107" s="357">
        <v>160</v>
      </c>
      <c r="JV107" s="335"/>
      <c r="JW107" s="172"/>
      <c r="JX107" s="167">
        <v>160</v>
      </c>
      <c r="JY107" s="351"/>
      <c r="JZ107" s="172"/>
      <c r="KA107" s="198">
        <v>160</v>
      </c>
      <c r="KB107" s="335"/>
      <c r="KC107" s="172"/>
      <c r="KD107" s="198">
        <v>160</v>
      </c>
      <c r="KE107" s="335"/>
      <c r="KF107" s="172"/>
      <c r="KG107" s="167">
        <v>160</v>
      </c>
      <c r="KH107" s="351"/>
      <c r="KI107" s="172"/>
      <c r="KJ107" s="167">
        <v>160</v>
      </c>
      <c r="KK107" s="351"/>
      <c r="KL107" s="172"/>
      <c r="KM107" s="167">
        <v>160</v>
      </c>
      <c r="KN107" s="351"/>
      <c r="KO107" s="172"/>
      <c r="KP107" s="167">
        <v>160</v>
      </c>
      <c r="KQ107" s="351"/>
      <c r="KR107" s="172"/>
      <c r="KS107" s="256">
        <f t="shared" si="124"/>
        <v>0</v>
      </c>
      <c r="KT107" s="255">
        <f t="shared" si="125"/>
        <v>0</v>
      </c>
      <c r="KU107" s="230">
        <f t="shared" si="126"/>
        <v>0</v>
      </c>
      <c r="KV107" s="231">
        <f t="shared" si="127"/>
        <v>0</v>
      </c>
      <c r="KW107" s="1"/>
      <c r="KX107" s="1"/>
      <c r="KY107" s="287" t="s">
        <v>300</v>
      </c>
      <c r="KZ107" s="365">
        <v>160</v>
      </c>
      <c r="LA107" s="335"/>
      <c r="LB107" s="180"/>
      <c r="LC107" s="256">
        <f t="shared" si="128"/>
        <v>0</v>
      </c>
      <c r="LD107" s="231">
        <f t="shared" si="132"/>
        <v>0</v>
      </c>
      <c r="LE107" s="230">
        <f t="shared" si="129"/>
        <v>0</v>
      </c>
      <c r="LF107" s="255">
        <f t="shared" si="133"/>
        <v>0</v>
      </c>
      <c r="LG107" s="297"/>
      <c r="LH107" s="1"/>
      <c r="LI107" s="1"/>
      <c r="LJ107" s="232">
        <f t="shared" si="134"/>
        <v>0</v>
      </c>
      <c r="LK107" s="259">
        <f t="shared" si="135"/>
        <v>0</v>
      </c>
      <c r="LL107" s="230">
        <f t="shared" si="136"/>
        <v>0</v>
      </c>
      <c r="LM107" s="231">
        <f t="shared" si="137"/>
        <v>0</v>
      </c>
      <c r="LN107" s="234">
        <f t="shared" si="138"/>
        <v>0</v>
      </c>
      <c r="LO107" s="233">
        <f t="shared" si="139"/>
        <v>0</v>
      </c>
      <c r="LP107" s="230">
        <f t="shared" si="140"/>
        <v>0</v>
      </c>
      <c r="LQ107" s="255">
        <f t="shared" si="141"/>
        <v>0</v>
      </c>
      <c r="LR107" s="426">
        <f t="shared" si="142"/>
        <v>0</v>
      </c>
      <c r="LS107" s="434">
        <f t="shared" si="143"/>
        <v>0</v>
      </c>
      <c r="LT107" s="426">
        <f t="shared" si="144"/>
        <v>0</v>
      </c>
      <c r="LU107" s="431">
        <f t="shared" si="145"/>
        <v>0</v>
      </c>
      <c r="LV107" s="429" t="s">
        <v>343</v>
      </c>
      <c r="LW107" s="434" t="s">
        <v>343</v>
      </c>
      <c r="LX107" s="426">
        <f t="shared" si="146"/>
        <v>0</v>
      </c>
      <c r="LY107" s="431">
        <f t="shared" si="147"/>
        <v>0</v>
      </c>
      <c r="LZ107" s="1"/>
      <c r="MD107" s="26"/>
      <c r="ME107" s="26"/>
      <c r="MG107" s="26"/>
    </row>
    <row r="108" spans="2:345" s="4" customFormat="1" ht="15" hidden="1" customHeight="1" x14ac:dyDescent="0.25">
      <c r="B108" s="46"/>
      <c r="C108" s="572"/>
      <c r="D108" s="596"/>
      <c r="E108" s="597"/>
      <c r="F108" s="575"/>
      <c r="G108" s="598"/>
      <c r="H108" s="58"/>
      <c r="I108" s="57">
        <f>INT(ROUND(F108,2)*(IF(RIGHT(G108,1)="*",data!$J$11*H108+(IF(H108&gt;0, data!$K$11,0)),(IF(G108&gt;0,data!$J$11*RIGHT(G108,5)+data!$K$11,0)))))</f>
        <v>0</v>
      </c>
      <c r="J108" s="57"/>
      <c r="K108" s="599"/>
      <c r="L108" s="600"/>
      <c r="M108" s="131"/>
      <c r="N108" s="57">
        <f>INT(ROUND(F108,2)*(IF(J108&gt;0,(IF(L108="ano",data!$J$6,0)),0)))</f>
        <v>0</v>
      </c>
      <c r="O108" s="61"/>
      <c r="P108" s="64"/>
      <c r="Q108" s="26"/>
      <c r="R108" s="292" t="str">
        <f t="shared" si="90"/>
        <v/>
      </c>
      <c r="S108" s="293" t="str">
        <f t="shared" si="91"/>
        <v/>
      </c>
      <c r="T108" s="65" t="s">
        <v>343</v>
      </c>
      <c r="U108" s="294" t="str">
        <f t="shared" si="130"/>
        <v/>
      </c>
      <c r="V108" s="4">
        <f t="shared" si="131"/>
        <v>0</v>
      </c>
      <c r="W108" s="26"/>
      <c r="X108" s="26">
        <f>IF(OR(G108=data!$I$18,G108=data!$I$19,G108=data!$I$20,G108=data!$I$21,G108=data!$I$22,G108=data!$I$23,G108=data!$I$24,G108=data!$I$25,G108=data!$I$26,G108=data!$I$27,G108=data!$I$28,G108=data!$I$29,G108=data!$I$30,G108=data!$I$31,G108=data!$I$32,G108=data!$I$33,G108=data!$I$34,G108=data!$I$35,G108=data!$I$36,G108=data!$I$37,G108=data!$I$38,G108=data!$I$39,G108=data!$I$40,G108=data!$I$41,G108=data!$I$42,G108=data!$I$43,G108=data!$I$44),1,0)</f>
        <v>0</v>
      </c>
      <c r="Z108" s="176" t="s">
        <v>300</v>
      </c>
      <c r="AA108" s="10"/>
      <c r="AB108" s="10"/>
      <c r="AC108" s="578">
        <v>160</v>
      </c>
      <c r="AD108" s="579"/>
      <c r="AE108" s="580"/>
      <c r="AF108" s="578">
        <v>160</v>
      </c>
      <c r="AG108" s="579"/>
      <c r="AH108" s="580"/>
      <c r="AI108" s="578">
        <v>160</v>
      </c>
      <c r="AJ108" s="579"/>
      <c r="AK108" s="580"/>
      <c r="AL108" s="578">
        <v>160</v>
      </c>
      <c r="AM108" s="579"/>
      <c r="AN108" s="580"/>
      <c r="AO108" s="578">
        <v>160</v>
      </c>
      <c r="AP108" s="579"/>
      <c r="AQ108" s="580"/>
      <c r="AR108" s="578">
        <v>160</v>
      </c>
      <c r="AS108" s="579"/>
      <c r="AT108" s="580"/>
      <c r="AU108" s="578">
        <v>160</v>
      </c>
      <c r="AV108" s="579"/>
      <c r="AW108" s="580"/>
      <c r="AX108" s="578">
        <v>160</v>
      </c>
      <c r="AY108" s="579"/>
      <c r="AZ108" s="580"/>
      <c r="BA108" s="578">
        <v>160</v>
      </c>
      <c r="BB108" s="579"/>
      <c r="BC108" s="580"/>
      <c r="BD108" s="578">
        <v>160</v>
      </c>
      <c r="BE108" s="579"/>
      <c r="BF108" s="580"/>
      <c r="BG108" s="578">
        <v>160</v>
      </c>
      <c r="BH108" s="579"/>
      <c r="BI108" s="580"/>
      <c r="BJ108" s="578">
        <v>160</v>
      </c>
      <c r="BK108" s="579"/>
      <c r="BL108" s="580"/>
      <c r="BM108" s="337">
        <f t="shared" si="92"/>
        <v>0</v>
      </c>
      <c r="BN108" s="231">
        <f t="shared" si="93"/>
        <v>0</v>
      </c>
      <c r="BO108" s="230">
        <f t="shared" si="94"/>
        <v>0</v>
      </c>
      <c r="BP108" s="231">
        <f t="shared" si="95"/>
        <v>0</v>
      </c>
      <c r="BQ108" s="1"/>
      <c r="BR108" s="1"/>
      <c r="BS108" s="177">
        <v>160</v>
      </c>
      <c r="BT108" s="591"/>
      <c r="BU108" s="178"/>
      <c r="BV108" s="177">
        <v>160</v>
      </c>
      <c r="BW108" s="591"/>
      <c r="BX108" s="178"/>
      <c r="BY108" s="177">
        <v>160</v>
      </c>
      <c r="BZ108" s="591"/>
      <c r="CA108" s="178"/>
      <c r="CB108" s="177">
        <v>160</v>
      </c>
      <c r="CC108" s="591"/>
      <c r="CD108" s="178"/>
      <c r="CE108" s="177">
        <v>160</v>
      </c>
      <c r="CF108" s="591"/>
      <c r="CG108" s="178"/>
      <c r="CH108" s="177">
        <v>160</v>
      </c>
      <c r="CI108" s="591"/>
      <c r="CJ108" s="178"/>
      <c r="CK108" s="177">
        <v>160</v>
      </c>
      <c r="CL108" s="591"/>
      <c r="CM108" s="178"/>
      <c r="CN108" s="177">
        <v>160</v>
      </c>
      <c r="CO108" s="591"/>
      <c r="CP108" s="178"/>
      <c r="CQ108" s="256">
        <f t="shared" si="96"/>
        <v>0</v>
      </c>
      <c r="CR108" s="255">
        <f t="shared" si="97"/>
        <v>0</v>
      </c>
      <c r="CS108" s="230">
        <f t="shared" si="98"/>
        <v>0</v>
      </c>
      <c r="CT108" s="231">
        <f t="shared" si="99"/>
        <v>0</v>
      </c>
      <c r="CU108" s="1"/>
      <c r="CV108" s="1"/>
      <c r="CW108" s="177">
        <v>160</v>
      </c>
      <c r="CX108" s="584"/>
      <c r="CY108" s="585"/>
      <c r="CZ108" s="205">
        <v>160</v>
      </c>
      <c r="DA108" s="579"/>
      <c r="DB108" s="585"/>
      <c r="DC108" s="205">
        <v>160</v>
      </c>
      <c r="DD108" s="579"/>
      <c r="DE108" s="585"/>
      <c r="DF108" s="205">
        <v>160</v>
      </c>
      <c r="DG108" s="579"/>
      <c r="DH108" s="585"/>
      <c r="DI108" s="205">
        <v>160</v>
      </c>
      <c r="DJ108" s="579"/>
      <c r="DK108" s="585"/>
      <c r="DL108" s="177">
        <v>160</v>
      </c>
      <c r="DM108" s="584"/>
      <c r="DN108" s="585"/>
      <c r="DO108" s="205">
        <v>160</v>
      </c>
      <c r="DP108" s="579"/>
      <c r="DQ108" s="585"/>
      <c r="DR108" s="205">
        <v>160</v>
      </c>
      <c r="DS108" s="579"/>
      <c r="DT108" s="585"/>
      <c r="DU108" s="256">
        <f t="shared" si="100"/>
        <v>0</v>
      </c>
      <c r="DV108" s="255">
        <f t="shared" si="101"/>
        <v>0</v>
      </c>
      <c r="DW108" s="230">
        <f t="shared" si="102"/>
        <v>0</v>
      </c>
      <c r="DX108" s="231">
        <f t="shared" si="103"/>
        <v>0</v>
      </c>
      <c r="DY108" s="1"/>
      <c r="DZ108" s="1"/>
      <c r="EA108" s="586">
        <v>160</v>
      </c>
      <c r="EB108" s="591"/>
      <c r="EC108" s="585"/>
      <c r="ED108" s="205">
        <v>160</v>
      </c>
      <c r="EE108" s="591"/>
      <c r="EF108" s="585"/>
      <c r="EG108" s="205">
        <v>160</v>
      </c>
      <c r="EH108" s="591"/>
      <c r="EI108" s="585"/>
      <c r="EJ108" s="205">
        <v>160</v>
      </c>
      <c r="EK108" s="591"/>
      <c r="EL108" s="585"/>
      <c r="EM108" s="177">
        <v>160</v>
      </c>
      <c r="EN108" s="584"/>
      <c r="EO108" s="585"/>
      <c r="EP108" s="205">
        <v>160</v>
      </c>
      <c r="EQ108" s="591"/>
      <c r="ER108" s="585"/>
      <c r="ES108" s="177">
        <v>160</v>
      </c>
      <c r="ET108" s="584"/>
      <c r="EU108" s="585"/>
      <c r="EV108" s="205">
        <v>160</v>
      </c>
      <c r="EW108" s="591"/>
      <c r="EX108" s="585"/>
      <c r="EY108" s="256">
        <f t="shared" si="104"/>
        <v>0</v>
      </c>
      <c r="EZ108" s="255">
        <f t="shared" si="105"/>
        <v>0</v>
      </c>
      <c r="FA108" s="230">
        <f t="shared" si="106"/>
        <v>0</v>
      </c>
      <c r="FB108" s="231">
        <f t="shared" si="107"/>
        <v>0</v>
      </c>
      <c r="FC108" s="1"/>
      <c r="FD108" s="1"/>
      <c r="FE108" s="586">
        <v>160</v>
      </c>
      <c r="FF108" s="591"/>
      <c r="FG108" s="585"/>
      <c r="FH108" s="205">
        <v>160</v>
      </c>
      <c r="FI108" s="591"/>
      <c r="FJ108" s="585"/>
      <c r="FK108" s="205">
        <v>160</v>
      </c>
      <c r="FL108" s="591"/>
      <c r="FM108" s="585"/>
      <c r="FN108" s="205">
        <v>160</v>
      </c>
      <c r="FO108" s="591"/>
      <c r="FP108" s="585"/>
      <c r="FQ108" s="205">
        <v>160</v>
      </c>
      <c r="FR108" s="591"/>
      <c r="FS108" s="585"/>
      <c r="FT108" s="205">
        <v>160</v>
      </c>
      <c r="FU108" s="591"/>
      <c r="FV108" s="585"/>
      <c r="FW108" s="205">
        <v>160</v>
      </c>
      <c r="FX108" s="591"/>
      <c r="FY108" s="585"/>
      <c r="FZ108" s="205">
        <v>160</v>
      </c>
      <c r="GA108" s="591"/>
      <c r="GB108" s="585"/>
      <c r="GC108" s="256">
        <f t="shared" si="108"/>
        <v>0</v>
      </c>
      <c r="GD108" s="255">
        <f t="shared" si="109"/>
        <v>0</v>
      </c>
      <c r="GE108" s="230">
        <f t="shared" si="110"/>
        <v>0</v>
      </c>
      <c r="GF108" s="231">
        <f t="shared" si="111"/>
        <v>0</v>
      </c>
      <c r="GG108" s="1"/>
      <c r="GH108" s="1"/>
      <c r="GI108" s="586">
        <v>160</v>
      </c>
      <c r="GJ108" s="591"/>
      <c r="GK108" s="585"/>
      <c r="GL108" s="205">
        <v>160</v>
      </c>
      <c r="GM108" s="591"/>
      <c r="GN108" s="585"/>
      <c r="GO108" s="177">
        <v>160</v>
      </c>
      <c r="GP108" s="584"/>
      <c r="GQ108" s="585"/>
      <c r="GR108" s="177">
        <v>160</v>
      </c>
      <c r="GS108" s="584"/>
      <c r="GT108" s="585"/>
      <c r="GU108" s="177">
        <v>160</v>
      </c>
      <c r="GV108" s="584"/>
      <c r="GW108" s="585"/>
      <c r="GX108" s="177">
        <v>160</v>
      </c>
      <c r="GY108" s="584"/>
      <c r="GZ108" s="585"/>
      <c r="HA108" s="205">
        <v>160</v>
      </c>
      <c r="HB108" s="591"/>
      <c r="HC108" s="585"/>
      <c r="HD108" s="205">
        <v>160</v>
      </c>
      <c r="HE108" s="591"/>
      <c r="HF108" s="585"/>
      <c r="HG108" s="256">
        <f t="shared" si="112"/>
        <v>0</v>
      </c>
      <c r="HH108" s="255">
        <f t="shared" si="113"/>
        <v>0</v>
      </c>
      <c r="HI108" s="230">
        <f t="shared" si="114"/>
        <v>0</v>
      </c>
      <c r="HJ108" s="231">
        <f t="shared" si="115"/>
        <v>0</v>
      </c>
      <c r="HK108" s="1"/>
      <c r="HL108" s="1"/>
      <c r="HM108" s="177">
        <v>160</v>
      </c>
      <c r="HN108" s="584"/>
      <c r="HO108" s="585"/>
      <c r="HP108" s="177">
        <v>160</v>
      </c>
      <c r="HQ108" s="584"/>
      <c r="HR108" s="585"/>
      <c r="HS108" s="177">
        <v>160</v>
      </c>
      <c r="HT108" s="584"/>
      <c r="HU108" s="585"/>
      <c r="HV108" s="177">
        <v>160</v>
      </c>
      <c r="HW108" s="584"/>
      <c r="HX108" s="585"/>
      <c r="HY108" s="177">
        <v>160</v>
      </c>
      <c r="HZ108" s="584"/>
      <c r="IA108" s="585"/>
      <c r="IB108" s="177">
        <v>160</v>
      </c>
      <c r="IC108" s="584"/>
      <c r="ID108" s="585"/>
      <c r="IE108" s="177">
        <v>160</v>
      </c>
      <c r="IF108" s="584"/>
      <c r="IG108" s="585"/>
      <c r="IH108" s="177">
        <v>160</v>
      </c>
      <c r="II108" s="584"/>
      <c r="IJ108" s="585"/>
      <c r="IK108" s="256">
        <f t="shared" si="116"/>
        <v>0</v>
      </c>
      <c r="IL108" s="255">
        <f t="shared" si="117"/>
        <v>0</v>
      </c>
      <c r="IM108" s="230">
        <f t="shared" si="118"/>
        <v>0</v>
      </c>
      <c r="IN108" s="231">
        <f t="shared" si="119"/>
        <v>0</v>
      </c>
      <c r="IO108" s="1"/>
      <c r="IP108" s="1"/>
      <c r="IQ108" s="177">
        <v>160</v>
      </c>
      <c r="IR108" s="584"/>
      <c r="IS108" s="585"/>
      <c r="IT108" s="177">
        <v>160</v>
      </c>
      <c r="IU108" s="584"/>
      <c r="IV108" s="585"/>
      <c r="IW108" s="177">
        <v>160</v>
      </c>
      <c r="IX108" s="584"/>
      <c r="IY108" s="585"/>
      <c r="IZ108" s="177">
        <v>160</v>
      </c>
      <c r="JA108" s="584"/>
      <c r="JB108" s="585"/>
      <c r="JC108" s="177">
        <v>160</v>
      </c>
      <c r="JD108" s="584"/>
      <c r="JE108" s="585"/>
      <c r="JF108" s="177">
        <v>160</v>
      </c>
      <c r="JG108" s="584"/>
      <c r="JH108" s="585"/>
      <c r="JI108" s="568">
        <v>160</v>
      </c>
      <c r="JJ108" s="584"/>
      <c r="JK108" s="585"/>
      <c r="JL108" s="177">
        <v>160</v>
      </c>
      <c r="JM108" s="584"/>
      <c r="JN108" s="585"/>
      <c r="JO108" s="256">
        <f t="shared" si="120"/>
        <v>0</v>
      </c>
      <c r="JP108" s="255">
        <f t="shared" si="121"/>
        <v>0</v>
      </c>
      <c r="JQ108" s="230">
        <f t="shared" si="122"/>
        <v>0</v>
      </c>
      <c r="JR108" s="231">
        <f t="shared" si="123"/>
        <v>0</v>
      </c>
      <c r="JS108" s="1"/>
      <c r="JT108" s="1"/>
      <c r="JU108" s="586">
        <v>160</v>
      </c>
      <c r="JV108" s="591"/>
      <c r="JW108" s="585"/>
      <c r="JX108" s="177">
        <v>160</v>
      </c>
      <c r="JY108" s="584"/>
      <c r="JZ108" s="585"/>
      <c r="KA108" s="205">
        <v>160</v>
      </c>
      <c r="KB108" s="591"/>
      <c r="KC108" s="585"/>
      <c r="KD108" s="205">
        <v>160</v>
      </c>
      <c r="KE108" s="591"/>
      <c r="KF108" s="585"/>
      <c r="KG108" s="177">
        <v>160</v>
      </c>
      <c r="KH108" s="584"/>
      <c r="KI108" s="585"/>
      <c r="KJ108" s="177">
        <v>160</v>
      </c>
      <c r="KK108" s="584"/>
      <c r="KL108" s="585"/>
      <c r="KM108" s="177">
        <v>160</v>
      </c>
      <c r="KN108" s="584"/>
      <c r="KO108" s="585"/>
      <c r="KP108" s="177">
        <v>160</v>
      </c>
      <c r="KQ108" s="584"/>
      <c r="KR108" s="585"/>
      <c r="KS108" s="256">
        <f t="shared" si="124"/>
        <v>0</v>
      </c>
      <c r="KT108" s="255">
        <f t="shared" si="125"/>
        <v>0</v>
      </c>
      <c r="KU108" s="230">
        <f t="shared" si="126"/>
        <v>0</v>
      </c>
      <c r="KV108" s="231">
        <f t="shared" si="127"/>
        <v>0</v>
      </c>
      <c r="KW108" s="1"/>
      <c r="KX108" s="1"/>
      <c r="KY108" s="589" t="s">
        <v>300</v>
      </c>
      <c r="KZ108" s="595">
        <v>160</v>
      </c>
      <c r="LA108" s="591"/>
      <c r="LB108" s="178"/>
      <c r="LC108" s="256">
        <f t="shared" si="128"/>
        <v>0</v>
      </c>
      <c r="LD108" s="231">
        <f t="shared" si="132"/>
        <v>0</v>
      </c>
      <c r="LE108" s="230">
        <f t="shared" si="129"/>
        <v>0</v>
      </c>
      <c r="LF108" s="255">
        <f t="shared" si="133"/>
        <v>0</v>
      </c>
      <c r="LG108" s="592"/>
      <c r="LH108" s="1"/>
      <c r="LI108" s="1"/>
      <c r="LJ108" s="232">
        <f t="shared" si="134"/>
        <v>0</v>
      </c>
      <c r="LK108" s="259">
        <f t="shared" si="135"/>
        <v>0</v>
      </c>
      <c r="LL108" s="230">
        <f t="shared" si="136"/>
        <v>0</v>
      </c>
      <c r="LM108" s="231">
        <f t="shared" si="137"/>
        <v>0</v>
      </c>
      <c r="LN108" s="234">
        <f t="shared" si="138"/>
        <v>0</v>
      </c>
      <c r="LO108" s="233">
        <f t="shared" si="139"/>
        <v>0</v>
      </c>
      <c r="LP108" s="230">
        <f t="shared" si="140"/>
        <v>0</v>
      </c>
      <c r="LQ108" s="255">
        <f t="shared" si="141"/>
        <v>0</v>
      </c>
      <c r="LR108" s="426">
        <f t="shared" si="142"/>
        <v>0</v>
      </c>
      <c r="LS108" s="434">
        <f t="shared" si="143"/>
        <v>0</v>
      </c>
      <c r="LT108" s="426">
        <f t="shared" si="144"/>
        <v>0</v>
      </c>
      <c r="LU108" s="431">
        <f t="shared" si="145"/>
        <v>0</v>
      </c>
      <c r="LV108" s="429" t="s">
        <v>343</v>
      </c>
      <c r="LW108" s="434" t="s">
        <v>343</v>
      </c>
      <c r="LX108" s="426">
        <f t="shared" si="146"/>
        <v>0</v>
      </c>
      <c r="LY108" s="431">
        <f t="shared" si="147"/>
        <v>0</v>
      </c>
      <c r="LZ108" s="1"/>
      <c r="MD108" s="26"/>
      <c r="ME108" s="26"/>
      <c r="MG108" s="26"/>
    </row>
    <row r="109" spans="2:345" s="4" customFormat="1" ht="16.5" customHeight="1" x14ac:dyDescent="0.25">
      <c r="B109" s="46" t="s">
        <v>265</v>
      </c>
      <c r="C109" s="952"/>
      <c r="D109" s="953"/>
      <c r="E109" s="313"/>
      <c r="F109" s="314"/>
      <c r="G109" s="315"/>
      <c r="H109" s="59"/>
      <c r="I109" s="57">
        <f>INT(ROUND(F109,2)*(IF(RIGHT(G109,1)="*",data!$J$11*H109+(IF(H109&gt;0, data!$K$11,0)),(IF(G109&gt;0,data!$J$11*RIGHT(G109,5)+data!$K$11,0)))))</f>
        <v>0</v>
      </c>
      <c r="J109" s="57">
        <f>IF(E109&gt;0,I109*E109,0)</f>
        <v>0</v>
      </c>
      <c r="K109" s="319"/>
      <c r="L109" s="320"/>
      <c r="M109" s="318"/>
      <c r="N109" s="57">
        <f>INT(ROUND(F109,2)*(IF(J109&gt;0,(IF(L109="ano",data!$J$6,0)),0)))</f>
        <v>0</v>
      </c>
      <c r="O109" s="61">
        <f>IF(M109&gt;E109,N109*E109,N109*M109)</f>
        <v>0</v>
      </c>
      <c r="P109" s="63">
        <f>J109+O109</f>
        <v>0</v>
      </c>
      <c r="Q109" s="26"/>
      <c r="R109" s="292" t="str">
        <f t="shared" si="90"/>
        <v/>
      </c>
      <c r="S109" s="293" t="str">
        <f t="shared" si="91"/>
        <v/>
      </c>
      <c r="T109" s="65" t="s">
        <v>343</v>
      </c>
      <c r="U109" s="294" t="str">
        <f t="shared" si="130"/>
        <v/>
      </c>
      <c r="V109" s="4">
        <f t="shared" si="131"/>
        <v>0</v>
      </c>
      <c r="W109" s="26">
        <f>IF(H109&gt;0,IF(RIGHT(G109,1)="*",0,1),0)</f>
        <v>0</v>
      </c>
      <c r="X109" s="26">
        <f>IF(OR(G109=data!$I$18,G109=data!$I$19,G109=data!$I$20,G109=data!$I$21,G109=data!$I$22,G109=data!$I$23,G109=data!$I$24,G109=data!$I$25,G109=data!$I$26,G109=data!$I$27,G109=data!$I$28,G109=data!$I$29,G109=data!$I$30,G109=data!$I$31,G109=data!$I$32,G109=data!$I$33,G109=data!$I$34,G109=data!$I$35,G109=data!$I$36,G109=data!$I$37,G109=data!$I$38,G109=data!$I$39,G109=data!$I$40,G109=data!$I$41,G109=data!$I$42,G109=data!$I$43,G109=data!$I$44),1,0)</f>
        <v>0</v>
      </c>
      <c r="Z109" s="179" t="s">
        <v>300</v>
      </c>
      <c r="AA109" s="10"/>
      <c r="AB109" s="10"/>
      <c r="AC109" s="171">
        <v>160</v>
      </c>
      <c r="AD109" s="336"/>
      <c r="AE109" s="227"/>
      <c r="AF109" s="171">
        <v>160</v>
      </c>
      <c r="AG109" s="336"/>
      <c r="AH109" s="227"/>
      <c r="AI109" s="171">
        <v>160</v>
      </c>
      <c r="AJ109" s="336"/>
      <c r="AK109" s="227"/>
      <c r="AL109" s="171">
        <v>160</v>
      </c>
      <c r="AM109" s="336"/>
      <c r="AN109" s="227"/>
      <c r="AO109" s="171">
        <v>160</v>
      </c>
      <c r="AP109" s="336"/>
      <c r="AQ109" s="227"/>
      <c r="AR109" s="171">
        <v>160</v>
      </c>
      <c r="AS109" s="336"/>
      <c r="AT109" s="227"/>
      <c r="AU109" s="171">
        <v>160</v>
      </c>
      <c r="AV109" s="336"/>
      <c r="AW109" s="227"/>
      <c r="AX109" s="171">
        <v>160</v>
      </c>
      <c r="AY109" s="336"/>
      <c r="AZ109" s="227"/>
      <c r="BA109" s="171">
        <v>160</v>
      </c>
      <c r="BB109" s="336"/>
      <c r="BC109" s="227"/>
      <c r="BD109" s="171">
        <v>160</v>
      </c>
      <c r="BE109" s="336"/>
      <c r="BF109" s="227"/>
      <c r="BG109" s="171">
        <v>160</v>
      </c>
      <c r="BH109" s="336"/>
      <c r="BI109" s="227"/>
      <c r="BJ109" s="171">
        <v>160</v>
      </c>
      <c r="BK109" s="336"/>
      <c r="BL109" s="227"/>
      <c r="BM109" s="337">
        <f t="shared" si="92"/>
        <v>0</v>
      </c>
      <c r="BN109" s="231">
        <f t="shared" si="93"/>
        <v>0</v>
      </c>
      <c r="BO109" s="230">
        <f t="shared" si="94"/>
        <v>0</v>
      </c>
      <c r="BP109" s="231">
        <f t="shared" si="95"/>
        <v>0</v>
      </c>
      <c r="BQ109" s="1"/>
      <c r="BR109" s="1"/>
      <c r="BS109" s="167">
        <v>160</v>
      </c>
      <c r="BT109" s="335"/>
      <c r="BU109" s="180"/>
      <c r="BV109" s="167">
        <v>160</v>
      </c>
      <c r="BW109" s="335"/>
      <c r="BX109" s="180"/>
      <c r="BY109" s="167">
        <v>160</v>
      </c>
      <c r="BZ109" s="335"/>
      <c r="CA109" s="180"/>
      <c r="CB109" s="167">
        <v>160</v>
      </c>
      <c r="CC109" s="335"/>
      <c r="CD109" s="180"/>
      <c r="CE109" s="167">
        <v>160</v>
      </c>
      <c r="CF109" s="335"/>
      <c r="CG109" s="180"/>
      <c r="CH109" s="167">
        <v>160</v>
      </c>
      <c r="CI109" s="335"/>
      <c r="CJ109" s="180"/>
      <c r="CK109" s="167">
        <v>160</v>
      </c>
      <c r="CL109" s="335"/>
      <c r="CM109" s="180"/>
      <c r="CN109" s="167">
        <v>160</v>
      </c>
      <c r="CO109" s="335"/>
      <c r="CP109" s="180"/>
      <c r="CQ109" s="256">
        <f t="shared" si="96"/>
        <v>0</v>
      </c>
      <c r="CR109" s="255">
        <f t="shared" si="97"/>
        <v>0</v>
      </c>
      <c r="CS109" s="230">
        <f t="shared" si="98"/>
        <v>0</v>
      </c>
      <c r="CT109" s="231">
        <f t="shared" si="99"/>
        <v>0</v>
      </c>
      <c r="CU109" s="1"/>
      <c r="CV109" s="1"/>
      <c r="CW109" s="167">
        <v>160</v>
      </c>
      <c r="CX109" s="351"/>
      <c r="CY109" s="172"/>
      <c r="CZ109" s="198">
        <v>160</v>
      </c>
      <c r="DA109" s="336"/>
      <c r="DB109" s="172"/>
      <c r="DC109" s="198">
        <v>160</v>
      </c>
      <c r="DD109" s="336"/>
      <c r="DE109" s="172"/>
      <c r="DF109" s="198">
        <v>160</v>
      </c>
      <c r="DG109" s="336"/>
      <c r="DH109" s="172"/>
      <c r="DI109" s="198">
        <v>160</v>
      </c>
      <c r="DJ109" s="336"/>
      <c r="DK109" s="172"/>
      <c r="DL109" s="167">
        <v>160</v>
      </c>
      <c r="DM109" s="351"/>
      <c r="DN109" s="172"/>
      <c r="DO109" s="198">
        <v>160</v>
      </c>
      <c r="DP109" s="336"/>
      <c r="DQ109" s="172"/>
      <c r="DR109" s="198">
        <v>160</v>
      </c>
      <c r="DS109" s="336"/>
      <c r="DT109" s="172"/>
      <c r="DU109" s="256">
        <f t="shared" si="100"/>
        <v>0</v>
      </c>
      <c r="DV109" s="255">
        <f t="shared" si="101"/>
        <v>0</v>
      </c>
      <c r="DW109" s="230">
        <f t="shared" si="102"/>
        <v>0</v>
      </c>
      <c r="DX109" s="231">
        <f t="shared" si="103"/>
        <v>0</v>
      </c>
      <c r="DY109" s="1"/>
      <c r="DZ109" s="1"/>
      <c r="EA109" s="357">
        <v>160</v>
      </c>
      <c r="EB109" s="335"/>
      <c r="EC109" s="172"/>
      <c r="ED109" s="198">
        <v>160</v>
      </c>
      <c r="EE109" s="335"/>
      <c r="EF109" s="172"/>
      <c r="EG109" s="198">
        <v>160</v>
      </c>
      <c r="EH109" s="335"/>
      <c r="EI109" s="172"/>
      <c r="EJ109" s="198">
        <v>160</v>
      </c>
      <c r="EK109" s="335"/>
      <c r="EL109" s="172"/>
      <c r="EM109" s="167">
        <v>160</v>
      </c>
      <c r="EN109" s="351"/>
      <c r="EO109" s="172"/>
      <c r="EP109" s="198">
        <v>160</v>
      </c>
      <c r="EQ109" s="335"/>
      <c r="ER109" s="172"/>
      <c r="ES109" s="167">
        <v>160</v>
      </c>
      <c r="ET109" s="351"/>
      <c r="EU109" s="172"/>
      <c r="EV109" s="198">
        <v>160</v>
      </c>
      <c r="EW109" s="335"/>
      <c r="EX109" s="172"/>
      <c r="EY109" s="256">
        <f t="shared" si="104"/>
        <v>0</v>
      </c>
      <c r="EZ109" s="255">
        <f t="shared" si="105"/>
        <v>0</v>
      </c>
      <c r="FA109" s="230">
        <f t="shared" si="106"/>
        <v>0</v>
      </c>
      <c r="FB109" s="231">
        <f t="shared" si="107"/>
        <v>0</v>
      </c>
      <c r="FC109" s="1"/>
      <c r="FD109" s="1"/>
      <c r="FE109" s="357">
        <v>160</v>
      </c>
      <c r="FF109" s="335"/>
      <c r="FG109" s="172"/>
      <c r="FH109" s="198">
        <v>160</v>
      </c>
      <c r="FI109" s="335"/>
      <c r="FJ109" s="172"/>
      <c r="FK109" s="198">
        <v>160</v>
      </c>
      <c r="FL109" s="335"/>
      <c r="FM109" s="172"/>
      <c r="FN109" s="198">
        <v>160</v>
      </c>
      <c r="FO109" s="335"/>
      <c r="FP109" s="172"/>
      <c r="FQ109" s="198">
        <v>160</v>
      </c>
      <c r="FR109" s="335"/>
      <c r="FS109" s="172"/>
      <c r="FT109" s="198">
        <v>160</v>
      </c>
      <c r="FU109" s="335"/>
      <c r="FV109" s="172"/>
      <c r="FW109" s="198">
        <v>160</v>
      </c>
      <c r="FX109" s="335"/>
      <c r="FY109" s="172"/>
      <c r="FZ109" s="198">
        <v>160</v>
      </c>
      <c r="GA109" s="335"/>
      <c r="GB109" s="172"/>
      <c r="GC109" s="256">
        <f t="shared" si="108"/>
        <v>0</v>
      </c>
      <c r="GD109" s="255">
        <f t="shared" si="109"/>
        <v>0</v>
      </c>
      <c r="GE109" s="230">
        <f t="shared" si="110"/>
        <v>0</v>
      </c>
      <c r="GF109" s="231">
        <f t="shared" si="111"/>
        <v>0</v>
      </c>
      <c r="GG109" s="1"/>
      <c r="GH109" s="1"/>
      <c r="GI109" s="357">
        <v>160</v>
      </c>
      <c r="GJ109" s="335"/>
      <c r="GK109" s="172"/>
      <c r="GL109" s="198">
        <v>160</v>
      </c>
      <c r="GM109" s="335"/>
      <c r="GN109" s="172"/>
      <c r="GO109" s="167">
        <v>160</v>
      </c>
      <c r="GP109" s="351"/>
      <c r="GQ109" s="172"/>
      <c r="GR109" s="167">
        <v>160</v>
      </c>
      <c r="GS109" s="351"/>
      <c r="GT109" s="172"/>
      <c r="GU109" s="167">
        <v>160</v>
      </c>
      <c r="GV109" s="351"/>
      <c r="GW109" s="172"/>
      <c r="GX109" s="167">
        <v>160</v>
      </c>
      <c r="GY109" s="351"/>
      <c r="GZ109" s="172"/>
      <c r="HA109" s="198">
        <v>160</v>
      </c>
      <c r="HB109" s="335"/>
      <c r="HC109" s="172"/>
      <c r="HD109" s="198">
        <v>160</v>
      </c>
      <c r="HE109" s="335"/>
      <c r="HF109" s="172"/>
      <c r="HG109" s="256">
        <f t="shared" si="112"/>
        <v>0</v>
      </c>
      <c r="HH109" s="255">
        <f t="shared" si="113"/>
        <v>0</v>
      </c>
      <c r="HI109" s="230">
        <f t="shared" si="114"/>
        <v>0</v>
      </c>
      <c r="HJ109" s="231">
        <f t="shared" si="115"/>
        <v>0</v>
      </c>
      <c r="HK109" s="1"/>
      <c r="HL109" s="1"/>
      <c r="HM109" s="167">
        <v>160</v>
      </c>
      <c r="HN109" s="351"/>
      <c r="HO109" s="172"/>
      <c r="HP109" s="167">
        <v>160</v>
      </c>
      <c r="HQ109" s="351"/>
      <c r="HR109" s="172"/>
      <c r="HS109" s="167">
        <v>160</v>
      </c>
      <c r="HT109" s="351"/>
      <c r="HU109" s="172"/>
      <c r="HV109" s="167">
        <v>160</v>
      </c>
      <c r="HW109" s="351"/>
      <c r="HX109" s="172"/>
      <c r="HY109" s="167">
        <v>160</v>
      </c>
      <c r="HZ109" s="351"/>
      <c r="IA109" s="172"/>
      <c r="IB109" s="167">
        <v>160</v>
      </c>
      <c r="IC109" s="351"/>
      <c r="ID109" s="172"/>
      <c r="IE109" s="167">
        <v>160</v>
      </c>
      <c r="IF109" s="351"/>
      <c r="IG109" s="172"/>
      <c r="IH109" s="167">
        <v>160</v>
      </c>
      <c r="II109" s="351"/>
      <c r="IJ109" s="172"/>
      <c r="IK109" s="256">
        <f t="shared" si="116"/>
        <v>0</v>
      </c>
      <c r="IL109" s="255">
        <f t="shared" si="117"/>
        <v>0</v>
      </c>
      <c r="IM109" s="230">
        <f t="shared" si="118"/>
        <v>0</v>
      </c>
      <c r="IN109" s="231">
        <f t="shared" si="119"/>
        <v>0</v>
      </c>
      <c r="IO109" s="1"/>
      <c r="IP109" s="1"/>
      <c r="IQ109" s="167">
        <v>160</v>
      </c>
      <c r="IR109" s="351"/>
      <c r="IS109" s="172"/>
      <c r="IT109" s="167">
        <v>160</v>
      </c>
      <c r="IU109" s="351"/>
      <c r="IV109" s="172"/>
      <c r="IW109" s="167">
        <v>160</v>
      </c>
      <c r="IX109" s="351"/>
      <c r="IY109" s="172"/>
      <c r="IZ109" s="167">
        <v>160</v>
      </c>
      <c r="JA109" s="351"/>
      <c r="JB109" s="172"/>
      <c r="JC109" s="167">
        <v>160</v>
      </c>
      <c r="JD109" s="351"/>
      <c r="JE109" s="172"/>
      <c r="JF109" s="167">
        <v>160</v>
      </c>
      <c r="JG109" s="351"/>
      <c r="JH109" s="172"/>
      <c r="JI109" s="209">
        <v>160</v>
      </c>
      <c r="JJ109" s="351"/>
      <c r="JK109" s="172"/>
      <c r="JL109" s="167">
        <v>160</v>
      </c>
      <c r="JM109" s="351"/>
      <c r="JN109" s="172"/>
      <c r="JO109" s="256">
        <f t="shared" si="120"/>
        <v>0</v>
      </c>
      <c r="JP109" s="255">
        <f t="shared" si="121"/>
        <v>0</v>
      </c>
      <c r="JQ109" s="230">
        <f t="shared" si="122"/>
        <v>0</v>
      </c>
      <c r="JR109" s="231">
        <f t="shared" si="123"/>
        <v>0</v>
      </c>
      <c r="JS109" s="1"/>
      <c r="JT109" s="1"/>
      <c r="JU109" s="357">
        <v>160</v>
      </c>
      <c r="JV109" s="335"/>
      <c r="JW109" s="172"/>
      <c r="JX109" s="167">
        <v>160</v>
      </c>
      <c r="JY109" s="351"/>
      <c r="JZ109" s="172"/>
      <c r="KA109" s="198">
        <v>160</v>
      </c>
      <c r="KB109" s="335"/>
      <c r="KC109" s="172"/>
      <c r="KD109" s="198">
        <v>160</v>
      </c>
      <c r="KE109" s="335"/>
      <c r="KF109" s="172"/>
      <c r="KG109" s="167">
        <v>160</v>
      </c>
      <c r="KH109" s="351"/>
      <c r="KI109" s="172"/>
      <c r="KJ109" s="167">
        <v>160</v>
      </c>
      <c r="KK109" s="351"/>
      <c r="KL109" s="172"/>
      <c r="KM109" s="167">
        <v>160</v>
      </c>
      <c r="KN109" s="351"/>
      <c r="KO109" s="172"/>
      <c r="KP109" s="167">
        <v>160</v>
      </c>
      <c r="KQ109" s="351"/>
      <c r="KR109" s="172"/>
      <c r="KS109" s="256">
        <f t="shared" si="124"/>
        <v>0</v>
      </c>
      <c r="KT109" s="255">
        <f t="shared" si="125"/>
        <v>0</v>
      </c>
      <c r="KU109" s="230">
        <f t="shared" si="126"/>
        <v>0</v>
      </c>
      <c r="KV109" s="231">
        <f t="shared" si="127"/>
        <v>0</v>
      </c>
      <c r="KW109" s="1"/>
      <c r="KX109" s="1"/>
      <c r="KY109" s="287" t="s">
        <v>300</v>
      </c>
      <c r="KZ109" s="365">
        <v>160</v>
      </c>
      <c r="LA109" s="335"/>
      <c r="LB109" s="180"/>
      <c r="LC109" s="256">
        <f t="shared" si="128"/>
        <v>0</v>
      </c>
      <c r="LD109" s="231">
        <f t="shared" si="132"/>
        <v>0</v>
      </c>
      <c r="LE109" s="230">
        <f t="shared" si="129"/>
        <v>0</v>
      </c>
      <c r="LF109" s="255">
        <f t="shared" si="133"/>
        <v>0</v>
      </c>
      <c r="LG109" s="297"/>
      <c r="LH109" s="1"/>
      <c r="LI109" s="1"/>
      <c r="LJ109" s="232">
        <f t="shared" si="134"/>
        <v>0</v>
      </c>
      <c r="LK109" s="259">
        <f t="shared" si="135"/>
        <v>0</v>
      </c>
      <c r="LL109" s="230">
        <f t="shared" si="136"/>
        <v>0</v>
      </c>
      <c r="LM109" s="231">
        <f t="shared" si="137"/>
        <v>0</v>
      </c>
      <c r="LN109" s="234">
        <f t="shared" si="138"/>
        <v>0</v>
      </c>
      <c r="LO109" s="233">
        <f t="shared" si="139"/>
        <v>0</v>
      </c>
      <c r="LP109" s="230">
        <f t="shared" si="140"/>
        <v>0</v>
      </c>
      <c r="LQ109" s="255">
        <f t="shared" si="141"/>
        <v>0</v>
      </c>
      <c r="LR109" s="426">
        <f t="shared" si="142"/>
        <v>0</v>
      </c>
      <c r="LS109" s="434">
        <f t="shared" si="143"/>
        <v>0</v>
      </c>
      <c r="LT109" s="426">
        <f t="shared" si="144"/>
        <v>0</v>
      </c>
      <c r="LU109" s="431">
        <f t="shared" si="145"/>
        <v>0</v>
      </c>
      <c r="LV109" s="429" t="s">
        <v>343</v>
      </c>
      <c r="LW109" s="434" t="s">
        <v>343</v>
      </c>
      <c r="LX109" s="426">
        <f t="shared" si="146"/>
        <v>0</v>
      </c>
      <c r="LY109" s="431">
        <f t="shared" si="147"/>
        <v>0</v>
      </c>
      <c r="LZ109" s="1"/>
      <c r="MD109" s="26"/>
      <c r="ME109" s="26"/>
      <c r="MG109" s="26"/>
    </row>
    <row r="110" spans="2:345" s="4" customFormat="1" ht="15" hidden="1" customHeight="1" x14ac:dyDescent="0.25">
      <c r="B110" s="46"/>
      <c r="C110" s="572"/>
      <c r="D110" s="596"/>
      <c r="E110" s="597"/>
      <c r="F110" s="575"/>
      <c r="G110" s="598"/>
      <c r="H110" s="58"/>
      <c r="I110" s="57">
        <f>INT(ROUND(F110,2)*(IF(RIGHT(G110,1)="*",data!$J$11*H110+(IF(H110&gt;0, data!$K$11,0)),(IF(G110&gt;0,data!$J$11*RIGHT(G110,5)+data!$K$11,0)))))</f>
        <v>0</v>
      </c>
      <c r="J110" s="57"/>
      <c r="K110" s="599"/>
      <c r="L110" s="600"/>
      <c r="M110" s="131"/>
      <c r="N110" s="57">
        <f>INT(ROUND(F110,2)*(IF(J110&gt;0,(IF(L110="ano",data!$J$6,0)),0)))</f>
        <v>0</v>
      </c>
      <c r="O110" s="61"/>
      <c r="P110" s="64"/>
      <c r="Q110" s="26"/>
      <c r="R110" s="292" t="str">
        <f t="shared" si="90"/>
        <v/>
      </c>
      <c r="S110" s="293" t="str">
        <f t="shared" si="91"/>
        <v/>
      </c>
      <c r="T110" s="65" t="s">
        <v>343</v>
      </c>
      <c r="U110" s="294" t="str">
        <f t="shared" si="130"/>
        <v/>
      </c>
      <c r="V110" s="4">
        <f t="shared" si="131"/>
        <v>0</v>
      </c>
      <c r="W110" s="26"/>
      <c r="X110" s="26">
        <f>IF(OR(G110=data!$I$18,G110=data!$I$19,G110=data!$I$20,G110=data!$I$21,G110=data!$I$22,G110=data!$I$23,G110=data!$I$24,G110=data!$I$25,G110=data!$I$26,G110=data!$I$27,G110=data!$I$28,G110=data!$I$29,G110=data!$I$30,G110=data!$I$31,G110=data!$I$32,G110=data!$I$33,G110=data!$I$34,G110=data!$I$35,G110=data!$I$36,G110=data!$I$37,G110=data!$I$38,G110=data!$I$39,G110=data!$I$40,G110=data!$I$41,G110=data!$I$42,G110=data!$I$43,G110=data!$I$44),1,0)</f>
        <v>0</v>
      </c>
      <c r="Z110" s="176" t="s">
        <v>300</v>
      </c>
      <c r="AA110" s="10"/>
      <c r="AB110" s="10"/>
      <c r="AC110" s="578">
        <v>160</v>
      </c>
      <c r="AD110" s="579"/>
      <c r="AE110" s="580"/>
      <c r="AF110" s="578">
        <v>160</v>
      </c>
      <c r="AG110" s="579"/>
      <c r="AH110" s="580"/>
      <c r="AI110" s="578">
        <v>160</v>
      </c>
      <c r="AJ110" s="579"/>
      <c r="AK110" s="580"/>
      <c r="AL110" s="578">
        <v>160</v>
      </c>
      <c r="AM110" s="579"/>
      <c r="AN110" s="580"/>
      <c r="AO110" s="578">
        <v>160</v>
      </c>
      <c r="AP110" s="579"/>
      <c r="AQ110" s="580"/>
      <c r="AR110" s="578">
        <v>160</v>
      </c>
      <c r="AS110" s="579"/>
      <c r="AT110" s="580"/>
      <c r="AU110" s="578">
        <v>160</v>
      </c>
      <c r="AV110" s="579"/>
      <c r="AW110" s="580"/>
      <c r="AX110" s="578">
        <v>160</v>
      </c>
      <c r="AY110" s="579"/>
      <c r="AZ110" s="580"/>
      <c r="BA110" s="578">
        <v>160</v>
      </c>
      <c r="BB110" s="579"/>
      <c r="BC110" s="580"/>
      <c r="BD110" s="578">
        <v>160</v>
      </c>
      <c r="BE110" s="579"/>
      <c r="BF110" s="580"/>
      <c r="BG110" s="578">
        <v>160</v>
      </c>
      <c r="BH110" s="579"/>
      <c r="BI110" s="580"/>
      <c r="BJ110" s="578">
        <v>160</v>
      </c>
      <c r="BK110" s="579"/>
      <c r="BL110" s="580"/>
      <c r="BM110" s="337">
        <f t="shared" si="92"/>
        <v>0</v>
      </c>
      <c r="BN110" s="231">
        <f t="shared" si="93"/>
        <v>0</v>
      </c>
      <c r="BO110" s="230">
        <f t="shared" si="94"/>
        <v>0</v>
      </c>
      <c r="BP110" s="231">
        <f t="shared" si="95"/>
        <v>0</v>
      </c>
      <c r="BQ110" s="1"/>
      <c r="BR110" s="1"/>
      <c r="BS110" s="177">
        <v>160</v>
      </c>
      <c r="BT110" s="591"/>
      <c r="BU110" s="178"/>
      <c r="BV110" s="177">
        <v>160</v>
      </c>
      <c r="BW110" s="591"/>
      <c r="BX110" s="178"/>
      <c r="BY110" s="177">
        <v>160</v>
      </c>
      <c r="BZ110" s="591"/>
      <c r="CA110" s="178"/>
      <c r="CB110" s="177">
        <v>160</v>
      </c>
      <c r="CC110" s="591"/>
      <c r="CD110" s="178"/>
      <c r="CE110" s="177">
        <v>160</v>
      </c>
      <c r="CF110" s="591"/>
      <c r="CG110" s="178"/>
      <c r="CH110" s="177">
        <v>160</v>
      </c>
      <c r="CI110" s="591"/>
      <c r="CJ110" s="178"/>
      <c r="CK110" s="177">
        <v>160</v>
      </c>
      <c r="CL110" s="591"/>
      <c r="CM110" s="178"/>
      <c r="CN110" s="177">
        <v>160</v>
      </c>
      <c r="CO110" s="591"/>
      <c r="CP110" s="178"/>
      <c r="CQ110" s="256">
        <f t="shared" si="96"/>
        <v>0</v>
      </c>
      <c r="CR110" s="255">
        <f t="shared" si="97"/>
        <v>0</v>
      </c>
      <c r="CS110" s="230">
        <f t="shared" si="98"/>
        <v>0</v>
      </c>
      <c r="CT110" s="231">
        <f t="shared" si="99"/>
        <v>0</v>
      </c>
      <c r="CU110" s="1"/>
      <c r="CV110" s="1"/>
      <c r="CW110" s="177">
        <v>160</v>
      </c>
      <c r="CX110" s="584"/>
      <c r="CY110" s="585"/>
      <c r="CZ110" s="205">
        <v>160</v>
      </c>
      <c r="DA110" s="579"/>
      <c r="DB110" s="585"/>
      <c r="DC110" s="205">
        <v>160</v>
      </c>
      <c r="DD110" s="579"/>
      <c r="DE110" s="585"/>
      <c r="DF110" s="205">
        <v>160</v>
      </c>
      <c r="DG110" s="579"/>
      <c r="DH110" s="585"/>
      <c r="DI110" s="205">
        <v>160</v>
      </c>
      <c r="DJ110" s="579"/>
      <c r="DK110" s="585"/>
      <c r="DL110" s="177">
        <v>160</v>
      </c>
      <c r="DM110" s="584"/>
      <c r="DN110" s="585"/>
      <c r="DO110" s="205">
        <v>160</v>
      </c>
      <c r="DP110" s="579"/>
      <c r="DQ110" s="585"/>
      <c r="DR110" s="205">
        <v>160</v>
      </c>
      <c r="DS110" s="579"/>
      <c r="DT110" s="585"/>
      <c r="DU110" s="256">
        <f t="shared" si="100"/>
        <v>0</v>
      </c>
      <c r="DV110" s="255">
        <f t="shared" si="101"/>
        <v>0</v>
      </c>
      <c r="DW110" s="230">
        <f t="shared" si="102"/>
        <v>0</v>
      </c>
      <c r="DX110" s="231">
        <f t="shared" si="103"/>
        <v>0</v>
      </c>
      <c r="DY110" s="1"/>
      <c r="DZ110" s="1"/>
      <c r="EA110" s="586">
        <v>160</v>
      </c>
      <c r="EB110" s="591"/>
      <c r="EC110" s="585"/>
      <c r="ED110" s="205">
        <v>160</v>
      </c>
      <c r="EE110" s="591"/>
      <c r="EF110" s="585"/>
      <c r="EG110" s="205">
        <v>160</v>
      </c>
      <c r="EH110" s="591"/>
      <c r="EI110" s="585"/>
      <c r="EJ110" s="205">
        <v>160</v>
      </c>
      <c r="EK110" s="591"/>
      <c r="EL110" s="585"/>
      <c r="EM110" s="177">
        <v>160</v>
      </c>
      <c r="EN110" s="584"/>
      <c r="EO110" s="585"/>
      <c r="EP110" s="205">
        <v>160</v>
      </c>
      <c r="EQ110" s="591"/>
      <c r="ER110" s="585"/>
      <c r="ES110" s="177">
        <v>160</v>
      </c>
      <c r="ET110" s="584"/>
      <c r="EU110" s="585"/>
      <c r="EV110" s="205">
        <v>160</v>
      </c>
      <c r="EW110" s="591"/>
      <c r="EX110" s="585"/>
      <c r="EY110" s="256">
        <f t="shared" si="104"/>
        <v>0</v>
      </c>
      <c r="EZ110" s="255">
        <f t="shared" si="105"/>
        <v>0</v>
      </c>
      <c r="FA110" s="230">
        <f t="shared" si="106"/>
        <v>0</v>
      </c>
      <c r="FB110" s="231">
        <f t="shared" si="107"/>
        <v>0</v>
      </c>
      <c r="FC110" s="1"/>
      <c r="FD110" s="1"/>
      <c r="FE110" s="586">
        <v>160</v>
      </c>
      <c r="FF110" s="591"/>
      <c r="FG110" s="585"/>
      <c r="FH110" s="205">
        <v>160</v>
      </c>
      <c r="FI110" s="591"/>
      <c r="FJ110" s="585"/>
      <c r="FK110" s="205">
        <v>160</v>
      </c>
      <c r="FL110" s="591"/>
      <c r="FM110" s="585"/>
      <c r="FN110" s="205">
        <v>160</v>
      </c>
      <c r="FO110" s="591"/>
      <c r="FP110" s="585"/>
      <c r="FQ110" s="205">
        <v>160</v>
      </c>
      <c r="FR110" s="591"/>
      <c r="FS110" s="585"/>
      <c r="FT110" s="205">
        <v>160</v>
      </c>
      <c r="FU110" s="591"/>
      <c r="FV110" s="585"/>
      <c r="FW110" s="205">
        <v>160</v>
      </c>
      <c r="FX110" s="591"/>
      <c r="FY110" s="585"/>
      <c r="FZ110" s="205">
        <v>160</v>
      </c>
      <c r="GA110" s="591"/>
      <c r="GB110" s="585"/>
      <c r="GC110" s="256">
        <f t="shared" si="108"/>
        <v>0</v>
      </c>
      <c r="GD110" s="255">
        <f t="shared" si="109"/>
        <v>0</v>
      </c>
      <c r="GE110" s="230">
        <f t="shared" si="110"/>
        <v>0</v>
      </c>
      <c r="GF110" s="231">
        <f t="shared" si="111"/>
        <v>0</v>
      </c>
      <c r="GG110" s="1"/>
      <c r="GH110" s="1"/>
      <c r="GI110" s="586">
        <v>160</v>
      </c>
      <c r="GJ110" s="591"/>
      <c r="GK110" s="585"/>
      <c r="GL110" s="205">
        <v>160</v>
      </c>
      <c r="GM110" s="591"/>
      <c r="GN110" s="585"/>
      <c r="GO110" s="177">
        <v>160</v>
      </c>
      <c r="GP110" s="584"/>
      <c r="GQ110" s="585"/>
      <c r="GR110" s="177">
        <v>160</v>
      </c>
      <c r="GS110" s="584"/>
      <c r="GT110" s="585"/>
      <c r="GU110" s="177">
        <v>160</v>
      </c>
      <c r="GV110" s="584"/>
      <c r="GW110" s="585"/>
      <c r="GX110" s="177">
        <v>160</v>
      </c>
      <c r="GY110" s="584"/>
      <c r="GZ110" s="585"/>
      <c r="HA110" s="205">
        <v>160</v>
      </c>
      <c r="HB110" s="591"/>
      <c r="HC110" s="585"/>
      <c r="HD110" s="205">
        <v>160</v>
      </c>
      <c r="HE110" s="591"/>
      <c r="HF110" s="585"/>
      <c r="HG110" s="256">
        <f t="shared" si="112"/>
        <v>0</v>
      </c>
      <c r="HH110" s="255">
        <f t="shared" si="113"/>
        <v>0</v>
      </c>
      <c r="HI110" s="230">
        <f t="shared" si="114"/>
        <v>0</v>
      </c>
      <c r="HJ110" s="231">
        <f t="shared" si="115"/>
        <v>0</v>
      </c>
      <c r="HK110" s="1"/>
      <c r="HL110" s="1"/>
      <c r="HM110" s="177">
        <v>160</v>
      </c>
      <c r="HN110" s="584"/>
      <c r="HO110" s="585"/>
      <c r="HP110" s="177">
        <v>160</v>
      </c>
      <c r="HQ110" s="584"/>
      <c r="HR110" s="585"/>
      <c r="HS110" s="177">
        <v>160</v>
      </c>
      <c r="HT110" s="584"/>
      <c r="HU110" s="585"/>
      <c r="HV110" s="177">
        <v>160</v>
      </c>
      <c r="HW110" s="584"/>
      <c r="HX110" s="585"/>
      <c r="HY110" s="177">
        <v>160</v>
      </c>
      <c r="HZ110" s="584"/>
      <c r="IA110" s="585"/>
      <c r="IB110" s="177">
        <v>160</v>
      </c>
      <c r="IC110" s="584"/>
      <c r="ID110" s="585"/>
      <c r="IE110" s="177">
        <v>160</v>
      </c>
      <c r="IF110" s="584"/>
      <c r="IG110" s="585"/>
      <c r="IH110" s="177">
        <v>160</v>
      </c>
      <c r="II110" s="584"/>
      <c r="IJ110" s="585"/>
      <c r="IK110" s="256">
        <f t="shared" si="116"/>
        <v>0</v>
      </c>
      <c r="IL110" s="255">
        <f t="shared" si="117"/>
        <v>0</v>
      </c>
      <c r="IM110" s="230">
        <f t="shared" si="118"/>
        <v>0</v>
      </c>
      <c r="IN110" s="231">
        <f t="shared" si="119"/>
        <v>0</v>
      </c>
      <c r="IO110" s="1"/>
      <c r="IP110" s="1"/>
      <c r="IQ110" s="177">
        <v>160</v>
      </c>
      <c r="IR110" s="584"/>
      <c r="IS110" s="585"/>
      <c r="IT110" s="177">
        <v>160</v>
      </c>
      <c r="IU110" s="584"/>
      <c r="IV110" s="585"/>
      <c r="IW110" s="177">
        <v>160</v>
      </c>
      <c r="IX110" s="584"/>
      <c r="IY110" s="585"/>
      <c r="IZ110" s="177">
        <v>160</v>
      </c>
      <c r="JA110" s="584"/>
      <c r="JB110" s="585"/>
      <c r="JC110" s="177">
        <v>160</v>
      </c>
      <c r="JD110" s="584"/>
      <c r="JE110" s="585"/>
      <c r="JF110" s="177">
        <v>160</v>
      </c>
      <c r="JG110" s="584"/>
      <c r="JH110" s="585"/>
      <c r="JI110" s="568">
        <v>160</v>
      </c>
      <c r="JJ110" s="584"/>
      <c r="JK110" s="585"/>
      <c r="JL110" s="177">
        <v>160</v>
      </c>
      <c r="JM110" s="584"/>
      <c r="JN110" s="585"/>
      <c r="JO110" s="256">
        <f t="shared" si="120"/>
        <v>0</v>
      </c>
      <c r="JP110" s="255">
        <f t="shared" si="121"/>
        <v>0</v>
      </c>
      <c r="JQ110" s="230">
        <f t="shared" si="122"/>
        <v>0</v>
      </c>
      <c r="JR110" s="231">
        <f t="shared" si="123"/>
        <v>0</v>
      </c>
      <c r="JS110" s="1"/>
      <c r="JT110" s="1"/>
      <c r="JU110" s="586">
        <v>160</v>
      </c>
      <c r="JV110" s="591"/>
      <c r="JW110" s="585"/>
      <c r="JX110" s="177">
        <v>160</v>
      </c>
      <c r="JY110" s="584"/>
      <c r="JZ110" s="585"/>
      <c r="KA110" s="205">
        <v>160</v>
      </c>
      <c r="KB110" s="591"/>
      <c r="KC110" s="585"/>
      <c r="KD110" s="205">
        <v>160</v>
      </c>
      <c r="KE110" s="591"/>
      <c r="KF110" s="585"/>
      <c r="KG110" s="177">
        <v>160</v>
      </c>
      <c r="KH110" s="584"/>
      <c r="KI110" s="585"/>
      <c r="KJ110" s="177">
        <v>160</v>
      </c>
      <c r="KK110" s="584"/>
      <c r="KL110" s="585"/>
      <c r="KM110" s="177">
        <v>160</v>
      </c>
      <c r="KN110" s="584"/>
      <c r="KO110" s="585"/>
      <c r="KP110" s="177">
        <v>160</v>
      </c>
      <c r="KQ110" s="584"/>
      <c r="KR110" s="585"/>
      <c r="KS110" s="256">
        <f t="shared" si="124"/>
        <v>0</v>
      </c>
      <c r="KT110" s="255">
        <f t="shared" si="125"/>
        <v>0</v>
      </c>
      <c r="KU110" s="230">
        <f t="shared" si="126"/>
        <v>0</v>
      </c>
      <c r="KV110" s="231">
        <f t="shared" si="127"/>
        <v>0</v>
      </c>
      <c r="KW110" s="1"/>
      <c r="KX110" s="1"/>
      <c r="KY110" s="589" t="s">
        <v>300</v>
      </c>
      <c r="KZ110" s="595">
        <v>160</v>
      </c>
      <c r="LA110" s="591"/>
      <c r="LB110" s="178"/>
      <c r="LC110" s="256">
        <f t="shared" si="128"/>
        <v>0</v>
      </c>
      <c r="LD110" s="231">
        <f t="shared" si="132"/>
        <v>0</v>
      </c>
      <c r="LE110" s="230">
        <f t="shared" si="129"/>
        <v>0</v>
      </c>
      <c r="LF110" s="255">
        <f t="shared" si="133"/>
        <v>0</v>
      </c>
      <c r="LG110" s="592"/>
      <c r="LH110" s="1"/>
      <c r="LI110" s="1"/>
      <c r="LJ110" s="232">
        <f t="shared" si="134"/>
        <v>0</v>
      </c>
      <c r="LK110" s="259">
        <f t="shared" si="135"/>
        <v>0</v>
      </c>
      <c r="LL110" s="230">
        <f t="shared" si="136"/>
        <v>0</v>
      </c>
      <c r="LM110" s="231">
        <f t="shared" si="137"/>
        <v>0</v>
      </c>
      <c r="LN110" s="234">
        <f t="shared" si="138"/>
        <v>0</v>
      </c>
      <c r="LO110" s="233">
        <f t="shared" si="139"/>
        <v>0</v>
      </c>
      <c r="LP110" s="230">
        <f t="shared" si="140"/>
        <v>0</v>
      </c>
      <c r="LQ110" s="255">
        <f t="shared" si="141"/>
        <v>0</v>
      </c>
      <c r="LR110" s="426">
        <f t="shared" si="142"/>
        <v>0</v>
      </c>
      <c r="LS110" s="434">
        <f t="shared" si="143"/>
        <v>0</v>
      </c>
      <c r="LT110" s="426">
        <f t="shared" si="144"/>
        <v>0</v>
      </c>
      <c r="LU110" s="431">
        <f t="shared" si="145"/>
        <v>0</v>
      </c>
      <c r="LV110" s="429" t="s">
        <v>343</v>
      </c>
      <c r="LW110" s="434" t="s">
        <v>343</v>
      </c>
      <c r="LX110" s="426">
        <f t="shared" si="146"/>
        <v>0</v>
      </c>
      <c r="LY110" s="431">
        <f t="shared" si="147"/>
        <v>0</v>
      </c>
      <c r="LZ110" s="1"/>
      <c r="MD110" s="26"/>
      <c r="ME110" s="26"/>
      <c r="MG110" s="26"/>
    </row>
    <row r="111" spans="2:345" s="4" customFormat="1" ht="16.5" customHeight="1" x14ac:dyDescent="0.25">
      <c r="B111" s="46" t="s">
        <v>266</v>
      </c>
      <c r="C111" s="952"/>
      <c r="D111" s="953"/>
      <c r="E111" s="313"/>
      <c r="F111" s="314"/>
      <c r="G111" s="315"/>
      <c r="H111" s="59"/>
      <c r="I111" s="57">
        <f>INT(ROUND(F111,2)*(IF(RIGHT(G111,1)="*",data!$J$11*H111+(IF(H111&gt;0, data!$K$11,0)),(IF(G111&gt;0,data!$J$11*RIGHT(G111,5)+data!$K$11,0)))))</f>
        <v>0</v>
      </c>
      <c r="J111" s="57">
        <f>IF(E111&gt;0,I111*E111,0)</f>
        <v>0</v>
      </c>
      <c r="K111" s="319"/>
      <c r="L111" s="320"/>
      <c r="M111" s="318"/>
      <c r="N111" s="57">
        <f>INT(ROUND(F111,2)*(IF(J111&gt;0,(IF(L111="ano",data!$J$6,0)),0)))</f>
        <v>0</v>
      </c>
      <c r="O111" s="61">
        <f>IF(M111&gt;E111,N111*E111,N111*M111)</f>
        <v>0</v>
      </c>
      <c r="P111" s="63">
        <f>J111+O111</f>
        <v>0</v>
      </c>
      <c r="Q111" s="26"/>
      <c r="R111" s="292" t="str">
        <f t="shared" si="90"/>
        <v/>
      </c>
      <c r="S111" s="293" t="str">
        <f t="shared" si="91"/>
        <v/>
      </c>
      <c r="T111" s="65" t="s">
        <v>343</v>
      </c>
      <c r="U111" s="294" t="str">
        <f t="shared" si="130"/>
        <v/>
      </c>
      <c r="V111" s="4">
        <f t="shared" si="131"/>
        <v>0</v>
      </c>
      <c r="W111" s="26">
        <f>IF(H111&gt;0,IF(RIGHT(G111,1)="*",0,1),0)</f>
        <v>0</v>
      </c>
      <c r="X111" s="26">
        <f>IF(OR(G111=data!$I$18,G111=data!$I$19,G111=data!$I$20,G111=data!$I$21,G111=data!$I$22,G111=data!$I$23,G111=data!$I$24,G111=data!$I$25,G111=data!$I$26,G111=data!$I$27,G111=data!$I$28,G111=data!$I$29,G111=data!$I$30,G111=data!$I$31,G111=data!$I$32,G111=data!$I$33,G111=data!$I$34,G111=data!$I$35,G111=data!$I$36,G111=data!$I$37,G111=data!$I$38,G111=data!$I$39,G111=data!$I$40,G111=data!$I$41,G111=data!$I$42,G111=data!$I$43,G111=data!$I$44),1,0)</f>
        <v>0</v>
      </c>
      <c r="Z111" s="179" t="s">
        <v>300</v>
      </c>
      <c r="AA111" s="10"/>
      <c r="AB111" s="10"/>
      <c r="AC111" s="171">
        <v>160</v>
      </c>
      <c r="AD111" s="336"/>
      <c r="AE111" s="227"/>
      <c r="AF111" s="171">
        <v>160</v>
      </c>
      <c r="AG111" s="336"/>
      <c r="AH111" s="227"/>
      <c r="AI111" s="171">
        <v>160</v>
      </c>
      <c r="AJ111" s="336"/>
      <c r="AK111" s="227"/>
      <c r="AL111" s="171">
        <v>160</v>
      </c>
      <c r="AM111" s="336"/>
      <c r="AN111" s="227"/>
      <c r="AO111" s="171">
        <v>160</v>
      </c>
      <c r="AP111" s="336"/>
      <c r="AQ111" s="227"/>
      <c r="AR111" s="171">
        <v>160</v>
      </c>
      <c r="AS111" s="336"/>
      <c r="AT111" s="227"/>
      <c r="AU111" s="171">
        <v>160</v>
      </c>
      <c r="AV111" s="336"/>
      <c r="AW111" s="227"/>
      <c r="AX111" s="171">
        <v>160</v>
      </c>
      <c r="AY111" s="336"/>
      <c r="AZ111" s="227"/>
      <c r="BA111" s="171">
        <v>160</v>
      </c>
      <c r="BB111" s="336"/>
      <c r="BC111" s="227"/>
      <c r="BD111" s="171">
        <v>160</v>
      </c>
      <c r="BE111" s="336"/>
      <c r="BF111" s="227"/>
      <c r="BG111" s="171">
        <v>160</v>
      </c>
      <c r="BH111" s="336"/>
      <c r="BI111" s="227"/>
      <c r="BJ111" s="171">
        <v>160</v>
      </c>
      <c r="BK111" s="336"/>
      <c r="BL111" s="227"/>
      <c r="BM111" s="337">
        <f t="shared" si="92"/>
        <v>0</v>
      </c>
      <c r="BN111" s="231">
        <f t="shared" si="93"/>
        <v>0</v>
      </c>
      <c r="BO111" s="230">
        <f t="shared" si="94"/>
        <v>0</v>
      </c>
      <c r="BP111" s="231">
        <f t="shared" si="95"/>
        <v>0</v>
      </c>
      <c r="BQ111" s="1"/>
      <c r="BR111" s="1"/>
      <c r="BS111" s="167">
        <v>160</v>
      </c>
      <c r="BT111" s="335"/>
      <c r="BU111" s="180"/>
      <c r="BV111" s="167">
        <v>160</v>
      </c>
      <c r="BW111" s="335"/>
      <c r="BX111" s="180"/>
      <c r="BY111" s="167">
        <v>160</v>
      </c>
      <c r="BZ111" s="335"/>
      <c r="CA111" s="180"/>
      <c r="CB111" s="167">
        <v>160</v>
      </c>
      <c r="CC111" s="335"/>
      <c r="CD111" s="180"/>
      <c r="CE111" s="167">
        <v>160</v>
      </c>
      <c r="CF111" s="335"/>
      <c r="CG111" s="180"/>
      <c r="CH111" s="167">
        <v>160</v>
      </c>
      <c r="CI111" s="335"/>
      <c r="CJ111" s="180"/>
      <c r="CK111" s="167">
        <v>160</v>
      </c>
      <c r="CL111" s="335"/>
      <c r="CM111" s="180"/>
      <c r="CN111" s="167">
        <v>160</v>
      </c>
      <c r="CO111" s="335"/>
      <c r="CP111" s="180"/>
      <c r="CQ111" s="256">
        <f t="shared" si="96"/>
        <v>0</v>
      </c>
      <c r="CR111" s="255">
        <f t="shared" si="97"/>
        <v>0</v>
      </c>
      <c r="CS111" s="230">
        <f t="shared" si="98"/>
        <v>0</v>
      </c>
      <c r="CT111" s="231">
        <f t="shared" si="99"/>
        <v>0</v>
      </c>
      <c r="CU111" s="1"/>
      <c r="CV111" s="1"/>
      <c r="CW111" s="167">
        <v>160</v>
      </c>
      <c r="CX111" s="351"/>
      <c r="CY111" s="172"/>
      <c r="CZ111" s="198">
        <v>160</v>
      </c>
      <c r="DA111" s="336"/>
      <c r="DB111" s="172"/>
      <c r="DC111" s="198">
        <v>160</v>
      </c>
      <c r="DD111" s="336"/>
      <c r="DE111" s="172"/>
      <c r="DF111" s="198">
        <v>160</v>
      </c>
      <c r="DG111" s="336"/>
      <c r="DH111" s="172"/>
      <c r="DI111" s="198">
        <v>160</v>
      </c>
      <c r="DJ111" s="336"/>
      <c r="DK111" s="172"/>
      <c r="DL111" s="167">
        <v>160</v>
      </c>
      <c r="DM111" s="351"/>
      <c r="DN111" s="172"/>
      <c r="DO111" s="198">
        <v>160</v>
      </c>
      <c r="DP111" s="336"/>
      <c r="DQ111" s="172"/>
      <c r="DR111" s="198">
        <v>160</v>
      </c>
      <c r="DS111" s="336"/>
      <c r="DT111" s="172"/>
      <c r="DU111" s="256">
        <f t="shared" si="100"/>
        <v>0</v>
      </c>
      <c r="DV111" s="255">
        <f t="shared" si="101"/>
        <v>0</v>
      </c>
      <c r="DW111" s="230">
        <f t="shared" si="102"/>
        <v>0</v>
      </c>
      <c r="DX111" s="231">
        <f t="shared" si="103"/>
        <v>0</v>
      </c>
      <c r="DY111" s="1"/>
      <c r="DZ111" s="1"/>
      <c r="EA111" s="357">
        <v>160</v>
      </c>
      <c r="EB111" s="335"/>
      <c r="EC111" s="172"/>
      <c r="ED111" s="198">
        <v>160</v>
      </c>
      <c r="EE111" s="335"/>
      <c r="EF111" s="172"/>
      <c r="EG111" s="198">
        <v>160</v>
      </c>
      <c r="EH111" s="335"/>
      <c r="EI111" s="172"/>
      <c r="EJ111" s="198">
        <v>160</v>
      </c>
      <c r="EK111" s="335"/>
      <c r="EL111" s="172"/>
      <c r="EM111" s="167">
        <v>160</v>
      </c>
      <c r="EN111" s="351"/>
      <c r="EO111" s="172"/>
      <c r="EP111" s="198">
        <v>160</v>
      </c>
      <c r="EQ111" s="335"/>
      <c r="ER111" s="172"/>
      <c r="ES111" s="167">
        <v>160</v>
      </c>
      <c r="ET111" s="351"/>
      <c r="EU111" s="172"/>
      <c r="EV111" s="198">
        <v>160</v>
      </c>
      <c r="EW111" s="335"/>
      <c r="EX111" s="172"/>
      <c r="EY111" s="256">
        <f t="shared" si="104"/>
        <v>0</v>
      </c>
      <c r="EZ111" s="255">
        <f t="shared" si="105"/>
        <v>0</v>
      </c>
      <c r="FA111" s="230">
        <f t="shared" si="106"/>
        <v>0</v>
      </c>
      <c r="FB111" s="231">
        <f t="shared" si="107"/>
        <v>0</v>
      </c>
      <c r="FC111" s="1"/>
      <c r="FD111" s="1"/>
      <c r="FE111" s="357">
        <v>160</v>
      </c>
      <c r="FF111" s="335"/>
      <c r="FG111" s="172"/>
      <c r="FH111" s="198">
        <v>160</v>
      </c>
      <c r="FI111" s="335"/>
      <c r="FJ111" s="172"/>
      <c r="FK111" s="198">
        <v>160</v>
      </c>
      <c r="FL111" s="335"/>
      <c r="FM111" s="172"/>
      <c r="FN111" s="198">
        <v>160</v>
      </c>
      <c r="FO111" s="335"/>
      <c r="FP111" s="172"/>
      <c r="FQ111" s="198">
        <v>160</v>
      </c>
      <c r="FR111" s="335"/>
      <c r="FS111" s="172"/>
      <c r="FT111" s="198">
        <v>160</v>
      </c>
      <c r="FU111" s="335"/>
      <c r="FV111" s="172"/>
      <c r="FW111" s="198">
        <v>160</v>
      </c>
      <c r="FX111" s="335"/>
      <c r="FY111" s="172"/>
      <c r="FZ111" s="198">
        <v>160</v>
      </c>
      <c r="GA111" s="335"/>
      <c r="GB111" s="172"/>
      <c r="GC111" s="256">
        <f t="shared" si="108"/>
        <v>0</v>
      </c>
      <c r="GD111" s="255">
        <f t="shared" si="109"/>
        <v>0</v>
      </c>
      <c r="GE111" s="230">
        <f t="shared" si="110"/>
        <v>0</v>
      </c>
      <c r="GF111" s="231">
        <f t="shared" si="111"/>
        <v>0</v>
      </c>
      <c r="GG111" s="1"/>
      <c r="GH111" s="1"/>
      <c r="GI111" s="357">
        <v>160</v>
      </c>
      <c r="GJ111" s="335"/>
      <c r="GK111" s="172"/>
      <c r="GL111" s="198">
        <v>160</v>
      </c>
      <c r="GM111" s="335"/>
      <c r="GN111" s="172"/>
      <c r="GO111" s="167">
        <v>160</v>
      </c>
      <c r="GP111" s="351"/>
      <c r="GQ111" s="172"/>
      <c r="GR111" s="167">
        <v>160</v>
      </c>
      <c r="GS111" s="351"/>
      <c r="GT111" s="172"/>
      <c r="GU111" s="167">
        <v>160</v>
      </c>
      <c r="GV111" s="351"/>
      <c r="GW111" s="172"/>
      <c r="GX111" s="167">
        <v>160</v>
      </c>
      <c r="GY111" s="351"/>
      <c r="GZ111" s="172"/>
      <c r="HA111" s="198">
        <v>160</v>
      </c>
      <c r="HB111" s="335"/>
      <c r="HC111" s="172"/>
      <c r="HD111" s="198">
        <v>160</v>
      </c>
      <c r="HE111" s="335"/>
      <c r="HF111" s="172"/>
      <c r="HG111" s="256">
        <f t="shared" si="112"/>
        <v>0</v>
      </c>
      <c r="HH111" s="255">
        <f t="shared" si="113"/>
        <v>0</v>
      </c>
      <c r="HI111" s="230">
        <f t="shared" si="114"/>
        <v>0</v>
      </c>
      <c r="HJ111" s="231">
        <f t="shared" si="115"/>
        <v>0</v>
      </c>
      <c r="HK111" s="1"/>
      <c r="HL111" s="1"/>
      <c r="HM111" s="167">
        <v>160</v>
      </c>
      <c r="HN111" s="351"/>
      <c r="HO111" s="172"/>
      <c r="HP111" s="167">
        <v>160</v>
      </c>
      <c r="HQ111" s="351"/>
      <c r="HR111" s="172"/>
      <c r="HS111" s="167">
        <v>160</v>
      </c>
      <c r="HT111" s="351"/>
      <c r="HU111" s="172"/>
      <c r="HV111" s="167">
        <v>160</v>
      </c>
      <c r="HW111" s="351"/>
      <c r="HX111" s="172"/>
      <c r="HY111" s="167">
        <v>160</v>
      </c>
      <c r="HZ111" s="351"/>
      <c r="IA111" s="172"/>
      <c r="IB111" s="167">
        <v>160</v>
      </c>
      <c r="IC111" s="351"/>
      <c r="ID111" s="172"/>
      <c r="IE111" s="167">
        <v>160</v>
      </c>
      <c r="IF111" s="351"/>
      <c r="IG111" s="172"/>
      <c r="IH111" s="167">
        <v>160</v>
      </c>
      <c r="II111" s="351"/>
      <c r="IJ111" s="172"/>
      <c r="IK111" s="256">
        <f t="shared" si="116"/>
        <v>0</v>
      </c>
      <c r="IL111" s="255">
        <f t="shared" si="117"/>
        <v>0</v>
      </c>
      <c r="IM111" s="230">
        <f t="shared" si="118"/>
        <v>0</v>
      </c>
      <c r="IN111" s="231">
        <f t="shared" si="119"/>
        <v>0</v>
      </c>
      <c r="IO111" s="1"/>
      <c r="IP111" s="1"/>
      <c r="IQ111" s="167">
        <v>160</v>
      </c>
      <c r="IR111" s="351"/>
      <c r="IS111" s="172"/>
      <c r="IT111" s="167">
        <v>160</v>
      </c>
      <c r="IU111" s="351"/>
      <c r="IV111" s="172"/>
      <c r="IW111" s="167">
        <v>160</v>
      </c>
      <c r="IX111" s="351"/>
      <c r="IY111" s="172"/>
      <c r="IZ111" s="167">
        <v>160</v>
      </c>
      <c r="JA111" s="351"/>
      <c r="JB111" s="172"/>
      <c r="JC111" s="167">
        <v>160</v>
      </c>
      <c r="JD111" s="351"/>
      <c r="JE111" s="172"/>
      <c r="JF111" s="167">
        <v>160</v>
      </c>
      <c r="JG111" s="351"/>
      <c r="JH111" s="172"/>
      <c r="JI111" s="209">
        <v>160</v>
      </c>
      <c r="JJ111" s="351"/>
      <c r="JK111" s="172"/>
      <c r="JL111" s="167">
        <v>160</v>
      </c>
      <c r="JM111" s="351"/>
      <c r="JN111" s="172"/>
      <c r="JO111" s="256">
        <f t="shared" si="120"/>
        <v>0</v>
      </c>
      <c r="JP111" s="255">
        <f t="shared" si="121"/>
        <v>0</v>
      </c>
      <c r="JQ111" s="230">
        <f t="shared" si="122"/>
        <v>0</v>
      </c>
      <c r="JR111" s="231">
        <f t="shared" si="123"/>
        <v>0</v>
      </c>
      <c r="JS111" s="1"/>
      <c r="JT111" s="1"/>
      <c r="JU111" s="357">
        <v>160</v>
      </c>
      <c r="JV111" s="335"/>
      <c r="JW111" s="172"/>
      <c r="JX111" s="167">
        <v>160</v>
      </c>
      <c r="JY111" s="351"/>
      <c r="JZ111" s="172"/>
      <c r="KA111" s="198">
        <v>160</v>
      </c>
      <c r="KB111" s="335"/>
      <c r="KC111" s="172"/>
      <c r="KD111" s="198">
        <v>160</v>
      </c>
      <c r="KE111" s="335"/>
      <c r="KF111" s="172"/>
      <c r="KG111" s="167">
        <v>160</v>
      </c>
      <c r="KH111" s="351"/>
      <c r="KI111" s="172"/>
      <c r="KJ111" s="167">
        <v>160</v>
      </c>
      <c r="KK111" s="351"/>
      <c r="KL111" s="172"/>
      <c r="KM111" s="167">
        <v>160</v>
      </c>
      <c r="KN111" s="351"/>
      <c r="KO111" s="172"/>
      <c r="KP111" s="167">
        <v>160</v>
      </c>
      <c r="KQ111" s="351"/>
      <c r="KR111" s="172"/>
      <c r="KS111" s="256">
        <f t="shared" si="124"/>
        <v>0</v>
      </c>
      <c r="KT111" s="255">
        <f t="shared" si="125"/>
        <v>0</v>
      </c>
      <c r="KU111" s="230">
        <f t="shared" si="126"/>
        <v>0</v>
      </c>
      <c r="KV111" s="231">
        <f t="shared" si="127"/>
        <v>0</v>
      </c>
      <c r="KW111" s="1"/>
      <c r="KX111" s="1"/>
      <c r="KY111" s="287" t="s">
        <v>300</v>
      </c>
      <c r="KZ111" s="365">
        <v>160</v>
      </c>
      <c r="LA111" s="335"/>
      <c r="LB111" s="180"/>
      <c r="LC111" s="256">
        <f t="shared" si="128"/>
        <v>0</v>
      </c>
      <c r="LD111" s="231">
        <f t="shared" si="132"/>
        <v>0</v>
      </c>
      <c r="LE111" s="230">
        <f t="shared" si="129"/>
        <v>0</v>
      </c>
      <c r="LF111" s="255">
        <f t="shared" si="133"/>
        <v>0</v>
      </c>
      <c r="LG111" s="297"/>
      <c r="LH111" s="1"/>
      <c r="LI111" s="1"/>
      <c r="LJ111" s="232">
        <f t="shared" si="134"/>
        <v>0</v>
      </c>
      <c r="LK111" s="259">
        <f t="shared" si="135"/>
        <v>0</v>
      </c>
      <c r="LL111" s="230">
        <f t="shared" si="136"/>
        <v>0</v>
      </c>
      <c r="LM111" s="231">
        <f t="shared" si="137"/>
        <v>0</v>
      </c>
      <c r="LN111" s="234">
        <f t="shared" si="138"/>
        <v>0</v>
      </c>
      <c r="LO111" s="233">
        <f t="shared" si="139"/>
        <v>0</v>
      </c>
      <c r="LP111" s="230">
        <f t="shared" si="140"/>
        <v>0</v>
      </c>
      <c r="LQ111" s="255">
        <f t="shared" si="141"/>
        <v>0</v>
      </c>
      <c r="LR111" s="426">
        <f t="shared" si="142"/>
        <v>0</v>
      </c>
      <c r="LS111" s="434">
        <f t="shared" si="143"/>
        <v>0</v>
      </c>
      <c r="LT111" s="426">
        <f t="shared" si="144"/>
        <v>0</v>
      </c>
      <c r="LU111" s="431">
        <f t="shared" si="145"/>
        <v>0</v>
      </c>
      <c r="LV111" s="429" t="s">
        <v>343</v>
      </c>
      <c r="LW111" s="434" t="s">
        <v>343</v>
      </c>
      <c r="LX111" s="426">
        <f t="shared" si="146"/>
        <v>0</v>
      </c>
      <c r="LY111" s="431">
        <f t="shared" si="147"/>
        <v>0</v>
      </c>
      <c r="LZ111" s="1"/>
      <c r="MD111" s="26"/>
      <c r="ME111" s="26"/>
      <c r="MG111" s="26"/>
    </row>
    <row r="112" spans="2:345" s="4" customFormat="1" ht="15" hidden="1" customHeight="1" x14ac:dyDescent="0.25">
      <c r="B112" s="46"/>
      <c r="C112" s="572"/>
      <c r="D112" s="596"/>
      <c r="E112" s="597"/>
      <c r="F112" s="575"/>
      <c r="G112" s="598"/>
      <c r="H112" s="58"/>
      <c r="I112" s="57">
        <f>INT(ROUND(F112,2)*(IF(RIGHT(G112,1)="*",data!$J$11*H112+(IF(H112&gt;0, data!$K$11,0)),(IF(G112&gt;0,data!$J$11*RIGHT(G112,5)+data!$K$11,0)))))</f>
        <v>0</v>
      </c>
      <c r="J112" s="57"/>
      <c r="K112" s="599"/>
      <c r="L112" s="600"/>
      <c r="M112" s="131"/>
      <c r="N112" s="57">
        <f>INT(ROUND(F112,2)*(IF(J112&gt;0,(IF(L112="ano",data!$J$6,0)),0)))</f>
        <v>0</v>
      </c>
      <c r="O112" s="61"/>
      <c r="P112" s="64"/>
      <c r="Q112" s="26"/>
      <c r="R112" s="292" t="str">
        <f t="shared" si="90"/>
        <v/>
      </c>
      <c r="S112" s="293" t="str">
        <f t="shared" si="91"/>
        <v/>
      </c>
      <c r="T112" s="65" t="s">
        <v>343</v>
      </c>
      <c r="U112" s="294" t="str">
        <f t="shared" si="130"/>
        <v/>
      </c>
      <c r="V112" s="4">
        <f t="shared" si="131"/>
        <v>0</v>
      </c>
      <c r="W112" s="26"/>
      <c r="X112" s="26">
        <f>IF(OR(G112=data!$I$18,G112=data!$I$19,G112=data!$I$20,G112=data!$I$21,G112=data!$I$22,G112=data!$I$23,G112=data!$I$24,G112=data!$I$25,G112=data!$I$26,G112=data!$I$27,G112=data!$I$28,G112=data!$I$29,G112=data!$I$30,G112=data!$I$31,G112=data!$I$32,G112=data!$I$33,G112=data!$I$34,G112=data!$I$35,G112=data!$I$36,G112=data!$I$37,G112=data!$I$38,G112=data!$I$39,G112=data!$I$40,G112=data!$I$41,G112=data!$I$42,G112=data!$I$43,G112=data!$I$44),1,0)</f>
        <v>0</v>
      </c>
      <c r="Z112" s="176" t="s">
        <v>300</v>
      </c>
      <c r="AA112" s="10"/>
      <c r="AB112" s="10"/>
      <c r="AC112" s="578">
        <v>160</v>
      </c>
      <c r="AD112" s="579"/>
      <c r="AE112" s="580"/>
      <c r="AF112" s="578">
        <v>160</v>
      </c>
      <c r="AG112" s="579"/>
      <c r="AH112" s="580"/>
      <c r="AI112" s="578">
        <v>160</v>
      </c>
      <c r="AJ112" s="579"/>
      <c r="AK112" s="580"/>
      <c r="AL112" s="578">
        <v>160</v>
      </c>
      <c r="AM112" s="579"/>
      <c r="AN112" s="580"/>
      <c r="AO112" s="578">
        <v>160</v>
      </c>
      <c r="AP112" s="579"/>
      <c r="AQ112" s="580"/>
      <c r="AR112" s="578">
        <v>160</v>
      </c>
      <c r="AS112" s="579"/>
      <c r="AT112" s="580"/>
      <c r="AU112" s="578">
        <v>160</v>
      </c>
      <c r="AV112" s="579"/>
      <c r="AW112" s="580"/>
      <c r="AX112" s="578">
        <v>160</v>
      </c>
      <c r="AY112" s="579"/>
      <c r="AZ112" s="580"/>
      <c r="BA112" s="578">
        <v>160</v>
      </c>
      <c r="BB112" s="579"/>
      <c r="BC112" s="580"/>
      <c r="BD112" s="578">
        <v>160</v>
      </c>
      <c r="BE112" s="579"/>
      <c r="BF112" s="580"/>
      <c r="BG112" s="578">
        <v>160</v>
      </c>
      <c r="BH112" s="579"/>
      <c r="BI112" s="580"/>
      <c r="BJ112" s="578">
        <v>160</v>
      </c>
      <c r="BK112" s="579"/>
      <c r="BL112" s="580"/>
      <c r="BM112" s="337">
        <f t="shared" si="92"/>
        <v>0</v>
      </c>
      <c r="BN112" s="231">
        <f t="shared" si="93"/>
        <v>0</v>
      </c>
      <c r="BO112" s="230">
        <f t="shared" si="94"/>
        <v>0</v>
      </c>
      <c r="BP112" s="231">
        <f t="shared" si="95"/>
        <v>0</v>
      </c>
      <c r="BQ112" s="1"/>
      <c r="BR112" s="1"/>
      <c r="BS112" s="177">
        <v>160</v>
      </c>
      <c r="BT112" s="591"/>
      <c r="BU112" s="178"/>
      <c r="BV112" s="177">
        <v>160</v>
      </c>
      <c r="BW112" s="591"/>
      <c r="BX112" s="178"/>
      <c r="BY112" s="177">
        <v>160</v>
      </c>
      <c r="BZ112" s="591"/>
      <c r="CA112" s="178"/>
      <c r="CB112" s="177">
        <v>160</v>
      </c>
      <c r="CC112" s="591"/>
      <c r="CD112" s="178"/>
      <c r="CE112" s="177">
        <v>160</v>
      </c>
      <c r="CF112" s="591"/>
      <c r="CG112" s="178"/>
      <c r="CH112" s="177">
        <v>160</v>
      </c>
      <c r="CI112" s="591"/>
      <c r="CJ112" s="178"/>
      <c r="CK112" s="177">
        <v>160</v>
      </c>
      <c r="CL112" s="591"/>
      <c r="CM112" s="178"/>
      <c r="CN112" s="177">
        <v>160</v>
      </c>
      <c r="CO112" s="591"/>
      <c r="CP112" s="178"/>
      <c r="CQ112" s="256">
        <f t="shared" si="96"/>
        <v>0</v>
      </c>
      <c r="CR112" s="255">
        <f t="shared" si="97"/>
        <v>0</v>
      </c>
      <c r="CS112" s="230">
        <f t="shared" si="98"/>
        <v>0</v>
      </c>
      <c r="CT112" s="231">
        <f t="shared" si="99"/>
        <v>0</v>
      </c>
      <c r="CU112" s="1"/>
      <c r="CV112" s="1"/>
      <c r="CW112" s="177">
        <v>160</v>
      </c>
      <c r="CX112" s="584"/>
      <c r="CY112" s="585"/>
      <c r="CZ112" s="205">
        <v>160</v>
      </c>
      <c r="DA112" s="579"/>
      <c r="DB112" s="585"/>
      <c r="DC112" s="205">
        <v>160</v>
      </c>
      <c r="DD112" s="579"/>
      <c r="DE112" s="585"/>
      <c r="DF112" s="205">
        <v>160</v>
      </c>
      <c r="DG112" s="579"/>
      <c r="DH112" s="585"/>
      <c r="DI112" s="205">
        <v>160</v>
      </c>
      <c r="DJ112" s="579"/>
      <c r="DK112" s="585"/>
      <c r="DL112" s="177">
        <v>160</v>
      </c>
      <c r="DM112" s="584"/>
      <c r="DN112" s="585"/>
      <c r="DO112" s="205">
        <v>160</v>
      </c>
      <c r="DP112" s="579"/>
      <c r="DQ112" s="585"/>
      <c r="DR112" s="205">
        <v>160</v>
      </c>
      <c r="DS112" s="579"/>
      <c r="DT112" s="585"/>
      <c r="DU112" s="256">
        <f t="shared" si="100"/>
        <v>0</v>
      </c>
      <c r="DV112" s="255">
        <f t="shared" si="101"/>
        <v>0</v>
      </c>
      <c r="DW112" s="230">
        <f t="shared" si="102"/>
        <v>0</v>
      </c>
      <c r="DX112" s="231">
        <f t="shared" si="103"/>
        <v>0</v>
      </c>
      <c r="DY112" s="1"/>
      <c r="DZ112" s="1"/>
      <c r="EA112" s="586">
        <v>160</v>
      </c>
      <c r="EB112" s="591"/>
      <c r="EC112" s="585"/>
      <c r="ED112" s="205">
        <v>160</v>
      </c>
      <c r="EE112" s="591"/>
      <c r="EF112" s="585"/>
      <c r="EG112" s="205">
        <v>160</v>
      </c>
      <c r="EH112" s="591"/>
      <c r="EI112" s="585"/>
      <c r="EJ112" s="205">
        <v>160</v>
      </c>
      <c r="EK112" s="591"/>
      <c r="EL112" s="585"/>
      <c r="EM112" s="177">
        <v>160</v>
      </c>
      <c r="EN112" s="584"/>
      <c r="EO112" s="585"/>
      <c r="EP112" s="205">
        <v>160</v>
      </c>
      <c r="EQ112" s="591"/>
      <c r="ER112" s="585"/>
      <c r="ES112" s="177">
        <v>160</v>
      </c>
      <c r="ET112" s="584"/>
      <c r="EU112" s="585"/>
      <c r="EV112" s="205">
        <v>160</v>
      </c>
      <c r="EW112" s="591"/>
      <c r="EX112" s="585"/>
      <c r="EY112" s="256">
        <f t="shared" si="104"/>
        <v>0</v>
      </c>
      <c r="EZ112" s="255">
        <f t="shared" si="105"/>
        <v>0</v>
      </c>
      <c r="FA112" s="230">
        <f t="shared" si="106"/>
        <v>0</v>
      </c>
      <c r="FB112" s="231">
        <f t="shared" si="107"/>
        <v>0</v>
      </c>
      <c r="FC112" s="1"/>
      <c r="FD112" s="1"/>
      <c r="FE112" s="586">
        <v>160</v>
      </c>
      <c r="FF112" s="591"/>
      <c r="FG112" s="585"/>
      <c r="FH112" s="205">
        <v>160</v>
      </c>
      <c r="FI112" s="591"/>
      <c r="FJ112" s="585"/>
      <c r="FK112" s="205">
        <v>160</v>
      </c>
      <c r="FL112" s="591"/>
      <c r="FM112" s="585"/>
      <c r="FN112" s="205">
        <v>160</v>
      </c>
      <c r="FO112" s="591"/>
      <c r="FP112" s="585"/>
      <c r="FQ112" s="205">
        <v>160</v>
      </c>
      <c r="FR112" s="591"/>
      <c r="FS112" s="585"/>
      <c r="FT112" s="205">
        <v>160</v>
      </c>
      <c r="FU112" s="591"/>
      <c r="FV112" s="585"/>
      <c r="FW112" s="205">
        <v>160</v>
      </c>
      <c r="FX112" s="591"/>
      <c r="FY112" s="585"/>
      <c r="FZ112" s="205">
        <v>160</v>
      </c>
      <c r="GA112" s="591"/>
      <c r="GB112" s="585"/>
      <c r="GC112" s="256">
        <f t="shared" si="108"/>
        <v>0</v>
      </c>
      <c r="GD112" s="255">
        <f t="shared" si="109"/>
        <v>0</v>
      </c>
      <c r="GE112" s="230">
        <f t="shared" si="110"/>
        <v>0</v>
      </c>
      <c r="GF112" s="231">
        <f t="shared" si="111"/>
        <v>0</v>
      </c>
      <c r="GG112" s="1"/>
      <c r="GH112" s="1"/>
      <c r="GI112" s="586">
        <v>160</v>
      </c>
      <c r="GJ112" s="591"/>
      <c r="GK112" s="585"/>
      <c r="GL112" s="205">
        <v>160</v>
      </c>
      <c r="GM112" s="591"/>
      <c r="GN112" s="585"/>
      <c r="GO112" s="177">
        <v>160</v>
      </c>
      <c r="GP112" s="584"/>
      <c r="GQ112" s="585"/>
      <c r="GR112" s="177">
        <v>160</v>
      </c>
      <c r="GS112" s="584"/>
      <c r="GT112" s="585"/>
      <c r="GU112" s="177">
        <v>160</v>
      </c>
      <c r="GV112" s="584"/>
      <c r="GW112" s="585"/>
      <c r="GX112" s="177">
        <v>160</v>
      </c>
      <c r="GY112" s="584"/>
      <c r="GZ112" s="585"/>
      <c r="HA112" s="205">
        <v>160</v>
      </c>
      <c r="HB112" s="591"/>
      <c r="HC112" s="585"/>
      <c r="HD112" s="205">
        <v>160</v>
      </c>
      <c r="HE112" s="591"/>
      <c r="HF112" s="585"/>
      <c r="HG112" s="256">
        <f t="shared" si="112"/>
        <v>0</v>
      </c>
      <c r="HH112" s="255">
        <f t="shared" si="113"/>
        <v>0</v>
      </c>
      <c r="HI112" s="230">
        <f t="shared" si="114"/>
        <v>0</v>
      </c>
      <c r="HJ112" s="231">
        <f t="shared" si="115"/>
        <v>0</v>
      </c>
      <c r="HK112" s="1"/>
      <c r="HL112" s="1"/>
      <c r="HM112" s="177">
        <v>160</v>
      </c>
      <c r="HN112" s="584"/>
      <c r="HO112" s="585"/>
      <c r="HP112" s="177">
        <v>160</v>
      </c>
      <c r="HQ112" s="584"/>
      <c r="HR112" s="585"/>
      <c r="HS112" s="177">
        <v>160</v>
      </c>
      <c r="HT112" s="584"/>
      <c r="HU112" s="585"/>
      <c r="HV112" s="177">
        <v>160</v>
      </c>
      <c r="HW112" s="584"/>
      <c r="HX112" s="585"/>
      <c r="HY112" s="177">
        <v>160</v>
      </c>
      <c r="HZ112" s="584"/>
      <c r="IA112" s="585"/>
      <c r="IB112" s="177">
        <v>160</v>
      </c>
      <c r="IC112" s="584"/>
      <c r="ID112" s="585"/>
      <c r="IE112" s="177">
        <v>160</v>
      </c>
      <c r="IF112" s="584"/>
      <c r="IG112" s="585"/>
      <c r="IH112" s="177">
        <v>160</v>
      </c>
      <c r="II112" s="584"/>
      <c r="IJ112" s="585"/>
      <c r="IK112" s="256">
        <f t="shared" si="116"/>
        <v>0</v>
      </c>
      <c r="IL112" s="255">
        <f t="shared" si="117"/>
        <v>0</v>
      </c>
      <c r="IM112" s="230">
        <f t="shared" si="118"/>
        <v>0</v>
      </c>
      <c r="IN112" s="231">
        <f t="shared" si="119"/>
        <v>0</v>
      </c>
      <c r="IO112" s="1"/>
      <c r="IP112" s="1"/>
      <c r="IQ112" s="177">
        <v>160</v>
      </c>
      <c r="IR112" s="584"/>
      <c r="IS112" s="585"/>
      <c r="IT112" s="177">
        <v>160</v>
      </c>
      <c r="IU112" s="584"/>
      <c r="IV112" s="585"/>
      <c r="IW112" s="177">
        <v>160</v>
      </c>
      <c r="IX112" s="584"/>
      <c r="IY112" s="585"/>
      <c r="IZ112" s="177">
        <v>160</v>
      </c>
      <c r="JA112" s="584"/>
      <c r="JB112" s="585"/>
      <c r="JC112" s="177">
        <v>160</v>
      </c>
      <c r="JD112" s="584"/>
      <c r="JE112" s="585"/>
      <c r="JF112" s="177">
        <v>160</v>
      </c>
      <c r="JG112" s="584"/>
      <c r="JH112" s="585"/>
      <c r="JI112" s="568">
        <v>160</v>
      </c>
      <c r="JJ112" s="584"/>
      <c r="JK112" s="585"/>
      <c r="JL112" s="177">
        <v>160</v>
      </c>
      <c r="JM112" s="584"/>
      <c r="JN112" s="585"/>
      <c r="JO112" s="256">
        <f t="shared" si="120"/>
        <v>0</v>
      </c>
      <c r="JP112" s="255">
        <f t="shared" si="121"/>
        <v>0</v>
      </c>
      <c r="JQ112" s="230">
        <f t="shared" si="122"/>
        <v>0</v>
      </c>
      <c r="JR112" s="231">
        <f t="shared" si="123"/>
        <v>0</v>
      </c>
      <c r="JS112" s="1"/>
      <c r="JT112" s="1"/>
      <c r="JU112" s="586">
        <v>160</v>
      </c>
      <c r="JV112" s="591"/>
      <c r="JW112" s="585"/>
      <c r="JX112" s="177">
        <v>160</v>
      </c>
      <c r="JY112" s="584"/>
      <c r="JZ112" s="585"/>
      <c r="KA112" s="205">
        <v>160</v>
      </c>
      <c r="KB112" s="591"/>
      <c r="KC112" s="585"/>
      <c r="KD112" s="205">
        <v>160</v>
      </c>
      <c r="KE112" s="591"/>
      <c r="KF112" s="585"/>
      <c r="KG112" s="177">
        <v>160</v>
      </c>
      <c r="KH112" s="584"/>
      <c r="KI112" s="585"/>
      <c r="KJ112" s="177">
        <v>160</v>
      </c>
      <c r="KK112" s="584"/>
      <c r="KL112" s="585"/>
      <c r="KM112" s="177">
        <v>160</v>
      </c>
      <c r="KN112" s="584"/>
      <c r="KO112" s="585"/>
      <c r="KP112" s="177">
        <v>160</v>
      </c>
      <c r="KQ112" s="584"/>
      <c r="KR112" s="585"/>
      <c r="KS112" s="256">
        <f t="shared" si="124"/>
        <v>0</v>
      </c>
      <c r="KT112" s="255">
        <f t="shared" si="125"/>
        <v>0</v>
      </c>
      <c r="KU112" s="230">
        <f t="shared" si="126"/>
        <v>0</v>
      </c>
      <c r="KV112" s="231">
        <f t="shared" si="127"/>
        <v>0</v>
      </c>
      <c r="KW112" s="1"/>
      <c r="KX112" s="1"/>
      <c r="KY112" s="589" t="s">
        <v>300</v>
      </c>
      <c r="KZ112" s="595">
        <v>160</v>
      </c>
      <c r="LA112" s="591"/>
      <c r="LB112" s="178"/>
      <c r="LC112" s="256">
        <f t="shared" si="128"/>
        <v>0</v>
      </c>
      <c r="LD112" s="231">
        <f t="shared" si="132"/>
        <v>0</v>
      </c>
      <c r="LE112" s="230">
        <f t="shared" si="129"/>
        <v>0</v>
      </c>
      <c r="LF112" s="255">
        <f t="shared" si="133"/>
        <v>0</v>
      </c>
      <c r="LG112" s="592"/>
      <c r="LH112" s="1"/>
      <c r="LI112" s="1"/>
      <c r="LJ112" s="232">
        <f t="shared" si="134"/>
        <v>0</v>
      </c>
      <c r="LK112" s="259">
        <f t="shared" si="135"/>
        <v>0</v>
      </c>
      <c r="LL112" s="230">
        <f t="shared" si="136"/>
        <v>0</v>
      </c>
      <c r="LM112" s="231">
        <f t="shared" si="137"/>
        <v>0</v>
      </c>
      <c r="LN112" s="234">
        <f t="shared" si="138"/>
        <v>0</v>
      </c>
      <c r="LO112" s="233">
        <f t="shared" si="139"/>
        <v>0</v>
      </c>
      <c r="LP112" s="230">
        <f t="shared" si="140"/>
        <v>0</v>
      </c>
      <c r="LQ112" s="255">
        <f t="shared" si="141"/>
        <v>0</v>
      </c>
      <c r="LR112" s="426">
        <f t="shared" si="142"/>
        <v>0</v>
      </c>
      <c r="LS112" s="434">
        <f t="shared" si="143"/>
        <v>0</v>
      </c>
      <c r="LT112" s="426">
        <f t="shared" si="144"/>
        <v>0</v>
      </c>
      <c r="LU112" s="431">
        <f t="shared" si="145"/>
        <v>0</v>
      </c>
      <c r="LV112" s="429" t="s">
        <v>343</v>
      </c>
      <c r="LW112" s="434" t="s">
        <v>343</v>
      </c>
      <c r="LX112" s="426">
        <f t="shared" si="146"/>
        <v>0</v>
      </c>
      <c r="LY112" s="431">
        <f t="shared" si="147"/>
        <v>0</v>
      </c>
      <c r="LZ112" s="1"/>
      <c r="MD112" s="26"/>
      <c r="ME112" s="26"/>
      <c r="MG112" s="26"/>
    </row>
    <row r="113" spans="2:345" s="4" customFormat="1" ht="16.5" customHeight="1" x14ac:dyDescent="0.25">
      <c r="B113" s="46" t="s">
        <v>267</v>
      </c>
      <c r="C113" s="952"/>
      <c r="D113" s="953"/>
      <c r="E113" s="313"/>
      <c r="F113" s="314"/>
      <c r="G113" s="315"/>
      <c r="H113" s="59"/>
      <c r="I113" s="57">
        <f>INT(ROUND(F113,2)*(IF(RIGHT(G113,1)="*",data!$J$11*H113+(IF(H113&gt;0, data!$K$11,0)),(IF(G113&gt;0,data!$J$11*RIGHT(G113,5)+data!$K$11,0)))))</f>
        <v>0</v>
      </c>
      <c r="J113" s="57">
        <f>IF(E113&gt;0,I113*E113,0)</f>
        <v>0</v>
      </c>
      <c r="K113" s="319"/>
      <c r="L113" s="320"/>
      <c r="M113" s="318"/>
      <c r="N113" s="57">
        <f>INT(ROUND(F113,2)*(IF(J113&gt;0,(IF(L113="ano",data!$J$6,0)),0)))</f>
        <v>0</v>
      </c>
      <c r="O113" s="61">
        <f>IF(M113&gt;E113,N113*E113,N113*M113)</f>
        <v>0</v>
      </c>
      <c r="P113" s="63">
        <f>J113+O113</f>
        <v>0</v>
      </c>
      <c r="Q113" s="26"/>
      <c r="R113" s="292" t="str">
        <f t="shared" si="90"/>
        <v/>
      </c>
      <c r="S113" s="293" t="str">
        <f t="shared" si="91"/>
        <v/>
      </c>
      <c r="T113" s="65" t="s">
        <v>343</v>
      </c>
      <c r="U113" s="294" t="str">
        <f t="shared" si="130"/>
        <v/>
      </c>
      <c r="V113" s="4">
        <f t="shared" si="131"/>
        <v>0</v>
      </c>
      <c r="W113" s="26">
        <f>IF(H113&gt;0,IF(RIGHT(G113,1)="*",0,1),0)</f>
        <v>0</v>
      </c>
      <c r="X113" s="26">
        <f>IF(OR(G113=data!$I$18,G113=data!$I$19,G113=data!$I$20,G113=data!$I$21,G113=data!$I$22,G113=data!$I$23,G113=data!$I$24,G113=data!$I$25,G113=data!$I$26,G113=data!$I$27,G113=data!$I$28,G113=data!$I$29,G113=data!$I$30,G113=data!$I$31,G113=data!$I$32,G113=data!$I$33,G113=data!$I$34,G113=data!$I$35,G113=data!$I$36,G113=data!$I$37,G113=data!$I$38,G113=data!$I$39,G113=data!$I$40,G113=data!$I$41,G113=data!$I$42,G113=data!$I$43,G113=data!$I$44),1,0)</f>
        <v>0</v>
      </c>
      <c r="Z113" s="179" t="s">
        <v>300</v>
      </c>
      <c r="AA113" s="10"/>
      <c r="AB113" s="10"/>
      <c r="AC113" s="171">
        <v>160</v>
      </c>
      <c r="AD113" s="336"/>
      <c r="AE113" s="227"/>
      <c r="AF113" s="171">
        <v>160</v>
      </c>
      <c r="AG113" s="336"/>
      <c r="AH113" s="227"/>
      <c r="AI113" s="171">
        <v>160</v>
      </c>
      <c r="AJ113" s="336"/>
      <c r="AK113" s="227"/>
      <c r="AL113" s="171">
        <v>160</v>
      </c>
      <c r="AM113" s="336"/>
      <c r="AN113" s="227"/>
      <c r="AO113" s="171">
        <v>160</v>
      </c>
      <c r="AP113" s="336"/>
      <c r="AQ113" s="227"/>
      <c r="AR113" s="171">
        <v>160</v>
      </c>
      <c r="AS113" s="336"/>
      <c r="AT113" s="227"/>
      <c r="AU113" s="171">
        <v>160</v>
      </c>
      <c r="AV113" s="336"/>
      <c r="AW113" s="227"/>
      <c r="AX113" s="171">
        <v>160</v>
      </c>
      <c r="AY113" s="336"/>
      <c r="AZ113" s="227"/>
      <c r="BA113" s="171">
        <v>160</v>
      </c>
      <c r="BB113" s="336"/>
      <c r="BC113" s="227"/>
      <c r="BD113" s="171">
        <v>160</v>
      </c>
      <c r="BE113" s="336"/>
      <c r="BF113" s="227"/>
      <c r="BG113" s="171">
        <v>160</v>
      </c>
      <c r="BH113" s="336"/>
      <c r="BI113" s="227"/>
      <c r="BJ113" s="171">
        <v>160</v>
      </c>
      <c r="BK113" s="336"/>
      <c r="BL113" s="227"/>
      <c r="BM113" s="337">
        <f t="shared" si="92"/>
        <v>0</v>
      </c>
      <c r="BN113" s="231">
        <f t="shared" si="93"/>
        <v>0</v>
      </c>
      <c r="BO113" s="230">
        <f t="shared" si="94"/>
        <v>0</v>
      </c>
      <c r="BP113" s="231">
        <f t="shared" si="95"/>
        <v>0</v>
      </c>
      <c r="BQ113" s="1"/>
      <c r="BR113" s="1"/>
      <c r="BS113" s="167">
        <v>160</v>
      </c>
      <c r="BT113" s="335"/>
      <c r="BU113" s="180"/>
      <c r="BV113" s="167">
        <v>160</v>
      </c>
      <c r="BW113" s="335"/>
      <c r="BX113" s="180"/>
      <c r="BY113" s="167">
        <v>160</v>
      </c>
      <c r="BZ113" s="335"/>
      <c r="CA113" s="180"/>
      <c r="CB113" s="167">
        <v>160</v>
      </c>
      <c r="CC113" s="335"/>
      <c r="CD113" s="180"/>
      <c r="CE113" s="167">
        <v>160</v>
      </c>
      <c r="CF113" s="335"/>
      <c r="CG113" s="180"/>
      <c r="CH113" s="167">
        <v>160</v>
      </c>
      <c r="CI113" s="335"/>
      <c r="CJ113" s="180"/>
      <c r="CK113" s="167">
        <v>160</v>
      </c>
      <c r="CL113" s="335"/>
      <c r="CM113" s="180"/>
      <c r="CN113" s="167">
        <v>160</v>
      </c>
      <c r="CO113" s="335"/>
      <c r="CP113" s="180"/>
      <c r="CQ113" s="256">
        <f t="shared" si="96"/>
        <v>0</v>
      </c>
      <c r="CR113" s="255">
        <f t="shared" si="97"/>
        <v>0</v>
      </c>
      <c r="CS113" s="230">
        <f t="shared" si="98"/>
        <v>0</v>
      </c>
      <c r="CT113" s="231">
        <f t="shared" si="99"/>
        <v>0</v>
      </c>
      <c r="CU113" s="1"/>
      <c r="CV113" s="1"/>
      <c r="CW113" s="167">
        <v>160</v>
      </c>
      <c r="CX113" s="351"/>
      <c r="CY113" s="172"/>
      <c r="CZ113" s="198">
        <v>160</v>
      </c>
      <c r="DA113" s="336"/>
      <c r="DB113" s="172"/>
      <c r="DC113" s="198">
        <v>160</v>
      </c>
      <c r="DD113" s="336"/>
      <c r="DE113" s="172"/>
      <c r="DF113" s="198">
        <v>160</v>
      </c>
      <c r="DG113" s="336"/>
      <c r="DH113" s="172"/>
      <c r="DI113" s="198">
        <v>160</v>
      </c>
      <c r="DJ113" s="336"/>
      <c r="DK113" s="172"/>
      <c r="DL113" s="167">
        <v>160</v>
      </c>
      <c r="DM113" s="351"/>
      <c r="DN113" s="172"/>
      <c r="DO113" s="198">
        <v>160</v>
      </c>
      <c r="DP113" s="336"/>
      <c r="DQ113" s="172"/>
      <c r="DR113" s="198">
        <v>160</v>
      </c>
      <c r="DS113" s="336"/>
      <c r="DT113" s="172"/>
      <c r="DU113" s="256">
        <f t="shared" si="100"/>
        <v>0</v>
      </c>
      <c r="DV113" s="255">
        <f t="shared" si="101"/>
        <v>0</v>
      </c>
      <c r="DW113" s="230">
        <f t="shared" si="102"/>
        <v>0</v>
      </c>
      <c r="DX113" s="231">
        <f t="shared" si="103"/>
        <v>0</v>
      </c>
      <c r="DY113" s="1"/>
      <c r="DZ113" s="1"/>
      <c r="EA113" s="357">
        <v>160</v>
      </c>
      <c r="EB113" s="335"/>
      <c r="EC113" s="172"/>
      <c r="ED113" s="198">
        <v>160</v>
      </c>
      <c r="EE113" s="335"/>
      <c r="EF113" s="172"/>
      <c r="EG113" s="198">
        <v>160</v>
      </c>
      <c r="EH113" s="335"/>
      <c r="EI113" s="172"/>
      <c r="EJ113" s="198">
        <v>160</v>
      </c>
      <c r="EK113" s="335"/>
      <c r="EL113" s="172"/>
      <c r="EM113" s="167">
        <v>160</v>
      </c>
      <c r="EN113" s="351"/>
      <c r="EO113" s="172"/>
      <c r="EP113" s="198">
        <v>160</v>
      </c>
      <c r="EQ113" s="335"/>
      <c r="ER113" s="172"/>
      <c r="ES113" s="167">
        <v>160</v>
      </c>
      <c r="ET113" s="351"/>
      <c r="EU113" s="172"/>
      <c r="EV113" s="198">
        <v>160</v>
      </c>
      <c r="EW113" s="335"/>
      <c r="EX113" s="172"/>
      <c r="EY113" s="256">
        <f t="shared" si="104"/>
        <v>0</v>
      </c>
      <c r="EZ113" s="255">
        <f t="shared" si="105"/>
        <v>0</v>
      </c>
      <c r="FA113" s="230">
        <f t="shared" si="106"/>
        <v>0</v>
      </c>
      <c r="FB113" s="231">
        <f t="shared" si="107"/>
        <v>0</v>
      </c>
      <c r="FC113" s="1"/>
      <c r="FD113" s="1"/>
      <c r="FE113" s="357">
        <v>160</v>
      </c>
      <c r="FF113" s="335"/>
      <c r="FG113" s="172"/>
      <c r="FH113" s="198">
        <v>160</v>
      </c>
      <c r="FI113" s="335"/>
      <c r="FJ113" s="172"/>
      <c r="FK113" s="198">
        <v>160</v>
      </c>
      <c r="FL113" s="335"/>
      <c r="FM113" s="172"/>
      <c r="FN113" s="198">
        <v>160</v>
      </c>
      <c r="FO113" s="335"/>
      <c r="FP113" s="172"/>
      <c r="FQ113" s="198">
        <v>160</v>
      </c>
      <c r="FR113" s="335"/>
      <c r="FS113" s="172"/>
      <c r="FT113" s="198">
        <v>160</v>
      </c>
      <c r="FU113" s="335"/>
      <c r="FV113" s="172"/>
      <c r="FW113" s="198">
        <v>160</v>
      </c>
      <c r="FX113" s="335"/>
      <c r="FY113" s="172"/>
      <c r="FZ113" s="198">
        <v>160</v>
      </c>
      <c r="GA113" s="335"/>
      <c r="GB113" s="172"/>
      <c r="GC113" s="256">
        <f t="shared" si="108"/>
        <v>0</v>
      </c>
      <c r="GD113" s="255">
        <f t="shared" si="109"/>
        <v>0</v>
      </c>
      <c r="GE113" s="230">
        <f t="shared" si="110"/>
        <v>0</v>
      </c>
      <c r="GF113" s="231">
        <f t="shared" si="111"/>
        <v>0</v>
      </c>
      <c r="GG113" s="1"/>
      <c r="GH113" s="1"/>
      <c r="GI113" s="357">
        <v>160</v>
      </c>
      <c r="GJ113" s="335"/>
      <c r="GK113" s="172"/>
      <c r="GL113" s="198">
        <v>160</v>
      </c>
      <c r="GM113" s="335"/>
      <c r="GN113" s="172"/>
      <c r="GO113" s="167">
        <v>160</v>
      </c>
      <c r="GP113" s="351"/>
      <c r="GQ113" s="172"/>
      <c r="GR113" s="167">
        <v>160</v>
      </c>
      <c r="GS113" s="351"/>
      <c r="GT113" s="172"/>
      <c r="GU113" s="167">
        <v>160</v>
      </c>
      <c r="GV113" s="351"/>
      <c r="GW113" s="172"/>
      <c r="GX113" s="167">
        <v>160</v>
      </c>
      <c r="GY113" s="351"/>
      <c r="GZ113" s="172"/>
      <c r="HA113" s="198">
        <v>160</v>
      </c>
      <c r="HB113" s="335"/>
      <c r="HC113" s="172"/>
      <c r="HD113" s="198">
        <v>160</v>
      </c>
      <c r="HE113" s="335"/>
      <c r="HF113" s="172"/>
      <c r="HG113" s="256">
        <f t="shared" si="112"/>
        <v>0</v>
      </c>
      <c r="HH113" s="255">
        <f t="shared" si="113"/>
        <v>0</v>
      </c>
      <c r="HI113" s="230">
        <f t="shared" si="114"/>
        <v>0</v>
      </c>
      <c r="HJ113" s="231">
        <f t="shared" si="115"/>
        <v>0</v>
      </c>
      <c r="HK113" s="1"/>
      <c r="HL113" s="1"/>
      <c r="HM113" s="167">
        <v>160</v>
      </c>
      <c r="HN113" s="351"/>
      <c r="HO113" s="172"/>
      <c r="HP113" s="167">
        <v>160</v>
      </c>
      <c r="HQ113" s="351"/>
      <c r="HR113" s="172"/>
      <c r="HS113" s="167">
        <v>160</v>
      </c>
      <c r="HT113" s="351"/>
      <c r="HU113" s="172"/>
      <c r="HV113" s="167">
        <v>160</v>
      </c>
      <c r="HW113" s="351"/>
      <c r="HX113" s="172"/>
      <c r="HY113" s="167">
        <v>160</v>
      </c>
      <c r="HZ113" s="351"/>
      <c r="IA113" s="172"/>
      <c r="IB113" s="167">
        <v>160</v>
      </c>
      <c r="IC113" s="351"/>
      <c r="ID113" s="172"/>
      <c r="IE113" s="167">
        <v>160</v>
      </c>
      <c r="IF113" s="351"/>
      <c r="IG113" s="172"/>
      <c r="IH113" s="167">
        <v>160</v>
      </c>
      <c r="II113" s="351"/>
      <c r="IJ113" s="172"/>
      <c r="IK113" s="256">
        <f t="shared" si="116"/>
        <v>0</v>
      </c>
      <c r="IL113" s="255">
        <f t="shared" si="117"/>
        <v>0</v>
      </c>
      <c r="IM113" s="230">
        <f t="shared" si="118"/>
        <v>0</v>
      </c>
      <c r="IN113" s="231">
        <f t="shared" si="119"/>
        <v>0</v>
      </c>
      <c r="IO113" s="1"/>
      <c r="IP113" s="1"/>
      <c r="IQ113" s="167">
        <v>160</v>
      </c>
      <c r="IR113" s="351"/>
      <c r="IS113" s="172"/>
      <c r="IT113" s="167">
        <v>160</v>
      </c>
      <c r="IU113" s="351"/>
      <c r="IV113" s="172"/>
      <c r="IW113" s="167">
        <v>160</v>
      </c>
      <c r="IX113" s="351"/>
      <c r="IY113" s="172"/>
      <c r="IZ113" s="167">
        <v>160</v>
      </c>
      <c r="JA113" s="351"/>
      <c r="JB113" s="172"/>
      <c r="JC113" s="167">
        <v>160</v>
      </c>
      <c r="JD113" s="351"/>
      <c r="JE113" s="172"/>
      <c r="JF113" s="167">
        <v>160</v>
      </c>
      <c r="JG113" s="351"/>
      <c r="JH113" s="172"/>
      <c r="JI113" s="209">
        <v>160</v>
      </c>
      <c r="JJ113" s="351"/>
      <c r="JK113" s="172"/>
      <c r="JL113" s="167">
        <v>160</v>
      </c>
      <c r="JM113" s="351"/>
      <c r="JN113" s="172"/>
      <c r="JO113" s="256">
        <f t="shared" si="120"/>
        <v>0</v>
      </c>
      <c r="JP113" s="255">
        <f t="shared" si="121"/>
        <v>0</v>
      </c>
      <c r="JQ113" s="230">
        <f t="shared" si="122"/>
        <v>0</v>
      </c>
      <c r="JR113" s="231">
        <f t="shared" si="123"/>
        <v>0</v>
      </c>
      <c r="JS113" s="1"/>
      <c r="JT113" s="1"/>
      <c r="JU113" s="357">
        <v>160</v>
      </c>
      <c r="JV113" s="335"/>
      <c r="JW113" s="172"/>
      <c r="JX113" s="167">
        <v>160</v>
      </c>
      <c r="JY113" s="351"/>
      <c r="JZ113" s="172"/>
      <c r="KA113" s="198">
        <v>160</v>
      </c>
      <c r="KB113" s="335"/>
      <c r="KC113" s="172"/>
      <c r="KD113" s="198">
        <v>160</v>
      </c>
      <c r="KE113" s="335"/>
      <c r="KF113" s="172"/>
      <c r="KG113" s="167">
        <v>160</v>
      </c>
      <c r="KH113" s="351"/>
      <c r="KI113" s="172"/>
      <c r="KJ113" s="167">
        <v>160</v>
      </c>
      <c r="KK113" s="351"/>
      <c r="KL113" s="172"/>
      <c r="KM113" s="167">
        <v>160</v>
      </c>
      <c r="KN113" s="351"/>
      <c r="KO113" s="172"/>
      <c r="KP113" s="167">
        <v>160</v>
      </c>
      <c r="KQ113" s="351"/>
      <c r="KR113" s="172"/>
      <c r="KS113" s="256">
        <f t="shared" si="124"/>
        <v>0</v>
      </c>
      <c r="KT113" s="255">
        <f t="shared" si="125"/>
        <v>0</v>
      </c>
      <c r="KU113" s="230">
        <f t="shared" si="126"/>
        <v>0</v>
      </c>
      <c r="KV113" s="231">
        <f t="shared" si="127"/>
        <v>0</v>
      </c>
      <c r="KW113" s="1"/>
      <c r="KX113" s="1"/>
      <c r="KY113" s="287" t="s">
        <v>300</v>
      </c>
      <c r="KZ113" s="365">
        <v>160</v>
      </c>
      <c r="LA113" s="335"/>
      <c r="LB113" s="180"/>
      <c r="LC113" s="256">
        <f t="shared" si="128"/>
        <v>0</v>
      </c>
      <c r="LD113" s="231">
        <f t="shared" si="132"/>
        <v>0</v>
      </c>
      <c r="LE113" s="230">
        <f t="shared" si="129"/>
        <v>0</v>
      </c>
      <c r="LF113" s="255">
        <f t="shared" si="133"/>
        <v>0</v>
      </c>
      <c r="LG113" s="297"/>
      <c r="LH113" s="1"/>
      <c r="LI113" s="1"/>
      <c r="LJ113" s="232">
        <f t="shared" si="134"/>
        <v>0</v>
      </c>
      <c r="LK113" s="259">
        <f t="shared" si="135"/>
        <v>0</v>
      </c>
      <c r="LL113" s="230">
        <f t="shared" si="136"/>
        <v>0</v>
      </c>
      <c r="LM113" s="231">
        <f t="shared" si="137"/>
        <v>0</v>
      </c>
      <c r="LN113" s="234">
        <f t="shared" si="138"/>
        <v>0</v>
      </c>
      <c r="LO113" s="233">
        <f t="shared" si="139"/>
        <v>0</v>
      </c>
      <c r="LP113" s="230">
        <f t="shared" si="140"/>
        <v>0</v>
      </c>
      <c r="LQ113" s="255">
        <f t="shared" si="141"/>
        <v>0</v>
      </c>
      <c r="LR113" s="426">
        <f t="shared" si="142"/>
        <v>0</v>
      </c>
      <c r="LS113" s="434">
        <f t="shared" si="143"/>
        <v>0</v>
      </c>
      <c r="LT113" s="426">
        <f t="shared" si="144"/>
        <v>0</v>
      </c>
      <c r="LU113" s="431">
        <f t="shared" si="145"/>
        <v>0</v>
      </c>
      <c r="LV113" s="429" t="s">
        <v>343</v>
      </c>
      <c r="LW113" s="434" t="s">
        <v>343</v>
      </c>
      <c r="LX113" s="426">
        <f t="shared" si="146"/>
        <v>0</v>
      </c>
      <c r="LY113" s="431">
        <f t="shared" si="147"/>
        <v>0</v>
      </c>
      <c r="LZ113" s="1"/>
      <c r="MD113" s="26"/>
      <c r="ME113" s="26"/>
      <c r="MG113" s="26"/>
    </row>
    <row r="114" spans="2:345" s="4" customFormat="1" ht="15" hidden="1" customHeight="1" x14ac:dyDescent="0.25">
      <c r="B114" s="46"/>
      <c r="C114" s="572"/>
      <c r="D114" s="596"/>
      <c r="E114" s="601"/>
      <c r="F114" s="602"/>
      <c r="G114" s="603"/>
      <c r="H114" s="58"/>
      <c r="I114" s="57">
        <f>INT(ROUND(F114,2)*(IF(RIGHT(G114,1)="*",data!$J$11*H114+(IF(H114&gt;0, data!$K$11,0)),(IF(G114&gt;0,data!$J$11*RIGHT(G114,5)+data!$K$11,0)))))</f>
        <v>0</v>
      </c>
      <c r="J114" s="57">
        <f t="shared" ref="J114:J177" si="148">IF(E114&gt;0,I114*E114,0)</f>
        <v>0</v>
      </c>
      <c r="K114" s="594"/>
      <c r="L114" s="567"/>
      <c r="M114" s="131"/>
      <c r="N114" s="57">
        <f>INT(ROUND(F114,2)*(IF(J114&gt;0,(IF(L114="ano",data!$J$6,0)),0)))</f>
        <v>0</v>
      </c>
      <c r="O114" s="61">
        <f t="shared" ref="O114:O177" si="149">IF(M114&gt;E114,N114*E114,N114*M114)</f>
        <v>0</v>
      </c>
      <c r="P114" s="63">
        <f t="shared" ref="P114:P177" si="150">J114+O114</f>
        <v>0</v>
      </c>
      <c r="Q114" s="26"/>
      <c r="R114" s="292" t="str">
        <f t="shared" ref="R114:R177" si="151">IF(K114="Ano","",IF(P114&gt;0,1,""))</f>
        <v/>
      </c>
      <c r="S114" s="293" t="str">
        <f t="shared" ref="S114:S177" si="152">IF(K114="Ano",IF(P114&gt;0,1,""),"")</f>
        <v/>
      </c>
      <c r="T114" s="65" t="s">
        <v>343</v>
      </c>
      <c r="U114" s="294" t="str">
        <f t="shared" ref="U114:U177" si="153">IF(R114="",IF(S114="","",1),1)</f>
        <v/>
      </c>
      <c r="V114" s="4">
        <f t="shared" si="131"/>
        <v>0</v>
      </c>
      <c r="W114" s="26"/>
      <c r="X114" s="26">
        <f>IF(OR(G114=data!$I$18,G114=data!$I$19,G114=data!$I$20,G114=data!$I$21,G114=data!$I$22,G114=data!$I$23,G114=data!$I$24,G114=data!$I$25,G114=data!$I$26,G114=data!$I$27,G114=data!$I$28,G114=data!$I$29,G114=data!$I$30,G114=data!$I$31,G114=data!$I$32,G114=data!$I$33,G114=data!$I$34,G114=data!$I$35,G114=data!$I$36,G114=data!$I$37,G114=data!$I$38,G114=data!$I$39,G114=data!$I$40,G114=data!$I$41,G114=data!$I$42,G114=data!$I$43,G114=data!$I$44),1,0)</f>
        <v>0</v>
      </c>
      <c r="Z114" s="176" t="s">
        <v>300</v>
      </c>
      <c r="AA114" s="10"/>
      <c r="AB114" s="10"/>
      <c r="AC114" s="578">
        <v>160</v>
      </c>
      <c r="AD114" s="579"/>
      <c r="AE114" s="580"/>
      <c r="AF114" s="578">
        <v>160</v>
      </c>
      <c r="AG114" s="579"/>
      <c r="AH114" s="580"/>
      <c r="AI114" s="578">
        <v>160</v>
      </c>
      <c r="AJ114" s="579"/>
      <c r="AK114" s="580"/>
      <c r="AL114" s="578">
        <v>160</v>
      </c>
      <c r="AM114" s="579"/>
      <c r="AN114" s="580"/>
      <c r="AO114" s="578">
        <v>160</v>
      </c>
      <c r="AP114" s="579"/>
      <c r="AQ114" s="580"/>
      <c r="AR114" s="578">
        <v>160</v>
      </c>
      <c r="AS114" s="579"/>
      <c r="AT114" s="580"/>
      <c r="AU114" s="578">
        <v>160</v>
      </c>
      <c r="AV114" s="579"/>
      <c r="AW114" s="580"/>
      <c r="AX114" s="578">
        <v>160</v>
      </c>
      <c r="AY114" s="579"/>
      <c r="AZ114" s="580"/>
      <c r="BA114" s="578">
        <v>160</v>
      </c>
      <c r="BB114" s="579"/>
      <c r="BC114" s="580"/>
      <c r="BD114" s="578">
        <v>160</v>
      </c>
      <c r="BE114" s="579"/>
      <c r="BF114" s="580"/>
      <c r="BG114" s="578">
        <v>160</v>
      </c>
      <c r="BH114" s="579"/>
      <c r="BI114" s="580"/>
      <c r="BJ114" s="578">
        <v>160</v>
      </c>
      <c r="BK114" s="579"/>
      <c r="BL114" s="580"/>
      <c r="BM114" s="337">
        <f t="shared" si="92"/>
        <v>0</v>
      </c>
      <c r="BN114" s="231">
        <f t="shared" si="93"/>
        <v>0</v>
      </c>
      <c r="BO114" s="230">
        <f t="shared" si="94"/>
        <v>0</v>
      </c>
      <c r="BP114" s="231">
        <f t="shared" si="95"/>
        <v>0</v>
      </c>
      <c r="BQ114" s="1"/>
      <c r="BR114" s="1"/>
      <c r="BS114" s="177">
        <v>160</v>
      </c>
      <c r="BT114" s="591"/>
      <c r="BU114" s="178"/>
      <c r="BV114" s="177">
        <v>160</v>
      </c>
      <c r="BW114" s="591"/>
      <c r="BX114" s="178"/>
      <c r="BY114" s="177">
        <v>160</v>
      </c>
      <c r="BZ114" s="591"/>
      <c r="CA114" s="178"/>
      <c r="CB114" s="177">
        <v>160</v>
      </c>
      <c r="CC114" s="591"/>
      <c r="CD114" s="178"/>
      <c r="CE114" s="177">
        <v>160</v>
      </c>
      <c r="CF114" s="591"/>
      <c r="CG114" s="178"/>
      <c r="CH114" s="177">
        <v>160</v>
      </c>
      <c r="CI114" s="591"/>
      <c r="CJ114" s="178"/>
      <c r="CK114" s="177">
        <v>160</v>
      </c>
      <c r="CL114" s="591"/>
      <c r="CM114" s="178"/>
      <c r="CN114" s="177">
        <v>160</v>
      </c>
      <c r="CO114" s="591"/>
      <c r="CP114" s="178"/>
      <c r="CQ114" s="256">
        <f t="shared" si="96"/>
        <v>0</v>
      </c>
      <c r="CR114" s="255">
        <f t="shared" si="97"/>
        <v>0</v>
      </c>
      <c r="CS114" s="230">
        <f t="shared" si="98"/>
        <v>0</v>
      </c>
      <c r="CT114" s="231">
        <f t="shared" si="99"/>
        <v>0</v>
      </c>
      <c r="CU114" s="1"/>
      <c r="CV114" s="1"/>
      <c r="CW114" s="177">
        <v>160</v>
      </c>
      <c r="CX114" s="584"/>
      <c r="CY114" s="585"/>
      <c r="CZ114" s="205">
        <v>160</v>
      </c>
      <c r="DA114" s="579"/>
      <c r="DB114" s="585"/>
      <c r="DC114" s="205">
        <v>160</v>
      </c>
      <c r="DD114" s="579"/>
      <c r="DE114" s="585"/>
      <c r="DF114" s="205">
        <v>160</v>
      </c>
      <c r="DG114" s="579"/>
      <c r="DH114" s="585"/>
      <c r="DI114" s="205">
        <v>160</v>
      </c>
      <c r="DJ114" s="579"/>
      <c r="DK114" s="585"/>
      <c r="DL114" s="177">
        <v>160</v>
      </c>
      <c r="DM114" s="584"/>
      <c r="DN114" s="585"/>
      <c r="DO114" s="205">
        <v>160</v>
      </c>
      <c r="DP114" s="579"/>
      <c r="DQ114" s="585"/>
      <c r="DR114" s="205">
        <v>160</v>
      </c>
      <c r="DS114" s="579"/>
      <c r="DT114" s="585"/>
      <c r="DU114" s="256">
        <f t="shared" si="100"/>
        <v>0</v>
      </c>
      <c r="DV114" s="255">
        <f t="shared" si="101"/>
        <v>0</v>
      </c>
      <c r="DW114" s="230">
        <f t="shared" si="102"/>
        <v>0</v>
      </c>
      <c r="DX114" s="231">
        <f t="shared" si="103"/>
        <v>0</v>
      </c>
      <c r="DY114" s="1"/>
      <c r="DZ114" s="1"/>
      <c r="EA114" s="586">
        <v>160</v>
      </c>
      <c r="EB114" s="591"/>
      <c r="EC114" s="585"/>
      <c r="ED114" s="205">
        <v>160</v>
      </c>
      <c r="EE114" s="591"/>
      <c r="EF114" s="585"/>
      <c r="EG114" s="205">
        <v>160</v>
      </c>
      <c r="EH114" s="591"/>
      <c r="EI114" s="585"/>
      <c r="EJ114" s="205">
        <v>160</v>
      </c>
      <c r="EK114" s="591"/>
      <c r="EL114" s="585"/>
      <c r="EM114" s="177">
        <v>160</v>
      </c>
      <c r="EN114" s="584"/>
      <c r="EO114" s="585"/>
      <c r="EP114" s="205">
        <v>160</v>
      </c>
      <c r="EQ114" s="591"/>
      <c r="ER114" s="585"/>
      <c r="ES114" s="177">
        <v>160</v>
      </c>
      <c r="ET114" s="584"/>
      <c r="EU114" s="585"/>
      <c r="EV114" s="205">
        <v>160</v>
      </c>
      <c r="EW114" s="591"/>
      <c r="EX114" s="585"/>
      <c r="EY114" s="256">
        <f t="shared" si="104"/>
        <v>0</v>
      </c>
      <c r="EZ114" s="255">
        <f t="shared" si="105"/>
        <v>0</v>
      </c>
      <c r="FA114" s="230">
        <f t="shared" si="106"/>
        <v>0</v>
      </c>
      <c r="FB114" s="231">
        <f t="shared" si="107"/>
        <v>0</v>
      </c>
      <c r="FC114" s="1"/>
      <c r="FD114" s="1"/>
      <c r="FE114" s="586">
        <v>160</v>
      </c>
      <c r="FF114" s="591"/>
      <c r="FG114" s="585"/>
      <c r="FH114" s="205">
        <v>160</v>
      </c>
      <c r="FI114" s="591"/>
      <c r="FJ114" s="585"/>
      <c r="FK114" s="205">
        <v>160</v>
      </c>
      <c r="FL114" s="591"/>
      <c r="FM114" s="585"/>
      <c r="FN114" s="205">
        <v>160</v>
      </c>
      <c r="FO114" s="591"/>
      <c r="FP114" s="585"/>
      <c r="FQ114" s="205">
        <v>160</v>
      </c>
      <c r="FR114" s="591"/>
      <c r="FS114" s="585"/>
      <c r="FT114" s="205">
        <v>160</v>
      </c>
      <c r="FU114" s="591"/>
      <c r="FV114" s="585"/>
      <c r="FW114" s="205">
        <v>160</v>
      </c>
      <c r="FX114" s="591"/>
      <c r="FY114" s="585"/>
      <c r="FZ114" s="205">
        <v>160</v>
      </c>
      <c r="GA114" s="591"/>
      <c r="GB114" s="585"/>
      <c r="GC114" s="256">
        <f t="shared" si="108"/>
        <v>0</v>
      </c>
      <c r="GD114" s="255">
        <f t="shared" si="109"/>
        <v>0</v>
      </c>
      <c r="GE114" s="230">
        <f t="shared" si="110"/>
        <v>0</v>
      </c>
      <c r="GF114" s="231">
        <f t="shared" si="111"/>
        <v>0</v>
      </c>
      <c r="GG114" s="1"/>
      <c r="GH114" s="1"/>
      <c r="GI114" s="586">
        <v>160</v>
      </c>
      <c r="GJ114" s="591"/>
      <c r="GK114" s="585"/>
      <c r="GL114" s="205">
        <v>160</v>
      </c>
      <c r="GM114" s="591"/>
      <c r="GN114" s="585"/>
      <c r="GO114" s="177">
        <v>160</v>
      </c>
      <c r="GP114" s="584"/>
      <c r="GQ114" s="585"/>
      <c r="GR114" s="177">
        <v>160</v>
      </c>
      <c r="GS114" s="584"/>
      <c r="GT114" s="585"/>
      <c r="GU114" s="177">
        <v>160</v>
      </c>
      <c r="GV114" s="584"/>
      <c r="GW114" s="585"/>
      <c r="GX114" s="177">
        <v>160</v>
      </c>
      <c r="GY114" s="584"/>
      <c r="GZ114" s="585"/>
      <c r="HA114" s="205">
        <v>160</v>
      </c>
      <c r="HB114" s="591"/>
      <c r="HC114" s="585"/>
      <c r="HD114" s="205">
        <v>160</v>
      </c>
      <c r="HE114" s="591"/>
      <c r="HF114" s="585"/>
      <c r="HG114" s="256">
        <f t="shared" si="112"/>
        <v>0</v>
      </c>
      <c r="HH114" s="255">
        <f t="shared" si="113"/>
        <v>0</v>
      </c>
      <c r="HI114" s="230">
        <f t="shared" si="114"/>
        <v>0</v>
      </c>
      <c r="HJ114" s="231">
        <f t="shared" si="115"/>
        <v>0</v>
      </c>
      <c r="HK114" s="1"/>
      <c r="HL114" s="1"/>
      <c r="HM114" s="177">
        <v>160</v>
      </c>
      <c r="HN114" s="584"/>
      <c r="HO114" s="585"/>
      <c r="HP114" s="177">
        <v>160</v>
      </c>
      <c r="HQ114" s="584"/>
      <c r="HR114" s="585"/>
      <c r="HS114" s="177">
        <v>160</v>
      </c>
      <c r="HT114" s="584"/>
      <c r="HU114" s="585"/>
      <c r="HV114" s="177">
        <v>160</v>
      </c>
      <c r="HW114" s="584"/>
      <c r="HX114" s="585"/>
      <c r="HY114" s="177">
        <v>160</v>
      </c>
      <c r="HZ114" s="584"/>
      <c r="IA114" s="585"/>
      <c r="IB114" s="177">
        <v>160</v>
      </c>
      <c r="IC114" s="584"/>
      <c r="ID114" s="585"/>
      <c r="IE114" s="177">
        <v>160</v>
      </c>
      <c r="IF114" s="584"/>
      <c r="IG114" s="585"/>
      <c r="IH114" s="177">
        <v>160</v>
      </c>
      <c r="II114" s="584"/>
      <c r="IJ114" s="585"/>
      <c r="IK114" s="256">
        <f t="shared" si="116"/>
        <v>0</v>
      </c>
      <c r="IL114" s="255">
        <f t="shared" si="117"/>
        <v>0</v>
      </c>
      <c r="IM114" s="230">
        <f t="shared" si="118"/>
        <v>0</v>
      </c>
      <c r="IN114" s="231">
        <f t="shared" si="119"/>
        <v>0</v>
      </c>
      <c r="IO114" s="1"/>
      <c r="IP114" s="1"/>
      <c r="IQ114" s="177">
        <v>160</v>
      </c>
      <c r="IR114" s="584"/>
      <c r="IS114" s="585"/>
      <c r="IT114" s="177">
        <v>160</v>
      </c>
      <c r="IU114" s="584"/>
      <c r="IV114" s="585"/>
      <c r="IW114" s="177">
        <v>160</v>
      </c>
      <c r="IX114" s="584"/>
      <c r="IY114" s="585"/>
      <c r="IZ114" s="177">
        <v>160</v>
      </c>
      <c r="JA114" s="584"/>
      <c r="JB114" s="585"/>
      <c r="JC114" s="177">
        <v>160</v>
      </c>
      <c r="JD114" s="584"/>
      <c r="JE114" s="585"/>
      <c r="JF114" s="177">
        <v>160</v>
      </c>
      <c r="JG114" s="584"/>
      <c r="JH114" s="585"/>
      <c r="JI114" s="568">
        <v>160</v>
      </c>
      <c r="JJ114" s="584"/>
      <c r="JK114" s="585"/>
      <c r="JL114" s="177">
        <v>160</v>
      </c>
      <c r="JM114" s="584"/>
      <c r="JN114" s="585"/>
      <c r="JO114" s="256">
        <f t="shared" si="120"/>
        <v>0</v>
      </c>
      <c r="JP114" s="255">
        <f t="shared" si="121"/>
        <v>0</v>
      </c>
      <c r="JQ114" s="230">
        <f t="shared" si="122"/>
        <v>0</v>
      </c>
      <c r="JR114" s="231">
        <f t="shared" si="123"/>
        <v>0</v>
      </c>
      <c r="JS114" s="1"/>
      <c r="JT114" s="1"/>
      <c r="JU114" s="586">
        <v>160</v>
      </c>
      <c r="JV114" s="591"/>
      <c r="JW114" s="585"/>
      <c r="JX114" s="177">
        <v>160</v>
      </c>
      <c r="JY114" s="584"/>
      <c r="JZ114" s="585"/>
      <c r="KA114" s="205">
        <v>160</v>
      </c>
      <c r="KB114" s="591"/>
      <c r="KC114" s="585"/>
      <c r="KD114" s="205">
        <v>160</v>
      </c>
      <c r="KE114" s="591"/>
      <c r="KF114" s="585"/>
      <c r="KG114" s="177">
        <v>160</v>
      </c>
      <c r="KH114" s="584"/>
      <c r="KI114" s="585"/>
      <c r="KJ114" s="177">
        <v>160</v>
      </c>
      <c r="KK114" s="584"/>
      <c r="KL114" s="585"/>
      <c r="KM114" s="177">
        <v>160</v>
      </c>
      <c r="KN114" s="584"/>
      <c r="KO114" s="585"/>
      <c r="KP114" s="177">
        <v>160</v>
      </c>
      <c r="KQ114" s="584"/>
      <c r="KR114" s="585"/>
      <c r="KS114" s="256">
        <f t="shared" si="124"/>
        <v>0</v>
      </c>
      <c r="KT114" s="255">
        <f t="shared" si="125"/>
        <v>0</v>
      </c>
      <c r="KU114" s="230">
        <f t="shared" si="126"/>
        <v>0</v>
      </c>
      <c r="KV114" s="231">
        <f t="shared" si="127"/>
        <v>0</v>
      </c>
      <c r="KW114" s="1"/>
      <c r="KX114" s="1"/>
      <c r="KY114" s="589" t="s">
        <v>300</v>
      </c>
      <c r="KZ114" s="595">
        <v>160</v>
      </c>
      <c r="LA114" s="591"/>
      <c r="LB114" s="178"/>
      <c r="LC114" s="256">
        <f t="shared" si="128"/>
        <v>0</v>
      </c>
      <c r="LD114" s="231">
        <f t="shared" si="132"/>
        <v>0</v>
      </c>
      <c r="LE114" s="230">
        <f t="shared" si="129"/>
        <v>0</v>
      </c>
      <c r="LF114" s="255">
        <f t="shared" si="133"/>
        <v>0</v>
      </c>
      <c r="LG114" s="592"/>
      <c r="LH114" s="1"/>
      <c r="LI114" s="1"/>
      <c r="LJ114" s="232">
        <f t="shared" si="134"/>
        <v>0</v>
      </c>
      <c r="LK114" s="259">
        <f t="shared" si="135"/>
        <v>0</v>
      </c>
      <c r="LL114" s="230">
        <f t="shared" si="136"/>
        <v>0</v>
      </c>
      <c r="LM114" s="231">
        <f t="shared" si="137"/>
        <v>0</v>
      </c>
      <c r="LN114" s="234">
        <f t="shared" si="138"/>
        <v>0</v>
      </c>
      <c r="LO114" s="233">
        <f t="shared" si="139"/>
        <v>0</v>
      </c>
      <c r="LP114" s="230">
        <f t="shared" si="140"/>
        <v>0</v>
      </c>
      <c r="LQ114" s="255">
        <f t="shared" si="141"/>
        <v>0</v>
      </c>
      <c r="LR114" s="426">
        <f t="shared" si="142"/>
        <v>0</v>
      </c>
      <c r="LS114" s="434">
        <f t="shared" si="143"/>
        <v>0</v>
      </c>
      <c r="LT114" s="426">
        <f t="shared" si="144"/>
        <v>0</v>
      </c>
      <c r="LU114" s="431">
        <f t="shared" si="145"/>
        <v>0</v>
      </c>
      <c r="LV114" s="429" t="s">
        <v>343</v>
      </c>
      <c r="LW114" s="434" t="s">
        <v>343</v>
      </c>
      <c r="LX114" s="426">
        <f t="shared" si="146"/>
        <v>0</v>
      </c>
      <c r="LY114" s="431">
        <f t="shared" si="147"/>
        <v>0</v>
      </c>
      <c r="LZ114" s="1"/>
      <c r="MD114" s="26"/>
      <c r="ME114" s="26"/>
      <c r="MG114" s="26"/>
    </row>
    <row r="115" spans="2:345" s="4" customFormat="1" ht="16.5" customHeight="1" x14ac:dyDescent="0.25">
      <c r="B115" s="46" t="s">
        <v>268</v>
      </c>
      <c r="C115" s="952"/>
      <c r="D115" s="953"/>
      <c r="E115" s="313"/>
      <c r="F115" s="314"/>
      <c r="G115" s="315"/>
      <c r="H115" s="59"/>
      <c r="I115" s="57">
        <f>INT(ROUND(F115,2)*(IF(RIGHT(G115,1)="*",data!$J$11*H115+(IF(H115&gt;0, data!$K$11,0)),(IF(G115&gt;0,data!$J$11*RIGHT(G115,5)+data!$K$11,0)))))</f>
        <v>0</v>
      </c>
      <c r="J115" s="57">
        <f t="shared" si="148"/>
        <v>0</v>
      </c>
      <c r="K115" s="319"/>
      <c r="L115" s="320"/>
      <c r="M115" s="318"/>
      <c r="N115" s="57">
        <f>INT(ROUND(F115,2)*(IF(J115&gt;0,(IF(L115="ano",data!$J$6,0)),0)))</f>
        <v>0</v>
      </c>
      <c r="O115" s="61">
        <f t="shared" si="149"/>
        <v>0</v>
      </c>
      <c r="P115" s="63">
        <f t="shared" si="150"/>
        <v>0</v>
      </c>
      <c r="Q115" s="26"/>
      <c r="R115" s="292" t="str">
        <f t="shared" si="151"/>
        <v/>
      </c>
      <c r="S115" s="293" t="str">
        <f t="shared" si="152"/>
        <v/>
      </c>
      <c r="T115" s="65" t="s">
        <v>343</v>
      </c>
      <c r="U115" s="294" t="str">
        <f t="shared" si="153"/>
        <v/>
      </c>
      <c r="V115" s="4">
        <f t="shared" si="131"/>
        <v>0</v>
      </c>
      <c r="W115" s="26">
        <f>IF(H115&gt;0,IF(RIGHT(G115,1)="*",0,1),0)</f>
        <v>0</v>
      </c>
      <c r="X115" s="26">
        <f>IF(OR(G115=data!$I$18,G115=data!$I$19,G115=data!$I$20,G115=data!$I$21,G115=data!$I$22,G115=data!$I$23,G115=data!$I$24,G115=data!$I$25,G115=data!$I$26,G115=data!$I$27,G115=data!$I$28,G115=data!$I$29,G115=data!$I$30,G115=data!$I$31,G115=data!$I$32,G115=data!$I$33,G115=data!$I$34,G115=data!$I$35,G115=data!$I$36,G115=data!$I$37,G115=data!$I$38,G115=data!$I$39,G115=data!$I$40,G115=data!$I$41,G115=data!$I$42,G115=data!$I$43,G115=data!$I$44),1,0)</f>
        <v>0</v>
      </c>
      <c r="Z115" s="179" t="s">
        <v>300</v>
      </c>
      <c r="AA115" s="10"/>
      <c r="AB115" s="10"/>
      <c r="AC115" s="171">
        <v>160</v>
      </c>
      <c r="AD115" s="336"/>
      <c r="AE115" s="227"/>
      <c r="AF115" s="171">
        <v>160</v>
      </c>
      <c r="AG115" s="336"/>
      <c r="AH115" s="227"/>
      <c r="AI115" s="171">
        <v>160</v>
      </c>
      <c r="AJ115" s="336"/>
      <c r="AK115" s="227"/>
      <c r="AL115" s="171">
        <v>160</v>
      </c>
      <c r="AM115" s="336"/>
      <c r="AN115" s="227"/>
      <c r="AO115" s="171">
        <v>160</v>
      </c>
      <c r="AP115" s="336"/>
      <c r="AQ115" s="227"/>
      <c r="AR115" s="171">
        <v>160</v>
      </c>
      <c r="AS115" s="336"/>
      <c r="AT115" s="227"/>
      <c r="AU115" s="171">
        <v>160</v>
      </c>
      <c r="AV115" s="336"/>
      <c r="AW115" s="227"/>
      <c r="AX115" s="171">
        <v>160</v>
      </c>
      <c r="AY115" s="336"/>
      <c r="AZ115" s="227"/>
      <c r="BA115" s="171">
        <v>160</v>
      </c>
      <c r="BB115" s="336"/>
      <c r="BC115" s="227"/>
      <c r="BD115" s="171">
        <v>160</v>
      </c>
      <c r="BE115" s="336"/>
      <c r="BF115" s="227"/>
      <c r="BG115" s="171">
        <v>160</v>
      </c>
      <c r="BH115" s="336"/>
      <c r="BI115" s="227"/>
      <c r="BJ115" s="171">
        <v>160</v>
      </c>
      <c r="BK115" s="336"/>
      <c r="BL115" s="227"/>
      <c r="BM115" s="337">
        <f t="shared" si="92"/>
        <v>0</v>
      </c>
      <c r="BN115" s="231">
        <f t="shared" si="93"/>
        <v>0</v>
      </c>
      <c r="BO115" s="230">
        <f t="shared" si="94"/>
        <v>0</v>
      </c>
      <c r="BP115" s="231">
        <f t="shared" si="95"/>
        <v>0</v>
      </c>
      <c r="BQ115" s="1"/>
      <c r="BR115" s="1"/>
      <c r="BS115" s="167">
        <v>160</v>
      </c>
      <c r="BT115" s="335"/>
      <c r="BU115" s="180"/>
      <c r="BV115" s="167">
        <v>160</v>
      </c>
      <c r="BW115" s="335"/>
      <c r="BX115" s="180"/>
      <c r="BY115" s="167">
        <v>160</v>
      </c>
      <c r="BZ115" s="335"/>
      <c r="CA115" s="180"/>
      <c r="CB115" s="167">
        <v>160</v>
      </c>
      <c r="CC115" s="335"/>
      <c r="CD115" s="180"/>
      <c r="CE115" s="167">
        <v>160</v>
      </c>
      <c r="CF115" s="335"/>
      <c r="CG115" s="180"/>
      <c r="CH115" s="167">
        <v>160</v>
      </c>
      <c r="CI115" s="335"/>
      <c r="CJ115" s="180"/>
      <c r="CK115" s="167">
        <v>160</v>
      </c>
      <c r="CL115" s="335"/>
      <c r="CM115" s="180"/>
      <c r="CN115" s="167">
        <v>160</v>
      </c>
      <c r="CO115" s="335"/>
      <c r="CP115" s="180"/>
      <c r="CQ115" s="256">
        <f t="shared" si="96"/>
        <v>0</v>
      </c>
      <c r="CR115" s="255">
        <f t="shared" si="97"/>
        <v>0</v>
      </c>
      <c r="CS115" s="230">
        <f t="shared" si="98"/>
        <v>0</v>
      </c>
      <c r="CT115" s="231">
        <f t="shared" si="99"/>
        <v>0</v>
      </c>
      <c r="CU115" s="1"/>
      <c r="CV115" s="1"/>
      <c r="CW115" s="167">
        <v>160</v>
      </c>
      <c r="CX115" s="351"/>
      <c r="CY115" s="172"/>
      <c r="CZ115" s="198">
        <v>160</v>
      </c>
      <c r="DA115" s="336"/>
      <c r="DB115" s="172"/>
      <c r="DC115" s="198">
        <v>160</v>
      </c>
      <c r="DD115" s="336"/>
      <c r="DE115" s="172"/>
      <c r="DF115" s="198">
        <v>160</v>
      </c>
      <c r="DG115" s="336"/>
      <c r="DH115" s="172"/>
      <c r="DI115" s="198">
        <v>160</v>
      </c>
      <c r="DJ115" s="336"/>
      <c r="DK115" s="172"/>
      <c r="DL115" s="167">
        <v>160</v>
      </c>
      <c r="DM115" s="351"/>
      <c r="DN115" s="172"/>
      <c r="DO115" s="198">
        <v>160</v>
      </c>
      <c r="DP115" s="336"/>
      <c r="DQ115" s="172"/>
      <c r="DR115" s="198">
        <v>160</v>
      </c>
      <c r="DS115" s="336"/>
      <c r="DT115" s="172"/>
      <c r="DU115" s="256">
        <f t="shared" si="100"/>
        <v>0</v>
      </c>
      <c r="DV115" s="255">
        <f t="shared" si="101"/>
        <v>0</v>
      </c>
      <c r="DW115" s="230">
        <f t="shared" si="102"/>
        <v>0</v>
      </c>
      <c r="DX115" s="231">
        <f t="shared" si="103"/>
        <v>0</v>
      </c>
      <c r="DY115" s="1"/>
      <c r="DZ115" s="1"/>
      <c r="EA115" s="357">
        <v>160</v>
      </c>
      <c r="EB115" s="335"/>
      <c r="EC115" s="172"/>
      <c r="ED115" s="198">
        <v>160</v>
      </c>
      <c r="EE115" s="335"/>
      <c r="EF115" s="172"/>
      <c r="EG115" s="198">
        <v>160</v>
      </c>
      <c r="EH115" s="335"/>
      <c r="EI115" s="172"/>
      <c r="EJ115" s="198">
        <v>160</v>
      </c>
      <c r="EK115" s="335"/>
      <c r="EL115" s="172"/>
      <c r="EM115" s="167">
        <v>160</v>
      </c>
      <c r="EN115" s="351"/>
      <c r="EO115" s="172"/>
      <c r="EP115" s="198">
        <v>160</v>
      </c>
      <c r="EQ115" s="335"/>
      <c r="ER115" s="172"/>
      <c r="ES115" s="167">
        <v>160</v>
      </c>
      <c r="ET115" s="351"/>
      <c r="EU115" s="172"/>
      <c r="EV115" s="198">
        <v>160</v>
      </c>
      <c r="EW115" s="335"/>
      <c r="EX115" s="172"/>
      <c r="EY115" s="256">
        <f t="shared" si="104"/>
        <v>0</v>
      </c>
      <c r="EZ115" s="255">
        <f t="shared" si="105"/>
        <v>0</v>
      </c>
      <c r="FA115" s="230">
        <f t="shared" si="106"/>
        <v>0</v>
      </c>
      <c r="FB115" s="231">
        <f t="shared" si="107"/>
        <v>0</v>
      </c>
      <c r="FC115" s="1"/>
      <c r="FD115" s="1"/>
      <c r="FE115" s="357">
        <v>160</v>
      </c>
      <c r="FF115" s="335"/>
      <c r="FG115" s="172"/>
      <c r="FH115" s="198">
        <v>160</v>
      </c>
      <c r="FI115" s="335"/>
      <c r="FJ115" s="172"/>
      <c r="FK115" s="198">
        <v>160</v>
      </c>
      <c r="FL115" s="335"/>
      <c r="FM115" s="172"/>
      <c r="FN115" s="198">
        <v>160</v>
      </c>
      <c r="FO115" s="335"/>
      <c r="FP115" s="172"/>
      <c r="FQ115" s="198">
        <v>160</v>
      </c>
      <c r="FR115" s="335"/>
      <c r="FS115" s="172"/>
      <c r="FT115" s="198">
        <v>160</v>
      </c>
      <c r="FU115" s="335"/>
      <c r="FV115" s="172"/>
      <c r="FW115" s="198">
        <v>160</v>
      </c>
      <c r="FX115" s="335"/>
      <c r="FY115" s="172"/>
      <c r="FZ115" s="198">
        <v>160</v>
      </c>
      <c r="GA115" s="335"/>
      <c r="GB115" s="172"/>
      <c r="GC115" s="256">
        <f t="shared" si="108"/>
        <v>0</v>
      </c>
      <c r="GD115" s="255">
        <f t="shared" si="109"/>
        <v>0</v>
      </c>
      <c r="GE115" s="230">
        <f t="shared" si="110"/>
        <v>0</v>
      </c>
      <c r="GF115" s="231">
        <f t="shared" si="111"/>
        <v>0</v>
      </c>
      <c r="GG115" s="1"/>
      <c r="GH115" s="1"/>
      <c r="GI115" s="357">
        <v>160</v>
      </c>
      <c r="GJ115" s="335"/>
      <c r="GK115" s="172"/>
      <c r="GL115" s="198">
        <v>160</v>
      </c>
      <c r="GM115" s="335"/>
      <c r="GN115" s="172"/>
      <c r="GO115" s="167">
        <v>160</v>
      </c>
      <c r="GP115" s="351"/>
      <c r="GQ115" s="172"/>
      <c r="GR115" s="167">
        <v>160</v>
      </c>
      <c r="GS115" s="351"/>
      <c r="GT115" s="172"/>
      <c r="GU115" s="167">
        <v>160</v>
      </c>
      <c r="GV115" s="351"/>
      <c r="GW115" s="172"/>
      <c r="GX115" s="167">
        <v>160</v>
      </c>
      <c r="GY115" s="351"/>
      <c r="GZ115" s="172"/>
      <c r="HA115" s="198">
        <v>160</v>
      </c>
      <c r="HB115" s="335"/>
      <c r="HC115" s="172"/>
      <c r="HD115" s="198">
        <v>160</v>
      </c>
      <c r="HE115" s="335"/>
      <c r="HF115" s="172"/>
      <c r="HG115" s="256">
        <f t="shared" si="112"/>
        <v>0</v>
      </c>
      <c r="HH115" s="255">
        <f t="shared" si="113"/>
        <v>0</v>
      </c>
      <c r="HI115" s="230">
        <f t="shared" si="114"/>
        <v>0</v>
      </c>
      <c r="HJ115" s="231">
        <f t="shared" si="115"/>
        <v>0</v>
      </c>
      <c r="HK115" s="1"/>
      <c r="HL115" s="1"/>
      <c r="HM115" s="167">
        <v>160</v>
      </c>
      <c r="HN115" s="351"/>
      <c r="HO115" s="172"/>
      <c r="HP115" s="167">
        <v>160</v>
      </c>
      <c r="HQ115" s="351"/>
      <c r="HR115" s="172"/>
      <c r="HS115" s="167">
        <v>160</v>
      </c>
      <c r="HT115" s="351"/>
      <c r="HU115" s="172"/>
      <c r="HV115" s="167">
        <v>160</v>
      </c>
      <c r="HW115" s="351"/>
      <c r="HX115" s="172"/>
      <c r="HY115" s="167">
        <v>160</v>
      </c>
      <c r="HZ115" s="351"/>
      <c r="IA115" s="172"/>
      <c r="IB115" s="167">
        <v>160</v>
      </c>
      <c r="IC115" s="351"/>
      <c r="ID115" s="172"/>
      <c r="IE115" s="167">
        <v>160</v>
      </c>
      <c r="IF115" s="351"/>
      <c r="IG115" s="172"/>
      <c r="IH115" s="167">
        <v>160</v>
      </c>
      <c r="II115" s="351"/>
      <c r="IJ115" s="172"/>
      <c r="IK115" s="256">
        <f t="shared" si="116"/>
        <v>0</v>
      </c>
      <c r="IL115" s="255">
        <f t="shared" si="117"/>
        <v>0</v>
      </c>
      <c r="IM115" s="230">
        <f t="shared" si="118"/>
        <v>0</v>
      </c>
      <c r="IN115" s="231">
        <f t="shared" si="119"/>
        <v>0</v>
      </c>
      <c r="IO115" s="1"/>
      <c r="IP115" s="1"/>
      <c r="IQ115" s="167">
        <v>160</v>
      </c>
      <c r="IR115" s="351"/>
      <c r="IS115" s="172"/>
      <c r="IT115" s="167">
        <v>160</v>
      </c>
      <c r="IU115" s="351"/>
      <c r="IV115" s="172"/>
      <c r="IW115" s="167">
        <v>160</v>
      </c>
      <c r="IX115" s="351"/>
      <c r="IY115" s="172"/>
      <c r="IZ115" s="167">
        <v>160</v>
      </c>
      <c r="JA115" s="351"/>
      <c r="JB115" s="172"/>
      <c r="JC115" s="167">
        <v>160</v>
      </c>
      <c r="JD115" s="351"/>
      <c r="JE115" s="172"/>
      <c r="JF115" s="167">
        <v>160</v>
      </c>
      <c r="JG115" s="351"/>
      <c r="JH115" s="172"/>
      <c r="JI115" s="209">
        <v>160</v>
      </c>
      <c r="JJ115" s="351"/>
      <c r="JK115" s="172"/>
      <c r="JL115" s="167">
        <v>160</v>
      </c>
      <c r="JM115" s="351"/>
      <c r="JN115" s="172"/>
      <c r="JO115" s="256">
        <f t="shared" si="120"/>
        <v>0</v>
      </c>
      <c r="JP115" s="255">
        <f t="shared" si="121"/>
        <v>0</v>
      </c>
      <c r="JQ115" s="230">
        <f t="shared" si="122"/>
        <v>0</v>
      </c>
      <c r="JR115" s="231">
        <f t="shared" si="123"/>
        <v>0</v>
      </c>
      <c r="JS115" s="1"/>
      <c r="JT115" s="1"/>
      <c r="JU115" s="357">
        <v>160</v>
      </c>
      <c r="JV115" s="335"/>
      <c r="JW115" s="172"/>
      <c r="JX115" s="167">
        <v>160</v>
      </c>
      <c r="JY115" s="351"/>
      <c r="JZ115" s="172"/>
      <c r="KA115" s="198">
        <v>160</v>
      </c>
      <c r="KB115" s="335"/>
      <c r="KC115" s="172"/>
      <c r="KD115" s="198">
        <v>160</v>
      </c>
      <c r="KE115" s="335"/>
      <c r="KF115" s="172"/>
      <c r="KG115" s="167">
        <v>160</v>
      </c>
      <c r="KH115" s="351"/>
      <c r="KI115" s="172"/>
      <c r="KJ115" s="167">
        <v>160</v>
      </c>
      <c r="KK115" s="351"/>
      <c r="KL115" s="172"/>
      <c r="KM115" s="167">
        <v>160</v>
      </c>
      <c r="KN115" s="351"/>
      <c r="KO115" s="172"/>
      <c r="KP115" s="167">
        <v>160</v>
      </c>
      <c r="KQ115" s="351"/>
      <c r="KR115" s="172"/>
      <c r="KS115" s="256">
        <f t="shared" si="124"/>
        <v>0</v>
      </c>
      <c r="KT115" s="255">
        <f t="shared" si="125"/>
        <v>0</v>
      </c>
      <c r="KU115" s="230">
        <f t="shared" si="126"/>
        <v>0</v>
      </c>
      <c r="KV115" s="231">
        <f t="shared" si="127"/>
        <v>0</v>
      </c>
      <c r="KW115" s="1"/>
      <c r="KX115" s="1"/>
      <c r="KY115" s="287" t="s">
        <v>300</v>
      </c>
      <c r="KZ115" s="365">
        <v>160</v>
      </c>
      <c r="LA115" s="335"/>
      <c r="LB115" s="180"/>
      <c r="LC115" s="256">
        <f t="shared" si="128"/>
        <v>0</v>
      </c>
      <c r="LD115" s="231">
        <f t="shared" si="132"/>
        <v>0</v>
      </c>
      <c r="LE115" s="230">
        <f t="shared" si="129"/>
        <v>0</v>
      </c>
      <c r="LF115" s="255">
        <f t="shared" si="133"/>
        <v>0</v>
      </c>
      <c r="LG115" s="297"/>
      <c r="LH115" s="1"/>
      <c r="LI115" s="1"/>
      <c r="LJ115" s="232">
        <f t="shared" si="134"/>
        <v>0</v>
      </c>
      <c r="LK115" s="259">
        <f t="shared" si="135"/>
        <v>0</v>
      </c>
      <c r="LL115" s="230">
        <f t="shared" si="136"/>
        <v>0</v>
      </c>
      <c r="LM115" s="231">
        <f t="shared" si="137"/>
        <v>0</v>
      </c>
      <c r="LN115" s="234">
        <f t="shared" si="138"/>
        <v>0</v>
      </c>
      <c r="LO115" s="233">
        <f t="shared" si="139"/>
        <v>0</v>
      </c>
      <c r="LP115" s="230">
        <f t="shared" si="140"/>
        <v>0</v>
      </c>
      <c r="LQ115" s="255">
        <f t="shared" si="141"/>
        <v>0</v>
      </c>
      <c r="LR115" s="426">
        <f t="shared" si="142"/>
        <v>0</v>
      </c>
      <c r="LS115" s="434">
        <f t="shared" si="143"/>
        <v>0</v>
      </c>
      <c r="LT115" s="426">
        <f t="shared" si="144"/>
        <v>0</v>
      </c>
      <c r="LU115" s="431">
        <f t="shared" si="145"/>
        <v>0</v>
      </c>
      <c r="LV115" s="429" t="s">
        <v>343</v>
      </c>
      <c r="LW115" s="434" t="s">
        <v>343</v>
      </c>
      <c r="LX115" s="426">
        <f t="shared" si="146"/>
        <v>0</v>
      </c>
      <c r="LY115" s="431">
        <f t="shared" si="147"/>
        <v>0</v>
      </c>
      <c r="LZ115" s="1"/>
      <c r="MD115" s="26"/>
      <c r="ME115" s="26"/>
      <c r="MG115" s="26"/>
    </row>
    <row r="116" spans="2:345" s="4" customFormat="1" ht="15" hidden="1" customHeight="1" x14ac:dyDescent="0.25">
      <c r="B116" s="46"/>
      <c r="C116" s="572"/>
      <c r="D116" s="596"/>
      <c r="E116" s="601"/>
      <c r="F116" s="602"/>
      <c r="G116" s="603"/>
      <c r="H116" s="58"/>
      <c r="I116" s="57">
        <f>INT(ROUND(F116,2)*(IF(RIGHT(G116,1)="*",data!$J$11*H116+(IF(H116&gt;0, data!$K$11,0)),(IF(G116&gt;0,data!$J$11*RIGHT(G116,5)+data!$K$11,0)))))</f>
        <v>0</v>
      </c>
      <c r="J116" s="57">
        <f t="shared" si="148"/>
        <v>0</v>
      </c>
      <c r="K116" s="594"/>
      <c r="L116" s="567"/>
      <c r="M116" s="131"/>
      <c r="N116" s="57">
        <f>INT(ROUND(F116,2)*(IF(J116&gt;0,(IF(L116="ano",data!$J$6,0)),0)))</f>
        <v>0</v>
      </c>
      <c r="O116" s="61">
        <f t="shared" si="149"/>
        <v>0</v>
      </c>
      <c r="P116" s="63">
        <f t="shared" si="150"/>
        <v>0</v>
      </c>
      <c r="Q116" s="26"/>
      <c r="R116" s="292" t="str">
        <f t="shared" si="151"/>
        <v/>
      </c>
      <c r="S116" s="293" t="str">
        <f t="shared" si="152"/>
        <v/>
      </c>
      <c r="T116" s="65" t="s">
        <v>343</v>
      </c>
      <c r="U116" s="294" t="str">
        <f t="shared" si="153"/>
        <v/>
      </c>
      <c r="V116" s="4">
        <f t="shared" si="131"/>
        <v>0</v>
      </c>
      <c r="W116" s="26">
        <f t="shared" ref="W116:W179" si="154">IF(H116&gt;0,IF(RIGHT(G116,1)="*",0,1),0)</f>
        <v>0</v>
      </c>
      <c r="X116" s="26">
        <f>IF(OR(G116=data!$I$18,G116=data!$I$19,G116=data!$I$20,G116=data!$I$21,G116=data!$I$22,G116=data!$I$23,G116=data!$I$24,G116=data!$I$25,G116=data!$I$26,G116=data!$I$27,G116=data!$I$28,G116=data!$I$29,G116=data!$I$30,G116=data!$I$31,G116=data!$I$32,G116=data!$I$33,G116=data!$I$34,G116=data!$I$35,G116=data!$I$36,G116=data!$I$37,G116=data!$I$38,G116=data!$I$39,G116=data!$I$40,G116=data!$I$41,G116=data!$I$42,G116=data!$I$43,G116=data!$I$44),1,0)</f>
        <v>0</v>
      </c>
      <c r="Z116" s="176" t="s">
        <v>300</v>
      </c>
      <c r="AA116" s="10"/>
      <c r="AB116" s="10"/>
      <c r="AC116" s="578">
        <v>160</v>
      </c>
      <c r="AD116" s="579"/>
      <c r="AE116" s="580"/>
      <c r="AF116" s="578">
        <v>160</v>
      </c>
      <c r="AG116" s="579"/>
      <c r="AH116" s="580"/>
      <c r="AI116" s="578">
        <v>160</v>
      </c>
      <c r="AJ116" s="579"/>
      <c r="AK116" s="580"/>
      <c r="AL116" s="578">
        <v>160</v>
      </c>
      <c r="AM116" s="579"/>
      <c r="AN116" s="580"/>
      <c r="AO116" s="578">
        <v>160</v>
      </c>
      <c r="AP116" s="579"/>
      <c r="AQ116" s="580"/>
      <c r="AR116" s="578">
        <v>160</v>
      </c>
      <c r="AS116" s="579"/>
      <c r="AT116" s="580"/>
      <c r="AU116" s="578">
        <v>160</v>
      </c>
      <c r="AV116" s="579"/>
      <c r="AW116" s="580"/>
      <c r="AX116" s="578">
        <v>160</v>
      </c>
      <c r="AY116" s="579"/>
      <c r="AZ116" s="580"/>
      <c r="BA116" s="578">
        <v>160</v>
      </c>
      <c r="BB116" s="579"/>
      <c r="BC116" s="580"/>
      <c r="BD116" s="578">
        <v>160</v>
      </c>
      <c r="BE116" s="579"/>
      <c r="BF116" s="580"/>
      <c r="BG116" s="578">
        <v>160</v>
      </c>
      <c r="BH116" s="579"/>
      <c r="BI116" s="580"/>
      <c r="BJ116" s="578">
        <v>160</v>
      </c>
      <c r="BK116" s="579"/>
      <c r="BL116" s="580"/>
      <c r="BM116" s="337">
        <f t="shared" si="92"/>
        <v>0</v>
      </c>
      <c r="BN116" s="231">
        <f t="shared" si="93"/>
        <v>0</v>
      </c>
      <c r="BO116" s="230">
        <f t="shared" si="94"/>
        <v>0</v>
      </c>
      <c r="BP116" s="231">
        <f t="shared" si="95"/>
        <v>0</v>
      </c>
      <c r="BQ116" s="1"/>
      <c r="BR116" s="1"/>
      <c r="BS116" s="177">
        <v>160</v>
      </c>
      <c r="BT116" s="591"/>
      <c r="BU116" s="178"/>
      <c r="BV116" s="177">
        <v>160</v>
      </c>
      <c r="BW116" s="591"/>
      <c r="BX116" s="178"/>
      <c r="BY116" s="177">
        <v>160</v>
      </c>
      <c r="BZ116" s="591"/>
      <c r="CA116" s="178"/>
      <c r="CB116" s="177">
        <v>160</v>
      </c>
      <c r="CC116" s="591"/>
      <c r="CD116" s="178"/>
      <c r="CE116" s="177">
        <v>160</v>
      </c>
      <c r="CF116" s="591"/>
      <c r="CG116" s="178"/>
      <c r="CH116" s="177">
        <v>160</v>
      </c>
      <c r="CI116" s="591"/>
      <c r="CJ116" s="178"/>
      <c r="CK116" s="177">
        <v>160</v>
      </c>
      <c r="CL116" s="591"/>
      <c r="CM116" s="178"/>
      <c r="CN116" s="177">
        <v>160</v>
      </c>
      <c r="CO116" s="591"/>
      <c r="CP116" s="178"/>
      <c r="CQ116" s="256">
        <f t="shared" si="96"/>
        <v>0</v>
      </c>
      <c r="CR116" s="255">
        <f t="shared" si="97"/>
        <v>0</v>
      </c>
      <c r="CS116" s="230">
        <f t="shared" si="98"/>
        <v>0</v>
      </c>
      <c r="CT116" s="231">
        <f t="shared" si="99"/>
        <v>0</v>
      </c>
      <c r="CU116" s="1"/>
      <c r="CV116" s="1"/>
      <c r="CW116" s="177">
        <v>160</v>
      </c>
      <c r="CX116" s="584"/>
      <c r="CY116" s="585"/>
      <c r="CZ116" s="205">
        <v>160</v>
      </c>
      <c r="DA116" s="579"/>
      <c r="DB116" s="585"/>
      <c r="DC116" s="205">
        <v>160</v>
      </c>
      <c r="DD116" s="579"/>
      <c r="DE116" s="585"/>
      <c r="DF116" s="205">
        <v>160</v>
      </c>
      <c r="DG116" s="579"/>
      <c r="DH116" s="585"/>
      <c r="DI116" s="205">
        <v>160</v>
      </c>
      <c r="DJ116" s="579"/>
      <c r="DK116" s="585"/>
      <c r="DL116" s="177">
        <v>160</v>
      </c>
      <c r="DM116" s="584"/>
      <c r="DN116" s="585"/>
      <c r="DO116" s="205">
        <v>160</v>
      </c>
      <c r="DP116" s="579"/>
      <c r="DQ116" s="585"/>
      <c r="DR116" s="205">
        <v>160</v>
      </c>
      <c r="DS116" s="579"/>
      <c r="DT116" s="585"/>
      <c r="DU116" s="256">
        <f t="shared" si="100"/>
        <v>0</v>
      </c>
      <c r="DV116" s="255">
        <f t="shared" si="101"/>
        <v>0</v>
      </c>
      <c r="DW116" s="230">
        <f t="shared" si="102"/>
        <v>0</v>
      </c>
      <c r="DX116" s="231">
        <f t="shared" si="103"/>
        <v>0</v>
      </c>
      <c r="DY116" s="1"/>
      <c r="DZ116" s="1"/>
      <c r="EA116" s="586">
        <v>160</v>
      </c>
      <c r="EB116" s="591"/>
      <c r="EC116" s="585"/>
      <c r="ED116" s="205">
        <v>160</v>
      </c>
      <c r="EE116" s="591"/>
      <c r="EF116" s="585"/>
      <c r="EG116" s="205">
        <v>160</v>
      </c>
      <c r="EH116" s="591"/>
      <c r="EI116" s="585"/>
      <c r="EJ116" s="205">
        <v>160</v>
      </c>
      <c r="EK116" s="591"/>
      <c r="EL116" s="585"/>
      <c r="EM116" s="177">
        <v>160</v>
      </c>
      <c r="EN116" s="584"/>
      <c r="EO116" s="585"/>
      <c r="EP116" s="205">
        <v>160</v>
      </c>
      <c r="EQ116" s="591"/>
      <c r="ER116" s="585"/>
      <c r="ES116" s="177">
        <v>160</v>
      </c>
      <c r="ET116" s="584"/>
      <c r="EU116" s="585"/>
      <c r="EV116" s="205">
        <v>160</v>
      </c>
      <c r="EW116" s="591"/>
      <c r="EX116" s="585"/>
      <c r="EY116" s="256">
        <f t="shared" si="104"/>
        <v>0</v>
      </c>
      <c r="EZ116" s="255">
        <f t="shared" si="105"/>
        <v>0</v>
      </c>
      <c r="FA116" s="230">
        <f t="shared" si="106"/>
        <v>0</v>
      </c>
      <c r="FB116" s="231">
        <f t="shared" si="107"/>
        <v>0</v>
      </c>
      <c r="FC116" s="1"/>
      <c r="FD116" s="1"/>
      <c r="FE116" s="586">
        <v>160</v>
      </c>
      <c r="FF116" s="591"/>
      <c r="FG116" s="585"/>
      <c r="FH116" s="205">
        <v>160</v>
      </c>
      <c r="FI116" s="591"/>
      <c r="FJ116" s="585"/>
      <c r="FK116" s="205">
        <v>160</v>
      </c>
      <c r="FL116" s="591"/>
      <c r="FM116" s="585"/>
      <c r="FN116" s="205">
        <v>160</v>
      </c>
      <c r="FO116" s="591"/>
      <c r="FP116" s="585"/>
      <c r="FQ116" s="205">
        <v>160</v>
      </c>
      <c r="FR116" s="591"/>
      <c r="FS116" s="585"/>
      <c r="FT116" s="205">
        <v>160</v>
      </c>
      <c r="FU116" s="591"/>
      <c r="FV116" s="585"/>
      <c r="FW116" s="205">
        <v>160</v>
      </c>
      <c r="FX116" s="591"/>
      <c r="FY116" s="585"/>
      <c r="FZ116" s="205">
        <v>160</v>
      </c>
      <c r="GA116" s="591"/>
      <c r="GB116" s="585"/>
      <c r="GC116" s="256">
        <f t="shared" si="108"/>
        <v>0</v>
      </c>
      <c r="GD116" s="255">
        <f t="shared" si="109"/>
        <v>0</v>
      </c>
      <c r="GE116" s="230">
        <f t="shared" si="110"/>
        <v>0</v>
      </c>
      <c r="GF116" s="231">
        <f t="shared" si="111"/>
        <v>0</v>
      </c>
      <c r="GG116" s="1"/>
      <c r="GH116" s="1"/>
      <c r="GI116" s="586">
        <v>160</v>
      </c>
      <c r="GJ116" s="591"/>
      <c r="GK116" s="585"/>
      <c r="GL116" s="205">
        <v>160</v>
      </c>
      <c r="GM116" s="591"/>
      <c r="GN116" s="585"/>
      <c r="GO116" s="177">
        <v>160</v>
      </c>
      <c r="GP116" s="584"/>
      <c r="GQ116" s="585"/>
      <c r="GR116" s="177">
        <v>160</v>
      </c>
      <c r="GS116" s="584"/>
      <c r="GT116" s="585"/>
      <c r="GU116" s="177">
        <v>160</v>
      </c>
      <c r="GV116" s="584"/>
      <c r="GW116" s="585"/>
      <c r="GX116" s="177">
        <v>160</v>
      </c>
      <c r="GY116" s="584"/>
      <c r="GZ116" s="585"/>
      <c r="HA116" s="205">
        <v>160</v>
      </c>
      <c r="HB116" s="591"/>
      <c r="HC116" s="585"/>
      <c r="HD116" s="205">
        <v>160</v>
      </c>
      <c r="HE116" s="591"/>
      <c r="HF116" s="585"/>
      <c r="HG116" s="256">
        <f t="shared" si="112"/>
        <v>0</v>
      </c>
      <c r="HH116" s="255">
        <f t="shared" si="113"/>
        <v>0</v>
      </c>
      <c r="HI116" s="230">
        <f t="shared" si="114"/>
        <v>0</v>
      </c>
      <c r="HJ116" s="231">
        <f t="shared" si="115"/>
        <v>0</v>
      </c>
      <c r="HK116" s="1"/>
      <c r="HL116" s="1"/>
      <c r="HM116" s="177">
        <v>160</v>
      </c>
      <c r="HN116" s="584"/>
      <c r="HO116" s="585"/>
      <c r="HP116" s="177">
        <v>160</v>
      </c>
      <c r="HQ116" s="584"/>
      <c r="HR116" s="585"/>
      <c r="HS116" s="177">
        <v>160</v>
      </c>
      <c r="HT116" s="584"/>
      <c r="HU116" s="585"/>
      <c r="HV116" s="177">
        <v>160</v>
      </c>
      <c r="HW116" s="584"/>
      <c r="HX116" s="585"/>
      <c r="HY116" s="177">
        <v>160</v>
      </c>
      <c r="HZ116" s="584"/>
      <c r="IA116" s="585"/>
      <c r="IB116" s="177">
        <v>160</v>
      </c>
      <c r="IC116" s="584"/>
      <c r="ID116" s="585"/>
      <c r="IE116" s="177">
        <v>160</v>
      </c>
      <c r="IF116" s="584"/>
      <c r="IG116" s="585"/>
      <c r="IH116" s="177">
        <v>160</v>
      </c>
      <c r="II116" s="584"/>
      <c r="IJ116" s="585"/>
      <c r="IK116" s="256">
        <f t="shared" si="116"/>
        <v>0</v>
      </c>
      <c r="IL116" s="255">
        <f t="shared" si="117"/>
        <v>0</v>
      </c>
      <c r="IM116" s="230">
        <f t="shared" si="118"/>
        <v>0</v>
      </c>
      <c r="IN116" s="231">
        <f t="shared" si="119"/>
        <v>0</v>
      </c>
      <c r="IO116" s="1"/>
      <c r="IP116" s="1"/>
      <c r="IQ116" s="177">
        <v>160</v>
      </c>
      <c r="IR116" s="584"/>
      <c r="IS116" s="585"/>
      <c r="IT116" s="177">
        <v>160</v>
      </c>
      <c r="IU116" s="584"/>
      <c r="IV116" s="585"/>
      <c r="IW116" s="177">
        <v>160</v>
      </c>
      <c r="IX116" s="584"/>
      <c r="IY116" s="585"/>
      <c r="IZ116" s="177">
        <v>160</v>
      </c>
      <c r="JA116" s="584"/>
      <c r="JB116" s="585"/>
      <c r="JC116" s="177">
        <v>160</v>
      </c>
      <c r="JD116" s="584"/>
      <c r="JE116" s="585"/>
      <c r="JF116" s="177">
        <v>160</v>
      </c>
      <c r="JG116" s="584"/>
      <c r="JH116" s="585"/>
      <c r="JI116" s="568">
        <v>160</v>
      </c>
      <c r="JJ116" s="584"/>
      <c r="JK116" s="585"/>
      <c r="JL116" s="177">
        <v>160</v>
      </c>
      <c r="JM116" s="584"/>
      <c r="JN116" s="585"/>
      <c r="JO116" s="256">
        <f t="shared" si="120"/>
        <v>0</v>
      </c>
      <c r="JP116" s="255">
        <f t="shared" si="121"/>
        <v>0</v>
      </c>
      <c r="JQ116" s="230">
        <f t="shared" si="122"/>
        <v>0</v>
      </c>
      <c r="JR116" s="231">
        <f t="shared" si="123"/>
        <v>0</v>
      </c>
      <c r="JS116" s="1"/>
      <c r="JT116" s="1"/>
      <c r="JU116" s="586">
        <v>160</v>
      </c>
      <c r="JV116" s="591"/>
      <c r="JW116" s="585"/>
      <c r="JX116" s="177">
        <v>160</v>
      </c>
      <c r="JY116" s="584"/>
      <c r="JZ116" s="585"/>
      <c r="KA116" s="205">
        <v>160</v>
      </c>
      <c r="KB116" s="591"/>
      <c r="KC116" s="585"/>
      <c r="KD116" s="205">
        <v>160</v>
      </c>
      <c r="KE116" s="591"/>
      <c r="KF116" s="585"/>
      <c r="KG116" s="177">
        <v>160</v>
      </c>
      <c r="KH116" s="584"/>
      <c r="KI116" s="585"/>
      <c r="KJ116" s="177">
        <v>160</v>
      </c>
      <c r="KK116" s="584"/>
      <c r="KL116" s="585"/>
      <c r="KM116" s="177">
        <v>160</v>
      </c>
      <c r="KN116" s="584"/>
      <c r="KO116" s="585"/>
      <c r="KP116" s="177">
        <v>160</v>
      </c>
      <c r="KQ116" s="584"/>
      <c r="KR116" s="585"/>
      <c r="KS116" s="256">
        <f t="shared" si="124"/>
        <v>0</v>
      </c>
      <c r="KT116" s="255">
        <f t="shared" si="125"/>
        <v>0</v>
      </c>
      <c r="KU116" s="230">
        <f t="shared" si="126"/>
        <v>0</v>
      </c>
      <c r="KV116" s="231">
        <f t="shared" si="127"/>
        <v>0</v>
      </c>
      <c r="KW116" s="1"/>
      <c r="KX116" s="1"/>
      <c r="KY116" s="589" t="s">
        <v>300</v>
      </c>
      <c r="KZ116" s="595">
        <v>160</v>
      </c>
      <c r="LA116" s="591"/>
      <c r="LB116" s="178"/>
      <c r="LC116" s="256">
        <f t="shared" si="128"/>
        <v>0</v>
      </c>
      <c r="LD116" s="231">
        <f t="shared" si="132"/>
        <v>0</v>
      </c>
      <c r="LE116" s="230">
        <f t="shared" si="129"/>
        <v>0</v>
      </c>
      <c r="LF116" s="255">
        <f t="shared" si="133"/>
        <v>0</v>
      </c>
      <c r="LG116" s="592"/>
      <c r="LH116" s="1"/>
      <c r="LI116" s="1"/>
      <c r="LJ116" s="232">
        <f t="shared" si="134"/>
        <v>0</v>
      </c>
      <c r="LK116" s="259">
        <f t="shared" si="135"/>
        <v>0</v>
      </c>
      <c r="LL116" s="230">
        <f t="shared" si="136"/>
        <v>0</v>
      </c>
      <c r="LM116" s="231">
        <f t="shared" si="137"/>
        <v>0</v>
      </c>
      <c r="LN116" s="234">
        <f t="shared" si="138"/>
        <v>0</v>
      </c>
      <c r="LO116" s="233">
        <f t="shared" si="139"/>
        <v>0</v>
      </c>
      <c r="LP116" s="230">
        <f t="shared" si="140"/>
        <v>0</v>
      </c>
      <c r="LQ116" s="255">
        <f t="shared" si="141"/>
        <v>0</v>
      </c>
      <c r="LR116" s="426">
        <f t="shared" si="142"/>
        <v>0</v>
      </c>
      <c r="LS116" s="434">
        <f t="shared" si="143"/>
        <v>0</v>
      </c>
      <c r="LT116" s="426">
        <f t="shared" si="144"/>
        <v>0</v>
      </c>
      <c r="LU116" s="431">
        <f t="shared" si="145"/>
        <v>0</v>
      </c>
      <c r="LV116" s="429" t="s">
        <v>343</v>
      </c>
      <c r="LW116" s="434" t="s">
        <v>343</v>
      </c>
      <c r="LX116" s="426">
        <f t="shared" si="146"/>
        <v>0</v>
      </c>
      <c r="LY116" s="431">
        <f t="shared" si="147"/>
        <v>0</v>
      </c>
      <c r="LZ116" s="1"/>
      <c r="MD116" s="26"/>
      <c r="ME116" s="26"/>
      <c r="MG116" s="26"/>
    </row>
    <row r="117" spans="2:345" s="4" customFormat="1" ht="16.5" customHeight="1" x14ac:dyDescent="0.25">
      <c r="B117" s="46" t="s">
        <v>269</v>
      </c>
      <c r="C117" s="952"/>
      <c r="D117" s="953"/>
      <c r="E117" s="313"/>
      <c r="F117" s="314"/>
      <c r="G117" s="315"/>
      <c r="H117" s="59"/>
      <c r="I117" s="57">
        <f>INT(ROUND(F117,2)*(IF(RIGHT(G117,1)="*",data!$J$11*H117+(IF(H117&gt;0, data!$K$11,0)),(IF(G117&gt;0,data!$J$11*RIGHT(G117,5)+data!$K$11,0)))))</f>
        <v>0</v>
      </c>
      <c r="J117" s="57">
        <f t="shared" si="148"/>
        <v>0</v>
      </c>
      <c r="K117" s="319"/>
      <c r="L117" s="320"/>
      <c r="M117" s="318"/>
      <c r="N117" s="57">
        <f>INT(ROUND(F117,2)*(IF(J117&gt;0,(IF(L117="ano",data!$J$6,0)),0)))</f>
        <v>0</v>
      </c>
      <c r="O117" s="61">
        <f t="shared" si="149"/>
        <v>0</v>
      </c>
      <c r="P117" s="63">
        <f t="shared" si="150"/>
        <v>0</v>
      </c>
      <c r="Q117" s="26"/>
      <c r="R117" s="292" t="str">
        <f t="shared" si="151"/>
        <v/>
      </c>
      <c r="S117" s="293" t="str">
        <f t="shared" si="152"/>
        <v/>
      </c>
      <c r="T117" s="65" t="s">
        <v>343</v>
      </c>
      <c r="U117" s="294" t="str">
        <f t="shared" si="153"/>
        <v/>
      </c>
      <c r="V117" s="4">
        <f t="shared" si="131"/>
        <v>0</v>
      </c>
      <c r="W117" s="26">
        <f t="shared" si="154"/>
        <v>0</v>
      </c>
      <c r="X117" s="26">
        <f>IF(OR(G117=data!$I$18,G117=data!$I$19,G117=data!$I$20,G117=data!$I$21,G117=data!$I$22,G117=data!$I$23,G117=data!$I$24,G117=data!$I$25,G117=data!$I$26,G117=data!$I$27,G117=data!$I$28,G117=data!$I$29,G117=data!$I$30,G117=data!$I$31,G117=data!$I$32,G117=data!$I$33,G117=data!$I$34,G117=data!$I$35,G117=data!$I$36,G117=data!$I$37,G117=data!$I$38,G117=data!$I$39,G117=data!$I$40,G117=data!$I$41,G117=data!$I$42,G117=data!$I$43,G117=data!$I$44),1,0)</f>
        <v>0</v>
      </c>
      <c r="Z117" s="179" t="s">
        <v>300</v>
      </c>
      <c r="AA117" s="10"/>
      <c r="AB117" s="10"/>
      <c r="AC117" s="171">
        <v>160</v>
      </c>
      <c r="AD117" s="336"/>
      <c r="AE117" s="227"/>
      <c r="AF117" s="171">
        <v>160</v>
      </c>
      <c r="AG117" s="336"/>
      <c r="AH117" s="227"/>
      <c r="AI117" s="171">
        <v>160</v>
      </c>
      <c r="AJ117" s="336"/>
      <c r="AK117" s="227"/>
      <c r="AL117" s="171">
        <v>160</v>
      </c>
      <c r="AM117" s="336"/>
      <c r="AN117" s="227"/>
      <c r="AO117" s="171">
        <v>160</v>
      </c>
      <c r="AP117" s="336"/>
      <c r="AQ117" s="227"/>
      <c r="AR117" s="171">
        <v>160</v>
      </c>
      <c r="AS117" s="336"/>
      <c r="AT117" s="227"/>
      <c r="AU117" s="171">
        <v>160</v>
      </c>
      <c r="AV117" s="336"/>
      <c r="AW117" s="227"/>
      <c r="AX117" s="171">
        <v>160</v>
      </c>
      <c r="AY117" s="336"/>
      <c r="AZ117" s="227"/>
      <c r="BA117" s="171">
        <v>160</v>
      </c>
      <c r="BB117" s="336"/>
      <c r="BC117" s="227"/>
      <c r="BD117" s="171">
        <v>160</v>
      </c>
      <c r="BE117" s="336"/>
      <c r="BF117" s="227"/>
      <c r="BG117" s="171">
        <v>160</v>
      </c>
      <c r="BH117" s="336"/>
      <c r="BI117" s="227"/>
      <c r="BJ117" s="171">
        <v>160</v>
      </c>
      <c r="BK117" s="336"/>
      <c r="BL117" s="227"/>
      <c r="BM117" s="337">
        <f t="shared" si="92"/>
        <v>0</v>
      </c>
      <c r="BN117" s="231">
        <f t="shared" si="93"/>
        <v>0</v>
      </c>
      <c r="BO117" s="230">
        <f t="shared" si="94"/>
        <v>0</v>
      </c>
      <c r="BP117" s="231">
        <f t="shared" si="95"/>
        <v>0</v>
      </c>
      <c r="BQ117" s="1"/>
      <c r="BR117" s="1"/>
      <c r="BS117" s="167">
        <v>160</v>
      </c>
      <c r="BT117" s="335"/>
      <c r="BU117" s="180"/>
      <c r="BV117" s="167">
        <v>160</v>
      </c>
      <c r="BW117" s="335"/>
      <c r="BX117" s="180"/>
      <c r="BY117" s="167">
        <v>160</v>
      </c>
      <c r="BZ117" s="335"/>
      <c r="CA117" s="180"/>
      <c r="CB117" s="167">
        <v>160</v>
      </c>
      <c r="CC117" s="335"/>
      <c r="CD117" s="180"/>
      <c r="CE117" s="167">
        <v>160</v>
      </c>
      <c r="CF117" s="335"/>
      <c r="CG117" s="180"/>
      <c r="CH117" s="167">
        <v>160</v>
      </c>
      <c r="CI117" s="335"/>
      <c r="CJ117" s="180"/>
      <c r="CK117" s="167">
        <v>160</v>
      </c>
      <c r="CL117" s="335"/>
      <c r="CM117" s="180"/>
      <c r="CN117" s="167">
        <v>160</v>
      </c>
      <c r="CO117" s="335"/>
      <c r="CP117" s="180"/>
      <c r="CQ117" s="256">
        <f t="shared" si="96"/>
        <v>0</v>
      </c>
      <c r="CR117" s="255">
        <f t="shared" si="97"/>
        <v>0</v>
      </c>
      <c r="CS117" s="230">
        <f t="shared" si="98"/>
        <v>0</v>
      </c>
      <c r="CT117" s="231">
        <f t="shared" si="99"/>
        <v>0</v>
      </c>
      <c r="CU117" s="1"/>
      <c r="CV117" s="1"/>
      <c r="CW117" s="167">
        <v>160</v>
      </c>
      <c r="CX117" s="351"/>
      <c r="CY117" s="172"/>
      <c r="CZ117" s="198">
        <v>160</v>
      </c>
      <c r="DA117" s="336"/>
      <c r="DB117" s="172"/>
      <c r="DC117" s="198">
        <v>160</v>
      </c>
      <c r="DD117" s="336"/>
      <c r="DE117" s="172"/>
      <c r="DF117" s="198">
        <v>160</v>
      </c>
      <c r="DG117" s="336"/>
      <c r="DH117" s="172"/>
      <c r="DI117" s="198">
        <v>160</v>
      </c>
      <c r="DJ117" s="336"/>
      <c r="DK117" s="172"/>
      <c r="DL117" s="167">
        <v>160</v>
      </c>
      <c r="DM117" s="351"/>
      <c r="DN117" s="172"/>
      <c r="DO117" s="198">
        <v>160</v>
      </c>
      <c r="DP117" s="336"/>
      <c r="DQ117" s="172"/>
      <c r="DR117" s="198">
        <v>160</v>
      </c>
      <c r="DS117" s="336"/>
      <c r="DT117" s="172"/>
      <c r="DU117" s="256">
        <f t="shared" si="100"/>
        <v>0</v>
      </c>
      <c r="DV117" s="255">
        <f t="shared" si="101"/>
        <v>0</v>
      </c>
      <c r="DW117" s="230">
        <f t="shared" si="102"/>
        <v>0</v>
      </c>
      <c r="DX117" s="231">
        <f t="shared" si="103"/>
        <v>0</v>
      </c>
      <c r="DY117" s="1"/>
      <c r="DZ117" s="1"/>
      <c r="EA117" s="357">
        <v>160</v>
      </c>
      <c r="EB117" s="335"/>
      <c r="EC117" s="172"/>
      <c r="ED117" s="198">
        <v>160</v>
      </c>
      <c r="EE117" s="335"/>
      <c r="EF117" s="172"/>
      <c r="EG117" s="198">
        <v>160</v>
      </c>
      <c r="EH117" s="335"/>
      <c r="EI117" s="172"/>
      <c r="EJ117" s="198">
        <v>160</v>
      </c>
      <c r="EK117" s="335"/>
      <c r="EL117" s="172"/>
      <c r="EM117" s="167">
        <v>160</v>
      </c>
      <c r="EN117" s="351"/>
      <c r="EO117" s="172"/>
      <c r="EP117" s="198">
        <v>160</v>
      </c>
      <c r="EQ117" s="335"/>
      <c r="ER117" s="172"/>
      <c r="ES117" s="167">
        <v>160</v>
      </c>
      <c r="ET117" s="351"/>
      <c r="EU117" s="172"/>
      <c r="EV117" s="198">
        <v>160</v>
      </c>
      <c r="EW117" s="335"/>
      <c r="EX117" s="172"/>
      <c r="EY117" s="256">
        <f t="shared" si="104"/>
        <v>0</v>
      </c>
      <c r="EZ117" s="255">
        <f t="shared" si="105"/>
        <v>0</v>
      </c>
      <c r="FA117" s="230">
        <f t="shared" si="106"/>
        <v>0</v>
      </c>
      <c r="FB117" s="231">
        <f t="shared" si="107"/>
        <v>0</v>
      </c>
      <c r="FC117" s="1"/>
      <c r="FD117" s="1"/>
      <c r="FE117" s="357">
        <v>160</v>
      </c>
      <c r="FF117" s="335"/>
      <c r="FG117" s="172"/>
      <c r="FH117" s="198">
        <v>160</v>
      </c>
      <c r="FI117" s="335"/>
      <c r="FJ117" s="172"/>
      <c r="FK117" s="198">
        <v>160</v>
      </c>
      <c r="FL117" s="335"/>
      <c r="FM117" s="172"/>
      <c r="FN117" s="198">
        <v>160</v>
      </c>
      <c r="FO117" s="335"/>
      <c r="FP117" s="172"/>
      <c r="FQ117" s="198">
        <v>160</v>
      </c>
      <c r="FR117" s="335"/>
      <c r="FS117" s="172"/>
      <c r="FT117" s="198">
        <v>160</v>
      </c>
      <c r="FU117" s="335"/>
      <c r="FV117" s="172"/>
      <c r="FW117" s="198">
        <v>160</v>
      </c>
      <c r="FX117" s="335"/>
      <c r="FY117" s="172"/>
      <c r="FZ117" s="198">
        <v>160</v>
      </c>
      <c r="GA117" s="335"/>
      <c r="GB117" s="172"/>
      <c r="GC117" s="256">
        <f t="shared" si="108"/>
        <v>0</v>
      </c>
      <c r="GD117" s="255">
        <f t="shared" si="109"/>
        <v>0</v>
      </c>
      <c r="GE117" s="230">
        <f t="shared" si="110"/>
        <v>0</v>
      </c>
      <c r="GF117" s="231">
        <f t="shared" si="111"/>
        <v>0</v>
      </c>
      <c r="GG117" s="1"/>
      <c r="GH117" s="1"/>
      <c r="GI117" s="357">
        <v>160</v>
      </c>
      <c r="GJ117" s="335"/>
      <c r="GK117" s="172"/>
      <c r="GL117" s="198">
        <v>160</v>
      </c>
      <c r="GM117" s="335"/>
      <c r="GN117" s="172"/>
      <c r="GO117" s="167">
        <v>160</v>
      </c>
      <c r="GP117" s="351"/>
      <c r="GQ117" s="172"/>
      <c r="GR117" s="167">
        <v>160</v>
      </c>
      <c r="GS117" s="351"/>
      <c r="GT117" s="172"/>
      <c r="GU117" s="167">
        <v>160</v>
      </c>
      <c r="GV117" s="351"/>
      <c r="GW117" s="172"/>
      <c r="GX117" s="167">
        <v>160</v>
      </c>
      <c r="GY117" s="351"/>
      <c r="GZ117" s="172"/>
      <c r="HA117" s="198">
        <v>160</v>
      </c>
      <c r="HB117" s="335"/>
      <c r="HC117" s="172"/>
      <c r="HD117" s="198">
        <v>160</v>
      </c>
      <c r="HE117" s="335"/>
      <c r="HF117" s="172"/>
      <c r="HG117" s="256">
        <f t="shared" si="112"/>
        <v>0</v>
      </c>
      <c r="HH117" s="255">
        <f t="shared" si="113"/>
        <v>0</v>
      </c>
      <c r="HI117" s="230">
        <f t="shared" si="114"/>
        <v>0</v>
      </c>
      <c r="HJ117" s="231">
        <f t="shared" si="115"/>
        <v>0</v>
      </c>
      <c r="HK117" s="1"/>
      <c r="HL117" s="1"/>
      <c r="HM117" s="167">
        <v>160</v>
      </c>
      <c r="HN117" s="351"/>
      <c r="HO117" s="172"/>
      <c r="HP117" s="167">
        <v>160</v>
      </c>
      <c r="HQ117" s="351"/>
      <c r="HR117" s="172"/>
      <c r="HS117" s="167">
        <v>160</v>
      </c>
      <c r="HT117" s="351"/>
      <c r="HU117" s="172"/>
      <c r="HV117" s="167">
        <v>160</v>
      </c>
      <c r="HW117" s="351"/>
      <c r="HX117" s="172"/>
      <c r="HY117" s="167">
        <v>160</v>
      </c>
      <c r="HZ117" s="351"/>
      <c r="IA117" s="172"/>
      <c r="IB117" s="167">
        <v>160</v>
      </c>
      <c r="IC117" s="351"/>
      <c r="ID117" s="172"/>
      <c r="IE117" s="167">
        <v>160</v>
      </c>
      <c r="IF117" s="351"/>
      <c r="IG117" s="172"/>
      <c r="IH117" s="167">
        <v>160</v>
      </c>
      <c r="II117" s="351"/>
      <c r="IJ117" s="172"/>
      <c r="IK117" s="256">
        <f t="shared" si="116"/>
        <v>0</v>
      </c>
      <c r="IL117" s="255">
        <f t="shared" si="117"/>
        <v>0</v>
      </c>
      <c r="IM117" s="230">
        <f t="shared" si="118"/>
        <v>0</v>
      </c>
      <c r="IN117" s="231">
        <f t="shared" si="119"/>
        <v>0</v>
      </c>
      <c r="IO117" s="1"/>
      <c r="IP117" s="1"/>
      <c r="IQ117" s="167">
        <v>160</v>
      </c>
      <c r="IR117" s="351"/>
      <c r="IS117" s="172"/>
      <c r="IT117" s="167">
        <v>160</v>
      </c>
      <c r="IU117" s="351"/>
      <c r="IV117" s="172"/>
      <c r="IW117" s="167">
        <v>160</v>
      </c>
      <c r="IX117" s="351"/>
      <c r="IY117" s="172"/>
      <c r="IZ117" s="167">
        <v>160</v>
      </c>
      <c r="JA117" s="351"/>
      <c r="JB117" s="172"/>
      <c r="JC117" s="167">
        <v>160</v>
      </c>
      <c r="JD117" s="351"/>
      <c r="JE117" s="172"/>
      <c r="JF117" s="167">
        <v>160</v>
      </c>
      <c r="JG117" s="351"/>
      <c r="JH117" s="172"/>
      <c r="JI117" s="209">
        <v>160</v>
      </c>
      <c r="JJ117" s="351"/>
      <c r="JK117" s="172"/>
      <c r="JL117" s="167">
        <v>160</v>
      </c>
      <c r="JM117" s="351"/>
      <c r="JN117" s="172"/>
      <c r="JO117" s="256">
        <f t="shared" si="120"/>
        <v>0</v>
      </c>
      <c r="JP117" s="255">
        <f t="shared" si="121"/>
        <v>0</v>
      </c>
      <c r="JQ117" s="230">
        <f t="shared" si="122"/>
        <v>0</v>
      </c>
      <c r="JR117" s="231">
        <f t="shared" si="123"/>
        <v>0</v>
      </c>
      <c r="JS117" s="1"/>
      <c r="JT117" s="1"/>
      <c r="JU117" s="357">
        <v>160</v>
      </c>
      <c r="JV117" s="335"/>
      <c r="JW117" s="172"/>
      <c r="JX117" s="167">
        <v>160</v>
      </c>
      <c r="JY117" s="351"/>
      <c r="JZ117" s="172"/>
      <c r="KA117" s="198">
        <v>160</v>
      </c>
      <c r="KB117" s="335"/>
      <c r="KC117" s="172"/>
      <c r="KD117" s="198">
        <v>160</v>
      </c>
      <c r="KE117" s="335"/>
      <c r="KF117" s="172"/>
      <c r="KG117" s="167">
        <v>160</v>
      </c>
      <c r="KH117" s="351"/>
      <c r="KI117" s="172"/>
      <c r="KJ117" s="167">
        <v>160</v>
      </c>
      <c r="KK117" s="351"/>
      <c r="KL117" s="172"/>
      <c r="KM117" s="167">
        <v>160</v>
      </c>
      <c r="KN117" s="351"/>
      <c r="KO117" s="172"/>
      <c r="KP117" s="167">
        <v>160</v>
      </c>
      <c r="KQ117" s="351"/>
      <c r="KR117" s="172"/>
      <c r="KS117" s="256">
        <f t="shared" si="124"/>
        <v>0</v>
      </c>
      <c r="KT117" s="255">
        <f t="shared" si="125"/>
        <v>0</v>
      </c>
      <c r="KU117" s="230">
        <f t="shared" si="126"/>
        <v>0</v>
      </c>
      <c r="KV117" s="231">
        <f t="shared" si="127"/>
        <v>0</v>
      </c>
      <c r="KW117" s="1"/>
      <c r="KX117" s="1"/>
      <c r="KY117" s="287" t="s">
        <v>300</v>
      </c>
      <c r="KZ117" s="365">
        <v>160</v>
      </c>
      <c r="LA117" s="335"/>
      <c r="LB117" s="180"/>
      <c r="LC117" s="256">
        <f t="shared" si="128"/>
        <v>0</v>
      </c>
      <c r="LD117" s="231">
        <f t="shared" si="132"/>
        <v>0</v>
      </c>
      <c r="LE117" s="230">
        <f t="shared" si="129"/>
        <v>0</v>
      </c>
      <c r="LF117" s="255">
        <f t="shared" si="133"/>
        <v>0</v>
      </c>
      <c r="LG117" s="297"/>
      <c r="LH117" s="1"/>
      <c r="LI117" s="1"/>
      <c r="LJ117" s="232">
        <f t="shared" si="134"/>
        <v>0</v>
      </c>
      <c r="LK117" s="259">
        <f t="shared" si="135"/>
        <v>0</v>
      </c>
      <c r="LL117" s="230">
        <f t="shared" si="136"/>
        <v>0</v>
      </c>
      <c r="LM117" s="231">
        <f t="shared" si="137"/>
        <v>0</v>
      </c>
      <c r="LN117" s="234">
        <f t="shared" si="138"/>
        <v>0</v>
      </c>
      <c r="LO117" s="233">
        <f t="shared" si="139"/>
        <v>0</v>
      </c>
      <c r="LP117" s="230">
        <f t="shared" si="140"/>
        <v>0</v>
      </c>
      <c r="LQ117" s="255">
        <f t="shared" si="141"/>
        <v>0</v>
      </c>
      <c r="LR117" s="426">
        <f t="shared" si="142"/>
        <v>0</v>
      </c>
      <c r="LS117" s="434">
        <f t="shared" si="143"/>
        <v>0</v>
      </c>
      <c r="LT117" s="426">
        <f t="shared" si="144"/>
        <v>0</v>
      </c>
      <c r="LU117" s="431">
        <f t="shared" si="145"/>
        <v>0</v>
      </c>
      <c r="LV117" s="429" t="s">
        <v>343</v>
      </c>
      <c r="LW117" s="434" t="s">
        <v>343</v>
      </c>
      <c r="LX117" s="426">
        <f t="shared" si="146"/>
        <v>0</v>
      </c>
      <c r="LY117" s="431">
        <f t="shared" si="147"/>
        <v>0</v>
      </c>
      <c r="LZ117" s="1"/>
      <c r="MD117" s="26"/>
      <c r="ME117" s="26"/>
      <c r="MG117" s="26"/>
    </row>
    <row r="118" spans="2:345" s="4" customFormat="1" ht="15" hidden="1" customHeight="1" x14ac:dyDescent="0.25">
      <c r="B118" s="46"/>
      <c r="C118" s="948"/>
      <c r="D118" s="949"/>
      <c r="E118" s="601"/>
      <c r="F118" s="602"/>
      <c r="G118" s="603"/>
      <c r="H118" s="58"/>
      <c r="I118" s="57">
        <f>INT(ROUND(F118,2)*(IF(RIGHT(G118,1)="*",data!$J$11*H118+(IF(H118&gt;0, data!$K$11,0)),(IF(G118&gt;0,data!$J$11*RIGHT(G118,5)+data!$K$11,0)))))</f>
        <v>0</v>
      </c>
      <c r="J118" s="57">
        <f t="shared" si="148"/>
        <v>0</v>
      </c>
      <c r="K118" s="594"/>
      <c r="L118" s="567"/>
      <c r="M118" s="131"/>
      <c r="N118" s="57">
        <f>INT(ROUND(F118,2)*(IF(J118&gt;0,(IF(L118="ano",data!$J$6,0)),0)))</f>
        <v>0</v>
      </c>
      <c r="O118" s="61">
        <f t="shared" si="149"/>
        <v>0</v>
      </c>
      <c r="P118" s="63">
        <f t="shared" si="150"/>
        <v>0</v>
      </c>
      <c r="Q118" s="26"/>
      <c r="R118" s="292" t="str">
        <f t="shared" si="151"/>
        <v/>
      </c>
      <c r="S118" s="293" t="str">
        <f t="shared" si="152"/>
        <v/>
      </c>
      <c r="T118" s="65" t="s">
        <v>343</v>
      </c>
      <c r="U118" s="294" t="str">
        <f t="shared" si="153"/>
        <v/>
      </c>
      <c r="V118" s="4">
        <f t="shared" si="131"/>
        <v>0</v>
      </c>
      <c r="W118" s="26">
        <f t="shared" si="154"/>
        <v>0</v>
      </c>
      <c r="X118" s="26">
        <f>IF(OR(G118=data!$I$18,G118=data!$I$19,G118=data!$I$20,G118=data!$I$21,G118=data!$I$22,G118=data!$I$23,G118=data!$I$24,G118=data!$I$25,G118=data!$I$26,G118=data!$I$27,G118=data!$I$28,G118=data!$I$29,G118=data!$I$30,G118=data!$I$31,G118=data!$I$32,G118=data!$I$33,G118=data!$I$34,G118=data!$I$35,G118=data!$I$36,G118=data!$I$37,G118=data!$I$38,G118=data!$I$39,G118=data!$I$40,G118=data!$I$41,G118=data!$I$42,G118=data!$I$43,G118=data!$I$44),1,0)</f>
        <v>0</v>
      </c>
      <c r="Z118" s="176" t="s">
        <v>300</v>
      </c>
      <c r="AA118" s="10"/>
      <c r="AB118" s="10"/>
      <c r="AC118" s="578">
        <v>160</v>
      </c>
      <c r="AD118" s="579"/>
      <c r="AE118" s="580"/>
      <c r="AF118" s="578">
        <v>160</v>
      </c>
      <c r="AG118" s="579"/>
      <c r="AH118" s="580"/>
      <c r="AI118" s="578">
        <v>160</v>
      </c>
      <c r="AJ118" s="579"/>
      <c r="AK118" s="580"/>
      <c r="AL118" s="578">
        <v>160</v>
      </c>
      <c r="AM118" s="579"/>
      <c r="AN118" s="580"/>
      <c r="AO118" s="578">
        <v>160</v>
      </c>
      <c r="AP118" s="579"/>
      <c r="AQ118" s="580"/>
      <c r="AR118" s="578">
        <v>160</v>
      </c>
      <c r="AS118" s="579"/>
      <c r="AT118" s="580"/>
      <c r="AU118" s="578">
        <v>160</v>
      </c>
      <c r="AV118" s="579"/>
      <c r="AW118" s="580"/>
      <c r="AX118" s="578">
        <v>160</v>
      </c>
      <c r="AY118" s="579"/>
      <c r="AZ118" s="580"/>
      <c r="BA118" s="578">
        <v>160</v>
      </c>
      <c r="BB118" s="579"/>
      <c r="BC118" s="580"/>
      <c r="BD118" s="578">
        <v>160</v>
      </c>
      <c r="BE118" s="579"/>
      <c r="BF118" s="580"/>
      <c r="BG118" s="578">
        <v>160</v>
      </c>
      <c r="BH118" s="579"/>
      <c r="BI118" s="580"/>
      <c r="BJ118" s="578">
        <v>160</v>
      </c>
      <c r="BK118" s="579"/>
      <c r="BL118" s="580"/>
      <c r="BM118" s="337">
        <f t="shared" si="92"/>
        <v>0</v>
      </c>
      <c r="BN118" s="231">
        <f t="shared" si="93"/>
        <v>0</v>
      </c>
      <c r="BO118" s="230">
        <f t="shared" si="94"/>
        <v>0</v>
      </c>
      <c r="BP118" s="231">
        <f t="shared" si="95"/>
        <v>0</v>
      </c>
      <c r="BQ118" s="1"/>
      <c r="BR118" s="1"/>
      <c r="BS118" s="177">
        <v>160</v>
      </c>
      <c r="BT118" s="591"/>
      <c r="BU118" s="178"/>
      <c r="BV118" s="177">
        <v>160</v>
      </c>
      <c r="BW118" s="591"/>
      <c r="BX118" s="178"/>
      <c r="BY118" s="177">
        <v>160</v>
      </c>
      <c r="BZ118" s="591"/>
      <c r="CA118" s="178"/>
      <c r="CB118" s="177">
        <v>160</v>
      </c>
      <c r="CC118" s="591"/>
      <c r="CD118" s="178"/>
      <c r="CE118" s="177">
        <v>160</v>
      </c>
      <c r="CF118" s="591"/>
      <c r="CG118" s="178"/>
      <c r="CH118" s="177">
        <v>160</v>
      </c>
      <c r="CI118" s="591"/>
      <c r="CJ118" s="178"/>
      <c r="CK118" s="177">
        <v>160</v>
      </c>
      <c r="CL118" s="591"/>
      <c r="CM118" s="178"/>
      <c r="CN118" s="177">
        <v>160</v>
      </c>
      <c r="CO118" s="591"/>
      <c r="CP118" s="178"/>
      <c r="CQ118" s="256">
        <f t="shared" si="96"/>
        <v>0</v>
      </c>
      <c r="CR118" s="255">
        <f t="shared" si="97"/>
        <v>0</v>
      </c>
      <c r="CS118" s="230">
        <f t="shared" si="98"/>
        <v>0</v>
      </c>
      <c r="CT118" s="231">
        <f t="shared" si="99"/>
        <v>0</v>
      </c>
      <c r="CU118" s="1"/>
      <c r="CV118" s="1"/>
      <c r="CW118" s="177">
        <v>160</v>
      </c>
      <c r="CX118" s="584"/>
      <c r="CY118" s="585"/>
      <c r="CZ118" s="205">
        <v>160</v>
      </c>
      <c r="DA118" s="579"/>
      <c r="DB118" s="585"/>
      <c r="DC118" s="205">
        <v>160</v>
      </c>
      <c r="DD118" s="579"/>
      <c r="DE118" s="585"/>
      <c r="DF118" s="205">
        <v>160</v>
      </c>
      <c r="DG118" s="579"/>
      <c r="DH118" s="585"/>
      <c r="DI118" s="205">
        <v>160</v>
      </c>
      <c r="DJ118" s="579"/>
      <c r="DK118" s="585"/>
      <c r="DL118" s="177">
        <v>160</v>
      </c>
      <c r="DM118" s="584"/>
      <c r="DN118" s="585"/>
      <c r="DO118" s="205">
        <v>160</v>
      </c>
      <c r="DP118" s="579"/>
      <c r="DQ118" s="585"/>
      <c r="DR118" s="205">
        <v>160</v>
      </c>
      <c r="DS118" s="579"/>
      <c r="DT118" s="585"/>
      <c r="DU118" s="256">
        <f t="shared" si="100"/>
        <v>0</v>
      </c>
      <c r="DV118" s="255">
        <f t="shared" si="101"/>
        <v>0</v>
      </c>
      <c r="DW118" s="230">
        <f t="shared" si="102"/>
        <v>0</v>
      </c>
      <c r="DX118" s="231">
        <f t="shared" si="103"/>
        <v>0</v>
      </c>
      <c r="DY118" s="1"/>
      <c r="DZ118" s="1"/>
      <c r="EA118" s="586">
        <v>160</v>
      </c>
      <c r="EB118" s="591"/>
      <c r="EC118" s="585"/>
      <c r="ED118" s="205">
        <v>160</v>
      </c>
      <c r="EE118" s="591"/>
      <c r="EF118" s="585"/>
      <c r="EG118" s="205">
        <v>160</v>
      </c>
      <c r="EH118" s="591"/>
      <c r="EI118" s="585"/>
      <c r="EJ118" s="205">
        <v>160</v>
      </c>
      <c r="EK118" s="591"/>
      <c r="EL118" s="585"/>
      <c r="EM118" s="177">
        <v>160</v>
      </c>
      <c r="EN118" s="584"/>
      <c r="EO118" s="585"/>
      <c r="EP118" s="205">
        <v>160</v>
      </c>
      <c r="EQ118" s="591"/>
      <c r="ER118" s="585"/>
      <c r="ES118" s="177">
        <v>160</v>
      </c>
      <c r="ET118" s="584"/>
      <c r="EU118" s="585"/>
      <c r="EV118" s="205">
        <v>160</v>
      </c>
      <c r="EW118" s="591"/>
      <c r="EX118" s="585"/>
      <c r="EY118" s="256">
        <f t="shared" si="104"/>
        <v>0</v>
      </c>
      <c r="EZ118" s="255">
        <f t="shared" si="105"/>
        <v>0</v>
      </c>
      <c r="FA118" s="230">
        <f t="shared" si="106"/>
        <v>0</v>
      </c>
      <c r="FB118" s="231">
        <f t="shared" si="107"/>
        <v>0</v>
      </c>
      <c r="FC118" s="1"/>
      <c r="FD118" s="1"/>
      <c r="FE118" s="586">
        <v>160</v>
      </c>
      <c r="FF118" s="591"/>
      <c r="FG118" s="585"/>
      <c r="FH118" s="205">
        <v>160</v>
      </c>
      <c r="FI118" s="591"/>
      <c r="FJ118" s="585"/>
      <c r="FK118" s="205">
        <v>160</v>
      </c>
      <c r="FL118" s="591"/>
      <c r="FM118" s="585"/>
      <c r="FN118" s="205">
        <v>160</v>
      </c>
      <c r="FO118" s="591"/>
      <c r="FP118" s="585"/>
      <c r="FQ118" s="205">
        <v>160</v>
      </c>
      <c r="FR118" s="591"/>
      <c r="FS118" s="585"/>
      <c r="FT118" s="205">
        <v>160</v>
      </c>
      <c r="FU118" s="591"/>
      <c r="FV118" s="585"/>
      <c r="FW118" s="205">
        <v>160</v>
      </c>
      <c r="FX118" s="591"/>
      <c r="FY118" s="585"/>
      <c r="FZ118" s="205">
        <v>160</v>
      </c>
      <c r="GA118" s="591"/>
      <c r="GB118" s="585"/>
      <c r="GC118" s="256">
        <f t="shared" si="108"/>
        <v>0</v>
      </c>
      <c r="GD118" s="255">
        <f t="shared" si="109"/>
        <v>0</v>
      </c>
      <c r="GE118" s="230">
        <f t="shared" si="110"/>
        <v>0</v>
      </c>
      <c r="GF118" s="231">
        <f t="shared" si="111"/>
        <v>0</v>
      </c>
      <c r="GG118" s="1"/>
      <c r="GH118" s="1"/>
      <c r="GI118" s="586">
        <v>160</v>
      </c>
      <c r="GJ118" s="591"/>
      <c r="GK118" s="585"/>
      <c r="GL118" s="205">
        <v>160</v>
      </c>
      <c r="GM118" s="591"/>
      <c r="GN118" s="585"/>
      <c r="GO118" s="177">
        <v>160</v>
      </c>
      <c r="GP118" s="584"/>
      <c r="GQ118" s="585"/>
      <c r="GR118" s="177">
        <v>160</v>
      </c>
      <c r="GS118" s="584"/>
      <c r="GT118" s="585"/>
      <c r="GU118" s="177">
        <v>160</v>
      </c>
      <c r="GV118" s="584"/>
      <c r="GW118" s="585"/>
      <c r="GX118" s="177">
        <v>160</v>
      </c>
      <c r="GY118" s="584"/>
      <c r="GZ118" s="585"/>
      <c r="HA118" s="205">
        <v>160</v>
      </c>
      <c r="HB118" s="591"/>
      <c r="HC118" s="585"/>
      <c r="HD118" s="205">
        <v>160</v>
      </c>
      <c r="HE118" s="591"/>
      <c r="HF118" s="585"/>
      <c r="HG118" s="256">
        <f t="shared" si="112"/>
        <v>0</v>
      </c>
      <c r="HH118" s="255">
        <f t="shared" si="113"/>
        <v>0</v>
      </c>
      <c r="HI118" s="230">
        <f t="shared" si="114"/>
        <v>0</v>
      </c>
      <c r="HJ118" s="231">
        <f t="shared" si="115"/>
        <v>0</v>
      </c>
      <c r="HK118" s="1"/>
      <c r="HL118" s="1"/>
      <c r="HM118" s="177">
        <v>160</v>
      </c>
      <c r="HN118" s="584"/>
      <c r="HO118" s="585"/>
      <c r="HP118" s="177">
        <v>160</v>
      </c>
      <c r="HQ118" s="584"/>
      <c r="HR118" s="585"/>
      <c r="HS118" s="177">
        <v>160</v>
      </c>
      <c r="HT118" s="584"/>
      <c r="HU118" s="585"/>
      <c r="HV118" s="177">
        <v>160</v>
      </c>
      <c r="HW118" s="584"/>
      <c r="HX118" s="585"/>
      <c r="HY118" s="177">
        <v>160</v>
      </c>
      <c r="HZ118" s="584"/>
      <c r="IA118" s="585"/>
      <c r="IB118" s="177">
        <v>160</v>
      </c>
      <c r="IC118" s="584"/>
      <c r="ID118" s="585"/>
      <c r="IE118" s="177">
        <v>160</v>
      </c>
      <c r="IF118" s="584"/>
      <c r="IG118" s="585"/>
      <c r="IH118" s="177">
        <v>160</v>
      </c>
      <c r="II118" s="584"/>
      <c r="IJ118" s="585"/>
      <c r="IK118" s="256">
        <f t="shared" si="116"/>
        <v>0</v>
      </c>
      <c r="IL118" s="255">
        <f t="shared" si="117"/>
        <v>0</v>
      </c>
      <c r="IM118" s="230">
        <f t="shared" si="118"/>
        <v>0</v>
      </c>
      <c r="IN118" s="231">
        <f t="shared" si="119"/>
        <v>0</v>
      </c>
      <c r="IO118" s="1"/>
      <c r="IP118" s="1"/>
      <c r="IQ118" s="177">
        <v>160</v>
      </c>
      <c r="IR118" s="584"/>
      <c r="IS118" s="585"/>
      <c r="IT118" s="177">
        <v>160</v>
      </c>
      <c r="IU118" s="584"/>
      <c r="IV118" s="585"/>
      <c r="IW118" s="177">
        <v>160</v>
      </c>
      <c r="IX118" s="584"/>
      <c r="IY118" s="585"/>
      <c r="IZ118" s="177">
        <v>160</v>
      </c>
      <c r="JA118" s="584"/>
      <c r="JB118" s="585"/>
      <c r="JC118" s="177">
        <v>160</v>
      </c>
      <c r="JD118" s="584"/>
      <c r="JE118" s="585"/>
      <c r="JF118" s="177">
        <v>160</v>
      </c>
      <c r="JG118" s="584"/>
      <c r="JH118" s="585"/>
      <c r="JI118" s="568">
        <v>160</v>
      </c>
      <c r="JJ118" s="584"/>
      <c r="JK118" s="585"/>
      <c r="JL118" s="177">
        <v>160</v>
      </c>
      <c r="JM118" s="584"/>
      <c r="JN118" s="585"/>
      <c r="JO118" s="256">
        <f t="shared" si="120"/>
        <v>0</v>
      </c>
      <c r="JP118" s="255">
        <f t="shared" si="121"/>
        <v>0</v>
      </c>
      <c r="JQ118" s="230">
        <f t="shared" si="122"/>
        <v>0</v>
      </c>
      <c r="JR118" s="231">
        <f t="shared" si="123"/>
        <v>0</v>
      </c>
      <c r="JS118" s="1"/>
      <c r="JT118" s="1"/>
      <c r="JU118" s="586">
        <v>160</v>
      </c>
      <c r="JV118" s="591"/>
      <c r="JW118" s="585"/>
      <c r="JX118" s="177">
        <v>160</v>
      </c>
      <c r="JY118" s="584"/>
      <c r="JZ118" s="585"/>
      <c r="KA118" s="205">
        <v>160</v>
      </c>
      <c r="KB118" s="591"/>
      <c r="KC118" s="585"/>
      <c r="KD118" s="205">
        <v>160</v>
      </c>
      <c r="KE118" s="591"/>
      <c r="KF118" s="585"/>
      <c r="KG118" s="177">
        <v>160</v>
      </c>
      <c r="KH118" s="584"/>
      <c r="KI118" s="585"/>
      <c r="KJ118" s="177">
        <v>160</v>
      </c>
      <c r="KK118" s="584"/>
      <c r="KL118" s="585"/>
      <c r="KM118" s="177">
        <v>160</v>
      </c>
      <c r="KN118" s="584"/>
      <c r="KO118" s="585"/>
      <c r="KP118" s="177">
        <v>160</v>
      </c>
      <c r="KQ118" s="584"/>
      <c r="KR118" s="585"/>
      <c r="KS118" s="256">
        <f t="shared" si="124"/>
        <v>0</v>
      </c>
      <c r="KT118" s="255">
        <f t="shared" si="125"/>
        <v>0</v>
      </c>
      <c r="KU118" s="230">
        <f t="shared" si="126"/>
        <v>0</v>
      </c>
      <c r="KV118" s="231">
        <f t="shared" si="127"/>
        <v>0</v>
      </c>
      <c r="KW118" s="1"/>
      <c r="KX118" s="1"/>
      <c r="KY118" s="589" t="s">
        <v>300</v>
      </c>
      <c r="KZ118" s="595">
        <v>160</v>
      </c>
      <c r="LA118" s="591"/>
      <c r="LB118" s="178"/>
      <c r="LC118" s="256">
        <f t="shared" si="128"/>
        <v>0</v>
      </c>
      <c r="LD118" s="231">
        <f t="shared" si="132"/>
        <v>0</v>
      </c>
      <c r="LE118" s="230">
        <f t="shared" si="129"/>
        <v>0</v>
      </c>
      <c r="LF118" s="255">
        <f t="shared" si="133"/>
        <v>0</v>
      </c>
      <c r="LG118" s="592"/>
      <c r="LH118" s="1"/>
      <c r="LI118" s="1"/>
      <c r="LJ118" s="232">
        <f t="shared" si="134"/>
        <v>0</v>
      </c>
      <c r="LK118" s="259">
        <f t="shared" si="135"/>
        <v>0</v>
      </c>
      <c r="LL118" s="230">
        <f t="shared" si="136"/>
        <v>0</v>
      </c>
      <c r="LM118" s="231">
        <f t="shared" si="137"/>
        <v>0</v>
      </c>
      <c r="LN118" s="234">
        <f t="shared" si="138"/>
        <v>0</v>
      </c>
      <c r="LO118" s="233">
        <f t="shared" si="139"/>
        <v>0</v>
      </c>
      <c r="LP118" s="230">
        <f t="shared" si="140"/>
        <v>0</v>
      </c>
      <c r="LQ118" s="255">
        <f t="shared" si="141"/>
        <v>0</v>
      </c>
      <c r="LR118" s="426">
        <f t="shared" si="142"/>
        <v>0</v>
      </c>
      <c r="LS118" s="434">
        <f t="shared" si="143"/>
        <v>0</v>
      </c>
      <c r="LT118" s="426">
        <f t="shared" si="144"/>
        <v>0</v>
      </c>
      <c r="LU118" s="431">
        <f t="shared" si="145"/>
        <v>0</v>
      </c>
      <c r="LV118" s="429" t="s">
        <v>343</v>
      </c>
      <c r="LW118" s="434" t="s">
        <v>343</v>
      </c>
      <c r="LX118" s="426">
        <f t="shared" si="146"/>
        <v>0</v>
      </c>
      <c r="LY118" s="431">
        <f t="shared" si="147"/>
        <v>0</v>
      </c>
      <c r="LZ118" s="1"/>
      <c r="MD118" s="26"/>
      <c r="ME118" s="26"/>
      <c r="MG118" s="26"/>
    </row>
    <row r="119" spans="2:345" s="4" customFormat="1" ht="16.5" customHeight="1" x14ac:dyDescent="0.25">
      <c r="B119" s="46" t="s">
        <v>270</v>
      </c>
      <c r="C119" s="952"/>
      <c r="D119" s="953"/>
      <c r="E119" s="313"/>
      <c r="F119" s="314"/>
      <c r="G119" s="315"/>
      <c r="H119" s="59"/>
      <c r="I119" s="57">
        <f>INT(ROUND(F119,2)*(IF(RIGHT(G119,1)="*",data!$J$11*H119+(IF(H119&gt;0, data!$K$11,0)),(IF(G119&gt;0,data!$J$11*RIGHT(G119,5)+data!$K$11,0)))))</f>
        <v>0</v>
      </c>
      <c r="J119" s="57">
        <f t="shared" si="148"/>
        <v>0</v>
      </c>
      <c r="K119" s="319"/>
      <c r="L119" s="320"/>
      <c r="M119" s="318"/>
      <c r="N119" s="57">
        <f>INT(ROUND(F119,2)*(IF(J119&gt;0,(IF(L119="ano",data!$J$6,0)),0)))</f>
        <v>0</v>
      </c>
      <c r="O119" s="61">
        <f t="shared" si="149"/>
        <v>0</v>
      </c>
      <c r="P119" s="63">
        <f t="shared" si="150"/>
        <v>0</v>
      </c>
      <c r="Q119" s="26"/>
      <c r="R119" s="292" t="str">
        <f t="shared" si="151"/>
        <v/>
      </c>
      <c r="S119" s="293" t="str">
        <f t="shared" si="152"/>
        <v/>
      </c>
      <c r="T119" s="65" t="s">
        <v>343</v>
      </c>
      <c r="U119" s="294" t="str">
        <f t="shared" si="153"/>
        <v/>
      </c>
      <c r="V119" s="4">
        <f t="shared" si="131"/>
        <v>0</v>
      </c>
      <c r="W119" s="26">
        <f t="shared" si="154"/>
        <v>0</v>
      </c>
      <c r="X119" s="26">
        <f>IF(OR(G119=data!$I$18,G119=data!$I$19,G119=data!$I$20,G119=data!$I$21,G119=data!$I$22,G119=data!$I$23,G119=data!$I$24,G119=data!$I$25,G119=data!$I$26,G119=data!$I$27,G119=data!$I$28,G119=data!$I$29,G119=data!$I$30,G119=data!$I$31,G119=data!$I$32,G119=data!$I$33,G119=data!$I$34,G119=data!$I$35,G119=data!$I$36,G119=data!$I$37,G119=data!$I$38,G119=data!$I$39,G119=data!$I$40,G119=data!$I$41,G119=data!$I$42,G119=data!$I$43,G119=data!$I$44),1,0)</f>
        <v>0</v>
      </c>
      <c r="Z119" s="179" t="s">
        <v>300</v>
      </c>
      <c r="AA119" s="10"/>
      <c r="AB119" s="10"/>
      <c r="AC119" s="171">
        <v>160</v>
      </c>
      <c r="AD119" s="336"/>
      <c r="AE119" s="227"/>
      <c r="AF119" s="171">
        <v>160</v>
      </c>
      <c r="AG119" s="336"/>
      <c r="AH119" s="227"/>
      <c r="AI119" s="171">
        <v>160</v>
      </c>
      <c r="AJ119" s="336"/>
      <c r="AK119" s="227"/>
      <c r="AL119" s="171">
        <v>160</v>
      </c>
      <c r="AM119" s="336"/>
      <c r="AN119" s="227"/>
      <c r="AO119" s="171">
        <v>160</v>
      </c>
      <c r="AP119" s="336"/>
      <c r="AQ119" s="227"/>
      <c r="AR119" s="171">
        <v>160</v>
      </c>
      <c r="AS119" s="336"/>
      <c r="AT119" s="227"/>
      <c r="AU119" s="171">
        <v>160</v>
      </c>
      <c r="AV119" s="336"/>
      <c r="AW119" s="227"/>
      <c r="AX119" s="171">
        <v>160</v>
      </c>
      <c r="AY119" s="336"/>
      <c r="AZ119" s="227"/>
      <c r="BA119" s="171">
        <v>160</v>
      </c>
      <c r="BB119" s="336"/>
      <c r="BC119" s="227"/>
      <c r="BD119" s="171">
        <v>160</v>
      </c>
      <c r="BE119" s="336"/>
      <c r="BF119" s="227"/>
      <c r="BG119" s="171">
        <v>160</v>
      </c>
      <c r="BH119" s="336"/>
      <c r="BI119" s="227"/>
      <c r="BJ119" s="171">
        <v>160</v>
      </c>
      <c r="BK119" s="336"/>
      <c r="BL119" s="227"/>
      <c r="BM119" s="337">
        <f t="shared" si="92"/>
        <v>0</v>
      </c>
      <c r="BN119" s="231">
        <f t="shared" ref="BN119:BN130" si="155">FLOOR(BM119*$I119,1)</f>
        <v>0</v>
      </c>
      <c r="BO119" s="230">
        <f t="shared" si="94"/>
        <v>0</v>
      </c>
      <c r="BP119" s="231">
        <f t="shared" ref="BP119:BP130" si="156">FLOOR(BO119*$N119,1)</f>
        <v>0</v>
      </c>
      <c r="BQ119" s="1"/>
      <c r="BR119" s="1"/>
      <c r="BS119" s="167">
        <v>160</v>
      </c>
      <c r="BT119" s="335"/>
      <c r="BU119" s="180"/>
      <c r="BV119" s="167">
        <v>160</v>
      </c>
      <c r="BW119" s="335"/>
      <c r="BX119" s="180"/>
      <c r="BY119" s="167">
        <v>160</v>
      </c>
      <c r="BZ119" s="335"/>
      <c r="CA119" s="180"/>
      <c r="CB119" s="167">
        <v>160</v>
      </c>
      <c r="CC119" s="335"/>
      <c r="CD119" s="180"/>
      <c r="CE119" s="167">
        <v>160</v>
      </c>
      <c r="CF119" s="335"/>
      <c r="CG119" s="180"/>
      <c r="CH119" s="167">
        <v>160</v>
      </c>
      <c r="CI119" s="335"/>
      <c r="CJ119" s="180"/>
      <c r="CK119" s="167">
        <v>160</v>
      </c>
      <c r="CL119" s="335"/>
      <c r="CM119" s="180"/>
      <c r="CN119" s="167">
        <v>160</v>
      </c>
      <c r="CO119" s="335"/>
      <c r="CP119" s="180"/>
      <c r="CQ119" s="256">
        <f t="shared" ref="CQ119:CQ130" si="157">IF($Z119="Ne",0,IF(IF(BT119="",0,((30/(BS119*$F119)*(BS119*$F119-BT119))/30))+IF(BW119="",0,((30/(BV119*$F119)*(BV119*$F119-BW119))/30))+IF(BZ119="",0,((30/(BY119*$F119)*(BY119*$F119-BZ119))/30))+IF(CC119="",0,((30/(CB119*$F119)*(CB119*$F119-CC119))/30))+IF(CF119="",0,((30/(CE119*$F119)*(CE119*$F119-CF119))/30))+IF(CI119="",0,((30/(CH119*$F119)*(CH119*$F119-CI119))/30))+IF(CL119="",0,((30/(CK119*$F119)*(CK119*$F119-CL119))/30))+IF(CO119="",0,((30/(CN119*$F119)*(CN119*$F119-CO119))/30))&gt;($E119-1-$BM119),$E119-1-$BM119,IF(BT119="",0,((30/(BS119*$F119)*(BS119*$F119-BT119))/30))+IF(BW119="",0,((30/(BV119*$F119)*(BV119*$F119-BW119))/30))+IF(BZ119="",0,((30/(BY119*$F119)*(BY119*$F119-BZ119))/30))+IF(CC119="",0,((30/(CB119*$F119)*(CB119*$F119-CC119))/30))+IF(CF119="",0,((30/(CE119*$F119)*(CE119*$F119-CF119))/30))+IF(CI119="",0,((30/(CH119*$F119)*(CH119*$F119-CI119))/30))+IF(CL119="",0,((30/(CK119*$F119)*(CK119*$F119-CL119))/30))+IF(CO119="",0,((30/(CN119*$F119)*(CN119*$F119-CO119))/30))))</f>
        <v>0</v>
      </c>
      <c r="CR119" s="255">
        <f t="shared" ref="CR119:CR130" si="158">FLOOR(CQ119*$I119,1)</f>
        <v>0</v>
      </c>
      <c r="CS119" s="230">
        <f t="shared" ref="CS119:CS130" si="159">IF($Z119="Ne",0,IF(OR($M119=0,$M119=""),0,IF(IF(BU119="Ano",IF(BT119="",0,((30/(BS119*$F119)*(BS119*$F119-BT119))/30)),0)+IF(BX119="Ano",IF(BW119="",0,((30/(BV119*$F119)*(BV119*$F119-BW119))/30)),0)+IF(CA119="Ano",IF(BZ119="",0,((30/(BY119*$F119)*(BY119*$F119-BZ119))/30)),0)+IF(CD119="Ano",IF(CC119="",0,((30/(CB119*$F119)*(CB119*$F119-CC119))/30)),0)+IF(CG119="Ano",IF(CF119="",0,((30/(CE119*$F119)*(CE119*$F119-CF119))/30)),0)+IF(CJ119="Ano",IF(CI119="",0,((30/(CH119*$F119)*(CH119*$F119-CI119))/30)),0)+IF(CM119="Ano",IF(CL119="",0,((30/(CK119*$F119)*(CK119*$F119-CL119))/30)),0)+IF(CP119="Ano",IF(CO119="",0,((30/(CN119*$F119)*(CN119*$F119-CO119))/30)),0)&gt;($M119-1-$BO119),($M119-1-$BO119),IF(BU119="Ano",IF(BT119="",0,((30/(BS119*$F119)*(BS119*$F119-BT119))/30)),0)+IF(BX119="Ano",IF(BW119="",0,((30/(BV119*$F119)*(BV119*$F119-BW119))/30)),0)+IF(CA119="Ano",IF(BZ119="",0,((30/(BY119*$F119)*(BY119*$F119-BZ119))/30)),0)+IF(CD119="Ano",IF(CC119="",0,((30/(CB119*$F119)*(CB119*$F119-CC119))/30)),0)+IF(CG119="Ano",IF(CF119="",0,((30/(CE119*$F119)*(CE119*$F119-CF119))/30)),0)+IF(CJ119="Ano",IF(CI119="",0,((30/(CH119*$F119)*(CH119*$F119-CI119))/30)),0)+IF(CM119="Ano",IF(CL119="",0,((30/(CK119*$F119)*(CK119*$F119-CL119))/30)),0)+IF(CP119="Ano",IF(CO119="",0,((30/(CN119*$F119)*(CN119*$F119-CO119))/30)),0))))</f>
        <v>0</v>
      </c>
      <c r="CT119" s="231">
        <f t="shared" ref="CT119:CT130" si="160">FLOOR(CS119*$N119,1)</f>
        <v>0</v>
      </c>
      <c r="CU119" s="1"/>
      <c r="CV119" s="1"/>
      <c r="CW119" s="167">
        <v>160</v>
      </c>
      <c r="CX119" s="351"/>
      <c r="CY119" s="172"/>
      <c r="CZ119" s="198">
        <v>160</v>
      </c>
      <c r="DA119" s="336"/>
      <c r="DB119" s="172"/>
      <c r="DC119" s="198">
        <v>160</v>
      </c>
      <c r="DD119" s="336"/>
      <c r="DE119" s="172"/>
      <c r="DF119" s="198">
        <v>160</v>
      </c>
      <c r="DG119" s="336"/>
      <c r="DH119" s="172"/>
      <c r="DI119" s="198">
        <v>160</v>
      </c>
      <c r="DJ119" s="336"/>
      <c r="DK119" s="172"/>
      <c r="DL119" s="167">
        <v>160</v>
      </c>
      <c r="DM119" s="351"/>
      <c r="DN119" s="172"/>
      <c r="DO119" s="198">
        <v>160</v>
      </c>
      <c r="DP119" s="336"/>
      <c r="DQ119" s="172"/>
      <c r="DR119" s="198">
        <v>160</v>
      </c>
      <c r="DS119" s="336"/>
      <c r="DT119" s="172"/>
      <c r="DU119" s="256">
        <f t="shared" ref="DU119:DU130" si="161">IF($Z119="Ne",0,IF(IF(CX119="",0,((30/(CW119*$F119)*(CW119*$F119-CX119))/30))+IF(DA119="",0,((30/(CZ119*$F119)*(CZ119*$F119-DA119))/30))+IF(DD119="",0,((30/(DC119*$F119)*(DC119*$F119-DD119))/30))+IF(DG119="",0,((30/(DF119*$F119)*(DF119*$F119-DG119))/30))+IF(DJ119="",0,((30/(DI119*$F119)*(DI119*$F119-DJ119))/30))+IF(DM119="",0,((30/(DL119*$F119)*(DL119*$F119-DM119))/30))+IF(DP119="",0,((30/(DO119*$F119)*(DO119*$F119-DP119))/30))+IF(DS119="",0,((30/(DR119*$F119)*(DR119*$F119-DS119))/30))&gt;($E119-1-$BM119-$CQ119),$E119-1-$BM119-$CQ119,IF(CX119="",0,((30/(CW119*$F119)*(CW119*$F119-CX119))/30))+IF(DA119="",0,((30/(CZ119*$F119)*(CZ119*$F119-DA119))/30))+IF(DD119="",0,((30/(DC119*$F119)*(DC119*$F119-DD119))/30))+IF(DG119="",0,((30/(DF119*$F119)*(DF119*$F119-DG119))/30))+IF(DJ119="",0,((30/(DI119*$F119)*(DI119*$F119-DJ119))/30))+IF(DM119="",0,((30/(DL119*$F119)*(DL119*$F119-DM119))/30))+IF(DP119="",0,((30/(DO119*$F119)*(DO119*$F119-DP119))/30))+IF(DS119="",0,((30/(DR119*$F119)*(DR119*$F119-DS119))/30))))</f>
        <v>0</v>
      </c>
      <c r="DV119" s="255">
        <f t="shared" ref="DV119:DV130" si="162">FLOOR(DU119*$I119,1)</f>
        <v>0</v>
      </c>
      <c r="DW119" s="230">
        <f t="shared" ref="DW119:DW130" si="163">IF($Z119="Ne",0,IF(OR($M119=0,$M119=""),0,IF(IF(CY119="Ano",IF(CX119="",0,((30/(CW119*$F119)*(CW119*$F119-CX119))/30)),0)+IF(DB119="Ano",IF(DA119="",0,((30/(CZ119*$F119)*(CZ119*$F119-DA119))/30)),0)+IF(DE119="Ano",IF(DD119="",0,((30/(DC119*$F119)*(DC119*$F119-DD119))/30)),0)+IF(DH119="Ano",IF(DG119="",0,((30/(DF119*$F119)*(DF119*$F119-DG119))/30)),0)+IF(DK119="Ano",IF(DJ119="",0,((30/(DI119*$F119)*(DI119*$F119-DJ119))/30)),0)+IF(DN119="Ano",IF(DM119="",0,((30/(DL119*$F119)*(DL119*$F119-DM119))/30)),0)+IF(DQ119="Ano",IF(DP119="",0,((30/(DO119*$F119)*(DO119*$F119-DP119))/30)),0)+IF(DT119="Ano",IF(DS119="",0,((30/(DR119*$F119)*(DR119*$F119-DS119))/30)),0)&gt;($M119-1-$BO119-$CS119),($M119-1-$BO119-$CS119),IF(CY119="Ano",IF(CX119="",0,((30/(CW119*$F119)*(CW119*$F119-CX119))/30)),0)+IF(DB119="Ano",IF(DA119="",0,((30/(CZ119*$F119)*(CZ119*$F119-DA119))/30)),0)+IF(DE119="Ano",IF(DD119="",0,((30/(DC119*$F119)*(DC119*$F119-DD119))/30)),0)+IF(DH119="Ano",IF(DG119="",0,((30/(DF119*$F119)*(DF119*$F119-DG119))/30)),0)+IF(DK119="Ano",IF(DJ119="",0,((30/(DI119*$F119)*(DI119*$F119-DJ119))/30)),0)+IF(DN119="Ano",IF(DM119="",0,((30/(DL119*$F119)*(DL119*$F119-DM119))/30)),0)+IF(DQ119="Ano",IF(DP119="",0,((30/(DO119*$F119)*(DO119*$F119-DP119))/30)),0)+IF(DT119="Ano",IF(DS119="",0,((30/(DR119*$F119)*(DR119*$F119-DS119))/30)),0))))</f>
        <v>0</v>
      </c>
      <c r="DX119" s="231">
        <f t="shared" ref="DX119:DX130" si="164">FLOOR(DW119*$N119,1)</f>
        <v>0</v>
      </c>
      <c r="DY119" s="1"/>
      <c r="DZ119" s="1"/>
      <c r="EA119" s="357">
        <v>160</v>
      </c>
      <c r="EB119" s="335"/>
      <c r="EC119" s="172"/>
      <c r="ED119" s="198">
        <v>160</v>
      </c>
      <c r="EE119" s="335"/>
      <c r="EF119" s="172"/>
      <c r="EG119" s="198">
        <v>160</v>
      </c>
      <c r="EH119" s="335"/>
      <c r="EI119" s="172"/>
      <c r="EJ119" s="198">
        <v>160</v>
      </c>
      <c r="EK119" s="335"/>
      <c r="EL119" s="172"/>
      <c r="EM119" s="167">
        <v>160</v>
      </c>
      <c r="EN119" s="351"/>
      <c r="EO119" s="172"/>
      <c r="EP119" s="198">
        <v>160</v>
      </c>
      <c r="EQ119" s="335"/>
      <c r="ER119" s="172"/>
      <c r="ES119" s="167">
        <v>160</v>
      </c>
      <c r="ET119" s="351"/>
      <c r="EU119" s="172"/>
      <c r="EV119" s="198">
        <v>160</v>
      </c>
      <c r="EW119" s="335"/>
      <c r="EX119" s="172"/>
      <c r="EY119" s="256">
        <f t="shared" ref="EY119:EY130" si="165">IF($Z119="Ne",0,IF(IF(EB119="",0,((30/(EA119*$F119)*(EA119*$F119-EB119))/30))+IF(EE119="",0,((30/(ED119*$F119)*(ED119*$F119-EE119))/30))+IF(EH119="",0,((30/(EG119*$F119)*(EG119*$F119-EH119))/30))+IF(EK119="",0,((30/(EJ119*$F119)*(EJ119*$F119-EK119))/30))+IF(EN119="",0,((30/(EM119*$F119)*(EM119*$F119-EN119))/30))+IF(EQ119="",0,((30/(EP119*$F119)*(EP119*$F119-EQ119))/30))+IF(ET119="",0,((30/(ES119*$F119)*(ES119*$F119-ET119))/30))+IF(EW119="",0,((30/(EV119*$F119)*(EV119*$F119-EW119))/30))&gt;($E119-1-$BM119-$CQ119-$DU119),$E119-1-$BM119-$CQ119-$DU119,IF(EB119="",0,((30/(EA119*$F119)*(EA119*$F119-EB119))/30))+IF(EE119="",0,((30/(ED119*$F119)*(ED119*$F119-EE119))/30))+IF(EH119="",0,((30/(EG119*$F119)*(EG119*$F119-EH119))/30))+IF(EK119="",0,((30/(EJ119*$F119)*(EJ119*$F119-EK119))/30))+IF(EN119="",0,((30/(EM119*$F119)*(EM119*$F119-EN119))/30))+IF(EQ119="",0,((30/(EP119*$F119)*(EP119*$F119-EQ119))/30))+IF(ET119="",0,((30/(ES119*$F119)*(ES119*$F119-ET119))/30))+IF(EW119="",0,((30/(EV119*$F119)*(EV119*$F119-EW119))/30))))</f>
        <v>0</v>
      </c>
      <c r="EZ119" s="255">
        <f t="shared" ref="EZ119:EZ130" si="166">FLOOR(EY119*$I119,1)</f>
        <v>0</v>
      </c>
      <c r="FA119" s="230">
        <f t="shared" ref="FA119:FA130" si="167">IF($Z119="Ne",0,IF(OR($M119=0,$M119=""),0,IF(IF(EC119="Ano",IF(EB119="",0,((30/(EA119*$F119)*(EA119*$F119-EB119))/30)),0)+IF(EF119="Ano",IF(EE119="",0,((30/(ED119*$F119)*(ED119*$F119-EE119))/30)),0)+IF(EI119="Ano",IF(EH119="",0,((30/(EG119*$F119)*(EG119*$F119-EH119))/30)),0)+IF(EL119="Ano",IF(EK119="",0,((30/(EJ119*$F119)*(EJ119*$F119-EK119))/30)),0)+IF(EO119="Ano",IF(EN119="",0,((30/(EM119*$F119)*(EM119*$F119-EN119))/30)),0)+IF(ER119="Ano",IF(EQ119="",0,((30/(EP119*$F119)*(EP119*$F119-EQ119))/30)),0)+IF(EU119="Ano",IF(ET119="",0,((30/(ES119*$F119)*(ES119*$F119-ET119))/30)),0)+IF(EX119="Ano",IF(EW119="",0,((30/(EV119*$F119)*(EV119*$F119-EW119))/30)),0)&gt;($M119-1-$BO119-$CS119-$DW119),($M119-1-$BO119-$CS119-$DW119),IF(EC119="Ano",IF(EB119="",0,((30/(EA119*$F119)*(EA119*$F119-EB119))/30)),0)+IF(EF119="Ano",IF(EE119="",0,((30/(ED119*$F119)*(ED119*$F119-EE119))/30)),0)+IF(EI119="Ano",IF(EH119="",0,((30/(EG119*$F119)*(EG119*$F119-EH119))/30)),0)+IF(EL119="Ano",IF(EK119="",0,((30/(EJ119*$F119)*(EJ119*$F119-EK119))/30)),0)+IF(EO119="Ano",IF(EN119="",0,((30/(EM119*$F119)*(EM119*$F119-EN119))/30)),0)+IF(ER119="Ano",IF(EQ119="",0,((30/(EP119*$F119)*(EP119*$F119-EQ119))/30)),0)+IF(EU119="Ano",IF(ET119="",0,((30/(ES119*$F119)*(ES119*$F119-ET119))/30)),0)+IF(EX119="Ano",IF(EW119="",0,((30/(EV119*$F119)*(EV119*$F119-EW119))/30)),0))))</f>
        <v>0</v>
      </c>
      <c r="FB119" s="231">
        <f t="shared" ref="FB119:FB130" si="168">FLOOR(FA119*$N119,1)</f>
        <v>0</v>
      </c>
      <c r="FC119" s="1"/>
      <c r="FD119" s="1"/>
      <c r="FE119" s="357">
        <v>160</v>
      </c>
      <c r="FF119" s="335"/>
      <c r="FG119" s="172"/>
      <c r="FH119" s="198">
        <v>160</v>
      </c>
      <c r="FI119" s="335"/>
      <c r="FJ119" s="172"/>
      <c r="FK119" s="198">
        <v>160</v>
      </c>
      <c r="FL119" s="335"/>
      <c r="FM119" s="172"/>
      <c r="FN119" s="198">
        <v>160</v>
      </c>
      <c r="FO119" s="335"/>
      <c r="FP119" s="172"/>
      <c r="FQ119" s="198">
        <v>160</v>
      </c>
      <c r="FR119" s="335"/>
      <c r="FS119" s="172"/>
      <c r="FT119" s="198">
        <v>160</v>
      </c>
      <c r="FU119" s="335"/>
      <c r="FV119" s="172"/>
      <c r="FW119" s="198">
        <v>160</v>
      </c>
      <c r="FX119" s="335"/>
      <c r="FY119" s="172"/>
      <c r="FZ119" s="198">
        <v>160</v>
      </c>
      <c r="GA119" s="335"/>
      <c r="GB119" s="172"/>
      <c r="GC119" s="256">
        <f t="shared" ref="GC119:GC130" si="169">IF($Z119="Ne",0,IF(IF(FF119="",0,((30/(FE119*$F119)*(FE119*$F119-FF119))/30))+IF(FI119="",0,((30/(FH119*$F119)*(FH119*$F119-FI119))/30))+IF(FL119="",0,((30/(FK119*$F119)*(FK119*$F119-FL119))/30))+IF(FO119="",0,((30/(FN119*$F119)*(FN119*$F119-FO119))/30))+IF(FR119="",0,((30/(FQ119*$F119)*(FQ119*$F119-FR119))/30))+IF(FU119="",0,((30/(FT119*$F119)*(FT119*$F119-FU119))/30))+IF(FX119="",0,((30/(FW119*$F119)*(FW119*$F119-FX119))/30))+IF(GA119="",0,((30/(FZ119*$F119)*(FZ119*$F119-GA119))/30))&gt;($E119-1-$BM119-$CQ119-$DU119-$EY119),$E119-1-$BM119-$CQ119-$DU119-$EY119,IF(FF119="",0,((30/(FE119*$F119)*(FE119*$F119-FF119))/30))+IF(FI119="",0,((30/(FH119*$F119)*(FH119*$F119-FI119))/30))+IF(FL119="",0,((30/(FK119*$F119)*(FK119*$F119-FL119))/30))+IF(FO119="",0,((30/(FN119*$F119)*(FN119*$F119-FO119))/30))+IF(FR119="",0,((30/(FQ119*$F119)*(FQ119*$F119-FR119))/30))+IF(FU119="",0,((30/(FT119*$F119)*(FT119*$F119-FU119))/30))+IF(FX119="",0,((30/(FW119*$F119)*(FW119*$F119-FX119))/30))+IF(GA119="",0,((30/(FZ119*$F119)*(FZ119*$F119-GA119))/30))))</f>
        <v>0</v>
      </c>
      <c r="GD119" s="255">
        <f t="shared" ref="GD119:GD130" si="170">FLOOR(GC119*$I119,1)</f>
        <v>0</v>
      </c>
      <c r="GE119" s="230">
        <f t="shared" ref="GE119:GE130" si="171">IF($Z119="Ne",0,IF(OR($M119=0,$M119=""),0,IF(IF(FG119="Ano",IF(FF119="",0,((30/(FE119*$F119)*(FE119*$F119-FF119))/30)),0)+IF(FJ119="Ano",IF(FI119="",0,((30/(FH119*$F119)*(FH119*$F119-FI119))/30)),0)+IF(FM119="Ano",IF(FL119="",0,((30/(FK119*$F119)*(FK119*$F119-FL119))/30)),0)+IF(FP119="Ano",IF(FO119="",0,((30/(FN119*$F119)*(FN119*$F119-FO119))/30)),0)+IF(FS119="Ano",IF(FR119="",0,((30/(FQ119*$F119)*(FQ119*$F119-FR119))/30)),0)+IF(FV119="Ano",IF(FU119="",0,((30/(FT119*$F119)*(FT119*$F119-FU119))/30)),0)+IF(FY119="Ano",IF(FX119="",0,((30/(FW119*$F119)*(FW119*$F119-FX119))/30)),0)+IF(GB119="Ano",IF(GA119="",0,((30/(FZ119*$F119)*(FZ119*$F119-GA119))/30)),0)&gt;($M119-1-$BO119-$CS119-$DW119-$FA119),($M119-1-$BO119-$CS119-$DW119-$FA119),IF(FG119="Ano",IF(FF119="",0,((30/(FE119*$F119)*(FE119*$F119-FF119))/30)),0)+IF(FJ119="Ano",IF(FI119="",0,((30/(FH119*$F119)*(FH119*$F119-FI119))/30)),0)+IF(FM119="Ano",IF(FL119="",0,((30/(FK119*$F119)*(FK119*$F119-FL119))/30)),0)+IF(FP119="Ano",IF(FO119="",0,((30/(FN119*$F119)*(FN119*$F119-FO119))/30)),0)+IF(FS119="Ano",IF(FR119="",0,((30/(FQ119*$F119)*(FQ119*$F119-FR119))/30)),0)+IF(FV119="Ano",IF(FU119="",0,((30/(FT119*$F119)*(FT119*$F119-FU119))/30)),0)+IF(FY119="Ano",IF(FX119="",0,((30/(FW119*$F119)*(FW119*$F119-FX119))/30)),0)+IF(GB119="Ano",IF(GA119="",0,((30/(FZ119*$F119)*(FZ119*$F119-GA119))/30)),0))))</f>
        <v>0</v>
      </c>
      <c r="GF119" s="231">
        <f t="shared" ref="GF119:GF130" si="172">FLOOR(GE119*$N119,1)</f>
        <v>0</v>
      </c>
      <c r="GG119" s="1"/>
      <c r="GH119" s="1"/>
      <c r="GI119" s="357">
        <v>160</v>
      </c>
      <c r="GJ119" s="335"/>
      <c r="GK119" s="172"/>
      <c r="GL119" s="198">
        <v>160</v>
      </c>
      <c r="GM119" s="335"/>
      <c r="GN119" s="172"/>
      <c r="GO119" s="167">
        <v>160</v>
      </c>
      <c r="GP119" s="351"/>
      <c r="GQ119" s="172"/>
      <c r="GR119" s="167">
        <v>160</v>
      </c>
      <c r="GS119" s="351"/>
      <c r="GT119" s="172"/>
      <c r="GU119" s="167">
        <v>160</v>
      </c>
      <c r="GV119" s="351"/>
      <c r="GW119" s="172"/>
      <c r="GX119" s="167">
        <v>160</v>
      </c>
      <c r="GY119" s="351"/>
      <c r="GZ119" s="172"/>
      <c r="HA119" s="198">
        <v>160</v>
      </c>
      <c r="HB119" s="335"/>
      <c r="HC119" s="172"/>
      <c r="HD119" s="198">
        <v>160</v>
      </c>
      <c r="HE119" s="335"/>
      <c r="HF119" s="172"/>
      <c r="HG119" s="256">
        <f t="shared" ref="HG119:HG130" si="173">IF($Z119="Ne",0,IF(IF(GJ119="",0,((30/(GI119*$F119)*(GI119*$F119-GJ119))/30))+IF(GM119="",0,((30/(GL119*$F119)*(GL119*$F119-GM119))/30))+IF(GP119="",0,((30/(GO119*$F119)*(GO119*$F119-GP119))/30))+IF(GS119="",0,((30/(GR119*$F119)*(GR119*$F119-GS119))/30))+IF(GV119="",0,((30/(GU119*$F119)*(GU119*$F119-GV119))/30))+IF(GY119="",0,((30/(GX119*$F119)*(GX119*$F119-GY119))/30))+IF(HB119="",0,((30/(HA119*$F119)*(HA119*$F119-HB119))/30))+IF(HE119="",0,((30/(HD119*$F119)*(HD119*$F119-HE119))/30))&gt;($E119-1-$BM119-$CQ119-$DU119-$EY119-$GC119),$E119-1-$BM119-$CQ119-$DU119-$EY119-$GC119,IF(GJ119="",0,((30/(GI119*$F119)*(GI119*$F119-GJ119))/30))+IF(GM119="",0,((30/(GL119*$F119)*(GL119*$F119-GM119))/30))+IF(GP119="",0,((30/(GO119*$F119)*(GO119*$F119-GP119))/30))+IF(GS119="",0,((30/(GR119*$F119)*(GR119*$F119-GS119))/30))+IF(GV119="",0,((30/(GU119*$F119)*(GU119*$F119-GV119))/30))+IF(GY119="",0,((30/(GX119*$F119)*(GX119*$F119-GY119))/30))+IF(HB119="",0,((30/(HA119*$F119)*(HA119*$F119-HB119))/30))+IF(HE119="",0,((30/(HD119*$F119)*(HD119*$F119-HE119))/30))))</f>
        <v>0</v>
      </c>
      <c r="HH119" s="255">
        <f t="shared" ref="HH119:HH130" si="174">FLOOR(HG119*$I119,1)</f>
        <v>0</v>
      </c>
      <c r="HI119" s="230">
        <f t="shared" ref="HI119:HI130" si="175">IF($Z119="Ne",0,IF(OR($M119=0,$M119=""),0,IF(IF(GK119="Ano",IF(GJ119="",0,((30/(GI119*$F119)*(GI119*$F119-GJ119))/30)),0)+IF(GN119="Ano",IF(GM119="",0,((30/(GL119*$F119)*(GL119*$F119-GM119))/30)),0)+IF(GQ119="Ano",IF(GP119="",0,((30/(GO119*$F119)*(GO119*$F119-GP119))/30)),0)+IF(GT119="Ano",IF(GS119="",0,((30/(GR119*$F119)*(GR119*$F119-GS119))/30)),0)+IF(GW119="Ano",IF(GV119="",0,((30/(GU119*$F119)*(GU119*$F119-GV119))/30)),0)+IF(GZ119="Ano",IF(GY119="",0,((30/(GX119*$F119)*(GX119*$F119-GY119))/30)),0)+IF(HC119="Ano",IF(HB119="",0,((30/(HA119*$F119)*(HA119*$F119-HB119))/30)),0)+IF(HF119="Ano",IF(HE119="",0,((30/(HD119*$F119)*(HD119*$F119-HE119))/30)),0)&gt;($M119-1-$BO119-$CS119-$DW119-$FA119-$GE119),($M119-1-$BO119-$CS119-$DW119-$FA119-$GE119),IF(GK119="Ano",IF(GJ119="",0,((30/(GI119*$F119)*(GI119*$F119-GJ119))/30)),0)+IF(GN119="Ano",IF(GM119="",0,((30/(GL119*$F119)*(GL119*$F119-GM119))/30)),0)+IF(GQ119="Ano",IF(GP119="",0,((30/(GO119*$F119)*(GO119*$F119-GP119))/30)),0)+IF(GT119="Ano",IF(GS119="",0,((30/(GR119*$F119)*(GR119*$F119-GS119))/30)),0)+IF(GW119="Ano",IF(GV119="",0,((30/(GU119*$F119)*(GU119*$F119-GV119))/30)),0)+IF(GZ119="Ano",IF(GY119="",0,((30/(GX119*$F119)*(GX119*$F119-GY119))/30)),0)+IF(HC119="Ano",IF(HB119="",0,((30/(HA119*$F119)*(HA119*$F119-HB119))/30)),0)+IF(HF119="Ano",IF(HE119="",0,((30/(HD119*$F119)*(HD119*$F119-HE119))/30)),0))))</f>
        <v>0</v>
      </c>
      <c r="HJ119" s="231">
        <f t="shared" ref="HJ119:HJ130" si="176">FLOOR(HI119*$N119,1)</f>
        <v>0</v>
      </c>
      <c r="HK119" s="1"/>
      <c r="HL119" s="1"/>
      <c r="HM119" s="167">
        <v>160</v>
      </c>
      <c r="HN119" s="351"/>
      <c r="HO119" s="172"/>
      <c r="HP119" s="167">
        <v>160</v>
      </c>
      <c r="HQ119" s="351"/>
      <c r="HR119" s="172"/>
      <c r="HS119" s="167">
        <v>160</v>
      </c>
      <c r="HT119" s="351"/>
      <c r="HU119" s="172"/>
      <c r="HV119" s="167">
        <v>160</v>
      </c>
      <c r="HW119" s="351"/>
      <c r="HX119" s="172"/>
      <c r="HY119" s="167">
        <v>160</v>
      </c>
      <c r="HZ119" s="351"/>
      <c r="IA119" s="172"/>
      <c r="IB119" s="167">
        <v>160</v>
      </c>
      <c r="IC119" s="351"/>
      <c r="ID119" s="172"/>
      <c r="IE119" s="167">
        <v>160</v>
      </c>
      <c r="IF119" s="351"/>
      <c r="IG119" s="172"/>
      <c r="IH119" s="167">
        <v>160</v>
      </c>
      <c r="II119" s="351"/>
      <c r="IJ119" s="172"/>
      <c r="IK119" s="256">
        <f t="shared" ref="IK119:IK130" si="177">IF($Z119="Ne",0,IF(IF(HN119="",0,((30/(HM119*$F119)*(HM119*$F119-HN119))/30))+IF(HQ119="",0,((30/(HP119*$F119)*(HP119*$F119-HQ119))/30))+IF(HT119="",0,((30/(HS119*$F119)*(HS119*$F119-HT119))/30))+IF(HW119="",0,((30/(HV119*$F119)*(HV119*$F119-HW119))/30))+IF(HZ119="",0,((30/(HY119*$F119)*(HY119*$F119-HZ119))/30))+IF(IC119="",0,((30/(IB119*$F119)*(IB119*$F119-IC119))/30))+IF(IF119="",0,((30/(IE119*$F119)*(IE119*$F119-IF119))/30))+IF(II119="",0,((30/(IH119*$F119)*(IH119*$F119-II119))/30))&gt;($E119-1-$BM119-$CQ119-$DU119-$EY119-$GC119-$HG119),$E119-1-$BM119-$CQ119-$DU119-$EY119-$GC119-$HG119,IF(HN119="",0,((30/(HM119*$F119)*(HM119*$F119-HN119))/30))+IF(HQ119="",0,((30/(HP119*$F119)*(HP119*$F119-HQ119))/30))+IF(HT119="",0,((30/(HS119*$F119)*(HS119*$F119-HT119))/30))+IF(HW119="",0,((30/(HV119*$F119)*(HV119*$F119-HW119))/30))+IF(HZ119="",0,((30/(HY119*$F119)*(HY119*$F119-HZ119))/30))+IF(IC119="",0,((30/(IB119*$F119)*(IB119*$F119-IC119))/30))+IF(IF119="",0,((30/(IE119*$F119)*(IE119*$F119-IF119))/30))+IF(II119="",0,((30/(IH119*$F119)*(IH119*$F119-II119))/30))))</f>
        <v>0</v>
      </c>
      <c r="IL119" s="255">
        <f t="shared" ref="IL119:IL130" si="178">FLOOR(IK119*$I119,1)</f>
        <v>0</v>
      </c>
      <c r="IM119" s="230">
        <f t="shared" ref="IM119:IM130" si="179">IF($Z119="Ne",0,IF(OR($M119=0,$M119=""),0,IF(IF(HO119="Ano",IF(HN119="",0,((30/(HM119*$F119)*(HM119*$F119-HN119))/30)),0)+IF(HR119="Ano",IF(HQ119="",0,((30/(HP119*$F119)*(HP119*$F119-HQ119))/30)),0)+IF(HU119="Ano",IF(HT119="",0,((30/(HS119*$F119)*(HS119*$F119-HT119))/30)),0)+IF(HX119="Ano",IF(HW119="",0,((30/(HV119*$F119)*(HV119*$F119-HW119))/30)),0)+IF(IA119="Ano",IF(HZ119="",0,((30/(HY119*$F119)*(HY119*$F119-HZ119))/30)),0)+IF(ID119="Ano",IF(IC119="",0,((30/(IB119*$F119)*(IB119*$F119-IC119))/30)),0)+IF(IG119="Ano",IF(IF119="",0,((30/(IE119*$F119)*(IE119*$F119-IF119))/30)),0)+IF(IJ119="Ano",IF(II119="",0,((30/(IH119*$F119)*(IH119*$F119-II119))/30)),0)&gt;($M119-1-$BO119-$CS119-$DW119-$FA119-$GE119-$HI119),($M119-1-$BO119-$CS119-$DW119-$FA119-$GE119-$HI119),IF(HO119="Ano",IF(HN119="",0,((30/(HM119*$F119)*(HM119*$F119-HN119))/30)),0)+IF(HR119="Ano",IF(HQ119="",0,((30/(HP119*$F119)*(HP119*$F119-HQ119))/30)),0)+IF(HU119="Ano",IF(HT119="",0,((30/(HS119*$F119)*(HS119*$F119-HT119))/30)),0)+IF(HX119="Ano",IF(HW119="",0,((30/(HV119*$F119)*(HV119*$F119-HW119))/30)),0)+IF(IA119="Ano",IF(HZ119="",0,((30/(HY119*$F119)*(HY119*$F119-HZ119))/30)),0)+IF(ID119="Ano",IF(IC119="",0,((30/(IB119*$F119)*(IB119*$F119-IC119))/30)),0)+IF(IG119="Ano",IF(IF119="",0,((30/(IE119*$F119)*(IE119*$F119-IF119))/30)),0)+IF(IJ119="Ano",IF(II119="",0,((30/(IH119*$F119)*(IH119*$F119-II119))/30)),0))))</f>
        <v>0</v>
      </c>
      <c r="IN119" s="231">
        <f t="shared" ref="IN119:IN130" si="180">FLOOR(IM119*$N119,1)</f>
        <v>0</v>
      </c>
      <c r="IO119" s="1"/>
      <c r="IP119" s="1"/>
      <c r="IQ119" s="167">
        <v>160</v>
      </c>
      <c r="IR119" s="351"/>
      <c r="IS119" s="172"/>
      <c r="IT119" s="167">
        <v>160</v>
      </c>
      <c r="IU119" s="351"/>
      <c r="IV119" s="172"/>
      <c r="IW119" s="167">
        <v>160</v>
      </c>
      <c r="IX119" s="351"/>
      <c r="IY119" s="172"/>
      <c r="IZ119" s="167">
        <v>160</v>
      </c>
      <c r="JA119" s="351"/>
      <c r="JB119" s="172"/>
      <c r="JC119" s="167">
        <v>160</v>
      </c>
      <c r="JD119" s="351"/>
      <c r="JE119" s="172"/>
      <c r="JF119" s="167">
        <v>160</v>
      </c>
      <c r="JG119" s="351"/>
      <c r="JH119" s="172"/>
      <c r="JI119" s="209">
        <v>160</v>
      </c>
      <c r="JJ119" s="351"/>
      <c r="JK119" s="172"/>
      <c r="JL119" s="167">
        <v>160</v>
      </c>
      <c r="JM119" s="351"/>
      <c r="JN119" s="172"/>
      <c r="JO119" s="256">
        <f t="shared" ref="JO119:JO130" si="181">IF($Z119="Ne",0,IF(IF(IR119="",0,((30/(IQ119*$F119)*(IQ119*$F119-IR119))/30))+IF(IU119="",0,((30/(IT119*$F119)*(IT119*$F119-IU119))/30))+IF(IX119="",0,((30/(IW119*$F119)*(IW119*$F119-IX119))/30))+IF(JA119="",0,((30/(IZ119*$F119)*(IZ119*$F119-JA119))/30))+IF(JD119="",0,((30/(JC119*$F119)*(JC119*$F119-JD119))/30))+IF(JG119="",0,((30/(JF119*$F119)*(JF119*$F119-JG119))/30))+IF(JJ119="",0,((30/(JI119*$F119)*(JI119*$F119-JJ119))/30))+IF(JM119="",0,((30/(JL119*$F119)*(JL119*$F119-JM119))/30))&gt;($E119-1-$BM119-$CQ119-$DU119-$EY119-$GC119-$HG119-$IK119),$E119-1-$BM119-$CQ119-$DU119-$EY119-$GC119-$HG119-$IK119,IF(IR119="",0,((30/(IQ119*$F119)*(IQ119*$F119-IR119))/30))+IF(IU119="",0,((30/(IT119*$F119)*(IT119*$F119-IU119))/30))+IF(IX119="",0,((30/(IW119*$F119)*(IW119*$F119-IX119))/30))+IF(JA119="",0,((30/(IZ119*$F119)*(IZ119*$F119-JA119))/30))+IF(JD119="",0,((30/(JC119*$F119)*(JC119*$F119-JD119))/30))+IF(JG119="",0,((30/(JF119*$F119)*(JF119*$F119-JG119))/30))+IF(JJ119="",0,((30/(JI119*$F119)*(JI119*$F119-JJ119))/30))+IF(JM119="",0,((30/(JL119*$F119)*(JL119*$F119-JM119))/30))))</f>
        <v>0</v>
      </c>
      <c r="JP119" s="255">
        <f t="shared" ref="JP119:JP130" si="182">FLOOR(JO119*$I119,1)</f>
        <v>0</v>
      </c>
      <c r="JQ119" s="230">
        <f t="shared" ref="JQ119:JQ130" si="183">IF($Z119="Ne",0,IF(OR($M119=0,$M119=""),0,IF(IF(IS119="Ano",IF(IR119="",0,((30/(IQ119*$F119)*(IQ119*$F119-IR119))/30)),0)+IF(IV119="Ano",IF(IU119="",0,((30/(IT119*$F119)*(IT119*$F119-IU119))/30)),0)+IF(IY119="Ano",IF(IX119="",0,((30/(IW119*$F119)*(IW119*$F119-IX119))/30)),0)+IF(JB119="Ano",IF(JA119="",0,((30/(IZ119*$F119)*(IZ119*$F119-JA119))/30)),0)+IF(JE119="Ano",IF(JD119="",0,((30/(JC119*$F119)*(JC119*$F119-JD119))/30)),0)+IF(JH119="Ano",IF(JG119="",0,((30/(JF119*$F119)*(JF119*$F119-JG119))/30)),0)+IF(JK119="Ano",IF(JJ119="",0,((30/(JI119*$F119)*(JI119*$F119-JJ119))/30)),0)+IF(JN119="Ano",IF(JM119="",0,((30/(JL119*$F119)*(JL119*$F119-JM119))/30)),0)&gt;($M119-1-$BO119-$CS119-$DW119-$FA119-$GE119-$HI119-$IM119),($M119-1-$BO119-$CS119-$DW119-$FA119-$GE119-$HI119-$IM119),IF(IS119="Ano",IF(IR119="",0,((30/(IQ119*$F119)*(IQ119*$F119-IR119))/30)),0)+IF(IV119="Ano",IF(IU119="",0,((30/(IT119*$F119)*(IT119*$F119-IU119))/30)),0)+IF(IY119="Ano",IF(IX119="",0,((30/(IW119*$F119)*(IW119*$F119-IX119))/30)),0)+IF(JB119="Ano",IF(JA119="",0,((30/(IZ119*$F119)*(IZ119*$F119-JA119))/30)),0)+IF(JE119="Ano",IF(JD119="",0,((30/(JC119*$F119)*(JC119*$F119-JD119))/30)),0)+IF(JH119="Ano",IF(JG119="",0,((30/(JF119*$F119)*(JF119*$F119-JG119))/30)),0)+IF(JK119="Ano",IF(JJ119="",0,((30/(JI119*$F119)*(JI119*$F119-JJ119))/30)),0)+IF(JN119="Ano",IF(JM119="",0,((30/(JL119*$F119)*(JL119*$F119-JM119))/30)),0))))</f>
        <v>0</v>
      </c>
      <c r="JR119" s="231">
        <f t="shared" ref="JR119:JR130" si="184">FLOOR(JQ119*$N119,1)</f>
        <v>0</v>
      </c>
      <c r="JS119" s="1"/>
      <c r="JT119" s="1"/>
      <c r="JU119" s="357">
        <v>160</v>
      </c>
      <c r="JV119" s="335"/>
      <c r="JW119" s="172"/>
      <c r="JX119" s="167">
        <v>160</v>
      </c>
      <c r="JY119" s="351"/>
      <c r="JZ119" s="172"/>
      <c r="KA119" s="198">
        <v>160</v>
      </c>
      <c r="KB119" s="335"/>
      <c r="KC119" s="172"/>
      <c r="KD119" s="198">
        <v>160</v>
      </c>
      <c r="KE119" s="335"/>
      <c r="KF119" s="172"/>
      <c r="KG119" s="167">
        <v>160</v>
      </c>
      <c r="KH119" s="351"/>
      <c r="KI119" s="172"/>
      <c r="KJ119" s="167">
        <v>160</v>
      </c>
      <c r="KK119" s="351"/>
      <c r="KL119" s="172"/>
      <c r="KM119" s="167">
        <v>160</v>
      </c>
      <c r="KN119" s="351"/>
      <c r="KO119" s="172"/>
      <c r="KP119" s="167">
        <v>160</v>
      </c>
      <c r="KQ119" s="351"/>
      <c r="KR119" s="172"/>
      <c r="KS119" s="256">
        <f t="shared" ref="KS119:KS130" si="185">IF($Z119="Ne",0,IF(IF(JV119="",0,((30/(JU119*$F119)*(JU119*$F119-JV119))/30))+IF(JY119="",0,((30/(JX119*$F119)*(JX119*$F119-JY119))/30))+IF(KB119="",0,((30/(KA119*$F119)*(KA119*$F119-KB119))/30))+IF(KE119="",0,((30/(KD119*$F119)*(KD119*$F119-KE119))/30))+IF(KH119="",0,((30/(KG119*$F119)*(KG119*$F119-KH119))/30))+IF(KK119="",0,((30/(KJ119*$F119)*(KJ119*$F119-KK119))/30))+IF(KN119="",0,((30/(KM119*$F119)*(KM119*$F119-KN119))/30))+IF(KQ119="",0,((30/(KP119*$F119)*(KP119*$F119-KQ119))/30))&gt;($E119-1-$BM119-$CQ119-$DU119-$EY119-$GC119-$HG119-$IK119-$JO119),$E119-1-$BM119-$CQ119-$DU119-$EY119-$GC119-$HG119-$IK119-$JO119,IF(JV119="",0,((30/(JU119*$F119)*(JU119*$F119-JV119))/30))+IF(JY119="",0,((30/(JX119*$F119)*(JX119*$F119-JY119))/30))+IF(KB119="",0,((30/(KA119*$F119)*(KA119*$F119-KB119))/30))+IF(KE119="",0,((30/(KD119*$F119)*(KD119*$F119-KE119))/30))+IF(KH119="",0,((30/(KG119*$F119)*(KG119*$F119-KH119))/30))+IF(KK119="",0,((30/(KJ119*$F119)*(KJ119*$F119-KK119))/30))+IF(KN119="",0,((30/(KM119*$F119)*(KM119*$F119-KN119))/30))+IF(KQ119="",0,((30/(KP119*$F119)*(KP119*$F119-KQ119))/30))))</f>
        <v>0</v>
      </c>
      <c r="KT119" s="255">
        <f t="shared" ref="KT119:KT130" si="186">FLOOR(KS119*$I119,1)</f>
        <v>0</v>
      </c>
      <c r="KU119" s="230">
        <f t="shared" ref="KU119:KU130" si="187">IF($Z119="Ne",0,IF(OR($M119=0,$M119=""),0,IF(IF(JW119="Ano",IF(JV119="",0,((30/(JU119*$F119)*(JU119*$F119-JV119))/30)),0)+IF(JZ119="Ano",IF(JY119="",0,((30/(JX119*$F119)*(JX119*$F119-JY119))/30)),0)+IF(KC119="Ano",IF(KB119="",0,((30/(KA119*$F119)*(KA119*$F119-KB119))/30)),0)+IF(KF119="Ano",IF(KE119="",0,((30/(KD119*$F119)*(KD119*$F119-KE119))/30)),0)+IF(KI119="Ano",IF(KH119="",0,((30/(KG119*$F119)*(KG119*$F119-KH119))/30)),0)+IF(KL119="Ano",IF(KK119="",0,((30/(KJ119*$F119)*(KJ119*$F119-KK119))/30)),0)+IF(KO119="Ano",IF(KN119="",0,((30/(KM119*$F119)*(KM119*$F119-KN119))/30)),0)+IF(KR119="Ano",IF(KQ119="",0,((30/(KP119*$F119)*(KP119*$F119-KQ119))/30)),0)&gt;($M119-1-$BO119-$CS119-$DW119-$FA119-$GE119-$HI119-$IM119-$JQ119),($M119-1-$BO119-$CS119-$DW119-$FA119-$GE119-$HI119-$IM119-$JQ119),IF(JW119="Ano",IF(JV119="",0,((30/(JU119*$F119)*(JU119*$F119-JV119))/30)),0)+IF(JZ119="Ano",IF(JY119="",0,((30/(JX119*$F119)*(JX119*$F119-JY119))/30)),0)+IF(KC119="Ano",IF(KB119="",0,((30/(KA119*$F119)*(KA119*$F119-KB119))/30)),0)+IF(KF119="Ano",IF(KE119="",0,((30/(KD119*$F119)*(KD119*$F119-KE119))/30)),0)+IF(KI119="Ano",IF(KH119="",0,((30/(KG119*$F119)*(KG119*$F119-KH119))/30)),0)+IF(KL119="Ano",IF(KK119="",0,((30/(KJ119*$F119)*(KJ119*$F119-KK119))/30)),0)+IF(KO119="Ano",IF(KN119="",0,((30/(KM119*$F119)*(KM119*$F119-KN119))/30)),0)+IF(KR119="Ano",IF(KQ119="",0,((30/(KP119*$F119)*(KP119*$F119-KQ119))/30)),0))))</f>
        <v>0</v>
      </c>
      <c r="KV119" s="231">
        <f t="shared" ref="KV119:KV130" si="188">FLOOR(KU119*$N119,1)</f>
        <v>0</v>
      </c>
      <c r="KW119" s="1"/>
      <c r="KX119" s="1"/>
      <c r="KY119" s="287" t="s">
        <v>300</v>
      </c>
      <c r="KZ119" s="365">
        <v>160</v>
      </c>
      <c r="LA119" s="335"/>
      <c r="LB119" s="180"/>
      <c r="LC119" s="256">
        <f t="shared" ref="LC119:LC130" si="189">IF($KY119="Ne",0,IF(LA119="",0,((30/(KZ119*F119)*(KZ119*F119-LA119))/30)))</f>
        <v>0</v>
      </c>
      <c r="LD119" s="231">
        <f t="shared" ref="LD119:LD130" si="190">FLOOR(LC119*I119,1)</f>
        <v>0</v>
      </c>
      <c r="LE119" s="230">
        <f t="shared" ref="LE119:LE130" si="191">IF(OR($M119=0,$M119=""),0,IF(KY119="Ano",IF(LB119="Ano",LC119,0),0))</f>
        <v>0</v>
      </c>
      <c r="LF119" s="255">
        <f t="shared" ref="LF119:LF130" si="192">FLOOR(LE119*N119,1)</f>
        <v>0</v>
      </c>
      <c r="LG119" s="297"/>
      <c r="LH119" s="1"/>
      <c r="LI119" s="1"/>
      <c r="LJ119" s="232">
        <f t="shared" si="134"/>
        <v>0</v>
      </c>
      <c r="LK119" s="259">
        <f t="shared" si="135"/>
        <v>0</v>
      </c>
      <c r="LL119" s="230">
        <f t="shared" si="136"/>
        <v>0</v>
      </c>
      <c r="LM119" s="231">
        <f t="shared" si="137"/>
        <v>0</v>
      </c>
      <c r="LN119" s="234">
        <f t="shared" si="138"/>
        <v>0</v>
      </c>
      <c r="LO119" s="233">
        <f t="shared" si="139"/>
        <v>0</v>
      </c>
      <c r="LP119" s="230">
        <f t="shared" si="140"/>
        <v>0</v>
      </c>
      <c r="LQ119" s="255">
        <f t="shared" si="141"/>
        <v>0</v>
      </c>
      <c r="LR119" s="426">
        <f t="shared" si="142"/>
        <v>0</v>
      </c>
      <c r="LS119" s="434">
        <f t="shared" si="143"/>
        <v>0</v>
      </c>
      <c r="LT119" s="426">
        <f t="shared" si="144"/>
        <v>0</v>
      </c>
      <c r="LU119" s="431">
        <f t="shared" si="145"/>
        <v>0</v>
      </c>
      <c r="LV119" s="429" t="s">
        <v>343</v>
      </c>
      <c r="LW119" s="434" t="s">
        <v>343</v>
      </c>
      <c r="LX119" s="426">
        <f t="shared" si="146"/>
        <v>0</v>
      </c>
      <c r="LY119" s="431">
        <f t="shared" si="147"/>
        <v>0</v>
      </c>
      <c r="LZ119" s="1"/>
      <c r="MD119" s="26"/>
      <c r="ME119" s="26"/>
      <c r="MG119" s="26"/>
    </row>
    <row r="120" spans="2:345" s="4" customFormat="1" ht="15" hidden="1" customHeight="1" x14ac:dyDescent="0.25">
      <c r="B120" s="46"/>
      <c r="C120" s="948"/>
      <c r="D120" s="949"/>
      <c r="E120" s="601"/>
      <c r="F120" s="602"/>
      <c r="G120" s="603"/>
      <c r="H120" s="58"/>
      <c r="I120" s="57">
        <f>INT(ROUND(F120,2)*(IF(RIGHT(G120,1)="*",data!$J$11*H120+(IF(H120&gt;0, data!$K$11,0)),(IF(G120&gt;0,data!$J$11*RIGHT(G120,5)+data!$K$11,0)))))</f>
        <v>0</v>
      </c>
      <c r="J120" s="57">
        <f t="shared" si="148"/>
        <v>0</v>
      </c>
      <c r="K120" s="594"/>
      <c r="L120" s="567"/>
      <c r="M120" s="131"/>
      <c r="N120" s="57">
        <f>INT(ROUND(F120,2)*(IF(J120&gt;0,(IF(L120="ano",data!$J$6,0)),0)))</f>
        <v>0</v>
      </c>
      <c r="O120" s="61">
        <f t="shared" si="149"/>
        <v>0</v>
      </c>
      <c r="P120" s="63">
        <f t="shared" si="150"/>
        <v>0</v>
      </c>
      <c r="Q120" s="26"/>
      <c r="R120" s="292" t="str">
        <f t="shared" si="151"/>
        <v/>
      </c>
      <c r="S120" s="293" t="str">
        <f t="shared" si="152"/>
        <v/>
      </c>
      <c r="T120" s="65" t="s">
        <v>343</v>
      </c>
      <c r="U120" s="294" t="str">
        <f t="shared" si="153"/>
        <v/>
      </c>
      <c r="V120" s="4">
        <f t="shared" si="131"/>
        <v>0</v>
      </c>
      <c r="W120" s="26">
        <f t="shared" si="154"/>
        <v>0</v>
      </c>
      <c r="X120" s="26">
        <f>IF(OR(G120=data!$I$18,G120=data!$I$19,G120=data!$I$20,G120=data!$I$21,G120=data!$I$22,G120=data!$I$23,G120=data!$I$24,G120=data!$I$25,G120=data!$I$26,G120=data!$I$27,G120=data!$I$28,G120=data!$I$29,G120=data!$I$30,G120=data!$I$31,G120=data!$I$32,G120=data!$I$33,G120=data!$I$34,G120=data!$I$35,G120=data!$I$36,G120=data!$I$37,G120=data!$I$38,G120=data!$I$39,G120=data!$I$40,G120=data!$I$41,G120=data!$I$42,G120=data!$I$43,G120=data!$I$44),1,0)</f>
        <v>0</v>
      </c>
      <c r="Z120" s="176" t="s">
        <v>300</v>
      </c>
      <c r="AA120" s="10"/>
      <c r="AB120" s="10"/>
      <c r="AC120" s="578">
        <v>160</v>
      </c>
      <c r="AD120" s="579"/>
      <c r="AE120" s="580"/>
      <c r="AF120" s="578">
        <v>160</v>
      </c>
      <c r="AG120" s="579"/>
      <c r="AH120" s="580"/>
      <c r="AI120" s="578">
        <v>160</v>
      </c>
      <c r="AJ120" s="579"/>
      <c r="AK120" s="580"/>
      <c r="AL120" s="578">
        <v>160</v>
      </c>
      <c r="AM120" s="579"/>
      <c r="AN120" s="580"/>
      <c r="AO120" s="578">
        <v>160</v>
      </c>
      <c r="AP120" s="579"/>
      <c r="AQ120" s="580"/>
      <c r="AR120" s="578">
        <v>160</v>
      </c>
      <c r="AS120" s="579"/>
      <c r="AT120" s="580"/>
      <c r="AU120" s="578">
        <v>160</v>
      </c>
      <c r="AV120" s="579"/>
      <c r="AW120" s="580"/>
      <c r="AX120" s="578">
        <v>160</v>
      </c>
      <c r="AY120" s="579"/>
      <c r="AZ120" s="580"/>
      <c r="BA120" s="578">
        <v>160</v>
      </c>
      <c r="BB120" s="579"/>
      <c r="BC120" s="580"/>
      <c r="BD120" s="578">
        <v>160</v>
      </c>
      <c r="BE120" s="579"/>
      <c r="BF120" s="580"/>
      <c r="BG120" s="578">
        <v>160</v>
      </c>
      <c r="BH120" s="579"/>
      <c r="BI120" s="580"/>
      <c r="BJ120" s="578">
        <v>160</v>
      </c>
      <c r="BK120" s="579"/>
      <c r="BL120" s="580"/>
      <c r="BM120" s="337">
        <f t="shared" si="92"/>
        <v>0</v>
      </c>
      <c r="BN120" s="231">
        <f t="shared" si="155"/>
        <v>0</v>
      </c>
      <c r="BO120" s="230">
        <f t="shared" si="94"/>
        <v>0</v>
      </c>
      <c r="BP120" s="231">
        <f t="shared" si="156"/>
        <v>0</v>
      </c>
      <c r="BQ120" s="1"/>
      <c r="BR120" s="1"/>
      <c r="BS120" s="177">
        <v>160</v>
      </c>
      <c r="BT120" s="591"/>
      <c r="BU120" s="178"/>
      <c r="BV120" s="177">
        <v>160</v>
      </c>
      <c r="BW120" s="591"/>
      <c r="BX120" s="178"/>
      <c r="BY120" s="177">
        <v>160</v>
      </c>
      <c r="BZ120" s="591"/>
      <c r="CA120" s="178"/>
      <c r="CB120" s="177">
        <v>160</v>
      </c>
      <c r="CC120" s="591"/>
      <c r="CD120" s="178"/>
      <c r="CE120" s="177">
        <v>160</v>
      </c>
      <c r="CF120" s="591"/>
      <c r="CG120" s="178"/>
      <c r="CH120" s="177">
        <v>160</v>
      </c>
      <c r="CI120" s="591"/>
      <c r="CJ120" s="178"/>
      <c r="CK120" s="177">
        <v>160</v>
      </c>
      <c r="CL120" s="591"/>
      <c r="CM120" s="178"/>
      <c r="CN120" s="177">
        <v>160</v>
      </c>
      <c r="CO120" s="591"/>
      <c r="CP120" s="178"/>
      <c r="CQ120" s="256">
        <f t="shared" si="157"/>
        <v>0</v>
      </c>
      <c r="CR120" s="255">
        <f t="shared" si="158"/>
        <v>0</v>
      </c>
      <c r="CS120" s="230">
        <f t="shared" si="159"/>
        <v>0</v>
      </c>
      <c r="CT120" s="231">
        <f t="shared" si="160"/>
        <v>0</v>
      </c>
      <c r="CU120" s="1"/>
      <c r="CV120" s="1"/>
      <c r="CW120" s="177">
        <v>160</v>
      </c>
      <c r="CX120" s="584"/>
      <c r="CY120" s="585"/>
      <c r="CZ120" s="205">
        <v>160</v>
      </c>
      <c r="DA120" s="579"/>
      <c r="DB120" s="585"/>
      <c r="DC120" s="205">
        <v>160</v>
      </c>
      <c r="DD120" s="579"/>
      <c r="DE120" s="585"/>
      <c r="DF120" s="205">
        <v>160</v>
      </c>
      <c r="DG120" s="579"/>
      <c r="DH120" s="585"/>
      <c r="DI120" s="205">
        <v>160</v>
      </c>
      <c r="DJ120" s="579"/>
      <c r="DK120" s="585"/>
      <c r="DL120" s="177">
        <v>160</v>
      </c>
      <c r="DM120" s="584"/>
      <c r="DN120" s="585"/>
      <c r="DO120" s="205">
        <v>160</v>
      </c>
      <c r="DP120" s="579"/>
      <c r="DQ120" s="585"/>
      <c r="DR120" s="205">
        <v>160</v>
      </c>
      <c r="DS120" s="579"/>
      <c r="DT120" s="585"/>
      <c r="DU120" s="256">
        <f t="shared" si="161"/>
        <v>0</v>
      </c>
      <c r="DV120" s="255">
        <f t="shared" si="162"/>
        <v>0</v>
      </c>
      <c r="DW120" s="230">
        <f t="shared" si="163"/>
        <v>0</v>
      </c>
      <c r="DX120" s="231">
        <f t="shared" si="164"/>
        <v>0</v>
      </c>
      <c r="DY120" s="1"/>
      <c r="DZ120" s="1"/>
      <c r="EA120" s="586">
        <v>160</v>
      </c>
      <c r="EB120" s="591"/>
      <c r="EC120" s="585"/>
      <c r="ED120" s="205">
        <v>160</v>
      </c>
      <c r="EE120" s="591"/>
      <c r="EF120" s="585"/>
      <c r="EG120" s="205">
        <v>160</v>
      </c>
      <c r="EH120" s="591"/>
      <c r="EI120" s="585"/>
      <c r="EJ120" s="205">
        <v>160</v>
      </c>
      <c r="EK120" s="591"/>
      <c r="EL120" s="585"/>
      <c r="EM120" s="177">
        <v>160</v>
      </c>
      <c r="EN120" s="584"/>
      <c r="EO120" s="585"/>
      <c r="EP120" s="205">
        <v>160</v>
      </c>
      <c r="EQ120" s="591"/>
      <c r="ER120" s="585"/>
      <c r="ES120" s="177">
        <v>160</v>
      </c>
      <c r="ET120" s="584"/>
      <c r="EU120" s="585"/>
      <c r="EV120" s="205">
        <v>160</v>
      </c>
      <c r="EW120" s="591"/>
      <c r="EX120" s="585"/>
      <c r="EY120" s="256">
        <f t="shared" si="165"/>
        <v>0</v>
      </c>
      <c r="EZ120" s="255">
        <f t="shared" si="166"/>
        <v>0</v>
      </c>
      <c r="FA120" s="230">
        <f t="shared" si="167"/>
        <v>0</v>
      </c>
      <c r="FB120" s="231">
        <f t="shared" si="168"/>
        <v>0</v>
      </c>
      <c r="FC120" s="1"/>
      <c r="FD120" s="1"/>
      <c r="FE120" s="586">
        <v>160</v>
      </c>
      <c r="FF120" s="591"/>
      <c r="FG120" s="585"/>
      <c r="FH120" s="205">
        <v>160</v>
      </c>
      <c r="FI120" s="591"/>
      <c r="FJ120" s="585"/>
      <c r="FK120" s="205">
        <v>160</v>
      </c>
      <c r="FL120" s="591"/>
      <c r="FM120" s="585"/>
      <c r="FN120" s="205">
        <v>160</v>
      </c>
      <c r="FO120" s="591"/>
      <c r="FP120" s="585"/>
      <c r="FQ120" s="205">
        <v>160</v>
      </c>
      <c r="FR120" s="591"/>
      <c r="FS120" s="585"/>
      <c r="FT120" s="205">
        <v>160</v>
      </c>
      <c r="FU120" s="591"/>
      <c r="FV120" s="585"/>
      <c r="FW120" s="205">
        <v>160</v>
      </c>
      <c r="FX120" s="591"/>
      <c r="FY120" s="585"/>
      <c r="FZ120" s="205">
        <v>160</v>
      </c>
      <c r="GA120" s="591"/>
      <c r="GB120" s="585"/>
      <c r="GC120" s="256">
        <f t="shared" si="169"/>
        <v>0</v>
      </c>
      <c r="GD120" s="255">
        <f t="shared" si="170"/>
        <v>0</v>
      </c>
      <c r="GE120" s="230">
        <f t="shared" si="171"/>
        <v>0</v>
      </c>
      <c r="GF120" s="231">
        <f t="shared" si="172"/>
        <v>0</v>
      </c>
      <c r="GG120" s="1"/>
      <c r="GH120" s="1"/>
      <c r="GI120" s="586">
        <v>160</v>
      </c>
      <c r="GJ120" s="591"/>
      <c r="GK120" s="585"/>
      <c r="GL120" s="205">
        <v>160</v>
      </c>
      <c r="GM120" s="591"/>
      <c r="GN120" s="585"/>
      <c r="GO120" s="177">
        <v>160</v>
      </c>
      <c r="GP120" s="584"/>
      <c r="GQ120" s="585"/>
      <c r="GR120" s="177">
        <v>160</v>
      </c>
      <c r="GS120" s="584"/>
      <c r="GT120" s="585"/>
      <c r="GU120" s="177">
        <v>160</v>
      </c>
      <c r="GV120" s="584"/>
      <c r="GW120" s="585"/>
      <c r="GX120" s="177">
        <v>160</v>
      </c>
      <c r="GY120" s="584"/>
      <c r="GZ120" s="585"/>
      <c r="HA120" s="205">
        <v>160</v>
      </c>
      <c r="HB120" s="591"/>
      <c r="HC120" s="585"/>
      <c r="HD120" s="205">
        <v>160</v>
      </c>
      <c r="HE120" s="591"/>
      <c r="HF120" s="585"/>
      <c r="HG120" s="256">
        <f t="shared" si="173"/>
        <v>0</v>
      </c>
      <c r="HH120" s="255">
        <f t="shared" si="174"/>
        <v>0</v>
      </c>
      <c r="HI120" s="230">
        <f t="shared" si="175"/>
        <v>0</v>
      </c>
      <c r="HJ120" s="231">
        <f t="shared" si="176"/>
        <v>0</v>
      </c>
      <c r="HK120" s="1"/>
      <c r="HL120" s="1"/>
      <c r="HM120" s="177">
        <v>160</v>
      </c>
      <c r="HN120" s="584"/>
      <c r="HO120" s="585"/>
      <c r="HP120" s="177">
        <v>160</v>
      </c>
      <c r="HQ120" s="584"/>
      <c r="HR120" s="585"/>
      <c r="HS120" s="177">
        <v>160</v>
      </c>
      <c r="HT120" s="584"/>
      <c r="HU120" s="585"/>
      <c r="HV120" s="177">
        <v>160</v>
      </c>
      <c r="HW120" s="584"/>
      <c r="HX120" s="585"/>
      <c r="HY120" s="177">
        <v>160</v>
      </c>
      <c r="HZ120" s="584"/>
      <c r="IA120" s="585"/>
      <c r="IB120" s="177">
        <v>160</v>
      </c>
      <c r="IC120" s="584"/>
      <c r="ID120" s="585"/>
      <c r="IE120" s="177">
        <v>160</v>
      </c>
      <c r="IF120" s="584"/>
      <c r="IG120" s="585"/>
      <c r="IH120" s="177">
        <v>160</v>
      </c>
      <c r="II120" s="584"/>
      <c r="IJ120" s="585"/>
      <c r="IK120" s="256">
        <f t="shared" si="177"/>
        <v>0</v>
      </c>
      <c r="IL120" s="255">
        <f t="shared" si="178"/>
        <v>0</v>
      </c>
      <c r="IM120" s="230">
        <f t="shared" si="179"/>
        <v>0</v>
      </c>
      <c r="IN120" s="231">
        <f t="shared" si="180"/>
        <v>0</v>
      </c>
      <c r="IO120" s="1"/>
      <c r="IP120" s="1"/>
      <c r="IQ120" s="177">
        <v>160</v>
      </c>
      <c r="IR120" s="584"/>
      <c r="IS120" s="585"/>
      <c r="IT120" s="177">
        <v>160</v>
      </c>
      <c r="IU120" s="584"/>
      <c r="IV120" s="585"/>
      <c r="IW120" s="177">
        <v>160</v>
      </c>
      <c r="IX120" s="584"/>
      <c r="IY120" s="585"/>
      <c r="IZ120" s="177">
        <v>160</v>
      </c>
      <c r="JA120" s="584"/>
      <c r="JB120" s="585"/>
      <c r="JC120" s="177">
        <v>160</v>
      </c>
      <c r="JD120" s="584"/>
      <c r="JE120" s="585"/>
      <c r="JF120" s="177">
        <v>160</v>
      </c>
      <c r="JG120" s="584"/>
      <c r="JH120" s="585"/>
      <c r="JI120" s="568">
        <v>160</v>
      </c>
      <c r="JJ120" s="584"/>
      <c r="JK120" s="585"/>
      <c r="JL120" s="177">
        <v>160</v>
      </c>
      <c r="JM120" s="584"/>
      <c r="JN120" s="585"/>
      <c r="JO120" s="256">
        <f t="shared" si="181"/>
        <v>0</v>
      </c>
      <c r="JP120" s="255">
        <f t="shared" si="182"/>
        <v>0</v>
      </c>
      <c r="JQ120" s="230">
        <f t="shared" si="183"/>
        <v>0</v>
      </c>
      <c r="JR120" s="231">
        <f t="shared" si="184"/>
        <v>0</v>
      </c>
      <c r="JS120" s="1"/>
      <c r="JT120" s="1"/>
      <c r="JU120" s="586">
        <v>160</v>
      </c>
      <c r="JV120" s="591"/>
      <c r="JW120" s="585"/>
      <c r="JX120" s="177">
        <v>160</v>
      </c>
      <c r="JY120" s="584"/>
      <c r="JZ120" s="585"/>
      <c r="KA120" s="205">
        <v>160</v>
      </c>
      <c r="KB120" s="591"/>
      <c r="KC120" s="585"/>
      <c r="KD120" s="205">
        <v>160</v>
      </c>
      <c r="KE120" s="591"/>
      <c r="KF120" s="585"/>
      <c r="KG120" s="177">
        <v>160</v>
      </c>
      <c r="KH120" s="584"/>
      <c r="KI120" s="585"/>
      <c r="KJ120" s="177">
        <v>160</v>
      </c>
      <c r="KK120" s="584"/>
      <c r="KL120" s="585"/>
      <c r="KM120" s="177">
        <v>160</v>
      </c>
      <c r="KN120" s="584"/>
      <c r="KO120" s="585"/>
      <c r="KP120" s="177">
        <v>160</v>
      </c>
      <c r="KQ120" s="584"/>
      <c r="KR120" s="585"/>
      <c r="KS120" s="256">
        <f t="shared" si="185"/>
        <v>0</v>
      </c>
      <c r="KT120" s="255">
        <f t="shared" si="186"/>
        <v>0</v>
      </c>
      <c r="KU120" s="230">
        <f t="shared" si="187"/>
        <v>0</v>
      </c>
      <c r="KV120" s="231">
        <f t="shared" si="188"/>
        <v>0</v>
      </c>
      <c r="KW120" s="1"/>
      <c r="KX120" s="1"/>
      <c r="KY120" s="589" t="s">
        <v>300</v>
      </c>
      <c r="KZ120" s="595">
        <v>160</v>
      </c>
      <c r="LA120" s="591"/>
      <c r="LB120" s="178"/>
      <c r="LC120" s="256">
        <f t="shared" si="189"/>
        <v>0</v>
      </c>
      <c r="LD120" s="231">
        <f t="shared" si="190"/>
        <v>0</v>
      </c>
      <c r="LE120" s="230">
        <f t="shared" si="191"/>
        <v>0</v>
      </c>
      <c r="LF120" s="255">
        <f t="shared" si="192"/>
        <v>0</v>
      </c>
      <c r="LG120" s="592"/>
      <c r="LH120" s="1"/>
      <c r="LI120" s="1"/>
      <c r="LJ120" s="232">
        <f t="shared" si="134"/>
        <v>0</v>
      </c>
      <c r="LK120" s="259">
        <f t="shared" si="135"/>
        <v>0</v>
      </c>
      <c r="LL120" s="230">
        <f t="shared" si="136"/>
        <v>0</v>
      </c>
      <c r="LM120" s="231">
        <f t="shared" si="137"/>
        <v>0</v>
      </c>
      <c r="LN120" s="234">
        <f t="shared" si="138"/>
        <v>0</v>
      </c>
      <c r="LO120" s="233">
        <f t="shared" si="139"/>
        <v>0</v>
      </c>
      <c r="LP120" s="230">
        <f t="shared" si="140"/>
        <v>0</v>
      </c>
      <c r="LQ120" s="255">
        <f t="shared" si="141"/>
        <v>0</v>
      </c>
      <c r="LR120" s="426">
        <f t="shared" si="142"/>
        <v>0</v>
      </c>
      <c r="LS120" s="434">
        <f t="shared" si="143"/>
        <v>0</v>
      </c>
      <c r="LT120" s="426">
        <f t="shared" si="144"/>
        <v>0</v>
      </c>
      <c r="LU120" s="431">
        <f t="shared" si="145"/>
        <v>0</v>
      </c>
      <c r="LV120" s="429" t="s">
        <v>343</v>
      </c>
      <c r="LW120" s="434" t="s">
        <v>343</v>
      </c>
      <c r="LX120" s="426">
        <f t="shared" si="146"/>
        <v>0</v>
      </c>
      <c r="LY120" s="431">
        <f t="shared" si="147"/>
        <v>0</v>
      </c>
      <c r="LZ120" s="1"/>
      <c r="MD120" s="26"/>
      <c r="ME120" s="26"/>
      <c r="MG120" s="26"/>
    </row>
    <row r="121" spans="2:345" s="4" customFormat="1" ht="16.5" customHeight="1" x14ac:dyDescent="0.25">
      <c r="B121" s="46" t="s">
        <v>271</v>
      </c>
      <c r="C121" s="952"/>
      <c r="D121" s="953"/>
      <c r="E121" s="313"/>
      <c r="F121" s="314"/>
      <c r="G121" s="315"/>
      <c r="H121" s="59"/>
      <c r="I121" s="57">
        <f>INT(ROUND(F121,2)*(IF(RIGHT(G121,1)="*",data!$J$11*H121+(IF(H121&gt;0, data!$K$11,0)),(IF(G121&gt;0,data!$J$11*RIGHT(G121,5)+data!$K$11,0)))))</f>
        <v>0</v>
      </c>
      <c r="J121" s="57">
        <f t="shared" si="148"/>
        <v>0</v>
      </c>
      <c r="K121" s="319"/>
      <c r="L121" s="320"/>
      <c r="M121" s="318"/>
      <c r="N121" s="57">
        <f>INT(ROUND(F121,2)*(IF(J121&gt;0,(IF(L121="ano",data!$J$6,0)),0)))</f>
        <v>0</v>
      </c>
      <c r="O121" s="61">
        <f t="shared" si="149"/>
        <v>0</v>
      </c>
      <c r="P121" s="63">
        <f t="shared" si="150"/>
        <v>0</v>
      </c>
      <c r="Q121" s="26"/>
      <c r="R121" s="292" t="str">
        <f t="shared" si="151"/>
        <v/>
      </c>
      <c r="S121" s="293" t="str">
        <f t="shared" si="152"/>
        <v/>
      </c>
      <c r="T121" s="65" t="s">
        <v>343</v>
      </c>
      <c r="U121" s="294" t="str">
        <f t="shared" si="153"/>
        <v/>
      </c>
      <c r="V121" s="4">
        <f t="shared" si="131"/>
        <v>0</v>
      </c>
      <c r="W121" s="26">
        <f t="shared" si="154"/>
        <v>0</v>
      </c>
      <c r="X121" s="26">
        <f>IF(OR(G121=data!$I$18,G121=data!$I$19,G121=data!$I$20,G121=data!$I$21,G121=data!$I$22,G121=data!$I$23,G121=data!$I$24,G121=data!$I$25,G121=data!$I$26,G121=data!$I$27,G121=data!$I$28,G121=data!$I$29,G121=data!$I$30,G121=data!$I$31,G121=data!$I$32,G121=data!$I$33,G121=data!$I$34,G121=data!$I$35,G121=data!$I$36,G121=data!$I$37,G121=data!$I$38,G121=data!$I$39,G121=data!$I$40,G121=data!$I$41,G121=data!$I$42,G121=data!$I$43,G121=data!$I$44),1,0)</f>
        <v>0</v>
      </c>
      <c r="Z121" s="179" t="s">
        <v>300</v>
      </c>
      <c r="AA121" s="10"/>
      <c r="AB121" s="10"/>
      <c r="AC121" s="171">
        <v>160</v>
      </c>
      <c r="AD121" s="336"/>
      <c r="AE121" s="227"/>
      <c r="AF121" s="171">
        <v>160</v>
      </c>
      <c r="AG121" s="336"/>
      <c r="AH121" s="227"/>
      <c r="AI121" s="171">
        <v>160</v>
      </c>
      <c r="AJ121" s="336"/>
      <c r="AK121" s="227"/>
      <c r="AL121" s="171">
        <v>160</v>
      </c>
      <c r="AM121" s="336"/>
      <c r="AN121" s="227"/>
      <c r="AO121" s="171">
        <v>160</v>
      </c>
      <c r="AP121" s="336"/>
      <c r="AQ121" s="227"/>
      <c r="AR121" s="171">
        <v>160</v>
      </c>
      <c r="AS121" s="336"/>
      <c r="AT121" s="227"/>
      <c r="AU121" s="171">
        <v>160</v>
      </c>
      <c r="AV121" s="336"/>
      <c r="AW121" s="227"/>
      <c r="AX121" s="171">
        <v>160</v>
      </c>
      <c r="AY121" s="336"/>
      <c r="AZ121" s="227"/>
      <c r="BA121" s="171">
        <v>160</v>
      </c>
      <c r="BB121" s="336"/>
      <c r="BC121" s="227"/>
      <c r="BD121" s="171">
        <v>160</v>
      </c>
      <c r="BE121" s="336"/>
      <c r="BF121" s="227"/>
      <c r="BG121" s="171">
        <v>160</v>
      </c>
      <c r="BH121" s="336"/>
      <c r="BI121" s="227"/>
      <c r="BJ121" s="171">
        <v>160</v>
      </c>
      <c r="BK121" s="336"/>
      <c r="BL121" s="227"/>
      <c r="BM121" s="337">
        <f t="shared" si="92"/>
        <v>0</v>
      </c>
      <c r="BN121" s="231">
        <f t="shared" si="155"/>
        <v>0</v>
      </c>
      <c r="BO121" s="230">
        <f t="shared" si="94"/>
        <v>0</v>
      </c>
      <c r="BP121" s="231">
        <f t="shared" si="156"/>
        <v>0</v>
      </c>
      <c r="BQ121" s="1"/>
      <c r="BR121" s="1"/>
      <c r="BS121" s="167">
        <v>160</v>
      </c>
      <c r="BT121" s="335"/>
      <c r="BU121" s="180"/>
      <c r="BV121" s="167">
        <v>160</v>
      </c>
      <c r="BW121" s="335"/>
      <c r="BX121" s="180"/>
      <c r="BY121" s="167">
        <v>160</v>
      </c>
      <c r="BZ121" s="335"/>
      <c r="CA121" s="180"/>
      <c r="CB121" s="167">
        <v>160</v>
      </c>
      <c r="CC121" s="335"/>
      <c r="CD121" s="180"/>
      <c r="CE121" s="167">
        <v>160</v>
      </c>
      <c r="CF121" s="335"/>
      <c r="CG121" s="180"/>
      <c r="CH121" s="167">
        <v>160</v>
      </c>
      <c r="CI121" s="335"/>
      <c r="CJ121" s="180"/>
      <c r="CK121" s="167">
        <v>160</v>
      </c>
      <c r="CL121" s="335"/>
      <c r="CM121" s="180"/>
      <c r="CN121" s="167">
        <v>160</v>
      </c>
      <c r="CO121" s="335"/>
      <c r="CP121" s="180"/>
      <c r="CQ121" s="256">
        <f t="shared" si="157"/>
        <v>0</v>
      </c>
      <c r="CR121" s="255">
        <f t="shared" si="158"/>
        <v>0</v>
      </c>
      <c r="CS121" s="230">
        <f t="shared" si="159"/>
        <v>0</v>
      </c>
      <c r="CT121" s="231">
        <f t="shared" si="160"/>
        <v>0</v>
      </c>
      <c r="CU121" s="1"/>
      <c r="CV121" s="1"/>
      <c r="CW121" s="167">
        <v>160</v>
      </c>
      <c r="CX121" s="351"/>
      <c r="CY121" s="172"/>
      <c r="CZ121" s="198">
        <v>160</v>
      </c>
      <c r="DA121" s="336"/>
      <c r="DB121" s="172"/>
      <c r="DC121" s="198">
        <v>160</v>
      </c>
      <c r="DD121" s="336"/>
      <c r="DE121" s="172"/>
      <c r="DF121" s="198">
        <v>160</v>
      </c>
      <c r="DG121" s="336"/>
      <c r="DH121" s="172"/>
      <c r="DI121" s="198">
        <v>160</v>
      </c>
      <c r="DJ121" s="336"/>
      <c r="DK121" s="172"/>
      <c r="DL121" s="167">
        <v>160</v>
      </c>
      <c r="DM121" s="351"/>
      <c r="DN121" s="172"/>
      <c r="DO121" s="198">
        <v>160</v>
      </c>
      <c r="DP121" s="336"/>
      <c r="DQ121" s="172"/>
      <c r="DR121" s="198">
        <v>160</v>
      </c>
      <c r="DS121" s="336"/>
      <c r="DT121" s="172"/>
      <c r="DU121" s="256">
        <f t="shared" si="161"/>
        <v>0</v>
      </c>
      <c r="DV121" s="255">
        <f t="shared" si="162"/>
        <v>0</v>
      </c>
      <c r="DW121" s="230">
        <f t="shared" si="163"/>
        <v>0</v>
      </c>
      <c r="DX121" s="231">
        <f t="shared" si="164"/>
        <v>0</v>
      </c>
      <c r="DY121" s="1"/>
      <c r="DZ121" s="1"/>
      <c r="EA121" s="357">
        <v>160</v>
      </c>
      <c r="EB121" s="335"/>
      <c r="EC121" s="172"/>
      <c r="ED121" s="198">
        <v>160</v>
      </c>
      <c r="EE121" s="335"/>
      <c r="EF121" s="172"/>
      <c r="EG121" s="198">
        <v>160</v>
      </c>
      <c r="EH121" s="335"/>
      <c r="EI121" s="172"/>
      <c r="EJ121" s="198">
        <v>160</v>
      </c>
      <c r="EK121" s="335"/>
      <c r="EL121" s="172"/>
      <c r="EM121" s="167">
        <v>160</v>
      </c>
      <c r="EN121" s="351"/>
      <c r="EO121" s="172"/>
      <c r="EP121" s="198">
        <v>160</v>
      </c>
      <c r="EQ121" s="335"/>
      <c r="ER121" s="172"/>
      <c r="ES121" s="167">
        <v>160</v>
      </c>
      <c r="ET121" s="351"/>
      <c r="EU121" s="172"/>
      <c r="EV121" s="198">
        <v>160</v>
      </c>
      <c r="EW121" s="335"/>
      <c r="EX121" s="172"/>
      <c r="EY121" s="256">
        <f t="shared" si="165"/>
        <v>0</v>
      </c>
      <c r="EZ121" s="255">
        <f t="shared" si="166"/>
        <v>0</v>
      </c>
      <c r="FA121" s="230">
        <f t="shared" si="167"/>
        <v>0</v>
      </c>
      <c r="FB121" s="231">
        <f t="shared" si="168"/>
        <v>0</v>
      </c>
      <c r="FC121" s="1"/>
      <c r="FD121" s="1"/>
      <c r="FE121" s="357">
        <v>160</v>
      </c>
      <c r="FF121" s="335"/>
      <c r="FG121" s="172"/>
      <c r="FH121" s="198">
        <v>160</v>
      </c>
      <c r="FI121" s="335"/>
      <c r="FJ121" s="172"/>
      <c r="FK121" s="198">
        <v>160</v>
      </c>
      <c r="FL121" s="335"/>
      <c r="FM121" s="172"/>
      <c r="FN121" s="198">
        <v>160</v>
      </c>
      <c r="FO121" s="335"/>
      <c r="FP121" s="172"/>
      <c r="FQ121" s="198">
        <v>160</v>
      </c>
      <c r="FR121" s="335"/>
      <c r="FS121" s="172"/>
      <c r="FT121" s="198">
        <v>160</v>
      </c>
      <c r="FU121" s="335"/>
      <c r="FV121" s="172"/>
      <c r="FW121" s="198">
        <v>160</v>
      </c>
      <c r="FX121" s="335"/>
      <c r="FY121" s="172"/>
      <c r="FZ121" s="198">
        <v>160</v>
      </c>
      <c r="GA121" s="335"/>
      <c r="GB121" s="172"/>
      <c r="GC121" s="256">
        <f t="shared" si="169"/>
        <v>0</v>
      </c>
      <c r="GD121" s="255">
        <f t="shared" si="170"/>
        <v>0</v>
      </c>
      <c r="GE121" s="230">
        <f t="shared" si="171"/>
        <v>0</v>
      </c>
      <c r="GF121" s="231">
        <f t="shared" si="172"/>
        <v>0</v>
      </c>
      <c r="GG121" s="1"/>
      <c r="GH121" s="1"/>
      <c r="GI121" s="357">
        <v>160</v>
      </c>
      <c r="GJ121" s="335"/>
      <c r="GK121" s="172"/>
      <c r="GL121" s="198">
        <v>160</v>
      </c>
      <c r="GM121" s="335"/>
      <c r="GN121" s="172"/>
      <c r="GO121" s="167">
        <v>160</v>
      </c>
      <c r="GP121" s="351"/>
      <c r="GQ121" s="172"/>
      <c r="GR121" s="167">
        <v>160</v>
      </c>
      <c r="GS121" s="351"/>
      <c r="GT121" s="172"/>
      <c r="GU121" s="167">
        <v>160</v>
      </c>
      <c r="GV121" s="351"/>
      <c r="GW121" s="172"/>
      <c r="GX121" s="167">
        <v>160</v>
      </c>
      <c r="GY121" s="351"/>
      <c r="GZ121" s="172"/>
      <c r="HA121" s="198">
        <v>160</v>
      </c>
      <c r="HB121" s="335"/>
      <c r="HC121" s="172"/>
      <c r="HD121" s="198">
        <v>160</v>
      </c>
      <c r="HE121" s="335"/>
      <c r="HF121" s="172"/>
      <c r="HG121" s="256">
        <f t="shared" si="173"/>
        <v>0</v>
      </c>
      <c r="HH121" s="255">
        <f t="shared" si="174"/>
        <v>0</v>
      </c>
      <c r="HI121" s="230">
        <f t="shared" si="175"/>
        <v>0</v>
      </c>
      <c r="HJ121" s="231">
        <f t="shared" si="176"/>
        <v>0</v>
      </c>
      <c r="HK121" s="1"/>
      <c r="HL121" s="1"/>
      <c r="HM121" s="167">
        <v>160</v>
      </c>
      <c r="HN121" s="351"/>
      <c r="HO121" s="172"/>
      <c r="HP121" s="167">
        <v>160</v>
      </c>
      <c r="HQ121" s="351"/>
      <c r="HR121" s="172"/>
      <c r="HS121" s="167">
        <v>160</v>
      </c>
      <c r="HT121" s="351"/>
      <c r="HU121" s="172"/>
      <c r="HV121" s="167">
        <v>160</v>
      </c>
      <c r="HW121" s="351"/>
      <c r="HX121" s="172"/>
      <c r="HY121" s="167">
        <v>160</v>
      </c>
      <c r="HZ121" s="351"/>
      <c r="IA121" s="172"/>
      <c r="IB121" s="167">
        <v>160</v>
      </c>
      <c r="IC121" s="351"/>
      <c r="ID121" s="172"/>
      <c r="IE121" s="167">
        <v>160</v>
      </c>
      <c r="IF121" s="351"/>
      <c r="IG121" s="172"/>
      <c r="IH121" s="167">
        <v>160</v>
      </c>
      <c r="II121" s="351"/>
      <c r="IJ121" s="172"/>
      <c r="IK121" s="256">
        <f t="shared" si="177"/>
        <v>0</v>
      </c>
      <c r="IL121" s="255">
        <f t="shared" si="178"/>
        <v>0</v>
      </c>
      <c r="IM121" s="230">
        <f t="shared" si="179"/>
        <v>0</v>
      </c>
      <c r="IN121" s="231">
        <f t="shared" si="180"/>
        <v>0</v>
      </c>
      <c r="IO121" s="1"/>
      <c r="IP121" s="1"/>
      <c r="IQ121" s="167">
        <v>160</v>
      </c>
      <c r="IR121" s="351"/>
      <c r="IS121" s="172"/>
      <c r="IT121" s="167">
        <v>160</v>
      </c>
      <c r="IU121" s="351"/>
      <c r="IV121" s="172"/>
      <c r="IW121" s="167">
        <v>160</v>
      </c>
      <c r="IX121" s="351"/>
      <c r="IY121" s="172"/>
      <c r="IZ121" s="167">
        <v>160</v>
      </c>
      <c r="JA121" s="351"/>
      <c r="JB121" s="172"/>
      <c r="JC121" s="167">
        <v>160</v>
      </c>
      <c r="JD121" s="351"/>
      <c r="JE121" s="172"/>
      <c r="JF121" s="167">
        <v>160</v>
      </c>
      <c r="JG121" s="351"/>
      <c r="JH121" s="172"/>
      <c r="JI121" s="209">
        <v>160</v>
      </c>
      <c r="JJ121" s="351"/>
      <c r="JK121" s="172"/>
      <c r="JL121" s="167">
        <v>160</v>
      </c>
      <c r="JM121" s="351"/>
      <c r="JN121" s="172"/>
      <c r="JO121" s="256">
        <f t="shared" si="181"/>
        <v>0</v>
      </c>
      <c r="JP121" s="255">
        <f t="shared" si="182"/>
        <v>0</v>
      </c>
      <c r="JQ121" s="230">
        <f t="shared" si="183"/>
        <v>0</v>
      </c>
      <c r="JR121" s="231">
        <f t="shared" si="184"/>
        <v>0</v>
      </c>
      <c r="JS121" s="1"/>
      <c r="JT121" s="1"/>
      <c r="JU121" s="357">
        <v>160</v>
      </c>
      <c r="JV121" s="335"/>
      <c r="JW121" s="172"/>
      <c r="JX121" s="167">
        <v>160</v>
      </c>
      <c r="JY121" s="351"/>
      <c r="JZ121" s="172"/>
      <c r="KA121" s="198">
        <v>160</v>
      </c>
      <c r="KB121" s="335"/>
      <c r="KC121" s="172"/>
      <c r="KD121" s="198">
        <v>160</v>
      </c>
      <c r="KE121" s="335"/>
      <c r="KF121" s="172"/>
      <c r="KG121" s="167">
        <v>160</v>
      </c>
      <c r="KH121" s="351"/>
      <c r="KI121" s="172"/>
      <c r="KJ121" s="167">
        <v>160</v>
      </c>
      <c r="KK121" s="351"/>
      <c r="KL121" s="172"/>
      <c r="KM121" s="167">
        <v>160</v>
      </c>
      <c r="KN121" s="351"/>
      <c r="KO121" s="172"/>
      <c r="KP121" s="167">
        <v>160</v>
      </c>
      <c r="KQ121" s="351"/>
      <c r="KR121" s="172"/>
      <c r="KS121" s="256">
        <f t="shared" si="185"/>
        <v>0</v>
      </c>
      <c r="KT121" s="255">
        <f t="shared" si="186"/>
        <v>0</v>
      </c>
      <c r="KU121" s="230">
        <f t="shared" si="187"/>
        <v>0</v>
      </c>
      <c r="KV121" s="231">
        <f t="shared" si="188"/>
        <v>0</v>
      </c>
      <c r="KW121" s="1"/>
      <c r="KX121" s="1"/>
      <c r="KY121" s="287" t="s">
        <v>300</v>
      </c>
      <c r="KZ121" s="365">
        <v>160</v>
      </c>
      <c r="LA121" s="335"/>
      <c r="LB121" s="180"/>
      <c r="LC121" s="256">
        <f t="shared" si="189"/>
        <v>0</v>
      </c>
      <c r="LD121" s="231">
        <f t="shared" si="190"/>
        <v>0</v>
      </c>
      <c r="LE121" s="230">
        <f t="shared" si="191"/>
        <v>0</v>
      </c>
      <c r="LF121" s="255">
        <f t="shared" si="192"/>
        <v>0</v>
      </c>
      <c r="LG121" s="297"/>
      <c r="LH121" s="1"/>
      <c r="LI121" s="1"/>
      <c r="LJ121" s="232">
        <f t="shared" si="134"/>
        <v>0</v>
      </c>
      <c r="LK121" s="259">
        <f t="shared" si="135"/>
        <v>0</v>
      </c>
      <c r="LL121" s="230">
        <f t="shared" si="136"/>
        <v>0</v>
      </c>
      <c r="LM121" s="231">
        <f t="shared" si="137"/>
        <v>0</v>
      </c>
      <c r="LN121" s="234">
        <f t="shared" si="138"/>
        <v>0</v>
      </c>
      <c r="LO121" s="233">
        <f t="shared" si="139"/>
        <v>0</v>
      </c>
      <c r="LP121" s="230">
        <f t="shared" si="140"/>
        <v>0</v>
      </c>
      <c r="LQ121" s="255">
        <f t="shared" si="141"/>
        <v>0</v>
      </c>
      <c r="LR121" s="426">
        <f t="shared" si="142"/>
        <v>0</v>
      </c>
      <c r="LS121" s="434">
        <f t="shared" si="143"/>
        <v>0</v>
      </c>
      <c r="LT121" s="426">
        <f t="shared" si="144"/>
        <v>0</v>
      </c>
      <c r="LU121" s="431">
        <f t="shared" si="145"/>
        <v>0</v>
      </c>
      <c r="LV121" s="429" t="s">
        <v>343</v>
      </c>
      <c r="LW121" s="434" t="s">
        <v>343</v>
      </c>
      <c r="LX121" s="426">
        <f t="shared" si="146"/>
        <v>0</v>
      </c>
      <c r="LY121" s="431">
        <f t="shared" si="147"/>
        <v>0</v>
      </c>
      <c r="LZ121" s="1"/>
      <c r="MD121" s="26"/>
      <c r="ME121" s="26"/>
      <c r="MG121" s="26"/>
    </row>
    <row r="122" spans="2:345" s="4" customFormat="1" ht="15" hidden="1" customHeight="1" x14ac:dyDescent="0.25">
      <c r="B122" s="46"/>
      <c r="C122" s="948"/>
      <c r="D122" s="949"/>
      <c r="E122" s="601"/>
      <c r="F122" s="602"/>
      <c r="G122" s="603"/>
      <c r="H122" s="58"/>
      <c r="I122" s="57">
        <f>INT(ROUND(F122,2)*(IF(RIGHT(G122,1)="*",data!$J$11*H122+(IF(H122&gt;0, data!$K$11,0)),(IF(G122&gt;0,data!$J$11*RIGHT(G122,5)+data!$K$11,0)))))</f>
        <v>0</v>
      </c>
      <c r="J122" s="57">
        <f t="shared" si="148"/>
        <v>0</v>
      </c>
      <c r="K122" s="594"/>
      <c r="L122" s="567"/>
      <c r="M122" s="131"/>
      <c r="N122" s="57">
        <f>INT(ROUND(F122,2)*(IF(J122&gt;0,(IF(L122="ano",data!$J$6,0)),0)))</f>
        <v>0</v>
      </c>
      <c r="O122" s="61">
        <f t="shared" si="149"/>
        <v>0</v>
      </c>
      <c r="P122" s="63">
        <f t="shared" si="150"/>
        <v>0</v>
      </c>
      <c r="Q122" s="26"/>
      <c r="R122" s="292" t="str">
        <f t="shared" si="151"/>
        <v/>
      </c>
      <c r="S122" s="293" t="str">
        <f t="shared" si="152"/>
        <v/>
      </c>
      <c r="T122" s="65" t="s">
        <v>343</v>
      </c>
      <c r="U122" s="294" t="str">
        <f t="shared" si="153"/>
        <v/>
      </c>
      <c r="V122" s="4">
        <f t="shared" si="131"/>
        <v>0</v>
      </c>
      <c r="W122" s="26">
        <f t="shared" si="154"/>
        <v>0</v>
      </c>
      <c r="X122" s="26">
        <f>IF(OR(G122=data!$I$18,G122=data!$I$19,G122=data!$I$20,G122=data!$I$21,G122=data!$I$22,G122=data!$I$23,G122=data!$I$24,G122=data!$I$25,G122=data!$I$26,G122=data!$I$27,G122=data!$I$28,G122=data!$I$29,G122=data!$I$30,G122=data!$I$31,G122=data!$I$32,G122=data!$I$33,G122=data!$I$34,G122=data!$I$35,G122=data!$I$36,G122=data!$I$37,G122=data!$I$38,G122=data!$I$39,G122=data!$I$40,G122=data!$I$41,G122=data!$I$42,G122=data!$I$43,G122=data!$I$44),1,0)</f>
        <v>0</v>
      </c>
      <c r="Z122" s="176" t="s">
        <v>300</v>
      </c>
      <c r="AA122" s="10"/>
      <c r="AB122" s="10"/>
      <c r="AC122" s="578">
        <v>160</v>
      </c>
      <c r="AD122" s="579"/>
      <c r="AE122" s="580"/>
      <c r="AF122" s="578">
        <v>160</v>
      </c>
      <c r="AG122" s="579"/>
      <c r="AH122" s="580"/>
      <c r="AI122" s="578">
        <v>160</v>
      </c>
      <c r="AJ122" s="579"/>
      <c r="AK122" s="580"/>
      <c r="AL122" s="578">
        <v>160</v>
      </c>
      <c r="AM122" s="579"/>
      <c r="AN122" s="580"/>
      <c r="AO122" s="578">
        <v>160</v>
      </c>
      <c r="AP122" s="579"/>
      <c r="AQ122" s="580"/>
      <c r="AR122" s="578">
        <v>160</v>
      </c>
      <c r="AS122" s="579"/>
      <c r="AT122" s="580"/>
      <c r="AU122" s="578">
        <v>160</v>
      </c>
      <c r="AV122" s="579"/>
      <c r="AW122" s="580"/>
      <c r="AX122" s="578">
        <v>160</v>
      </c>
      <c r="AY122" s="579"/>
      <c r="AZ122" s="580"/>
      <c r="BA122" s="578">
        <v>160</v>
      </c>
      <c r="BB122" s="579"/>
      <c r="BC122" s="580"/>
      <c r="BD122" s="578">
        <v>160</v>
      </c>
      <c r="BE122" s="579"/>
      <c r="BF122" s="580"/>
      <c r="BG122" s="578">
        <v>160</v>
      </c>
      <c r="BH122" s="579"/>
      <c r="BI122" s="580"/>
      <c r="BJ122" s="578">
        <v>160</v>
      </c>
      <c r="BK122" s="579"/>
      <c r="BL122" s="580"/>
      <c r="BM122" s="337">
        <f t="shared" si="92"/>
        <v>0</v>
      </c>
      <c r="BN122" s="231">
        <f t="shared" si="155"/>
        <v>0</v>
      </c>
      <c r="BO122" s="230">
        <f t="shared" si="94"/>
        <v>0</v>
      </c>
      <c r="BP122" s="231">
        <f t="shared" si="156"/>
        <v>0</v>
      </c>
      <c r="BQ122" s="1"/>
      <c r="BR122" s="1"/>
      <c r="BS122" s="177">
        <v>160</v>
      </c>
      <c r="BT122" s="591"/>
      <c r="BU122" s="178"/>
      <c r="BV122" s="177">
        <v>160</v>
      </c>
      <c r="BW122" s="591"/>
      <c r="BX122" s="178"/>
      <c r="BY122" s="177">
        <v>160</v>
      </c>
      <c r="BZ122" s="591"/>
      <c r="CA122" s="178"/>
      <c r="CB122" s="177">
        <v>160</v>
      </c>
      <c r="CC122" s="591"/>
      <c r="CD122" s="178"/>
      <c r="CE122" s="177">
        <v>160</v>
      </c>
      <c r="CF122" s="591"/>
      <c r="CG122" s="178"/>
      <c r="CH122" s="177">
        <v>160</v>
      </c>
      <c r="CI122" s="591"/>
      <c r="CJ122" s="178"/>
      <c r="CK122" s="177">
        <v>160</v>
      </c>
      <c r="CL122" s="591"/>
      <c r="CM122" s="178"/>
      <c r="CN122" s="177">
        <v>160</v>
      </c>
      <c r="CO122" s="591"/>
      <c r="CP122" s="178"/>
      <c r="CQ122" s="256">
        <f t="shared" si="157"/>
        <v>0</v>
      </c>
      <c r="CR122" s="255">
        <f t="shared" si="158"/>
        <v>0</v>
      </c>
      <c r="CS122" s="230">
        <f t="shared" si="159"/>
        <v>0</v>
      </c>
      <c r="CT122" s="231">
        <f t="shared" si="160"/>
        <v>0</v>
      </c>
      <c r="CU122" s="1"/>
      <c r="CV122" s="1"/>
      <c r="CW122" s="177">
        <v>160</v>
      </c>
      <c r="CX122" s="584"/>
      <c r="CY122" s="585"/>
      <c r="CZ122" s="205">
        <v>160</v>
      </c>
      <c r="DA122" s="579"/>
      <c r="DB122" s="585"/>
      <c r="DC122" s="205">
        <v>160</v>
      </c>
      <c r="DD122" s="579"/>
      <c r="DE122" s="585"/>
      <c r="DF122" s="205">
        <v>160</v>
      </c>
      <c r="DG122" s="579"/>
      <c r="DH122" s="585"/>
      <c r="DI122" s="205">
        <v>160</v>
      </c>
      <c r="DJ122" s="579"/>
      <c r="DK122" s="585"/>
      <c r="DL122" s="177">
        <v>160</v>
      </c>
      <c r="DM122" s="584"/>
      <c r="DN122" s="585"/>
      <c r="DO122" s="205">
        <v>160</v>
      </c>
      <c r="DP122" s="579"/>
      <c r="DQ122" s="585"/>
      <c r="DR122" s="205">
        <v>160</v>
      </c>
      <c r="DS122" s="579"/>
      <c r="DT122" s="585"/>
      <c r="DU122" s="256">
        <f t="shared" si="161"/>
        <v>0</v>
      </c>
      <c r="DV122" s="255">
        <f t="shared" si="162"/>
        <v>0</v>
      </c>
      <c r="DW122" s="230">
        <f t="shared" si="163"/>
        <v>0</v>
      </c>
      <c r="DX122" s="231">
        <f t="shared" si="164"/>
        <v>0</v>
      </c>
      <c r="DY122" s="1"/>
      <c r="DZ122" s="1"/>
      <c r="EA122" s="586">
        <v>160</v>
      </c>
      <c r="EB122" s="591"/>
      <c r="EC122" s="585"/>
      <c r="ED122" s="205">
        <v>160</v>
      </c>
      <c r="EE122" s="591"/>
      <c r="EF122" s="585"/>
      <c r="EG122" s="205">
        <v>160</v>
      </c>
      <c r="EH122" s="591"/>
      <c r="EI122" s="585"/>
      <c r="EJ122" s="205">
        <v>160</v>
      </c>
      <c r="EK122" s="591"/>
      <c r="EL122" s="585"/>
      <c r="EM122" s="177">
        <v>160</v>
      </c>
      <c r="EN122" s="584"/>
      <c r="EO122" s="585"/>
      <c r="EP122" s="205">
        <v>160</v>
      </c>
      <c r="EQ122" s="591"/>
      <c r="ER122" s="585"/>
      <c r="ES122" s="177">
        <v>160</v>
      </c>
      <c r="ET122" s="584"/>
      <c r="EU122" s="585"/>
      <c r="EV122" s="205">
        <v>160</v>
      </c>
      <c r="EW122" s="591"/>
      <c r="EX122" s="585"/>
      <c r="EY122" s="256">
        <f t="shared" si="165"/>
        <v>0</v>
      </c>
      <c r="EZ122" s="255">
        <f t="shared" si="166"/>
        <v>0</v>
      </c>
      <c r="FA122" s="230">
        <f t="shared" si="167"/>
        <v>0</v>
      </c>
      <c r="FB122" s="231">
        <f t="shared" si="168"/>
        <v>0</v>
      </c>
      <c r="FC122" s="1"/>
      <c r="FD122" s="1"/>
      <c r="FE122" s="586">
        <v>160</v>
      </c>
      <c r="FF122" s="591"/>
      <c r="FG122" s="585"/>
      <c r="FH122" s="205">
        <v>160</v>
      </c>
      <c r="FI122" s="591"/>
      <c r="FJ122" s="585"/>
      <c r="FK122" s="205">
        <v>160</v>
      </c>
      <c r="FL122" s="591"/>
      <c r="FM122" s="585"/>
      <c r="FN122" s="205">
        <v>160</v>
      </c>
      <c r="FO122" s="591"/>
      <c r="FP122" s="585"/>
      <c r="FQ122" s="205">
        <v>160</v>
      </c>
      <c r="FR122" s="591"/>
      <c r="FS122" s="585"/>
      <c r="FT122" s="205">
        <v>160</v>
      </c>
      <c r="FU122" s="591"/>
      <c r="FV122" s="585"/>
      <c r="FW122" s="205">
        <v>160</v>
      </c>
      <c r="FX122" s="591"/>
      <c r="FY122" s="585"/>
      <c r="FZ122" s="205">
        <v>160</v>
      </c>
      <c r="GA122" s="591"/>
      <c r="GB122" s="585"/>
      <c r="GC122" s="256">
        <f t="shared" si="169"/>
        <v>0</v>
      </c>
      <c r="GD122" s="255">
        <f t="shared" si="170"/>
        <v>0</v>
      </c>
      <c r="GE122" s="230">
        <f t="shared" si="171"/>
        <v>0</v>
      </c>
      <c r="GF122" s="231">
        <f t="shared" si="172"/>
        <v>0</v>
      </c>
      <c r="GG122" s="1"/>
      <c r="GH122" s="1"/>
      <c r="GI122" s="586">
        <v>160</v>
      </c>
      <c r="GJ122" s="591"/>
      <c r="GK122" s="585"/>
      <c r="GL122" s="205">
        <v>160</v>
      </c>
      <c r="GM122" s="591"/>
      <c r="GN122" s="585"/>
      <c r="GO122" s="177">
        <v>160</v>
      </c>
      <c r="GP122" s="584"/>
      <c r="GQ122" s="585"/>
      <c r="GR122" s="177">
        <v>160</v>
      </c>
      <c r="GS122" s="584"/>
      <c r="GT122" s="585"/>
      <c r="GU122" s="177">
        <v>160</v>
      </c>
      <c r="GV122" s="584"/>
      <c r="GW122" s="585"/>
      <c r="GX122" s="177">
        <v>160</v>
      </c>
      <c r="GY122" s="584"/>
      <c r="GZ122" s="585"/>
      <c r="HA122" s="205">
        <v>160</v>
      </c>
      <c r="HB122" s="591"/>
      <c r="HC122" s="585"/>
      <c r="HD122" s="205">
        <v>160</v>
      </c>
      <c r="HE122" s="591"/>
      <c r="HF122" s="585"/>
      <c r="HG122" s="256">
        <f t="shared" si="173"/>
        <v>0</v>
      </c>
      <c r="HH122" s="255">
        <f t="shared" si="174"/>
        <v>0</v>
      </c>
      <c r="HI122" s="230">
        <f t="shared" si="175"/>
        <v>0</v>
      </c>
      <c r="HJ122" s="231">
        <f t="shared" si="176"/>
        <v>0</v>
      </c>
      <c r="HK122" s="1"/>
      <c r="HL122" s="1"/>
      <c r="HM122" s="177">
        <v>160</v>
      </c>
      <c r="HN122" s="584"/>
      <c r="HO122" s="585"/>
      <c r="HP122" s="177">
        <v>160</v>
      </c>
      <c r="HQ122" s="584"/>
      <c r="HR122" s="585"/>
      <c r="HS122" s="177">
        <v>160</v>
      </c>
      <c r="HT122" s="584"/>
      <c r="HU122" s="585"/>
      <c r="HV122" s="177">
        <v>160</v>
      </c>
      <c r="HW122" s="584"/>
      <c r="HX122" s="585"/>
      <c r="HY122" s="177">
        <v>160</v>
      </c>
      <c r="HZ122" s="584"/>
      <c r="IA122" s="585"/>
      <c r="IB122" s="177">
        <v>160</v>
      </c>
      <c r="IC122" s="584"/>
      <c r="ID122" s="585"/>
      <c r="IE122" s="177">
        <v>160</v>
      </c>
      <c r="IF122" s="584"/>
      <c r="IG122" s="585"/>
      <c r="IH122" s="177">
        <v>160</v>
      </c>
      <c r="II122" s="584"/>
      <c r="IJ122" s="585"/>
      <c r="IK122" s="256">
        <f t="shared" si="177"/>
        <v>0</v>
      </c>
      <c r="IL122" s="255">
        <f t="shared" si="178"/>
        <v>0</v>
      </c>
      <c r="IM122" s="230">
        <f t="shared" si="179"/>
        <v>0</v>
      </c>
      <c r="IN122" s="231">
        <f t="shared" si="180"/>
        <v>0</v>
      </c>
      <c r="IO122" s="1"/>
      <c r="IP122" s="1"/>
      <c r="IQ122" s="177">
        <v>160</v>
      </c>
      <c r="IR122" s="584"/>
      <c r="IS122" s="585"/>
      <c r="IT122" s="177">
        <v>160</v>
      </c>
      <c r="IU122" s="584"/>
      <c r="IV122" s="585"/>
      <c r="IW122" s="177">
        <v>160</v>
      </c>
      <c r="IX122" s="584"/>
      <c r="IY122" s="585"/>
      <c r="IZ122" s="177">
        <v>160</v>
      </c>
      <c r="JA122" s="584"/>
      <c r="JB122" s="585"/>
      <c r="JC122" s="177">
        <v>160</v>
      </c>
      <c r="JD122" s="584"/>
      <c r="JE122" s="585"/>
      <c r="JF122" s="177">
        <v>160</v>
      </c>
      <c r="JG122" s="584"/>
      <c r="JH122" s="585"/>
      <c r="JI122" s="568">
        <v>160</v>
      </c>
      <c r="JJ122" s="584"/>
      <c r="JK122" s="585"/>
      <c r="JL122" s="177">
        <v>160</v>
      </c>
      <c r="JM122" s="584"/>
      <c r="JN122" s="585"/>
      <c r="JO122" s="256">
        <f t="shared" si="181"/>
        <v>0</v>
      </c>
      <c r="JP122" s="255">
        <f t="shared" si="182"/>
        <v>0</v>
      </c>
      <c r="JQ122" s="230">
        <f t="shared" si="183"/>
        <v>0</v>
      </c>
      <c r="JR122" s="231">
        <f t="shared" si="184"/>
        <v>0</v>
      </c>
      <c r="JS122" s="1"/>
      <c r="JT122" s="1"/>
      <c r="JU122" s="586">
        <v>160</v>
      </c>
      <c r="JV122" s="591"/>
      <c r="JW122" s="585"/>
      <c r="JX122" s="177">
        <v>160</v>
      </c>
      <c r="JY122" s="584"/>
      <c r="JZ122" s="585"/>
      <c r="KA122" s="205">
        <v>160</v>
      </c>
      <c r="KB122" s="591"/>
      <c r="KC122" s="585"/>
      <c r="KD122" s="205">
        <v>160</v>
      </c>
      <c r="KE122" s="591"/>
      <c r="KF122" s="585"/>
      <c r="KG122" s="177">
        <v>160</v>
      </c>
      <c r="KH122" s="584"/>
      <c r="KI122" s="585"/>
      <c r="KJ122" s="177">
        <v>160</v>
      </c>
      <c r="KK122" s="584"/>
      <c r="KL122" s="585"/>
      <c r="KM122" s="177">
        <v>160</v>
      </c>
      <c r="KN122" s="584"/>
      <c r="KO122" s="585"/>
      <c r="KP122" s="177">
        <v>160</v>
      </c>
      <c r="KQ122" s="584"/>
      <c r="KR122" s="585"/>
      <c r="KS122" s="256">
        <f t="shared" si="185"/>
        <v>0</v>
      </c>
      <c r="KT122" s="255">
        <f t="shared" si="186"/>
        <v>0</v>
      </c>
      <c r="KU122" s="230">
        <f t="shared" si="187"/>
        <v>0</v>
      </c>
      <c r="KV122" s="231">
        <f t="shared" si="188"/>
        <v>0</v>
      </c>
      <c r="KW122" s="1"/>
      <c r="KX122" s="1"/>
      <c r="KY122" s="589" t="s">
        <v>300</v>
      </c>
      <c r="KZ122" s="595">
        <v>160</v>
      </c>
      <c r="LA122" s="591"/>
      <c r="LB122" s="178"/>
      <c r="LC122" s="256">
        <f t="shared" si="189"/>
        <v>0</v>
      </c>
      <c r="LD122" s="231">
        <f t="shared" si="190"/>
        <v>0</v>
      </c>
      <c r="LE122" s="230">
        <f t="shared" si="191"/>
        <v>0</v>
      </c>
      <c r="LF122" s="255">
        <f t="shared" si="192"/>
        <v>0</v>
      </c>
      <c r="LG122" s="592"/>
      <c r="LH122" s="1"/>
      <c r="LI122" s="1"/>
      <c r="LJ122" s="232">
        <f t="shared" si="134"/>
        <v>0</v>
      </c>
      <c r="LK122" s="259">
        <f t="shared" si="135"/>
        <v>0</v>
      </c>
      <c r="LL122" s="230">
        <f t="shared" si="136"/>
        <v>0</v>
      </c>
      <c r="LM122" s="231">
        <f t="shared" si="137"/>
        <v>0</v>
      </c>
      <c r="LN122" s="234">
        <f t="shared" si="138"/>
        <v>0</v>
      </c>
      <c r="LO122" s="233">
        <f t="shared" si="139"/>
        <v>0</v>
      </c>
      <c r="LP122" s="230">
        <f t="shared" si="140"/>
        <v>0</v>
      </c>
      <c r="LQ122" s="255">
        <f t="shared" si="141"/>
        <v>0</v>
      </c>
      <c r="LR122" s="426">
        <f t="shared" si="142"/>
        <v>0</v>
      </c>
      <c r="LS122" s="434">
        <f t="shared" si="143"/>
        <v>0</v>
      </c>
      <c r="LT122" s="426">
        <f t="shared" si="144"/>
        <v>0</v>
      </c>
      <c r="LU122" s="431">
        <f t="shared" si="145"/>
        <v>0</v>
      </c>
      <c r="LV122" s="429" t="s">
        <v>343</v>
      </c>
      <c r="LW122" s="434" t="s">
        <v>343</v>
      </c>
      <c r="LX122" s="426">
        <f t="shared" si="146"/>
        <v>0</v>
      </c>
      <c r="LY122" s="431">
        <f t="shared" si="147"/>
        <v>0</v>
      </c>
      <c r="LZ122" s="1"/>
      <c r="MD122" s="26"/>
      <c r="ME122" s="26"/>
      <c r="MG122" s="26"/>
    </row>
    <row r="123" spans="2:345" s="4" customFormat="1" ht="16.5" customHeight="1" x14ac:dyDescent="0.25">
      <c r="B123" s="46" t="s">
        <v>272</v>
      </c>
      <c r="C123" s="952"/>
      <c r="D123" s="953"/>
      <c r="E123" s="313"/>
      <c r="F123" s="314"/>
      <c r="G123" s="315"/>
      <c r="H123" s="59"/>
      <c r="I123" s="57">
        <f>INT(ROUND(F123,2)*(IF(RIGHT(G123,1)="*",data!$J$11*H123+(IF(H123&gt;0, data!$K$11,0)),(IF(G123&gt;0,data!$J$11*RIGHT(G123,5)+data!$K$11,0)))))</f>
        <v>0</v>
      </c>
      <c r="J123" s="57">
        <f t="shared" si="148"/>
        <v>0</v>
      </c>
      <c r="K123" s="319"/>
      <c r="L123" s="320"/>
      <c r="M123" s="318"/>
      <c r="N123" s="57">
        <f>INT(ROUND(F123,2)*(IF(J123&gt;0,(IF(L123="ano",data!$J$6,0)),0)))</f>
        <v>0</v>
      </c>
      <c r="O123" s="61">
        <f t="shared" si="149"/>
        <v>0</v>
      </c>
      <c r="P123" s="63">
        <f t="shared" si="150"/>
        <v>0</v>
      </c>
      <c r="Q123" s="26"/>
      <c r="R123" s="292" t="str">
        <f t="shared" si="151"/>
        <v/>
      </c>
      <c r="S123" s="293" t="str">
        <f t="shared" si="152"/>
        <v/>
      </c>
      <c r="T123" s="65" t="s">
        <v>343</v>
      </c>
      <c r="U123" s="294" t="str">
        <f t="shared" si="153"/>
        <v/>
      </c>
      <c r="V123" s="4">
        <f t="shared" si="131"/>
        <v>0</v>
      </c>
      <c r="W123" s="26">
        <f t="shared" si="154"/>
        <v>0</v>
      </c>
      <c r="X123" s="26">
        <f>IF(OR(G123=data!$I$18,G123=data!$I$19,G123=data!$I$20,G123=data!$I$21,G123=data!$I$22,G123=data!$I$23,G123=data!$I$24,G123=data!$I$25,G123=data!$I$26,G123=data!$I$27,G123=data!$I$28,G123=data!$I$29,G123=data!$I$30,G123=data!$I$31,G123=data!$I$32,G123=data!$I$33,G123=data!$I$34,G123=data!$I$35,G123=data!$I$36,G123=data!$I$37,G123=data!$I$38,G123=data!$I$39,G123=data!$I$40,G123=data!$I$41,G123=data!$I$42,G123=data!$I$43,G123=data!$I$44),1,0)</f>
        <v>0</v>
      </c>
      <c r="Z123" s="179" t="s">
        <v>300</v>
      </c>
      <c r="AA123" s="10"/>
      <c r="AB123" s="10"/>
      <c r="AC123" s="171">
        <v>160</v>
      </c>
      <c r="AD123" s="336"/>
      <c r="AE123" s="227"/>
      <c r="AF123" s="171">
        <v>160</v>
      </c>
      <c r="AG123" s="336"/>
      <c r="AH123" s="227"/>
      <c r="AI123" s="171">
        <v>160</v>
      </c>
      <c r="AJ123" s="336"/>
      <c r="AK123" s="227"/>
      <c r="AL123" s="171">
        <v>160</v>
      </c>
      <c r="AM123" s="336"/>
      <c r="AN123" s="227"/>
      <c r="AO123" s="171">
        <v>160</v>
      </c>
      <c r="AP123" s="336"/>
      <c r="AQ123" s="227"/>
      <c r="AR123" s="171">
        <v>160</v>
      </c>
      <c r="AS123" s="336"/>
      <c r="AT123" s="227"/>
      <c r="AU123" s="171">
        <v>160</v>
      </c>
      <c r="AV123" s="336"/>
      <c r="AW123" s="227"/>
      <c r="AX123" s="171">
        <v>160</v>
      </c>
      <c r="AY123" s="336"/>
      <c r="AZ123" s="227"/>
      <c r="BA123" s="171">
        <v>160</v>
      </c>
      <c r="BB123" s="336"/>
      <c r="BC123" s="227"/>
      <c r="BD123" s="171">
        <v>160</v>
      </c>
      <c r="BE123" s="336"/>
      <c r="BF123" s="227"/>
      <c r="BG123" s="171">
        <v>160</v>
      </c>
      <c r="BH123" s="336"/>
      <c r="BI123" s="227"/>
      <c r="BJ123" s="171">
        <v>160</v>
      </c>
      <c r="BK123" s="336"/>
      <c r="BL123" s="227"/>
      <c r="BM123" s="337">
        <f t="shared" si="92"/>
        <v>0</v>
      </c>
      <c r="BN123" s="231">
        <f t="shared" si="155"/>
        <v>0</v>
      </c>
      <c r="BO123" s="230">
        <f t="shared" si="94"/>
        <v>0</v>
      </c>
      <c r="BP123" s="231">
        <f t="shared" si="156"/>
        <v>0</v>
      </c>
      <c r="BQ123" s="1"/>
      <c r="BR123" s="1"/>
      <c r="BS123" s="167">
        <v>160</v>
      </c>
      <c r="BT123" s="335"/>
      <c r="BU123" s="180"/>
      <c r="BV123" s="167">
        <v>160</v>
      </c>
      <c r="BW123" s="335"/>
      <c r="BX123" s="180"/>
      <c r="BY123" s="167">
        <v>160</v>
      </c>
      <c r="BZ123" s="335"/>
      <c r="CA123" s="180"/>
      <c r="CB123" s="167">
        <v>160</v>
      </c>
      <c r="CC123" s="335"/>
      <c r="CD123" s="180"/>
      <c r="CE123" s="167">
        <v>160</v>
      </c>
      <c r="CF123" s="335"/>
      <c r="CG123" s="180"/>
      <c r="CH123" s="167">
        <v>160</v>
      </c>
      <c r="CI123" s="335"/>
      <c r="CJ123" s="180"/>
      <c r="CK123" s="167">
        <v>160</v>
      </c>
      <c r="CL123" s="335"/>
      <c r="CM123" s="180"/>
      <c r="CN123" s="167">
        <v>160</v>
      </c>
      <c r="CO123" s="335"/>
      <c r="CP123" s="180"/>
      <c r="CQ123" s="256">
        <f t="shared" si="157"/>
        <v>0</v>
      </c>
      <c r="CR123" s="255">
        <f t="shared" si="158"/>
        <v>0</v>
      </c>
      <c r="CS123" s="230">
        <f t="shared" si="159"/>
        <v>0</v>
      </c>
      <c r="CT123" s="231">
        <f t="shared" si="160"/>
        <v>0</v>
      </c>
      <c r="CU123" s="1"/>
      <c r="CV123" s="1"/>
      <c r="CW123" s="167">
        <v>160</v>
      </c>
      <c r="CX123" s="351"/>
      <c r="CY123" s="172"/>
      <c r="CZ123" s="198">
        <v>160</v>
      </c>
      <c r="DA123" s="336"/>
      <c r="DB123" s="172"/>
      <c r="DC123" s="198">
        <v>160</v>
      </c>
      <c r="DD123" s="336"/>
      <c r="DE123" s="172"/>
      <c r="DF123" s="198">
        <v>160</v>
      </c>
      <c r="DG123" s="336"/>
      <c r="DH123" s="172"/>
      <c r="DI123" s="198">
        <v>160</v>
      </c>
      <c r="DJ123" s="336"/>
      <c r="DK123" s="172"/>
      <c r="DL123" s="167">
        <v>160</v>
      </c>
      <c r="DM123" s="351"/>
      <c r="DN123" s="172"/>
      <c r="DO123" s="198">
        <v>160</v>
      </c>
      <c r="DP123" s="336"/>
      <c r="DQ123" s="172"/>
      <c r="DR123" s="198">
        <v>160</v>
      </c>
      <c r="DS123" s="336"/>
      <c r="DT123" s="172"/>
      <c r="DU123" s="256">
        <f t="shared" si="161"/>
        <v>0</v>
      </c>
      <c r="DV123" s="255">
        <f t="shared" si="162"/>
        <v>0</v>
      </c>
      <c r="DW123" s="230">
        <f t="shared" si="163"/>
        <v>0</v>
      </c>
      <c r="DX123" s="231">
        <f t="shared" si="164"/>
        <v>0</v>
      </c>
      <c r="DY123" s="1"/>
      <c r="DZ123" s="1"/>
      <c r="EA123" s="357">
        <v>160</v>
      </c>
      <c r="EB123" s="335"/>
      <c r="EC123" s="172"/>
      <c r="ED123" s="198">
        <v>160</v>
      </c>
      <c r="EE123" s="335"/>
      <c r="EF123" s="172"/>
      <c r="EG123" s="198">
        <v>160</v>
      </c>
      <c r="EH123" s="335"/>
      <c r="EI123" s="172"/>
      <c r="EJ123" s="198">
        <v>160</v>
      </c>
      <c r="EK123" s="335"/>
      <c r="EL123" s="172"/>
      <c r="EM123" s="167">
        <v>160</v>
      </c>
      <c r="EN123" s="351"/>
      <c r="EO123" s="172"/>
      <c r="EP123" s="198">
        <v>160</v>
      </c>
      <c r="EQ123" s="335"/>
      <c r="ER123" s="172"/>
      <c r="ES123" s="167">
        <v>160</v>
      </c>
      <c r="ET123" s="351"/>
      <c r="EU123" s="172"/>
      <c r="EV123" s="198">
        <v>160</v>
      </c>
      <c r="EW123" s="335"/>
      <c r="EX123" s="172"/>
      <c r="EY123" s="256">
        <f t="shared" si="165"/>
        <v>0</v>
      </c>
      <c r="EZ123" s="255">
        <f t="shared" si="166"/>
        <v>0</v>
      </c>
      <c r="FA123" s="230">
        <f t="shared" si="167"/>
        <v>0</v>
      </c>
      <c r="FB123" s="231">
        <f t="shared" si="168"/>
        <v>0</v>
      </c>
      <c r="FC123" s="1"/>
      <c r="FD123" s="1"/>
      <c r="FE123" s="357">
        <v>160</v>
      </c>
      <c r="FF123" s="335"/>
      <c r="FG123" s="172"/>
      <c r="FH123" s="198">
        <v>160</v>
      </c>
      <c r="FI123" s="335"/>
      <c r="FJ123" s="172"/>
      <c r="FK123" s="198">
        <v>160</v>
      </c>
      <c r="FL123" s="335"/>
      <c r="FM123" s="172"/>
      <c r="FN123" s="198">
        <v>160</v>
      </c>
      <c r="FO123" s="335"/>
      <c r="FP123" s="172"/>
      <c r="FQ123" s="198">
        <v>160</v>
      </c>
      <c r="FR123" s="335"/>
      <c r="FS123" s="172"/>
      <c r="FT123" s="198">
        <v>160</v>
      </c>
      <c r="FU123" s="335"/>
      <c r="FV123" s="172"/>
      <c r="FW123" s="198">
        <v>160</v>
      </c>
      <c r="FX123" s="335"/>
      <c r="FY123" s="172"/>
      <c r="FZ123" s="198">
        <v>160</v>
      </c>
      <c r="GA123" s="335"/>
      <c r="GB123" s="172"/>
      <c r="GC123" s="256">
        <f t="shared" si="169"/>
        <v>0</v>
      </c>
      <c r="GD123" s="255">
        <f t="shared" si="170"/>
        <v>0</v>
      </c>
      <c r="GE123" s="230">
        <f t="shared" si="171"/>
        <v>0</v>
      </c>
      <c r="GF123" s="231">
        <f t="shared" si="172"/>
        <v>0</v>
      </c>
      <c r="GG123" s="1"/>
      <c r="GH123" s="1"/>
      <c r="GI123" s="357">
        <v>160</v>
      </c>
      <c r="GJ123" s="335"/>
      <c r="GK123" s="172"/>
      <c r="GL123" s="198">
        <v>160</v>
      </c>
      <c r="GM123" s="335"/>
      <c r="GN123" s="172"/>
      <c r="GO123" s="167">
        <v>160</v>
      </c>
      <c r="GP123" s="351"/>
      <c r="GQ123" s="172"/>
      <c r="GR123" s="167">
        <v>160</v>
      </c>
      <c r="GS123" s="351"/>
      <c r="GT123" s="172"/>
      <c r="GU123" s="167">
        <v>160</v>
      </c>
      <c r="GV123" s="351"/>
      <c r="GW123" s="172"/>
      <c r="GX123" s="167">
        <v>160</v>
      </c>
      <c r="GY123" s="351"/>
      <c r="GZ123" s="172"/>
      <c r="HA123" s="198">
        <v>160</v>
      </c>
      <c r="HB123" s="335"/>
      <c r="HC123" s="172"/>
      <c r="HD123" s="198">
        <v>160</v>
      </c>
      <c r="HE123" s="335"/>
      <c r="HF123" s="172"/>
      <c r="HG123" s="256">
        <f t="shared" si="173"/>
        <v>0</v>
      </c>
      <c r="HH123" s="255">
        <f t="shared" si="174"/>
        <v>0</v>
      </c>
      <c r="HI123" s="230">
        <f t="shared" si="175"/>
        <v>0</v>
      </c>
      <c r="HJ123" s="231">
        <f t="shared" si="176"/>
        <v>0</v>
      </c>
      <c r="HK123" s="1"/>
      <c r="HL123" s="1"/>
      <c r="HM123" s="167">
        <v>160</v>
      </c>
      <c r="HN123" s="351"/>
      <c r="HO123" s="172"/>
      <c r="HP123" s="167">
        <v>160</v>
      </c>
      <c r="HQ123" s="351"/>
      <c r="HR123" s="172"/>
      <c r="HS123" s="167">
        <v>160</v>
      </c>
      <c r="HT123" s="351"/>
      <c r="HU123" s="172"/>
      <c r="HV123" s="167">
        <v>160</v>
      </c>
      <c r="HW123" s="351"/>
      <c r="HX123" s="172"/>
      <c r="HY123" s="167">
        <v>160</v>
      </c>
      <c r="HZ123" s="351"/>
      <c r="IA123" s="172"/>
      <c r="IB123" s="167">
        <v>160</v>
      </c>
      <c r="IC123" s="351"/>
      <c r="ID123" s="172"/>
      <c r="IE123" s="167">
        <v>160</v>
      </c>
      <c r="IF123" s="351"/>
      <c r="IG123" s="172"/>
      <c r="IH123" s="167">
        <v>160</v>
      </c>
      <c r="II123" s="351"/>
      <c r="IJ123" s="172"/>
      <c r="IK123" s="256">
        <f t="shared" si="177"/>
        <v>0</v>
      </c>
      <c r="IL123" s="255">
        <f t="shared" si="178"/>
        <v>0</v>
      </c>
      <c r="IM123" s="230">
        <f t="shared" si="179"/>
        <v>0</v>
      </c>
      <c r="IN123" s="231">
        <f t="shared" si="180"/>
        <v>0</v>
      </c>
      <c r="IO123" s="1"/>
      <c r="IP123" s="1"/>
      <c r="IQ123" s="167">
        <v>160</v>
      </c>
      <c r="IR123" s="351"/>
      <c r="IS123" s="172"/>
      <c r="IT123" s="167">
        <v>160</v>
      </c>
      <c r="IU123" s="351"/>
      <c r="IV123" s="172"/>
      <c r="IW123" s="167">
        <v>160</v>
      </c>
      <c r="IX123" s="351"/>
      <c r="IY123" s="172"/>
      <c r="IZ123" s="167">
        <v>160</v>
      </c>
      <c r="JA123" s="351"/>
      <c r="JB123" s="172"/>
      <c r="JC123" s="167">
        <v>160</v>
      </c>
      <c r="JD123" s="351"/>
      <c r="JE123" s="172"/>
      <c r="JF123" s="167">
        <v>160</v>
      </c>
      <c r="JG123" s="351"/>
      <c r="JH123" s="172"/>
      <c r="JI123" s="209">
        <v>160</v>
      </c>
      <c r="JJ123" s="351"/>
      <c r="JK123" s="172"/>
      <c r="JL123" s="167">
        <v>160</v>
      </c>
      <c r="JM123" s="351"/>
      <c r="JN123" s="172"/>
      <c r="JO123" s="256">
        <f t="shared" si="181"/>
        <v>0</v>
      </c>
      <c r="JP123" s="255">
        <f t="shared" si="182"/>
        <v>0</v>
      </c>
      <c r="JQ123" s="230">
        <f t="shared" si="183"/>
        <v>0</v>
      </c>
      <c r="JR123" s="231">
        <f t="shared" si="184"/>
        <v>0</v>
      </c>
      <c r="JS123" s="1"/>
      <c r="JT123" s="1"/>
      <c r="JU123" s="357">
        <v>160</v>
      </c>
      <c r="JV123" s="335"/>
      <c r="JW123" s="172"/>
      <c r="JX123" s="167">
        <v>160</v>
      </c>
      <c r="JY123" s="351"/>
      <c r="JZ123" s="172"/>
      <c r="KA123" s="198">
        <v>160</v>
      </c>
      <c r="KB123" s="335"/>
      <c r="KC123" s="172"/>
      <c r="KD123" s="198">
        <v>160</v>
      </c>
      <c r="KE123" s="335"/>
      <c r="KF123" s="172"/>
      <c r="KG123" s="167">
        <v>160</v>
      </c>
      <c r="KH123" s="351"/>
      <c r="KI123" s="172"/>
      <c r="KJ123" s="167">
        <v>160</v>
      </c>
      <c r="KK123" s="351"/>
      <c r="KL123" s="172"/>
      <c r="KM123" s="167">
        <v>160</v>
      </c>
      <c r="KN123" s="351"/>
      <c r="KO123" s="172"/>
      <c r="KP123" s="167">
        <v>160</v>
      </c>
      <c r="KQ123" s="351"/>
      <c r="KR123" s="172"/>
      <c r="KS123" s="256">
        <f t="shared" si="185"/>
        <v>0</v>
      </c>
      <c r="KT123" s="255">
        <f t="shared" si="186"/>
        <v>0</v>
      </c>
      <c r="KU123" s="230">
        <f t="shared" si="187"/>
        <v>0</v>
      </c>
      <c r="KV123" s="231">
        <f t="shared" si="188"/>
        <v>0</v>
      </c>
      <c r="KW123" s="1"/>
      <c r="KX123" s="1"/>
      <c r="KY123" s="287" t="s">
        <v>300</v>
      </c>
      <c r="KZ123" s="365">
        <v>160</v>
      </c>
      <c r="LA123" s="335"/>
      <c r="LB123" s="180"/>
      <c r="LC123" s="256">
        <f t="shared" si="189"/>
        <v>0</v>
      </c>
      <c r="LD123" s="231">
        <f t="shared" si="190"/>
        <v>0</v>
      </c>
      <c r="LE123" s="230">
        <f t="shared" si="191"/>
        <v>0</v>
      </c>
      <c r="LF123" s="255">
        <f t="shared" si="192"/>
        <v>0</v>
      </c>
      <c r="LG123" s="297"/>
      <c r="LH123" s="1"/>
      <c r="LI123" s="1"/>
      <c r="LJ123" s="232">
        <f t="shared" si="134"/>
        <v>0</v>
      </c>
      <c r="LK123" s="259">
        <f t="shared" si="135"/>
        <v>0</v>
      </c>
      <c r="LL123" s="230">
        <f t="shared" si="136"/>
        <v>0</v>
      </c>
      <c r="LM123" s="231">
        <f t="shared" si="137"/>
        <v>0</v>
      </c>
      <c r="LN123" s="234">
        <f t="shared" si="138"/>
        <v>0</v>
      </c>
      <c r="LO123" s="233">
        <f t="shared" si="139"/>
        <v>0</v>
      </c>
      <c r="LP123" s="230">
        <f t="shared" si="140"/>
        <v>0</v>
      </c>
      <c r="LQ123" s="255">
        <f t="shared" si="141"/>
        <v>0</v>
      </c>
      <c r="LR123" s="426">
        <f t="shared" si="142"/>
        <v>0</v>
      </c>
      <c r="LS123" s="434">
        <f t="shared" si="143"/>
        <v>0</v>
      </c>
      <c r="LT123" s="426">
        <f t="shared" si="144"/>
        <v>0</v>
      </c>
      <c r="LU123" s="431">
        <f t="shared" si="145"/>
        <v>0</v>
      </c>
      <c r="LV123" s="429" t="s">
        <v>343</v>
      </c>
      <c r="LW123" s="434" t="s">
        <v>343</v>
      </c>
      <c r="LX123" s="426">
        <f t="shared" si="146"/>
        <v>0</v>
      </c>
      <c r="LY123" s="431">
        <f t="shared" si="147"/>
        <v>0</v>
      </c>
      <c r="LZ123" s="1"/>
      <c r="MD123" s="26"/>
      <c r="ME123" s="26"/>
      <c r="MG123" s="26"/>
    </row>
    <row r="124" spans="2:345" s="4" customFormat="1" ht="15" hidden="1" customHeight="1" x14ac:dyDescent="0.25">
      <c r="B124" s="46"/>
      <c r="C124" s="948"/>
      <c r="D124" s="949"/>
      <c r="E124" s="601"/>
      <c r="F124" s="602"/>
      <c r="G124" s="603"/>
      <c r="H124" s="58"/>
      <c r="I124" s="57">
        <f>INT(ROUND(F124,2)*(IF(RIGHT(G124,1)="*",data!$J$11*H124+(IF(H124&gt;0, data!$K$11,0)),(IF(G124&gt;0,data!$J$11*RIGHT(G124,5)+data!$K$11,0)))))</f>
        <v>0</v>
      </c>
      <c r="J124" s="57">
        <f t="shared" si="148"/>
        <v>0</v>
      </c>
      <c r="K124" s="594"/>
      <c r="L124" s="567"/>
      <c r="M124" s="131"/>
      <c r="N124" s="57">
        <f>INT(ROUND(F124,2)*(IF(J124&gt;0,(IF(L124="ano",data!$J$6,0)),0)))</f>
        <v>0</v>
      </c>
      <c r="O124" s="61">
        <f t="shared" si="149"/>
        <v>0</v>
      </c>
      <c r="P124" s="63">
        <f t="shared" si="150"/>
        <v>0</v>
      </c>
      <c r="Q124" s="26"/>
      <c r="R124" s="292" t="str">
        <f t="shared" si="151"/>
        <v/>
      </c>
      <c r="S124" s="293" t="str">
        <f t="shared" si="152"/>
        <v/>
      </c>
      <c r="T124" s="65" t="s">
        <v>343</v>
      </c>
      <c r="U124" s="294" t="str">
        <f t="shared" si="153"/>
        <v/>
      </c>
      <c r="V124" s="4">
        <f t="shared" si="131"/>
        <v>0</v>
      </c>
      <c r="W124" s="26">
        <f t="shared" si="154"/>
        <v>0</v>
      </c>
      <c r="X124" s="26">
        <f>IF(OR(G124=data!$I$18,G124=data!$I$19,G124=data!$I$20,G124=data!$I$21,G124=data!$I$22,G124=data!$I$23,G124=data!$I$24,G124=data!$I$25,G124=data!$I$26,G124=data!$I$27,G124=data!$I$28,G124=data!$I$29,G124=data!$I$30,G124=data!$I$31,G124=data!$I$32,G124=data!$I$33,G124=data!$I$34,G124=data!$I$35,G124=data!$I$36,G124=data!$I$37,G124=data!$I$38,G124=data!$I$39,G124=data!$I$40,G124=data!$I$41,G124=data!$I$42,G124=data!$I$43,G124=data!$I$44),1,0)</f>
        <v>0</v>
      </c>
      <c r="Z124" s="176" t="s">
        <v>300</v>
      </c>
      <c r="AA124" s="10"/>
      <c r="AB124" s="10"/>
      <c r="AC124" s="578">
        <v>160</v>
      </c>
      <c r="AD124" s="579"/>
      <c r="AE124" s="580"/>
      <c r="AF124" s="578">
        <v>160</v>
      </c>
      <c r="AG124" s="579"/>
      <c r="AH124" s="580"/>
      <c r="AI124" s="578">
        <v>160</v>
      </c>
      <c r="AJ124" s="579"/>
      <c r="AK124" s="580"/>
      <c r="AL124" s="578">
        <v>160</v>
      </c>
      <c r="AM124" s="579"/>
      <c r="AN124" s="580"/>
      <c r="AO124" s="578">
        <v>160</v>
      </c>
      <c r="AP124" s="579"/>
      <c r="AQ124" s="580"/>
      <c r="AR124" s="578">
        <v>160</v>
      </c>
      <c r="AS124" s="579"/>
      <c r="AT124" s="580"/>
      <c r="AU124" s="578">
        <v>160</v>
      </c>
      <c r="AV124" s="579"/>
      <c r="AW124" s="580"/>
      <c r="AX124" s="578">
        <v>160</v>
      </c>
      <c r="AY124" s="579"/>
      <c r="AZ124" s="580"/>
      <c r="BA124" s="578">
        <v>160</v>
      </c>
      <c r="BB124" s="579"/>
      <c r="BC124" s="580"/>
      <c r="BD124" s="578">
        <v>160</v>
      </c>
      <c r="BE124" s="579"/>
      <c r="BF124" s="580"/>
      <c r="BG124" s="578">
        <v>160</v>
      </c>
      <c r="BH124" s="579"/>
      <c r="BI124" s="580"/>
      <c r="BJ124" s="578">
        <v>160</v>
      </c>
      <c r="BK124" s="579"/>
      <c r="BL124" s="580"/>
      <c r="BM124" s="337">
        <f t="shared" si="92"/>
        <v>0</v>
      </c>
      <c r="BN124" s="231">
        <f t="shared" si="155"/>
        <v>0</v>
      </c>
      <c r="BO124" s="230">
        <f t="shared" si="94"/>
        <v>0</v>
      </c>
      <c r="BP124" s="231">
        <f t="shared" si="156"/>
        <v>0</v>
      </c>
      <c r="BQ124" s="1"/>
      <c r="BR124" s="1"/>
      <c r="BS124" s="177">
        <v>160</v>
      </c>
      <c r="BT124" s="591"/>
      <c r="BU124" s="178"/>
      <c r="BV124" s="177">
        <v>160</v>
      </c>
      <c r="BW124" s="591"/>
      <c r="BX124" s="178"/>
      <c r="BY124" s="177">
        <v>160</v>
      </c>
      <c r="BZ124" s="591"/>
      <c r="CA124" s="178"/>
      <c r="CB124" s="177">
        <v>160</v>
      </c>
      <c r="CC124" s="591"/>
      <c r="CD124" s="178"/>
      <c r="CE124" s="177">
        <v>160</v>
      </c>
      <c r="CF124" s="591"/>
      <c r="CG124" s="178"/>
      <c r="CH124" s="177">
        <v>160</v>
      </c>
      <c r="CI124" s="591"/>
      <c r="CJ124" s="178"/>
      <c r="CK124" s="177">
        <v>160</v>
      </c>
      <c r="CL124" s="591"/>
      <c r="CM124" s="178"/>
      <c r="CN124" s="177">
        <v>160</v>
      </c>
      <c r="CO124" s="591"/>
      <c r="CP124" s="178"/>
      <c r="CQ124" s="256">
        <f t="shared" si="157"/>
        <v>0</v>
      </c>
      <c r="CR124" s="255">
        <f t="shared" si="158"/>
        <v>0</v>
      </c>
      <c r="CS124" s="230">
        <f t="shared" si="159"/>
        <v>0</v>
      </c>
      <c r="CT124" s="231">
        <f t="shared" si="160"/>
        <v>0</v>
      </c>
      <c r="CU124" s="1"/>
      <c r="CV124" s="1"/>
      <c r="CW124" s="177">
        <v>160</v>
      </c>
      <c r="CX124" s="584"/>
      <c r="CY124" s="585"/>
      <c r="CZ124" s="205">
        <v>160</v>
      </c>
      <c r="DA124" s="579"/>
      <c r="DB124" s="585"/>
      <c r="DC124" s="205">
        <v>160</v>
      </c>
      <c r="DD124" s="579"/>
      <c r="DE124" s="585"/>
      <c r="DF124" s="205">
        <v>160</v>
      </c>
      <c r="DG124" s="579"/>
      <c r="DH124" s="585"/>
      <c r="DI124" s="205">
        <v>160</v>
      </c>
      <c r="DJ124" s="579"/>
      <c r="DK124" s="585"/>
      <c r="DL124" s="177">
        <v>160</v>
      </c>
      <c r="DM124" s="584"/>
      <c r="DN124" s="585"/>
      <c r="DO124" s="205">
        <v>160</v>
      </c>
      <c r="DP124" s="579"/>
      <c r="DQ124" s="585"/>
      <c r="DR124" s="205">
        <v>160</v>
      </c>
      <c r="DS124" s="579"/>
      <c r="DT124" s="585"/>
      <c r="DU124" s="256">
        <f t="shared" si="161"/>
        <v>0</v>
      </c>
      <c r="DV124" s="255">
        <f t="shared" si="162"/>
        <v>0</v>
      </c>
      <c r="DW124" s="230">
        <f t="shared" si="163"/>
        <v>0</v>
      </c>
      <c r="DX124" s="231">
        <f t="shared" si="164"/>
        <v>0</v>
      </c>
      <c r="DY124" s="1"/>
      <c r="DZ124" s="1"/>
      <c r="EA124" s="586">
        <v>160</v>
      </c>
      <c r="EB124" s="591"/>
      <c r="EC124" s="585"/>
      <c r="ED124" s="205">
        <v>160</v>
      </c>
      <c r="EE124" s="591"/>
      <c r="EF124" s="585"/>
      <c r="EG124" s="205">
        <v>160</v>
      </c>
      <c r="EH124" s="591"/>
      <c r="EI124" s="585"/>
      <c r="EJ124" s="205">
        <v>160</v>
      </c>
      <c r="EK124" s="591"/>
      <c r="EL124" s="585"/>
      <c r="EM124" s="177">
        <v>160</v>
      </c>
      <c r="EN124" s="584"/>
      <c r="EO124" s="585"/>
      <c r="EP124" s="205">
        <v>160</v>
      </c>
      <c r="EQ124" s="591"/>
      <c r="ER124" s="585"/>
      <c r="ES124" s="177">
        <v>160</v>
      </c>
      <c r="ET124" s="584"/>
      <c r="EU124" s="585"/>
      <c r="EV124" s="205">
        <v>160</v>
      </c>
      <c r="EW124" s="591"/>
      <c r="EX124" s="585"/>
      <c r="EY124" s="256">
        <f t="shared" si="165"/>
        <v>0</v>
      </c>
      <c r="EZ124" s="255">
        <f t="shared" si="166"/>
        <v>0</v>
      </c>
      <c r="FA124" s="230">
        <f t="shared" si="167"/>
        <v>0</v>
      </c>
      <c r="FB124" s="231">
        <f t="shared" si="168"/>
        <v>0</v>
      </c>
      <c r="FC124" s="1"/>
      <c r="FD124" s="1"/>
      <c r="FE124" s="586">
        <v>160</v>
      </c>
      <c r="FF124" s="591"/>
      <c r="FG124" s="585"/>
      <c r="FH124" s="205">
        <v>160</v>
      </c>
      <c r="FI124" s="591"/>
      <c r="FJ124" s="585"/>
      <c r="FK124" s="205">
        <v>160</v>
      </c>
      <c r="FL124" s="591"/>
      <c r="FM124" s="585"/>
      <c r="FN124" s="205">
        <v>160</v>
      </c>
      <c r="FO124" s="591"/>
      <c r="FP124" s="585"/>
      <c r="FQ124" s="205">
        <v>160</v>
      </c>
      <c r="FR124" s="591"/>
      <c r="FS124" s="585"/>
      <c r="FT124" s="205">
        <v>160</v>
      </c>
      <c r="FU124" s="591"/>
      <c r="FV124" s="585"/>
      <c r="FW124" s="205">
        <v>160</v>
      </c>
      <c r="FX124" s="591"/>
      <c r="FY124" s="585"/>
      <c r="FZ124" s="205">
        <v>160</v>
      </c>
      <c r="GA124" s="591"/>
      <c r="GB124" s="585"/>
      <c r="GC124" s="256">
        <f t="shared" si="169"/>
        <v>0</v>
      </c>
      <c r="GD124" s="255">
        <f t="shared" si="170"/>
        <v>0</v>
      </c>
      <c r="GE124" s="230">
        <f t="shared" si="171"/>
        <v>0</v>
      </c>
      <c r="GF124" s="231">
        <f t="shared" si="172"/>
        <v>0</v>
      </c>
      <c r="GG124" s="1"/>
      <c r="GH124" s="1"/>
      <c r="GI124" s="586">
        <v>160</v>
      </c>
      <c r="GJ124" s="591"/>
      <c r="GK124" s="585"/>
      <c r="GL124" s="205">
        <v>160</v>
      </c>
      <c r="GM124" s="591"/>
      <c r="GN124" s="585"/>
      <c r="GO124" s="177">
        <v>160</v>
      </c>
      <c r="GP124" s="584"/>
      <c r="GQ124" s="585"/>
      <c r="GR124" s="177">
        <v>160</v>
      </c>
      <c r="GS124" s="584"/>
      <c r="GT124" s="585"/>
      <c r="GU124" s="177">
        <v>160</v>
      </c>
      <c r="GV124" s="584"/>
      <c r="GW124" s="585"/>
      <c r="GX124" s="177">
        <v>160</v>
      </c>
      <c r="GY124" s="584"/>
      <c r="GZ124" s="585"/>
      <c r="HA124" s="205">
        <v>160</v>
      </c>
      <c r="HB124" s="591"/>
      <c r="HC124" s="585"/>
      <c r="HD124" s="205">
        <v>160</v>
      </c>
      <c r="HE124" s="591"/>
      <c r="HF124" s="585"/>
      <c r="HG124" s="256">
        <f t="shared" si="173"/>
        <v>0</v>
      </c>
      <c r="HH124" s="255">
        <f t="shared" si="174"/>
        <v>0</v>
      </c>
      <c r="HI124" s="230">
        <f t="shared" si="175"/>
        <v>0</v>
      </c>
      <c r="HJ124" s="231">
        <f t="shared" si="176"/>
        <v>0</v>
      </c>
      <c r="HK124" s="1"/>
      <c r="HL124" s="1"/>
      <c r="HM124" s="177">
        <v>160</v>
      </c>
      <c r="HN124" s="584"/>
      <c r="HO124" s="585"/>
      <c r="HP124" s="177">
        <v>160</v>
      </c>
      <c r="HQ124" s="584"/>
      <c r="HR124" s="585"/>
      <c r="HS124" s="177">
        <v>160</v>
      </c>
      <c r="HT124" s="584"/>
      <c r="HU124" s="585"/>
      <c r="HV124" s="177">
        <v>160</v>
      </c>
      <c r="HW124" s="584"/>
      <c r="HX124" s="585"/>
      <c r="HY124" s="177">
        <v>160</v>
      </c>
      <c r="HZ124" s="584"/>
      <c r="IA124" s="585"/>
      <c r="IB124" s="177">
        <v>160</v>
      </c>
      <c r="IC124" s="584"/>
      <c r="ID124" s="585"/>
      <c r="IE124" s="177">
        <v>160</v>
      </c>
      <c r="IF124" s="584"/>
      <c r="IG124" s="585"/>
      <c r="IH124" s="177">
        <v>160</v>
      </c>
      <c r="II124" s="584"/>
      <c r="IJ124" s="585"/>
      <c r="IK124" s="256">
        <f t="shared" si="177"/>
        <v>0</v>
      </c>
      <c r="IL124" s="255">
        <f t="shared" si="178"/>
        <v>0</v>
      </c>
      <c r="IM124" s="230">
        <f t="shared" si="179"/>
        <v>0</v>
      </c>
      <c r="IN124" s="231">
        <f t="shared" si="180"/>
        <v>0</v>
      </c>
      <c r="IO124" s="1"/>
      <c r="IP124" s="1"/>
      <c r="IQ124" s="177">
        <v>160</v>
      </c>
      <c r="IR124" s="584"/>
      <c r="IS124" s="585"/>
      <c r="IT124" s="177">
        <v>160</v>
      </c>
      <c r="IU124" s="584"/>
      <c r="IV124" s="585"/>
      <c r="IW124" s="177">
        <v>160</v>
      </c>
      <c r="IX124" s="584"/>
      <c r="IY124" s="585"/>
      <c r="IZ124" s="177">
        <v>160</v>
      </c>
      <c r="JA124" s="584"/>
      <c r="JB124" s="585"/>
      <c r="JC124" s="177">
        <v>160</v>
      </c>
      <c r="JD124" s="584"/>
      <c r="JE124" s="585"/>
      <c r="JF124" s="177">
        <v>160</v>
      </c>
      <c r="JG124" s="584"/>
      <c r="JH124" s="585"/>
      <c r="JI124" s="568">
        <v>160</v>
      </c>
      <c r="JJ124" s="584"/>
      <c r="JK124" s="585"/>
      <c r="JL124" s="177">
        <v>160</v>
      </c>
      <c r="JM124" s="584"/>
      <c r="JN124" s="585"/>
      <c r="JO124" s="256">
        <f t="shared" si="181"/>
        <v>0</v>
      </c>
      <c r="JP124" s="255">
        <f t="shared" si="182"/>
        <v>0</v>
      </c>
      <c r="JQ124" s="230">
        <f t="shared" si="183"/>
        <v>0</v>
      </c>
      <c r="JR124" s="231">
        <f t="shared" si="184"/>
        <v>0</v>
      </c>
      <c r="JS124" s="1"/>
      <c r="JT124" s="1"/>
      <c r="JU124" s="586">
        <v>160</v>
      </c>
      <c r="JV124" s="591"/>
      <c r="JW124" s="585"/>
      <c r="JX124" s="177">
        <v>160</v>
      </c>
      <c r="JY124" s="584"/>
      <c r="JZ124" s="585"/>
      <c r="KA124" s="205">
        <v>160</v>
      </c>
      <c r="KB124" s="591"/>
      <c r="KC124" s="585"/>
      <c r="KD124" s="205">
        <v>160</v>
      </c>
      <c r="KE124" s="591"/>
      <c r="KF124" s="585"/>
      <c r="KG124" s="177">
        <v>160</v>
      </c>
      <c r="KH124" s="584"/>
      <c r="KI124" s="585"/>
      <c r="KJ124" s="177">
        <v>160</v>
      </c>
      <c r="KK124" s="584"/>
      <c r="KL124" s="585"/>
      <c r="KM124" s="177">
        <v>160</v>
      </c>
      <c r="KN124" s="584"/>
      <c r="KO124" s="585"/>
      <c r="KP124" s="177">
        <v>160</v>
      </c>
      <c r="KQ124" s="584"/>
      <c r="KR124" s="585"/>
      <c r="KS124" s="256">
        <f t="shared" si="185"/>
        <v>0</v>
      </c>
      <c r="KT124" s="255">
        <f t="shared" si="186"/>
        <v>0</v>
      </c>
      <c r="KU124" s="230">
        <f t="shared" si="187"/>
        <v>0</v>
      </c>
      <c r="KV124" s="231">
        <f t="shared" si="188"/>
        <v>0</v>
      </c>
      <c r="KW124" s="1"/>
      <c r="KX124" s="1"/>
      <c r="KY124" s="589" t="s">
        <v>300</v>
      </c>
      <c r="KZ124" s="595">
        <v>160</v>
      </c>
      <c r="LA124" s="591"/>
      <c r="LB124" s="178"/>
      <c r="LC124" s="256">
        <f t="shared" si="189"/>
        <v>0</v>
      </c>
      <c r="LD124" s="231">
        <f t="shared" si="190"/>
        <v>0</v>
      </c>
      <c r="LE124" s="230">
        <f t="shared" si="191"/>
        <v>0</v>
      </c>
      <c r="LF124" s="255">
        <f t="shared" si="192"/>
        <v>0</v>
      </c>
      <c r="LG124" s="592"/>
      <c r="LH124" s="1"/>
      <c r="LI124" s="1"/>
      <c r="LJ124" s="232">
        <f t="shared" si="134"/>
        <v>0</v>
      </c>
      <c r="LK124" s="259">
        <f t="shared" si="135"/>
        <v>0</v>
      </c>
      <c r="LL124" s="230">
        <f t="shared" si="136"/>
        <v>0</v>
      </c>
      <c r="LM124" s="231">
        <f t="shared" si="137"/>
        <v>0</v>
      </c>
      <c r="LN124" s="234">
        <f t="shared" si="138"/>
        <v>0</v>
      </c>
      <c r="LO124" s="233">
        <f t="shared" si="139"/>
        <v>0</v>
      </c>
      <c r="LP124" s="230">
        <f t="shared" si="140"/>
        <v>0</v>
      </c>
      <c r="LQ124" s="255">
        <f t="shared" si="141"/>
        <v>0</v>
      </c>
      <c r="LR124" s="426">
        <f t="shared" si="142"/>
        <v>0</v>
      </c>
      <c r="LS124" s="434">
        <f t="shared" si="143"/>
        <v>0</v>
      </c>
      <c r="LT124" s="426">
        <f t="shared" si="144"/>
        <v>0</v>
      </c>
      <c r="LU124" s="431">
        <f t="shared" si="145"/>
        <v>0</v>
      </c>
      <c r="LV124" s="429" t="s">
        <v>343</v>
      </c>
      <c r="LW124" s="434" t="s">
        <v>343</v>
      </c>
      <c r="LX124" s="426">
        <f t="shared" si="146"/>
        <v>0</v>
      </c>
      <c r="LY124" s="431">
        <f t="shared" si="147"/>
        <v>0</v>
      </c>
      <c r="LZ124" s="1"/>
      <c r="MD124" s="26"/>
      <c r="ME124" s="26"/>
      <c r="MG124" s="26"/>
    </row>
    <row r="125" spans="2:345" s="4" customFormat="1" ht="16.5" customHeight="1" x14ac:dyDescent="0.25">
      <c r="B125" s="46" t="s">
        <v>273</v>
      </c>
      <c r="C125" s="952"/>
      <c r="D125" s="953"/>
      <c r="E125" s="313"/>
      <c r="F125" s="314"/>
      <c r="G125" s="315"/>
      <c r="H125" s="59"/>
      <c r="I125" s="57">
        <f>INT(ROUND(F125,2)*(IF(RIGHT(G125,1)="*",data!$J$11*H125+(IF(H125&gt;0, data!$K$11,0)),(IF(G125&gt;0,data!$J$11*RIGHT(G125,5)+data!$K$11,0)))))</f>
        <v>0</v>
      </c>
      <c r="J125" s="57">
        <f t="shared" si="148"/>
        <v>0</v>
      </c>
      <c r="K125" s="319"/>
      <c r="L125" s="320"/>
      <c r="M125" s="318"/>
      <c r="N125" s="57">
        <f>INT(ROUND(F125,2)*(IF(J125&gt;0,(IF(L125="ano",data!$J$6,0)),0)))</f>
        <v>0</v>
      </c>
      <c r="O125" s="61">
        <f t="shared" si="149"/>
        <v>0</v>
      </c>
      <c r="P125" s="63">
        <f t="shared" si="150"/>
        <v>0</v>
      </c>
      <c r="Q125" s="26"/>
      <c r="R125" s="292" t="str">
        <f t="shared" si="151"/>
        <v/>
      </c>
      <c r="S125" s="293" t="str">
        <f t="shared" si="152"/>
        <v/>
      </c>
      <c r="T125" s="65" t="s">
        <v>343</v>
      </c>
      <c r="U125" s="294" t="str">
        <f t="shared" si="153"/>
        <v/>
      </c>
      <c r="V125" s="4">
        <f t="shared" si="131"/>
        <v>0</v>
      </c>
      <c r="W125" s="26">
        <f t="shared" si="154"/>
        <v>0</v>
      </c>
      <c r="X125" s="26">
        <f>IF(OR(G125=data!$I$18,G125=data!$I$19,G125=data!$I$20,G125=data!$I$21,G125=data!$I$22,G125=data!$I$23,G125=data!$I$24,G125=data!$I$25,G125=data!$I$26,G125=data!$I$27,G125=data!$I$28,G125=data!$I$29,G125=data!$I$30,G125=data!$I$31,G125=data!$I$32,G125=data!$I$33,G125=data!$I$34,G125=data!$I$35,G125=data!$I$36,G125=data!$I$37,G125=data!$I$38,G125=data!$I$39,G125=data!$I$40,G125=data!$I$41,G125=data!$I$42,G125=data!$I$43,G125=data!$I$44),1,0)</f>
        <v>0</v>
      </c>
      <c r="Z125" s="179" t="s">
        <v>300</v>
      </c>
      <c r="AA125" s="10"/>
      <c r="AB125" s="10"/>
      <c r="AC125" s="171">
        <v>160</v>
      </c>
      <c r="AD125" s="336"/>
      <c r="AE125" s="227"/>
      <c r="AF125" s="171">
        <v>160</v>
      </c>
      <c r="AG125" s="336"/>
      <c r="AH125" s="227"/>
      <c r="AI125" s="171">
        <v>160</v>
      </c>
      <c r="AJ125" s="336"/>
      <c r="AK125" s="227"/>
      <c r="AL125" s="171">
        <v>160</v>
      </c>
      <c r="AM125" s="336"/>
      <c r="AN125" s="227"/>
      <c r="AO125" s="171">
        <v>160</v>
      </c>
      <c r="AP125" s="336"/>
      <c r="AQ125" s="227"/>
      <c r="AR125" s="171">
        <v>160</v>
      </c>
      <c r="AS125" s="336"/>
      <c r="AT125" s="227"/>
      <c r="AU125" s="171">
        <v>160</v>
      </c>
      <c r="AV125" s="336"/>
      <c r="AW125" s="227"/>
      <c r="AX125" s="171">
        <v>160</v>
      </c>
      <c r="AY125" s="336"/>
      <c r="AZ125" s="227"/>
      <c r="BA125" s="171">
        <v>160</v>
      </c>
      <c r="BB125" s="336"/>
      <c r="BC125" s="227"/>
      <c r="BD125" s="171">
        <v>160</v>
      </c>
      <c r="BE125" s="336"/>
      <c r="BF125" s="227"/>
      <c r="BG125" s="171">
        <v>160</v>
      </c>
      <c r="BH125" s="336"/>
      <c r="BI125" s="227"/>
      <c r="BJ125" s="171">
        <v>160</v>
      </c>
      <c r="BK125" s="336"/>
      <c r="BL125" s="227"/>
      <c r="BM125" s="337">
        <f t="shared" si="92"/>
        <v>0</v>
      </c>
      <c r="BN125" s="231">
        <f t="shared" si="155"/>
        <v>0</v>
      </c>
      <c r="BO125" s="230">
        <f t="shared" si="94"/>
        <v>0</v>
      </c>
      <c r="BP125" s="231">
        <f t="shared" si="156"/>
        <v>0</v>
      </c>
      <c r="BQ125" s="1"/>
      <c r="BR125" s="1"/>
      <c r="BS125" s="167">
        <v>160</v>
      </c>
      <c r="BT125" s="335"/>
      <c r="BU125" s="180"/>
      <c r="BV125" s="167">
        <v>100</v>
      </c>
      <c r="BW125" s="335"/>
      <c r="BX125" s="180"/>
      <c r="BY125" s="167">
        <v>160</v>
      </c>
      <c r="BZ125" s="335"/>
      <c r="CA125" s="180"/>
      <c r="CB125" s="167">
        <v>160</v>
      </c>
      <c r="CC125" s="335"/>
      <c r="CD125" s="180"/>
      <c r="CE125" s="167">
        <v>160</v>
      </c>
      <c r="CF125" s="335"/>
      <c r="CG125" s="180"/>
      <c r="CH125" s="167">
        <v>160</v>
      </c>
      <c r="CI125" s="335"/>
      <c r="CJ125" s="180"/>
      <c r="CK125" s="167">
        <v>160</v>
      </c>
      <c r="CL125" s="335"/>
      <c r="CM125" s="180"/>
      <c r="CN125" s="167">
        <v>160</v>
      </c>
      <c r="CO125" s="335"/>
      <c r="CP125" s="180"/>
      <c r="CQ125" s="256">
        <f t="shared" si="157"/>
        <v>0</v>
      </c>
      <c r="CR125" s="255">
        <f t="shared" si="158"/>
        <v>0</v>
      </c>
      <c r="CS125" s="230">
        <f t="shared" si="159"/>
        <v>0</v>
      </c>
      <c r="CT125" s="231">
        <f t="shared" si="160"/>
        <v>0</v>
      </c>
      <c r="CU125" s="1"/>
      <c r="CV125" s="1"/>
      <c r="CW125" s="167">
        <v>160</v>
      </c>
      <c r="CX125" s="351"/>
      <c r="CY125" s="172"/>
      <c r="CZ125" s="198">
        <v>160</v>
      </c>
      <c r="DA125" s="336"/>
      <c r="DB125" s="172"/>
      <c r="DC125" s="198">
        <v>160</v>
      </c>
      <c r="DD125" s="336"/>
      <c r="DE125" s="172"/>
      <c r="DF125" s="198">
        <v>160</v>
      </c>
      <c r="DG125" s="336"/>
      <c r="DH125" s="172"/>
      <c r="DI125" s="198">
        <v>160</v>
      </c>
      <c r="DJ125" s="336"/>
      <c r="DK125" s="172"/>
      <c r="DL125" s="167">
        <v>160</v>
      </c>
      <c r="DM125" s="351"/>
      <c r="DN125" s="172"/>
      <c r="DO125" s="198">
        <v>160</v>
      </c>
      <c r="DP125" s="336"/>
      <c r="DQ125" s="172"/>
      <c r="DR125" s="198">
        <v>160</v>
      </c>
      <c r="DS125" s="336"/>
      <c r="DT125" s="172"/>
      <c r="DU125" s="256">
        <f t="shared" si="161"/>
        <v>0</v>
      </c>
      <c r="DV125" s="255">
        <f t="shared" si="162"/>
        <v>0</v>
      </c>
      <c r="DW125" s="230">
        <f t="shared" si="163"/>
        <v>0</v>
      </c>
      <c r="DX125" s="231">
        <f t="shared" si="164"/>
        <v>0</v>
      </c>
      <c r="DY125" s="1"/>
      <c r="DZ125" s="1"/>
      <c r="EA125" s="357">
        <v>160</v>
      </c>
      <c r="EB125" s="335"/>
      <c r="EC125" s="172"/>
      <c r="ED125" s="198">
        <v>160</v>
      </c>
      <c r="EE125" s="335"/>
      <c r="EF125" s="172"/>
      <c r="EG125" s="198">
        <v>160</v>
      </c>
      <c r="EH125" s="335"/>
      <c r="EI125" s="172"/>
      <c r="EJ125" s="198">
        <v>160</v>
      </c>
      <c r="EK125" s="335"/>
      <c r="EL125" s="172"/>
      <c r="EM125" s="167">
        <v>160</v>
      </c>
      <c r="EN125" s="351"/>
      <c r="EO125" s="172"/>
      <c r="EP125" s="198">
        <v>160</v>
      </c>
      <c r="EQ125" s="335"/>
      <c r="ER125" s="172"/>
      <c r="ES125" s="167">
        <v>160</v>
      </c>
      <c r="ET125" s="351"/>
      <c r="EU125" s="172"/>
      <c r="EV125" s="198">
        <v>160</v>
      </c>
      <c r="EW125" s="335"/>
      <c r="EX125" s="172"/>
      <c r="EY125" s="256">
        <f t="shared" si="165"/>
        <v>0</v>
      </c>
      <c r="EZ125" s="255">
        <f t="shared" si="166"/>
        <v>0</v>
      </c>
      <c r="FA125" s="230">
        <f t="shared" si="167"/>
        <v>0</v>
      </c>
      <c r="FB125" s="231">
        <f t="shared" si="168"/>
        <v>0</v>
      </c>
      <c r="FC125" s="1"/>
      <c r="FD125" s="1"/>
      <c r="FE125" s="357">
        <v>160</v>
      </c>
      <c r="FF125" s="335"/>
      <c r="FG125" s="172"/>
      <c r="FH125" s="198">
        <v>160</v>
      </c>
      <c r="FI125" s="335"/>
      <c r="FJ125" s="172"/>
      <c r="FK125" s="198">
        <v>160</v>
      </c>
      <c r="FL125" s="335"/>
      <c r="FM125" s="172"/>
      <c r="FN125" s="198">
        <v>160</v>
      </c>
      <c r="FO125" s="335"/>
      <c r="FP125" s="172"/>
      <c r="FQ125" s="198">
        <v>160</v>
      </c>
      <c r="FR125" s="335"/>
      <c r="FS125" s="172"/>
      <c r="FT125" s="198">
        <v>160</v>
      </c>
      <c r="FU125" s="335"/>
      <c r="FV125" s="172"/>
      <c r="FW125" s="198">
        <v>160</v>
      </c>
      <c r="FX125" s="335"/>
      <c r="FY125" s="172"/>
      <c r="FZ125" s="198">
        <v>160</v>
      </c>
      <c r="GA125" s="335"/>
      <c r="GB125" s="172"/>
      <c r="GC125" s="256">
        <f t="shared" si="169"/>
        <v>0</v>
      </c>
      <c r="GD125" s="255">
        <f t="shared" si="170"/>
        <v>0</v>
      </c>
      <c r="GE125" s="230">
        <f t="shared" si="171"/>
        <v>0</v>
      </c>
      <c r="GF125" s="231">
        <f t="shared" si="172"/>
        <v>0</v>
      </c>
      <c r="GG125" s="1"/>
      <c r="GH125" s="1"/>
      <c r="GI125" s="357">
        <v>160</v>
      </c>
      <c r="GJ125" s="335"/>
      <c r="GK125" s="172"/>
      <c r="GL125" s="198">
        <v>160</v>
      </c>
      <c r="GM125" s="335"/>
      <c r="GN125" s="172"/>
      <c r="GO125" s="167">
        <v>160</v>
      </c>
      <c r="GP125" s="351"/>
      <c r="GQ125" s="172"/>
      <c r="GR125" s="167">
        <v>160</v>
      </c>
      <c r="GS125" s="351"/>
      <c r="GT125" s="172"/>
      <c r="GU125" s="167">
        <v>160</v>
      </c>
      <c r="GV125" s="351"/>
      <c r="GW125" s="172"/>
      <c r="GX125" s="167">
        <v>160</v>
      </c>
      <c r="GY125" s="351"/>
      <c r="GZ125" s="172"/>
      <c r="HA125" s="198">
        <v>160</v>
      </c>
      <c r="HB125" s="335"/>
      <c r="HC125" s="172"/>
      <c r="HD125" s="198">
        <v>160</v>
      </c>
      <c r="HE125" s="335"/>
      <c r="HF125" s="172"/>
      <c r="HG125" s="256">
        <f t="shared" si="173"/>
        <v>0</v>
      </c>
      <c r="HH125" s="255">
        <f t="shared" si="174"/>
        <v>0</v>
      </c>
      <c r="HI125" s="230">
        <f t="shared" si="175"/>
        <v>0</v>
      </c>
      <c r="HJ125" s="231">
        <f t="shared" si="176"/>
        <v>0</v>
      </c>
      <c r="HK125" s="1"/>
      <c r="HL125" s="1"/>
      <c r="HM125" s="167">
        <v>160</v>
      </c>
      <c r="HN125" s="351"/>
      <c r="HO125" s="172"/>
      <c r="HP125" s="167">
        <v>160</v>
      </c>
      <c r="HQ125" s="351"/>
      <c r="HR125" s="172"/>
      <c r="HS125" s="167">
        <v>160</v>
      </c>
      <c r="HT125" s="351"/>
      <c r="HU125" s="172"/>
      <c r="HV125" s="167">
        <v>160</v>
      </c>
      <c r="HW125" s="351"/>
      <c r="HX125" s="172"/>
      <c r="HY125" s="167">
        <v>160</v>
      </c>
      <c r="HZ125" s="351"/>
      <c r="IA125" s="172"/>
      <c r="IB125" s="167">
        <v>160</v>
      </c>
      <c r="IC125" s="351"/>
      <c r="ID125" s="172"/>
      <c r="IE125" s="167">
        <v>160</v>
      </c>
      <c r="IF125" s="351"/>
      <c r="IG125" s="172"/>
      <c r="IH125" s="167">
        <v>160</v>
      </c>
      <c r="II125" s="351"/>
      <c r="IJ125" s="172"/>
      <c r="IK125" s="256">
        <f t="shared" si="177"/>
        <v>0</v>
      </c>
      <c r="IL125" s="255">
        <f t="shared" si="178"/>
        <v>0</v>
      </c>
      <c r="IM125" s="230">
        <f t="shared" si="179"/>
        <v>0</v>
      </c>
      <c r="IN125" s="231">
        <f t="shared" si="180"/>
        <v>0</v>
      </c>
      <c r="IO125" s="1"/>
      <c r="IP125" s="1"/>
      <c r="IQ125" s="167">
        <v>160</v>
      </c>
      <c r="IR125" s="351"/>
      <c r="IS125" s="172"/>
      <c r="IT125" s="167">
        <v>160</v>
      </c>
      <c r="IU125" s="351"/>
      <c r="IV125" s="172"/>
      <c r="IW125" s="167">
        <v>160</v>
      </c>
      <c r="IX125" s="351"/>
      <c r="IY125" s="172"/>
      <c r="IZ125" s="167">
        <v>160</v>
      </c>
      <c r="JA125" s="351"/>
      <c r="JB125" s="172"/>
      <c r="JC125" s="167">
        <v>160</v>
      </c>
      <c r="JD125" s="351"/>
      <c r="JE125" s="172"/>
      <c r="JF125" s="167">
        <v>160</v>
      </c>
      <c r="JG125" s="351"/>
      <c r="JH125" s="172"/>
      <c r="JI125" s="209">
        <v>160</v>
      </c>
      <c r="JJ125" s="351"/>
      <c r="JK125" s="172"/>
      <c r="JL125" s="167">
        <v>160</v>
      </c>
      <c r="JM125" s="351"/>
      <c r="JN125" s="172"/>
      <c r="JO125" s="256">
        <f t="shared" si="181"/>
        <v>0</v>
      </c>
      <c r="JP125" s="255">
        <f t="shared" si="182"/>
        <v>0</v>
      </c>
      <c r="JQ125" s="230">
        <f t="shared" si="183"/>
        <v>0</v>
      </c>
      <c r="JR125" s="231">
        <f t="shared" si="184"/>
        <v>0</v>
      </c>
      <c r="JS125" s="1"/>
      <c r="JT125" s="1"/>
      <c r="JU125" s="357">
        <v>160</v>
      </c>
      <c r="JV125" s="335"/>
      <c r="JW125" s="172"/>
      <c r="JX125" s="167">
        <v>160</v>
      </c>
      <c r="JY125" s="351"/>
      <c r="JZ125" s="172"/>
      <c r="KA125" s="198">
        <v>160</v>
      </c>
      <c r="KB125" s="335"/>
      <c r="KC125" s="172"/>
      <c r="KD125" s="198">
        <v>160</v>
      </c>
      <c r="KE125" s="335"/>
      <c r="KF125" s="172"/>
      <c r="KG125" s="167">
        <v>160</v>
      </c>
      <c r="KH125" s="351"/>
      <c r="KI125" s="172"/>
      <c r="KJ125" s="167">
        <v>160</v>
      </c>
      <c r="KK125" s="351"/>
      <c r="KL125" s="172"/>
      <c r="KM125" s="167">
        <v>160</v>
      </c>
      <c r="KN125" s="351"/>
      <c r="KO125" s="172"/>
      <c r="KP125" s="167">
        <v>160</v>
      </c>
      <c r="KQ125" s="351"/>
      <c r="KR125" s="172"/>
      <c r="KS125" s="256">
        <f t="shared" si="185"/>
        <v>0</v>
      </c>
      <c r="KT125" s="255">
        <f t="shared" si="186"/>
        <v>0</v>
      </c>
      <c r="KU125" s="230">
        <f t="shared" si="187"/>
        <v>0</v>
      </c>
      <c r="KV125" s="231">
        <f t="shared" si="188"/>
        <v>0</v>
      </c>
      <c r="KW125" s="1"/>
      <c r="KX125" s="1"/>
      <c r="KY125" s="287" t="s">
        <v>300</v>
      </c>
      <c r="KZ125" s="365">
        <v>160</v>
      </c>
      <c r="LA125" s="335"/>
      <c r="LB125" s="180"/>
      <c r="LC125" s="256">
        <f t="shared" si="189"/>
        <v>0</v>
      </c>
      <c r="LD125" s="231">
        <f t="shared" si="190"/>
        <v>0</v>
      </c>
      <c r="LE125" s="230">
        <f t="shared" si="191"/>
        <v>0</v>
      </c>
      <c r="LF125" s="255">
        <f t="shared" si="192"/>
        <v>0</v>
      </c>
      <c r="LG125" s="297"/>
      <c r="LH125" s="1"/>
      <c r="LI125" s="1"/>
      <c r="LJ125" s="232">
        <f t="shared" si="134"/>
        <v>0</v>
      </c>
      <c r="LK125" s="259">
        <f t="shared" si="135"/>
        <v>0</v>
      </c>
      <c r="LL125" s="230">
        <f t="shared" si="136"/>
        <v>0</v>
      </c>
      <c r="LM125" s="231">
        <f t="shared" si="137"/>
        <v>0</v>
      </c>
      <c r="LN125" s="234">
        <f t="shared" si="138"/>
        <v>0</v>
      </c>
      <c r="LO125" s="233">
        <f t="shared" si="139"/>
        <v>0</v>
      </c>
      <c r="LP125" s="230">
        <f t="shared" si="140"/>
        <v>0</v>
      </c>
      <c r="LQ125" s="255">
        <f t="shared" si="141"/>
        <v>0</v>
      </c>
      <c r="LR125" s="426">
        <f t="shared" si="142"/>
        <v>0</v>
      </c>
      <c r="LS125" s="434">
        <f t="shared" si="143"/>
        <v>0</v>
      </c>
      <c r="LT125" s="426">
        <f t="shared" si="144"/>
        <v>0</v>
      </c>
      <c r="LU125" s="431">
        <f t="shared" si="145"/>
        <v>0</v>
      </c>
      <c r="LV125" s="429" t="s">
        <v>343</v>
      </c>
      <c r="LW125" s="434" t="s">
        <v>343</v>
      </c>
      <c r="LX125" s="426">
        <f t="shared" si="146"/>
        <v>0</v>
      </c>
      <c r="LY125" s="431">
        <f t="shared" si="147"/>
        <v>0</v>
      </c>
      <c r="LZ125" s="1"/>
      <c r="MD125" s="26"/>
      <c r="ME125" s="26"/>
      <c r="MG125" s="26"/>
    </row>
    <row r="126" spans="2:345" s="4" customFormat="1" ht="15" hidden="1" customHeight="1" x14ac:dyDescent="0.25">
      <c r="B126" s="46"/>
      <c r="C126" s="948"/>
      <c r="D126" s="949"/>
      <c r="E126" s="601"/>
      <c r="F126" s="602"/>
      <c r="G126" s="603"/>
      <c r="H126" s="58"/>
      <c r="I126" s="57">
        <f>INT(ROUND(F126,2)*(IF(RIGHT(G126,1)="*",data!$J$11*H126+(IF(H126&gt;0, data!$K$11,0)),(IF(G126&gt;0,data!$J$11*RIGHT(G126,5)+data!$K$11,0)))))</f>
        <v>0</v>
      </c>
      <c r="J126" s="57">
        <f t="shared" si="148"/>
        <v>0</v>
      </c>
      <c r="K126" s="594"/>
      <c r="L126" s="567"/>
      <c r="M126" s="131"/>
      <c r="N126" s="57">
        <f>INT(ROUND(F126,2)*(IF(J126&gt;0,(IF(L126="ano",data!$J$6,0)),0)))</f>
        <v>0</v>
      </c>
      <c r="O126" s="61">
        <f t="shared" si="149"/>
        <v>0</v>
      </c>
      <c r="P126" s="63">
        <f t="shared" si="150"/>
        <v>0</v>
      </c>
      <c r="Q126" s="26"/>
      <c r="R126" s="292" t="str">
        <f t="shared" si="151"/>
        <v/>
      </c>
      <c r="S126" s="293" t="str">
        <f t="shared" si="152"/>
        <v/>
      </c>
      <c r="T126" s="65" t="s">
        <v>343</v>
      </c>
      <c r="U126" s="294" t="str">
        <f t="shared" si="153"/>
        <v/>
      </c>
      <c r="V126" s="4">
        <f t="shared" si="131"/>
        <v>0</v>
      </c>
      <c r="W126" s="26">
        <f t="shared" si="154"/>
        <v>0</v>
      </c>
      <c r="X126" s="26">
        <f>IF(OR(G126=data!$I$18,G126=data!$I$19,G126=data!$I$20,G126=data!$I$21,G126=data!$I$22,G126=data!$I$23,G126=data!$I$24,G126=data!$I$25,G126=data!$I$26,G126=data!$I$27,G126=data!$I$28,G126=data!$I$29,G126=data!$I$30,G126=data!$I$31,G126=data!$I$32,G126=data!$I$33,G126=data!$I$34,G126=data!$I$35,G126=data!$I$36,G126=data!$I$37,G126=data!$I$38,G126=data!$I$39,G126=data!$I$40,G126=data!$I$41,G126=data!$I$42,G126=data!$I$43,G126=data!$I$44),1,0)</f>
        <v>0</v>
      </c>
      <c r="Z126" s="176" t="s">
        <v>300</v>
      </c>
      <c r="AA126" s="10"/>
      <c r="AB126" s="10"/>
      <c r="AC126" s="578">
        <v>160</v>
      </c>
      <c r="AD126" s="579"/>
      <c r="AE126" s="580"/>
      <c r="AF126" s="578">
        <v>160</v>
      </c>
      <c r="AG126" s="579"/>
      <c r="AH126" s="580"/>
      <c r="AI126" s="578">
        <v>160</v>
      </c>
      <c r="AJ126" s="579"/>
      <c r="AK126" s="580"/>
      <c r="AL126" s="578">
        <v>160</v>
      </c>
      <c r="AM126" s="579"/>
      <c r="AN126" s="580"/>
      <c r="AO126" s="578">
        <v>160</v>
      </c>
      <c r="AP126" s="579"/>
      <c r="AQ126" s="580"/>
      <c r="AR126" s="578">
        <v>160</v>
      </c>
      <c r="AS126" s="579"/>
      <c r="AT126" s="580"/>
      <c r="AU126" s="578">
        <v>160</v>
      </c>
      <c r="AV126" s="579"/>
      <c r="AW126" s="580"/>
      <c r="AX126" s="578">
        <v>160</v>
      </c>
      <c r="AY126" s="579"/>
      <c r="AZ126" s="580"/>
      <c r="BA126" s="578">
        <v>160</v>
      </c>
      <c r="BB126" s="579"/>
      <c r="BC126" s="580"/>
      <c r="BD126" s="578">
        <v>160</v>
      </c>
      <c r="BE126" s="579"/>
      <c r="BF126" s="580"/>
      <c r="BG126" s="578">
        <v>160</v>
      </c>
      <c r="BH126" s="579"/>
      <c r="BI126" s="580"/>
      <c r="BJ126" s="578">
        <v>160</v>
      </c>
      <c r="BK126" s="579"/>
      <c r="BL126" s="580"/>
      <c r="BM126" s="337">
        <f t="shared" si="92"/>
        <v>0</v>
      </c>
      <c r="BN126" s="231">
        <f t="shared" si="155"/>
        <v>0</v>
      </c>
      <c r="BO126" s="230">
        <f t="shared" si="94"/>
        <v>0</v>
      </c>
      <c r="BP126" s="231">
        <f t="shared" si="156"/>
        <v>0</v>
      </c>
      <c r="BQ126" s="1"/>
      <c r="BR126" s="1"/>
      <c r="BS126" s="177">
        <v>160</v>
      </c>
      <c r="BT126" s="591"/>
      <c r="BU126" s="178"/>
      <c r="BV126" s="177">
        <v>160</v>
      </c>
      <c r="BW126" s="591"/>
      <c r="BX126" s="178"/>
      <c r="BY126" s="177">
        <v>160</v>
      </c>
      <c r="BZ126" s="591"/>
      <c r="CA126" s="178"/>
      <c r="CB126" s="177">
        <v>160</v>
      </c>
      <c r="CC126" s="591"/>
      <c r="CD126" s="178"/>
      <c r="CE126" s="177">
        <v>160</v>
      </c>
      <c r="CF126" s="591"/>
      <c r="CG126" s="178"/>
      <c r="CH126" s="177">
        <v>160</v>
      </c>
      <c r="CI126" s="591"/>
      <c r="CJ126" s="178"/>
      <c r="CK126" s="177">
        <v>160</v>
      </c>
      <c r="CL126" s="591"/>
      <c r="CM126" s="178"/>
      <c r="CN126" s="177">
        <v>160</v>
      </c>
      <c r="CO126" s="591"/>
      <c r="CP126" s="178"/>
      <c r="CQ126" s="256">
        <f t="shared" si="157"/>
        <v>0</v>
      </c>
      <c r="CR126" s="255">
        <f t="shared" si="158"/>
        <v>0</v>
      </c>
      <c r="CS126" s="230">
        <f t="shared" si="159"/>
        <v>0</v>
      </c>
      <c r="CT126" s="231">
        <f t="shared" si="160"/>
        <v>0</v>
      </c>
      <c r="CU126" s="1"/>
      <c r="CV126" s="1"/>
      <c r="CW126" s="177">
        <v>160</v>
      </c>
      <c r="CX126" s="584"/>
      <c r="CY126" s="585"/>
      <c r="CZ126" s="205">
        <v>160</v>
      </c>
      <c r="DA126" s="579"/>
      <c r="DB126" s="585"/>
      <c r="DC126" s="205">
        <v>160</v>
      </c>
      <c r="DD126" s="579"/>
      <c r="DE126" s="585"/>
      <c r="DF126" s="205">
        <v>160</v>
      </c>
      <c r="DG126" s="579"/>
      <c r="DH126" s="585"/>
      <c r="DI126" s="205">
        <v>160</v>
      </c>
      <c r="DJ126" s="579"/>
      <c r="DK126" s="585"/>
      <c r="DL126" s="177">
        <v>160</v>
      </c>
      <c r="DM126" s="584"/>
      <c r="DN126" s="585"/>
      <c r="DO126" s="205">
        <v>160</v>
      </c>
      <c r="DP126" s="579"/>
      <c r="DQ126" s="585"/>
      <c r="DR126" s="205">
        <v>160</v>
      </c>
      <c r="DS126" s="579"/>
      <c r="DT126" s="585"/>
      <c r="DU126" s="256">
        <f t="shared" si="161"/>
        <v>0</v>
      </c>
      <c r="DV126" s="255">
        <f t="shared" si="162"/>
        <v>0</v>
      </c>
      <c r="DW126" s="230">
        <f t="shared" si="163"/>
        <v>0</v>
      </c>
      <c r="DX126" s="231">
        <f t="shared" si="164"/>
        <v>0</v>
      </c>
      <c r="DY126" s="1"/>
      <c r="DZ126" s="1"/>
      <c r="EA126" s="586">
        <v>160</v>
      </c>
      <c r="EB126" s="591"/>
      <c r="EC126" s="585"/>
      <c r="ED126" s="205">
        <v>160</v>
      </c>
      <c r="EE126" s="591"/>
      <c r="EF126" s="585"/>
      <c r="EG126" s="205">
        <v>160</v>
      </c>
      <c r="EH126" s="591"/>
      <c r="EI126" s="585"/>
      <c r="EJ126" s="205">
        <v>160</v>
      </c>
      <c r="EK126" s="591"/>
      <c r="EL126" s="585"/>
      <c r="EM126" s="177">
        <v>160</v>
      </c>
      <c r="EN126" s="584"/>
      <c r="EO126" s="585"/>
      <c r="EP126" s="205">
        <v>160</v>
      </c>
      <c r="EQ126" s="591"/>
      <c r="ER126" s="585"/>
      <c r="ES126" s="177">
        <v>160</v>
      </c>
      <c r="ET126" s="584"/>
      <c r="EU126" s="585"/>
      <c r="EV126" s="205">
        <v>160</v>
      </c>
      <c r="EW126" s="591"/>
      <c r="EX126" s="585"/>
      <c r="EY126" s="256">
        <f t="shared" si="165"/>
        <v>0</v>
      </c>
      <c r="EZ126" s="255">
        <f t="shared" si="166"/>
        <v>0</v>
      </c>
      <c r="FA126" s="230">
        <f t="shared" si="167"/>
        <v>0</v>
      </c>
      <c r="FB126" s="231">
        <f t="shared" si="168"/>
        <v>0</v>
      </c>
      <c r="FC126" s="1"/>
      <c r="FD126" s="1"/>
      <c r="FE126" s="586">
        <v>160</v>
      </c>
      <c r="FF126" s="591"/>
      <c r="FG126" s="585"/>
      <c r="FH126" s="205">
        <v>160</v>
      </c>
      <c r="FI126" s="591"/>
      <c r="FJ126" s="585"/>
      <c r="FK126" s="205">
        <v>160</v>
      </c>
      <c r="FL126" s="591"/>
      <c r="FM126" s="585"/>
      <c r="FN126" s="205">
        <v>160</v>
      </c>
      <c r="FO126" s="591"/>
      <c r="FP126" s="585"/>
      <c r="FQ126" s="205">
        <v>160</v>
      </c>
      <c r="FR126" s="591"/>
      <c r="FS126" s="585"/>
      <c r="FT126" s="205">
        <v>160</v>
      </c>
      <c r="FU126" s="591"/>
      <c r="FV126" s="585"/>
      <c r="FW126" s="205">
        <v>160</v>
      </c>
      <c r="FX126" s="591"/>
      <c r="FY126" s="585"/>
      <c r="FZ126" s="205">
        <v>160</v>
      </c>
      <c r="GA126" s="591"/>
      <c r="GB126" s="585"/>
      <c r="GC126" s="256">
        <f t="shared" si="169"/>
        <v>0</v>
      </c>
      <c r="GD126" s="255">
        <f t="shared" si="170"/>
        <v>0</v>
      </c>
      <c r="GE126" s="230">
        <f t="shared" si="171"/>
        <v>0</v>
      </c>
      <c r="GF126" s="231">
        <f t="shared" si="172"/>
        <v>0</v>
      </c>
      <c r="GG126" s="1"/>
      <c r="GH126" s="1"/>
      <c r="GI126" s="586">
        <v>160</v>
      </c>
      <c r="GJ126" s="591"/>
      <c r="GK126" s="585"/>
      <c r="GL126" s="205">
        <v>160</v>
      </c>
      <c r="GM126" s="591"/>
      <c r="GN126" s="585"/>
      <c r="GO126" s="177">
        <v>160</v>
      </c>
      <c r="GP126" s="584"/>
      <c r="GQ126" s="585"/>
      <c r="GR126" s="177">
        <v>160</v>
      </c>
      <c r="GS126" s="584"/>
      <c r="GT126" s="585"/>
      <c r="GU126" s="177">
        <v>160</v>
      </c>
      <c r="GV126" s="584"/>
      <c r="GW126" s="585"/>
      <c r="GX126" s="177">
        <v>160</v>
      </c>
      <c r="GY126" s="584"/>
      <c r="GZ126" s="585"/>
      <c r="HA126" s="205">
        <v>160</v>
      </c>
      <c r="HB126" s="591"/>
      <c r="HC126" s="585"/>
      <c r="HD126" s="205">
        <v>160</v>
      </c>
      <c r="HE126" s="591"/>
      <c r="HF126" s="585"/>
      <c r="HG126" s="256">
        <f t="shared" si="173"/>
        <v>0</v>
      </c>
      <c r="HH126" s="255">
        <f t="shared" si="174"/>
        <v>0</v>
      </c>
      <c r="HI126" s="230">
        <f t="shared" si="175"/>
        <v>0</v>
      </c>
      <c r="HJ126" s="231">
        <f t="shared" si="176"/>
        <v>0</v>
      </c>
      <c r="HK126" s="1"/>
      <c r="HL126" s="1"/>
      <c r="HM126" s="177">
        <v>160</v>
      </c>
      <c r="HN126" s="584"/>
      <c r="HO126" s="585"/>
      <c r="HP126" s="177">
        <v>160</v>
      </c>
      <c r="HQ126" s="584"/>
      <c r="HR126" s="585"/>
      <c r="HS126" s="177">
        <v>160</v>
      </c>
      <c r="HT126" s="584"/>
      <c r="HU126" s="585"/>
      <c r="HV126" s="177">
        <v>160</v>
      </c>
      <c r="HW126" s="584"/>
      <c r="HX126" s="585"/>
      <c r="HY126" s="177">
        <v>160</v>
      </c>
      <c r="HZ126" s="584"/>
      <c r="IA126" s="585"/>
      <c r="IB126" s="177">
        <v>160</v>
      </c>
      <c r="IC126" s="584"/>
      <c r="ID126" s="585"/>
      <c r="IE126" s="177">
        <v>160</v>
      </c>
      <c r="IF126" s="584"/>
      <c r="IG126" s="585"/>
      <c r="IH126" s="177">
        <v>160</v>
      </c>
      <c r="II126" s="584"/>
      <c r="IJ126" s="585"/>
      <c r="IK126" s="256">
        <f t="shared" si="177"/>
        <v>0</v>
      </c>
      <c r="IL126" s="255">
        <f t="shared" si="178"/>
        <v>0</v>
      </c>
      <c r="IM126" s="230">
        <f t="shared" si="179"/>
        <v>0</v>
      </c>
      <c r="IN126" s="231">
        <f t="shared" si="180"/>
        <v>0</v>
      </c>
      <c r="IO126" s="1"/>
      <c r="IP126" s="1"/>
      <c r="IQ126" s="177">
        <v>160</v>
      </c>
      <c r="IR126" s="584"/>
      <c r="IS126" s="585"/>
      <c r="IT126" s="177">
        <v>160</v>
      </c>
      <c r="IU126" s="584"/>
      <c r="IV126" s="585"/>
      <c r="IW126" s="177">
        <v>160</v>
      </c>
      <c r="IX126" s="584"/>
      <c r="IY126" s="585"/>
      <c r="IZ126" s="177">
        <v>160</v>
      </c>
      <c r="JA126" s="584"/>
      <c r="JB126" s="585"/>
      <c r="JC126" s="177">
        <v>160</v>
      </c>
      <c r="JD126" s="584"/>
      <c r="JE126" s="585"/>
      <c r="JF126" s="177">
        <v>160</v>
      </c>
      <c r="JG126" s="584"/>
      <c r="JH126" s="585"/>
      <c r="JI126" s="568">
        <v>160</v>
      </c>
      <c r="JJ126" s="584"/>
      <c r="JK126" s="585"/>
      <c r="JL126" s="177">
        <v>160</v>
      </c>
      <c r="JM126" s="584"/>
      <c r="JN126" s="585"/>
      <c r="JO126" s="256">
        <f t="shared" si="181"/>
        <v>0</v>
      </c>
      <c r="JP126" s="255">
        <f t="shared" si="182"/>
        <v>0</v>
      </c>
      <c r="JQ126" s="230">
        <f t="shared" si="183"/>
        <v>0</v>
      </c>
      <c r="JR126" s="231">
        <f t="shared" si="184"/>
        <v>0</v>
      </c>
      <c r="JS126" s="1"/>
      <c r="JT126" s="1"/>
      <c r="JU126" s="586">
        <v>160</v>
      </c>
      <c r="JV126" s="591"/>
      <c r="JW126" s="585"/>
      <c r="JX126" s="177">
        <v>160</v>
      </c>
      <c r="JY126" s="584"/>
      <c r="JZ126" s="585"/>
      <c r="KA126" s="205">
        <v>160</v>
      </c>
      <c r="KB126" s="591"/>
      <c r="KC126" s="585"/>
      <c r="KD126" s="205">
        <v>160</v>
      </c>
      <c r="KE126" s="591"/>
      <c r="KF126" s="585"/>
      <c r="KG126" s="177">
        <v>160</v>
      </c>
      <c r="KH126" s="584"/>
      <c r="KI126" s="585"/>
      <c r="KJ126" s="177">
        <v>160</v>
      </c>
      <c r="KK126" s="584"/>
      <c r="KL126" s="585"/>
      <c r="KM126" s="177">
        <v>160</v>
      </c>
      <c r="KN126" s="584"/>
      <c r="KO126" s="585"/>
      <c r="KP126" s="177">
        <v>160</v>
      </c>
      <c r="KQ126" s="584"/>
      <c r="KR126" s="585"/>
      <c r="KS126" s="256">
        <f t="shared" si="185"/>
        <v>0</v>
      </c>
      <c r="KT126" s="255">
        <f t="shared" si="186"/>
        <v>0</v>
      </c>
      <c r="KU126" s="230">
        <f t="shared" si="187"/>
        <v>0</v>
      </c>
      <c r="KV126" s="231">
        <f t="shared" si="188"/>
        <v>0</v>
      </c>
      <c r="KW126" s="1"/>
      <c r="KX126" s="1"/>
      <c r="KY126" s="589" t="s">
        <v>300</v>
      </c>
      <c r="KZ126" s="595">
        <v>160</v>
      </c>
      <c r="LA126" s="591"/>
      <c r="LB126" s="178"/>
      <c r="LC126" s="256">
        <f t="shared" si="189"/>
        <v>0</v>
      </c>
      <c r="LD126" s="231">
        <f t="shared" si="190"/>
        <v>0</v>
      </c>
      <c r="LE126" s="230">
        <f t="shared" si="191"/>
        <v>0</v>
      </c>
      <c r="LF126" s="255">
        <f t="shared" si="192"/>
        <v>0</v>
      </c>
      <c r="LG126" s="592"/>
      <c r="LH126" s="1"/>
      <c r="LI126" s="1"/>
      <c r="LJ126" s="232">
        <f t="shared" si="134"/>
        <v>0</v>
      </c>
      <c r="LK126" s="259">
        <f t="shared" si="135"/>
        <v>0</v>
      </c>
      <c r="LL126" s="230">
        <f t="shared" si="136"/>
        <v>0</v>
      </c>
      <c r="LM126" s="231">
        <f t="shared" si="137"/>
        <v>0</v>
      </c>
      <c r="LN126" s="234">
        <f t="shared" si="138"/>
        <v>0</v>
      </c>
      <c r="LO126" s="233">
        <f t="shared" si="139"/>
        <v>0</v>
      </c>
      <c r="LP126" s="230">
        <f t="shared" si="140"/>
        <v>0</v>
      </c>
      <c r="LQ126" s="255">
        <f t="shared" si="141"/>
        <v>0</v>
      </c>
      <c r="LR126" s="426">
        <f t="shared" si="142"/>
        <v>0</v>
      </c>
      <c r="LS126" s="434">
        <f t="shared" si="143"/>
        <v>0</v>
      </c>
      <c r="LT126" s="426">
        <f t="shared" si="144"/>
        <v>0</v>
      </c>
      <c r="LU126" s="431">
        <f t="shared" si="145"/>
        <v>0</v>
      </c>
      <c r="LV126" s="429" t="s">
        <v>343</v>
      </c>
      <c r="LW126" s="434" t="s">
        <v>343</v>
      </c>
      <c r="LX126" s="426">
        <f t="shared" si="146"/>
        <v>0</v>
      </c>
      <c r="LY126" s="431">
        <f t="shared" si="147"/>
        <v>0</v>
      </c>
      <c r="LZ126" s="1"/>
      <c r="MD126" s="26"/>
      <c r="ME126" s="26"/>
      <c r="MG126" s="26"/>
    </row>
    <row r="127" spans="2:345" s="4" customFormat="1" ht="16.5" customHeight="1" x14ac:dyDescent="0.25">
      <c r="B127" s="46" t="s">
        <v>344</v>
      </c>
      <c r="C127" s="952"/>
      <c r="D127" s="953"/>
      <c r="E127" s="313"/>
      <c r="F127" s="314"/>
      <c r="G127" s="315"/>
      <c r="H127" s="59"/>
      <c r="I127" s="57">
        <f>INT(ROUND(F127,2)*(IF(RIGHT(G127,1)="*",data!$J$11*H127+(IF(H127&gt;0, data!$K$11,0)),(IF(G127&gt;0,data!$J$11*RIGHT(G127,5)+data!$K$11,0)))))</f>
        <v>0</v>
      </c>
      <c r="J127" s="57">
        <f t="shared" si="148"/>
        <v>0</v>
      </c>
      <c r="K127" s="319"/>
      <c r="L127" s="320"/>
      <c r="M127" s="318"/>
      <c r="N127" s="57">
        <f>INT(ROUND(F127,2)*(IF(J127&gt;0,(IF(L127="ano",data!$J$6,0)),0)))</f>
        <v>0</v>
      </c>
      <c r="O127" s="61">
        <f t="shared" si="149"/>
        <v>0</v>
      </c>
      <c r="P127" s="63">
        <f t="shared" si="150"/>
        <v>0</v>
      </c>
      <c r="Q127" s="26"/>
      <c r="R127" s="292" t="str">
        <f t="shared" si="151"/>
        <v/>
      </c>
      <c r="S127" s="293" t="str">
        <f t="shared" si="152"/>
        <v/>
      </c>
      <c r="T127" s="65" t="s">
        <v>343</v>
      </c>
      <c r="U127" s="294" t="str">
        <f t="shared" si="153"/>
        <v/>
      </c>
      <c r="V127" s="4">
        <f t="shared" si="131"/>
        <v>0</v>
      </c>
      <c r="W127" s="26">
        <f t="shared" si="154"/>
        <v>0</v>
      </c>
      <c r="X127" s="26">
        <f>IF(OR(G127=data!$I$18,G127=data!$I$19,G127=data!$I$20,G127=data!$I$21,G127=data!$I$22,G127=data!$I$23,G127=data!$I$24,G127=data!$I$25,G127=data!$I$26,G127=data!$I$27,G127=data!$I$28,G127=data!$I$29,G127=data!$I$30,G127=data!$I$31,G127=data!$I$32,G127=data!$I$33,G127=data!$I$34,G127=data!$I$35,G127=data!$I$36,G127=data!$I$37,G127=data!$I$38,G127=data!$I$39,G127=data!$I$40,G127=data!$I$41,G127=data!$I$42,G127=data!$I$43,G127=data!$I$44),1,0)</f>
        <v>0</v>
      </c>
      <c r="Z127" s="179" t="s">
        <v>300</v>
      </c>
      <c r="AA127" s="10"/>
      <c r="AB127" s="10"/>
      <c r="AC127" s="171">
        <v>160</v>
      </c>
      <c r="AD127" s="336"/>
      <c r="AE127" s="227"/>
      <c r="AF127" s="171">
        <v>160</v>
      </c>
      <c r="AG127" s="336"/>
      <c r="AH127" s="227"/>
      <c r="AI127" s="171">
        <v>160</v>
      </c>
      <c r="AJ127" s="336"/>
      <c r="AK127" s="227"/>
      <c r="AL127" s="171">
        <v>160</v>
      </c>
      <c r="AM127" s="336"/>
      <c r="AN127" s="227"/>
      <c r="AO127" s="171">
        <v>160</v>
      </c>
      <c r="AP127" s="336"/>
      <c r="AQ127" s="227"/>
      <c r="AR127" s="171">
        <v>160</v>
      </c>
      <c r="AS127" s="336"/>
      <c r="AT127" s="227"/>
      <c r="AU127" s="171">
        <v>160</v>
      </c>
      <c r="AV127" s="336"/>
      <c r="AW127" s="227"/>
      <c r="AX127" s="171">
        <v>160</v>
      </c>
      <c r="AY127" s="336"/>
      <c r="AZ127" s="227"/>
      <c r="BA127" s="171">
        <v>160</v>
      </c>
      <c r="BB127" s="336"/>
      <c r="BC127" s="227"/>
      <c r="BD127" s="171">
        <v>160</v>
      </c>
      <c r="BE127" s="336"/>
      <c r="BF127" s="227"/>
      <c r="BG127" s="171">
        <v>160</v>
      </c>
      <c r="BH127" s="336"/>
      <c r="BI127" s="227"/>
      <c r="BJ127" s="171">
        <v>160</v>
      </c>
      <c r="BK127" s="336"/>
      <c r="BL127" s="227"/>
      <c r="BM127" s="337">
        <f t="shared" si="92"/>
        <v>0</v>
      </c>
      <c r="BN127" s="231">
        <f t="shared" si="155"/>
        <v>0</v>
      </c>
      <c r="BO127" s="230">
        <f t="shared" si="94"/>
        <v>0</v>
      </c>
      <c r="BP127" s="231">
        <f t="shared" si="156"/>
        <v>0</v>
      </c>
      <c r="BQ127" s="1"/>
      <c r="BR127" s="1"/>
      <c r="BS127" s="167">
        <v>160</v>
      </c>
      <c r="BT127" s="335"/>
      <c r="BU127" s="180"/>
      <c r="BV127" s="167">
        <v>160</v>
      </c>
      <c r="BW127" s="335"/>
      <c r="BX127" s="180"/>
      <c r="BY127" s="167">
        <v>160</v>
      </c>
      <c r="BZ127" s="335"/>
      <c r="CA127" s="180"/>
      <c r="CB127" s="167">
        <v>160</v>
      </c>
      <c r="CC127" s="335"/>
      <c r="CD127" s="180"/>
      <c r="CE127" s="167">
        <v>160</v>
      </c>
      <c r="CF127" s="335"/>
      <c r="CG127" s="180"/>
      <c r="CH127" s="167">
        <v>160</v>
      </c>
      <c r="CI127" s="335"/>
      <c r="CJ127" s="180"/>
      <c r="CK127" s="167">
        <v>160</v>
      </c>
      <c r="CL127" s="335"/>
      <c r="CM127" s="180"/>
      <c r="CN127" s="167">
        <v>160</v>
      </c>
      <c r="CO127" s="335"/>
      <c r="CP127" s="180"/>
      <c r="CQ127" s="256">
        <f t="shared" si="157"/>
        <v>0</v>
      </c>
      <c r="CR127" s="255">
        <f t="shared" si="158"/>
        <v>0</v>
      </c>
      <c r="CS127" s="230">
        <f t="shared" si="159"/>
        <v>0</v>
      </c>
      <c r="CT127" s="231">
        <f t="shared" si="160"/>
        <v>0</v>
      </c>
      <c r="CU127" s="1"/>
      <c r="CV127" s="1"/>
      <c r="CW127" s="167">
        <v>160</v>
      </c>
      <c r="CX127" s="351"/>
      <c r="CY127" s="172"/>
      <c r="CZ127" s="198">
        <v>160</v>
      </c>
      <c r="DA127" s="336"/>
      <c r="DB127" s="172"/>
      <c r="DC127" s="198">
        <v>160</v>
      </c>
      <c r="DD127" s="336"/>
      <c r="DE127" s="172"/>
      <c r="DF127" s="198">
        <v>160</v>
      </c>
      <c r="DG127" s="336"/>
      <c r="DH127" s="172"/>
      <c r="DI127" s="198">
        <v>160</v>
      </c>
      <c r="DJ127" s="336"/>
      <c r="DK127" s="172"/>
      <c r="DL127" s="167">
        <v>160</v>
      </c>
      <c r="DM127" s="351"/>
      <c r="DN127" s="172"/>
      <c r="DO127" s="198">
        <v>160</v>
      </c>
      <c r="DP127" s="336"/>
      <c r="DQ127" s="172"/>
      <c r="DR127" s="198">
        <v>160</v>
      </c>
      <c r="DS127" s="336"/>
      <c r="DT127" s="172"/>
      <c r="DU127" s="256">
        <f t="shared" si="161"/>
        <v>0</v>
      </c>
      <c r="DV127" s="255">
        <f t="shared" si="162"/>
        <v>0</v>
      </c>
      <c r="DW127" s="230">
        <f t="shared" si="163"/>
        <v>0</v>
      </c>
      <c r="DX127" s="231">
        <f t="shared" si="164"/>
        <v>0</v>
      </c>
      <c r="DY127" s="1"/>
      <c r="DZ127" s="1"/>
      <c r="EA127" s="357">
        <v>160</v>
      </c>
      <c r="EB127" s="335"/>
      <c r="EC127" s="172"/>
      <c r="ED127" s="198">
        <v>160</v>
      </c>
      <c r="EE127" s="335"/>
      <c r="EF127" s="172"/>
      <c r="EG127" s="198">
        <v>160</v>
      </c>
      <c r="EH127" s="335"/>
      <c r="EI127" s="172"/>
      <c r="EJ127" s="198">
        <v>160</v>
      </c>
      <c r="EK127" s="335"/>
      <c r="EL127" s="172"/>
      <c r="EM127" s="167">
        <v>160</v>
      </c>
      <c r="EN127" s="351"/>
      <c r="EO127" s="172"/>
      <c r="EP127" s="198">
        <v>160</v>
      </c>
      <c r="EQ127" s="335"/>
      <c r="ER127" s="172"/>
      <c r="ES127" s="167">
        <v>160</v>
      </c>
      <c r="ET127" s="351"/>
      <c r="EU127" s="172"/>
      <c r="EV127" s="198">
        <v>160</v>
      </c>
      <c r="EW127" s="335"/>
      <c r="EX127" s="172"/>
      <c r="EY127" s="256">
        <f t="shared" si="165"/>
        <v>0</v>
      </c>
      <c r="EZ127" s="255">
        <f t="shared" si="166"/>
        <v>0</v>
      </c>
      <c r="FA127" s="230">
        <f t="shared" si="167"/>
        <v>0</v>
      </c>
      <c r="FB127" s="231">
        <f t="shared" si="168"/>
        <v>0</v>
      </c>
      <c r="FC127" s="1"/>
      <c r="FD127" s="1"/>
      <c r="FE127" s="357">
        <v>160</v>
      </c>
      <c r="FF127" s="335"/>
      <c r="FG127" s="172"/>
      <c r="FH127" s="198">
        <v>160</v>
      </c>
      <c r="FI127" s="335"/>
      <c r="FJ127" s="172"/>
      <c r="FK127" s="198">
        <v>160</v>
      </c>
      <c r="FL127" s="335"/>
      <c r="FM127" s="172"/>
      <c r="FN127" s="198">
        <v>160</v>
      </c>
      <c r="FO127" s="335"/>
      <c r="FP127" s="172"/>
      <c r="FQ127" s="198">
        <v>160</v>
      </c>
      <c r="FR127" s="335"/>
      <c r="FS127" s="172"/>
      <c r="FT127" s="198">
        <v>160</v>
      </c>
      <c r="FU127" s="335"/>
      <c r="FV127" s="172"/>
      <c r="FW127" s="198">
        <v>160</v>
      </c>
      <c r="FX127" s="335"/>
      <c r="FY127" s="172"/>
      <c r="FZ127" s="198">
        <v>160</v>
      </c>
      <c r="GA127" s="335"/>
      <c r="GB127" s="172"/>
      <c r="GC127" s="256">
        <f t="shared" si="169"/>
        <v>0</v>
      </c>
      <c r="GD127" s="255">
        <f t="shared" si="170"/>
        <v>0</v>
      </c>
      <c r="GE127" s="230">
        <f t="shared" si="171"/>
        <v>0</v>
      </c>
      <c r="GF127" s="231">
        <f t="shared" si="172"/>
        <v>0</v>
      </c>
      <c r="GG127" s="1"/>
      <c r="GH127" s="1"/>
      <c r="GI127" s="357">
        <v>160</v>
      </c>
      <c r="GJ127" s="335"/>
      <c r="GK127" s="172"/>
      <c r="GL127" s="198">
        <v>160</v>
      </c>
      <c r="GM127" s="335"/>
      <c r="GN127" s="172"/>
      <c r="GO127" s="167">
        <v>160</v>
      </c>
      <c r="GP127" s="351"/>
      <c r="GQ127" s="172"/>
      <c r="GR127" s="167">
        <v>160</v>
      </c>
      <c r="GS127" s="351"/>
      <c r="GT127" s="172"/>
      <c r="GU127" s="167">
        <v>160</v>
      </c>
      <c r="GV127" s="351"/>
      <c r="GW127" s="172"/>
      <c r="GX127" s="167">
        <v>160</v>
      </c>
      <c r="GY127" s="351"/>
      <c r="GZ127" s="172"/>
      <c r="HA127" s="198">
        <v>160</v>
      </c>
      <c r="HB127" s="335"/>
      <c r="HC127" s="172"/>
      <c r="HD127" s="198">
        <v>160</v>
      </c>
      <c r="HE127" s="335"/>
      <c r="HF127" s="172"/>
      <c r="HG127" s="256">
        <f t="shared" si="173"/>
        <v>0</v>
      </c>
      <c r="HH127" s="255">
        <f t="shared" si="174"/>
        <v>0</v>
      </c>
      <c r="HI127" s="230">
        <f t="shared" si="175"/>
        <v>0</v>
      </c>
      <c r="HJ127" s="231">
        <f t="shared" si="176"/>
        <v>0</v>
      </c>
      <c r="HK127" s="1"/>
      <c r="HL127" s="1"/>
      <c r="HM127" s="167">
        <v>160</v>
      </c>
      <c r="HN127" s="351"/>
      <c r="HO127" s="172"/>
      <c r="HP127" s="167">
        <v>160</v>
      </c>
      <c r="HQ127" s="351"/>
      <c r="HR127" s="172"/>
      <c r="HS127" s="167">
        <v>160</v>
      </c>
      <c r="HT127" s="351"/>
      <c r="HU127" s="172"/>
      <c r="HV127" s="167">
        <v>160</v>
      </c>
      <c r="HW127" s="351"/>
      <c r="HX127" s="172"/>
      <c r="HY127" s="167">
        <v>160</v>
      </c>
      <c r="HZ127" s="351"/>
      <c r="IA127" s="172"/>
      <c r="IB127" s="167">
        <v>160</v>
      </c>
      <c r="IC127" s="351"/>
      <c r="ID127" s="172"/>
      <c r="IE127" s="167">
        <v>160</v>
      </c>
      <c r="IF127" s="351"/>
      <c r="IG127" s="172"/>
      <c r="IH127" s="167">
        <v>160</v>
      </c>
      <c r="II127" s="351"/>
      <c r="IJ127" s="172"/>
      <c r="IK127" s="256">
        <f t="shared" si="177"/>
        <v>0</v>
      </c>
      <c r="IL127" s="255">
        <f t="shared" si="178"/>
        <v>0</v>
      </c>
      <c r="IM127" s="230">
        <f t="shared" si="179"/>
        <v>0</v>
      </c>
      <c r="IN127" s="231">
        <f t="shared" si="180"/>
        <v>0</v>
      </c>
      <c r="IO127" s="1"/>
      <c r="IP127" s="1"/>
      <c r="IQ127" s="167">
        <v>160</v>
      </c>
      <c r="IR127" s="351"/>
      <c r="IS127" s="172"/>
      <c r="IT127" s="167">
        <v>160</v>
      </c>
      <c r="IU127" s="351"/>
      <c r="IV127" s="172"/>
      <c r="IW127" s="167">
        <v>160</v>
      </c>
      <c r="IX127" s="351"/>
      <c r="IY127" s="172"/>
      <c r="IZ127" s="167">
        <v>160</v>
      </c>
      <c r="JA127" s="351"/>
      <c r="JB127" s="172"/>
      <c r="JC127" s="167">
        <v>160</v>
      </c>
      <c r="JD127" s="351"/>
      <c r="JE127" s="172"/>
      <c r="JF127" s="167">
        <v>160</v>
      </c>
      <c r="JG127" s="351"/>
      <c r="JH127" s="172"/>
      <c r="JI127" s="209">
        <v>160</v>
      </c>
      <c r="JJ127" s="351"/>
      <c r="JK127" s="172"/>
      <c r="JL127" s="167">
        <v>160</v>
      </c>
      <c r="JM127" s="351"/>
      <c r="JN127" s="172"/>
      <c r="JO127" s="256">
        <f t="shared" si="181"/>
        <v>0</v>
      </c>
      <c r="JP127" s="255">
        <f t="shared" si="182"/>
        <v>0</v>
      </c>
      <c r="JQ127" s="230">
        <f t="shared" si="183"/>
        <v>0</v>
      </c>
      <c r="JR127" s="231">
        <f t="shared" si="184"/>
        <v>0</v>
      </c>
      <c r="JS127" s="1"/>
      <c r="JT127" s="1"/>
      <c r="JU127" s="357">
        <v>160</v>
      </c>
      <c r="JV127" s="335"/>
      <c r="JW127" s="172"/>
      <c r="JX127" s="167">
        <v>160</v>
      </c>
      <c r="JY127" s="351"/>
      <c r="JZ127" s="172"/>
      <c r="KA127" s="198">
        <v>160</v>
      </c>
      <c r="KB127" s="335"/>
      <c r="KC127" s="172"/>
      <c r="KD127" s="198">
        <v>160</v>
      </c>
      <c r="KE127" s="335"/>
      <c r="KF127" s="172"/>
      <c r="KG127" s="167">
        <v>160</v>
      </c>
      <c r="KH127" s="351"/>
      <c r="KI127" s="172"/>
      <c r="KJ127" s="167">
        <v>160</v>
      </c>
      <c r="KK127" s="351"/>
      <c r="KL127" s="172"/>
      <c r="KM127" s="167">
        <v>160</v>
      </c>
      <c r="KN127" s="351"/>
      <c r="KO127" s="172"/>
      <c r="KP127" s="167">
        <v>160</v>
      </c>
      <c r="KQ127" s="351"/>
      <c r="KR127" s="172"/>
      <c r="KS127" s="256">
        <f t="shared" si="185"/>
        <v>0</v>
      </c>
      <c r="KT127" s="255">
        <f t="shared" si="186"/>
        <v>0</v>
      </c>
      <c r="KU127" s="230">
        <f t="shared" si="187"/>
        <v>0</v>
      </c>
      <c r="KV127" s="231">
        <f t="shared" si="188"/>
        <v>0</v>
      </c>
      <c r="KW127" s="1"/>
      <c r="KX127" s="1"/>
      <c r="KY127" s="287" t="s">
        <v>300</v>
      </c>
      <c r="KZ127" s="365">
        <v>160</v>
      </c>
      <c r="LA127" s="335"/>
      <c r="LB127" s="180"/>
      <c r="LC127" s="256">
        <f t="shared" si="189"/>
        <v>0</v>
      </c>
      <c r="LD127" s="231">
        <f t="shared" si="190"/>
        <v>0</v>
      </c>
      <c r="LE127" s="230">
        <f t="shared" si="191"/>
        <v>0</v>
      </c>
      <c r="LF127" s="255">
        <f t="shared" si="192"/>
        <v>0</v>
      </c>
      <c r="LG127" s="297"/>
      <c r="LH127" s="1"/>
      <c r="LI127" s="1"/>
      <c r="LJ127" s="232">
        <f t="shared" si="134"/>
        <v>0</v>
      </c>
      <c r="LK127" s="259">
        <f t="shared" si="135"/>
        <v>0</v>
      </c>
      <c r="LL127" s="230">
        <f t="shared" si="136"/>
        <v>0</v>
      </c>
      <c r="LM127" s="231">
        <f t="shared" si="137"/>
        <v>0</v>
      </c>
      <c r="LN127" s="234">
        <f t="shared" si="138"/>
        <v>0</v>
      </c>
      <c r="LO127" s="233">
        <f t="shared" si="139"/>
        <v>0</v>
      </c>
      <c r="LP127" s="230">
        <f t="shared" si="140"/>
        <v>0</v>
      </c>
      <c r="LQ127" s="255">
        <f t="shared" si="141"/>
        <v>0</v>
      </c>
      <c r="LR127" s="426">
        <f t="shared" si="142"/>
        <v>0</v>
      </c>
      <c r="LS127" s="434">
        <f t="shared" si="143"/>
        <v>0</v>
      </c>
      <c r="LT127" s="426">
        <f t="shared" si="144"/>
        <v>0</v>
      </c>
      <c r="LU127" s="431">
        <f t="shared" si="145"/>
        <v>0</v>
      </c>
      <c r="LV127" s="429" t="s">
        <v>343</v>
      </c>
      <c r="LW127" s="434" t="s">
        <v>343</v>
      </c>
      <c r="LX127" s="426">
        <f t="shared" si="146"/>
        <v>0</v>
      </c>
      <c r="LY127" s="431">
        <f t="shared" si="147"/>
        <v>0</v>
      </c>
      <c r="LZ127" s="1"/>
      <c r="MD127" s="26"/>
      <c r="ME127" s="26"/>
      <c r="MG127" s="26"/>
    </row>
    <row r="128" spans="2:345" s="4" customFormat="1" ht="15" hidden="1" customHeight="1" x14ac:dyDescent="0.25">
      <c r="B128" s="46"/>
      <c r="C128" s="948"/>
      <c r="D128" s="949"/>
      <c r="E128" s="601"/>
      <c r="F128" s="602"/>
      <c r="G128" s="603"/>
      <c r="H128" s="58"/>
      <c r="I128" s="57">
        <f>INT(ROUND(F128,2)*(IF(RIGHT(G128,1)="*",data!$J$11*H128+(IF(H128&gt;0, data!$K$11,0)),(IF(G128&gt;0,data!$J$11*RIGHT(G128,5)+data!$K$11,0)))))</f>
        <v>0</v>
      </c>
      <c r="J128" s="57">
        <f t="shared" si="148"/>
        <v>0</v>
      </c>
      <c r="K128" s="594"/>
      <c r="L128" s="567"/>
      <c r="M128" s="131"/>
      <c r="N128" s="57">
        <f>INT(ROUND(F128,2)*(IF(J128&gt;0,(IF(L128="ano",data!$J$6,0)),0)))</f>
        <v>0</v>
      </c>
      <c r="O128" s="61">
        <f t="shared" si="149"/>
        <v>0</v>
      </c>
      <c r="P128" s="63">
        <f t="shared" si="150"/>
        <v>0</v>
      </c>
      <c r="Q128" s="26"/>
      <c r="R128" s="292" t="str">
        <f t="shared" si="151"/>
        <v/>
      </c>
      <c r="S128" s="293" t="str">
        <f t="shared" si="152"/>
        <v/>
      </c>
      <c r="T128" s="65" t="s">
        <v>343</v>
      </c>
      <c r="U128" s="294" t="str">
        <f t="shared" si="153"/>
        <v/>
      </c>
      <c r="V128" s="4">
        <f t="shared" si="131"/>
        <v>0</v>
      </c>
      <c r="W128" s="26">
        <f t="shared" si="154"/>
        <v>0</v>
      </c>
      <c r="X128" s="26">
        <f>IF(OR(G128=data!$I$18,G128=data!$I$19,G128=data!$I$20,G128=data!$I$21,G128=data!$I$22,G128=data!$I$23,G128=data!$I$24,G128=data!$I$25,G128=data!$I$26,G128=data!$I$27,G128=data!$I$28,G128=data!$I$29,G128=data!$I$30,G128=data!$I$31,G128=data!$I$32,G128=data!$I$33,G128=data!$I$34,G128=data!$I$35,G128=data!$I$36,G128=data!$I$37,G128=data!$I$38,G128=data!$I$39,G128=data!$I$40,G128=data!$I$41,G128=data!$I$42,G128=data!$I$43,G128=data!$I$44),1,0)</f>
        <v>0</v>
      </c>
      <c r="Z128" s="176" t="s">
        <v>300</v>
      </c>
      <c r="AA128" s="10"/>
      <c r="AB128" s="10"/>
      <c r="AC128" s="578">
        <v>160</v>
      </c>
      <c r="AD128" s="579"/>
      <c r="AE128" s="580"/>
      <c r="AF128" s="578">
        <v>160</v>
      </c>
      <c r="AG128" s="579"/>
      <c r="AH128" s="580"/>
      <c r="AI128" s="578">
        <v>160</v>
      </c>
      <c r="AJ128" s="579"/>
      <c r="AK128" s="580"/>
      <c r="AL128" s="578">
        <v>160</v>
      </c>
      <c r="AM128" s="579"/>
      <c r="AN128" s="580"/>
      <c r="AO128" s="578">
        <v>160</v>
      </c>
      <c r="AP128" s="579"/>
      <c r="AQ128" s="580"/>
      <c r="AR128" s="578">
        <v>160</v>
      </c>
      <c r="AS128" s="579"/>
      <c r="AT128" s="580"/>
      <c r="AU128" s="578">
        <v>160</v>
      </c>
      <c r="AV128" s="579"/>
      <c r="AW128" s="580"/>
      <c r="AX128" s="578">
        <v>160</v>
      </c>
      <c r="AY128" s="579"/>
      <c r="AZ128" s="580"/>
      <c r="BA128" s="578">
        <v>160</v>
      </c>
      <c r="BB128" s="579"/>
      <c r="BC128" s="580"/>
      <c r="BD128" s="578">
        <v>160</v>
      </c>
      <c r="BE128" s="579"/>
      <c r="BF128" s="580"/>
      <c r="BG128" s="578">
        <v>160</v>
      </c>
      <c r="BH128" s="579"/>
      <c r="BI128" s="580"/>
      <c r="BJ128" s="578">
        <v>160</v>
      </c>
      <c r="BK128" s="579"/>
      <c r="BL128" s="580"/>
      <c r="BM128" s="337">
        <f t="shared" si="92"/>
        <v>0</v>
      </c>
      <c r="BN128" s="231">
        <f t="shared" si="155"/>
        <v>0</v>
      </c>
      <c r="BO128" s="230">
        <f t="shared" si="94"/>
        <v>0</v>
      </c>
      <c r="BP128" s="231">
        <f t="shared" si="156"/>
        <v>0</v>
      </c>
      <c r="BQ128" s="1"/>
      <c r="BR128" s="1"/>
      <c r="BS128" s="177">
        <v>160</v>
      </c>
      <c r="BT128" s="591"/>
      <c r="BU128" s="178"/>
      <c r="BV128" s="177">
        <v>160</v>
      </c>
      <c r="BW128" s="591"/>
      <c r="BX128" s="178"/>
      <c r="BY128" s="177">
        <v>160</v>
      </c>
      <c r="BZ128" s="591"/>
      <c r="CA128" s="178"/>
      <c r="CB128" s="177">
        <v>160</v>
      </c>
      <c r="CC128" s="591"/>
      <c r="CD128" s="178"/>
      <c r="CE128" s="177">
        <v>160</v>
      </c>
      <c r="CF128" s="591"/>
      <c r="CG128" s="178"/>
      <c r="CH128" s="177">
        <v>160</v>
      </c>
      <c r="CI128" s="591"/>
      <c r="CJ128" s="178"/>
      <c r="CK128" s="177">
        <v>160</v>
      </c>
      <c r="CL128" s="591"/>
      <c r="CM128" s="178"/>
      <c r="CN128" s="177">
        <v>160</v>
      </c>
      <c r="CO128" s="591"/>
      <c r="CP128" s="178"/>
      <c r="CQ128" s="256">
        <f t="shared" si="157"/>
        <v>0</v>
      </c>
      <c r="CR128" s="255">
        <f t="shared" si="158"/>
        <v>0</v>
      </c>
      <c r="CS128" s="230">
        <f t="shared" si="159"/>
        <v>0</v>
      </c>
      <c r="CT128" s="231">
        <f t="shared" si="160"/>
        <v>0</v>
      </c>
      <c r="CU128" s="1"/>
      <c r="CV128" s="1"/>
      <c r="CW128" s="177">
        <v>160</v>
      </c>
      <c r="CX128" s="584"/>
      <c r="CY128" s="585"/>
      <c r="CZ128" s="205">
        <v>160</v>
      </c>
      <c r="DA128" s="579"/>
      <c r="DB128" s="585"/>
      <c r="DC128" s="205">
        <v>160</v>
      </c>
      <c r="DD128" s="579"/>
      <c r="DE128" s="585"/>
      <c r="DF128" s="205">
        <v>160</v>
      </c>
      <c r="DG128" s="579"/>
      <c r="DH128" s="585"/>
      <c r="DI128" s="205">
        <v>160</v>
      </c>
      <c r="DJ128" s="579"/>
      <c r="DK128" s="585"/>
      <c r="DL128" s="177">
        <v>160</v>
      </c>
      <c r="DM128" s="584"/>
      <c r="DN128" s="585"/>
      <c r="DO128" s="205">
        <v>160</v>
      </c>
      <c r="DP128" s="579"/>
      <c r="DQ128" s="585"/>
      <c r="DR128" s="205">
        <v>160</v>
      </c>
      <c r="DS128" s="579"/>
      <c r="DT128" s="585"/>
      <c r="DU128" s="256">
        <f t="shared" si="161"/>
        <v>0</v>
      </c>
      <c r="DV128" s="255">
        <f t="shared" si="162"/>
        <v>0</v>
      </c>
      <c r="DW128" s="230">
        <f t="shared" si="163"/>
        <v>0</v>
      </c>
      <c r="DX128" s="231">
        <f t="shared" si="164"/>
        <v>0</v>
      </c>
      <c r="DY128" s="1"/>
      <c r="DZ128" s="1"/>
      <c r="EA128" s="586">
        <v>160</v>
      </c>
      <c r="EB128" s="591"/>
      <c r="EC128" s="585"/>
      <c r="ED128" s="205">
        <v>160</v>
      </c>
      <c r="EE128" s="591"/>
      <c r="EF128" s="585"/>
      <c r="EG128" s="205">
        <v>160</v>
      </c>
      <c r="EH128" s="591"/>
      <c r="EI128" s="585"/>
      <c r="EJ128" s="205">
        <v>160</v>
      </c>
      <c r="EK128" s="591"/>
      <c r="EL128" s="585"/>
      <c r="EM128" s="177">
        <v>160</v>
      </c>
      <c r="EN128" s="584"/>
      <c r="EO128" s="585"/>
      <c r="EP128" s="205">
        <v>160</v>
      </c>
      <c r="EQ128" s="591"/>
      <c r="ER128" s="585"/>
      <c r="ES128" s="177">
        <v>160</v>
      </c>
      <c r="ET128" s="584"/>
      <c r="EU128" s="585"/>
      <c r="EV128" s="205">
        <v>160</v>
      </c>
      <c r="EW128" s="591"/>
      <c r="EX128" s="585"/>
      <c r="EY128" s="256">
        <f t="shared" si="165"/>
        <v>0</v>
      </c>
      <c r="EZ128" s="255">
        <f t="shared" si="166"/>
        <v>0</v>
      </c>
      <c r="FA128" s="230">
        <f t="shared" si="167"/>
        <v>0</v>
      </c>
      <c r="FB128" s="231">
        <f t="shared" si="168"/>
        <v>0</v>
      </c>
      <c r="FC128" s="1"/>
      <c r="FD128" s="1"/>
      <c r="FE128" s="586">
        <v>160</v>
      </c>
      <c r="FF128" s="591"/>
      <c r="FG128" s="585"/>
      <c r="FH128" s="205">
        <v>160</v>
      </c>
      <c r="FI128" s="591"/>
      <c r="FJ128" s="585"/>
      <c r="FK128" s="205">
        <v>160</v>
      </c>
      <c r="FL128" s="591"/>
      <c r="FM128" s="585"/>
      <c r="FN128" s="205">
        <v>160</v>
      </c>
      <c r="FO128" s="591"/>
      <c r="FP128" s="585"/>
      <c r="FQ128" s="205">
        <v>160</v>
      </c>
      <c r="FR128" s="591"/>
      <c r="FS128" s="585"/>
      <c r="FT128" s="205">
        <v>160</v>
      </c>
      <c r="FU128" s="591"/>
      <c r="FV128" s="585"/>
      <c r="FW128" s="205">
        <v>160</v>
      </c>
      <c r="FX128" s="591"/>
      <c r="FY128" s="585"/>
      <c r="FZ128" s="205">
        <v>160</v>
      </c>
      <c r="GA128" s="591"/>
      <c r="GB128" s="585"/>
      <c r="GC128" s="256">
        <f t="shared" si="169"/>
        <v>0</v>
      </c>
      <c r="GD128" s="255">
        <f t="shared" si="170"/>
        <v>0</v>
      </c>
      <c r="GE128" s="230">
        <f t="shared" si="171"/>
        <v>0</v>
      </c>
      <c r="GF128" s="231">
        <f t="shared" si="172"/>
        <v>0</v>
      </c>
      <c r="GG128" s="1"/>
      <c r="GH128" s="1"/>
      <c r="GI128" s="586">
        <v>160</v>
      </c>
      <c r="GJ128" s="591"/>
      <c r="GK128" s="585"/>
      <c r="GL128" s="205">
        <v>160</v>
      </c>
      <c r="GM128" s="591"/>
      <c r="GN128" s="585"/>
      <c r="GO128" s="177">
        <v>160</v>
      </c>
      <c r="GP128" s="584"/>
      <c r="GQ128" s="585"/>
      <c r="GR128" s="177">
        <v>160</v>
      </c>
      <c r="GS128" s="584"/>
      <c r="GT128" s="585"/>
      <c r="GU128" s="177">
        <v>160</v>
      </c>
      <c r="GV128" s="584"/>
      <c r="GW128" s="585"/>
      <c r="GX128" s="177">
        <v>160</v>
      </c>
      <c r="GY128" s="584"/>
      <c r="GZ128" s="585"/>
      <c r="HA128" s="205">
        <v>160</v>
      </c>
      <c r="HB128" s="591"/>
      <c r="HC128" s="585"/>
      <c r="HD128" s="205">
        <v>160</v>
      </c>
      <c r="HE128" s="591"/>
      <c r="HF128" s="585"/>
      <c r="HG128" s="256">
        <f t="shared" si="173"/>
        <v>0</v>
      </c>
      <c r="HH128" s="255">
        <f t="shared" si="174"/>
        <v>0</v>
      </c>
      <c r="HI128" s="230">
        <f t="shared" si="175"/>
        <v>0</v>
      </c>
      <c r="HJ128" s="231">
        <f t="shared" si="176"/>
        <v>0</v>
      </c>
      <c r="HK128" s="1"/>
      <c r="HL128" s="1"/>
      <c r="HM128" s="177">
        <v>160</v>
      </c>
      <c r="HN128" s="584"/>
      <c r="HO128" s="585"/>
      <c r="HP128" s="177">
        <v>160</v>
      </c>
      <c r="HQ128" s="584"/>
      <c r="HR128" s="585"/>
      <c r="HS128" s="177">
        <v>160</v>
      </c>
      <c r="HT128" s="584"/>
      <c r="HU128" s="585"/>
      <c r="HV128" s="177">
        <v>160</v>
      </c>
      <c r="HW128" s="584"/>
      <c r="HX128" s="585"/>
      <c r="HY128" s="177">
        <v>160</v>
      </c>
      <c r="HZ128" s="584"/>
      <c r="IA128" s="585"/>
      <c r="IB128" s="177">
        <v>160</v>
      </c>
      <c r="IC128" s="584"/>
      <c r="ID128" s="585"/>
      <c r="IE128" s="177">
        <v>160</v>
      </c>
      <c r="IF128" s="584"/>
      <c r="IG128" s="585"/>
      <c r="IH128" s="177">
        <v>160</v>
      </c>
      <c r="II128" s="584"/>
      <c r="IJ128" s="585"/>
      <c r="IK128" s="256">
        <f t="shared" si="177"/>
        <v>0</v>
      </c>
      <c r="IL128" s="255">
        <f t="shared" si="178"/>
        <v>0</v>
      </c>
      <c r="IM128" s="230">
        <f t="shared" si="179"/>
        <v>0</v>
      </c>
      <c r="IN128" s="231">
        <f t="shared" si="180"/>
        <v>0</v>
      </c>
      <c r="IO128" s="1"/>
      <c r="IP128" s="1"/>
      <c r="IQ128" s="177">
        <v>160</v>
      </c>
      <c r="IR128" s="584"/>
      <c r="IS128" s="585"/>
      <c r="IT128" s="177">
        <v>160</v>
      </c>
      <c r="IU128" s="584"/>
      <c r="IV128" s="585"/>
      <c r="IW128" s="177">
        <v>160</v>
      </c>
      <c r="IX128" s="584"/>
      <c r="IY128" s="585"/>
      <c r="IZ128" s="177">
        <v>160</v>
      </c>
      <c r="JA128" s="584"/>
      <c r="JB128" s="585"/>
      <c r="JC128" s="177">
        <v>160</v>
      </c>
      <c r="JD128" s="584"/>
      <c r="JE128" s="585"/>
      <c r="JF128" s="177">
        <v>160</v>
      </c>
      <c r="JG128" s="584"/>
      <c r="JH128" s="585"/>
      <c r="JI128" s="568">
        <v>160</v>
      </c>
      <c r="JJ128" s="584"/>
      <c r="JK128" s="585"/>
      <c r="JL128" s="177">
        <v>160</v>
      </c>
      <c r="JM128" s="584"/>
      <c r="JN128" s="585"/>
      <c r="JO128" s="256">
        <f t="shared" si="181"/>
        <v>0</v>
      </c>
      <c r="JP128" s="255">
        <f t="shared" si="182"/>
        <v>0</v>
      </c>
      <c r="JQ128" s="230">
        <f t="shared" si="183"/>
        <v>0</v>
      </c>
      <c r="JR128" s="231">
        <f t="shared" si="184"/>
        <v>0</v>
      </c>
      <c r="JS128" s="1"/>
      <c r="JT128" s="1"/>
      <c r="JU128" s="586">
        <v>160</v>
      </c>
      <c r="JV128" s="591"/>
      <c r="JW128" s="585"/>
      <c r="JX128" s="177">
        <v>160</v>
      </c>
      <c r="JY128" s="584"/>
      <c r="JZ128" s="585"/>
      <c r="KA128" s="205">
        <v>160</v>
      </c>
      <c r="KB128" s="591"/>
      <c r="KC128" s="585"/>
      <c r="KD128" s="205">
        <v>160</v>
      </c>
      <c r="KE128" s="591"/>
      <c r="KF128" s="585"/>
      <c r="KG128" s="177">
        <v>160</v>
      </c>
      <c r="KH128" s="584"/>
      <c r="KI128" s="585"/>
      <c r="KJ128" s="177">
        <v>160</v>
      </c>
      <c r="KK128" s="584"/>
      <c r="KL128" s="585"/>
      <c r="KM128" s="177">
        <v>160</v>
      </c>
      <c r="KN128" s="584"/>
      <c r="KO128" s="585"/>
      <c r="KP128" s="177">
        <v>160</v>
      </c>
      <c r="KQ128" s="584"/>
      <c r="KR128" s="585"/>
      <c r="KS128" s="256">
        <f t="shared" si="185"/>
        <v>0</v>
      </c>
      <c r="KT128" s="255">
        <f t="shared" si="186"/>
        <v>0</v>
      </c>
      <c r="KU128" s="230">
        <f t="shared" si="187"/>
        <v>0</v>
      </c>
      <c r="KV128" s="231">
        <f t="shared" si="188"/>
        <v>0</v>
      </c>
      <c r="KW128" s="1"/>
      <c r="KX128" s="1"/>
      <c r="KY128" s="589" t="s">
        <v>300</v>
      </c>
      <c r="KZ128" s="595">
        <v>160</v>
      </c>
      <c r="LA128" s="591"/>
      <c r="LB128" s="178"/>
      <c r="LC128" s="256">
        <f t="shared" si="189"/>
        <v>0</v>
      </c>
      <c r="LD128" s="231">
        <f t="shared" si="190"/>
        <v>0</v>
      </c>
      <c r="LE128" s="230">
        <f t="shared" si="191"/>
        <v>0</v>
      </c>
      <c r="LF128" s="255">
        <f t="shared" si="192"/>
        <v>0</v>
      </c>
      <c r="LG128" s="592"/>
      <c r="LH128" s="1"/>
      <c r="LI128" s="1"/>
      <c r="LJ128" s="232">
        <f t="shared" si="134"/>
        <v>0</v>
      </c>
      <c r="LK128" s="259">
        <f t="shared" si="135"/>
        <v>0</v>
      </c>
      <c r="LL128" s="230">
        <f t="shared" si="136"/>
        <v>0</v>
      </c>
      <c r="LM128" s="231">
        <f t="shared" si="137"/>
        <v>0</v>
      </c>
      <c r="LN128" s="234">
        <f t="shared" si="138"/>
        <v>0</v>
      </c>
      <c r="LO128" s="233">
        <f t="shared" si="139"/>
        <v>0</v>
      </c>
      <c r="LP128" s="230">
        <f t="shared" si="140"/>
        <v>0</v>
      </c>
      <c r="LQ128" s="255">
        <f t="shared" si="141"/>
        <v>0</v>
      </c>
      <c r="LR128" s="426">
        <f t="shared" si="142"/>
        <v>0</v>
      </c>
      <c r="LS128" s="434">
        <f t="shared" si="143"/>
        <v>0</v>
      </c>
      <c r="LT128" s="426">
        <f t="shared" si="144"/>
        <v>0</v>
      </c>
      <c r="LU128" s="431">
        <f t="shared" si="145"/>
        <v>0</v>
      </c>
      <c r="LV128" s="429" t="s">
        <v>343</v>
      </c>
      <c r="LW128" s="434" t="s">
        <v>343</v>
      </c>
      <c r="LX128" s="426">
        <f t="shared" si="146"/>
        <v>0</v>
      </c>
      <c r="LY128" s="431">
        <f t="shared" si="147"/>
        <v>0</v>
      </c>
      <c r="LZ128" s="1"/>
      <c r="MD128" s="26"/>
      <c r="ME128" s="26"/>
      <c r="MG128" s="26"/>
    </row>
    <row r="129" spans="2:345" s="4" customFormat="1" ht="16.5" customHeight="1" x14ac:dyDescent="0.25">
      <c r="B129" s="46" t="s">
        <v>345</v>
      </c>
      <c r="C129" s="952"/>
      <c r="D129" s="953"/>
      <c r="E129" s="313"/>
      <c r="F129" s="314"/>
      <c r="G129" s="315"/>
      <c r="H129" s="59"/>
      <c r="I129" s="57">
        <f>INT(ROUND(F129,2)*(IF(RIGHT(G129,1)="*",data!$J$11*H129+(IF(H129&gt;0, data!$K$11,0)),(IF(G129&gt;0,data!$J$11*RIGHT(G129,5)+data!$K$11,0)))))</f>
        <v>0</v>
      </c>
      <c r="J129" s="57">
        <f t="shared" si="148"/>
        <v>0</v>
      </c>
      <c r="K129" s="319"/>
      <c r="L129" s="320"/>
      <c r="M129" s="318"/>
      <c r="N129" s="57">
        <f>INT(ROUND(F129,2)*(IF(J129&gt;0,(IF(L129="ano",data!$J$6,0)),0)))</f>
        <v>0</v>
      </c>
      <c r="O129" s="61">
        <f t="shared" si="149"/>
        <v>0</v>
      </c>
      <c r="P129" s="63">
        <f t="shared" si="150"/>
        <v>0</v>
      </c>
      <c r="Q129" s="26"/>
      <c r="R129" s="292" t="str">
        <f t="shared" si="151"/>
        <v/>
      </c>
      <c r="S129" s="293" t="str">
        <f t="shared" si="152"/>
        <v/>
      </c>
      <c r="T129" s="65" t="s">
        <v>343</v>
      </c>
      <c r="U129" s="294" t="str">
        <f t="shared" si="153"/>
        <v/>
      </c>
      <c r="V129" s="4">
        <f t="shared" si="131"/>
        <v>0</v>
      </c>
      <c r="W129" s="26">
        <f t="shared" si="154"/>
        <v>0</v>
      </c>
      <c r="X129" s="26">
        <f>IF(OR(G129=data!$I$18,G129=data!$I$19,G129=data!$I$20,G129=data!$I$21,G129=data!$I$22,G129=data!$I$23,G129=data!$I$24,G129=data!$I$25,G129=data!$I$26,G129=data!$I$27,G129=data!$I$28,G129=data!$I$29,G129=data!$I$30,G129=data!$I$31,G129=data!$I$32,G129=data!$I$33,G129=data!$I$34,G129=data!$I$35,G129=data!$I$36,G129=data!$I$37,G129=data!$I$38,G129=data!$I$39,G129=data!$I$40,G129=data!$I$41,G129=data!$I$42,G129=data!$I$43,G129=data!$I$44),1,0)</f>
        <v>0</v>
      </c>
      <c r="Z129" s="179" t="s">
        <v>300</v>
      </c>
      <c r="AA129" s="10"/>
      <c r="AB129" s="10"/>
      <c r="AC129" s="171">
        <v>160</v>
      </c>
      <c r="AD129" s="336"/>
      <c r="AE129" s="227"/>
      <c r="AF129" s="171">
        <v>160</v>
      </c>
      <c r="AG129" s="336"/>
      <c r="AH129" s="227"/>
      <c r="AI129" s="171">
        <v>160</v>
      </c>
      <c r="AJ129" s="336"/>
      <c r="AK129" s="227"/>
      <c r="AL129" s="171">
        <v>160</v>
      </c>
      <c r="AM129" s="336"/>
      <c r="AN129" s="227"/>
      <c r="AO129" s="171">
        <v>160</v>
      </c>
      <c r="AP129" s="336"/>
      <c r="AQ129" s="227"/>
      <c r="AR129" s="171">
        <v>160</v>
      </c>
      <c r="AS129" s="336"/>
      <c r="AT129" s="227"/>
      <c r="AU129" s="171">
        <v>160</v>
      </c>
      <c r="AV129" s="336"/>
      <c r="AW129" s="227"/>
      <c r="AX129" s="171">
        <v>160</v>
      </c>
      <c r="AY129" s="336"/>
      <c r="AZ129" s="227"/>
      <c r="BA129" s="171">
        <v>160</v>
      </c>
      <c r="BB129" s="336"/>
      <c r="BC129" s="227"/>
      <c r="BD129" s="171">
        <v>160</v>
      </c>
      <c r="BE129" s="336"/>
      <c r="BF129" s="227"/>
      <c r="BG129" s="171">
        <v>160</v>
      </c>
      <c r="BH129" s="336"/>
      <c r="BI129" s="227"/>
      <c r="BJ129" s="171">
        <v>160</v>
      </c>
      <c r="BK129" s="336"/>
      <c r="BL129" s="227"/>
      <c r="BM129" s="337">
        <f t="shared" si="92"/>
        <v>0</v>
      </c>
      <c r="BN129" s="231">
        <f t="shared" si="155"/>
        <v>0</v>
      </c>
      <c r="BO129" s="230">
        <f t="shared" si="94"/>
        <v>0</v>
      </c>
      <c r="BP129" s="231">
        <f t="shared" si="156"/>
        <v>0</v>
      </c>
      <c r="BQ129" s="1"/>
      <c r="BR129" s="1"/>
      <c r="BS129" s="167">
        <v>160</v>
      </c>
      <c r="BT129" s="335"/>
      <c r="BU129" s="180"/>
      <c r="BV129" s="167">
        <v>160</v>
      </c>
      <c r="BW129" s="335"/>
      <c r="BX129" s="180"/>
      <c r="BY129" s="167">
        <v>160</v>
      </c>
      <c r="BZ129" s="335"/>
      <c r="CA129" s="180"/>
      <c r="CB129" s="167">
        <v>160</v>
      </c>
      <c r="CC129" s="335"/>
      <c r="CD129" s="180"/>
      <c r="CE129" s="167">
        <v>160</v>
      </c>
      <c r="CF129" s="335"/>
      <c r="CG129" s="180"/>
      <c r="CH129" s="167">
        <v>160</v>
      </c>
      <c r="CI129" s="335"/>
      <c r="CJ129" s="180"/>
      <c r="CK129" s="167">
        <v>160</v>
      </c>
      <c r="CL129" s="335"/>
      <c r="CM129" s="180"/>
      <c r="CN129" s="167">
        <v>160</v>
      </c>
      <c r="CO129" s="335"/>
      <c r="CP129" s="180"/>
      <c r="CQ129" s="256">
        <f t="shared" si="157"/>
        <v>0</v>
      </c>
      <c r="CR129" s="255">
        <f t="shared" si="158"/>
        <v>0</v>
      </c>
      <c r="CS129" s="230">
        <f t="shared" si="159"/>
        <v>0</v>
      </c>
      <c r="CT129" s="231">
        <f t="shared" si="160"/>
        <v>0</v>
      </c>
      <c r="CU129" s="1"/>
      <c r="CV129" s="1"/>
      <c r="CW129" s="167">
        <v>160</v>
      </c>
      <c r="CX129" s="351"/>
      <c r="CY129" s="172"/>
      <c r="CZ129" s="198">
        <v>160</v>
      </c>
      <c r="DA129" s="336"/>
      <c r="DB129" s="172"/>
      <c r="DC129" s="198">
        <v>160</v>
      </c>
      <c r="DD129" s="336"/>
      <c r="DE129" s="172"/>
      <c r="DF129" s="198">
        <v>160</v>
      </c>
      <c r="DG129" s="336"/>
      <c r="DH129" s="172"/>
      <c r="DI129" s="198">
        <v>160</v>
      </c>
      <c r="DJ129" s="336"/>
      <c r="DK129" s="172"/>
      <c r="DL129" s="167">
        <v>160</v>
      </c>
      <c r="DM129" s="351"/>
      <c r="DN129" s="172"/>
      <c r="DO129" s="198">
        <v>160</v>
      </c>
      <c r="DP129" s="336"/>
      <c r="DQ129" s="172"/>
      <c r="DR129" s="198">
        <v>160</v>
      </c>
      <c r="DS129" s="336"/>
      <c r="DT129" s="172"/>
      <c r="DU129" s="256">
        <f t="shared" si="161"/>
        <v>0</v>
      </c>
      <c r="DV129" s="255">
        <f t="shared" si="162"/>
        <v>0</v>
      </c>
      <c r="DW129" s="230">
        <f t="shared" si="163"/>
        <v>0</v>
      </c>
      <c r="DX129" s="231">
        <f t="shared" si="164"/>
        <v>0</v>
      </c>
      <c r="DY129" s="1"/>
      <c r="DZ129" s="1"/>
      <c r="EA129" s="357">
        <v>160</v>
      </c>
      <c r="EB129" s="335"/>
      <c r="EC129" s="172"/>
      <c r="ED129" s="198">
        <v>160</v>
      </c>
      <c r="EE129" s="335"/>
      <c r="EF129" s="172"/>
      <c r="EG129" s="198">
        <v>160</v>
      </c>
      <c r="EH129" s="335"/>
      <c r="EI129" s="172"/>
      <c r="EJ129" s="198">
        <v>160</v>
      </c>
      <c r="EK129" s="335"/>
      <c r="EL129" s="172"/>
      <c r="EM129" s="167">
        <v>160</v>
      </c>
      <c r="EN129" s="351"/>
      <c r="EO129" s="172"/>
      <c r="EP129" s="198">
        <v>160</v>
      </c>
      <c r="EQ129" s="335"/>
      <c r="ER129" s="172"/>
      <c r="ES129" s="167">
        <v>160</v>
      </c>
      <c r="ET129" s="351"/>
      <c r="EU129" s="172"/>
      <c r="EV129" s="198">
        <v>160</v>
      </c>
      <c r="EW129" s="335"/>
      <c r="EX129" s="172"/>
      <c r="EY129" s="256">
        <f t="shared" si="165"/>
        <v>0</v>
      </c>
      <c r="EZ129" s="255">
        <f t="shared" si="166"/>
        <v>0</v>
      </c>
      <c r="FA129" s="230">
        <f t="shared" si="167"/>
        <v>0</v>
      </c>
      <c r="FB129" s="231">
        <f t="shared" si="168"/>
        <v>0</v>
      </c>
      <c r="FC129" s="1"/>
      <c r="FD129" s="1"/>
      <c r="FE129" s="357">
        <v>160</v>
      </c>
      <c r="FF129" s="335"/>
      <c r="FG129" s="172"/>
      <c r="FH129" s="198">
        <v>160</v>
      </c>
      <c r="FI129" s="335"/>
      <c r="FJ129" s="172"/>
      <c r="FK129" s="198">
        <v>160</v>
      </c>
      <c r="FL129" s="335"/>
      <c r="FM129" s="172"/>
      <c r="FN129" s="198">
        <v>160</v>
      </c>
      <c r="FO129" s="335"/>
      <c r="FP129" s="172"/>
      <c r="FQ129" s="198">
        <v>160</v>
      </c>
      <c r="FR129" s="335"/>
      <c r="FS129" s="172"/>
      <c r="FT129" s="198">
        <v>160</v>
      </c>
      <c r="FU129" s="335"/>
      <c r="FV129" s="172"/>
      <c r="FW129" s="198">
        <v>160</v>
      </c>
      <c r="FX129" s="335"/>
      <c r="FY129" s="172"/>
      <c r="FZ129" s="198">
        <v>160</v>
      </c>
      <c r="GA129" s="335"/>
      <c r="GB129" s="172"/>
      <c r="GC129" s="256">
        <f t="shared" si="169"/>
        <v>0</v>
      </c>
      <c r="GD129" s="255">
        <f t="shared" si="170"/>
        <v>0</v>
      </c>
      <c r="GE129" s="230">
        <f t="shared" si="171"/>
        <v>0</v>
      </c>
      <c r="GF129" s="231">
        <f t="shared" si="172"/>
        <v>0</v>
      </c>
      <c r="GG129" s="1"/>
      <c r="GH129" s="1"/>
      <c r="GI129" s="357">
        <v>160</v>
      </c>
      <c r="GJ129" s="335"/>
      <c r="GK129" s="172"/>
      <c r="GL129" s="198">
        <v>160</v>
      </c>
      <c r="GM129" s="335"/>
      <c r="GN129" s="172"/>
      <c r="GO129" s="167">
        <v>160</v>
      </c>
      <c r="GP129" s="351"/>
      <c r="GQ129" s="172"/>
      <c r="GR129" s="167">
        <v>160</v>
      </c>
      <c r="GS129" s="351"/>
      <c r="GT129" s="172"/>
      <c r="GU129" s="167">
        <v>160</v>
      </c>
      <c r="GV129" s="351"/>
      <c r="GW129" s="172"/>
      <c r="GX129" s="167">
        <v>160</v>
      </c>
      <c r="GY129" s="351"/>
      <c r="GZ129" s="172"/>
      <c r="HA129" s="198">
        <v>160</v>
      </c>
      <c r="HB129" s="335"/>
      <c r="HC129" s="172"/>
      <c r="HD129" s="198">
        <v>160</v>
      </c>
      <c r="HE129" s="335"/>
      <c r="HF129" s="172"/>
      <c r="HG129" s="256">
        <f t="shared" si="173"/>
        <v>0</v>
      </c>
      <c r="HH129" s="255">
        <f t="shared" si="174"/>
        <v>0</v>
      </c>
      <c r="HI129" s="230">
        <f t="shared" si="175"/>
        <v>0</v>
      </c>
      <c r="HJ129" s="231">
        <f t="shared" si="176"/>
        <v>0</v>
      </c>
      <c r="HK129" s="1"/>
      <c r="HL129" s="1"/>
      <c r="HM129" s="167">
        <v>160</v>
      </c>
      <c r="HN129" s="351"/>
      <c r="HO129" s="172"/>
      <c r="HP129" s="167">
        <v>160</v>
      </c>
      <c r="HQ129" s="351"/>
      <c r="HR129" s="172"/>
      <c r="HS129" s="167">
        <v>160</v>
      </c>
      <c r="HT129" s="351"/>
      <c r="HU129" s="172"/>
      <c r="HV129" s="167">
        <v>160</v>
      </c>
      <c r="HW129" s="351"/>
      <c r="HX129" s="172"/>
      <c r="HY129" s="167">
        <v>160</v>
      </c>
      <c r="HZ129" s="351"/>
      <c r="IA129" s="172"/>
      <c r="IB129" s="167">
        <v>160</v>
      </c>
      <c r="IC129" s="351"/>
      <c r="ID129" s="172"/>
      <c r="IE129" s="167">
        <v>160</v>
      </c>
      <c r="IF129" s="351"/>
      <c r="IG129" s="172"/>
      <c r="IH129" s="167">
        <v>160</v>
      </c>
      <c r="II129" s="351"/>
      <c r="IJ129" s="172"/>
      <c r="IK129" s="256">
        <f t="shared" si="177"/>
        <v>0</v>
      </c>
      <c r="IL129" s="255">
        <f t="shared" si="178"/>
        <v>0</v>
      </c>
      <c r="IM129" s="230">
        <f t="shared" si="179"/>
        <v>0</v>
      </c>
      <c r="IN129" s="231">
        <f t="shared" si="180"/>
        <v>0</v>
      </c>
      <c r="IO129" s="1"/>
      <c r="IP129" s="1"/>
      <c r="IQ129" s="167">
        <v>160</v>
      </c>
      <c r="IR129" s="351"/>
      <c r="IS129" s="172"/>
      <c r="IT129" s="167">
        <v>160</v>
      </c>
      <c r="IU129" s="351"/>
      <c r="IV129" s="172"/>
      <c r="IW129" s="167">
        <v>160</v>
      </c>
      <c r="IX129" s="351"/>
      <c r="IY129" s="172"/>
      <c r="IZ129" s="167">
        <v>160</v>
      </c>
      <c r="JA129" s="351"/>
      <c r="JB129" s="172"/>
      <c r="JC129" s="167">
        <v>160</v>
      </c>
      <c r="JD129" s="351"/>
      <c r="JE129" s="172"/>
      <c r="JF129" s="167">
        <v>160</v>
      </c>
      <c r="JG129" s="351"/>
      <c r="JH129" s="172"/>
      <c r="JI129" s="209">
        <v>160</v>
      </c>
      <c r="JJ129" s="351"/>
      <c r="JK129" s="172"/>
      <c r="JL129" s="167">
        <v>160</v>
      </c>
      <c r="JM129" s="351"/>
      <c r="JN129" s="172"/>
      <c r="JO129" s="256">
        <f t="shared" si="181"/>
        <v>0</v>
      </c>
      <c r="JP129" s="255">
        <f t="shared" si="182"/>
        <v>0</v>
      </c>
      <c r="JQ129" s="230">
        <f t="shared" si="183"/>
        <v>0</v>
      </c>
      <c r="JR129" s="231">
        <f t="shared" si="184"/>
        <v>0</v>
      </c>
      <c r="JS129" s="1"/>
      <c r="JT129" s="1"/>
      <c r="JU129" s="357">
        <v>160</v>
      </c>
      <c r="JV129" s="335"/>
      <c r="JW129" s="172"/>
      <c r="JX129" s="167">
        <v>160</v>
      </c>
      <c r="JY129" s="351"/>
      <c r="JZ129" s="172"/>
      <c r="KA129" s="198">
        <v>160</v>
      </c>
      <c r="KB129" s="335"/>
      <c r="KC129" s="172"/>
      <c r="KD129" s="198">
        <v>160</v>
      </c>
      <c r="KE129" s="335"/>
      <c r="KF129" s="172"/>
      <c r="KG129" s="167">
        <v>160</v>
      </c>
      <c r="KH129" s="351"/>
      <c r="KI129" s="172"/>
      <c r="KJ129" s="167">
        <v>160</v>
      </c>
      <c r="KK129" s="351"/>
      <c r="KL129" s="172"/>
      <c r="KM129" s="167">
        <v>160</v>
      </c>
      <c r="KN129" s="351"/>
      <c r="KO129" s="172"/>
      <c r="KP129" s="167">
        <v>160</v>
      </c>
      <c r="KQ129" s="351"/>
      <c r="KR129" s="172"/>
      <c r="KS129" s="256">
        <f t="shared" si="185"/>
        <v>0</v>
      </c>
      <c r="KT129" s="255">
        <f t="shared" si="186"/>
        <v>0</v>
      </c>
      <c r="KU129" s="230">
        <f t="shared" si="187"/>
        <v>0</v>
      </c>
      <c r="KV129" s="231">
        <f t="shared" si="188"/>
        <v>0</v>
      </c>
      <c r="KW129" s="1"/>
      <c r="KX129" s="1"/>
      <c r="KY129" s="287" t="s">
        <v>300</v>
      </c>
      <c r="KZ129" s="365">
        <v>160</v>
      </c>
      <c r="LA129" s="335"/>
      <c r="LB129" s="180"/>
      <c r="LC129" s="256">
        <f t="shared" si="189"/>
        <v>0</v>
      </c>
      <c r="LD129" s="231">
        <f t="shared" si="190"/>
        <v>0</v>
      </c>
      <c r="LE129" s="230">
        <f t="shared" si="191"/>
        <v>0</v>
      </c>
      <c r="LF129" s="255">
        <f t="shared" si="192"/>
        <v>0</v>
      </c>
      <c r="LG129" s="297"/>
      <c r="LH129" s="1"/>
      <c r="LI129" s="1"/>
      <c r="LJ129" s="232">
        <f t="shared" si="134"/>
        <v>0</v>
      </c>
      <c r="LK129" s="259">
        <f t="shared" si="135"/>
        <v>0</v>
      </c>
      <c r="LL129" s="230">
        <f t="shared" si="136"/>
        <v>0</v>
      </c>
      <c r="LM129" s="231">
        <f t="shared" si="137"/>
        <v>0</v>
      </c>
      <c r="LN129" s="234">
        <f t="shared" si="138"/>
        <v>0</v>
      </c>
      <c r="LO129" s="233">
        <f t="shared" si="139"/>
        <v>0</v>
      </c>
      <c r="LP129" s="230">
        <f t="shared" si="140"/>
        <v>0</v>
      </c>
      <c r="LQ129" s="255">
        <f t="shared" si="141"/>
        <v>0</v>
      </c>
      <c r="LR129" s="426">
        <f t="shared" si="142"/>
        <v>0</v>
      </c>
      <c r="LS129" s="434">
        <f t="shared" si="143"/>
        <v>0</v>
      </c>
      <c r="LT129" s="426">
        <f t="shared" si="144"/>
        <v>0</v>
      </c>
      <c r="LU129" s="431">
        <f t="shared" si="145"/>
        <v>0</v>
      </c>
      <c r="LV129" s="429" t="s">
        <v>343</v>
      </c>
      <c r="LW129" s="434" t="s">
        <v>343</v>
      </c>
      <c r="LX129" s="426">
        <f t="shared" si="146"/>
        <v>0</v>
      </c>
      <c r="LY129" s="431">
        <f t="shared" si="147"/>
        <v>0</v>
      </c>
      <c r="LZ129" s="1"/>
      <c r="MD129" s="26"/>
      <c r="ME129" s="26"/>
      <c r="MG129" s="26"/>
    </row>
    <row r="130" spans="2:345" s="4" customFormat="1" ht="15" hidden="1" customHeight="1" x14ac:dyDescent="0.25">
      <c r="B130" s="46"/>
      <c r="C130" s="948"/>
      <c r="D130" s="949"/>
      <c r="E130" s="601"/>
      <c r="F130" s="602"/>
      <c r="G130" s="603"/>
      <c r="H130" s="58"/>
      <c r="I130" s="57">
        <f>INT(ROUND(F130,2)*(IF(RIGHT(G130,1)="*",data!$J$11*H130+(IF(H130&gt;0, data!$K$11,0)),(IF(G130&gt;0,data!$J$11*RIGHT(G130,5)+data!$K$11,0)))))</f>
        <v>0</v>
      </c>
      <c r="J130" s="57">
        <f t="shared" si="148"/>
        <v>0</v>
      </c>
      <c r="K130" s="594"/>
      <c r="L130" s="567"/>
      <c r="M130" s="131"/>
      <c r="N130" s="57">
        <f>INT(ROUND(F130,2)*(IF(J130&gt;0,(IF(L130="ano",data!$J$6,0)),0)))</f>
        <v>0</v>
      </c>
      <c r="O130" s="61">
        <f t="shared" si="149"/>
        <v>0</v>
      </c>
      <c r="P130" s="63">
        <f t="shared" si="150"/>
        <v>0</v>
      </c>
      <c r="Q130" s="26"/>
      <c r="R130" s="292" t="str">
        <f t="shared" si="151"/>
        <v/>
      </c>
      <c r="S130" s="293" t="str">
        <f t="shared" si="152"/>
        <v/>
      </c>
      <c r="T130" s="65" t="s">
        <v>343</v>
      </c>
      <c r="U130" s="294" t="str">
        <f t="shared" si="153"/>
        <v/>
      </c>
      <c r="V130" s="4">
        <f t="shared" si="131"/>
        <v>0</v>
      </c>
      <c r="W130" s="26">
        <f t="shared" si="154"/>
        <v>0</v>
      </c>
      <c r="X130" s="26">
        <f>IF(OR(G130=data!$I$18,G130=data!$I$19,G130=data!$I$20,G130=data!$I$21,G130=data!$I$22,G130=data!$I$23,G130=data!$I$24,G130=data!$I$25,G130=data!$I$26,G130=data!$I$27,G130=data!$I$28,G130=data!$I$29,G130=data!$I$30,G130=data!$I$31,G130=data!$I$32,G130=data!$I$33,G130=data!$I$34,G130=data!$I$35,G130=data!$I$36,G130=data!$I$37,G130=data!$I$38,G130=data!$I$39,G130=data!$I$40,G130=data!$I$41,G130=data!$I$42,G130=data!$I$43,G130=data!$I$44),1,0)</f>
        <v>0</v>
      </c>
      <c r="Z130" s="176" t="s">
        <v>300</v>
      </c>
      <c r="AA130" s="10"/>
      <c r="AB130" s="10"/>
      <c r="AC130" s="578">
        <v>160</v>
      </c>
      <c r="AD130" s="579"/>
      <c r="AE130" s="580"/>
      <c r="AF130" s="578">
        <v>160</v>
      </c>
      <c r="AG130" s="579"/>
      <c r="AH130" s="580"/>
      <c r="AI130" s="578">
        <v>160</v>
      </c>
      <c r="AJ130" s="579"/>
      <c r="AK130" s="580"/>
      <c r="AL130" s="578">
        <v>160</v>
      </c>
      <c r="AM130" s="579"/>
      <c r="AN130" s="580"/>
      <c r="AO130" s="578">
        <v>160</v>
      </c>
      <c r="AP130" s="579"/>
      <c r="AQ130" s="580"/>
      <c r="AR130" s="578">
        <v>160</v>
      </c>
      <c r="AS130" s="579"/>
      <c r="AT130" s="580"/>
      <c r="AU130" s="578">
        <v>160</v>
      </c>
      <c r="AV130" s="579"/>
      <c r="AW130" s="580"/>
      <c r="AX130" s="578">
        <v>160</v>
      </c>
      <c r="AY130" s="579"/>
      <c r="AZ130" s="580"/>
      <c r="BA130" s="578">
        <v>160</v>
      </c>
      <c r="BB130" s="579"/>
      <c r="BC130" s="580"/>
      <c r="BD130" s="578">
        <v>160</v>
      </c>
      <c r="BE130" s="579"/>
      <c r="BF130" s="580"/>
      <c r="BG130" s="578">
        <v>160</v>
      </c>
      <c r="BH130" s="579"/>
      <c r="BI130" s="580"/>
      <c r="BJ130" s="578">
        <v>160</v>
      </c>
      <c r="BK130" s="579"/>
      <c r="BL130" s="580"/>
      <c r="BM130" s="337">
        <f t="shared" si="92"/>
        <v>0</v>
      </c>
      <c r="BN130" s="231">
        <f t="shared" si="155"/>
        <v>0</v>
      </c>
      <c r="BO130" s="230">
        <f t="shared" si="94"/>
        <v>0</v>
      </c>
      <c r="BP130" s="231">
        <f t="shared" si="156"/>
        <v>0</v>
      </c>
      <c r="BQ130" s="1"/>
      <c r="BR130" s="1"/>
      <c r="BS130" s="177">
        <v>160</v>
      </c>
      <c r="BT130" s="591"/>
      <c r="BU130" s="178"/>
      <c r="BV130" s="177">
        <v>160</v>
      </c>
      <c r="BW130" s="591"/>
      <c r="BX130" s="178"/>
      <c r="BY130" s="177">
        <v>160</v>
      </c>
      <c r="BZ130" s="591"/>
      <c r="CA130" s="178"/>
      <c r="CB130" s="177">
        <v>160</v>
      </c>
      <c r="CC130" s="591"/>
      <c r="CD130" s="178"/>
      <c r="CE130" s="177">
        <v>160</v>
      </c>
      <c r="CF130" s="591"/>
      <c r="CG130" s="178"/>
      <c r="CH130" s="177">
        <v>160</v>
      </c>
      <c r="CI130" s="591"/>
      <c r="CJ130" s="178"/>
      <c r="CK130" s="177">
        <v>160</v>
      </c>
      <c r="CL130" s="591"/>
      <c r="CM130" s="178"/>
      <c r="CN130" s="177">
        <v>160</v>
      </c>
      <c r="CO130" s="591"/>
      <c r="CP130" s="178"/>
      <c r="CQ130" s="256">
        <f t="shared" si="157"/>
        <v>0</v>
      </c>
      <c r="CR130" s="255">
        <f t="shared" si="158"/>
        <v>0</v>
      </c>
      <c r="CS130" s="230">
        <f t="shared" si="159"/>
        <v>0</v>
      </c>
      <c r="CT130" s="231">
        <f t="shared" si="160"/>
        <v>0</v>
      </c>
      <c r="CU130" s="1"/>
      <c r="CV130" s="1"/>
      <c r="CW130" s="177">
        <v>160</v>
      </c>
      <c r="CX130" s="584"/>
      <c r="CY130" s="585"/>
      <c r="CZ130" s="205">
        <v>160</v>
      </c>
      <c r="DA130" s="579"/>
      <c r="DB130" s="585"/>
      <c r="DC130" s="205">
        <v>160</v>
      </c>
      <c r="DD130" s="579"/>
      <c r="DE130" s="585"/>
      <c r="DF130" s="205">
        <v>160</v>
      </c>
      <c r="DG130" s="579"/>
      <c r="DH130" s="585"/>
      <c r="DI130" s="205">
        <v>160</v>
      </c>
      <c r="DJ130" s="579"/>
      <c r="DK130" s="585"/>
      <c r="DL130" s="177">
        <v>160</v>
      </c>
      <c r="DM130" s="584"/>
      <c r="DN130" s="585"/>
      <c r="DO130" s="205">
        <v>160</v>
      </c>
      <c r="DP130" s="579"/>
      <c r="DQ130" s="585"/>
      <c r="DR130" s="205">
        <v>160</v>
      </c>
      <c r="DS130" s="579"/>
      <c r="DT130" s="585"/>
      <c r="DU130" s="256">
        <f t="shared" si="161"/>
        <v>0</v>
      </c>
      <c r="DV130" s="255">
        <f t="shared" si="162"/>
        <v>0</v>
      </c>
      <c r="DW130" s="230">
        <f t="shared" si="163"/>
        <v>0</v>
      </c>
      <c r="DX130" s="231">
        <f t="shared" si="164"/>
        <v>0</v>
      </c>
      <c r="DY130" s="1"/>
      <c r="DZ130" s="1"/>
      <c r="EA130" s="586">
        <v>160</v>
      </c>
      <c r="EB130" s="591"/>
      <c r="EC130" s="585"/>
      <c r="ED130" s="205">
        <v>160</v>
      </c>
      <c r="EE130" s="591"/>
      <c r="EF130" s="585"/>
      <c r="EG130" s="205">
        <v>160</v>
      </c>
      <c r="EH130" s="591"/>
      <c r="EI130" s="585"/>
      <c r="EJ130" s="205">
        <v>160</v>
      </c>
      <c r="EK130" s="591"/>
      <c r="EL130" s="585"/>
      <c r="EM130" s="177">
        <v>160</v>
      </c>
      <c r="EN130" s="584"/>
      <c r="EO130" s="585"/>
      <c r="EP130" s="205">
        <v>160</v>
      </c>
      <c r="EQ130" s="591"/>
      <c r="ER130" s="585"/>
      <c r="ES130" s="177">
        <v>160</v>
      </c>
      <c r="ET130" s="584"/>
      <c r="EU130" s="585"/>
      <c r="EV130" s="205">
        <v>160</v>
      </c>
      <c r="EW130" s="591"/>
      <c r="EX130" s="585"/>
      <c r="EY130" s="256">
        <f t="shared" si="165"/>
        <v>0</v>
      </c>
      <c r="EZ130" s="255">
        <f t="shared" si="166"/>
        <v>0</v>
      </c>
      <c r="FA130" s="230">
        <f t="shared" si="167"/>
        <v>0</v>
      </c>
      <c r="FB130" s="231">
        <f t="shared" si="168"/>
        <v>0</v>
      </c>
      <c r="FC130" s="1"/>
      <c r="FD130" s="1"/>
      <c r="FE130" s="586">
        <v>160</v>
      </c>
      <c r="FF130" s="591"/>
      <c r="FG130" s="585"/>
      <c r="FH130" s="205">
        <v>160</v>
      </c>
      <c r="FI130" s="591"/>
      <c r="FJ130" s="585"/>
      <c r="FK130" s="205">
        <v>160</v>
      </c>
      <c r="FL130" s="591"/>
      <c r="FM130" s="585"/>
      <c r="FN130" s="205">
        <v>160</v>
      </c>
      <c r="FO130" s="591"/>
      <c r="FP130" s="585"/>
      <c r="FQ130" s="205">
        <v>160</v>
      </c>
      <c r="FR130" s="591"/>
      <c r="FS130" s="585"/>
      <c r="FT130" s="205">
        <v>160</v>
      </c>
      <c r="FU130" s="591"/>
      <c r="FV130" s="585"/>
      <c r="FW130" s="205">
        <v>160</v>
      </c>
      <c r="FX130" s="591"/>
      <c r="FY130" s="585"/>
      <c r="FZ130" s="205">
        <v>160</v>
      </c>
      <c r="GA130" s="591"/>
      <c r="GB130" s="585"/>
      <c r="GC130" s="256">
        <f t="shared" si="169"/>
        <v>0</v>
      </c>
      <c r="GD130" s="255">
        <f t="shared" si="170"/>
        <v>0</v>
      </c>
      <c r="GE130" s="230">
        <f t="shared" si="171"/>
        <v>0</v>
      </c>
      <c r="GF130" s="231">
        <f t="shared" si="172"/>
        <v>0</v>
      </c>
      <c r="GG130" s="1"/>
      <c r="GH130" s="1"/>
      <c r="GI130" s="586">
        <v>160</v>
      </c>
      <c r="GJ130" s="591"/>
      <c r="GK130" s="585"/>
      <c r="GL130" s="205">
        <v>160</v>
      </c>
      <c r="GM130" s="591"/>
      <c r="GN130" s="585"/>
      <c r="GO130" s="177">
        <v>160</v>
      </c>
      <c r="GP130" s="584"/>
      <c r="GQ130" s="585"/>
      <c r="GR130" s="177">
        <v>160</v>
      </c>
      <c r="GS130" s="584"/>
      <c r="GT130" s="585"/>
      <c r="GU130" s="177">
        <v>160</v>
      </c>
      <c r="GV130" s="584"/>
      <c r="GW130" s="585"/>
      <c r="GX130" s="177">
        <v>160</v>
      </c>
      <c r="GY130" s="584"/>
      <c r="GZ130" s="585"/>
      <c r="HA130" s="205">
        <v>160</v>
      </c>
      <c r="HB130" s="591"/>
      <c r="HC130" s="585"/>
      <c r="HD130" s="205">
        <v>160</v>
      </c>
      <c r="HE130" s="591"/>
      <c r="HF130" s="585"/>
      <c r="HG130" s="256">
        <f t="shared" si="173"/>
        <v>0</v>
      </c>
      <c r="HH130" s="255">
        <f t="shared" si="174"/>
        <v>0</v>
      </c>
      <c r="HI130" s="230">
        <f t="shared" si="175"/>
        <v>0</v>
      </c>
      <c r="HJ130" s="231">
        <f t="shared" si="176"/>
        <v>0</v>
      </c>
      <c r="HK130" s="1"/>
      <c r="HL130" s="1"/>
      <c r="HM130" s="177">
        <v>160</v>
      </c>
      <c r="HN130" s="584"/>
      <c r="HO130" s="585"/>
      <c r="HP130" s="177">
        <v>160</v>
      </c>
      <c r="HQ130" s="584"/>
      <c r="HR130" s="585"/>
      <c r="HS130" s="177">
        <v>160</v>
      </c>
      <c r="HT130" s="584"/>
      <c r="HU130" s="585"/>
      <c r="HV130" s="177">
        <v>160</v>
      </c>
      <c r="HW130" s="584"/>
      <c r="HX130" s="585"/>
      <c r="HY130" s="177">
        <v>160</v>
      </c>
      <c r="HZ130" s="584"/>
      <c r="IA130" s="585"/>
      <c r="IB130" s="177">
        <v>160</v>
      </c>
      <c r="IC130" s="584"/>
      <c r="ID130" s="585"/>
      <c r="IE130" s="177">
        <v>160</v>
      </c>
      <c r="IF130" s="584"/>
      <c r="IG130" s="585"/>
      <c r="IH130" s="177">
        <v>160</v>
      </c>
      <c r="II130" s="584"/>
      <c r="IJ130" s="585"/>
      <c r="IK130" s="256">
        <f t="shared" si="177"/>
        <v>0</v>
      </c>
      <c r="IL130" s="255">
        <f t="shared" si="178"/>
        <v>0</v>
      </c>
      <c r="IM130" s="230">
        <f t="shared" si="179"/>
        <v>0</v>
      </c>
      <c r="IN130" s="231">
        <f t="shared" si="180"/>
        <v>0</v>
      </c>
      <c r="IO130" s="1"/>
      <c r="IP130" s="1"/>
      <c r="IQ130" s="177">
        <v>160</v>
      </c>
      <c r="IR130" s="584"/>
      <c r="IS130" s="585"/>
      <c r="IT130" s="177">
        <v>160</v>
      </c>
      <c r="IU130" s="584"/>
      <c r="IV130" s="585"/>
      <c r="IW130" s="177">
        <v>160</v>
      </c>
      <c r="IX130" s="584"/>
      <c r="IY130" s="585"/>
      <c r="IZ130" s="177">
        <v>160</v>
      </c>
      <c r="JA130" s="584"/>
      <c r="JB130" s="585"/>
      <c r="JC130" s="177">
        <v>160</v>
      </c>
      <c r="JD130" s="584"/>
      <c r="JE130" s="585"/>
      <c r="JF130" s="177">
        <v>160</v>
      </c>
      <c r="JG130" s="584"/>
      <c r="JH130" s="585"/>
      <c r="JI130" s="568">
        <v>160</v>
      </c>
      <c r="JJ130" s="584"/>
      <c r="JK130" s="585"/>
      <c r="JL130" s="177">
        <v>160</v>
      </c>
      <c r="JM130" s="584"/>
      <c r="JN130" s="585"/>
      <c r="JO130" s="256">
        <f t="shared" si="181"/>
        <v>0</v>
      </c>
      <c r="JP130" s="255">
        <f t="shared" si="182"/>
        <v>0</v>
      </c>
      <c r="JQ130" s="230">
        <f t="shared" si="183"/>
        <v>0</v>
      </c>
      <c r="JR130" s="231">
        <f t="shared" si="184"/>
        <v>0</v>
      </c>
      <c r="JS130" s="1"/>
      <c r="JT130" s="1"/>
      <c r="JU130" s="586">
        <v>160</v>
      </c>
      <c r="JV130" s="591"/>
      <c r="JW130" s="585"/>
      <c r="JX130" s="177">
        <v>160</v>
      </c>
      <c r="JY130" s="584"/>
      <c r="JZ130" s="585"/>
      <c r="KA130" s="205">
        <v>160</v>
      </c>
      <c r="KB130" s="591"/>
      <c r="KC130" s="585"/>
      <c r="KD130" s="205">
        <v>160</v>
      </c>
      <c r="KE130" s="591"/>
      <c r="KF130" s="585"/>
      <c r="KG130" s="177">
        <v>160</v>
      </c>
      <c r="KH130" s="584"/>
      <c r="KI130" s="585"/>
      <c r="KJ130" s="177">
        <v>160</v>
      </c>
      <c r="KK130" s="584"/>
      <c r="KL130" s="585"/>
      <c r="KM130" s="177">
        <v>160</v>
      </c>
      <c r="KN130" s="584"/>
      <c r="KO130" s="585"/>
      <c r="KP130" s="177">
        <v>160</v>
      </c>
      <c r="KQ130" s="584"/>
      <c r="KR130" s="585"/>
      <c r="KS130" s="256">
        <f t="shared" si="185"/>
        <v>0</v>
      </c>
      <c r="KT130" s="255">
        <f t="shared" si="186"/>
        <v>0</v>
      </c>
      <c r="KU130" s="230">
        <f t="shared" si="187"/>
        <v>0</v>
      </c>
      <c r="KV130" s="231">
        <f t="shared" si="188"/>
        <v>0</v>
      </c>
      <c r="KW130" s="1"/>
      <c r="KX130" s="1"/>
      <c r="KY130" s="589" t="s">
        <v>300</v>
      </c>
      <c r="KZ130" s="595">
        <v>160</v>
      </c>
      <c r="LA130" s="591"/>
      <c r="LB130" s="178"/>
      <c r="LC130" s="256">
        <f t="shared" si="189"/>
        <v>0</v>
      </c>
      <c r="LD130" s="231">
        <f t="shared" si="190"/>
        <v>0</v>
      </c>
      <c r="LE130" s="230">
        <f t="shared" si="191"/>
        <v>0</v>
      </c>
      <c r="LF130" s="255">
        <f t="shared" si="192"/>
        <v>0</v>
      </c>
      <c r="LG130" s="592"/>
      <c r="LH130" s="1"/>
      <c r="LI130" s="1"/>
      <c r="LJ130" s="232">
        <f t="shared" si="134"/>
        <v>0</v>
      </c>
      <c r="LK130" s="259">
        <f t="shared" si="135"/>
        <v>0</v>
      </c>
      <c r="LL130" s="230">
        <f t="shared" si="136"/>
        <v>0</v>
      </c>
      <c r="LM130" s="231">
        <f t="shared" si="137"/>
        <v>0</v>
      </c>
      <c r="LN130" s="234">
        <f t="shared" si="138"/>
        <v>0</v>
      </c>
      <c r="LO130" s="233">
        <f t="shared" si="139"/>
        <v>0</v>
      </c>
      <c r="LP130" s="230">
        <f t="shared" si="140"/>
        <v>0</v>
      </c>
      <c r="LQ130" s="255">
        <f t="shared" si="141"/>
        <v>0</v>
      </c>
      <c r="LR130" s="426">
        <f t="shared" si="142"/>
        <v>0</v>
      </c>
      <c r="LS130" s="434">
        <f t="shared" si="143"/>
        <v>0</v>
      </c>
      <c r="LT130" s="426">
        <f t="shared" si="144"/>
        <v>0</v>
      </c>
      <c r="LU130" s="431">
        <f t="shared" si="145"/>
        <v>0</v>
      </c>
      <c r="LV130" s="429" t="s">
        <v>343</v>
      </c>
      <c r="LW130" s="434" t="s">
        <v>343</v>
      </c>
      <c r="LX130" s="426">
        <f t="shared" si="146"/>
        <v>0</v>
      </c>
      <c r="LY130" s="431">
        <f t="shared" si="147"/>
        <v>0</v>
      </c>
      <c r="LZ130" s="1"/>
      <c r="MD130" s="26"/>
      <c r="ME130" s="26"/>
      <c r="MG130" s="26"/>
    </row>
    <row r="131" spans="2:345" s="4" customFormat="1" ht="16.5" customHeight="1" x14ac:dyDescent="0.25">
      <c r="B131" s="46" t="s">
        <v>346</v>
      </c>
      <c r="C131" s="952"/>
      <c r="D131" s="953"/>
      <c r="E131" s="313"/>
      <c r="F131" s="314"/>
      <c r="G131" s="315"/>
      <c r="H131" s="59"/>
      <c r="I131" s="57">
        <f>INT(ROUND(F131,2)*(IF(RIGHT(G131,1)="*",data!$J$11*H131+(IF(H131&gt;0, data!$K$11,0)),(IF(G131&gt;0,data!$J$11*RIGHT(G131,5)+data!$K$11,0)))))</f>
        <v>0</v>
      </c>
      <c r="J131" s="57">
        <f t="shared" si="148"/>
        <v>0</v>
      </c>
      <c r="K131" s="319"/>
      <c r="L131" s="320"/>
      <c r="M131" s="318"/>
      <c r="N131" s="57">
        <f>INT(ROUND(F131,2)*(IF(J131&gt;0,(IF(L131="ano",data!$J$6,0)),0)))</f>
        <v>0</v>
      </c>
      <c r="O131" s="61">
        <f t="shared" si="149"/>
        <v>0</v>
      </c>
      <c r="P131" s="63">
        <f t="shared" si="150"/>
        <v>0</v>
      </c>
      <c r="Q131" s="26"/>
      <c r="R131" s="292" t="str">
        <f t="shared" si="151"/>
        <v/>
      </c>
      <c r="S131" s="293" t="str">
        <f t="shared" si="152"/>
        <v/>
      </c>
      <c r="T131" s="65" t="s">
        <v>343</v>
      </c>
      <c r="U131" s="294" t="str">
        <f t="shared" si="153"/>
        <v/>
      </c>
      <c r="V131" s="4">
        <f t="shared" si="131"/>
        <v>0</v>
      </c>
      <c r="W131" s="26">
        <f t="shared" si="154"/>
        <v>0</v>
      </c>
      <c r="X131" s="26">
        <f>IF(OR(G131=data!$I$18,G131=data!$I$19,G131=data!$I$20,G131=data!$I$21,G131=data!$I$22,G131=data!$I$23,G131=data!$I$24,G131=data!$I$25,G131=data!$I$26,G131=data!$I$27,G131=data!$I$28,G131=data!$I$29,G131=data!$I$30,G131=data!$I$31,G131=data!$I$32,G131=data!$I$33,G131=data!$I$34,G131=data!$I$35,G131=data!$I$36,G131=data!$I$37,G131=data!$I$38,G131=data!$I$39,G131=data!$I$40,G131=data!$I$41,G131=data!$I$42,G131=data!$I$43,G131=data!$I$44),1,0)</f>
        <v>0</v>
      </c>
      <c r="Z131" s="179" t="s">
        <v>300</v>
      </c>
      <c r="AA131" s="10"/>
      <c r="AB131" s="10"/>
      <c r="AC131" s="171">
        <v>160</v>
      </c>
      <c r="AD131" s="336"/>
      <c r="AE131" s="227"/>
      <c r="AF131" s="171">
        <v>160</v>
      </c>
      <c r="AG131" s="336"/>
      <c r="AH131" s="227"/>
      <c r="AI131" s="171">
        <v>160</v>
      </c>
      <c r="AJ131" s="336"/>
      <c r="AK131" s="227"/>
      <c r="AL131" s="171">
        <v>160</v>
      </c>
      <c r="AM131" s="336"/>
      <c r="AN131" s="227"/>
      <c r="AO131" s="171">
        <v>160</v>
      </c>
      <c r="AP131" s="336"/>
      <c r="AQ131" s="227"/>
      <c r="AR131" s="171">
        <v>160</v>
      </c>
      <c r="AS131" s="336"/>
      <c r="AT131" s="227"/>
      <c r="AU131" s="171">
        <v>160</v>
      </c>
      <c r="AV131" s="336"/>
      <c r="AW131" s="227"/>
      <c r="AX131" s="171">
        <v>160</v>
      </c>
      <c r="AY131" s="336"/>
      <c r="AZ131" s="227"/>
      <c r="BA131" s="171">
        <v>160</v>
      </c>
      <c r="BB131" s="336"/>
      <c r="BC131" s="227"/>
      <c r="BD131" s="171">
        <v>160</v>
      </c>
      <c r="BE131" s="336"/>
      <c r="BF131" s="227"/>
      <c r="BG131" s="171">
        <v>160</v>
      </c>
      <c r="BH131" s="336"/>
      <c r="BI131" s="227"/>
      <c r="BJ131" s="171">
        <v>160</v>
      </c>
      <c r="BK131" s="336"/>
      <c r="BL131" s="227"/>
      <c r="BM131" s="337">
        <f t="shared" si="92"/>
        <v>0</v>
      </c>
      <c r="BN131" s="231">
        <f t="shared" si="93"/>
        <v>0</v>
      </c>
      <c r="BO131" s="230">
        <f t="shared" si="94"/>
        <v>0</v>
      </c>
      <c r="BP131" s="231">
        <f t="shared" si="95"/>
        <v>0</v>
      </c>
      <c r="BQ131" s="1"/>
      <c r="BR131" s="1"/>
      <c r="BS131" s="167">
        <v>160</v>
      </c>
      <c r="BT131" s="335"/>
      <c r="BU131" s="180"/>
      <c r="BV131" s="167">
        <v>160</v>
      </c>
      <c r="BW131" s="335"/>
      <c r="BX131" s="180"/>
      <c r="BY131" s="167">
        <v>160</v>
      </c>
      <c r="BZ131" s="335"/>
      <c r="CA131" s="180"/>
      <c r="CB131" s="167">
        <v>160</v>
      </c>
      <c r="CC131" s="335"/>
      <c r="CD131" s="180"/>
      <c r="CE131" s="167">
        <v>160</v>
      </c>
      <c r="CF131" s="335"/>
      <c r="CG131" s="180"/>
      <c r="CH131" s="167">
        <v>160</v>
      </c>
      <c r="CI131" s="335"/>
      <c r="CJ131" s="180"/>
      <c r="CK131" s="167">
        <v>160</v>
      </c>
      <c r="CL131" s="335"/>
      <c r="CM131" s="180"/>
      <c r="CN131" s="167">
        <v>160</v>
      </c>
      <c r="CO131" s="335"/>
      <c r="CP131" s="180"/>
      <c r="CQ131" s="256">
        <f t="shared" si="96"/>
        <v>0</v>
      </c>
      <c r="CR131" s="255">
        <f t="shared" si="97"/>
        <v>0</v>
      </c>
      <c r="CS131" s="230">
        <f t="shared" si="98"/>
        <v>0</v>
      </c>
      <c r="CT131" s="231">
        <f t="shared" si="99"/>
        <v>0</v>
      </c>
      <c r="CU131" s="1"/>
      <c r="CV131" s="1"/>
      <c r="CW131" s="167">
        <v>160</v>
      </c>
      <c r="CX131" s="351"/>
      <c r="CY131" s="172"/>
      <c r="CZ131" s="198">
        <v>160</v>
      </c>
      <c r="DA131" s="336"/>
      <c r="DB131" s="172"/>
      <c r="DC131" s="198">
        <v>160</v>
      </c>
      <c r="DD131" s="336"/>
      <c r="DE131" s="172"/>
      <c r="DF131" s="198">
        <v>160</v>
      </c>
      <c r="DG131" s="336"/>
      <c r="DH131" s="172"/>
      <c r="DI131" s="198">
        <v>160</v>
      </c>
      <c r="DJ131" s="336"/>
      <c r="DK131" s="172"/>
      <c r="DL131" s="167">
        <v>160</v>
      </c>
      <c r="DM131" s="351"/>
      <c r="DN131" s="172"/>
      <c r="DO131" s="198">
        <v>160</v>
      </c>
      <c r="DP131" s="336"/>
      <c r="DQ131" s="172"/>
      <c r="DR131" s="198">
        <v>160</v>
      </c>
      <c r="DS131" s="336"/>
      <c r="DT131" s="172"/>
      <c r="DU131" s="256">
        <f t="shared" si="100"/>
        <v>0</v>
      </c>
      <c r="DV131" s="255">
        <f t="shared" si="101"/>
        <v>0</v>
      </c>
      <c r="DW131" s="230">
        <f t="shared" si="102"/>
        <v>0</v>
      </c>
      <c r="DX131" s="231">
        <f t="shared" si="103"/>
        <v>0</v>
      </c>
      <c r="DY131" s="1"/>
      <c r="DZ131" s="1"/>
      <c r="EA131" s="357">
        <v>160</v>
      </c>
      <c r="EB131" s="335"/>
      <c r="EC131" s="172"/>
      <c r="ED131" s="198">
        <v>160</v>
      </c>
      <c r="EE131" s="335"/>
      <c r="EF131" s="172"/>
      <c r="EG131" s="198">
        <v>160</v>
      </c>
      <c r="EH131" s="335"/>
      <c r="EI131" s="172"/>
      <c r="EJ131" s="198">
        <v>160</v>
      </c>
      <c r="EK131" s="335"/>
      <c r="EL131" s="172"/>
      <c r="EM131" s="167">
        <v>160</v>
      </c>
      <c r="EN131" s="351"/>
      <c r="EO131" s="172"/>
      <c r="EP131" s="198">
        <v>160</v>
      </c>
      <c r="EQ131" s="335"/>
      <c r="ER131" s="172"/>
      <c r="ES131" s="167">
        <v>160</v>
      </c>
      <c r="ET131" s="351"/>
      <c r="EU131" s="172"/>
      <c r="EV131" s="198">
        <v>160</v>
      </c>
      <c r="EW131" s="335"/>
      <c r="EX131" s="172"/>
      <c r="EY131" s="256">
        <f t="shared" si="104"/>
        <v>0</v>
      </c>
      <c r="EZ131" s="255">
        <f t="shared" si="105"/>
        <v>0</v>
      </c>
      <c r="FA131" s="230">
        <f t="shared" si="106"/>
        <v>0</v>
      </c>
      <c r="FB131" s="231">
        <f t="shared" si="107"/>
        <v>0</v>
      </c>
      <c r="FC131" s="1"/>
      <c r="FD131" s="1"/>
      <c r="FE131" s="357">
        <v>160</v>
      </c>
      <c r="FF131" s="335"/>
      <c r="FG131" s="172"/>
      <c r="FH131" s="198">
        <v>160</v>
      </c>
      <c r="FI131" s="335"/>
      <c r="FJ131" s="172"/>
      <c r="FK131" s="198">
        <v>160</v>
      </c>
      <c r="FL131" s="335"/>
      <c r="FM131" s="172"/>
      <c r="FN131" s="198">
        <v>160</v>
      </c>
      <c r="FO131" s="335"/>
      <c r="FP131" s="172"/>
      <c r="FQ131" s="198">
        <v>160</v>
      </c>
      <c r="FR131" s="335"/>
      <c r="FS131" s="172"/>
      <c r="FT131" s="198">
        <v>160</v>
      </c>
      <c r="FU131" s="335"/>
      <c r="FV131" s="172"/>
      <c r="FW131" s="198">
        <v>160</v>
      </c>
      <c r="FX131" s="335"/>
      <c r="FY131" s="172"/>
      <c r="FZ131" s="198">
        <v>160</v>
      </c>
      <c r="GA131" s="335"/>
      <c r="GB131" s="172"/>
      <c r="GC131" s="256">
        <f t="shared" si="108"/>
        <v>0</v>
      </c>
      <c r="GD131" s="255">
        <f t="shared" si="109"/>
        <v>0</v>
      </c>
      <c r="GE131" s="230">
        <f t="shared" si="110"/>
        <v>0</v>
      </c>
      <c r="GF131" s="231">
        <f t="shared" si="111"/>
        <v>0</v>
      </c>
      <c r="GG131" s="1"/>
      <c r="GH131" s="1"/>
      <c r="GI131" s="357">
        <v>160</v>
      </c>
      <c r="GJ131" s="335"/>
      <c r="GK131" s="172"/>
      <c r="GL131" s="198">
        <v>160</v>
      </c>
      <c r="GM131" s="335"/>
      <c r="GN131" s="172"/>
      <c r="GO131" s="167">
        <v>160</v>
      </c>
      <c r="GP131" s="351"/>
      <c r="GQ131" s="172"/>
      <c r="GR131" s="167">
        <v>160</v>
      </c>
      <c r="GS131" s="351"/>
      <c r="GT131" s="172"/>
      <c r="GU131" s="167">
        <v>160</v>
      </c>
      <c r="GV131" s="351"/>
      <c r="GW131" s="172"/>
      <c r="GX131" s="167">
        <v>160</v>
      </c>
      <c r="GY131" s="351"/>
      <c r="GZ131" s="172"/>
      <c r="HA131" s="198">
        <v>160</v>
      </c>
      <c r="HB131" s="335"/>
      <c r="HC131" s="172"/>
      <c r="HD131" s="198">
        <v>160</v>
      </c>
      <c r="HE131" s="335"/>
      <c r="HF131" s="172"/>
      <c r="HG131" s="256">
        <f t="shared" si="112"/>
        <v>0</v>
      </c>
      <c r="HH131" s="255">
        <f t="shared" si="113"/>
        <v>0</v>
      </c>
      <c r="HI131" s="230">
        <f t="shared" si="114"/>
        <v>0</v>
      </c>
      <c r="HJ131" s="231">
        <f t="shared" si="115"/>
        <v>0</v>
      </c>
      <c r="HK131" s="1"/>
      <c r="HL131" s="1"/>
      <c r="HM131" s="167">
        <v>160</v>
      </c>
      <c r="HN131" s="351"/>
      <c r="HO131" s="172"/>
      <c r="HP131" s="167">
        <v>160</v>
      </c>
      <c r="HQ131" s="351"/>
      <c r="HR131" s="172"/>
      <c r="HS131" s="167">
        <v>160</v>
      </c>
      <c r="HT131" s="351"/>
      <c r="HU131" s="172"/>
      <c r="HV131" s="167">
        <v>160</v>
      </c>
      <c r="HW131" s="351"/>
      <c r="HX131" s="172"/>
      <c r="HY131" s="167">
        <v>160</v>
      </c>
      <c r="HZ131" s="351"/>
      <c r="IA131" s="172"/>
      <c r="IB131" s="167">
        <v>160</v>
      </c>
      <c r="IC131" s="351"/>
      <c r="ID131" s="172"/>
      <c r="IE131" s="167">
        <v>160</v>
      </c>
      <c r="IF131" s="351"/>
      <c r="IG131" s="172"/>
      <c r="IH131" s="167">
        <v>160</v>
      </c>
      <c r="II131" s="351"/>
      <c r="IJ131" s="172"/>
      <c r="IK131" s="256">
        <f t="shared" si="116"/>
        <v>0</v>
      </c>
      <c r="IL131" s="255">
        <f t="shared" si="117"/>
        <v>0</v>
      </c>
      <c r="IM131" s="230">
        <f t="shared" si="118"/>
        <v>0</v>
      </c>
      <c r="IN131" s="231">
        <f t="shared" si="119"/>
        <v>0</v>
      </c>
      <c r="IO131" s="1"/>
      <c r="IP131" s="1"/>
      <c r="IQ131" s="167">
        <v>160</v>
      </c>
      <c r="IR131" s="351"/>
      <c r="IS131" s="172"/>
      <c r="IT131" s="167">
        <v>160</v>
      </c>
      <c r="IU131" s="351"/>
      <c r="IV131" s="172"/>
      <c r="IW131" s="167">
        <v>160</v>
      </c>
      <c r="IX131" s="351"/>
      <c r="IY131" s="172"/>
      <c r="IZ131" s="167">
        <v>160</v>
      </c>
      <c r="JA131" s="351"/>
      <c r="JB131" s="172"/>
      <c r="JC131" s="167">
        <v>160</v>
      </c>
      <c r="JD131" s="351"/>
      <c r="JE131" s="172"/>
      <c r="JF131" s="167">
        <v>160</v>
      </c>
      <c r="JG131" s="351"/>
      <c r="JH131" s="172"/>
      <c r="JI131" s="209">
        <v>160</v>
      </c>
      <c r="JJ131" s="351"/>
      <c r="JK131" s="172"/>
      <c r="JL131" s="167">
        <v>160</v>
      </c>
      <c r="JM131" s="351"/>
      <c r="JN131" s="172"/>
      <c r="JO131" s="256">
        <f t="shared" si="120"/>
        <v>0</v>
      </c>
      <c r="JP131" s="255">
        <f t="shared" si="121"/>
        <v>0</v>
      </c>
      <c r="JQ131" s="230">
        <f t="shared" si="122"/>
        <v>0</v>
      </c>
      <c r="JR131" s="231">
        <f t="shared" si="123"/>
        <v>0</v>
      </c>
      <c r="JS131" s="1"/>
      <c r="JT131" s="1"/>
      <c r="JU131" s="357">
        <v>160</v>
      </c>
      <c r="JV131" s="335"/>
      <c r="JW131" s="172"/>
      <c r="JX131" s="167">
        <v>160</v>
      </c>
      <c r="JY131" s="351"/>
      <c r="JZ131" s="172"/>
      <c r="KA131" s="198">
        <v>160</v>
      </c>
      <c r="KB131" s="335"/>
      <c r="KC131" s="172"/>
      <c r="KD131" s="198">
        <v>160</v>
      </c>
      <c r="KE131" s="335"/>
      <c r="KF131" s="172"/>
      <c r="KG131" s="167">
        <v>160</v>
      </c>
      <c r="KH131" s="351"/>
      <c r="KI131" s="172"/>
      <c r="KJ131" s="167">
        <v>160</v>
      </c>
      <c r="KK131" s="351"/>
      <c r="KL131" s="172"/>
      <c r="KM131" s="167">
        <v>160</v>
      </c>
      <c r="KN131" s="351"/>
      <c r="KO131" s="172"/>
      <c r="KP131" s="167">
        <v>160</v>
      </c>
      <c r="KQ131" s="351"/>
      <c r="KR131" s="172"/>
      <c r="KS131" s="256">
        <f t="shared" si="124"/>
        <v>0</v>
      </c>
      <c r="KT131" s="255">
        <f t="shared" si="125"/>
        <v>0</v>
      </c>
      <c r="KU131" s="230">
        <f t="shared" si="126"/>
        <v>0</v>
      </c>
      <c r="KV131" s="231">
        <f t="shared" si="127"/>
        <v>0</v>
      </c>
      <c r="KW131" s="1"/>
      <c r="KX131" s="1"/>
      <c r="KY131" s="287" t="s">
        <v>300</v>
      </c>
      <c r="KZ131" s="365">
        <v>160</v>
      </c>
      <c r="LA131" s="335"/>
      <c r="LB131" s="180"/>
      <c r="LC131" s="256">
        <f t="shared" si="128"/>
        <v>0</v>
      </c>
      <c r="LD131" s="231">
        <f t="shared" si="132"/>
        <v>0</v>
      </c>
      <c r="LE131" s="230">
        <f t="shared" si="129"/>
        <v>0</v>
      </c>
      <c r="LF131" s="255">
        <f t="shared" si="133"/>
        <v>0</v>
      </c>
      <c r="LG131" s="297"/>
      <c r="LH131" s="1"/>
      <c r="LI131" s="1"/>
      <c r="LJ131" s="232">
        <f t="shared" si="134"/>
        <v>0</v>
      </c>
      <c r="LK131" s="259">
        <f t="shared" si="135"/>
        <v>0</v>
      </c>
      <c r="LL131" s="230">
        <f t="shared" si="136"/>
        <v>0</v>
      </c>
      <c r="LM131" s="231">
        <f t="shared" si="137"/>
        <v>0</v>
      </c>
      <c r="LN131" s="234">
        <f t="shared" si="138"/>
        <v>0</v>
      </c>
      <c r="LO131" s="233">
        <f t="shared" si="139"/>
        <v>0</v>
      </c>
      <c r="LP131" s="230">
        <f t="shared" si="140"/>
        <v>0</v>
      </c>
      <c r="LQ131" s="255">
        <f t="shared" si="141"/>
        <v>0</v>
      </c>
      <c r="LR131" s="426">
        <f t="shared" si="142"/>
        <v>0</v>
      </c>
      <c r="LS131" s="434">
        <f t="shared" si="143"/>
        <v>0</v>
      </c>
      <c r="LT131" s="426">
        <f t="shared" si="144"/>
        <v>0</v>
      </c>
      <c r="LU131" s="431">
        <f t="shared" si="145"/>
        <v>0</v>
      </c>
      <c r="LV131" s="429" t="s">
        <v>343</v>
      </c>
      <c r="LW131" s="434" t="s">
        <v>343</v>
      </c>
      <c r="LX131" s="426">
        <f t="shared" si="146"/>
        <v>0</v>
      </c>
      <c r="LY131" s="431">
        <f t="shared" si="147"/>
        <v>0</v>
      </c>
      <c r="LZ131" s="1"/>
      <c r="MD131" s="26"/>
      <c r="ME131" s="26"/>
      <c r="MG131" s="26"/>
    </row>
    <row r="132" spans="2:345" s="4" customFormat="1" ht="15" hidden="1" customHeight="1" x14ac:dyDescent="0.25">
      <c r="B132" s="46"/>
      <c r="C132" s="948"/>
      <c r="D132" s="949"/>
      <c r="E132" s="601"/>
      <c r="F132" s="602"/>
      <c r="G132" s="603"/>
      <c r="H132" s="58"/>
      <c r="I132" s="57">
        <f>INT(ROUND(F132,2)*(IF(RIGHT(G132,1)="*",data!$J$11*H132+(IF(H132&gt;0, data!$K$11,0)),(IF(G132&gt;0,data!$J$11*RIGHT(G132,5)+data!$K$11,0)))))</f>
        <v>0</v>
      </c>
      <c r="J132" s="57">
        <f t="shared" si="148"/>
        <v>0</v>
      </c>
      <c r="K132" s="594"/>
      <c r="L132" s="567"/>
      <c r="M132" s="131"/>
      <c r="N132" s="57">
        <f>INT(ROUND(F132,2)*(IF(J132&gt;0,(IF(L132="ano",data!$J$6,0)),0)))</f>
        <v>0</v>
      </c>
      <c r="O132" s="61">
        <f t="shared" si="149"/>
        <v>0</v>
      </c>
      <c r="P132" s="63">
        <f t="shared" si="150"/>
        <v>0</v>
      </c>
      <c r="Q132" s="26"/>
      <c r="R132" s="292" t="str">
        <f t="shared" si="151"/>
        <v/>
      </c>
      <c r="S132" s="293" t="str">
        <f t="shared" si="152"/>
        <v/>
      </c>
      <c r="T132" s="65" t="s">
        <v>343</v>
      </c>
      <c r="U132" s="294" t="str">
        <f t="shared" si="153"/>
        <v/>
      </c>
      <c r="V132" s="4">
        <f t="shared" si="131"/>
        <v>0</v>
      </c>
      <c r="W132" s="26">
        <f t="shared" si="154"/>
        <v>0</v>
      </c>
      <c r="X132" s="26">
        <f>IF(OR(G132=data!$I$18,G132=data!$I$19,G132=data!$I$20,G132=data!$I$21,G132=data!$I$22,G132=data!$I$23,G132=data!$I$24,G132=data!$I$25,G132=data!$I$26,G132=data!$I$27,G132=data!$I$28,G132=data!$I$29,G132=data!$I$30,G132=data!$I$31,G132=data!$I$32,G132=data!$I$33,G132=data!$I$34,G132=data!$I$35,G132=data!$I$36,G132=data!$I$37,G132=data!$I$38,G132=data!$I$39,G132=data!$I$40,G132=data!$I$41,G132=data!$I$42,G132=data!$I$43,G132=data!$I$44),1,0)</f>
        <v>0</v>
      </c>
      <c r="Z132" s="176" t="s">
        <v>300</v>
      </c>
      <c r="AA132" s="10"/>
      <c r="AB132" s="10"/>
      <c r="AC132" s="578">
        <v>160</v>
      </c>
      <c r="AD132" s="579"/>
      <c r="AE132" s="580"/>
      <c r="AF132" s="578">
        <v>160</v>
      </c>
      <c r="AG132" s="579"/>
      <c r="AH132" s="580"/>
      <c r="AI132" s="578">
        <v>160</v>
      </c>
      <c r="AJ132" s="579"/>
      <c r="AK132" s="580"/>
      <c r="AL132" s="578">
        <v>160</v>
      </c>
      <c r="AM132" s="579"/>
      <c r="AN132" s="580"/>
      <c r="AO132" s="578">
        <v>160</v>
      </c>
      <c r="AP132" s="579"/>
      <c r="AQ132" s="580"/>
      <c r="AR132" s="578">
        <v>160</v>
      </c>
      <c r="AS132" s="579"/>
      <c r="AT132" s="580"/>
      <c r="AU132" s="578">
        <v>160</v>
      </c>
      <c r="AV132" s="579"/>
      <c r="AW132" s="580"/>
      <c r="AX132" s="578">
        <v>160</v>
      </c>
      <c r="AY132" s="579"/>
      <c r="AZ132" s="580"/>
      <c r="BA132" s="578">
        <v>160</v>
      </c>
      <c r="BB132" s="579"/>
      <c r="BC132" s="580"/>
      <c r="BD132" s="578">
        <v>160</v>
      </c>
      <c r="BE132" s="579"/>
      <c r="BF132" s="580"/>
      <c r="BG132" s="578">
        <v>160</v>
      </c>
      <c r="BH132" s="579"/>
      <c r="BI132" s="580"/>
      <c r="BJ132" s="578">
        <v>160</v>
      </c>
      <c r="BK132" s="579"/>
      <c r="BL132" s="580"/>
      <c r="BM132" s="337">
        <f t="shared" si="92"/>
        <v>0</v>
      </c>
      <c r="BN132" s="231">
        <f t="shared" si="93"/>
        <v>0</v>
      </c>
      <c r="BO132" s="230">
        <f t="shared" si="94"/>
        <v>0</v>
      </c>
      <c r="BP132" s="231">
        <f t="shared" si="95"/>
        <v>0</v>
      </c>
      <c r="BQ132" s="1"/>
      <c r="BR132" s="1"/>
      <c r="BS132" s="177">
        <v>160</v>
      </c>
      <c r="BT132" s="591"/>
      <c r="BU132" s="178"/>
      <c r="BV132" s="177">
        <v>160</v>
      </c>
      <c r="BW132" s="591"/>
      <c r="BX132" s="178"/>
      <c r="BY132" s="177">
        <v>160</v>
      </c>
      <c r="BZ132" s="591"/>
      <c r="CA132" s="178"/>
      <c r="CB132" s="177">
        <v>160</v>
      </c>
      <c r="CC132" s="591"/>
      <c r="CD132" s="178"/>
      <c r="CE132" s="177">
        <v>160</v>
      </c>
      <c r="CF132" s="591"/>
      <c r="CG132" s="178"/>
      <c r="CH132" s="177">
        <v>160</v>
      </c>
      <c r="CI132" s="591"/>
      <c r="CJ132" s="178"/>
      <c r="CK132" s="177">
        <v>160</v>
      </c>
      <c r="CL132" s="591"/>
      <c r="CM132" s="178"/>
      <c r="CN132" s="177">
        <v>160</v>
      </c>
      <c r="CO132" s="591"/>
      <c r="CP132" s="178"/>
      <c r="CQ132" s="256">
        <f t="shared" si="96"/>
        <v>0</v>
      </c>
      <c r="CR132" s="255">
        <f t="shared" si="97"/>
        <v>0</v>
      </c>
      <c r="CS132" s="230">
        <f t="shared" si="98"/>
        <v>0</v>
      </c>
      <c r="CT132" s="231">
        <f t="shared" si="99"/>
        <v>0</v>
      </c>
      <c r="CU132" s="1"/>
      <c r="CV132" s="1"/>
      <c r="CW132" s="177">
        <v>160</v>
      </c>
      <c r="CX132" s="584"/>
      <c r="CY132" s="585"/>
      <c r="CZ132" s="205">
        <v>160</v>
      </c>
      <c r="DA132" s="579"/>
      <c r="DB132" s="585"/>
      <c r="DC132" s="205">
        <v>160</v>
      </c>
      <c r="DD132" s="579"/>
      <c r="DE132" s="585"/>
      <c r="DF132" s="205">
        <v>160</v>
      </c>
      <c r="DG132" s="579"/>
      <c r="DH132" s="585"/>
      <c r="DI132" s="205">
        <v>160</v>
      </c>
      <c r="DJ132" s="579"/>
      <c r="DK132" s="585"/>
      <c r="DL132" s="177">
        <v>160</v>
      </c>
      <c r="DM132" s="584"/>
      <c r="DN132" s="585"/>
      <c r="DO132" s="205">
        <v>160</v>
      </c>
      <c r="DP132" s="579"/>
      <c r="DQ132" s="585"/>
      <c r="DR132" s="205">
        <v>160</v>
      </c>
      <c r="DS132" s="579"/>
      <c r="DT132" s="585"/>
      <c r="DU132" s="256">
        <f t="shared" si="100"/>
        <v>0</v>
      </c>
      <c r="DV132" s="255">
        <f t="shared" si="101"/>
        <v>0</v>
      </c>
      <c r="DW132" s="230">
        <f t="shared" si="102"/>
        <v>0</v>
      </c>
      <c r="DX132" s="231">
        <f t="shared" si="103"/>
        <v>0</v>
      </c>
      <c r="DY132" s="1"/>
      <c r="DZ132" s="1"/>
      <c r="EA132" s="586">
        <v>160</v>
      </c>
      <c r="EB132" s="591"/>
      <c r="EC132" s="585"/>
      <c r="ED132" s="205">
        <v>160</v>
      </c>
      <c r="EE132" s="591"/>
      <c r="EF132" s="585"/>
      <c r="EG132" s="205">
        <v>160</v>
      </c>
      <c r="EH132" s="591"/>
      <c r="EI132" s="585"/>
      <c r="EJ132" s="205">
        <v>160</v>
      </c>
      <c r="EK132" s="591"/>
      <c r="EL132" s="585"/>
      <c r="EM132" s="177">
        <v>160</v>
      </c>
      <c r="EN132" s="584"/>
      <c r="EO132" s="585"/>
      <c r="EP132" s="205">
        <v>160</v>
      </c>
      <c r="EQ132" s="591"/>
      <c r="ER132" s="585"/>
      <c r="ES132" s="177">
        <v>160</v>
      </c>
      <c r="ET132" s="584"/>
      <c r="EU132" s="585"/>
      <c r="EV132" s="205">
        <v>160</v>
      </c>
      <c r="EW132" s="591"/>
      <c r="EX132" s="585"/>
      <c r="EY132" s="256">
        <f t="shared" si="104"/>
        <v>0</v>
      </c>
      <c r="EZ132" s="255">
        <f t="shared" si="105"/>
        <v>0</v>
      </c>
      <c r="FA132" s="230">
        <f t="shared" si="106"/>
        <v>0</v>
      </c>
      <c r="FB132" s="231">
        <f t="shared" si="107"/>
        <v>0</v>
      </c>
      <c r="FC132" s="1"/>
      <c r="FD132" s="1"/>
      <c r="FE132" s="586">
        <v>160</v>
      </c>
      <c r="FF132" s="591"/>
      <c r="FG132" s="585"/>
      <c r="FH132" s="205">
        <v>160</v>
      </c>
      <c r="FI132" s="591"/>
      <c r="FJ132" s="585"/>
      <c r="FK132" s="205">
        <v>160</v>
      </c>
      <c r="FL132" s="591"/>
      <c r="FM132" s="585"/>
      <c r="FN132" s="205">
        <v>160</v>
      </c>
      <c r="FO132" s="591"/>
      <c r="FP132" s="585"/>
      <c r="FQ132" s="205">
        <v>160</v>
      </c>
      <c r="FR132" s="591"/>
      <c r="FS132" s="585"/>
      <c r="FT132" s="205">
        <v>160</v>
      </c>
      <c r="FU132" s="591"/>
      <c r="FV132" s="585"/>
      <c r="FW132" s="205">
        <v>160</v>
      </c>
      <c r="FX132" s="591"/>
      <c r="FY132" s="585"/>
      <c r="FZ132" s="205">
        <v>160</v>
      </c>
      <c r="GA132" s="591"/>
      <c r="GB132" s="585"/>
      <c r="GC132" s="256">
        <f t="shared" si="108"/>
        <v>0</v>
      </c>
      <c r="GD132" s="255">
        <f t="shared" si="109"/>
        <v>0</v>
      </c>
      <c r="GE132" s="230">
        <f t="shared" si="110"/>
        <v>0</v>
      </c>
      <c r="GF132" s="231">
        <f t="shared" si="111"/>
        <v>0</v>
      </c>
      <c r="GG132" s="1"/>
      <c r="GH132" s="1"/>
      <c r="GI132" s="586">
        <v>160</v>
      </c>
      <c r="GJ132" s="591"/>
      <c r="GK132" s="585"/>
      <c r="GL132" s="205">
        <v>160</v>
      </c>
      <c r="GM132" s="591"/>
      <c r="GN132" s="585"/>
      <c r="GO132" s="177">
        <v>160</v>
      </c>
      <c r="GP132" s="584"/>
      <c r="GQ132" s="585"/>
      <c r="GR132" s="177">
        <v>160</v>
      </c>
      <c r="GS132" s="584"/>
      <c r="GT132" s="585"/>
      <c r="GU132" s="177">
        <v>160</v>
      </c>
      <c r="GV132" s="584"/>
      <c r="GW132" s="585"/>
      <c r="GX132" s="177">
        <v>160</v>
      </c>
      <c r="GY132" s="584"/>
      <c r="GZ132" s="585"/>
      <c r="HA132" s="205">
        <v>160</v>
      </c>
      <c r="HB132" s="591"/>
      <c r="HC132" s="585"/>
      <c r="HD132" s="205">
        <v>160</v>
      </c>
      <c r="HE132" s="591"/>
      <c r="HF132" s="585"/>
      <c r="HG132" s="256">
        <f t="shared" si="112"/>
        <v>0</v>
      </c>
      <c r="HH132" s="255">
        <f t="shared" si="113"/>
        <v>0</v>
      </c>
      <c r="HI132" s="230">
        <f t="shared" si="114"/>
        <v>0</v>
      </c>
      <c r="HJ132" s="231">
        <f t="shared" si="115"/>
        <v>0</v>
      </c>
      <c r="HK132" s="1"/>
      <c r="HL132" s="1"/>
      <c r="HM132" s="177">
        <v>160</v>
      </c>
      <c r="HN132" s="584"/>
      <c r="HO132" s="585"/>
      <c r="HP132" s="177">
        <v>160</v>
      </c>
      <c r="HQ132" s="584"/>
      <c r="HR132" s="585"/>
      <c r="HS132" s="177">
        <v>160</v>
      </c>
      <c r="HT132" s="584"/>
      <c r="HU132" s="585"/>
      <c r="HV132" s="177">
        <v>160</v>
      </c>
      <c r="HW132" s="584"/>
      <c r="HX132" s="585"/>
      <c r="HY132" s="177">
        <v>160</v>
      </c>
      <c r="HZ132" s="584"/>
      <c r="IA132" s="585"/>
      <c r="IB132" s="177">
        <v>160</v>
      </c>
      <c r="IC132" s="584"/>
      <c r="ID132" s="585"/>
      <c r="IE132" s="177">
        <v>160</v>
      </c>
      <c r="IF132" s="584"/>
      <c r="IG132" s="585"/>
      <c r="IH132" s="177">
        <v>160</v>
      </c>
      <c r="II132" s="584"/>
      <c r="IJ132" s="585"/>
      <c r="IK132" s="256">
        <f t="shared" si="116"/>
        <v>0</v>
      </c>
      <c r="IL132" s="255">
        <f t="shared" si="117"/>
        <v>0</v>
      </c>
      <c r="IM132" s="230">
        <f t="shared" si="118"/>
        <v>0</v>
      </c>
      <c r="IN132" s="231">
        <f t="shared" si="119"/>
        <v>0</v>
      </c>
      <c r="IO132" s="1"/>
      <c r="IP132" s="1"/>
      <c r="IQ132" s="177">
        <v>160</v>
      </c>
      <c r="IR132" s="584"/>
      <c r="IS132" s="585"/>
      <c r="IT132" s="177">
        <v>160</v>
      </c>
      <c r="IU132" s="584"/>
      <c r="IV132" s="585"/>
      <c r="IW132" s="177">
        <v>160</v>
      </c>
      <c r="IX132" s="584"/>
      <c r="IY132" s="585"/>
      <c r="IZ132" s="177">
        <v>160</v>
      </c>
      <c r="JA132" s="584"/>
      <c r="JB132" s="585"/>
      <c r="JC132" s="177">
        <v>160</v>
      </c>
      <c r="JD132" s="584"/>
      <c r="JE132" s="585"/>
      <c r="JF132" s="177">
        <v>160</v>
      </c>
      <c r="JG132" s="584"/>
      <c r="JH132" s="585"/>
      <c r="JI132" s="568">
        <v>160</v>
      </c>
      <c r="JJ132" s="584"/>
      <c r="JK132" s="585"/>
      <c r="JL132" s="177">
        <v>160</v>
      </c>
      <c r="JM132" s="584"/>
      <c r="JN132" s="585"/>
      <c r="JO132" s="256">
        <f t="shared" si="120"/>
        <v>0</v>
      </c>
      <c r="JP132" s="255">
        <f t="shared" si="121"/>
        <v>0</v>
      </c>
      <c r="JQ132" s="230">
        <f t="shared" si="122"/>
        <v>0</v>
      </c>
      <c r="JR132" s="231">
        <f t="shared" si="123"/>
        <v>0</v>
      </c>
      <c r="JS132" s="1"/>
      <c r="JT132" s="1"/>
      <c r="JU132" s="586">
        <v>160</v>
      </c>
      <c r="JV132" s="591"/>
      <c r="JW132" s="585"/>
      <c r="JX132" s="177">
        <v>160</v>
      </c>
      <c r="JY132" s="584"/>
      <c r="JZ132" s="585"/>
      <c r="KA132" s="205">
        <v>160</v>
      </c>
      <c r="KB132" s="591"/>
      <c r="KC132" s="585"/>
      <c r="KD132" s="205">
        <v>160</v>
      </c>
      <c r="KE132" s="591"/>
      <c r="KF132" s="585"/>
      <c r="KG132" s="177">
        <v>160</v>
      </c>
      <c r="KH132" s="584"/>
      <c r="KI132" s="585"/>
      <c r="KJ132" s="177">
        <v>160</v>
      </c>
      <c r="KK132" s="584"/>
      <c r="KL132" s="585"/>
      <c r="KM132" s="177">
        <v>160</v>
      </c>
      <c r="KN132" s="584"/>
      <c r="KO132" s="585"/>
      <c r="KP132" s="177">
        <v>160</v>
      </c>
      <c r="KQ132" s="584"/>
      <c r="KR132" s="585"/>
      <c r="KS132" s="256">
        <f t="shared" si="124"/>
        <v>0</v>
      </c>
      <c r="KT132" s="255">
        <f t="shared" si="125"/>
        <v>0</v>
      </c>
      <c r="KU132" s="230">
        <f t="shared" si="126"/>
        <v>0</v>
      </c>
      <c r="KV132" s="231">
        <f t="shared" si="127"/>
        <v>0</v>
      </c>
      <c r="KW132" s="1"/>
      <c r="KX132" s="1"/>
      <c r="KY132" s="589" t="s">
        <v>300</v>
      </c>
      <c r="KZ132" s="595">
        <v>160</v>
      </c>
      <c r="LA132" s="591"/>
      <c r="LB132" s="178"/>
      <c r="LC132" s="256">
        <f t="shared" si="128"/>
        <v>0</v>
      </c>
      <c r="LD132" s="231">
        <f t="shared" si="132"/>
        <v>0</v>
      </c>
      <c r="LE132" s="230">
        <f t="shared" si="129"/>
        <v>0</v>
      </c>
      <c r="LF132" s="255">
        <f t="shared" si="133"/>
        <v>0</v>
      </c>
      <c r="LG132" s="592"/>
      <c r="LH132" s="1"/>
      <c r="LI132" s="1"/>
      <c r="LJ132" s="232">
        <f t="shared" si="134"/>
        <v>0</v>
      </c>
      <c r="LK132" s="259">
        <f t="shared" si="135"/>
        <v>0</v>
      </c>
      <c r="LL132" s="230">
        <f t="shared" si="136"/>
        <v>0</v>
      </c>
      <c r="LM132" s="231">
        <f t="shared" si="137"/>
        <v>0</v>
      </c>
      <c r="LN132" s="234">
        <f t="shared" si="138"/>
        <v>0</v>
      </c>
      <c r="LO132" s="233">
        <f t="shared" si="139"/>
        <v>0</v>
      </c>
      <c r="LP132" s="230">
        <f t="shared" si="140"/>
        <v>0</v>
      </c>
      <c r="LQ132" s="255">
        <f t="shared" si="141"/>
        <v>0</v>
      </c>
      <c r="LR132" s="426">
        <f t="shared" si="142"/>
        <v>0</v>
      </c>
      <c r="LS132" s="434">
        <f t="shared" si="143"/>
        <v>0</v>
      </c>
      <c r="LT132" s="426">
        <f t="shared" si="144"/>
        <v>0</v>
      </c>
      <c r="LU132" s="431">
        <f t="shared" si="145"/>
        <v>0</v>
      </c>
      <c r="LV132" s="429" t="s">
        <v>343</v>
      </c>
      <c r="LW132" s="434" t="s">
        <v>343</v>
      </c>
      <c r="LX132" s="426">
        <f t="shared" si="146"/>
        <v>0</v>
      </c>
      <c r="LY132" s="431">
        <f t="shared" si="147"/>
        <v>0</v>
      </c>
      <c r="LZ132" s="1"/>
      <c r="MD132" s="26"/>
      <c r="ME132" s="26"/>
      <c r="MG132" s="26"/>
    </row>
    <row r="133" spans="2:345" s="4" customFormat="1" ht="16.5" customHeight="1" x14ac:dyDescent="0.25">
      <c r="B133" s="46" t="s">
        <v>347</v>
      </c>
      <c r="C133" s="952"/>
      <c r="D133" s="953"/>
      <c r="E133" s="313"/>
      <c r="F133" s="314"/>
      <c r="G133" s="315"/>
      <c r="H133" s="59"/>
      <c r="I133" s="57">
        <f>INT(ROUND(F133,2)*(IF(RIGHT(G133,1)="*",data!$J$11*H133+(IF(H133&gt;0, data!$K$11,0)),(IF(G133&gt;0,data!$J$11*RIGHT(G133,5)+data!$K$11,0)))))</f>
        <v>0</v>
      </c>
      <c r="J133" s="57">
        <f t="shared" si="148"/>
        <v>0</v>
      </c>
      <c r="K133" s="319"/>
      <c r="L133" s="320"/>
      <c r="M133" s="318"/>
      <c r="N133" s="57">
        <f>INT(ROUND(F133,2)*(IF(J133&gt;0,(IF(L133="ano",data!$J$6,0)),0)))</f>
        <v>0</v>
      </c>
      <c r="O133" s="61">
        <f t="shared" si="149"/>
        <v>0</v>
      </c>
      <c r="P133" s="63">
        <f t="shared" si="150"/>
        <v>0</v>
      </c>
      <c r="Q133" s="26"/>
      <c r="R133" s="292" t="str">
        <f t="shared" si="151"/>
        <v/>
      </c>
      <c r="S133" s="293" t="str">
        <f t="shared" si="152"/>
        <v/>
      </c>
      <c r="T133" s="65" t="s">
        <v>343</v>
      </c>
      <c r="U133" s="294" t="str">
        <f t="shared" si="153"/>
        <v/>
      </c>
      <c r="V133" s="4">
        <f t="shared" si="131"/>
        <v>0</v>
      </c>
      <c r="W133" s="26">
        <f t="shared" si="154"/>
        <v>0</v>
      </c>
      <c r="X133" s="26">
        <f>IF(OR(G133=data!$I$18,G133=data!$I$19,G133=data!$I$20,G133=data!$I$21,G133=data!$I$22,G133=data!$I$23,G133=data!$I$24,G133=data!$I$25,G133=data!$I$26,G133=data!$I$27,G133=data!$I$28,G133=data!$I$29,G133=data!$I$30,G133=data!$I$31,G133=data!$I$32,G133=data!$I$33,G133=data!$I$34,G133=data!$I$35,G133=data!$I$36,G133=data!$I$37,G133=data!$I$38,G133=data!$I$39,G133=data!$I$40,G133=data!$I$41,G133=data!$I$42,G133=data!$I$43,G133=data!$I$44),1,0)</f>
        <v>0</v>
      </c>
      <c r="Z133" s="179" t="s">
        <v>300</v>
      </c>
      <c r="AA133" s="10"/>
      <c r="AB133" s="10"/>
      <c r="AC133" s="171">
        <v>160</v>
      </c>
      <c r="AD133" s="336"/>
      <c r="AE133" s="227"/>
      <c r="AF133" s="171">
        <v>160</v>
      </c>
      <c r="AG133" s="336"/>
      <c r="AH133" s="227"/>
      <c r="AI133" s="171">
        <v>160</v>
      </c>
      <c r="AJ133" s="336"/>
      <c r="AK133" s="227"/>
      <c r="AL133" s="171">
        <v>160</v>
      </c>
      <c r="AM133" s="336"/>
      <c r="AN133" s="227"/>
      <c r="AO133" s="171">
        <v>160</v>
      </c>
      <c r="AP133" s="336"/>
      <c r="AQ133" s="227"/>
      <c r="AR133" s="171">
        <v>160</v>
      </c>
      <c r="AS133" s="336"/>
      <c r="AT133" s="227"/>
      <c r="AU133" s="171">
        <v>160</v>
      </c>
      <c r="AV133" s="336"/>
      <c r="AW133" s="227"/>
      <c r="AX133" s="171">
        <v>160</v>
      </c>
      <c r="AY133" s="336"/>
      <c r="AZ133" s="227"/>
      <c r="BA133" s="171">
        <v>160</v>
      </c>
      <c r="BB133" s="336"/>
      <c r="BC133" s="227"/>
      <c r="BD133" s="171">
        <v>160</v>
      </c>
      <c r="BE133" s="336"/>
      <c r="BF133" s="227"/>
      <c r="BG133" s="171">
        <v>160</v>
      </c>
      <c r="BH133" s="336"/>
      <c r="BI133" s="227"/>
      <c r="BJ133" s="171">
        <v>160</v>
      </c>
      <c r="BK133" s="336"/>
      <c r="BL133" s="227"/>
      <c r="BM133" s="337">
        <f t="shared" si="92"/>
        <v>0</v>
      </c>
      <c r="BN133" s="231">
        <f t="shared" si="93"/>
        <v>0</v>
      </c>
      <c r="BO133" s="230">
        <f t="shared" si="94"/>
        <v>0</v>
      </c>
      <c r="BP133" s="231">
        <f t="shared" si="95"/>
        <v>0</v>
      </c>
      <c r="BQ133" s="1"/>
      <c r="BR133" s="1"/>
      <c r="BS133" s="167">
        <v>160</v>
      </c>
      <c r="BT133" s="335"/>
      <c r="BU133" s="180"/>
      <c r="BV133" s="167">
        <v>160</v>
      </c>
      <c r="BW133" s="335"/>
      <c r="BX133" s="180"/>
      <c r="BY133" s="167">
        <v>160</v>
      </c>
      <c r="BZ133" s="335"/>
      <c r="CA133" s="180"/>
      <c r="CB133" s="167">
        <v>160</v>
      </c>
      <c r="CC133" s="335"/>
      <c r="CD133" s="180"/>
      <c r="CE133" s="167">
        <v>160</v>
      </c>
      <c r="CF133" s="335"/>
      <c r="CG133" s="180"/>
      <c r="CH133" s="167">
        <v>160</v>
      </c>
      <c r="CI133" s="335"/>
      <c r="CJ133" s="180"/>
      <c r="CK133" s="167">
        <v>160</v>
      </c>
      <c r="CL133" s="335"/>
      <c r="CM133" s="180"/>
      <c r="CN133" s="167">
        <v>160</v>
      </c>
      <c r="CO133" s="335"/>
      <c r="CP133" s="180"/>
      <c r="CQ133" s="256">
        <f t="shared" si="96"/>
        <v>0</v>
      </c>
      <c r="CR133" s="255">
        <f t="shared" si="97"/>
        <v>0</v>
      </c>
      <c r="CS133" s="230">
        <f t="shared" si="98"/>
        <v>0</v>
      </c>
      <c r="CT133" s="231">
        <f t="shared" si="99"/>
        <v>0</v>
      </c>
      <c r="CU133" s="1"/>
      <c r="CV133" s="1"/>
      <c r="CW133" s="167">
        <v>160</v>
      </c>
      <c r="CX133" s="351"/>
      <c r="CY133" s="172"/>
      <c r="CZ133" s="198">
        <v>160</v>
      </c>
      <c r="DA133" s="336"/>
      <c r="DB133" s="172"/>
      <c r="DC133" s="198">
        <v>160</v>
      </c>
      <c r="DD133" s="336"/>
      <c r="DE133" s="172"/>
      <c r="DF133" s="198">
        <v>160</v>
      </c>
      <c r="DG133" s="336"/>
      <c r="DH133" s="172"/>
      <c r="DI133" s="198">
        <v>160</v>
      </c>
      <c r="DJ133" s="336"/>
      <c r="DK133" s="172"/>
      <c r="DL133" s="167">
        <v>160</v>
      </c>
      <c r="DM133" s="351"/>
      <c r="DN133" s="172"/>
      <c r="DO133" s="198">
        <v>160</v>
      </c>
      <c r="DP133" s="336"/>
      <c r="DQ133" s="172"/>
      <c r="DR133" s="198">
        <v>160</v>
      </c>
      <c r="DS133" s="336"/>
      <c r="DT133" s="172"/>
      <c r="DU133" s="256">
        <f t="shared" si="100"/>
        <v>0</v>
      </c>
      <c r="DV133" s="255">
        <f t="shared" si="101"/>
        <v>0</v>
      </c>
      <c r="DW133" s="230">
        <f t="shared" si="102"/>
        <v>0</v>
      </c>
      <c r="DX133" s="231">
        <f t="shared" si="103"/>
        <v>0</v>
      </c>
      <c r="DY133" s="1"/>
      <c r="DZ133" s="1"/>
      <c r="EA133" s="357">
        <v>160</v>
      </c>
      <c r="EB133" s="335"/>
      <c r="EC133" s="172"/>
      <c r="ED133" s="198">
        <v>160</v>
      </c>
      <c r="EE133" s="335"/>
      <c r="EF133" s="172"/>
      <c r="EG133" s="198">
        <v>160</v>
      </c>
      <c r="EH133" s="335"/>
      <c r="EI133" s="172"/>
      <c r="EJ133" s="198">
        <v>160</v>
      </c>
      <c r="EK133" s="335"/>
      <c r="EL133" s="172"/>
      <c r="EM133" s="167">
        <v>160</v>
      </c>
      <c r="EN133" s="351"/>
      <c r="EO133" s="172"/>
      <c r="EP133" s="198">
        <v>160</v>
      </c>
      <c r="EQ133" s="335"/>
      <c r="ER133" s="172"/>
      <c r="ES133" s="167">
        <v>160</v>
      </c>
      <c r="ET133" s="351"/>
      <c r="EU133" s="172"/>
      <c r="EV133" s="198">
        <v>160</v>
      </c>
      <c r="EW133" s="335"/>
      <c r="EX133" s="172"/>
      <c r="EY133" s="256">
        <f t="shared" si="104"/>
        <v>0</v>
      </c>
      <c r="EZ133" s="255">
        <f t="shared" si="105"/>
        <v>0</v>
      </c>
      <c r="FA133" s="230">
        <f t="shared" si="106"/>
        <v>0</v>
      </c>
      <c r="FB133" s="231">
        <f t="shared" si="107"/>
        <v>0</v>
      </c>
      <c r="FC133" s="1"/>
      <c r="FD133" s="1"/>
      <c r="FE133" s="357">
        <v>160</v>
      </c>
      <c r="FF133" s="335"/>
      <c r="FG133" s="172"/>
      <c r="FH133" s="198">
        <v>160</v>
      </c>
      <c r="FI133" s="335"/>
      <c r="FJ133" s="172"/>
      <c r="FK133" s="198">
        <v>160</v>
      </c>
      <c r="FL133" s="335"/>
      <c r="FM133" s="172"/>
      <c r="FN133" s="198">
        <v>160</v>
      </c>
      <c r="FO133" s="335"/>
      <c r="FP133" s="172"/>
      <c r="FQ133" s="198">
        <v>160</v>
      </c>
      <c r="FR133" s="335"/>
      <c r="FS133" s="172"/>
      <c r="FT133" s="198">
        <v>160</v>
      </c>
      <c r="FU133" s="335"/>
      <c r="FV133" s="172"/>
      <c r="FW133" s="198">
        <v>160</v>
      </c>
      <c r="FX133" s="335"/>
      <c r="FY133" s="172"/>
      <c r="FZ133" s="198">
        <v>160</v>
      </c>
      <c r="GA133" s="335"/>
      <c r="GB133" s="172"/>
      <c r="GC133" s="256">
        <f t="shared" si="108"/>
        <v>0</v>
      </c>
      <c r="GD133" s="255">
        <f t="shared" si="109"/>
        <v>0</v>
      </c>
      <c r="GE133" s="230">
        <f t="shared" si="110"/>
        <v>0</v>
      </c>
      <c r="GF133" s="231">
        <f t="shared" si="111"/>
        <v>0</v>
      </c>
      <c r="GG133" s="1"/>
      <c r="GH133" s="1"/>
      <c r="GI133" s="357">
        <v>160</v>
      </c>
      <c r="GJ133" s="335"/>
      <c r="GK133" s="172"/>
      <c r="GL133" s="198">
        <v>160</v>
      </c>
      <c r="GM133" s="335"/>
      <c r="GN133" s="172"/>
      <c r="GO133" s="167">
        <v>160</v>
      </c>
      <c r="GP133" s="351"/>
      <c r="GQ133" s="172"/>
      <c r="GR133" s="167">
        <v>160</v>
      </c>
      <c r="GS133" s="351"/>
      <c r="GT133" s="172"/>
      <c r="GU133" s="167">
        <v>160</v>
      </c>
      <c r="GV133" s="351"/>
      <c r="GW133" s="172"/>
      <c r="GX133" s="167">
        <v>160</v>
      </c>
      <c r="GY133" s="351"/>
      <c r="GZ133" s="172"/>
      <c r="HA133" s="198">
        <v>160</v>
      </c>
      <c r="HB133" s="335"/>
      <c r="HC133" s="172"/>
      <c r="HD133" s="198">
        <v>160</v>
      </c>
      <c r="HE133" s="335"/>
      <c r="HF133" s="172"/>
      <c r="HG133" s="256">
        <f t="shared" si="112"/>
        <v>0</v>
      </c>
      <c r="HH133" s="255">
        <f t="shared" si="113"/>
        <v>0</v>
      </c>
      <c r="HI133" s="230">
        <f t="shared" si="114"/>
        <v>0</v>
      </c>
      <c r="HJ133" s="231">
        <f t="shared" si="115"/>
        <v>0</v>
      </c>
      <c r="HK133" s="1"/>
      <c r="HL133" s="1"/>
      <c r="HM133" s="167">
        <v>160</v>
      </c>
      <c r="HN133" s="351"/>
      <c r="HO133" s="172"/>
      <c r="HP133" s="167">
        <v>160</v>
      </c>
      <c r="HQ133" s="351"/>
      <c r="HR133" s="172"/>
      <c r="HS133" s="167">
        <v>160</v>
      </c>
      <c r="HT133" s="351"/>
      <c r="HU133" s="172"/>
      <c r="HV133" s="167">
        <v>160</v>
      </c>
      <c r="HW133" s="351"/>
      <c r="HX133" s="172"/>
      <c r="HY133" s="167">
        <v>160</v>
      </c>
      <c r="HZ133" s="351"/>
      <c r="IA133" s="172"/>
      <c r="IB133" s="167">
        <v>160</v>
      </c>
      <c r="IC133" s="351"/>
      <c r="ID133" s="172"/>
      <c r="IE133" s="167">
        <v>160</v>
      </c>
      <c r="IF133" s="351"/>
      <c r="IG133" s="172"/>
      <c r="IH133" s="167">
        <v>160</v>
      </c>
      <c r="II133" s="351"/>
      <c r="IJ133" s="172"/>
      <c r="IK133" s="256">
        <f t="shared" si="116"/>
        <v>0</v>
      </c>
      <c r="IL133" s="255">
        <f t="shared" si="117"/>
        <v>0</v>
      </c>
      <c r="IM133" s="230">
        <f t="shared" si="118"/>
        <v>0</v>
      </c>
      <c r="IN133" s="231">
        <f t="shared" si="119"/>
        <v>0</v>
      </c>
      <c r="IO133" s="1"/>
      <c r="IP133" s="1"/>
      <c r="IQ133" s="167">
        <v>160</v>
      </c>
      <c r="IR133" s="351"/>
      <c r="IS133" s="172"/>
      <c r="IT133" s="167">
        <v>160</v>
      </c>
      <c r="IU133" s="351"/>
      <c r="IV133" s="172"/>
      <c r="IW133" s="167">
        <v>160</v>
      </c>
      <c r="IX133" s="351"/>
      <c r="IY133" s="172"/>
      <c r="IZ133" s="167">
        <v>160</v>
      </c>
      <c r="JA133" s="351"/>
      <c r="JB133" s="172"/>
      <c r="JC133" s="167">
        <v>160</v>
      </c>
      <c r="JD133" s="351"/>
      <c r="JE133" s="172"/>
      <c r="JF133" s="167">
        <v>160</v>
      </c>
      <c r="JG133" s="351"/>
      <c r="JH133" s="172"/>
      <c r="JI133" s="209">
        <v>160</v>
      </c>
      <c r="JJ133" s="351"/>
      <c r="JK133" s="172"/>
      <c r="JL133" s="167">
        <v>160</v>
      </c>
      <c r="JM133" s="351"/>
      <c r="JN133" s="172"/>
      <c r="JO133" s="256">
        <f t="shared" si="120"/>
        <v>0</v>
      </c>
      <c r="JP133" s="255">
        <f t="shared" si="121"/>
        <v>0</v>
      </c>
      <c r="JQ133" s="230">
        <f t="shared" si="122"/>
        <v>0</v>
      </c>
      <c r="JR133" s="231">
        <f t="shared" si="123"/>
        <v>0</v>
      </c>
      <c r="JS133" s="1"/>
      <c r="JT133" s="1"/>
      <c r="JU133" s="357">
        <v>160</v>
      </c>
      <c r="JV133" s="335"/>
      <c r="JW133" s="172"/>
      <c r="JX133" s="167">
        <v>160</v>
      </c>
      <c r="JY133" s="351"/>
      <c r="JZ133" s="172"/>
      <c r="KA133" s="198">
        <v>160</v>
      </c>
      <c r="KB133" s="335"/>
      <c r="KC133" s="172"/>
      <c r="KD133" s="198">
        <v>160</v>
      </c>
      <c r="KE133" s="335"/>
      <c r="KF133" s="172"/>
      <c r="KG133" s="167">
        <v>160</v>
      </c>
      <c r="KH133" s="351"/>
      <c r="KI133" s="172"/>
      <c r="KJ133" s="167">
        <v>160</v>
      </c>
      <c r="KK133" s="351"/>
      <c r="KL133" s="172"/>
      <c r="KM133" s="167">
        <v>160</v>
      </c>
      <c r="KN133" s="351"/>
      <c r="KO133" s="172"/>
      <c r="KP133" s="167">
        <v>160</v>
      </c>
      <c r="KQ133" s="351"/>
      <c r="KR133" s="172"/>
      <c r="KS133" s="256">
        <f t="shared" si="124"/>
        <v>0</v>
      </c>
      <c r="KT133" s="255">
        <f t="shared" si="125"/>
        <v>0</v>
      </c>
      <c r="KU133" s="230">
        <f t="shared" si="126"/>
        <v>0</v>
      </c>
      <c r="KV133" s="231">
        <f t="shared" si="127"/>
        <v>0</v>
      </c>
      <c r="KW133" s="1"/>
      <c r="KX133" s="1"/>
      <c r="KY133" s="287" t="s">
        <v>300</v>
      </c>
      <c r="KZ133" s="365">
        <v>160</v>
      </c>
      <c r="LA133" s="335"/>
      <c r="LB133" s="180"/>
      <c r="LC133" s="256">
        <f t="shared" si="128"/>
        <v>0</v>
      </c>
      <c r="LD133" s="231">
        <f t="shared" si="132"/>
        <v>0</v>
      </c>
      <c r="LE133" s="230">
        <f t="shared" si="129"/>
        <v>0</v>
      </c>
      <c r="LF133" s="255">
        <f t="shared" si="133"/>
        <v>0</v>
      </c>
      <c r="LG133" s="297"/>
      <c r="LH133" s="1"/>
      <c r="LI133" s="1"/>
      <c r="LJ133" s="232">
        <f t="shared" si="134"/>
        <v>0</v>
      </c>
      <c r="LK133" s="259">
        <f t="shared" si="135"/>
        <v>0</v>
      </c>
      <c r="LL133" s="230">
        <f t="shared" si="136"/>
        <v>0</v>
      </c>
      <c r="LM133" s="231">
        <f t="shared" si="137"/>
        <v>0</v>
      </c>
      <c r="LN133" s="234">
        <f t="shared" si="138"/>
        <v>0</v>
      </c>
      <c r="LO133" s="233">
        <f t="shared" si="139"/>
        <v>0</v>
      </c>
      <c r="LP133" s="230">
        <f t="shared" si="140"/>
        <v>0</v>
      </c>
      <c r="LQ133" s="255">
        <f t="shared" si="141"/>
        <v>0</v>
      </c>
      <c r="LR133" s="426">
        <f t="shared" si="142"/>
        <v>0</v>
      </c>
      <c r="LS133" s="434">
        <f t="shared" si="143"/>
        <v>0</v>
      </c>
      <c r="LT133" s="426">
        <f t="shared" si="144"/>
        <v>0</v>
      </c>
      <c r="LU133" s="431">
        <f t="shared" si="145"/>
        <v>0</v>
      </c>
      <c r="LV133" s="429" t="s">
        <v>343</v>
      </c>
      <c r="LW133" s="434" t="s">
        <v>343</v>
      </c>
      <c r="LX133" s="426">
        <f t="shared" si="146"/>
        <v>0</v>
      </c>
      <c r="LY133" s="431">
        <f t="shared" si="147"/>
        <v>0</v>
      </c>
      <c r="LZ133" s="1"/>
      <c r="MD133" s="26"/>
      <c r="ME133" s="26"/>
      <c r="MG133" s="26"/>
    </row>
    <row r="134" spans="2:345" s="4" customFormat="1" ht="15" hidden="1" customHeight="1" x14ac:dyDescent="0.25">
      <c r="B134" s="46"/>
      <c r="C134" s="948"/>
      <c r="D134" s="949"/>
      <c r="E134" s="601"/>
      <c r="F134" s="602"/>
      <c r="G134" s="603"/>
      <c r="H134" s="58"/>
      <c r="I134" s="57">
        <f>INT(ROUND(F134,2)*(IF(RIGHT(G134,1)="*",data!$J$11*H134+(IF(H134&gt;0, data!$K$11,0)),(IF(G134&gt;0,data!$J$11*RIGHT(G134,5)+data!$K$11,0)))))</f>
        <v>0</v>
      </c>
      <c r="J134" s="57">
        <f t="shared" si="148"/>
        <v>0</v>
      </c>
      <c r="K134" s="594"/>
      <c r="L134" s="567"/>
      <c r="M134" s="131"/>
      <c r="N134" s="57">
        <f>INT(ROUND(F134,2)*(IF(J134&gt;0,(IF(L134="ano",data!$J$6,0)),0)))</f>
        <v>0</v>
      </c>
      <c r="O134" s="61">
        <f t="shared" si="149"/>
        <v>0</v>
      </c>
      <c r="P134" s="63">
        <f t="shared" si="150"/>
        <v>0</v>
      </c>
      <c r="Q134" s="26"/>
      <c r="R134" s="292" t="str">
        <f t="shared" si="151"/>
        <v/>
      </c>
      <c r="S134" s="293" t="str">
        <f t="shared" si="152"/>
        <v/>
      </c>
      <c r="T134" s="65" t="s">
        <v>343</v>
      </c>
      <c r="U134" s="294" t="str">
        <f t="shared" si="153"/>
        <v/>
      </c>
      <c r="V134" s="4">
        <f t="shared" si="131"/>
        <v>0</v>
      </c>
      <c r="W134" s="26">
        <f t="shared" si="154"/>
        <v>0</v>
      </c>
      <c r="X134" s="26">
        <f>IF(OR(G134=data!$I$18,G134=data!$I$19,G134=data!$I$20,G134=data!$I$21,G134=data!$I$22,G134=data!$I$23,G134=data!$I$24,G134=data!$I$25,G134=data!$I$26,G134=data!$I$27,G134=data!$I$28,G134=data!$I$29,G134=data!$I$30,G134=data!$I$31,G134=data!$I$32,G134=data!$I$33,G134=data!$I$34,G134=data!$I$35,G134=data!$I$36,G134=data!$I$37,G134=data!$I$38,G134=data!$I$39,G134=data!$I$40,G134=data!$I$41,G134=data!$I$42,G134=data!$I$43,G134=data!$I$44),1,0)</f>
        <v>0</v>
      </c>
      <c r="Z134" s="176" t="s">
        <v>300</v>
      </c>
      <c r="AA134" s="10"/>
      <c r="AB134" s="10"/>
      <c r="AC134" s="578">
        <v>160</v>
      </c>
      <c r="AD134" s="579"/>
      <c r="AE134" s="580"/>
      <c r="AF134" s="578">
        <v>160</v>
      </c>
      <c r="AG134" s="579"/>
      <c r="AH134" s="580"/>
      <c r="AI134" s="578">
        <v>160</v>
      </c>
      <c r="AJ134" s="579"/>
      <c r="AK134" s="580"/>
      <c r="AL134" s="578">
        <v>160</v>
      </c>
      <c r="AM134" s="579"/>
      <c r="AN134" s="580"/>
      <c r="AO134" s="578">
        <v>160</v>
      </c>
      <c r="AP134" s="579"/>
      <c r="AQ134" s="580"/>
      <c r="AR134" s="578">
        <v>160</v>
      </c>
      <c r="AS134" s="579"/>
      <c r="AT134" s="580"/>
      <c r="AU134" s="578">
        <v>160</v>
      </c>
      <c r="AV134" s="579"/>
      <c r="AW134" s="580"/>
      <c r="AX134" s="578">
        <v>160</v>
      </c>
      <c r="AY134" s="579"/>
      <c r="AZ134" s="580"/>
      <c r="BA134" s="578">
        <v>160</v>
      </c>
      <c r="BB134" s="579"/>
      <c r="BC134" s="580"/>
      <c r="BD134" s="578">
        <v>160</v>
      </c>
      <c r="BE134" s="579"/>
      <c r="BF134" s="580"/>
      <c r="BG134" s="578">
        <v>160</v>
      </c>
      <c r="BH134" s="579"/>
      <c r="BI134" s="580"/>
      <c r="BJ134" s="578">
        <v>160</v>
      </c>
      <c r="BK134" s="579"/>
      <c r="BL134" s="580"/>
      <c r="BM134" s="337">
        <f t="shared" si="92"/>
        <v>0</v>
      </c>
      <c r="BN134" s="231">
        <f t="shared" si="93"/>
        <v>0</v>
      </c>
      <c r="BO134" s="230">
        <f t="shared" si="94"/>
        <v>0</v>
      </c>
      <c r="BP134" s="231">
        <f t="shared" si="95"/>
        <v>0</v>
      </c>
      <c r="BQ134" s="1"/>
      <c r="BR134" s="1"/>
      <c r="BS134" s="177">
        <v>160</v>
      </c>
      <c r="BT134" s="591"/>
      <c r="BU134" s="178"/>
      <c r="BV134" s="177">
        <v>160</v>
      </c>
      <c r="BW134" s="591"/>
      <c r="BX134" s="178"/>
      <c r="BY134" s="177">
        <v>160</v>
      </c>
      <c r="BZ134" s="591"/>
      <c r="CA134" s="178"/>
      <c r="CB134" s="177">
        <v>160</v>
      </c>
      <c r="CC134" s="591"/>
      <c r="CD134" s="178"/>
      <c r="CE134" s="177">
        <v>160</v>
      </c>
      <c r="CF134" s="591"/>
      <c r="CG134" s="178"/>
      <c r="CH134" s="177">
        <v>160</v>
      </c>
      <c r="CI134" s="591"/>
      <c r="CJ134" s="178"/>
      <c r="CK134" s="177">
        <v>160</v>
      </c>
      <c r="CL134" s="591"/>
      <c r="CM134" s="178"/>
      <c r="CN134" s="177">
        <v>160</v>
      </c>
      <c r="CO134" s="591"/>
      <c r="CP134" s="178"/>
      <c r="CQ134" s="256">
        <f t="shared" si="96"/>
        <v>0</v>
      </c>
      <c r="CR134" s="255">
        <f t="shared" si="97"/>
        <v>0</v>
      </c>
      <c r="CS134" s="230">
        <f t="shared" si="98"/>
        <v>0</v>
      </c>
      <c r="CT134" s="231">
        <f t="shared" si="99"/>
        <v>0</v>
      </c>
      <c r="CU134" s="1"/>
      <c r="CV134" s="1"/>
      <c r="CW134" s="177">
        <v>160</v>
      </c>
      <c r="CX134" s="584"/>
      <c r="CY134" s="585"/>
      <c r="CZ134" s="205">
        <v>160</v>
      </c>
      <c r="DA134" s="579"/>
      <c r="DB134" s="585"/>
      <c r="DC134" s="205">
        <v>160</v>
      </c>
      <c r="DD134" s="579"/>
      <c r="DE134" s="585"/>
      <c r="DF134" s="205">
        <v>160</v>
      </c>
      <c r="DG134" s="579"/>
      <c r="DH134" s="585"/>
      <c r="DI134" s="205">
        <v>160</v>
      </c>
      <c r="DJ134" s="579"/>
      <c r="DK134" s="585"/>
      <c r="DL134" s="177">
        <v>160</v>
      </c>
      <c r="DM134" s="584"/>
      <c r="DN134" s="585"/>
      <c r="DO134" s="205">
        <v>160</v>
      </c>
      <c r="DP134" s="579"/>
      <c r="DQ134" s="585"/>
      <c r="DR134" s="205">
        <v>160</v>
      </c>
      <c r="DS134" s="579"/>
      <c r="DT134" s="585"/>
      <c r="DU134" s="256">
        <f t="shared" si="100"/>
        <v>0</v>
      </c>
      <c r="DV134" s="255">
        <f t="shared" si="101"/>
        <v>0</v>
      </c>
      <c r="DW134" s="230">
        <f t="shared" si="102"/>
        <v>0</v>
      </c>
      <c r="DX134" s="231">
        <f t="shared" si="103"/>
        <v>0</v>
      </c>
      <c r="DY134" s="1"/>
      <c r="DZ134" s="1"/>
      <c r="EA134" s="586">
        <v>160</v>
      </c>
      <c r="EB134" s="591"/>
      <c r="EC134" s="585"/>
      <c r="ED134" s="205">
        <v>160</v>
      </c>
      <c r="EE134" s="591"/>
      <c r="EF134" s="585"/>
      <c r="EG134" s="205">
        <v>160</v>
      </c>
      <c r="EH134" s="591"/>
      <c r="EI134" s="585"/>
      <c r="EJ134" s="205">
        <v>160</v>
      </c>
      <c r="EK134" s="591"/>
      <c r="EL134" s="585"/>
      <c r="EM134" s="177">
        <v>160</v>
      </c>
      <c r="EN134" s="584"/>
      <c r="EO134" s="585"/>
      <c r="EP134" s="205">
        <v>160</v>
      </c>
      <c r="EQ134" s="591"/>
      <c r="ER134" s="585"/>
      <c r="ES134" s="177">
        <v>160</v>
      </c>
      <c r="ET134" s="584"/>
      <c r="EU134" s="585"/>
      <c r="EV134" s="205">
        <v>160</v>
      </c>
      <c r="EW134" s="591"/>
      <c r="EX134" s="585"/>
      <c r="EY134" s="256">
        <f t="shared" si="104"/>
        <v>0</v>
      </c>
      <c r="EZ134" s="255">
        <f t="shared" si="105"/>
        <v>0</v>
      </c>
      <c r="FA134" s="230">
        <f t="shared" si="106"/>
        <v>0</v>
      </c>
      <c r="FB134" s="231">
        <f t="shared" si="107"/>
        <v>0</v>
      </c>
      <c r="FC134" s="1"/>
      <c r="FD134" s="1"/>
      <c r="FE134" s="586">
        <v>160</v>
      </c>
      <c r="FF134" s="591"/>
      <c r="FG134" s="585"/>
      <c r="FH134" s="205">
        <v>160</v>
      </c>
      <c r="FI134" s="591"/>
      <c r="FJ134" s="585"/>
      <c r="FK134" s="205">
        <v>160</v>
      </c>
      <c r="FL134" s="591"/>
      <c r="FM134" s="585"/>
      <c r="FN134" s="205">
        <v>160</v>
      </c>
      <c r="FO134" s="591"/>
      <c r="FP134" s="585"/>
      <c r="FQ134" s="205">
        <v>160</v>
      </c>
      <c r="FR134" s="591"/>
      <c r="FS134" s="585"/>
      <c r="FT134" s="205">
        <v>160</v>
      </c>
      <c r="FU134" s="591"/>
      <c r="FV134" s="585"/>
      <c r="FW134" s="205">
        <v>160</v>
      </c>
      <c r="FX134" s="591"/>
      <c r="FY134" s="585"/>
      <c r="FZ134" s="205">
        <v>160</v>
      </c>
      <c r="GA134" s="591"/>
      <c r="GB134" s="585"/>
      <c r="GC134" s="256">
        <f t="shared" si="108"/>
        <v>0</v>
      </c>
      <c r="GD134" s="255">
        <f t="shared" si="109"/>
        <v>0</v>
      </c>
      <c r="GE134" s="230">
        <f t="shared" si="110"/>
        <v>0</v>
      </c>
      <c r="GF134" s="231">
        <f t="shared" si="111"/>
        <v>0</v>
      </c>
      <c r="GG134" s="1"/>
      <c r="GH134" s="1"/>
      <c r="GI134" s="586">
        <v>160</v>
      </c>
      <c r="GJ134" s="591"/>
      <c r="GK134" s="585"/>
      <c r="GL134" s="205">
        <v>160</v>
      </c>
      <c r="GM134" s="591"/>
      <c r="GN134" s="585"/>
      <c r="GO134" s="177">
        <v>160</v>
      </c>
      <c r="GP134" s="584"/>
      <c r="GQ134" s="585"/>
      <c r="GR134" s="177">
        <v>160</v>
      </c>
      <c r="GS134" s="584"/>
      <c r="GT134" s="585"/>
      <c r="GU134" s="177">
        <v>160</v>
      </c>
      <c r="GV134" s="584"/>
      <c r="GW134" s="585"/>
      <c r="GX134" s="177">
        <v>160</v>
      </c>
      <c r="GY134" s="584"/>
      <c r="GZ134" s="585"/>
      <c r="HA134" s="205">
        <v>160</v>
      </c>
      <c r="HB134" s="591"/>
      <c r="HC134" s="585"/>
      <c r="HD134" s="205">
        <v>160</v>
      </c>
      <c r="HE134" s="591"/>
      <c r="HF134" s="585"/>
      <c r="HG134" s="256">
        <f t="shared" si="112"/>
        <v>0</v>
      </c>
      <c r="HH134" s="255">
        <f t="shared" si="113"/>
        <v>0</v>
      </c>
      <c r="HI134" s="230">
        <f t="shared" si="114"/>
        <v>0</v>
      </c>
      <c r="HJ134" s="231">
        <f t="shared" si="115"/>
        <v>0</v>
      </c>
      <c r="HK134" s="1"/>
      <c r="HL134" s="1"/>
      <c r="HM134" s="177">
        <v>160</v>
      </c>
      <c r="HN134" s="584"/>
      <c r="HO134" s="585"/>
      <c r="HP134" s="177">
        <v>160</v>
      </c>
      <c r="HQ134" s="584"/>
      <c r="HR134" s="585"/>
      <c r="HS134" s="177">
        <v>160</v>
      </c>
      <c r="HT134" s="584"/>
      <c r="HU134" s="585"/>
      <c r="HV134" s="177">
        <v>160</v>
      </c>
      <c r="HW134" s="584"/>
      <c r="HX134" s="585"/>
      <c r="HY134" s="177">
        <v>160</v>
      </c>
      <c r="HZ134" s="584"/>
      <c r="IA134" s="585"/>
      <c r="IB134" s="177">
        <v>160</v>
      </c>
      <c r="IC134" s="584"/>
      <c r="ID134" s="585"/>
      <c r="IE134" s="177">
        <v>160</v>
      </c>
      <c r="IF134" s="584"/>
      <c r="IG134" s="585"/>
      <c r="IH134" s="177">
        <v>160</v>
      </c>
      <c r="II134" s="584"/>
      <c r="IJ134" s="585"/>
      <c r="IK134" s="256">
        <f t="shared" si="116"/>
        <v>0</v>
      </c>
      <c r="IL134" s="255">
        <f t="shared" si="117"/>
        <v>0</v>
      </c>
      <c r="IM134" s="230">
        <f t="shared" si="118"/>
        <v>0</v>
      </c>
      <c r="IN134" s="231">
        <f t="shared" si="119"/>
        <v>0</v>
      </c>
      <c r="IO134" s="1"/>
      <c r="IP134" s="1"/>
      <c r="IQ134" s="177">
        <v>160</v>
      </c>
      <c r="IR134" s="584"/>
      <c r="IS134" s="585"/>
      <c r="IT134" s="177">
        <v>160</v>
      </c>
      <c r="IU134" s="584"/>
      <c r="IV134" s="585"/>
      <c r="IW134" s="177">
        <v>160</v>
      </c>
      <c r="IX134" s="584"/>
      <c r="IY134" s="585"/>
      <c r="IZ134" s="177">
        <v>160</v>
      </c>
      <c r="JA134" s="584"/>
      <c r="JB134" s="585"/>
      <c r="JC134" s="177">
        <v>160</v>
      </c>
      <c r="JD134" s="584"/>
      <c r="JE134" s="585"/>
      <c r="JF134" s="177">
        <v>160</v>
      </c>
      <c r="JG134" s="584"/>
      <c r="JH134" s="585"/>
      <c r="JI134" s="568">
        <v>160</v>
      </c>
      <c r="JJ134" s="584"/>
      <c r="JK134" s="585"/>
      <c r="JL134" s="177">
        <v>160</v>
      </c>
      <c r="JM134" s="584"/>
      <c r="JN134" s="585"/>
      <c r="JO134" s="256">
        <f t="shared" si="120"/>
        <v>0</v>
      </c>
      <c r="JP134" s="255">
        <f t="shared" si="121"/>
        <v>0</v>
      </c>
      <c r="JQ134" s="230">
        <f t="shared" si="122"/>
        <v>0</v>
      </c>
      <c r="JR134" s="231">
        <f t="shared" si="123"/>
        <v>0</v>
      </c>
      <c r="JS134" s="1"/>
      <c r="JT134" s="1"/>
      <c r="JU134" s="586">
        <v>160</v>
      </c>
      <c r="JV134" s="591"/>
      <c r="JW134" s="585"/>
      <c r="JX134" s="177">
        <v>160</v>
      </c>
      <c r="JY134" s="584"/>
      <c r="JZ134" s="585"/>
      <c r="KA134" s="205">
        <v>160</v>
      </c>
      <c r="KB134" s="591"/>
      <c r="KC134" s="585"/>
      <c r="KD134" s="205">
        <v>160</v>
      </c>
      <c r="KE134" s="591"/>
      <c r="KF134" s="585"/>
      <c r="KG134" s="177">
        <v>160</v>
      </c>
      <c r="KH134" s="584"/>
      <c r="KI134" s="585"/>
      <c r="KJ134" s="177">
        <v>160</v>
      </c>
      <c r="KK134" s="584"/>
      <c r="KL134" s="585"/>
      <c r="KM134" s="177">
        <v>160</v>
      </c>
      <c r="KN134" s="584"/>
      <c r="KO134" s="585"/>
      <c r="KP134" s="177">
        <v>160</v>
      </c>
      <c r="KQ134" s="584"/>
      <c r="KR134" s="585"/>
      <c r="KS134" s="256">
        <f t="shared" si="124"/>
        <v>0</v>
      </c>
      <c r="KT134" s="255">
        <f t="shared" si="125"/>
        <v>0</v>
      </c>
      <c r="KU134" s="230">
        <f t="shared" si="126"/>
        <v>0</v>
      </c>
      <c r="KV134" s="231">
        <f t="shared" si="127"/>
        <v>0</v>
      </c>
      <c r="KW134" s="1"/>
      <c r="KX134" s="1"/>
      <c r="KY134" s="589" t="s">
        <v>300</v>
      </c>
      <c r="KZ134" s="595">
        <v>160</v>
      </c>
      <c r="LA134" s="591"/>
      <c r="LB134" s="178"/>
      <c r="LC134" s="256">
        <f t="shared" si="128"/>
        <v>0</v>
      </c>
      <c r="LD134" s="231">
        <f t="shared" si="132"/>
        <v>0</v>
      </c>
      <c r="LE134" s="230">
        <f t="shared" si="129"/>
        <v>0</v>
      </c>
      <c r="LF134" s="255">
        <f t="shared" si="133"/>
        <v>0</v>
      </c>
      <c r="LG134" s="592"/>
      <c r="LH134" s="1"/>
      <c r="LI134" s="1"/>
      <c r="LJ134" s="232">
        <f t="shared" si="134"/>
        <v>0</v>
      </c>
      <c r="LK134" s="259">
        <f t="shared" si="135"/>
        <v>0</v>
      </c>
      <c r="LL134" s="230">
        <f t="shared" si="136"/>
        <v>0</v>
      </c>
      <c r="LM134" s="231">
        <f t="shared" si="137"/>
        <v>0</v>
      </c>
      <c r="LN134" s="234">
        <f t="shared" si="138"/>
        <v>0</v>
      </c>
      <c r="LO134" s="233">
        <f t="shared" si="139"/>
        <v>0</v>
      </c>
      <c r="LP134" s="230">
        <f t="shared" si="140"/>
        <v>0</v>
      </c>
      <c r="LQ134" s="255">
        <f t="shared" si="141"/>
        <v>0</v>
      </c>
      <c r="LR134" s="426">
        <f t="shared" si="142"/>
        <v>0</v>
      </c>
      <c r="LS134" s="434">
        <f t="shared" si="143"/>
        <v>0</v>
      </c>
      <c r="LT134" s="426">
        <f t="shared" si="144"/>
        <v>0</v>
      </c>
      <c r="LU134" s="431">
        <f t="shared" si="145"/>
        <v>0</v>
      </c>
      <c r="LV134" s="429" t="s">
        <v>343</v>
      </c>
      <c r="LW134" s="434" t="s">
        <v>343</v>
      </c>
      <c r="LX134" s="426">
        <f t="shared" si="146"/>
        <v>0</v>
      </c>
      <c r="LY134" s="431">
        <f t="shared" si="147"/>
        <v>0</v>
      </c>
      <c r="LZ134" s="1"/>
      <c r="MD134" s="26"/>
      <c r="ME134" s="26"/>
      <c r="MG134" s="26"/>
    </row>
    <row r="135" spans="2:345" s="4" customFormat="1" ht="16.5" customHeight="1" x14ac:dyDescent="0.25">
      <c r="B135" s="46" t="s">
        <v>348</v>
      </c>
      <c r="C135" s="952"/>
      <c r="D135" s="953"/>
      <c r="E135" s="313"/>
      <c r="F135" s="314"/>
      <c r="G135" s="315"/>
      <c r="H135" s="59"/>
      <c r="I135" s="57">
        <f>INT(ROUND(F135,2)*(IF(RIGHT(G135,1)="*",data!$J$11*H135+(IF(H135&gt;0, data!$K$11,0)),(IF(G135&gt;0,data!$J$11*RIGHT(G135,5)+data!$K$11,0)))))</f>
        <v>0</v>
      </c>
      <c r="J135" s="57">
        <f t="shared" si="148"/>
        <v>0</v>
      </c>
      <c r="K135" s="319"/>
      <c r="L135" s="320"/>
      <c r="M135" s="318"/>
      <c r="N135" s="57">
        <f>INT(ROUND(F135,2)*(IF(J135&gt;0,(IF(L135="ano",data!$J$6,0)),0)))</f>
        <v>0</v>
      </c>
      <c r="O135" s="61">
        <f t="shared" si="149"/>
        <v>0</v>
      </c>
      <c r="P135" s="63">
        <f t="shared" si="150"/>
        <v>0</v>
      </c>
      <c r="Q135" s="26"/>
      <c r="R135" s="292" t="str">
        <f t="shared" si="151"/>
        <v/>
      </c>
      <c r="S135" s="293" t="str">
        <f t="shared" si="152"/>
        <v/>
      </c>
      <c r="T135" s="65" t="s">
        <v>343</v>
      </c>
      <c r="U135" s="294" t="str">
        <f t="shared" si="153"/>
        <v/>
      </c>
      <c r="V135" s="4">
        <f t="shared" si="131"/>
        <v>0</v>
      </c>
      <c r="W135" s="26">
        <f t="shared" si="154"/>
        <v>0</v>
      </c>
      <c r="X135" s="26">
        <f>IF(OR(G135=data!$I$18,G135=data!$I$19,G135=data!$I$20,G135=data!$I$21,G135=data!$I$22,G135=data!$I$23,G135=data!$I$24,G135=data!$I$25,G135=data!$I$26,G135=data!$I$27,G135=data!$I$28,G135=data!$I$29,G135=data!$I$30,G135=data!$I$31,G135=data!$I$32,G135=data!$I$33,G135=data!$I$34,G135=data!$I$35,G135=data!$I$36,G135=data!$I$37,G135=data!$I$38,G135=data!$I$39,G135=data!$I$40,G135=data!$I$41,G135=data!$I$42,G135=data!$I$43,G135=data!$I$44),1,0)</f>
        <v>0</v>
      </c>
      <c r="Z135" s="179" t="s">
        <v>300</v>
      </c>
      <c r="AA135" s="10"/>
      <c r="AB135" s="10"/>
      <c r="AC135" s="171">
        <v>160</v>
      </c>
      <c r="AD135" s="336"/>
      <c r="AE135" s="227"/>
      <c r="AF135" s="171">
        <v>160</v>
      </c>
      <c r="AG135" s="336"/>
      <c r="AH135" s="227"/>
      <c r="AI135" s="171">
        <v>160</v>
      </c>
      <c r="AJ135" s="336"/>
      <c r="AK135" s="227"/>
      <c r="AL135" s="171">
        <v>160</v>
      </c>
      <c r="AM135" s="336"/>
      <c r="AN135" s="227"/>
      <c r="AO135" s="171">
        <v>160</v>
      </c>
      <c r="AP135" s="336"/>
      <c r="AQ135" s="227"/>
      <c r="AR135" s="171">
        <v>160</v>
      </c>
      <c r="AS135" s="336"/>
      <c r="AT135" s="227"/>
      <c r="AU135" s="171">
        <v>160</v>
      </c>
      <c r="AV135" s="336"/>
      <c r="AW135" s="227"/>
      <c r="AX135" s="171">
        <v>160</v>
      </c>
      <c r="AY135" s="336"/>
      <c r="AZ135" s="227"/>
      <c r="BA135" s="171">
        <v>160</v>
      </c>
      <c r="BB135" s="336"/>
      <c r="BC135" s="227"/>
      <c r="BD135" s="171">
        <v>160</v>
      </c>
      <c r="BE135" s="336"/>
      <c r="BF135" s="227"/>
      <c r="BG135" s="171">
        <v>160</v>
      </c>
      <c r="BH135" s="336"/>
      <c r="BI135" s="227"/>
      <c r="BJ135" s="171">
        <v>160</v>
      </c>
      <c r="BK135" s="336"/>
      <c r="BL135" s="227"/>
      <c r="BM135" s="337">
        <f t="shared" si="92"/>
        <v>0</v>
      </c>
      <c r="BN135" s="231">
        <f t="shared" si="93"/>
        <v>0</v>
      </c>
      <c r="BO135" s="230">
        <f t="shared" si="94"/>
        <v>0</v>
      </c>
      <c r="BP135" s="231">
        <f t="shared" si="95"/>
        <v>0</v>
      </c>
      <c r="BQ135" s="1"/>
      <c r="BR135" s="1"/>
      <c r="BS135" s="167">
        <v>160</v>
      </c>
      <c r="BT135" s="335"/>
      <c r="BU135" s="180"/>
      <c r="BV135" s="167">
        <v>160</v>
      </c>
      <c r="BW135" s="335"/>
      <c r="BX135" s="180"/>
      <c r="BY135" s="167">
        <v>160</v>
      </c>
      <c r="BZ135" s="335"/>
      <c r="CA135" s="180"/>
      <c r="CB135" s="167">
        <v>160</v>
      </c>
      <c r="CC135" s="335"/>
      <c r="CD135" s="180"/>
      <c r="CE135" s="167">
        <v>160</v>
      </c>
      <c r="CF135" s="335"/>
      <c r="CG135" s="180"/>
      <c r="CH135" s="167">
        <v>160</v>
      </c>
      <c r="CI135" s="335"/>
      <c r="CJ135" s="180"/>
      <c r="CK135" s="167">
        <v>160</v>
      </c>
      <c r="CL135" s="335"/>
      <c r="CM135" s="180"/>
      <c r="CN135" s="167">
        <v>160</v>
      </c>
      <c r="CO135" s="335"/>
      <c r="CP135" s="180"/>
      <c r="CQ135" s="256">
        <f t="shared" si="96"/>
        <v>0</v>
      </c>
      <c r="CR135" s="255">
        <f t="shared" si="97"/>
        <v>0</v>
      </c>
      <c r="CS135" s="230">
        <f t="shared" si="98"/>
        <v>0</v>
      </c>
      <c r="CT135" s="231">
        <f t="shared" si="99"/>
        <v>0</v>
      </c>
      <c r="CU135" s="1"/>
      <c r="CV135" s="1"/>
      <c r="CW135" s="167">
        <v>160</v>
      </c>
      <c r="CX135" s="351"/>
      <c r="CY135" s="172"/>
      <c r="CZ135" s="198">
        <v>160</v>
      </c>
      <c r="DA135" s="336"/>
      <c r="DB135" s="172"/>
      <c r="DC135" s="198">
        <v>160</v>
      </c>
      <c r="DD135" s="336"/>
      <c r="DE135" s="172"/>
      <c r="DF135" s="198">
        <v>160</v>
      </c>
      <c r="DG135" s="336"/>
      <c r="DH135" s="172"/>
      <c r="DI135" s="198">
        <v>160</v>
      </c>
      <c r="DJ135" s="336"/>
      <c r="DK135" s="172"/>
      <c r="DL135" s="167">
        <v>160</v>
      </c>
      <c r="DM135" s="351"/>
      <c r="DN135" s="172"/>
      <c r="DO135" s="198">
        <v>160</v>
      </c>
      <c r="DP135" s="336"/>
      <c r="DQ135" s="172"/>
      <c r="DR135" s="198">
        <v>160</v>
      </c>
      <c r="DS135" s="336"/>
      <c r="DT135" s="172"/>
      <c r="DU135" s="256">
        <f t="shared" si="100"/>
        <v>0</v>
      </c>
      <c r="DV135" s="255">
        <f t="shared" si="101"/>
        <v>0</v>
      </c>
      <c r="DW135" s="230">
        <f t="shared" si="102"/>
        <v>0</v>
      </c>
      <c r="DX135" s="231">
        <f t="shared" si="103"/>
        <v>0</v>
      </c>
      <c r="DY135" s="1"/>
      <c r="DZ135" s="1"/>
      <c r="EA135" s="357">
        <v>160</v>
      </c>
      <c r="EB135" s="335"/>
      <c r="EC135" s="172"/>
      <c r="ED135" s="198">
        <v>160</v>
      </c>
      <c r="EE135" s="335"/>
      <c r="EF135" s="172"/>
      <c r="EG135" s="198">
        <v>160</v>
      </c>
      <c r="EH135" s="335"/>
      <c r="EI135" s="172"/>
      <c r="EJ135" s="198">
        <v>160</v>
      </c>
      <c r="EK135" s="335"/>
      <c r="EL135" s="172"/>
      <c r="EM135" s="167">
        <v>160</v>
      </c>
      <c r="EN135" s="351"/>
      <c r="EO135" s="172"/>
      <c r="EP135" s="198">
        <v>160</v>
      </c>
      <c r="EQ135" s="335"/>
      <c r="ER135" s="172"/>
      <c r="ES135" s="167">
        <v>160</v>
      </c>
      <c r="ET135" s="351"/>
      <c r="EU135" s="172"/>
      <c r="EV135" s="198">
        <v>160</v>
      </c>
      <c r="EW135" s="335"/>
      <c r="EX135" s="172"/>
      <c r="EY135" s="256">
        <f t="shared" si="104"/>
        <v>0</v>
      </c>
      <c r="EZ135" s="255">
        <f t="shared" si="105"/>
        <v>0</v>
      </c>
      <c r="FA135" s="230">
        <f t="shared" si="106"/>
        <v>0</v>
      </c>
      <c r="FB135" s="231">
        <f t="shared" si="107"/>
        <v>0</v>
      </c>
      <c r="FC135" s="1"/>
      <c r="FD135" s="1"/>
      <c r="FE135" s="357">
        <v>160</v>
      </c>
      <c r="FF135" s="335"/>
      <c r="FG135" s="172"/>
      <c r="FH135" s="198">
        <v>160</v>
      </c>
      <c r="FI135" s="335"/>
      <c r="FJ135" s="172"/>
      <c r="FK135" s="198">
        <v>160</v>
      </c>
      <c r="FL135" s="335"/>
      <c r="FM135" s="172"/>
      <c r="FN135" s="198">
        <v>160</v>
      </c>
      <c r="FO135" s="335"/>
      <c r="FP135" s="172"/>
      <c r="FQ135" s="198">
        <v>160</v>
      </c>
      <c r="FR135" s="335"/>
      <c r="FS135" s="172"/>
      <c r="FT135" s="198">
        <v>160</v>
      </c>
      <c r="FU135" s="335"/>
      <c r="FV135" s="172"/>
      <c r="FW135" s="198">
        <v>160</v>
      </c>
      <c r="FX135" s="335"/>
      <c r="FY135" s="172"/>
      <c r="FZ135" s="198">
        <v>160</v>
      </c>
      <c r="GA135" s="335"/>
      <c r="GB135" s="172"/>
      <c r="GC135" s="256">
        <f t="shared" si="108"/>
        <v>0</v>
      </c>
      <c r="GD135" s="255">
        <f t="shared" si="109"/>
        <v>0</v>
      </c>
      <c r="GE135" s="230">
        <f t="shared" si="110"/>
        <v>0</v>
      </c>
      <c r="GF135" s="231">
        <f t="shared" si="111"/>
        <v>0</v>
      </c>
      <c r="GG135" s="1"/>
      <c r="GH135" s="1"/>
      <c r="GI135" s="357">
        <v>160</v>
      </c>
      <c r="GJ135" s="335"/>
      <c r="GK135" s="172"/>
      <c r="GL135" s="198">
        <v>160</v>
      </c>
      <c r="GM135" s="335"/>
      <c r="GN135" s="172"/>
      <c r="GO135" s="167">
        <v>160</v>
      </c>
      <c r="GP135" s="351"/>
      <c r="GQ135" s="172"/>
      <c r="GR135" s="167">
        <v>160</v>
      </c>
      <c r="GS135" s="351"/>
      <c r="GT135" s="172"/>
      <c r="GU135" s="167">
        <v>160</v>
      </c>
      <c r="GV135" s="351"/>
      <c r="GW135" s="172"/>
      <c r="GX135" s="167">
        <v>160</v>
      </c>
      <c r="GY135" s="351"/>
      <c r="GZ135" s="172"/>
      <c r="HA135" s="198">
        <v>160</v>
      </c>
      <c r="HB135" s="335"/>
      <c r="HC135" s="172"/>
      <c r="HD135" s="198">
        <v>160</v>
      </c>
      <c r="HE135" s="335"/>
      <c r="HF135" s="172"/>
      <c r="HG135" s="256">
        <f t="shared" si="112"/>
        <v>0</v>
      </c>
      <c r="HH135" s="255">
        <f t="shared" si="113"/>
        <v>0</v>
      </c>
      <c r="HI135" s="230">
        <f t="shared" si="114"/>
        <v>0</v>
      </c>
      <c r="HJ135" s="231">
        <f t="shared" si="115"/>
        <v>0</v>
      </c>
      <c r="HK135" s="1"/>
      <c r="HL135" s="1"/>
      <c r="HM135" s="167">
        <v>160</v>
      </c>
      <c r="HN135" s="351"/>
      <c r="HO135" s="172"/>
      <c r="HP135" s="167">
        <v>160</v>
      </c>
      <c r="HQ135" s="351"/>
      <c r="HR135" s="172"/>
      <c r="HS135" s="167">
        <v>160</v>
      </c>
      <c r="HT135" s="351"/>
      <c r="HU135" s="172"/>
      <c r="HV135" s="167">
        <v>160</v>
      </c>
      <c r="HW135" s="351"/>
      <c r="HX135" s="172"/>
      <c r="HY135" s="167">
        <v>160</v>
      </c>
      <c r="HZ135" s="351"/>
      <c r="IA135" s="172"/>
      <c r="IB135" s="167">
        <v>160</v>
      </c>
      <c r="IC135" s="351"/>
      <c r="ID135" s="172"/>
      <c r="IE135" s="167">
        <v>160</v>
      </c>
      <c r="IF135" s="351"/>
      <c r="IG135" s="172"/>
      <c r="IH135" s="167">
        <v>160</v>
      </c>
      <c r="II135" s="351"/>
      <c r="IJ135" s="172"/>
      <c r="IK135" s="256">
        <f t="shared" si="116"/>
        <v>0</v>
      </c>
      <c r="IL135" s="255">
        <f t="shared" si="117"/>
        <v>0</v>
      </c>
      <c r="IM135" s="230">
        <f t="shared" si="118"/>
        <v>0</v>
      </c>
      <c r="IN135" s="231">
        <f t="shared" si="119"/>
        <v>0</v>
      </c>
      <c r="IO135" s="1"/>
      <c r="IP135" s="1"/>
      <c r="IQ135" s="167">
        <v>160</v>
      </c>
      <c r="IR135" s="351"/>
      <c r="IS135" s="172"/>
      <c r="IT135" s="167">
        <v>160</v>
      </c>
      <c r="IU135" s="351"/>
      <c r="IV135" s="172"/>
      <c r="IW135" s="167">
        <v>160</v>
      </c>
      <c r="IX135" s="351"/>
      <c r="IY135" s="172"/>
      <c r="IZ135" s="167">
        <v>160</v>
      </c>
      <c r="JA135" s="351"/>
      <c r="JB135" s="172"/>
      <c r="JC135" s="167">
        <v>160</v>
      </c>
      <c r="JD135" s="351"/>
      <c r="JE135" s="172"/>
      <c r="JF135" s="167">
        <v>160</v>
      </c>
      <c r="JG135" s="351"/>
      <c r="JH135" s="172"/>
      <c r="JI135" s="209">
        <v>160</v>
      </c>
      <c r="JJ135" s="351"/>
      <c r="JK135" s="172"/>
      <c r="JL135" s="167">
        <v>160</v>
      </c>
      <c r="JM135" s="351"/>
      <c r="JN135" s="172"/>
      <c r="JO135" s="256">
        <f t="shared" si="120"/>
        <v>0</v>
      </c>
      <c r="JP135" s="255">
        <f t="shared" si="121"/>
        <v>0</v>
      </c>
      <c r="JQ135" s="230">
        <f t="shared" si="122"/>
        <v>0</v>
      </c>
      <c r="JR135" s="231">
        <f t="shared" si="123"/>
        <v>0</v>
      </c>
      <c r="JS135" s="1"/>
      <c r="JT135" s="1"/>
      <c r="JU135" s="357">
        <v>160</v>
      </c>
      <c r="JV135" s="335"/>
      <c r="JW135" s="172"/>
      <c r="JX135" s="167">
        <v>160</v>
      </c>
      <c r="JY135" s="351"/>
      <c r="JZ135" s="172"/>
      <c r="KA135" s="198">
        <v>160</v>
      </c>
      <c r="KB135" s="335"/>
      <c r="KC135" s="172"/>
      <c r="KD135" s="198">
        <v>160</v>
      </c>
      <c r="KE135" s="335"/>
      <c r="KF135" s="172"/>
      <c r="KG135" s="167">
        <v>160</v>
      </c>
      <c r="KH135" s="351"/>
      <c r="KI135" s="172"/>
      <c r="KJ135" s="167">
        <v>160</v>
      </c>
      <c r="KK135" s="351"/>
      <c r="KL135" s="172"/>
      <c r="KM135" s="167">
        <v>160</v>
      </c>
      <c r="KN135" s="351"/>
      <c r="KO135" s="172"/>
      <c r="KP135" s="167">
        <v>160</v>
      </c>
      <c r="KQ135" s="351"/>
      <c r="KR135" s="172"/>
      <c r="KS135" s="256">
        <f t="shared" si="124"/>
        <v>0</v>
      </c>
      <c r="KT135" s="255">
        <f t="shared" si="125"/>
        <v>0</v>
      </c>
      <c r="KU135" s="230">
        <f t="shared" si="126"/>
        <v>0</v>
      </c>
      <c r="KV135" s="231">
        <f t="shared" si="127"/>
        <v>0</v>
      </c>
      <c r="KW135" s="1"/>
      <c r="KX135" s="1"/>
      <c r="KY135" s="287" t="s">
        <v>300</v>
      </c>
      <c r="KZ135" s="365">
        <v>160</v>
      </c>
      <c r="LA135" s="335"/>
      <c r="LB135" s="180"/>
      <c r="LC135" s="256">
        <f t="shared" si="128"/>
        <v>0</v>
      </c>
      <c r="LD135" s="231">
        <f t="shared" si="132"/>
        <v>0</v>
      </c>
      <c r="LE135" s="230">
        <f t="shared" si="129"/>
        <v>0</v>
      </c>
      <c r="LF135" s="255">
        <f t="shared" si="133"/>
        <v>0</v>
      </c>
      <c r="LG135" s="297"/>
      <c r="LH135" s="1"/>
      <c r="LI135" s="1"/>
      <c r="LJ135" s="232">
        <f t="shared" ref="LJ135:LJ166" si="193">BM135+CQ135+DU135+EY135+GC135+HG135+IK135+JO135+KS135+LC135</f>
        <v>0</v>
      </c>
      <c r="LK135" s="259">
        <f t="shared" ref="LK135:LK166" si="194">BN135+CR135+DV135+EZ135+GD135+HH135+IL135+JP135+KT135+LD135</f>
        <v>0</v>
      </c>
      <c r="LL135" s="230">
        <f t="shared" ref="LL135:LL166" si="195">E135-LJ135</f>
        <v>0</v>
      </c>
      <c r="LM135" s="231">
        <f t="shared" ref="LM135:LM166" si="196">J135-LK135</f>
        <v>0</v>
      </c>
      <c r="LN135" s="234">
        <f t="shared" ref="LN135:LN166" si="197">BO135+CS135+DW135+FA135+GE135+HI135+IM135+JQ135+KU135+LE135</f>
        <v>0</v>
      </c>
      <c r="LO135" s="233">
        <f t="shared" ref="LO135:LO166" si="198">BP135+CT135+DX135+FB135+GF135+HJ135+IN135+JR135+KV135+LF135</f>
        <v>0</v>
      </c>
      <c r="LP135" s="230">
        <f t="shared" ref="LP135:LP166" si="199">M135-LN135</f>
        <v>0</v>
      </c>
      <c r="LQ135" s="255">
        <f t="shared" ref="LQ135:LQ166" si="200">O135-LO135</f>
        <v>0</v>
      </c>
      <c r="LR135" s="426">
        <f t="shared" ref="LR135:LR166" si="201">IF(R135=1,IF(E135=LJ135,1,0),0)</f>
        <v>0</v>
      </c>
      <c r="LS135" s="434">
        <f t="shared" ref="LS135:LS166" si="202">IF(R135=1,R135-LR135,0)</f>
        <v>0</v>
      </c>
      <c r="LT135" s="426">
        <f t="shared" ref="LT135:LT166" si="203">IF(S135=1,IF(E135=LJ135,1,0),0)</f>
        <v>0</v>
      </c>
      <c r="LU135" s="431">
        <f t="shared" ref="LU135:LU166" si="204">IF(S135=1,S135-LT135,0)</f>
        <v>0</v>
      </c>
      <c r="LV135" s="429" t="s">
        <v>343</v>
      </c>
      <c r="LW135" s="434" t="s">
        <v>343</v>
      </c>
      <c r="LX135" s="426">
        <f t="shared" ref="LX135:LX166" si="205">IF(U135=1,IF(Z135="Ano",1,0),0)</f>
        <v>0</v>
      </c>
      <c r="LY135" s="431">
        <f t="shared" ref="LY135:LY166" si="206">IF(U135=1,U135-LX135,0)</f>
        <v>0</v>
      </c>
      <c r="LZ135" s="1"/>
      <c r="MD135" s="26"/>
      <c r="ME135" s="26"/>
      <c r="MG135" s="26"/>
    </row>
    <row r="136" spans="2:345" s="4" customFormat="1" ht="15" hidden="1" customHeight="1" x14ac:dyDescent="0.25">
      <c r="B136" s="46"/>
      <c r="C136" s="948"/>
      <c r="D136" s="949"/>
      <c r="E136" s="601"/>
      <c r="F136" s="602"/>
      <c r="G136" s="603"/>
      <c r="H136" s="58"/>
      <c r="I136" s="57">
        <f>INT(ROUND(F136,2)*(IF(RIGHT(G136,1)="*",data!$J$11*H136+(IF(H136&gt;0, data!$K$11,0)),(IF(G136&gt;0,data!$J$11*RIGHT(G136,5)+data!$K$11,0)))))</f>
        <v>0</v>
      </c>
      <c r="J136" s="57">
        <f t="shared" si="148"/>
        <v>0</v>
      </c>
      <c r="K136" s="594"/>
      <c r="L136" s="567"/>
      <c r="M136" s="131"/>
      <c r="N136" s="57">
        <f>INT(ROUND(F136,2)*(IF(J136&gt;0,(IF(L136="ano",data!$J$6,0)),0)))</f>
        <v>0</v>
      </c>
      <c r="O136" s="61">
        <f t="shared" si="149"/>
        <v>0</v>
      </c>
      <c r="P136" s="63">
        <f t="shared" si="150"/>
        <v>0</v>
      </c>
      <c r="Q136" s="26"/>
      <c r="R136" s="292" t="str">
        <f t="shared" si="151"/>
        <v/>
      </c>
      <c r="S136" s="293" t="str">
        <f t="shared" si="152"/>
        <v/>
      </c>
      <c r="T136" s="65" t="s">
        <v>343</v>
      </c>
      <c r="U136" s="294" t="str">
        <f t="shared" si="153"/>
        <v/>
      </c>
      <c r="V136" s="4">
        <f t="shared" si="131"/>
        <v>0</v>
      </c>
      <c r="W136" s="26">
        <f t="shared" si="154"/>
        <v>0</v>
      </c>
      <c r="X136" s="26">
        <f>IF(OR(G136=data!$I$18,G136=data!$I$19,G136=data!$I$20,G136=data!$I$21,G136=data!$I$22,G136=data!$I$23,G136=data!$I$24,G136=data!$I$25,G136=data!$I$26,G136=data!$I$27,G136=data!$I$28,G136=data!$I$29,G136=data!$I$30,G136=data!$I$31,G136=data!$I$32,G136=data!$I$33,G136=data!$I$34,G136=data!$I$35,G136=data!$I$36,G136=data!$I$37,G136=data!$I$38,G136=data!$I$39,G136=data!$I$40,G136=data!$I$41,G136=data!$I$42,G136=data!$I$43,G136=data!$I$44),1,0)</f>
        <v>0</v>
      </c>
      <c r="Z136" s="176" t="s">
        <v>300</v>
      </c>
      <c r="AA136" s="10"/>
      <c r="AB136" s="10"/>
      <c r="AC136" s="578">
        <v>160</v>
      </c>
      <c r="AD136" s="579"/>
      <c r="AE136" s="580"/>
      <c r="AF136" s="578">
        <v>160</v>
      </c>
      <c r="AG136" s="579"/>
      <c r="AH136" s="580"/>
      <c r="AI136" s="578">
        <v>160</v>
      </c>
      <c r="AJ136" s="579"/>
      <c r="AK136" s="580"/>
      <c r="AL136" s="578">
        <v>160</v>
      </c>
      <c r="AM136" s="579"/>
      <c r="AN136" s="580"/>
      <c r="AO136" s="578">
        <v>160</v>
      </c>
      <c r="AP136" s="579"/>
      <c r="AQ136" s="580"/>
      <c r="AR136" s="578">
        <v>160</v>
      </c>
      <c r="AS136" s="579"/>
      <c r="AT136" s="580"/>
      <c r="AU136" s="578">
        <v>160</v>
      </c>
      <c r="AV136" s="579"/>
      <c r="AW136" s="580"/>
      <c r="AX136" s="578">
        <v>160</v>
      </c>
      <c r="AY136" s="579"/>
      <c r="AZ136" s="580"/>
      <c r="BA136" s="578">
        <v>160</v>
      </c>
      <c r="BB136" s="579"/>
      <c r="BC136" s="580"/>
      <c r="BD136" s="578">
        <v>160</v>
      </c>
      <c r="BE136" s="579"/>
      <c r="BF136" s="580"/>
      <c r="BG136" s="578">
        <v>160</v>
      </c>
      <c r="BH136" s="579"/>
      <c r="BI136" s="580"/>
      <c r="BJ136" s="578">
        <v>160</v>
      </c>
      <c r="BK136" s="579"/>
      <c r="BL136" s="580"/>
      <c r="BM136" s="337">
        <f t="shared" ref="BM136:BM199" si="207">IF($Z136="Ne",0,IF(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gt;($E136-1),$E136-1,IF(AD136="",0,((30/(AC136*$F136)*(AC136*$F136-AD136))/30))+IF(AG136="",0,((30/(AF136*$F136)*(AF136*$F136-AG136))/30))+IF(AJ136="",0,((30/(AI136*$F136)*(AI136*$F136-AJ136))/30))+IF(AM136="",0,((30/(AL136*$F136)*(AL136*$F136-AM136))/30))+IF(AP136="",0,((30/(AO136*$F136)*(AO136*$F136-AP136))/30))+IF(AS136="",0,((30/(AR136*$F136)*(AR136*$F136-AS136))/30))+IF(AV136="",0,((30/(AU136*$F136)*(AU136*$F136-AV136))/30))+IF(AY136="",0,((30/(AX136*$F136)*(AX136*$F136-AY136))/30))+IF(BB136="",0,((30/(BA136*$F136)*(BA136*$F136-BB136))/30))+IF(BE136="",0,((30/(BD136*$F136)*(BD136*$F136-BE136))/30))+IF(BH136="",0,((30/(BG136*$F136)*(BG136*$F136-BH136))/30))+IF(BK136="",0,((30/(BJ136*$F136)*(BJ136*$F136-BK136))/30))))</f>
        <v>0</v>
      </c>
      <c r="BN136" s="231">
        <f t="shared" si="93"/>
        <v>0</v>
      </c>
      <c r="BO136" s="230">
        <f t="shared" ref="BO136:BO199" si="208">IF($Z136="Ne",0,IF(OR($M136=0,$M136=""),0,IF(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gt;($M136-1),($M136-1),IF(AE136="Ano",IF(AD136="",0,((30/(AC136*$F136)*(AC136*$F136-AD136))/30)),0)+IF(AH136="Ano",IF(AG136="",0,((30/(AF136*$F136)*(AF136*$F136-AG136))/30)),0)+IF(AK136="Ano",IF(AJ136="",0,((30/(AI136*$F136)*(AI136*$F136-AJ136))/30)),0)+IF(AN136="Ano",IF(AM136="",0,((30/(AL136*$F136)*(AL136*$F136-AM136))/30)),0)+IF(AQ136="Ano",IF(AP136="",0,((30/(AO136*$F136)*(AO136*$F136-AP136))/30)),0)+IF(AT136="Ano",IF(AS136="",0,((30/(AR136*$F136)*(AR136*$F136-AS136))/30)),0)+IF(AW136="Ano",IF(AV136="",0,((30/(AU136*$F136)*(AU136*$F136-AV136))/30)),0)+IF(AZ136="Ano",IF(AY136="",0,((30/(AX136*$F136)*(AX136*$F136-AY136))/30)),0)+IF(BC136="Ano",IF(BB136="",0,((30/(BA136*$F136)*(BA136*$F136-BB136))/30)),0)+IF(BF136="Ano",IF(BE136="",0,((30/(BD136*$F136)*(BD136*$F136-BE136))/30)),0)+IF(BI136="Ano",IF(BH136="",0,((30/(BG136*$F136)*(BG136*$F136-BH136))/30)),0)+IF(BL136="Ano",IF(BK136="",0,((30/(BJ136*$F136)*(BJ136*$F136-BK136))/30)),0))))</f>
        <v>0</v>
      </c>
      <c r="BP136" s="231">
        <f t="shared" si="95"/>
        <v>0</v>
      </c>
      <c r="BQ136" s="1"/>
      <c r="BR136" s="1"/>
      <c r="BS136" s="177">
        <v>160</v>
      </c>
      <c r="BT136" s="591"/>
      <c r="BU136" s="178"/>
      <c r="BV136" s="177">
        <v>160</v>
      </c>
      <c r="BW136" s="591"/>
      <c r="BX136" s="178"/>
      <c r="BY136" s="177">
        <v>160</v>
      </c>
      <c r="BZ136" s="591"/>
      <c r="CA136" s="178"/>
      <c r="CB136" s="177">
        <v>160</v>
      </c>
      <c r="CC136" s="591"/>
      <c r="CD136" s="178"/>
      <c r="CE136" s="177">
        <v>160</v>
      </c>
      <c r="CF136" s="591"/>
      <c r="CG136" s="178"/>
      <c r="CH136" s="177">
        <v>160</v>
      </c>
      <c r="CI136" s="591"/>
      <c r="CJ136" s="178"/>
      <c r="CK136" s="177">
        <v>160</v>
      </c>
      <c r="CL136" s="591"/>
      <c r="CM136" s="178"/>
      <c r="CN136" s="177">
        <v>160</v>
      </c>
      <c r="CO136" s="591"/>
      <c r="CP136" s="178"/>
      <c r="CQ136" s="256">
        <f t="shared" si="96"/>
        <v>0</v>
      </c>
      <c r="CR136" s="255">
        <f t="shared" si="97"/>
        <v>0</v>
      </c>
      <c r="CS136" s="230">
        <f t="shared" si="98"/>
        <v>0</v>
      </c>
      <c r="CT136" s="231">
        <f t="shared" si="99"/>
        <v>0</v>
      </c>
      <c r="CU136" s="1"/>
      <c r="CV136" s="1"/>
      <c r="CW136" s="177">
        <v>160</v>
      </c>
      <c r="CX136" s="584"/>
      <c r="CY136" s="585"/>
      <c r="CZ136" s="205">
        <v>160</v>
      </c>
      <c r="DA136" s="579"/>
      <c r="DB136" s="585"/>
      <c r="DC136" s="205">
        <v>160</v>
      </c>
      <c r="DD136" s="579"/>
      <c r="DE136" s="585"/>
      <c r="DF136" s="205">
        <v>160</v>
      </c>
      <c r="DG136" s="579"/>
      <c r="DH136" s="585"/>
      <c r="DI136" s="205">
        <v>160</v>
      </c>
      <c r="DJ136" s="579"/>
      <c r="DK136" s="585"/>
      <c r="DL136" s="177">
        <v>160</v>
      </c>
      <c r="DM136" s="584"/>
      <c r="DN136" s="585"/>
      <c r="DO136" s="205">
        <v>160</v>
      </c>
      <c r="DP136" s="579"/>
      <c r="DQ136" s="585"/>
      <c r="DR136" s="205">
        <v>160</v>
      </c>
      <c r="DS136" s="579"/>
      <c r="DT136" s="585"/>
      <c r="DU136" s="256">
        <f t="shared" si="100"/>
        <v>0</v>
      </c>
      <c r="DV136" s="255">
        <f t="shared" si="101"/>
        <v>0</v>
      </c>
      <c r="DW136" s="230">
        <f t="shared" si="102"/>
        <v>0</v>
      </c>
      <c r="DX136" s="231">
        <f t="shared" si="103"/>
        <v>0</v>
      </c>
      <c r="DY136" s="1"/>
      <c r="DZ136" s="1"/>
      <c r="EA136" s="586">
        <v>160</v>
      </c>
      <c r="EB136" s="591"/>
      <c r="EC136" s="585"/>
      <c r="ED136" s="205">
        <v>160</v>
      </c>
      <c r="EE136" s="591"/>
      <c r="EF136" s="585"/>
      <c r="EG136" s="205">
        <v>160</v>
      </c>
      <c r="EH136" s="591"/>
      <c r="EI136" s="585"/>
      <c r="EJ136" s="205">
        <v>160</v>
      </c>
      <c r="EK136" s="591"/>
      <c r="EL136" s="585"/>
      <c r="EM136" s="177">
        <v>160</v>
      </c>
      <c r="EN136" s="584"/>
      <c r="EO136" s="585"/>
      <c r="EP136" s="205">
        <v>160</v>
      </c>
      <c r="EQ136" s="591"/>
      <c r="ER136" s="585"/>
      <c r="ES136" s="177">
        <v>160</v>
      </c>
      <c r="ET136" s="584"/>
      <c r="EU136" s="585"/>
      <c r="EV136" s="205">
        <v>160</v>
      </c>
      <c r="EW136" s="591"/>
      <c r="EX136" s="585"/>
      <c r="EY136" s="256">
        <f t="shared" si="104"/>
        <v>0</v>
      </c>
      <c r="EZ136" s="255">
        <f t="shared" si="105"/>
        <v>0</v>
      </c>
      <c r="FA136" s="230">
        <f t="shared" si="106"/>
        <v>0</v>
      </c>
      <c r="FB136" s="231">
        <f t="shared" si="107"/>
        <v>0</v>
      </c>
      <c r="FC136" s="1"/>
      <c r="FD136" s="1"/>
      <c r="FE136" s="586">
        <v>160</v>
      </c>
      <c r="FF136" s="591"/>
      <c r="FG136" s="585"/>
      <c r="FH136" s="205">
        <v>160</v>
      </c>
      <c r="FI136" s="591"/>
      <c r="FJ136" s="585"/>
      <c r="FK136" s="205">
        <v>160</v>
      </c>
      <c r="FL136" s="591"/>
      <c r="FM136" s="585"/>
      <c r="FN136" s="205">
        <v>160</v>
      </c>
      <c r="FO136" s="591"/>
      <c r="FP136" s="585"/>
      <c r="FQ136" s="205">
        <v>160</v>
      </c>
      <c r="FR136" s="591"/>
      <c r="FS136" s="585"/>
      <c r="FT136" s="205">
        <v>160</v>
      </c>
      <c r="FU136" s="591"/>
      <c r="FV136" s="585"/>
      <c r="FW136" s="205">
        <v>160</v>
      </c>
      <c r="FX136" s="591"/>
      <c r="FY136" s="585"/>
      <c r="FZ136" s="205">
        <v>160</v>
      </c>
      <c r="GA136" s="591"/>
      <c r="GB136" s="585"/>
      <c r="GC136" s="256">
        <f t="shared" si="108"/>
        <v>0</v>
      </c>
      <c r="GD136" s="255">
        <f t="shared" si="109"/>
        <v>0</v>
      </c>
      <c r="GE136" s="230">
        <f t="shared" si="110"/>
        <v>0</v>
      </c>
      <c r="GF136" s="231">
        <f t="shared" si="111"/>
        <v>0</v>
      </c>
      <c r="GG136" s="1"/>
      <c r="GH136" s="1"/>
      <c r="GI136" s="586">
        <v>160</v>
      </c>
      <c r="GJ136" s="591"/>
      <c r="GK136" s="585"/>
      <c r="GL136" s="205">
        <v>160</v>
      </c>
      <c r="GM136" s="591"/>
      <c r="GN136" s="585"/>
      <c r="GO136" s="177">
        <v>160</v>
      </c>
      <c r="GP136" s="584"/>
      <c r="GQ136" s="585"/>
      <c r="GR136" s="177">
        <v>160</v>
      </c>
      <c r="GS136" s="584"/>
      <c r="GT136" s="585"/>
      <c r="GU136" s="177">
        <v>160</v>
      </c>
      <c r="GV136" s="584"/>
      <c r="GW136" s="585"/>
      <c r="GX136" s="177">
        <v>160</v>
      </c>
      <c r="GY136" s="584"/>
      <c r="GZ136" s="585"/>
      <c r="HA136" s="205">
        <v>160</v>
      </c>
      <c r="HB136" s="591"/>
      <c r="HC136" s="585"/>
      <c r="HD136" s="205">
        <v>160</v>
      </c>
      <c r="HE136" s="591"/>
      <c r="HF136" s="585"/>
      <c r="HG136" s="256">
        <f t="shared" si="112"/>
        <v>0</v>
      </c>
      <c r="HH136" s="255">
        <f t="shared" si="113"/>
        <v>0</v>
      </c>
      <c r="HI136" s="230">
        <f t="shared" si="114"/>
        <v>0</v>
      </c>
      <c r="HJ136" s="231">
        <f t="shared" si="115"/>
        <v>0</v>
      </c>
      <c r="HK136" s="1"/>
      <c r="HL136" s="1"/>
      <c r="HM136" s="177">
        <v>160</v>
      </c>
      <c r="HN136" s="584"/>
      <c r="HO136" s="585"/>
      <c r="HP136" s="177">
        <v>160</v>
      </c>
      <c r="HQ136" s="584"/>
      <c r="HR136" s="585"/>
      <c r="HS136" s="177">
        <v>160</v>
      </c>
      <c r="HT136" s="584"/>
      <c r="HU136" s="585"/>
      <c r="HV136" s="177">
        <v>160</v>
      </c>
      <c r="HW136" s="584"/>
      <c r="HX136" s="585"/>
      <c r="HY136" s="177">
        <v>160</v>
      </c>
      <c r="HZ136" s="584"/>
      <c r="IA136" s="585"/>
      <c r="IB136" s="177">
        <v>160</v>
      </c>
      <c r="IC136" s="584"/>
      <c r="ID136" s="585"/>
      <c r="IE136" s="177">
        <v>160</v>
      </c>
      <c r="IF136" s="584"/>
      <c r="IG136" s="585"/>
      <c r="IH136" s="177">
        <v>160</v>
      </c>
      <c r="II136" s="584"/>
      <c r="IJ136" s="585"/>
      <c r="IK136" s="256">
        <f t="shared" si="116"/>
        <v>0</v>
      </c>
      <c r="IL136" s="255">
        <f t="shared" si="117"/>
        <v>0</v>
      </c>
      <c r="IM136" s="230">
        <f t="shared" si="118"/>
        <v>0</v>
      </c>
      <c r="IN136" s="231">
        <f t="shared" si="119"/>
        <v>0</v>
      </c>
      <c r="IO136" s="1"/>
      <c r="IP136" s="1"/>
      <c r="IQ136" s="177">
        <v>160</v>
      </c>
      <c r="IR136" s="584"/>
      <c r="IS136" s="585"/>
      <c r="IT136" s="177">
        <v>160</v>
      </c>
      <c r="IU136" s="584"/>
      <c r="IV136" s="585"/>
      <c r="IW136" s="177">
        <v>160</v>
      </c>
      <c r="IX136" s="584"/>
      <c r="IY136" s="585"/>
      <c r="IZ136" s="177">
        <v>160</v>
      </c>
      <c r="JA136" s="584"/>
      <c r="JB136" s="585"/>
      <c r="JC136" s="177">
        <v>160</v>
      </c>
      <c r="JD136" s="584"/>
      <c r="JE136" s="585"/>
      <c r="JF136" s="177">
        <v>160</v>
      </c>
      <c r="JG136" s="584"/>
      <c r="JH136" s="585"/>
      <c r="JI136" s="568">
        <v>160</v>
      </c>
      <c r="JJ136" s="584"/>
      <c r="JK136" s="585"/>
      <c r="JL136" s="177">
        <v>160</v>
      </c>
      <c r="JM136" s="584"/>
      <c r="JN136" s="585"/>
      <c r="JO136" s="256">
        <f t="shared" si="120"/>
        <v>0</v>
      </c>
      <c r="JP136" s="255">
        <f t="shared" si="121"/>
        <v>0</v>
      </c>
      <c r="JQ136" s="230">
        <f t="shared" si="122"/>
        <v>0</v>
      </c>
      <c r="JR136" s="231">
        <f t="shared" si="123"/>
        <v>0</v>
      </c>
      <c r="JS136" s="1"/>
      <c r="JT136" s="1"/>
      <c r="JU136" s="586">
        <v>160</v>
      </c>
      <c r="JV136" s="591"/>
      <c r="JW136" s="585"/>
      <c r="JX136" s="177">
        <v>160</v>
      </c>
      <c r="JY136" s="584"/>
      <c r="JZ136" s="585"/>
      <c r="KA136" s="205">
        <v>160</v>
      </c>
      <c r="KB136" s="591"/>
      <c r="KC136" s="585"/>
      <c r="KD136" s="205">
        <v>160</v>
      </c>
      <c r="KE136" s="591"/>
      <c r="KF136" s="585"/>
      <c r="KG136" s="177">
        <v>160</v>
      </c>
      <c r="KH136" s="584"/>
      <c r="KI136" s="585"/>
      <c r="KJ136" s="177">
        <v>160</v>
      </c>
      <c r="KK136" s="584"/>
      <c r="KL136" s="585"/>
      <c r="KM136" s="177">
        <v>160</v>
      </c>
      <c r="KN136" s="584"/>
      <c r="KO136" s="585"/>
      <c r="KP136" s="177">
        <v>160</v>
      </c>
      <c r="KQ136" s="584"/>
      <c r="KR136" s="585"/>
      <c r="KS136" s="256">
        <f t="shared" si="124"/>
        <v>0</v>
      </c>
      <c r="KT136" s="255">
        <f t="shared" si="125"/>
        <v>0</v>
      </c>
      <c r="KU136" s="230">
        <f t="shared" si="126"/>
        <v>0</v>
      </c>
      <c r="KV136" s="231">
        <f t="shared" si="127"/>
        <v>0</v>
      </c>
      <c r="KW136" s="1"/>
      <c r="KX136" s="1"/>
      <c r="KY136" s="589" t="s">
        <v>300</v>
      </c>
      <c r="KZ136" s="595">
        <v>160</v>
      </c>
      <c r="LA136" s="591"/>
      <c r="LB136" s="178"/>
      <c r="LC136" s="256">
        <f t="shared" si="128"/>
        <v>0</v>
      </c>
      <c r="LD136" s="231">
        <f t="shared" si="132"/>
        <v>0</v>
      </c>
      <c r="LE136" s="230">
        <f t="shared" si="129"/>
        <v>0</v>
      </c>
      <c r="LF136" s="255">
        <f t="shared" si="133"/>
        <v>0</v>
      </c>
      <c r="LG136" s="592"/>
      <c r="LH136" s="1"/>
      <c r="LI136" s="1"/>
      <c r="LJ136" s="232">
        <f t="shared" si="193"/>
        <v>0</v>
      </c>
      <c r="LK136" s="259">
        <f t="shared" si="194"/>
        <v>0</v>
      </c>
      <c r="LL136" s="230">
        <f t="shared" si="195"/>
        <v>0</v>
      </c>
      <c r="LM136" s="231">
        <f t="shared" si="196"/>
        <v>0</v>
      </c>
      <c r="LN136" s="234">
        <f t="shared" si="197"/>
        <v>0</v>
      </c>
      <c r="LO136" s="233">
        <f t="shared" si="198"/>
        <v>0</v>
      </c>
      <c r="LP136" s="230">
        <f t="shared" si="199"/>
        <v>0</v>
      </c>
      <c r="LQ136" s="255">
        <f t="shared" si="200"/>
        <v>0</v>
      </c>
      <c r="LR136" s="426">
        <f t="shared" si="201"/>
        <v>0</v>
      </c>
      <c r="LS136" s="434">
        <f t="shared" si="202"/>
        <v>0</v>
      </c>
      <c r="LT136" s="426">
        <f t="shared" si="203"/>
        <v>0</v>
      </c>
      <c r="LU136" s="431">
        <f t="shared" si="204"/>
        <v>0</v>
      </c>
      <c r="LV136" s="429" t="s">
        <v>343</v>
      </c>
      <c r="LW136" s="434" t="s">
        <v>343</v>
      </c>
      <c r="LX136" s="426">
        <f t="shared" si="205"/>
        <v>0</v>
      </c>
      <c r="LY136" s="431">
        <f t="shared" si="206"/>
        <v>0</v>
      </c>
      <c r="LZ136" s="1"/>
      <c r="MD136" s="26"/>
      <c r="ME136" s="26"/>
      <c r="MG136" s="26"/>
    </row>
    <row r="137" spans="2:345" s="4" customFormat="1" ht="16.5" customHeight="1" x14ac:dyDescent="0.25">
      <c r="B137" s="46" t="s">
        <v>349</v>
      </c>
      <c r="C137" s="952"/>
      <c r="D137" s="953"/>
      <c r="E137" s="313"/>
      <c r="F137" s="314"/>
      <c r="G137" s="315"/>
      <c r="H137" s="59"/>
      <c r="I137" s="57">
        <f>INT(ROUND(F137,2)*(IF(RIGHT(G137,1)="*",data!$J$11*H137+(IF(H137&gt;0, data!$K$11,0)),(IF(G137&gt;0,data!$J$11*RIGHT(G137,5)+data!$K$11,0)))))</f>
        <v>0</v>
      </c>
      <c r="J137" s="57">
        <f t="shared" si="148"/>
        <v>0</v>
      </c>
      <c r="K137" s="319"/>
      <c r="L137" s="320"/>
      <c r="M137" s="318"/>
      <c r="N137" s="57">
        <f>INT(ROUND(F137,2)*(IF(J137&gt;0,(IF(L137="ano",data!$J$6,0)),0)))</f>
        <v>0</v>
      </c>
      <c r="O137" s="61">
        <f t="shared" si="149"/>
        <v>0</v>
      </c>
      <c r="P137" s="63">
        <f t="shared" si="150"/>
        <v>0</v>
      </c>
      <c r="Q137" s="26"/>
      <c r="R137" s="292" t="str">
        <f t="shared" si="151"/>
        <v/>
      </c>
      <c r="S137" s="293" t="str">
        <f t="shared" si="152"/>
        <v/>
      </c>
      <c r="T137" s="65" t="s">
        <v>343</v>
      </c>
      <c r="U137" s="294" t="str">
        <f t="shared" si="153"/>
        <v/>
      </c>
      <c r="V137" s="4">
        <f t="shared" si="131"/>
        <v>0</v>
      </c>
      <c r="W137" s="26">
        <f t="shared" si="154"/>
        <v>0</v>
      </c>
      <c r="X137" s="26">
        <f>IF(OR(G137=data!$I$18,G137=data!$I$19,G137=data!$I$20,G137=data!$I$21,G137=data!$I$22,G137=data!$I$23,G137=data!$I$24,G137=data!$I$25,G137=data!$I$26,G137=data!$I$27,G137=data!$I$28,G137=data!$I$29,G137=data!$I$30,G137=data!$I$31,G137=data!$I$32,G137=data!$I$33,G137=data!$I$34,G137=data!$I$35,G137=data!$I$36,G137=data!$I$37,G137=data!$I$38,G137=data!$I$39,G137=data!$I$40,G137=data!$I$41,G137=data!$I$42,G137=data!$I$43,G137=data!$I$44),1,0)</f>
        <v>0</v>
      </c>
      <c r="Z137" s="179" t="s">
        <v>300</v>
      </c>
      <c r="AA137" s="10"/>
      <c r="AB137" s="10"/>
      <c r="AC137" s="171">
        <v>160</v>
      </c>
      <c r="AD137" s="336"/>
      <c r="AE137" s="227"/>
      <c r="AF137" s="171">
        <v>160</v>
      </c>
      <c r="AG137" s="336"/>
      <c r="AH137" s="227"/>
      <c r="AI137" s="171">
        <v>160</v>
      </c>
      <c r="AJ137" s="336"/>
      <c r="AK137" s="227"/>
      <c r="AL137" s="171">
        <v>160</v>
      </c>
      <c r="AM137" s="336"/>
      <c r="AN137" s="227"/>
      <c r="AO137" s="171">
        <v>160</v>
      </c>
      <c r="AP137" s="336"/>
      <c r="AQ137" s="227"/>
      <c r="AR137" s="171">
        <v>160</v>
      </c>
      <c r="AS137" s="336"/>
      <c r="AT137" s="227"/>
      <c r="AU137" s="171">
        <v>160</v>
      </c>
      <c r="AV137" s="336"/>
      <c r="AW137" s="227"/>
      <c r="AX137" s="171">
        <v>160</v>
      </c>
      <c r="AY137" s="336"/>
      <c r="AZ137" s="227"/>
      <c r="BA137" s="171">
        <v>160</v>
      </c>
      <c r="BB137" s="336"/>
      <c r="BC137" s="227"/>
      <c r="BD137" s="171">
        <v>160</v>
      </c>
      <c r="BE137" s="336"/>
      <c r="BF137" s="227"/>
      <c r="BG137" s="171">
        <v>160</v>
      </c>
      <c r="BH137" s="336"/>
      <c r="BI137" s="227"/>
      <c r="BJ137" s="171">
        <v>160</v>
      </c>
      <c r="BK137" s="336"/>
      <c r="BL137" s="227"/>
      <c r="BM137" s="337">
        <f t="shared" si="207"/>
        <v>0</v>
      </c>
      <c r="BN137" s="231">
        <f t="shared" si="93"/>
        <v>0</v>
      </c>
      <c r="BO137" s="230">
        <f t="shared" si="208"/>
        <v>0</v>
      </c>
      <c r="BP137" s="231">
        <f t="shared" si="95"/>
        <v>0</v>
      </c>
      <c r="BQ137" s="1"/>
      <c r="BR137" s="1"/>
      <c r="BS137" s="167">
        <v>160</v>
      </c>
      <c r="BT137" s="335"/>
      <c r="BU137" s="180"/>
      <c r="BV137" s="167">
        <v>160</v>
      </c>
      <c r="BW137" s="335"/>
      <c r="BX137" s="180"/>
      <c r="BY137" s="167">
        <v>160</v>
      </c>
      <c r="BZ137" s="335"/>
      <c r="CA137" s="180"/>
      <c r="CB137" s="167">
        <v>160</v>
      </c>
      <c r="CC137" s="335"/>
      <c r="CD137" s="180"/>
      <c r="CE137" s="167">
        <v>160</v>
      </c>
      <c r="CF137" s="335"/>
      <c r="CG137" s="180"/>
      <c r="CH137" s="167">
        <v>160</v>
      </c>
      <c r="CI137" s="335"/>
      <c r="CJ137" s="180"/>
      <c r="CK137" s="167">
        <v>160</v>
      </c>
      <c r="CL137" s="335"/>
      <c r="CM137" s="180"/>
      <c r="CN137" s="167">
        <v>160</v>
      </c>
      <c r="CO137" s="335"/>
      <c r="CP137" s="180"/>
      <c r="CQ137" s="256">
        <f t="shared" si="96"/>
        <v>0</v>
      </c>
      <c r="CR137" s="255">
        <f t="shared" si="97"/>
        <v>0</v>
      </c>
      <c r="CS137" s="230">
        <f t="shared" si="98"/>
        <v>0</v>
      </c>
      <c r="CT137" s="231">
        <f t="shared" si="99"/>
        <v>0</v>
      </c>
      <c r="CU137" s="1"/>
      <c r="CV137" s="1"/>
      <c r="CW137" s="167">
        <v>160</v>
      </c>
      <c r="CX137" s="351"/>
      <c r="CY137" s="172"/>
      <c r="CZ137" s="198">
        <v>160</v>
      </c>
      <c r="DA137" s="336"/>
      <c r="DB137" s="172"/>
      <c r="DC137" s="198">
        <v>160</v>
      </c>
      <c r="DD137" s="336"/>
      <c r="DE137" s="172"/>
      <c r="DF137" s="198">
        <v>160</v>
      </c>
      <c r="DG137" s="336"/>
      <c r="DH137" s="172"/>
      <c r="DI137" s="198">
        <v>160</v>
      </c>
      <c r="DJ137" s="336"/>
      <c r="DK137" s="172"/>
      <c r="DL137" s="167">
        <v>160</v>
      </c>
      <c r="DM137" s="351"/>
      <c r="DN137" s="172"/>
      <c r="DO137" s="198">
        <v>160</v>
      </c>
      <c r="DP137" s="336"/>
      <c r="DQ137" s="172"/>
      <c r="DR137" s="198">
        <v>160</v>
      </c>
      <c r="DS137" s="336"/>
      <c r="DT137" s="172"/>
      <c r="DU137" s="256">
        <f t="shared" si="100"/>
        <v>0</v>
      </c>
      <c r="DV137" s="255">
        <f t="shared" si="101"/>
        <v>0</v>
      </c>
      <c r="DW137" s="230">
        <f t="shared" si="102"/>
        <v>0</v>
      </c>
      <c r="DX137" s="231">
        <f t="shared" si="103"/>
        <v>0</v>
      </c>
      <c r="DY137" s="1"/>
      <c r="DZ137" s="1"/>
      <c r="EA137" s="357">
        <v>160</v>
      </c>
      <c r="EB137" s="335"/>
      <c r="EC137" s="172"/>
      <c r="ED137" s="198">
        <v>160</v>
      </c>
      <c r="EE137" s="335"/>
      <c r="EF137" s="172"/>
      <c r="EG137" s="198">
        <v>160</v>
      </c>
      <c r="EH137" s="335"/>
      <c r="EI137" s="172"/>
      <c r="EJ137" s="198">
        <v>160</v>
      </c>
      <c r="EK137" s="335"/>
      <c r="EL137" s="172"/>
      <c r="EM137" s="167">
        <v>160</v>
      </c>
      <c r="EN137" s="351"/>
      <c r="EO137" s="172"/>
      <c r="EP137" s="198">
        <v>160</v>
      </c>
      <c r="EQ137" s="335"/>
      <c r="ER137" s="172"/>
      <c r="ES137" s="167">
        <v>160</v>
      </c>
      <c r="ET137" s="351"/>
      <c r="EU137" s="172"/>
      <c r="EV137" s="198">
        <v>160</v>
      </c>
      <c r="EW137" s="335"/>
      <c r="EX137" s="172"/>
      <c r="EY137" s="256">
        <f t="shared" si="104"/>
        <v>0</v>
      </c>
      <c r="EZ137" s="255">
        <f t="shared" si="105"/>
        <v>0</v>
      </c>
      <c r="FA137" s="230">
        <f t="shared" si="106"/>
        <v>0</v>
      </c>
      <c r="FB137" s="231">
        <f t="shared" si="107"/>
        <v>0</v>
      </c>
      <c r="FC137" s="1"/>
      <c r="FD137" s="1"/>
      <c r="FE137" s="357">
        <v>160</v>
      </c>
      <c r="FF137" s="335"/>
      <c r="FG137" s="172"/>
      <c r="FH137" s="198">
        <v>160</v>
      </c>
      <c r="FI137" s="335"/>
      <c r="FJ137" s="172"/>
      <c r="FK137" s="198">
        <v>160</v>
      </c>
      <c r="FL137" s="335"/>
      <c r="FM137" s="172"/>
      <c r="FN137" s="198">
        <v>160</v>
      </c>
      <c r="FO137" s="335"/>
      <c r="FP137" s="172"/>
      <c r="FQ137" s="198">
        <v>160</v>
      </c>
      <c r="FR137" s="335"/>
      <c r="FS137" s="172"/>
      <c r="FT137" s="198">
        <v>160</v>
      </c>
      <c r="FU137" s="335"/>
      <c r="FV137" s="172"/>
      <c r="FW137" s="198">
        <v>160</v>
      </c>
      <c r="FX137" s="335"/>
      <c r="FY137" s="172"/>
      <c r="FZ137" s="198">
        <v>160</v>
      </c>
      <c r="GA137" s="335"/>
      <c r="GB137" s="172"/>
      <c r="GC137" s="256">
        <f t="shared" si="108"/>
        <v>0</v>
      </c>
      <c r="GD137" s="255">
        <f t="shared" si="109"/>
        <v>0</v>
      </c>
      <c r="GE137" s="230">
        <f t="shared" si="110"/>
        <v>0</v>
      </c>
      <c r="GF137" s="231">
        <f t="shared" si="111"/>
        <v>0</v>
      </c>
      <c r="GG137" s="1"/>
      <c r="GH137" s="1"/>
      <c r="GI137" s="357">
        <v>160</v>
      </c>
      <c r="GJ137" s="335"/>
      <c r="GK137" s="172"/>
      <c r="GL137" s="198">
        <v>160</v>
      </c>
      <c r="GM137" s="335"/>
      <c r="GN137" s="172"/>
      <c r="GO137" s="167">
        <v>160</v>
      </c>
      <c r="GP137" s="351"/>
      <c r="GQ137" s="172"/>
      <c r="GR137" s="167">
        <v>160</v>
      </c>
      <c r="GS137" s="351"/>
      <c r="GT137" s="172"/>
      <c r="GU137" s="167">
        <v>160</v>
      </c>
      <c r="GV137" s="351"/>
      <c r="GW137" s="172"/>
      <c r="GX137" s="167">
        <v>160</v>
      </c>
      <c r="GY137" s="351"/>
      <c r="GZ137" s="172"/>
      <c r="HA137" s="198">
        <v>160</v>
      </c>
      <c r="HB137" s="335"/>
      <c r="HC137" s="172"/>
      <c r="HD137" s="198">
        <v>160</v>
      </c>
      <c r="HE137" s="335"/>
      <c r="HF137" s="172"/>
      <c r="HG137" s="256">
        <f t="shared" si="112"/>
        <v>0</v>
      </c>
      <c r="HH137" s="255">
        <f t="shared" si="113"/>
        <v>0</v>
      </c>
      <c r="HI137" s="230">
        <f t="shared" si="114"/>
        <v>0</v>
      </c>
      <c r="HJ137" s="231">
        <f t="shared" si="115"/>
        <v>0</v>
      </c>
      <c r="HK137" s="1"/>
      <c r="HL137" s="1"/>
      <c r="HM137" s="167">
        <v>160</v>
      </c>
      <c r="HN137" s="351"/>
      <c r="HO137" s="172"/>
      <c r="HP137" s="167">
        <v>160</v>
      </c>
      <c r="HQ137" s="351"/>
      <c r="HR137" s="172"/>
      <c r="HS137" s="167">
        <v>160</v>
      </c>
      <c r="HT137" s="351"/>
      <c r="HU137" s="172"/>
      <c r="HV137" s="167">
        <v>160</v>
      </c>
      <c r="HW137" s="351"/>
      <c r="HX137" s="172"/>
      <c r="HY137" s="167">
        <v>160</v>
      </c>
      <c r="HZ137" s="351"/>
      <c r="IA137" s="172"/>
      <c r="IB137" s="167">
        <v>160</v>
      </c>
      <c r="IC137" s="351"/>
      <c r="ID137" s="172"/>
      <c r="IE137" s="167">
        <v>160</v>
      </c>
      <c r="IF137" s="351"/>
      <c r="IG137" s="172"/>
      <c r="IH137" s="167">
        <v>160</v>
      </c>
      <c r="II137" s="351"/>
      <c r="IJ137" s="172"/>
      <c r="IK137" s="256">
        <f t="shared" si="116"/>
        <v>0</v>
      </c>
      <c r="IL137" s="255">
        <f t="shared" si="117"/>
        <v>0</v>
      </c>
      <c r="IM137" s="230">
        <f t="shared" si="118"/>
        <v>0</v>
      </c>
      <c r="IN137" s="231">
        <f t="shared" si="119"/>
        <v>0</v>
      </c>
      <c r="IO137" s="1"/>
      <c r="IP137" s="1"/>
      <c r="IQ137" s="167">
        <v>160</v>
      </c>
      <c r="IR137" s="351"/>
      <c r="IS137" s="172"/>
      <c r="IT137" s="167">
        <v>160</v>
      </c>
      <c r="IU137" s="351"/>
      <c r="IV137" s="172"/>
      <c r="IW137" s="167">
        <v>160</v>
      </c>
      <c r="IX137" s="351"/>
      <c r="IY137" s="172"/>
      <c r="IZ137" s="167">
        <v>160</v>
      </c>
      <c r="JA137" s="351"/>
      <c r="JB137" s="172"/>
      <c r="JC137" s="167">
        <v>160</v>
      </c>
      <c r="JD137" s="351"/>
      <c r="JE137" s="172"/>
      <c r="JF137" s="167">
        <v>160</v>
      </c>
      <c r="JG137" s="351"/>
      <c r="JH137" s="172"/>
      <c r="JI137" s="209">
        <v>160</v>
      </c>
      <c r="JJ137" s="351"/>
      <c r="JK137" s="172"/>
      <c r="JL137" s="167">
        <v>160</v>
      </c>
      <c r="JM137" s="351"/>
      <c r="JN137" s="172"/>
      <c r="JO137" s="256">
        <f t="shared" si="120"/>
        <v>0</v>
      </c>
      <c r="JP137" s="255">
        <f t="shared" si="121"/>
        <v>0</v>
      </c>
      <c r="JQ137" s="230">
        <f t="shared" si="122"/>
        <v>0</v>
      </c>
      <c r="JR137" s="231">
        <f t="shared" si="123"/>
        <v>0</v>
      </c>
      <c r="JS137" s="1"/>
      <c r="JT137" s="1"/>
      <c r="JU137" s="357">
        <v>160</v>
      </c>
      <c r="JV137" s="335"/>
      <c r="JW137" s="172"/>
      <c r="JX137" s="167">
        <v>160</v>
      </c>
      <c r="JY137" s="351"/>
      <c r="JZ137" s="172"/>
      <c r="KA137" s="198">
        <v>160</v>
      </c>
      <c r="KB137" s="335"/>
      <c r="KC137" s="172"/>
      <c r="KD137" s="198">
        <v>160</v>
      </c>
      <c r="KE137" s="335"/>
      <c r="KF137" s="172"/>
      <c r="KG137" s="167">
        <v>160</v>
      </c>
      <c r="KH137" s="351"/>
      <c r="KI137" s="172"/>
      <c r="KJ137" s="167">
        <v>160</v>
      </c>
      <c r="KK137" s="351"/>
      <c r="KL137" s="172"/>
      <c r="KM137" s="167">
        <v>160</v>
      </c>
      <c r="KN137" s="351"/>
      <c r="KO137" s="172"/>
      <c r="KP137" s="167">
        <v>160</v>
      </c>
      <c r="KQ137" s="351"/>
      <c r="KR137" s="172"/>
      <c r="KS137" s="256">
        <f t="shared" si="124"/>
        <v>0</v>
      </c>
      <c r="KT137" s="255">
        <f t="shared" si="125"/>
        <v>0</v>
      </c>
      <c r="KU137" s="230">
        <f t="shared" si="126"/>
        <v>0</v>
      </c>
      <c r="KV137" s="231">
        <f t="shared" si="127"/>
        <v>0</v>
      </c>
      <c r="KW137" s="1"/>
      <c r="KX137" s="1"/>
      <c r="KY137" s="287" t="s">
        <v>300</v>
      </c>
      <c r="KZ137" s="365">
        <v>160</v>
      </c>
      <c r="LA137" s="335"/>
      <c r="LB137" s="180"/>
      <c r="LC137" s="256">
        <f t="shared" si="128"/>
        <v>0</v>
      </c>
      <c r="LD137" s="231">
        <f t="shared" si="132"/>
        <v>0</v>
      </c>
      <c r="LE137" s="230">
        <f t="shared" si="129"/>
        <v>0</v>
      </c>
      <c r="LF137" s="255">
        <f t="shared" si="133"/>
        <v>0</v>
      </c>
      <c r="LG137" s="297"/>
      <c r="LH137" s="1"/>
      <c r="LI137" s="1"/>
      <c r="LJ137" s="232">
        <f t="shared" si="193"/>
        <v>0</v>
      </c>
      <c r="LK137" s="259">
        <f t="shared" si="194"/>
        <v>0</v>
      </c>
      <c r="LL137" s="230">
        <f t="shared" si="195"/>
        <v>0</v>
      </c>
      <c r="LM137" s="231">
        <f t="shared" si="196"/>
        <v>0</v>
      </c>
      <c r="LN137" s="234">
        <f t="shared" si="197"/>
        <v>0</v>
      </c>
      <c r="LO137" s="233">
        <f t="shared" si="198"/>
        <v>0</v>
      </c>
      <c r="LP137" s="230">
        <f t="shared" si="199"/>
        <v>0</v>
      </c>
      <c r="LQ137" s="255">
        <f t="shared" si="200"/>
        <v>0</v>
      </c>
      <c r="LR137" s="426">
        <f t="shared" si="201"/>
        <v>0</v>
      </c>
      <c r="LS137" s="434">
        <f t="shared" si="202"/>
        <v>0</v>
      </c>
      <c r="LT137" s="426">
        <f t="shared" si="203"/>
        <v>0</v>
      </c>
      <c r="LU137" s="431">
        <f t="shared" si="204"/>
        <v>0</v>
      </c>
      <c r="LV137" s="429" t="s">
        <v>343</v>
      </c>
      <c r="LW137" s="434" t="s">
        <v>343</v>
      </c>
      <c r="LX137" s="426">
        <f t="shared" si="205"/>
        <v>0</v>
      </c>
      <c r="LY137" s="431">
        <f t="shared" si="206"/>
        <v>0</v>
      </c>
      <c r="LZ137" s="1"/>
      <c r="MD137" s="26"/>
      <c r="ME137" s="26"/>
      <c r="MG137" s="26"/>
    </row>
    <row r="138" spans="2:345" s="4" customFormat="1" ht="15" hidden="1" customHeight="1" x14ac:dyDescent="0.25">
      <c r="B138" s="46"/>
      <c r="C138" s="948"/>
      <c r="D138" s="949"/>
      <c r="E138" s="601"/>
      <c r="F138" s="602"/>
      <c r="G138" s="603"/>
      <c r="H138" s="58"/>
      <c r="I138" s="57">
        <f>INT(ROUND(F138,2)*(IF(RIGHT(G138,1)="*",data!$J$11*H138+(IF(H138&gt;0, data!$K$11,0)),(IF(G138&gt;0,data!$J$11*RIGHT(G138,5)+data!$K$11,0)))))</f>
        <v>0</v>
      </c>
      <c r="J138" s="57">
        <f t="shared" si="148"/>
        <v>0</v>
      </c>
      <c r="K138" s="594"/>
      <c r="L138" s="567"/>
      <c r="M138" s="131"/>
      <c r="N138" s="57">
        <f>INT(ROUND(F138,2)*(IF(J138&gt;0,(IF(L138="ano",data!$J$6,0)),0)))</f>
        <v>0</v>
      </c>
      <c r="O138" s="61">
        <f t="shared" si="149"/>
        <v>0</v>
      </c>
      <c r="P138" s="63">
        <f t="shared" si="150"/>
        <v>0</v>
      </c>
      <c r="Q138" s="26"/>
      <c r="R138" s="292" t="str">
        <f t="shared" si="151"/>
        <v/>
      </c>
      <c r="S138" s="293" t="str">
        <f t="shared" si="152"/>
        <v/>
      </c>
      <c r="T138" s="65" t="s">
        <v>343</v>
      </c>
      <c r="U138" s="294" t="str">
        <f t="shared" si="153"/>
        <v/>
      </c>
      <c r="V138" s="4">
        <f t="shared" si="131"/>
        <v>0</v>
      </c>
      <c r="W138" s="26">
        <f t="shared" si="154"/>
        <v>0</v>
      </c>
      <c r="X138" s="26">
        <f>IF(OR(G138=data!$I$18,G138=data!$I$19,G138=data!$I$20,G138=data!$I$21,G138=data!$I$22,G138=data!$I$23,G138=data!$I$24,G138=data!$I$25,G138=data!$I$26,G138=data!$I$27,G138=data!$I$28,G138=data!$I$29,G138=data!$I$30,G138=data!$I$31,G138=data!$I$32,G138=data!$I$33,G138=data!$I$34,G138=data!$I$35,G138=data!$I$36,G138=data!$I$37,G138=data!$I$38,G138=data!$I$39,G138=data!$I$40,G138=data!$I$41,G138=data!$I$42,G138=data!$I$43,G138=data!$I$44),1,0)</f>
        <v>0</v>
      </c>
      <c r="Z138" s="176" t="s">
        <v>300</v>
      </c>
      <c r="AA138" s="10"/>
      <c r="AB138" s="10"/>
      <c r="AC138" s="578">
        <v>160</v>
      </c>
      <c r="AD138" s="579"/>
      <c r="AE138" s="580"/>
      <c r="AF138" s="578">
        <v>160</v>
      </c>
      <c r="AG138" s="579"/>
      <c r="AH138" s="580"/>
      <c r="AI138" s="578">
        <v>160</v>
      </c>
      <c r="AJ138" s="579"/>
      <c r="AK138" s="580"/>
      <c r="AL138" s="578">
        <v>160</v>
      </c>
      <c r="AM138" s="579"/>
      <c r="AN138" s="580"/>
      <c r="AO138" s="578">
        <v>160</v>
      </c>
      <c r="AP138" s="579"/>
      <c r="AQ138" s="580"/>
      <c r="AR138" s="578">
        <v>160</v>
      </c>
      <c r="AS138" s="579"/>
      <c r="AT138" s="580"/>
      <c r="AU138" s="578">
        <v>160</v>
      </c>
      <c r="AV138" s="579"/>
      <c r="AW138" s="580"/>
      <c r="AX138" s="578">
        <v>160</v>
      </c>
      <c r="AY138" s="579"/>
      <c r="AZ138" s="580"/>
      <c r="BA138" s="578">
        <v>160</v>
      </c>
      <c r="BB138" s="579"/>
      <c r="BC138" s="580"/>
      <c r="BD138" s="578">
        <v>160</v>
      </c>
      <c r="BE138" s="579"/>
      <c r="BF138" s="580"/>
      <c r="BG138" s="578">
        <v>160</v>
      </c>
      <c r="BH138" s="579"/>
      <c r="BI138" s="580"/>
      <c r="BJ138" s="578">
        <v>160</v>
      </c>
      <c r="BK138" s="579"/>
      <c r="BL138" s="580"/>
      <c r="BM138" s="337">
        <f t="shared" si="207"/>
        <v>0</v>
      </c>
      <c r="BN138" s="231">
        <f t="shared" si="93"/>
        <v>0</v>
      </c>
      <c r="BO138" s="230">
        <f t="shared" si="208"/>
        <v>0</v>
      </c>
      <c r="BP138" s="231">
        <f t="shared" si="95"/>
        <v>0</v>
      </c>
      <c r="BQ138" s="1"/>
      <c r="BR138" s="1"/>
      <c r="BS138" s="177">
        <v>160</v>
      </c>
      <c r="BT138" s="591"/>
      <c r="BU138" s="178"/>
      <c r="BV138" s="177">
        <v>160</v>
      </c>
      <c r="BW138" s="591"/>
      <c r="BX138" s="178"/>
      <c r="BY138" s="177">
        <v>160</v>
      </c>
      <c r="BZ138" s="591"/>
      <c r="CA138" s="178"/>
      <c r="CB138" s="177">
        <v>160</v>
      </c>
      <c r="CC138" s="591"/>
      <c r="CD138" s="178"/>
      <c r="CE138" s="177">
        <v>160</v>
      </c>
      <c r="CF138" s="591"/>
      <c r="CG138" s="178"/>
      <c r="CH138" s="177">
        <v>160</v>
      </c>
      <c r="CI138" s="591"/>
      <c r="CJ138" s="178"/>
      <c r="CK138" s="177">
        <v>160</v>
      </c>
      <c r="CL138" s="591"/>
      <c r="CM138" s="178"/>
      <c r="CN138" s="177">
        <v>160</v>
      </c>
      <c r="CO138" s="591"/>
      <c r="CP138" s="178"/>
      <c r="CQ138" s="256">
        <f t="shared" si="96"/>
        <v>0</v>
      </c>
      <c r="CR138" s="255">
        <f t="shared" si="97"/>
        <v>0</v>
      </c>
      <c r="CS138" s="230">
        <f t="shared" si="98"/>
        <v>0</v>
      </c>
      <c r="CT138" s="231">
        <f t="shared" si="99"/>
        <v>0</v>
      </c>
      <c r="CU138" s="1"/>
      <c r="CV138" s="1"/>
      <c r="CW138" s="177">
        <v>160</v>
      </c>
      <c r="CX138" s="584"/>
      <c r="CY138" s="585"/>
      <c r="CZ138" s="205">
        <v>160</v>
      </c>
      <c r="DA138" s="579"/>
      <c r="DB138" s="585"/>
      <c r="DC138" s="205">
        <v>160</v>
      </c>
      <c r="DD138" s="579"/>
      <c r="DE138" s="585"/>
      <c r="DF138" s="205">
        <v>160</v>
      </c>
      <c r="DG138" s="579"/>
      <c r="DH138" s="585"/>
      <c r="DI138" s="205">
        <v>160</v>
      </c>
      <c r="DJ138" s="579"/>
      <c r="DK138" s="585"/>
      <c r="DL138" s="177">
        <v>160</v>
      </c>
      <c r="DM138" s="584"/>
      <c r="DN138" s="585"/>
      <c r="DO138" s="205">
        <v>160</v>
      </c>
      <c r="DP138" s="579"/>
      <c r="DQ138" s="585"/>
      <c r="DR138" s="205">
        <v>160</v>
      </c>
      <c r="DS138" s="579"/>
      <c r="DT138" s="585"/>
      <c r="DU138" s="256">
        <f t="shared" si="100"/>
        <v>0</v>
      </c>
      <c r="DV138" s="255">
        <f t="shared" si="101"/>
        <v>0</v>
      </c>
      <c r="DW138" s="230">
        <f t="shared" si="102"/>
        <v>0</v>
      </c>
      <c r="DX138" s="231">
        <f t="shared" si="103"/>
        <v>0</v>
      </c>
      <c r="DY138" s="1"/>
      <c r="DZ138" s="1"/>
      <c r="EA138" s="586">
        <v>160</v>
      </c>
      <c r="EB138" s="591"/>
      <c r="EC138" s="585"/>
      <c r="ED138" s="205">
        <v>160</v>
      </c>
      <c r="EE138" s="591"/>
      <c r="EF138" s="585"/>
      <c r="EG138" s="205">
        <v>160</v>
      </c>
      <c r="EH138" s="591"/>
      <c r="EI138" s="585"/>
      <c r="EJ138" s="205">
        <v>160</v>
      </c>
      <c r="EK138" s="591"/>
      <c r="EL138" s="585"/>
      <c r="EM138" s="177">
        <v>160</v>
      </c>
      <c r="EN138" s="584"/>
      <c r="EO138" s="585"/>
      <c r="EP138" s="205">
        <v>160</v>
      </c>
      <c r="EQ138" s="591"/>
      <c r="ER138" s="585"/>
      <c r="ES138" s="177">
        <v>160</v>
      </c>
      <c r="ET138" s="584"/>
      <c r="EU138" s="585"/>
      <c r="EV138" s="205">
        <v>160</v>
      </c>
      <c r="EW138" s="591"/>
      <c r="EX138" s="585"/>
      <c r="EY138" s="256">
        <f t="shared" si="104"/>
        <v>0</v>
      </c>
      <c r="EZ138" s="255">
        <f t="shared" si="105"/>
        <v>0</v>
      </c>
      <c r="FA138" s="230">
        <f t="shared" si="106"/>
        <v>0</v>
      </c>
      <c r="FB138" s="231">
        <f t="shared" si="107"/>
        <v>0</v>
      </c>
      <c r="FC138" s="1"/>
      <c r="FD138" s="1"/>
      <c r="FE138" s="586">
        <v>160</v>
      </c>
      <c r="FF138" s="591"/>
      <c r="FG138" s="585"/>
      <c r="FH138" s="205">
        <v>160</v>
      </c>
      <c r="FI138" s="591"/>
      <c r="FJ138" s="585"/>
      <c r="FK138" s="205">
        <v>160</v>
      </c>
      <c r="FL138" s="591"/>
      <c r="FM138" s="585"/>
      <c r="FN138" s="205">
        <v>160</v>
      </c>
      <c r="FO138" s="591"/>
      <c r="FP138" s="585"/>
      <c r="FQ138" s="205">
        <v>160</v>
      </c>
      <c r="FR138" s="591"/>
      <c r="FS138" s="585"/>
      <c r="FT138" s="205">
        <v>160</v>
      </c>
      <c r="FU138" s="591"/>
      <c r="FV138" s="585"/>
      <c r="FW138" s="205">
        <v>160</v>
      </c>
      <c r="FX138" s="591"/>
      <c r="FY138" s="585"/>
      <c r="FZ138" s="205">
        <v>160</v>
      </c>
      <c r="GA138" s="591"/>
      <c r="GB138" s="585"/>
      <c r="GC138" s="256">
        <f t="shared" si="108"/>
        <v>0</v>
      </c>
      <c r="GD138" s="255">
        <f t="shared" si="109"/>
        <v>0</v>
      </c>
      <c r="GE138" s="230">
        <f t="shared" si="110"/>
        <v>0</v>
      </c>
      <c r="GF138" s="231">
        <f t="shared" si="111"/>
        <v>0</v>
      </c>
      <c r="GG138" s="1"/>
      <c r="GH138" s="1"/>
      <c r="GI138" s="586">
        <v>160</v>
      </c>
      <c r="GJ138" s="591"/>
      <c r="GK138" s="585"/>
      <c r="GL138" s="205">
        <v>160</v>
      </c>
      <c r="GM138" s="591"/>
      <c r="GN138" s="585"/>
      <c r="GO138" s="177">
        <v>160</v>
      </c>
      <c r="GP138" s="584"/>
      <c r="GQ138" s="585"/>
      <c r="GR138" s="177">
        <v>160</v>
      </c>
      <c r="GS138" s="584"/>
      <c r="GT138" s="585"/>
      <c r="GU138" s="177">
        <v>160</v>
      </c>
      <c r="GV138" s="584"/>
      <c r="GW138" s="585"/>
      <c r="GX138" s="177">
        <v>160</v>
      </c>
      <c r="GY138" s="584"/>
      <c r="GZ138" s="585"/>
      <c r="HA138" s="205">
        <v>160</v>
      </c>
      <c r="HB138" s="591"/>
      <c r="HC138" s="585"/>
      <c r="HD138" s="205">
        <v>160</v>
      </c>
      <c r="HE138" s="591"/>
      <c r="HF138" s="585"/>
      <c r="HG138" s="256">
        <f t="shared" si="112"/>
        <v>0</v>
      </c>
      <c r="HH138" s="255">
        <f t="shared" si="113"/>
        <v>0</v>
      </c>
      <c r="HI138" s="230">
        <f t="shared" si="114"/>
        <v>0</v>
      </c>
      <c r="HJ138" s="231">
        <f t="shared" si="115"/>
        <v>0</v>
      </c>
      <c r="HK138" s="1"/>
      <c r="HL138" s="1"/>
      <c r="HM138" s="177">
        <v>160</v>
      </c>
      <c r="HN138" s="584"/>
      <c r="HO138" s="585"/>
      <c r="HP138" s="177">
        <v>160</v>
      </c>
      <c r="HQ138" s="584"/>
      <c r="HR138" s="585"/>
      <c r="HS138" s="177">
        <v>160</v>
      </c>
      <c r="HT138" s="584"/>
      <c r="HU138" s="585"/>
      <c r="HV138" s="177">
        <v>160</v>
      </c>
      <c r="HW138" s="584"/>
      <c r="HX138" s="585"/>
      <c r="HY138" s="177">
        <v>160</v>
      </c>
      <c r="HZ138" s="584"/>
      <c r="IA138" s="585"/>
      <c r="IB138" s="177">
        <v>160</v>
      </c>
      <c r="IC138" s="584"/>
      <c r="ID138" s="585"/>
      <c r="IE138" s="177">
        <v>160</v>
      </c>
      <c r="IF138" s="584"/>
      <c r="IG138" s="585"/>
      <c r="IH138" s="177">
        <v>160</v>
      </c>
      <c r="II138" s="584"/>
      <c r="IJ138" s="585"/>
      <c r="IK138" s="256">
        <f t="shared" si="116"/>
        <v>0</v>
      </c>
      <c r="IL138" s="255">
        <f t="shared" si="117"/>
        <v>0</v>
      </c>
      <c r="IM138" s="230">
        <f t="shared" si="118"/>
        <v>0</v>
      </c>
      <c r="IN138" s="231">
        <f t="shared" si="119"/>
        <v>0</v>
      </c>
      <c r="IO138" s="1"/>
      <c r="IP138" s="1"/>
      <c r="IQ138" s="177">
        <v>160</v>
      </c>
      <c r="IR138" s="584"/>
      <c r="IS138" s="585"/>
      <c r="IT138" s="177">
        <v>160</v>
      </c>
      <c r="IU138" s="584"/>
      <c r="IV138" s="585"/>
      <c r="IW138" s="177">
        <v>160</v>
      </c>
      <c r="IX138" s="584"/>
      <c r="IY138" s="585"/>
      <c r="IZ138" s="177">
        <v>160</v>
      </c>
      <c r="JA138" s="584"/>
      <c r="JB138" s="585"/>
      <c r="JC138" s="177">
        <v>160</v>
      </c>
      <c r="JD138" s="584"/>
      <c r="JE138" s="585"/>
      <c r="JF138" s="177">
        <v>160</v>
      </c>
      <c r="JG138" s="584"/>
      <c r="JH138" s="585"/>
      <c r="JI138" s="568">
        <v>160</v>
      </c>
      <c r="JJ138" s="584"/>
      <c r="JK138" s="585"/>
      <c r="JL138" s="177">
        <v>160</v>
      </c>
      <c r="JM138" s="584"/>
      <c r="JN138" s="585"/>
      <c r="JO138" s="256">
        <f t="shared" si="120"/>
        <v>0</v>
      </c>
      <c r="JP138" s="255">
        <f t="shared" si="121"/>
        <v>0</v>
      </c>
      <c r="JQ138" s="230">
        <f t="shared" si="122"/>
        <v>0</v>
      </c>
      <c r="JR138" s="231">
        <f t="shared" si="123"/>
        <v>0</v>
      </c>
      <c r="JS138" s="1"/>
      <c r="JT138" s="1"/>
      <c r="JU138" s="586">
        <v>160</v>
      </c>
      <c r="JV138" s="591"/>
      <c r="JW138" s="585"/>
      <c r="JX138" s="177">
        <v>160</v>
      </c>
      <c r="JY138" s="584"/>
      <c r="JZ138" s="585"/>
      <c r="KA138" s="205">
        <v>160</v>
      </c>
      <c r="KB138" s="591"/>
      <c r="KC138" s="585"/>
      <c r="KD138" s="205">
        <v>160</v>
      </c>
      <c r="KE138" s="591"/>
      <c r="KF138" s="585"/>
      <c r="KG138" s="177">
        <v>160</v>
      </c>
      <c r="KH138" s="584"/>
      <c r="KI138" s="585"/>
      <c r="KJ138" s="177">
        <v>160</v>
      </c>
      <c r="KK138" s="584"/>
      <c r="KL138" s="585"/>
      <c r="KM138" s="177">
        <v>160</v>
      </c>
      <c r="KN138" s="584"/>
      <c r="KO138" s="585"/>
      <c r="KP138" s="177">
        <v>160</v>
      </c>
      <c r="KQ138" s="584"/>
      <c r="KR138" s="585"/>
      <c r="KS138" s="256">
        <f t="shared" si="124"/>
        <v>0</v>
      </c>
      <c r="KT138" s="255">
        <f t="shared" si="125"/>
        <v>0</v>
      </c>
      <c r="KU138" s="230">
        <f t="shared" si="126"/>
        <v>0</v>
      </c>
      <c r="KV138" s="231">
        <f t="shared" si="127"/>
        <v>0</v>
      </c>
      <c r="KW138" s="1"/>
      <c r="KX138" s="1"/>
      <c r="KY138" s="589" t="s">
        <v>300</v>
      </c>
      <c r="KZ138" s="595">
        <v>160</v>
      </c>
      <c r="LA138" s="591"/>
      <c r="LB138" s="178"/>
      <c r="LC138" s="256">
        <f t="shared" si="128"/>
        <v>0</v>
      </c>
      <c r="LD138" s="231">
        <f t="shared" si="132"/>
        <v>0</v>
      </c>
      <c r="LE138" s="230">
        <f t="shared" si="129"/>
        <v>0</v>
      </c>
      <c r="LF138" s="255">
        <f t="shared" si="133"/>
        <v>0</v>
      </c>
      <c r="LG138" s="592"/>
      <c r="LH138" s="1"/>
      <c r="LI138" s="1"/>
      <c r="LJ138" s="232">
        <f t="shared" si="193"/>
        <v>0</v>
      </c>
      <c r="LK138" s="259">
        <f t="shared" si="194"/>
        <v>0</v>
      </c>
      <c r="LL138" s="230">
        <f t="shared" si="195"/>
        <v>0</v>
      </c>
      <c r="LM138" s="231">
        <f t="shared" si="196"/>
        <v>0</v>
      </c>
      <c r="LN138" s="234">
        <f t="shared" si="197"/>
        <v>0</v>
      </c>
      <c r="LO138" s="233">
        <f t="shared" si="198"/>
        <v>0</v>
      </c>
      <c r="LP138" s="230">
        <f t="shared" si="199"/>
        <v>0</v>
      </c>
      <c r="LQ138" s="255">
        <f t="shared" si="200"/>
        <v>0</v>
      </c>
      <c r="LR138" s="426">
        <f t="shared" si="201"/>
        <v>0</v>
      </c>
      <c r="LS138" s="434">
        <f t="shared" si="202"/>
        <v>0</v>
      </c>
      <c r="LT138" s="426">
        <f t="shared" si="203"/>
        <v>0</v>
      </c>
      <c r="LU138" s="431">
        <f t="shared" si="204"/>
        <v>0</v>
      </c>
      <c r="LV138" s="429" t="s">
        <v>343</v>
      </c>
      <c r="LW138" s="434" t="s">
        <v>343</v>
      </c>
      <c r="LX138" s="426">
        <f t="shared" si="205"/>
        <v>0</v>
      </c>
      <c r="LY138" s="431">
        <f t="shared" si="206"/>
        <v>0</v>
      </c>
      <c r="LZ138" s="1"/>
      <c r="MD138" s="26"/>
      <c r="ME138" s="26"/>
      <c r="MG138" s="26"/>
    </row>
    <row r="139" spans="2:345" s="4" customFormat="1" ht="16.5" customHeight="1" x14ac:dyDescent="0.25">
      <c r="B139" s="46" t="s">
        <v>350</v>
      </c>
      <c r="C139" s="952"/>
      <c r="D139" s="953"/>
      <c r="E139" s="313"/>
      <c r="F139" s="314"/>
      <c r="G139" s="315"/>
      <c r="H139" s="59"/>
      <c r="I139" s="57">
        <f>INT(ROUND(F139,2)*(IF(RIGHT(G139,1)="*",data!$J$11*H139+(IF(H139&gt;0, data!$K$11,0)),(IF(G139&gt;0,data!$J$11*RIGHT(G139,5)+data!$K$11,0)))))</f>
        <v>0</v>
      </c>
      <c r="J139" s="57">
        <f t="shared" si="148"/>
        <v>0</v>
      </c>
      <c r="K139" s="319"/>
      <c r="L139" s="320"/>
      <c r="M139" s="318"/>
      <c r="N139" s="57">
        <f>INT(ROUND(F139,2)*(IF(J139&gt;0,(IF(L139="ano",data!$J$6,0)),0)))</f>
        <v>0</v>
      </c>
      <c r="O139" s="61">
        <f t="shared" si="149"/>
        <v>0</v>
      </c>
      <c r="P139" s="63">
        <f t="shared" si="150"/>
        <v>0</v>
      </c>
      <c r="Q139" s="26"/>
      <c r="R139" s="292" t="str">
        <f t="shared" si="151"/>
        <v/>
      </c>
      <c r="S139" s="293" t="str">
        <f t="shared" si="152"/>
        <v/>
      </c>
      <c r="T139" s="65" t="s">
        <v>343</v>
      </c>
      <c r="U139" s="294" t="str">
        <f t="shared" si="153"/>
        <v/>
      </c>
      <c r="V139" s="4">
        <f t="shared" si="131"/>
        <v>0</v>
      </c>
      <c r="W139" s="26">
        <f t="shared" si="154"/>
        <v>0</v>
      </c>
      <c r="X139" s="26">
        <f>IF(OR(G139=data!$I$18,G139=data!$I$19,G139=data!$I$20,G139=data!$I$21,G139=data!$I$22,G139=data!$I$23,G139=data!$I$24,G139=data!$I$25,G139=data!$I$26,G139=data!$I$27,G139=data!$I$28,G139=data!$I$29,G139=data!$I$30,G139=data!$I$31,G139=data!$I$32,G139=data!$I$33,G139=data!$I$34,G139=data!$I$35,G139=data!$I$36,G139=data!$I$37,G139=data!$I$38,G139=data!$I$39,G139=data!$I$40,G139=data!$I$41,G139=data!$I$42,G139=data!$I$43,G139=data!$I$44),1,0)</f>
        <v>0</v>
      </c>
      <c r="Z139" s="179" t="s">
        <v>300</v>
      </c>
      <c r="AA139" s="10"/>
      <c r="AB139" s="10"/>
      <c r="AC139" s="171">
        <v>160</v>
      </c>
      <c r="AD139" s="336"/>
      <c r="AE139" s="227"/>
      <c r="AF139" s="171">
        <v>160</v>
      </c>
      <c r="AG139" s="336"/>
      <c r="AH139" s="227"/>
      <c r="AI139" s="171">
        <v>160</v>
      </c>
      <c r="AJ139" s="336"/>
      <c r="AK139" s="227"/>
      <c r="AL139" s="171">
        <v>160</v>
      </c>
      <c r="AM139" s="336"/>
      <c r="AN139" s="227"/>
      <c r="AO139" s="171">
        <v>160</v>
      </c>
      <c r="AP139" s="336"/>
      <c r="AQ139" s="227"/>
      <c r="AR139" s="171">
        <v>160</v>
      </c>
      <c r="AS139" s="336"/>
      <c r="AT139" s="227"/>
      <c r="AU139" s="171">
        <v>160</v>
      </c>
      <c r="AV139" s="336"/>
      <c r="AW139" s="227"/>
      <c r="AX139" s="171">
        <v>160</v>
      </c>
      <c r="AY139" s="336"/>
      <c r="AZ139" s="227"/>
      <c r="BA139" s="171">
        <v>160</v>
      </c>
      <c r="BB139" s="336"/>
      <c r="BC139" s="227"/>
      <c r="BD139" s="171">
        <v>160</v>
      </c>
      <c r="BE139" s="336"/>
      <c r="BF139" s="227"/>
      <c r="BG139" s="171">
        <v>160</v>
      </c>
      <c r="BH139" s="336"/>
      <c r="BI139" s="227"/>
      <c r="BJ139" s="171">
        <v>160</v>
      </c>
      <c r="BK139" s="336"/>
      <c r="BL139" s="227"/>
      <c r="BM139" s="337">
        <f t="shared" si="207"/>
        <v>0</v>
      </c>
      <c r="BN139" s="231">
        <f t="shared" ref="BN139:BN144" si="209">FLOOR(BM139*$I139,1)</f>
        <v>0</v>
      </c>
      <c r="BO139" s="230">
        <f t="shared" si="208"/>
        <v>0</v>
      </c>
      <c r="BP139" s="231">
        <f t="shared" ref="BP139:BP144" si="210">FLOOR(BO139*$N139,1)</f>
        <v>0</v>
      </c>
      <c r="BQ139" s="1"/>
      <c r="BR139" s="1"/>
      <c r="BS139" s="167">
        <v>160</v>
      </c>
      <c r="BT139" s="335"/>
      <c r="BU139" s="180"/>
      <c r="BV139" s="167">
        <v>160</v>
      </c>
      <c r="BW139" s="335"/>
      <c r="BX139" s="180"/>
      <c r="BY139" s="167">
        <v>160</v>
      </c>
      <c r="BZ139" s="335"/>
      <c r="CA139" s="180"/>
      <c r="CB139" s="167">
        <v>160</v>
      </c>
      <c r="CC139" s="335"/>
      <c r="CD139" s="180"/>
      <c r="CE139" s="167">
        <v>160</v>
      </c>
      <c r="CF139" s="335"/>
      <c r="CG139" s="180"/>
      <c r="CH139" s="167">
        <v>160</v>
      </c>
      <c r="CI139" s="335"/>
      <c r="CJ139" s="180"/>
      <c r="CK139" s="167">
        <v>160</v>
      </c>
      <c r="CL139" s="335"/>
      <c r="CM139" s="180"/>
      <c r="CN139" s="167">
        <v>160</v>
      </c>
      <c r="CO139" s="335"/>
      <c r="CP139" s="180"/>
      <c r="CQ139" s="256">
        <f t="shared" ref="CQ139:CQ144" si="211">IF($Z139="Ne",0,IF(IF(BT139="",0,((30/(BS139*$F139)*(BS139*$F139-BT139))/30))+IF(BW139="",0,((30/(BV139*$F139)*(BV139*$F139-BW139))/30))+IF(BZ139="",0,((30/(BY139*$F139)*(BY139*$F139-BZ139))/30))+IF(CC139="",0,((30/(CB139*$F139)*(CB139*$F139-CC139))/30))+IF(CF139="",0,((30/(CE139*$F139)*(CE139*$F139-CF139))/30))+IF(CI139="",0,((30/(CH139*$F139)*(CH139*$F139-CI139))/30))+IF(CL139="",0,((30/(CK139*$F139)*(CK139*$F139-CL139))/30))+IF(CO139="",0,((30/(CN139*$F139)*(CN139*$F139-CO139))/30))&gt;($E139-1-$BM139),$E139-1-$BM139,IF(BT139="",0,((30/(BS139*$F139)*(BS139*$F139-BT139))/30))+IF(BW139="",0,((30/(BV139*$F139)*(BV139*$F139-BW139))/30))+IF(BZ139="",0,((30/(BY139*$F139)*(BY139*$F139-BZ139))/30))+IF(CC139="",0,((30/(CB139*$F139)*(CB139*$F139-CC139))/30))+IF(CF139="",0,((30/(CE139*$F139)*(CE139*$F139-CF139))/30))+IF(CI139="",0,((30/(CH139*$F139)*(CH139*$F139-CI139))/30))+IF(CL139="",0,((30/(CK139*$F139)*(CK139*$F139-CL139))/30))+IF(CO139="",0,((30/(CN139*$F139)*(CN139*$F139-CO139))/30))))</f>
        <v>0</v>
      </c>
      <c r="CR139" s="255">
        <f t="shared" ref="CR139:CR144" si="212">FLOOR(CQ139*$I139,1)</f>
        <v>0</v>
      </c>
      <c r="CS139" s="230">
        <f t="shared" ref="CS139:CS144" si="213">IF($Z139="Ne",0,IF(OR($M139=0,$M139=""),0,IF(IF(BU139="Ano",IF(BT139="",0,((30/(BS139*$F139)*(BS139*$F139-BT139))/30)),0)+IF(BX139="Ano",IF(BW139="",0,((30/(BV139*$F139)*(BV139*$F139-BW139))/30)),0)+IF(CA139="Ano",IF(BZ139="",0,((30/(BY139*$F139)*(BY139*$F139-BZ139))/30)),0)+IF(CD139="Ano",IF(CC139="",0,((30/(CB139*$F139)*(CB139*$F139-CC139))/30)),0)+IF(CG139="Ano",IF(CF139="",0,((30/(CE139*$F139)*(CE139*$F139-CF139))/30)),0)+IF(CJ139="Ano",IF(CI139="",0,((30/(CH139*$F139)*(CH139*$F139-CI139))/30)),0)+IF(CM139="Ano",IF(CL139="",0,((30/(CK139*$F139)*(CK139*$F139-CL139))/30)),0)+IF(CP139="Ano",IF(CO139="",0,((30/(CN139*$F139)*(CN139*$F139-CO139))/30)),0)&gt;($M139-1-$BO139),($M139-1-$BO139),IF(BU139="Ano",IF(BT139="",0,((30/(BS139*$F139)*(BS139*$F139-BT139))/30)),0)+IF(BX139="Ano",IF(BW139="",0,((30/(BV139*$F139)*(BV139*$F139-BW139))/30)),0)+IF(CA139="Ano",IF(BZ139="",0,((30/(BY139*$F139)*(BY139*$F139-BZ139))/30)),0)+IF(CD139="Ano",IF(CC139="",0,((30/(CB139*$F139)*(CB139*$F139-CC139))/30)),0)+IF(CG139="Ano",IF(CF139="",0,((30/(CE139*$F139)*(CE139*$F139-CF139))/30)),0)+IF(CJ139="Ano",IF(CI139="",0,((30/(CH139*$F139)*(CH139*$F139-CI139))/30)),0)+IF(CM139="Ano",IF(CL139="",0,((30/(CK139*$F139)*(CK139*$F139-CL139))/30)),0)+IF(CP139="Ano",IF(CO139="",0,((30/(CN139*$F139)*(CN139*$F139-CO139))/30)),0))))</f>
        <v>0</v>
      </c>
      <c r="CT139" s="231">
        <f t="shared" ref="CT139:CT144" si="214">FLOOR(CS139*$N139,1)</f>
        <v>0</v>
      </c>
      <c r="CU139" s="1"/>
      <c r="CV139" s="1"/>
      <c r="CW139" s="167">
        <v>160</v>
      </c>
      <c r="CX139" s="351"/>
      <c r="CY139" s="172"/>
      <c r="CZ139" s="198">
        <v>160</v>
      </c>
      <c r="DA139" s="336"/>
      <c r="DB139" s="172"/>
      <c r="DC139" s="198">
        <v>160</v>
      </c>
      <c r="DD139" s="336"/>
      <c r="DE139" s="172"/>
      <c r="DF139" s="198">
        <v>160</v>
      </c>
      <c r="DG139" s="336"/>
      <c r="DH139" s="172"/>
      <c r="DI139" s="198">
        <v>160</v>
      </c>
      <c r="DJ139" s="336"/>
      <c r="DK139" s="172"/>
      <c r="DL139" s="167">
        <v>160</v>
      </c>
      <c r="DM139" s="351"/>
      <c r="DN139" s="172"/>
      <c r="DO139" s="198">
        <v>160</v>
      </c>
      <c r="DP139" s="336"/>
      <c r="DQ139" s="172"/>
      <c r="DR139" s="198">
        <v>160</v>
      </c>
      <c r="DS139" s="336"/>
      <c r="DT139" s="172"/>
      <c r="DU139" s="256">
        <f t="shared" ref="DU139:DU144" si="215">IF($Z139="Ne",0,IF(IF(CX139="",0,((30/(CW139*$F139)*(CW139*$F139-CX139))/30))+IF(DA139="",0,((30/(CZ139*$F139)*(CZ139*$F139-DA139))/30))+IF(DD139="",0,((30/(DC139*$F139)*(DC139*$F139-DD139))/30))+IF(DG139="",0,((30/(DF139*$F139)*(DF139*$F139-DG139))/30))+IF(DJ139="",0,((30/(DI139*$F139)*(DI139*$F139-DJ139))/30))+IF(DM139="",0,((30/(DL139*$F139)*(DL139*$F139-DM139))/30))+IF(DP139="",0,((30/(DO139*$F139)*(DO139*$F139-DP139))/30))+IF(DS139="",0,((30/(DR139*$F139)*(DR139*$F139-DS139))/30))&gt;($E139-1-$BM139-$CQ139),$E139-1-$BM139-$CQ139,IF(CX139="",0,((30/(CW139*$F139)*(CW139*$F139-CX139))/30))+IF(DA139="",0,((30/(CZ139*$F139)*(CZ139*$F139-DA139))/30))+IF(DD139="",0,((30/(DC139*$F139)*(DC139*$F139-DD139))/30))+IF(DG139="",0,((30/(DF139*$F139)*(DF139*$F139-DG139))/30))+IF(DJ139="",0,((30/(DI139*$F139)*(DI139*$F139-DJ139))/30))+IF(DM139="",0,((30/(DL139*$F139)*(DL139*$F139-DM139))/30))+IF(DP139="",0,((30/(DO139*$F139)*(DO139*$F139-DP139))/30))+IF(DS139="",0,((30/(DR139*$F139)*(DR139*$F139-DS139))/30))))</f>
        <v>0</v>
      </c>
      <c r="DV139" s="255">
        <f t="shared" ref="DV139:DV144" si="216">FLOOR(DU139*$I139,1)</f>
        <v>0</v>
      </c>
      <c r="DW139" s="230">
        <f t="shared" ref="DW139:DW144" si="217">IF($Z139="Ne",0,IF(OR($M139=0,$M139=""),0,IF(IF(CY139="Ano",IF(CX139="",0,((30/(CW139*$F139)*(CW139*$F139-CX139))/30)),0)+IF(DB139="Ano",IF(DA139="",0,((30/(CZ139*$F139)*(CZ139*$F139-DA139))/30)),0)+IF(DE139="Ano",IF(DD139="",0,((30/(DC139*$F139)*(DC139*$F139-DD139))/30)),0)+IF(DH139="Ano",IF(DG139="",0,((30/(DF139*$F139)*(DF139*$F139-DG139))/30)),0)+IF(DK139="Ano",IF(DJ139="",0,((30/(DI139*$F139)*(DI139*$F139-DJ139))/30)),0)+IF(DN139="Ano",IF(DM139="",0,((30/(DL139*$F139)*(DL139*$F139-DM139))/30)),0)+IF(DQ139="Ano",IF(DP139="",0,((30/(DO139*$F139)*(DO139*$F139-DP139))/30)),0)+IF(DT139="Ano",IF(DS139="",0,((30/(DR139*$F139)*(DR139*$F139-DS139))/30)),0)&gt;($M139-1-$BO139-$CS139),($M139-1-$BO139-$CS139),IF(CY139="Ano",IF(CX139="",0,((30/(CW139*$F139)*(CW139*$F139-CX139))/30)),0)+IF(DB139="Ano",IF(DA139="",0,((30/(CZ139*$F139)*(CZ139*$F139-DA139))/30)),0)+IF(DE139="Ano",IF(DD139="",0,((30/(DC139*$F139)*(DC139*$F139-DD139))/30)),0)+IF(DH139="Ano",IF(DG139="",0,((30/(DF139*$F139)*(DF139*$F139-DG139))/30)),0)+IF(DK139="Ano",IF(DJ139="",0,((30/(DI139*$F139)*(DI139*$F139-DJ139))/30)),0)+IF(DN139="Ano",IF(DM139="",0,((30/(DL139*$F139)*(DL139*$F139-DM139))/30)),0)+IF(DQ139="Ano",IF(DP139="",0,((30/(DO139*$F139)*(DO139*$F139-DP139))/30)),0)+IF(DT139="Ano",IF(DS139="",0,((30/(DR139*$F139)*(DR139*$F139-DS139))/30)),0))))</f>
        <v>0</v>
      </c>
      <c r="DX139" s="231">
        <f t="shared" ref="DX139:DX144" si="218">FLOOR(DW139*$N139,1)</f>
        <v>0</v>
      </c>
      <c r="DY139" s="1"/>
      <c r="DZ139" s="1"/>
      <c r="EA139" s="357">
        <v>160</v>
      </c>
      <c r="EB139" s="335"/>
      <c r="EC139" s="172"/>
      <c r="ED139" s="198">
        <v>160</v>
      </c>
      <c r="EE139" s="335"/>
      <c r="EF139" s="172"/>
      <c r="EG139" s="198">
        <v>160</v>
      </c>
      <c r="EH139" s="335"/>
      <c r="EI139" s="172"/>
      <c r="EJ139" s="198">
        <v>160</v>
      </c>
      <c r="EK139" s="335"/>
      <c r="EL139" s="172"/>
      <c r="EM139" s="167">
        <v>160</v>
      </c>
      <c r="EN139" s="351"/>
      <c r="EO139" s="172"/>
      <c r="EP139" s="198">
        <v>160</v>
      </c>
      <c r="EQ139" s="335"/>
      <c r="ER139" s="172"/>
      <c r="ES139" s="167">
        <v>160</v>
      </c>
      <c r="ET139" s="351"/>
      <c r="EU139" s="172"/>
      <c r="EV139" s="198">
        <v>160</v>
      </c>
      <c r="EW139" s="335"/>
      <c r="EX139" s="172"/>
      <c r="EY139" s="256">
        <f t="shared" ref="EY139:EY144" si="219">IF($Z139="Ne",0,IF(IF(EB139="",0,((30/(EA139*$F139)*(EA139*$F139-EB139))/30))+IF(EE139="",0,((30/(ED139*$F139)*(ED139*$F139-EE139))/30))+IF(EH139="",0,((30/(EG139*$F139)*(EG139*$F139-EH139))/30))+IF(EK139="",0,((30/(EJ139*$F139)*(EJ139*$F139-EK139))/30))+IF(EN139="",0,((30/(EM139*$F139)*(EM139*$F139-EN139))/30))+IF(EQ139="",0,((30/(EP139*$F139)*(EP139*$F139-EQ139))/30))+IF(ET139="",0,((30/(ES139*$F139)*(ES139*$F139-ET139))/30))+IF(EW139="",0,((30/(EV139*$F139)*(EV139*$F139-EW139))/30))&gt;($E139-1-$BM139-$CQ139-$DU139),$E139-1-$BM139-$CQ139-$DU139,IF(EB139="",0,((30/(EA139*$F139)*(EA139*$F139-EB139))/30))+IF(EE139="",0,((30/(ED139*$F139)*(ED139*$F139-EE139))/30))+IF(EH139="",0,((30/(EG139*$F139)*(EG139*$F139-EH139))/30))+IF(EK139="",0,((30/(EJ139*$F139)*(EJ139*$F139-EK139))/30))+IF(EN139="",0,((30/(EM139*$F139)*(EM139*$F139-EN139))/30))+IF(EQ139="",0,((30/(EP139*$F139)*(EP139*$F139-EQ139))/30))+IF(ET139="",0,((30/(ES139*$F139)*(ES139*$F139-ET139))/30))+IF(EW139="",0,((30/(EV139*$F139)*(EV139*$F139-EW139))/30))))</f>
        <v>0</v>
      </c>
      <c r="EZ139" s="255">
        <f t="shared" ref="EZ139:EZ144" si="220">FLOOR(EY139*$I139,1)</f>
        <v>0</v>
      </c>
      <c r="FA139" s="230">
        <f t="shared" ref="FA139:FA144" si="221">IF($Z139="Ne",0,IF(OR($M139=0,$M139=""),0,IF(IF(EC139="Ano",IF(EB139="",0,((30/(EA139*$F139)*(EA139*$F139-EB139))/30)),0)+IF(EF139="Ano",IF(EE139="",0,((30/(ED139*$F139)*(ED139*$F139-EE139))/30)),0)+IF(EI139="Ano",IF(EH139="",0,((30/(EG139*$F139)*(EG139*$F139-EH139))/30)),0)+IF(EL139="Ano",IF(EK139="",0,((30/(EJ139*$F139)*(EJ139*$F139-EK139))/30)),0)+IF(EO139="Ano",IF(EN139="",0,((30/(EM139*$F139)*(EM139*$F139-EN139))/30)),0)+IF(ER139="Ano",IF(EQ139="",0,((30/(EP139*$F139)*(EP139*$F139-EQ139))/30)),0)+IF(EU139="Ano",IF(ET139="",0,((30/(ES139*$F139)*(ES139*$F139-ET139))/30)),0)+IF(EX139="Ano",IF(EW139="",0,((30/(EV139*$F139)*(EV139*$F139-EW139))/30)),0)&gt;($M139-1-$BO139-$CS139-$DW139),($M139-1-$BO139-$CS139-$DW139),IF(EC139="Ano",IF(EB139="",0,((30/(EA139*$F139)*(EA139*$F139-EB139))/30)),0)+IF(EF139="Ano",IF(EE139="",0,((30/(ED139*$F139)*(ED139*$F139-EE139))/30)),0)+IF(EI139="Ano",IF(EH139="",0,((30/(EG139*$F139)*(EG139*$F139-EH139))/30)),0)+IF(EL139="Ano",IF(EK139="",0,((30/(EJ139*$F139)*(EJ139*$F139-EK139))/30)),0)+IF(EO139="Ano",IF(EN139="",0,((30/(EM139*$F139)*(EM139*$F139-EN139))/30)),0)+IF(ER139="Ano",IF(EQ139="",0,((30/(EP139*$F139)*(EP139*$F139-EQ139))/30)),0)+IF(EU139="Ano",IF(ET139="",0,((30/(ES139*$F139)*(ES139*$F139-ET139))/30)),0)+IF(EX139="Ano",IF(EW139="",0,((30/(EV139*$F139)*(EV139*$F139-EW139))/30)),0))))</f>
        <v>0</v>
      </c>
      <c r="FB139" s="231">
        <f t="shared" ref="FB139:FB144" si="222">FLOOR(FA139*$N139,1)</f>
        <v>0</v>
      </c>
      <c r="FC139" s="1"/>
      <c r="FD139" s="1"/>
      <c r="FE139" s="357">
        <v>160</v>
      </c>
      <c r="FF139" s="335"/>
      <c r="FG139" s="172"/>
      <c r="FH139" s="198">
        <v>160</v>
      </c>
      <c r="FI139" s="335"/>
      <c r="FJ139" s="172"/>
      <c r="FK139" s="198">
        <v>160</v>
      </c>
      <c r="FL139" s="335"/>
      <c r="FM139" s="172"/>
      <c r="FN139" s="198">
        <v>160</v>
      </c>
      <c r="FO139" s="335"/>
      <c r="FP139" s="172"/>
      <c r="FQ139" s="198">
        <v>160</v>
      </c>
      <c r="FR139" s="335"/>
      <c r="FS139" s="172"/>
      <c r="FT139" s="198">
        <v>160</v>
      </c>
      <c r="FU139" s="335"/>
      <c r="FV139" s="172"/>
      <c r="FW139" s="198">
        <v>160</v>
      </c>
      <c r="FX139" s="335"/>
      <c r="FY139" s="172"/>
      <c r="FZ139" s="198">
        <v>160</v>
      </c>
      <c r="GA139" s="335"/>
      <c r="GB139" s="172"/>
      <c r="GC139" s="256">
        <f t="shared" ref="GC139:GC144" si="223">IF($Z139="Ne",0,IF(IF(FF139="",0,((30/(FE139*$F139)*(FE139*$F139-FF139))/30))+IF(FI139="",0,((30/(FH139*$F139)*(FH139*$F139-FI139))/30))+IF(FL139="",0,((30/(FK139*$F139)*(FK139*$F139-FL139))/30))+IF(FO139="",0,((30/(FN139*$F139)*(FN139*$F139-FO139))/30))+IF(FR139="",0,((30/(FQ139*$F139)*(FQ139*$F139-FR139))/30))+IF(FU139="",0,((30/(FT139*$F139)*(FT139*$F139-FU139))/30))+IF(FX139="",0,((30/(FW139*$F139)*(FW139*$F139-FX139))/30))+IF(GA139="",0,((30/(FZ139*$F139)*(FZ139*$F139-GA139))/30))&gt;($E139-1-$BM139-$CQ139-$DU139-$EY139),$E139-1-$BM139-$CQ139-$DU139-$EY139,IF(FF139="",0,((30/(FE139*$F139)*(FE139*$F139-FF139))/30))+IF(FI139="",0,((30/(FH139*$F139)*(FH139*$F139-FI139))/30))+IF(FL139="",0,((30/(FK139*$F139)*(FK139*$F139-FL139))/30))+IF(FO139="",0,((30/(FN139*$F139)*(FN139*$F139-FO139))/30))+IF(FR139="",0,((30/(FQ139*$F139)*(FQ139*$F139-FR139))/30))+IF(FU139="",0,((30/(FT139*$F139)*(FT139*$F139-FU139))/30))+IF(FX139="",0,((30/(FW139*$F139)*(FW139*$F139-FX139))/30))+IF(GA139="",0,((30/(FZ139*$F139)*(FZ139*$F139-GA139))/30))))</f>
        <v>0</v>
      </c>
      <c r="GD139" s="255">
        <f t="shared" ref="GD139:GD144" si="224">FLOOR(GC139*$I139,1)</f>
        <v>0</v>
      </c>
      <c r="GE139" s="230">
        <f t="shared" ref="GE139:GE144" si="225">IF($Z139="Ne",0,IF(OR($M139=0,$M139=""),0,IF(IF(FG139="Ano",IF(FF139="",0,((30/(FE139*$F139)*(FE139*$F139-FF139))/30)),0)+IF(FJ139="Ano",IF(FI139="",0,((30/(FH139*$F139)*(FH139*$F139-FI139))/30)),0)+IF(FM139="Ano",IF(FL139="",0,((30/(FK139*$F139)*(FK139*$F139-FL139))/30)),0)+IF(FP139="Ano",IF(FO139="",0,((30/(FN139*$F139)*(FN139*$F139-FO139))/30)),0)+IF(FS139="Ano",IF(FR139="",0,((30/(FQ139*$F139)*(FQ139*$F139-FR139))/30)),0)+IF(FV139="Ano",IF(FU139="",0,((30/(FT139*$F139)*(FT139*$F139-FU139))/30)),0)+IF(FY139="Ano",IF(FX139="",0,((30/(FW139*$F139)*(FW139*$F139-FX139))/30)),0)+IF(GB139="Ano",IF(GA139="",0,((30/(FZ139*$F139)*(FZ139*$F139-GA139))/30)),0)&gt;($M139-1-$BO139-$CS139-$DW139-$FA139),($M139-1-$BO139-$CS139-$DW139-$FA139),IF(FG139="Ano",IF(FF139="",0,((30/(FE139*$F139)*(FE139*$F139-FF139))/30)),0)+IF(FJ139="Ano",IF(FI139="",0,((30/(FH139*$F139)*(FH139*$F139-FI139))/30)),0)+IF(FM139="Ano",IF(FL139="",0,((30/(FK139*$F139)*(FK139*$F139-FL139))/30)),0)+IF(FP139="Ano",IF(FO139="",0,((30/(FN139*$F139)*(FN139*$F139-FO139))/30)),0)+IF(FS139="Ano",IF(FR139="",0,((30/(FQ139*$F139)*(FQ139*$F139-FR139))/30)),0)+IF(FV139="Ano",IF(FU139="",0,((30/(FT139*$F139)*(FT139*$F139-FU139))/30)),0)+IF(FY139="Ano",IF(FX139="",0,((30/(FW139*$F139)*(FW139*$F139-FX139))/30)),0)+IF(GB139="Ano",IF(GA139="",0,((30/(FZ139*$F139)*(FZ139*$F139-GA139))/30)),0))))</f>
        <v>0</v>
      </c>
      <c r="GF139" s="231">
        <f t="shared" ref="GF139:GF144" si="226">FLOOR(GE139*$N139,1)</f>
        <v>0</v>
      </c>
      <c r="GG139" s="1"/>
      <c r="GH139" s="1"/>
      <c r="GI139" s="357">
        <v>160</v>
      </c>
      <c r="GJ139" s="335"/>
      <c r="GK139" s="172"/>
      <c r="GL139" s="198">
        <v>160</v>
      </c>
      <c r="GM139" s="335"/>
      <c r="GN139" s="172"/>
      <c r="GO139" s="167">
        <v>160</v>
      </c>
      <c r="GP139" s="351"/>
      <c r="GQ139" s="172"/>
      <c r="GR139" s="167">
        <v>160</v>
      </c>
      <c r="GS139" s="351"/>
      <c r="GT139" s="172"/>
      <c r="GU139" s="167">
        <v>160</v>
      </c>
      <c r="GV139" s="351"/>
      <c r="GW139" s="172"/>
      <c r="GX139" s="167">
        <v>160</v>
      </c>
      <c r="GY139" s="351"/>
      <c r="GZ139" s="172"/>
      <c r="HA139" s="198">
        <v>160</v>
      </c>
      <c r="HB139" s="335"/>
      <c r="HC139" s="172"/>
      <c r="HD139" s="198">
        <v>160</v>
      </c>
      <c r="HE139" s="335"/>
      <c r="HF139" s="172"/>
      <c r="HG139" s="256">
        <f t="shared" ref="HG139:HG144" si="227">IF($Z139="Ne",0,IF(IF(GJ139="",0,((30/(GI139*$F139)*(GI139*$F139-GJ139))/30))+IF(GM139="",0,((30/(GL139*$F139)*(GL139*$F139-GM139))/30))+IF(GP139="",0,((30/(GO139*$F139)*(GO139*$F139-GP139))/30))+IF(GS139="",0,((30/(GR139*$F139)*(GR139*$F139-GS139))/30))+IF(GV139="",0,((30/(GU139*$F139)*(GU139*$F139-GV139))/30))+IF(GY139="",0,((30/(GX139*$F139)*(GX139*$F139-GY139))/30))+IF(HB139="",0,((30/(HA139*$F139)*(HA139*$F139-HB139))/30))+IF(HE139="",0,((30/(HD139*$F139)*(HD139*$F139-HE139))/30))&gt;($E139-1-$BM139-$CQ139-$DU139-$EY139-$GC139),$E139-1-$BM139-$CQ139-$DU139-$EY139-$GC139,IF(GJ139="",0,((30/(GI139*$F139)*(GI139*$F139-GJ139))/30))+IF(GM139="",0,((30/(GL139*$F139)*(GL139*$F139-GM139))/30))+IF(GP139="",0,((30/(GO139*$F139)*(GO139*$F139-GP139))/30))+IF(GS139="",0,((30/(GR139*$F139)*(GR139*$F139-GS139))/30))+IF(GV139="",0,((30/(GU139*$F139)*(GU139*$F139-GV139))/30))+IF(GY139="",0,((30/(GX139*$F139)*(GX139*$F139-GY139))/30))+IF(HB139="",0,((30/(HA139*$F139)*(HA139*$F139-HB139))/30))+IF(HE139="",0,((30/(HD139*$F139)*(HD139*$F139-HE139))/30))))</f>
        <v>0</v>
      </c>
      <c r="HH139" s="255">
        <f t="shared" ref="HH139:HH144" si="228">FLOOR(HG139*$I139,1)</f>
        <v>0</v>
      </c>
      <c r="HI139" s="230">
        <f t="shared" ref="HI139:HI144" si="229">IF($Z139="Ne",0,IF(OR($M139=0,$M139=""),0,IF(IF(GK139="Ano",IF(GJ139="",0,((30/(GI139*$F139)*(GI139*$F139-GJ139))/30)),0)+IF(GN139="Ano",IF(GM139="",0,((30/(GL139*$F139)*(GL139*$F139-GM139))/30)),0)+IF(GQ139="Ano",IF(GP139="",0,((30/(GO139*$F139)*(GO139*$F139-GP139))/30)),0)+IF(GT139="Ano",IF(GS139="",0,((30/(GR139*$F139)*(GR139*$F139-GS139))/30)),0)+IF(GW139="Ano",IF(GV139="",0,((30/(GU139*$F139)*(GU139*$F139-GV139))/30)),0)+IF(GZ139="Ano",IF(GY139="",0,((30/(GX139*$F139)*(GX139*$F139-GY139))/30)),0)+IF(HC139="Ano",IF(HB139="",0,((30/(HA139*$F139)*(HA139*$F139-HB139))/30)),0)+IF(HF139="Ano",IF(HE139="",0,((30/(HD139*$F139)*(HD139*$F139-HE139))/30)),0)&gt;($M139-1-$BO139-$CS139-$DW139-$FA139-$GE139),($M139-1-$BO139-$CS139-$DW139-$FA139-$GE139),IF(GK139="Ano",IF(GJ139="",0,((30/(GI139*$F139)*(GI139*$F139-GJ139))/30)),0)+IF(GN139="Ano",IF(GM139="",0,((30/(GL139*$F139)*(GL139*$F139-GM139))/30)),0)+IF(GQ139="Ano",IF(GP139="",0,((30/(GO139*$F139)*(GO139*$F139-GP139))/30)),0)+IF(GT139="Ano",IF(GS139="",0,((30/(GR139*$F139)*(GR139*$F139-GS139))/30)),0)+IF(GW139="Ano",IF(GV139="",0,((30/(GU139*$F139)*(GU139*$F139-GV139))/30)),0)+IF(GZ139="Ano",IF(GY139="",0,((30/(GX139*$F139)*(GX139*$F139-GY139))/30)),0)+IF(HC139="Ano",IF(HB139="",0,((30/(HA139*$F139)*(HA139*$F139-HB139))/30)),0)+IF(HF139="Ano",IF(HE139="",0,((30/(HD139*$F139)*(HD139*$F139-HE139))/30)),0))))</f>
        <v>0</v>
      </c>
      <c r="HJ139" s="231">
        <f t="shared" ref="HJ139:HJ144" si="230">FLOOR(HI139*$N139,1)</f>
        <v>0</v>
      </c>
      <c r="HK139" s="1"/>
      <c r="HL139" s="1"/>
      <c r="HM139" s="167">
        <v>160</v>
      </c>
      <c r="HN139" s="351"/>
      <c r="HO139" s="172"/>
      <c r="HP139" s="167">
        <v>160</v>
      </c>
      <c r="HQ139" s="351"/>
      <c r="HR139" s="172"/>
      <c r="HS139" s="167">
        <v>160</v>
      </c>
      <c r="HT139" s="351"/>
      <c r="HU139" s="172"/>
      <c r="HV139" s="167">
        <v>160</v>
      </c>
      <c r="HW139" s="351"/>
      <c r="HX139" s="172"/>
      <c r="HY139" s="167">
        <v>160</v>
      </c>
      <c r="HZ139" s="351"/>
      <c r="IA139" s="172"/>
      <c r="IB139" s="167">
        <v>160</v>
      </c>
      <c r="IC139" s="351"/>
      <c r="ID139" s="172"/>
      <c r="IE139" s="167">
        <v>160</v>
      </c>
      <c r="IF139" s="351"/>
      <c r="IG139" s="172"/>
      <c r="IH139" s="167">
        <v>160</v>
      </c>
      <c r="II139" s="351"/>
      <c r="IJ139" s="172"/>
      <c r="IK139" s="256">
        <f t="shared" ref="IK139:IK144" si="231">IF($Z139="Ne",0,IF(IF(HN139="",0,((30/(HM139*$F139)*(HM139*$F139-HN139))/30))+IF(HQ139="",0,((30/(HP139*$F139)*(HP139*$F139-HQ139))/30))+IF(HT139="",0,((30/(HS139*$F139)*(HS139*$F139-HT139))/30))+IF(HW139="",0,((30/(HV139*$F139)*(HV139*$F139-HW139))/30))+IF(HZ139="",0,((30/(HY139*$F139)*(HY139*$F139-HZ139))/30))+IF(IC139="",0,((30/(IB139*$F139)*(IB139*$F139-IC139))/30))+IF(IF139="",0,((30/(IE139*$F139)*(IE139*$F139-IF139))/30))+IF(II139="",0,((30/(IH139*$F139)*(IH139*$F139-II139))/30))&gt;($E139-1-$BM139-$CQ139-$DU139-$EY139-$GC139-$HG139),$E139-1-$BM139-$CQ139-$DU139-$EY139-$GC139-$HG139,IF(HN139="",0,((30/(HM139*$F139)*(HM139*$F139-HN139))/30))+IF(HQ139="",0,((30/(HP139*$F139)*(HP139*$F139-HQ139))/30))+IF(HT139="",0,((30/(HS139*$F139)*(HS139*$F139-HT139))/30))+IF(HW139="",0,((30/(HV139*$F139)*(HV139*$F139-HW139))/30))+IF(HZ139="",0,((30/(HY139*$F139)*(HY139*$F139-HZ139))/30))+IF(IC139="",0,((30/(IB139*$F139)*(IB139*$F139-IC139))/30))+IF(IF139="",0,((30/(IE139*$F139)*(IE139*$F139-IF139))/30))+IF(II139="",0,((30/(IH139*$F139)*(IH139*$F139-II139))/30))))</f>
        <v>0</v>
      </c>
      <c r="IL139" s="255">
        <f t="shared" ref="IL139:IL144" si="232">FLOOR(IK139*$I139,1)</f>
        <v>0</v>
      </c>
      <c r="IM139" s="230">
        <f t="shared" ref="IM139:IM144" si="233">IF($Z139="Ne",0,IF(OR($M139=0,$M139=""),0,IF(IF(HO139="Ano",IF(HN139="",0,((30/(HM139*$F139)*(HM139*$F139-HN139))/30)),0)+IF(HR139="Ano",IF(HQ139="",0,((30/(HP139*$F139)*(HP139*$F139-HQ139))/30)),0)+IF(HU139="Ano",IF(HT139="",0,((30/(HS139*$F139)*(HS139*$F139-HT139))/30)),0)+IF(HX139="Ano",IF(HW139="",0,((30/(HV139*$F139)*(HV139*$F139-HW139))/30)),0)+IF(IA139="Ano",IF(HZ139="",0,((30/(HY139*$F139)*(HY139*$F139-HZ139))/30)),0)+IF(ID139="Ano",IF(IC139="",0,((30/(IB139*$F139)*(IB139*$F139-IC139))/30)),0)+IF(IG139="Ano",IF(IF139="",0,((30/(IE139*$F139)*(IE139*$F139-IF139))/30)),0)+IF(IJ139="Ano",IF(II139="",0,((30/(IH139*$F139)*(IH139*$F139-II139))/30)),0)&gt;($M139-1-$BO139-$CS139-$DW139-$FA139-$GE139-$HI139),($M139-1-$BO139-$CS139-$DW139-$FA139-$GE139-$HI139),IF(HO139="Ano",IF(HN139="",0,((30/(HM139*$F139)*(HM139*$F139-HN139))/30)),0)+IF(HR139="Ano",IF(HQ139="",0,((30/(HP139*$F139)*(HP139*$F139-HQ139))/30)),0)+IF(HU139="Ano",IF(HT139="",0,((30/(HS139*$F139)*(HS139*$F139-HT139))/30)),0)+IF(HX139="Ano",IF(HW139="",0,((30/(HV139*$F139)*(HV139*$F139-HW139))/30)),0)+IF(IA139="Ano",IF(HZ139="",0,((30/(HY139*$F139)*(HY139*$F139-HZ139))/30)),0)+IF(ID139="Ano",IF(IC139="",0,((30/(IB139*$F139)*(IB139*$F139-IC139))/30)),0)+IF(IG139="Ano",IF(IF139="",0,((30/(IE139*$F139)*(IE139*$F139-IF139))/30)),0)+IF(IJ139="Ano",IF(II139="",0,((30/(IH139*$F139)*(IH139*$F139-II139))/30)),0))))</f>
        <v>0</v>
      </c>
      <c r="IN139" s="231">
        <f t="shared" ref="IN139:IN144" si="234">FLOOR(IM139*$N139,1)</f>
        <v>0</v>
      </c>
      <c r="IO139" s="1"/>
      <c r="IP139" s="1"/>
      <c r="IQ139" s="167">
        <v>160</v>
      </c>
      <c r="IR139" s="351"/>
      <c r="IS139" s="172"/>
      <c r="IT139" s="167">
        <v>160</v>
      </c>
      <c r="IU139" s="351"/>
      <c r="IV139" s="172"/>
      <c r="IW139" s="167">
        <v>160</v>
      </c>
      <c r="IX139" s="351"/>
      <c r="IY139" s="172"/>
      <c r="IZ139" s="167">
        <v>160</v>
      </c>
      <c r="JA139" s="351"/>
      <c r="JB139" s="172"/>
      <c r="JC139" s="167">
        <v>160</v>
      </c>
      <c r="JD139" s="351"/>
      <c r="JE139" s="172"/>
      <c r="JF139" s="167">
        <v>160</v>
      </c>
      <c r="JG139" s="351"/>
      <c r="JH139" s="172"/>
      <c r="JI139" s="209">
        <v>160</v>
      </c>
      <c r="JJ139" s="351"/>
      <c r="JK139" s="172"/>
      <c r="JL139" s="167">
        <v>160</v>
      </c>
      <c r="JM139" s="351"/>
      <c r="JN139" s="172"/>
      <c r="JO139" s="256">
        <f t="shared" ref="JO139:JO144" si="235">IF($Z139="Ne",0,IF(IF(IR139="",0,((30/(IQ139*$F139)*(IQ139*$F139-IR139))/30))+IF(IU139="",0,((30/(IT139*$F139)*(IT139*$F139-IU139))/30))+IF(IX139="",0,((30/(IW139*$F139)*(IW139*$F139-IX139))/30))+IF(JA139="",0,((30/(IZ139*$F139)*(IZ139*$F139-JA139))/30))+IF(JD139="",0,((30/(JC139*$F139)*(JC139*$F139-JD139))/30))+IF(JG139="",0,((30/(JF139*$F139)*(JF139*$F139-JG139))/30))+IF(JJ139="",0,((30/(JI139*$F139)*(JI139*$F139-JJ139))/30))+IF(JM139="",0,((30/(JL139*$F139)*(JL139*$F139-JM139))/30))&gt;($E139-1-$BM139-$CQ139-$DU139-$EY139-$GC139-$HG139-$IK139),$E139-1-$BM139-$CQ139-$DU139-$EY139-$GC139-$HG139-$IK139,IF(IR139="",0,((30/(IQ139*$F139)*(IQ139*$F139-IR139))/30))+IF(IU139="",0,((30/(IT139*$F139)*(IT139*$F139-IU139))/30))+IF(IX139="",0,((30/(IW139*$F139)*(IW139*$F139-IX139))/30))+IF(JA139="",0,((30/(IZ139*$F139)*(IZ139*$F139-JA139))/30))+IF(JD139="",0,((30/(JC139*$F139)*(JC139*$F139-JD139))/30))+IF(JG139="",0,((30/(JF139*$F139)*(JF139*$F139-JG139))/30))+IF(JJ139="",0,((30/(JI139*$F139)*(JI139*$F139-JJ139))/30))+IF(JM139="",0,((30/(JL139*$F139)*(JL139*$F139-JM139))/30))))</f>
        <v>0</v>
      </c>
      <c r="JP139" s="255">
        <f t="shared" ref="JP139:JP144" si="236">FLOOR(JO139*$I139,1)</f>
        <v>0</v>
      </c>
      <c r="JQ139" s="230">
        <f t="shared" ref="JQ139:JQ144" si="237">IF($Z139="Ne",0,IF(OR($M139=0,$M139=""),0,IF(IF(IS139="Ano",IF(IR139="",0,((30/(IQ139*$F139)*(IQ139*$F139-IR139))/30)),0)+IF(IV139="Ano",IF(IU139="",0,((30/(IT139*$F139)*(IT139*$F139-IU139))/30)),0)+IF(IY139="Ano",IF(IX139="",0,((30/(IW139*$F139)*(IW139*$F139-IX139))/30)),0)+IF(JB139="Ano",IF(JA139="",0,((30/(IZ139*$F139)*(IZ139*$F139-JA139))/30)),0)+IF(JE139="Ano",IF(JD139="",0,((30/(JC139*$F139)*(JC139*$F139-JD139))/30)),0)+IF(JH139="Ano",IF(JG139="",0,((30/(JF139*$F139)*(JF139*$F139-JG139))/30)),0)+IF(JK139="Ano",IF(JJ139="",0,((30/(JI139*$F139)*(JI139*$F139-JJ139))/30)),0)+IF(JN139="Ano",IF(JM139="",0,((30/(JL139*$F139)*(JL139*$F139-JM139))/30)),0)&gt;($M139-1-$BO139-$CS139-$DW139-$FA139-$GE139-$HI139-$IM139),($M139-1-$BO139-$CS139-$DW139-$FA139-$GE139-$HI139-$IM139),IF(IS139="Ano",IF(IR139="",0,((30/(IQ139*$F139)*(IQ139*$F139-IR139))/30)),0)+IF(IV139="Ano",IF(IU139="",0,((30/(IT139*$F139)*(IT139*$F139-IU139))/30)),0)+IF(IY139="Ano",IF(IX139="",0,((30/(IW139*$F139)*(IW139*$F139-IX139))/30)),0)+IF(JB139="Ano",IF(JA139="",0,((30/(IZ139*$F139)*(IZ139*$F139-JA139))/30)),0)+IF(JE139="Ano",IF(JD139="",0,((30/(JC139*$F139)*(JC139*$F139-JD139))/30)),0)+IF(JH139="Ano",IF(JG139="",0,((30/(JF139*$F139)*(JF139*$F139-JG139))/30)),0)+IF(JK139="Ano",IF(JJ139="",0,((30/(JI139*$F139)*(JI139*$F139-JJ139))/30)),0)+IF(JN139="Ano",IF(JM139="",0,((30/(JL139*$F139)*(JL139*$F139-JM139))/30)),0))))</f>
        <v>0</v>
      </c>
      <c r="JR139" s="231">
        <f t="shared" ref="JR139:JR144" si="238">FLOOR(JQ139*$N139,1)</f>
        <v>0</v>
      </c>
      <c r="JS139" s="1"/>
      <c r="JT139" s="1"/>
      <c r="JU139" s="357">
        <v>160</v>
      </c>
      <c r="JV139" s="335"/>
      <c r="JW139" s="172"/>
      <c r="JX139" s="167">
        <v>160</v>
      </c>
      <c r="JY139" s="351"/>
      <c r="JZ139" s="172"/>
      <c r="KA139" s="198">
        <v>160</v>
      </c>
      <c r="KB139" s="335"/>
      <c r="KC139" s="172"/>
      <c r="KD139" s="198">
        <v>160</v>
      </c>
      <c r="KE139" s="335"/>
      <c r="KF139" s="172"/>
      <c r="KG139" s="167">
        <v>160</v>
      </c>
      <c r="KH139" s="351"/>
      <c r="KI139" s="172"/>
      <c r="KJ139" s="167">
        <v>160</v>
      </c>
      <c r="KK139" s="351"/>
      <c r="KL139" s="172"/>
      <c r="KM139" s="167">
        <v>160</v>
      </c>
      <c r="KN139" s="351"/>
      <c r="KO139" s="172"/>
      <c r="KP139" s="167">
        <v>160</v>
      </c>
      <c r="KQ139" s="351"/>
      <c r="KR139" s="172"/>
      <c r="KS139" s="256">
        <f t="shared" ref="KS139:KS144" si="239">IF($Z139="Ne",0,IF(IF(JV139="",0,((30/(JU139*$F139)*(JU139*$F139-JV139))/30))+IF(JY139="",0,((30/(JX139*$F139)*(JX139*$F139-JY139))/30))+IF(KB139="",0,((30/(KA139*$F139)*(KA139*$F139-KB139))/30))+IF(KE139="",0,((30/(KD139*$F139)*(KD139*$F139-KE139))/30))+IF(KH139="",0,((30/(KG139*$F139)*(KG139*$F139-KH139))/30))+IF(KK139="",0,((30/(KJ139*$F139)*(KJ139*$F139-KK139))/30))+IF(KN139="",0,((30/(KM139*$F139)*(KM139*$F139-KN139))/30))+IF(KQ139="",0,((30/(KP139*$F139)*(KP139*$F139-KQ139))/30))&gt;($E139-1-$BM139-$CQ139-$DU139-$EY139-$GC139-$HG139-$IK139-$JO139),$E139-1-$BM139-$CQ139-$DU139-$EY139-$GC139-$HG139-$IK139-$JO139,IF(JV139="",0,((30/(JU139*$F139)*(JU139*$F139-JV139))/30))+IF(JY139="",0,((30/(JX139*$F139)*(JX139*$F139-JY139))/30))+IF(KB139="",0,((30/(KA139*$F139)*(KA139*$F139-KB139))/30))+IF(KE139="",0,((30/(KD139*$F139)*(KD139*$F139-KE139))/30))+IF(KH139="",0,((30/(KG139*$F139)*(KG139*$F139-KH139))/30))+IF(KK139="",0,((30/(KJ139*$F139)*(KJ139*$F139-KK139))/30))+IF(KN139="",0,((30/(KM139*$F139)*(KM139*$F139-KN139))/30))+IF(KQ139="",0,((30/(KP139*$F139)*(KP139*$F139-KQ139))/30))))</f>
        <v>0</v>
      </c>
      <c r="KT139" s="255">
        <f t="shared" ref="KT139:KT144" si="240">FLOOR(KS139*$I139,1)</f>
        <v>0</v>
      </c>
      <c r="KU139" s="230">
        <f t="shared" ref="KU139:KU144" si="241">IF($Z139="Ne",0,IF(OR($M139=0,$M139=""),0,IF(IF(JW139="Ano",IF(JV139="",0,((30/(JU139*$F139)*(JU139*$F139-JV139))/30)),0)+IF(JZ139="Ano",IF(JY139="",0,((30/(JX139*$F139)*(JX139*$F139-JY139))/30)),0)+IF(KC139="Ano",IF(KB139="",0,((30/(KA139*$F139)*(KA139*$F139-KB139))/30)),0)+IF(KF139="Ano",IF(KE139="",0,((30/(KD139*$F139)*(KD139*$F139-KE139))/30)),0)+IF(KI139="Ano",IF(KH139="",0,((30/(KG139*$F139)*(KG139*$F139-KH139))/30)),0)+IF(KL139="Ano",IF(KK139="",0,((30/(KJ139*$F139)*(KJ139*$F139-KK139))/30)),0)+IF(KO139="Ano",IF(KN139="",0,((30/(KM139*$F139)*(KM139*$F139-KN139))/30)),0)+IF(KR139="Ano",IF(KQ139="",0,((30/(KP139*$F139)*(KP139*$F139-KQ139))/30)),0)&gt;($M139-1-$BO139-$CS139-$DW139-$FA139-$GE139-$HI139-$IM139-$JQ139),($M139-1-$BO139-$CS139-$DW139-$FA139-$GE139-$HI139-$IM139-$JQ139),IF(JW139="Ano",IF(JV139="",0,((30/(JU139*$F139)*(JU139*$F139-JV139))/30)),0)+IF(JZ139="Ano",IF(JY139="",0,((30/(JX139*$F139)*(JX139*$F139-JY139))/30)),0)+IF(KC139="Ano",IF(KB139="",0,((30/(KA139*$F139)*(KA139*$F139-KB139))/30)),0)+IF(KF139="Ano",IF(KE139="",0,((30/(KD139*$F139)*(KD139*$F139-KE139))/30)),0)+IF(KI139="Ano",IF(KH139="",0,((30/(KG139*$F139)*(KG139*$F139-KH139))/30)),0)+IF(KL139="Ano",IF(KK139="",0,((30/(KJ139*$F139)*(KJ139*$F139-KK139))/30)),0)+IF(KO139="Ano",IF(KN139="",0,((30/(KM139*$F139)*(KM139*$F139-KN139))/30)),0)+IF(KR139="Ano",IF(KQ139="",0,((30/(KP139*$F139)*(KP139*$F139-KQ139))/30)),0))))</f>
        <v>0</v>
      </c>
      <c r="KV139" s="231">
        <f t="shared" ref="KV139:KV144" si="242">FLOOR(KU139*$N139,1)</f>
        <v>0</v>
      </c>
      <c r="KW139" s="1"/>
      <c r="KX139" s="1"/>
      <c r="KY139" s="287" t="s">
        <v>300</v>
      </c>
      <c r="KZ139" s="365">
        <v>160</v>
      </c>
      <c r="LA139" s="335"/>
      <c r="LB139" s="180"/>
      <c r="LC139" s="256">
        <f t="shared" ref="LC139:LC144" si="243">IF($KY139="Ne",0,IF(LA139="",0,((30/(KZ139*F139)*(KZ139*F139-LA139))/30)))</f>
        <v>0</v>
      </c>
      <c r="LD139" s="231">
        <f t="shared" ref="LD139:LD144" si="244">FLOOR(LC139*I139,1)</f>
        <v>0</v>
      </c>
      <c r="LE139" s="230">
        <f t="shared" ref="LE139:LE144" si="245">IF(OR($M139=0,$M139=""),0,IF(KY139="Ano",IF(LB139="Ano",LC139,0),0))</f>
        <v>0</v>
      </c>
      <c r="LF139" s="255">
        <f t="shared" ref="LF139:LF144" si="246">FLOOR(LE139*N139,1)</f>
        <v>0</v>
      </c>
      <c r="LG139" s="297"/>
      <c r="LH139" s="1"/>
      <c r="LI139" s="1"/>
      <c r="LJ139" s="232">
        <f t="shared" si="193"/>
        <v>0</v>
      </c>
      <c r="LK139" s="259">
        <f t="shared" si="194"/>
        <v>0</v>
      </c>
      <c r="LL139" s="230">
        <f t="shared" si="195"/>
        <v>0</v>
      </c>
      <c r="LM139" s="231">
        <f t="shared" si="196"/>
        <v>0</v>
      </c>
      <c r="LN139" s="234">
        <f t="shared" si="197"/>
        <v>0</v>
      </c>
      <c r="LO139" s="233">
        <f t="shared" si="198"/>
        <v>0</v>
      </c>
      <c r="LP139" s="230">
        <f t="shared" si="199"/>
        <v>0</v>
      </c>
      <c r="LQ139" s="255">
        <f t="shared" si="200"/>
        <v>0</v>
      </c>
      <c r="LR139" s="426">
        <f t="shared" si="201"/>
        <v>0</v>
      </c>
      <c r="LS139" s="434">
        <f t="shared" si="202"/>
        <v>0</v>
      </c>
      <c r="LT139" s="426">
        <f t="shared" si="203"/>
        <v>0</v>
      </c>
      <c r="LU139" s="431">
        <f t="shared" si="204"/>
        <v>0</v>
      </c>
      <c r="LV139" s="429" t="s">
        <v>343</v>
      </c>
      <c r="LW139" s="434" t="s">
        <v>343</v>
      </c>
      <c r="LX139" s="426">
        <f t="shared" si="205"/>
        <v>0</v>
      </c>
      <c r="LY139" s="431">
        <f t="shared" si="206"/>
        <v>0</v>
      </c>
      <c r="LZ139" s="1"/>
      <c r="MD139" s="26"/>
      <c r="ME139" s="26"/>
      <c r="MG139" s="26"/>
    </row>
    <row r="140" spans="2:345" s="4" customFormat="1" ht="15" hidden="1" customHeight="1" x14ac:dyDescent="0.25">
      <c r="B140" s="46"/>
      <c r="C140" s="948"/>
      <c r="D140" s="949"/>
      <c r="E140" s="601"/>
      <c r="F140" s="602"/>
      <c r="G140" s="603"/>
      <c r="H140" s="58"/>
      <c r="I140" s="57">
        <f>INT(ROUND(F140,2)*(IF(RIGHT(G140,1)="*",data!$J$11*H140+(IF(H140&gt;0, data!$K$11,0)),(IF(G140&gt;0,data!$J$11*RIGHT(G140,5)+data!$K$11,0)))))</f>
        <v>0</v>
      </c>
      <c r="J140" s="57">
        <f t="shared" si="148"/>
        <v>0</v>
      </c>
      <c r="K140" s="594"/>
      <c r="L140" s="567"/>
      <c r="M140" s="131"/>
      <c r="N140" s="57">
        <f>INT(ROUND(F140,2)*(IF(J140&gt;0,(IF(L140="ano",data!$J$6,0)),0)))</f>
        <v>0</v>
      </c>
      <c r="O140" s="61">
        <f t="shared" si="149"/>
        <v>0</v>
      </c>
      <c r="P140" s="63">
        <f t="shared" si="150"/>
        <v>0</v>
      </c>
      <c r="Q140" s="26"/>
      <c r="R140" s="292" t="str">
        <f t="shared" si="151"/>
        <v/>
      </c>
      <c r="S140" s="293" t="str">
        <f t="shared" si="152"/>
        <v/>
      </c>
      <c r="T140" s="65" t="s">
        <v>343</v>
      </c>
      <c r="U140" s="294" t="str">
        <f t="shared" si="153"/>
        <v/>
      </c>
      <c r="V140" s="4">
        <f t="shared" si="131"/>
        <v>0</v>
      </c>
      <c r="W140" s="26">
        <f t="shared" si="154"/>
        <v>0</v>
      </c>
      <c r="X140" s="26">
        <f>IF(OR(G140=data!$I$18,G140=data!$I$19,G140=data!$I$20,G140=data!$I$21,G140=data!$I$22,G140=data!$I$23,G140=data!$I$24,G140=data!$I$25,G140=data!$I$26,G140=data!$I$27,G140=data!$I$28,G140=data!$I$29,G140=data!$I$30,G140=data!$I$31,G140=data!$I$32,G140=data!$I$33,G140=data!$I$34,G140=data!$I$35,G140=data!$I$36,G140=data!$I$37,G140=data!$I$38,G140=data!$I$39,G140=data!$I$40,G140=data!$I$41,G140=data!$I$42,G140=data!$I$43,G140=data!$I$44),1,0)</f>
        <v>0</v>
      </c>
      <c r="Z140" s="176" t="s">
        <v>300</v>
      </c>
      <c r="AA140" s="10"/>
      <c r="AB140" s="10"/>
      <c r="AC140" s="578">
        <v>160</v>
      </c>
      <c r="AD140" s="579"/>
      <c r="AE140" s="580"/>
      <c r="AF140" s="578">
        <v>160</v>
      </c>
      <c r="AG140" s="579"/>
      <c r="AH140" s="580"/>
      <c r="AI140" s="578">
        <v>160</v>
      </c>
      <c r="AJ140" s="579"/>
      <c r="AK140" s="580"/>
      <c r="AL140" s="578">
        <v>160</v>
      </c>
      <c r="AM140" s="579"/>
      <c r="AN140" s="580"/>
      <c r="AO140" s="578">
        <v>160</v>
      </c>
      <c r="AP140" s="579"/>
      <c r="AQ140" s="580"/>
      <c r="AR140" s="578">
        <v>160</v>
      </c>
      <c r="AS140" s="579"/>
      <c r="AT140" s="580"/>
      <c r="AU140" s="578">
        <v>160</v>
      </c>
      <c r="AV140" s="579"/>
      <c r="AW140" s="580"/>
      <c r="AX140" s="578">
        <v>160</v>
      </c>
      <c r="AY140" s="579"/>
      <c r="AZ140" s="580"/>
      <c r="BA140" s="578">
        <v>160</v>
      </c>
      <c r="BB140" s="579"/>
      <c r="BC140" s="580"/>
      <c r="BD140" s="578">
        <v>160</v>
      </c>
      <c r="BE140" s="579"/>
      <c r="BF140" s="580"/>
      <c r="BG140" s="578">
        <v>160</v>
      </c>
      <c r="BH140" s="579"/>
      <c r="BI140" s="580"/>
      <c r="BJ140" s="578">
        <v>160</v>
      </c>
      <c r="BK140" s="579"/>
      <c r="BL140" s="580"/>
      <c r="BM140" s="337">
        <f t="shared" si="207"/>
        <v>0</v>
      </c>
      <c r="BN140" s="231">
        <f t="shared" si="209"/>
        <v>0</v>
      </c>
      <c r="BO140" s="230">
        <f t="shared" si="208"/>
        <v>0</v>
      </c>
      <c r="BP140" s="231">
        <f t="shared" si="210"/>
        <v>0</v>
      </c>
      <c r="BQ140" s="1"/>
      <c r="BR140" s="1"/>
      <c r="BS140" s="177">
        <v>160</v>
      </c>
      <c r="BT140" s="591"/>
      <c r="BU140" s="178"/>
      <c r="BV140" s="177">
        <v>160</v>
      </c>
      <c r="BW140" s="591"/>
      <c r="BX140" s="178"/>
      <c r="BY140" s="177">
        <v>160</v>
      </c>
      <c r="BZ140" s="591"/>
      <c r="CA140" s="178"/>
      <c r="CB140" s="177">
        <v>160</v>
      </c>
      <c r="CC140" s="591"/>
      <c r="CD140" s="178"/>
      <c r="CE140" s="177">
        <v>160</v>
      </c>
      <c r="CF140" s="591"/>
      <c r="CG140" s="178"/>
      <c r="CH140" s="177">
        <v>160</v>
      </c>
      <c r="CI140" s="591"/>
      <c r="CJ140" s="178"/>
      <c r="CK140" s="177">
        <v>160</v>
      </c>
      <c r="CL140" s="591"/>
      <c r="CM140" s="178"/>
      <c r="CN140" s="177">
        <v>160</v>
      </c>
      <c r="CO140" s="591"/>
      <c r="CP140" s="178"/>
      <c r="CQ140" s="256">
        <f t="shared" si="211"/>
        <v>0</v>
      </c>
      <c r="CR140" s="255">
        <f t="shared" si="212"/>
        <v>0</v>
      </c>
      <c r="CS140" s="230">
        <f t="shared" si="213"/>
        <v>0</v>
      </c>
      <c r="CT140" s="231">
        <f t="shared" si="214"/>
        <v>0</v>
      </c>
      <c r="CU140" s="1"/>
      <c r="CV140" s="1"/>
      <c r="CW140" s="177">
        <v>160</v>
      </c>
      <c r="CX140" s="584"/>
      <c r="CY140" s="585"/>
      <c r="CZ140" s="205">
        <v>160</v>
      </c>
      <c r="DA140" s="579"/>
      <c r="DB140" s="585"/>
      <c r="DC140" s="205">
        <v>160</v>
      </c>
      <c r="DD140" s="579"/>
      <c r="DE140" s="585"/>
      <c r="DF140" s="205">
        <v>160</v>
      </c>
      <c r="DG140" s="579"/>
      <c r="DH140" s="585"/>
      <c r="DI140" s="205">
        <v>160</v>
      </c>
      <c r="DJ140" s="579"/>
      <c r="DK140" s="585"/>
      <c r="DL140" s="177">
        <v>160</v>
      </c>
      <c r="DM140" s="584"/>
      <c r="DN140" s="585"/>
      <c r="DO140" s="205">
        <v>160</v>
      </c>
      <c r="DP140" s="579"/>
      <c r="DQ140" s="585"/>
      <c r="DR140" s="205">
        <v>160</v>
      </c>
      <c r="DS140" s="579"/>
      <c r="DT140" s="585"/>
      <c r="DU140" s="256">
        <f t="shared" si="215"/>
        <v>0</v>
      </c>
      <c r="DV140" s="255">
        <f t="shared" si="216"/>
        <v>0</v>
      </c>
      <c r="DW140" s="230">
        <f t="shared" si="217"/>
        <v>0</v>
      </c>
      <c r="DX140" s="231">
        <f t="shared" si="218"/>
        <v>0</v>
      </c>
      <c r="DY140" s="1"/>
      <c r="DZ140" s="1"/>
      <c r="EA140" s="586">
        <v>160</v>
      </c>
      <c r="EB140" s="591"/>
      <c r="EC140" s="585"/>
      <c r="ED140" s="205">
        <v>160</v>
      </c>
      <c r="EE140" s="591"/>
      <c r="EF140" s="585"/>
      <c r="EG140" s="205">
        <v>160</v>
      </c>
      <c r="EH140" s="591"/>
      <c r="EI140" s="585"/>
      <c r="EJ140" s="205">
        <v>160</v>
      </c>
      <c r="EK140" s="591"/>
      <c r="EL140" s="585"/>
      <c r="EM140" s="177">
        <v>160</v>
      </c>
      <c r="EN140" s="584"/>
      <c r="EO140" s="585"/>
      <c r="EP140" s="205">
        <v>160</v>
      </c>
      <c r="EQ140" s="591"/>
      <c r="ER140" s="585"/>
      <c r="ES140" s="177">
        <v>160</v>
      </c>
      <c r="ET140" s="584"/>
      <c r="EU140" s="585"/>
      <c r="EV140" s="205">
        <v>160</v>
      </c>
      <c r="EW140" s="591"/>
      <c r="EX140" s="585"/>
      <c r="EY140" s="256">
        <f t="shared" si="219"/>
        <v>0</v>
      </c>
      <c r="EZ140" s="255">
        <f t="shared" si="220"/>
        <v>0</v>
      </c>
      <c r="FA140" s="230">
        <f t="shared" si="221"/>
        <v>0</v>
      </c>
      <c r="FB140" s="231">
        <f t="shared" si="222"/>
        <v>0</v>
      </c>
      <c r="FC140" s="1"/>
      <c r="FD140" s="1"/>
      <c r="FE140" s="586">
        <v>160</v>
      </c>
      <c r="FF140" s="591"/>
      <c r="FG140" s="585"/>
      <c r="FH140" s="205">
        <v>160</v>
      </c>
      <c r="FI140" s="591"/>
      <c r="FJ140" s="585"/>
      <c r="FK140" s="205">
        <v>160</v>
      </c>
      <c r="FL140" s="591"/>
      <c r="FM140" s="585"/>
      <c r="FN140" s="205">
        <v>160</v>
      </c>
      <c r="FO140" s="591"/>
      <c r="FP140" s="585"/>
      <c r="FQ140" s="205">
        <v>160</v>
      </c>
      <c r="FR140" s="591"/>
      <c r="FS140" s="585"/>
      <c r="FT140" s="205">
        <v>160</v>
      </c>
      <c r="FU140" s="591"/>
      <c r="FV140" s="585"/>
      <c r="FW140" s="205">
        <v>160</v>
      </c>
      <c r="FX140" s="591"/>
      <c r="FY140" s="585"/>
      <c r="FZ140" s="205">
        <v>160</v>
      </c>
      <c r="GA140" s="591"/>
      <c r="GB140" s="585"/>
      <c r="GC140" s="256">
        <f t="shared" si="223"/>
        <v>0</v>
      </c>
      <c r="GD140" s="255">
        <f t="shared" si="224"/>
        <v>0</v>
      </c>
      <c r="GE140" s="230">
        <f t="shared" si="225"/>
        <v>0</v>
      </c>
      <c r="GF140" s="231">
        <f t="shared" si="226"/>
        <v>0</v>
      </c>
      <c r="GG140" s="1"/>
      <c r="GH140" s="1"/>
      <c r="GI140" s="586">
        <v>160</v>
      </c>
      <c r="GJ140" s="591"/>
      <c r="GK140" s="585"/>
      <c r="GL140" s="205">
        <v>160</v>
      </c>
      <c r="GM140" s="591"/>
      <c r="GN140" s="585"/>
      <c r="GO140" s="177">
        <v>160</v>
      </c>
      <c r="GP140" s="584"/>
      <c r="GQ140" s="585"/>
      <c r="GR140" s="177">
        <v>160</v>
      </c>
      <c r="GS140" s="584"/>
      <c r="GT140" s="585"/>
      <c r="GU140" s="177">
        <v>160</v>
      </c>
      <c r="GV140" s="584"/>
      <c r="GW140" s="585"/>
      <c r="GX140" s="177">
        <v>160</v>
      </c>
      <c r="GY140" s="584"/>
      <c r="GZ140" s="585"/>
      <c r="HA140" s="205">
        <v>160</v>
      </c>
      <c r="HB140" s="591"/>
      <c r="HC140" s="585"/>
      <c r="HD140" s="205">
        <v>160</v>
      </c>
      <c r="HE140" s="591"/>
      <c r="HF140" s="585"/>
      <c r="HG140" s="256">
        <f t="shared" si="227"/>
        <v>0</v>
      </c>
      <c r="HH140" s="255">
        <f t="shared" si="228"/>
        <v>0</v>
      </c>
      <c r="HI140" s="230">
        <f t="shared" si="229"/>
        <v>0</v>
      </c>
      <c r="HJ140" s="231">
        <f t="shared" si="230"/>
        <v>0</v>
      </c>
      <c r="HK140" s="1"/>
      <c r="HL140" s="1"/>
      <c r="HM140" s="177">
        <v>160</v>
      </c>
      <c r="HN140" s="584"/>
      <c r="HO140" s="585"/>
      <c r="HP140" s="177">
        <v>160</v>
      </c>
      <c r="HQ140" s="584"/>
      <c r="HR140" s="585"/>
      <c r="HS140" s="177">
        <v>160</v>
      </c>
      <c r="HT140" s="584"/>
      <c r="HU140" s="585"/>
      <c r="HV140" s="177">
        <v>160</v>
      </c>
      <c r="HW140" s="584"/>
      <c r="HX140" s="585"/>
      <c r="HY140" s="177">
        <v>160</v>
      </c>
      <c r="HZ140" s="584"/>
      <c r="IA140" s="585"/>
      <c r="IB140" s="177">
        <v>160</v>
      </c>
      <c r="IC140" s="584"/>
      <c r="ID140" s="585"/>
      <c r="IE140" s="177">
        <v>160</v>
      </c>
      <c r="IF140" s="584"/>
      <c r="IG140" s="585"/>
      <c r="IH140" s="177">
        <v>160</v>
      </c>
      <c r="II140" s="584"/>
      <c r="IJ140" s="585"/>
      <c r="IK140" s="256">
        <f t="shared" si="231"/>
        <v>0</v>
      </c>
      <c r="IL140" s="255">
        <f t="shared" si="232"/>
        <v>0</v>
      </c>
      <c r="IM140" s="230">
        <f t="shared" si="233"/>
        <v>0</v>
      </c>
      <c r="IN140" s="231">
        <f t="shared" si="234"/>
        <v>0</v>
      </c>
      <c r="IO140" s="1"/>
      <c r="IP140" s="1"/>
      <c r="IQ140" s="177">
        <v>160</v>
      </c>
      <c r="IR140" s="584"/>
      <c r="IS140" s="585"/>
      <c r="IT140" s="177">
        <v>160</v>
      </c>
      <c r="IU140" s="584"/>
      <c r="IV140" s="585"/>
      <c r="IW140" s="177">
        <v>160</v>
      </c>
      <c r="IX140" s="584"/>
      <c r="IY140" s="585"/>
      <c r="IZ140" s="177">
        <v>160</v>
      </c>
      <c r="JA140" s="584"/>
      <c r="JB140" s="585"/>
      <c r="JC140" s="177">
        <v>160</v>
      </c>
      <c r="JD140" s="584"/>
      <c r="JE140" s="585"/>
      <c r="JF140" s="177">
        <v>160</v>
      </c>
      <c r="JG140" s="584"/>
      <c r="JH140" s="585"/>
      <c r="JI140" s="568">
        <v>160</v>
      </c>
      <c r="JJ140" s="584"/>
      <c r="JK140" s="585"/>
      <c r="JL140" s="177">
        <v>160</v>
      </c>
      <c r="JM140" s="584"/>
      <c r="JN140" s="585"/>
      <c r="JO140" s="256">
        <f t="shared" si="235"/>
        <v>0</v>
      </c>
      <c r="JP140" s="255">
        <f t="shared" si="236"/>
        <v>0</v>
      </c>
      <c r="JQ140" s="230">
        <f t="shared" si="237"/>
        <v>0</v>
      </c>
      <c r="JR140" s="231">
        <f t="shared" si="238"/>
        <v>0</v>
      </c>
      <c r="JS140" s="1"/>
      <c r="JT140" s="1"/>
      <c r="JU140" s="586">
        <v>160</v>
      </c>
      <c r="JV140" s="591"/>
      <c r="JW140" s="585"/>
      <c r="JX140" s="177">
        <v>160</v>
      </c>
      <c r="JY140" s="584"/>
      <c r="JZ140" s="585"/>
      <c r="KA140" s="205">
        <v>160</v>
      </c>
      <c r="KB140" s="591"/>
      <c r="KC140" s="585"/>
      <c r="KD140" s="205">
        <v>160</v>
      </c>
      <c r="KE140" s="591"/>
      <c r="KF140" s="585"/>
      <c r="KG140" s="177">
        <v>160</v>
      </c>
      <c r="KH140" s="584"/>
      <c r="KI140" s="585"/>
      <c r="KJ140" s="177">
        <v>160</v>
      </c>
      <c r="KK140" s="584"/>
      <c r="KL140" s="585"/>
      <c r="KM140" s="177">
        <v>160</v>
      </c>
      <c r="KN140" s="584"/>
      <c r="KO140" s="585"/>
      <c r="KP140" s="177">
        <v>160</v>
      </c>
      <c r="KQ140" s="584"/>
      <c r="KR140" s="585"/>
      <c r="KS140" s="256">
        <f t="shared" si="239"/>
        <v>0</v>
      </c>
      <c r="KT140" s="255">
        <f t="shared" si="240"/>
        <v>0</v>
      </c>
      <c r="KU140" s="230">
        <f t="shared" si="241"/>
        <v>0</v>
      </c>
      <c r="KV140" s="231">
        <f t="shared" si="242"/>
        <v>0</v>
      </c>
      <c r="KW140" s="1"/>
      <c r="KX140" s="1"/>
      <c r="KY140" s="589" t="s">
        <v>300</v>
      </c>
      <c r="KZ140" s="595">
        <v>160</v>
      </c>
      <c r="LA140" s="591"/>
      <c r="LB140" s="178"/>
      <c r="LC140" s="256">
        <f t="shared" si="243"/>
        <v>0</v>
      </c>
      <c r="LD140" s="231">
        <f t="shared" si="244"/>
        <v>0</v>
      </c>
      <c r="LE140" s="230">
        <f t="shared" si="245"/>
        <v>0</v>
      </c>
      <c r="LF140" s="255">
        <f t="shared" si="246"/>
        <v>0</v>
      </c>
      <c r="LG140" s="592"/>
      <c r="LH140" s="1"/>
      <c r="LI140" s="1"/>
      <c r="LJ140" s="232">
        <f t="shared" si="193"/>
        <v>0</v>
      </c>
      <c r="LK140" s="259">
        <f t="shared" si="194"/>
        <v>0</v>
      </c>
      <c r="LL140" s="230">
        <f t="shared" si="195"/>
        <v>0</v>
      </c>
      <c r="LM140" s="231">
        <f t="shared" si="196"/>
        <v>0</v>
      </c>
      <c r="LN140" s="234">
        <f t="shared" si="197"/>
        <v>0</v>
      </c>
      <c r="LO140" s="233">
        <f t="shared" si="198"/>
        <v>0</v>
      </c>
      <c r="LP140" s="230">
        <f t="shared" si="199"/>
        <v>0</v>
      </c>
      <c r="LQ140" s="255">
        <f t="shared" si="200"/>
        <v>0</v>
      </c>
      <c r="LR140" s="426">
        <f t="shared" si="201"/>
        <v>0</v>
      </c>
      <c r="LS140" s="434">
        <f t="shared" si="202"/>
        <v>0</v>
      </c>
      <c r="LT140" s="426">
        <f t="shared" si="203"/>
        <v>0</v>
      </c>
      <c r="LU140" s="431">
        <f t="shared" si="204"/>
        <v>0</v>
      </c>
      <c r="LV140" s="429" t="s">
        <v>343</v>
      </c>
      <c r="LW140" s="434" t="s">
        <v>343</v>
      </c>
      <c r="LX140" s="426">
        <f t="shared" si="205"/>
        <v>0</v>
      </c>
      <c r="LY140" s="431">
        <f t="shared" si="206"/>
        <v>0</v>
      </c>
      <c r="LZ140" s="1"/>
      <c r="MD140" s="26"/>
      <c r="ME140" s="26"/>
      <c r="MG140" s="26"/>
    </row>
    <row r="141" spans="2:345" s="4" customFormat="1" ht="16.5" customHeight="1" x14ac:dyDescent="0.25">
      <c r="B141" s="46" t="s">
        <v>351</v>
      </c>
      <c r="C141" s="952"/>
      <c r="D141" s="953"/>
      <c r="E141" s="313"/>
      <c r="F141" s="314"/>
      <c r="G141" s="315"/>
      <c r="H141" s="59"/>
      <c r="I141" s="57">
        <f>INT(ROUND(F141,2)*(IF(RIGHT(G141,1)="*",data!$J$11*H141+(IF(H141&gt;0, data!$K$11,0)),(IF(G141&gt;0,data!$J$11*RIGHT(G141,5)+data!$K$11,0)))))</f>
        <v>0</v>
      </c>
      <c r="J141" s="57">
        <f t="shared" si="148"/>
        <v>0</v>
      </c>
      <c r="K141" s="319"/>
      <c r="L141" s="320"/>
      <c r="M141" s="318"/>
      <c r="N141" s="57">
        <f>INT(ROUND(F141,2)*(IF(J141&gt;0,(IF(L141="ano",data!$J$6,0)),0)))</f>
        <v>0</v>
      </c>
      <c r="O141" s="61">
        <f t="shared" si="149"/>
        <v>0</v>
      </c>
      <c r="P141" s="63">
        <f t="shared" si="150"/>
        <v>0</v>
      </c>
      <c r="Q141" s="26"/>
      <c r="R141" s="292" t="str">
        <f t="shared" si="151"/>
        <v/>
      </c>
      <c r="S141" s="293" t="str">
        <f t="shared" si="152"/>
        <v/>
      </c>
      <c r="T141" s="65" t="s">
        <v>343</v>
      </c>
      <c r="U141" s="294" t="str">
        <f t="shared" si="153"/>
        <v/>
      </c>
      <c r="V141" s="4">
        <f t="shared" si="131"/>
        <v>0</v>
      </c>
      <c r="W141" s="26">
        <f t="shared" si="154"/>
        <v>0</v>
      </c>
      <c r="X141" s="26">
        <f>IF(OR(G141=data!$I$18,G141=data!$I$19,G141=data!$I$20,G141=data!$I$21,G141=data!$I$22,G141=data!$I$23,G141=data!$I$24,G141=data!$I$25,G141=data!$I$26,G141=data!$I$27,G141=data!$I$28,G141=data!$I$29,G141=data!$I$30,G141=data!$I$31,G141=data!$I$32,G141=data!$I$33,G141=data!$I$34,G141=data!$I$35,G141=data!$I$36,G141=data!$I$37,G141=data!$I$38,G141=data!$I$39,G141=data!$I$40,G141=data!$I$41,G141=data!$I$42,G141=data!$I$43,G141=data!$I$44),1,0)</f>
        <v>0</v>
      </c>
      <c r="Z141" s="179" t="s">
        <v>300</v>
      </c>
      <c r="AA141" s="10"/>
      <c r="AB141" s="10"/>
      <c r="AC141" s="171">
        <v>160</v>
      </c>
      <c r="AD141" s="336"/>
      <c r="AE141" s="227"/>
      <c r="AF141" s="171">
        <v>160</v>
      </c>
      <c r="AG141" s="336"/>
      <c r="AH141" s="227"/>
      <c r="AI141" s="171">
        <v>160</v>
      </c>
      <c r="AJ141" s="336"/>
      <c r="AK141" s="227"/>
      <c r="AL141" s="171">
        <v>160</v>
      </c>
      <c r="AM141" s="336"/>
      <c r="AN141" s="227"/>
      <c r="AO141" s="171">
        <v>160</v>
      </c>
      <c r="AP141" s="336"/>
      <c r="AQ141" s="227"/>
      <c r="AR141" s="171">
        <v>160</v>
      </c>
      <c r="AS141" s="336"/>
      <c r="AT141" s="227"/>
      <c r="AU141" s="171">
        <v>160</v>
      </c>
      <c r="AV141" s="336"/>
      <c r="AW141" s="227"/>
      <c r="AX141" s="171">
        <v>160</v>
      </c>
      <c r="AY141" s="336"/>
      <c r="AZ141" s="227"/>
      <c r="BA141" s="171">
        <v>160</v>
      </c>
      <c r="BB141" s="336"/>
      <c r="BC141" s="227"/>
      <c r="BD141" s="171">
        <v>160</v>
      </c>
      <c r="BE141" s="336"/>
      <c r="BF141" s="227"/>
      <c r="BG141" s="171">
        <v>160</v>
      </c>
      <c r="BH141" s="336"/>
      <c r="BI141" s="227"/>
      <c r="BJ141" s="171">
        <v>160</v>
      </c>
      <c r="BK141" s="336"/>
      <c r="BL141" s="227"/>
      <c r="BM141" s="337">
        <f t="shared" si="207"/>
        <v>0</v>
      </c>
      <c r="BN141" s="231">
        <f t="shared" si="209"/>
        <v>0</v>
      </c>
      <c r="BO141" s="230">
        <f t="shared" si="208"/>
        <v>0</v>
      </c>
      <c r="BP141" s="231">
        <f t="shared" si="210"/>
        <v>0</v>
      </c>
      <c r="BQ141" s="1"/>
      <c r="BR141" s="1"/>
      <c r="BS141" s="167">
        <v>160</v>
      </c>
      <c r="BT141" s="335"/>
      <c r="BU141" s="180"/>
      <c r="BV141" s="167">
        <v>160</v>
      </c>
      <c r="BW141" s="335"/>
      <c r="BX141" s="180"/>
      <c r="BY141" s="167">
        <v>160</v>
      </c>
      <c r="BZ141" s="335"/>
      <c r="CA141" s="180"/>
      <c r="CB141" s="167">
        <v>160</v>
      </c>
      <c r="CC141" s="335"/>
      <c r="CD141" s="180"/>
      <c r="CE141" s="167">
        <v>160</v>
      </c>
      <c r="CF141" s="335"/>
      <c r="CG141" s="180"/>
      <c r="CH141" s="167">
        <v>160</v>
      </c>
      <c r="CI141" s="335"/>
      <c r="CJ141" s="180"/>
      <c r="CK141" s="167">
        <v>160</v>
      </c>
      <c r="CL141" s="335"/>
      <c r="CM141" s="180"/>
      <c r="CN141" s="167">
        <v>160</v>
      </c>
      <c r="CO141" s="335"/>
      <c r="CP141" s="180"/>
      <c r="CQ141" s="256">
        <f t="shared" si="211"/>
        <v>0</v>
      </c>
      <c r="CR141" s="255">
        <f t="shared" si="212"/>
        <v>0</v>
      </c>
      <c r="CS141" s="230">
        <f t="shared" si="213"/>
        <v>0</v>
      </c>
      <c r="CT141" s="231">
        <f t="shared" si="214"/>
        <v>0</v>
      </c>
      <c r="CU141" s="1"/>
      <c r="CV141" s="1"/>
      <c r="CW141" s="167">
        <v>160</v>
      </c>
      <c r="CX141" s="351"/>
      <c r="CY141" s="172"/>
      <c r="CZ141" s="198">
        <v>160</v>
      </c>
      <c r="DA141" s="336"/>
      <c r="DB141" s="172"/>
      <c r="DC141" s="198">
        <v>160</v>
      </c>
      <c r="DD141" s="336"/>
      <c r="DE141" s="172"/>
      <c r="DF141" s="198">
        <v>160</v>
      </c>
      <c r="DG141" s="336"/>
      <c r="DH141" s="172"/>
      <c r="DI141" s="198">
        <v>160</v>
      </c>
      <c r="DJ141" s="336"/>
      <c r="DK141" s="172"/>
      <c r="DL141" s="167">
        <v>160</v>
      </c>
      <c r="DM141" s="351"/>
      <c r="DN141" s="172"/>
      <c r="DO141" s="198">
        <v>160</v>
      </c>
      <c r="DP141" s="336"/>
      <c r="DQ141" s="172"/>
      <c r="DR141" s="198">
        <v>160</v>
      </c>
      <c r="DS141" s="336"/>
      <c r="DT141" s="172"/>
      <c r="DU141" s="256">
        <f t="shared" si="215"/>
        <v>0</v>
      </c>
      <c r="DV141" s="255">
        <f t="shared" si="216"/>
        <v>0</v>
      </c>
      <c r="DW141" s="230">
        <f t="shared" si="217"/>
        <v>0</v>
      </c>
      <c r="DX141" s="231">
        <f t="shared" si="218"/>
        <v>0</v>
      </c>
      <c r="DY141" s="1"/>
      <c r="DZ141" s="1"/>
      <c r="EA141" s="357">
        <v>160</v>
      </c>
      <c r="EB141" s="335"/>
      <c r="EC141" s="172"/>
      <c r="ED141" s="198">
        <v>160</v>
      </c>
      <c r="EE141" s="335"/>
      <c r="EF141" s="172"/>
      <c r="EG141" s="198">
        <v>160</v>
      </c>
      <c r="EH141" s="335"/>
      <c r="EI141" s="172"/>
      <c r="EJ141" s="198">
        <v>160</v>
      </c>
      <c r="EK141" s="335"/>
      <c r="EL141" s="172"/>
      <c r="EM141" s="167">
        <v>160</v>
      </c>
      <c r="EN141" s="351"/>
      <c r="EO141" s="172"/>
      <c r="EP141" s="198">
        <v>160</v>
      </c>
      <c r="EQ141" s="335"/>
      <c r="ER141" s="172"/>
      <c r="ES141" s="167">
        <v>160</v>
      </c>
      <c r="ET141" s="351"/>
      <c r="EU141" s="172"/>
      <c r="EV141" s="198">
        <v>160</v>
      </c>
      <c r="EW141" s="335"/>
      <c r="EX141" s="172"/>
      <c r="EY141" s="256">
        <f t="shared" si="219"/>
        <v>0</v>
      </c>
      <c r="EZ141" s="255">
        <f t="shared" si="220"/>
        <v>0</v>
      </c>
      <c r="FA141" s="230">
        <f t="shared" si="221"/>
        <v>0</v>
      </c>
      <c r="FB141" s="231">
        <f t="shared" si="222"/>
        <v>0</v>
      </c>
      <c r="FC141" s="1"/>
      <c r="FD141" s="1"/>
      <c r="FE141" s="357">
        <v>160</v>
      </c>
      <c r="FF141" s="335"/>
      <c r="FG141" s="172"/>
      <c r="FH141" s="198">
        <v>160</v>
      </c>
      <c r="FI141" s="335"/>
      <c r="FJ141" s="172"/>
      <c r="FK141" s="198">
        <v>160</v>
      </c>
      <c r="FL141" s="335"/>
      <c r="FM141" s="172"/>
      <c r="FN141" s="198">
        <v>160</v>
      </c>
      <c r="FO141" s="335"/>
      <c r="FP141" s="172"/>
      <c r="FQ141" s="198">
        <v>160</v>
      </c>
      <c r="FR141" s="335"/>
      <c r="FS141" s="172"/>
      <c r="FT141" s="198">
        <v>160</v>
      </c>
      <c r="FU141" s="335"/>
      <c r="FV141" s="172"/>
      <c r="FW141" s="198">
        <v>160</v>
      </c>
      <c r="FX141" s="335"/>
      <c r="FY141" s="172"/>
      <c r="FZ141" s="198">
        <v>160</v>
      </c>
      <c r="GA141" s="335"/>
      <c r="GB141" s="172"/>
      <c r="GC141" s="256">
        <f t="shared" si="223"/>
        <v>0</v>
      </c>
      <c r="GD141" s="255">
        <f t="shared" si="224"/>
        <v>0</v>
      </c>
      <c r="GE141" s="230">
        <f t="shared" si="225"/>
        <v>0</v>
      </c>
      <c r="GF141" s="231">
        <f t="shared" si="226"/>
        <v>0</v>
      </c>
      <c r="GG141" s="1"/>
      <c r="GH141" s="1"/>
      <c r="GI141" s="357">
        <v>160</v>
      </c>
      <c r="GJ141" s="335"/>
      <c r="GK141" s="172"/>
      <c r="GL141" s="198">
        <v>160</v>
      </c>
      <c r="GM141" s="335"/>
      <c r="GN141" s="172"/>
      <c r="GO141" s="167">
        <v>160</v>
      </c>
      <c r="GP141" s="351"/>
      <c r="GQ141" s="172"/>
      <c r="GR141" s="167">
        <v>160</v>
      </c>
      <c r="GS141" s="351"/>
      <c r="GT141" s="172"/>
      <c r="GU141" s="167">
        <v>160</v>
      </c>
      <c r="GV141" s="351"/>
      <c r="GW141" s="172"/>
      <c r="GX141" s="167">
        <v>160</v>
      </c>
      <c r="GY141" s="351"/>
      <c r="GZ141" s="172"/>
      <c r="HA141" s="198">
        <v>160</v>
      </c>
      <c r="HB141" s="335"/>
      <c r="HC141" s="172"/>
      <c r="HD141" s="198">
        <v>160</v>
      </c>
      <c r="HE141" s="335"/>
      <c r="HF141" s="172"/>
      <c r="HG141" s="256">
        <f t="shared" si="227"/>
        <v>0</v>
      </c>
      <c r="HH141" s="255">
        <f t="shared" si="228"/>
        <v>0</v>
      </c>
      <c r="HI141" s="230">
        <f t="shared" si="229"/>
        <v>0</v>
      </c>
      <c r="HJ141" s="231">
        <f t="shared" si="230"/>
        <v>0</v>
      </c>
      <c r="HK141" s="1"/>
      <c r="HL141" s="1"/>
      <c r="HM141" s="167">
        <v>160</v>
      </c>
      <c r="HN141" s="351"/>
      <c r="HO141" s="172"/>
      <c r="HP141" s="167">
        <v>160</v>
      </c>
      <c r="HQ141" s="351"/>
      <c r="HR141" s="172"/>
      <c r="HS141" s="167">
        <v>160</v>
      </c>
      <c r="HT141" s="351"/>
      <c r="HU141" s="172"/>
      <c r="HV141" s="167">
        <v>160</v>
      </c>
      <c r="HW141" s="351"/>
      <c r="HX141" s="172"/>
      <c r="HY141" s="167">
        <v>160</v>
      </c>
      <c r="HZ141" s="351"/>
      <c r="IA141" s="172"/>
      <c r="IB141" s="167">
        <v>160</v>
      </c>
      <c r="IC141" s="351"/>
      <c r="ID141" s="172"/>
      <c r="IE141" s="167">
        <v>160</v>
      </c>
      <c r="IF141" s="351"/>
      <c r="IG141" s="172"/>
      <c r="IH141" s="167">
        <v>160</v>
      </c>
      <c r="II141" s="351"/>
      <c r="IJ141" s="172"/>
      <c r="IK141" s="256">
        <f t="shared" si="231"/>
        <v>0</v>
      </c>
      <c r="IL141" s="255">
        <f t="shared" si="232"/>
        <v>0</v>
      </c>
      <c r="IM141" s="230">
        <f t="shared" si="233"/>
        <v>0</v>
      </c>
      <c r="IN141" s="231">
        <f t="shared" si="234"/>
        <v>0</v>
      </c>
      <c r="IO141" s="1"/>
      <c r="IP141" s="1"/>
      <c r="IQ141" s="167">
        <v>160</v>
      </c>
      <c r="IR141" s="351"/>
      <c r="IS141" s="172"/>
      <c r="IT141" s="167">
        <v>160</v>
      </c>
      <c r="IU141" s="351"/>
      <c r="IV141" s="172"/>
      <c r="IW141" s="167">
        <v>160</v>
      </c>
      <c r="IX141" s="351"/>
      <c r="IY141" s="172"/>
      <c r="IZ141" s="167">
        <v>160</v>
      </c>
      <c r="JA141" s="351"/>
      <c r="JB141" s="172"/>
      <c r="JC141" s="167">
        <v>160</v>
      </c>
      <c r="JD141" s="351"/>
      <c r="JE141" s="172"/>
      <c r="JF141" s="167">
        <v>160</v>
      </c>
      <c r="JG141" s="351"/>
      <c r="JH141" s="172"/>
      <c r="JI141" s="209">
        <v>160</v>
      </c>
      <c r="JJ141" s="351"/>
      <c r="JK141" s="172"/>
      <c r="JL141" s="167">
        <v>160</v>
      </c>
      <c r="JM141" s="351"/>
      <c r="JN141" s="172"/>
      <c r="JO141" s="256">
        <f t="shared" si="235"/>
        <v>0</v>
      </c>
      <c r="JP141" s="255">
        <f t="shared" si="236"/>
        <v>0</v>
      </c>
      <c r="JQ141" s="230">
        <f t="shared" si="237"/>
        <v>0</v>
      </c>
      <c r="JR141" s="231">
        <f t="shared" si="238"/>
        <v>0</v>
      </c>
      <c r="JS141" s="1"/>
      <c r="JT141" s="1"/>
      <c r="JU141" s="357">
        <v>160</v>
      </c>
      <c r="JV141" s="335"/>
      <c r="JW141" s="172"/>
      <c r="JX141" s="167">
        <v>160</v>
      </c>
      <c r="JY141" s="351"/>
      <c r="JZ141" s="172"/>
      <c r="KA141" s="198">
        <v>160</v>
      </c>
      <c r="KB141" s="335"/>
      <c r="KC141" s="172"/>
      <c r="KD141" s="198">
        <v>160</v>
      </c>
      <c r="KE141" s="335"/>
      <c r="KF141" s="172"/>
      <c r="KG141" s="167">
        <v>160</v>
      </c>
      <c r="KH141" s="351"/>
      <c r="KI141" s="172"/>
      <c r="KJ141" s="167">
        <v>160</v>
      </c>
      <c r="KK141" s="351"/>
      <c r="KL141" s="172"/>
      <c r="KM141" s="167">
        <v>160</v>
      </c>
      <c r="KN141" s="351"/>
      <c r="KO141" s="172"/>
      <c r="KP141" s="167">
        <v>160</v>
      </c>
      <c r="KQ141" s="351"/>
      <c r="KR141" s="172"/>
      <c r="KS141" s="256">
        <f t="shared" si="239"/>
        <v>0</v>
      </c>
      <c r="KT141" s="255">
        <f t="shared" si="240"/>
        <v>0</v>
      </c>
      <c r="KU141" s="230">
        <f t="shared" si="241"/>
        <v>0</v>
      </c>
      <c r="KV141" s="231">
        <f t="shared" si="242"/>
        <v>0</v>
      </c>
      <c r="KW141" s="1"/>
      <c r="KX141" s="1"/>
      <c r="KY141" s="287" t="s">
        <v>300</v>
      </c>
      <c r="KZ141" s="365">
        <v>160</v>
      </c>
      <c r="LA141" s="335"/>
      <c r="LB141" s="180"/>
      <c r="LC141" s="256">
        <f t="shared" si="243"/>
        <v>0</v>
      </c>
      <c r="LD141" s="231">
        <f t="shared" si="244"/>
        <v>0</v>
      </c>
      <c r="LE141" s="230">
        <f t="shared" si="245"/>
        <v>0</v>
      </c>
      <c r="LF141" s="255">
        <f t="shared" si="246"/>
        <v>0</v>
      </c>
      <c r="LG141" s="297"/>
      <c r="LH141" s="1"/>
      <c r="LI141" s="1"/>
      <c r="LJ141" s="232">
        <f t="shared" si="193"/>
        <v>0</v>
      </c>
      <c r="LK141" s="259">
        <f t="shared" si="194"/>
        <v>0</v>
      </c>
      <c r="LL141" s="230">
        <f t="shared" si="195"/>
        <v>0</v>
      </c>
      <c r="LM141" s="231">
        <f t="shared" si="196"/>
        <v>0</v>
      </c>
      <c r="LN141" s="234">
        <f t="shared" si="197"/>
        <v>0</v>
      </c>
      <c r="LO141" s="233">
        <f t="shared" si="198"/>
        <v>0</v>
      </c>
      <c r="LP141" s="230">
        <f t="shared" si="199"/>
        <v>0</v>
      </c>
      <c r="LQ141" s="255">
        <f t="shared" si="200"/>
        <v>0</v>
      </c>
      <c r="LR141" s="426">
        <f t="shared" si="201"/>
        <v>0</v>
      </c>
      <c r="LS141" s="434">
        <f t="shared" si="202"/>
        <v>0</v>
      </c>
      <c r="LT141" s="426">
        <f t="shared" si="203"/>
        <v>0</v>
      </c>
      <c r="LU141" s="431">
        <f t="shared" si="204"/>
        <v>0</v>
      </c>
      <c r="LV141" s="429" t="s">
        <v>343</v>
      </c>
      <c r="LW141" s="434" t="s">
        <v>343</v>
      </c>
      <c r="LX141" s="426">
        <f t="shared" si="205"/>
        <v>0</v>
      </c>
      <c r="LY141" s="431">
        <f t="shared" si="206"/>
        <v>0</v>
      </c>
      <c r="LZ141" s="1"/>
      <c r="MD141" s="26"/>
      <c r="ME141" s="26"/>
      <c r="MG141" s="26"/>
    </row>
    <row r="142" spans="2:345" s="4" customFormat="1" ht="15" hidden="1" customHeight="1" x14ac:dyDescent="0.25">
      <c r="B142" s="46"/>
      <c r="C142" s="948"/>
      <c r="D142" s="949"/>
      <c r="E142" s="601"/>
      <c r="F142" s="602"/>
      <c r="G142" s="603"/>
      <c r="H142" s="58"/>
      <c r="I142" s="57">
        <f>INT(ROUND(F142,2)*(IF(RIGHT(G142,1)="*",data!$J$11*H142+(IF(H142&gt;0, data!$K$11,0)),(IF(G142&gt;0,data!$J$11*RIGHT(G142,5)+data!$K$11,0)))))</f>
        <v>0</v>
      </c>
      <c r="J142" s="57">
        <f t="shared" si="148"/>
        <v>0</v>
      </c>
      <c r="K142" s="594"/>
      <c r="L142" s="567"/>
      <c r="M142" s="131"/>
      <c r="N142" s="57">
        <f>INT(ROUND(F142,2)*(IF(J142&gt;0,(IF(L142="ano",data!$J$6,0)),0)))</f>
        <v>0</v>
      </c>
      <c r="O142" s="61">
        <f t="shared" si="149"/>
        <v>0</v>
      </c>
      <c r="P142" s="63">
        <f t="shared" si="150"/>
        <v>0</v>
      </c>
      <c r="Q142" s="26"/>
      <c r="R142" s="292" t="str">
        <f t="shared" si="151"/>
        <v/>
      </c>
      <c r="S142" s="293" t="str">
        <f t="shared" si="152"/>
        <v/>
      </c>
      <c r="T142" s="65" t="s">
        <v>343</v>
      </c>
      <c r="U142" s="294" t="str">
        <f t="shared" si="153"/>
        <v/>
      </c>
      <c r="V142" s="4">
        <f t="shared" si="131"/>
        <v>0</v>
      </c>
      <c r="W142" s="26">
        <f t="shared" si="154"/>
        <v>0</v>
      </c>
      <c r="X142" s="26">
        <f>IF(OR(G142=data!$I$18,G142=data!$I$19,G142=data!$I$20,G142=data!$I$21,G142=data!$I$22,G142=data!$I$23,G142=data!$I$24,G142=data!$I$25,G142=data!$I$26,G142=data!$I$27,G142=data!$I$28,G142=data!$I$29,G142=data!$I$30,G142=data!$I$31,G142=data!$I$32,G142=data!$I$33,G142=data!$I$34,G142=data!$I$35,G142=data!$I$36,G142=data!$I$37,G142=data!$I$38,G142=data!$I$39,G142=data!$I$40,G142=data!$I$41,G142=data!$I$42,G142=data!$I$43,G142=data!$I$44),1,0)</f>
        <v>0</v>
      </c>
      <c r="Z142" s="176" t="s">
        <v>300</v>
      </c>
      <c r="AA142" s="10"/>
      <c r="AB142" s="10"/>
      <c r="AC142" s="578">
        <v>160</v>
      </c>
      <c r="AD142" s="579"/>
      <c r="AE142" s="580"/>
      <c r="AF142" s="578">
        <v>160</v>
      </c>
      <c r="AG142" s="579"/>
      <c r="AH142" s="580"/>
      <c r="AI142" s="578">
        <v>160</v>
      </c>
      <c r="AJ142" s="579"/>
      <c r="AK142" s="580"/>
      <c r="AL142" s="578">
        <v>160</v>
      </c>
      <c r="AM142" s="579"/>
      <c r="AN142" s="580"/>
      <c r="AO142" s="578">
        <v>160</v>
      </c>
      <c r="AP142" s="579"/>
      <c r="AQ142" s="580"/>
      <c r="AR142" s="578">
        <v>160</v>
      </c>
      <c r="AS142" s="579"/>
      <c r="AT142" s="580"/>
      <c r="AU142" s="578">
        <v>160</v>
      </c>
      <c r="AV142" s="579"/>
      <c r="AW142" s="580"/>
      <c r="AX142" s="578">
        <v>160</v>
      </c>
      <c r="AY142" s="579"/>
      <c r="AZ142" s="580"/>
      <c r="BA142" s="578">
        <v>160</v>
      </c>
      <c r="BB142" s="579"/>
      <c r="BC142" s="580"/>
      <c r="BD142" s="578">
        <v>160</v>
      </c>
      <c r="BE142" s="579"/>
      <c r="BF142" s="580"/>
      <c r="BG142" s="578">
        <v>160</v>
      </c>
      <c r="BH142" s="579"/>
      <c r="BI142" s="580"/>
      <c r="BJ142" s="578">
        <v>160</v>
      </c>
      <c r="BK142" s="579"/>
      <c r="BL142" s="580"/>
      <c r="BM142" s="337">
        <f t="shared" si="207"/>
        <v>0</v>
      </c>
      <c r="BN142" s="231">
        <f t="shared" si="209"/>
        <v>0</v>
      </c>
      <c r="BO142" s="230">
        <f t="shared" si="208"/>
        <v>0</v>
      </c>
      <c r="BP142" s="231">
        <f t="shared" si="210"/>
        <v>0</v>
      </c>
      <c r="BQ142" s="1"/>
      <c r="BR142" s="1"/>
      <c r="BS142" s="177">
        <v>160</v>
      </c>
      <c r="BT142" s="591"/>
      <c r="BU142" s="178"/>
      <c r="BV142" s="177">
        <v>160</v>
      </c>
      <c r="BW142" s="591"/>
      <c r="BX142" s="178"/>
      <c r="BY142" s="177">
        <v>160</v>
      </c>
      <c r="BZ142" s="591"/>
      <c r="CA142" s="178"/>
      <c r="CB142" s="177">
        <v>160</v>
      </c>
      <c r="CC142" s="591"/>
      <c r="CD142" s="178"/>
      <c r="CE142" s="177">
        <v>160</v>
      </c>
      <c r="CF142" s="591"/>
      <c r="CG142" s="178"/>
      <c r="CH142" s="177">
        <v>160</v>
      </c>
      <c r="CI142" s="591"/>
      <c r="CJ142" s="178"/>
      <c r="CK142" s="177">
        <v>160</v>
      </c>
      <c r="CL142" s="591"/>
      <c r="CM142" s="178"/>
      <c r="CN142" s="177">
        <v>160</v>
      </c>
      <c r="CO142" s="591"/>
      <c r="CP142" s="178"/>
      <c r="CQ142" s="256">
        <f t="shared" si="211"/>
        <v>0</v>
      </c>
      <c r="CR142" s="255">
        <f t="shared" si="212"/>
        <v>0</v>
      </c>
      <c r="CS142" s="230">
        <f t="shared" si="213"/>
        <v>0</v>
      </c>
      <c r="CT142" s="231">
        <f t="shared" si="214"/>
        <v>0</v>
      </c>
      <c r="CU142" s="1"/>
      <c r="CV142" s="1"/>
      <c r="CW142" s="177">
        <v>160</v>
      </c>
      <c r="CX142" s="584"/>
      <c r="CY142" s="585"/>
      <c r="CZ142" s="205">
        <v>160</v>
      </c>
      <c r="DA142" s="579"/>
      <c r="DB142" s="585"/>
      <c r="DC142" s="205">
        <v>160</v>
      </c>
      <c r="DD142" s="579"/>
      <c r="DE142" s="585"/>
      <c r="DF142" s="205">
        <v>160</v>
      </c>
      <c r="DG142" s="579"/>
      <c r="DH142" s="585"/>
      <c r="DI142" s="205">
        <v>160</v>
      </c>
      <c r="DJ142" s="579"/>
      <c r="DK142" s="585"/>
      <c r="DL142" s="177">
        <v>160</v>
      </c>
      <c r="DM142" s="584"/>
      <c r="DN142" s="585"/>
      <c r="DO142" s="205">
        <v>160</v>
      </c>
      <c r="DP142" s="579"/>
      <c r="DQ142" s="585"/>
      <c r="DR142" s="205">
        <v>160</v>
      </c>
      <c r="DS142" s="579"/>
      <c r="DT142" s="585"/>
      <c r="DU142" s="256">
        <f t="shared" si="215"/>
        <v>0</v>
      </c>
      <c r="DV142" s="255">
        <f t="shared" si="216"/>
        <v>0</v>
      </c>
      <c r="DW142" s="230">
        <f t="shared" si="217"/>
        <v>0</v>
      </c>
      <c r="DX142" s="231">
        <f t="shared" si="218"/>
        <v>0</v>
      </c>
      <c r="DY142" s="1"/>
      <c r="DZ142" s="1"/>
      <c r="EA142" s="586">
        <v>160</v>
      </c>
      <c r="EB142" s="591"/>
      <c r="EC142" s="585"/>
      <c r="ED142" s="205">
        <v>160</v>
      </c>
      <c r="EE142" s="591"/>
      <c r="EF142" s="585"/>
      <c r="EG142" s="205">
        <v>160</v>
      </c>
      <c r="EH142" s="591"/>
      <c r="EI142" s="585"/>
      <c r="EJ142" s="205">
        <v>160</v>
      </c>
      <c r="EK142" s="591"/>
      <c r="EL142" s="585"/>
      <c r="EM142" s="177">
        <v>160</v>
      </c>
      <c r="EN142" s="584"/>
      <c r="EO142" s="585"/>
      <c r="EP142" s="205">
        <v>160</v>
      </c>
      <c r="EQ142" s="591"/>
      <c r="ER142" s="585"/>
      <c r="ES142" s="177">
        <v>160</v>
      </c>
      <c r="ET142" s="584"/>
      <c r="EU142" s="585"/>
      <c r="EV142" s="205">
        <v>160</v>
      </c>
      <c r="EW142" s="591"/>
      <c r="EX142" s="585"/>
      <c r="EY142" s="256">
        <f t="shared" si="219"/>
        <v>0</v>
      </c>
      <c r="EZ142" s="255">
        <f t="shared" si="220"/>
        <v>0</v>
      </c>
      <c r="FA142" s="230">
        <f t="shared" si="221"/>
        <v>0</v>
      </c>
      <c r="FB142" s="231">
        <f t="shared" si="222"/>
        <v>0</v>
      </c>
      <c r="FC142" s="1"/>
      <c r="FD142" s="1"/>
      <c r="FE142" s="586">
        <v>160</v>
      </c>
      <c r="FF142" s="591"/>
      <c r="FG142" s="585"/>
      <c r="FH142" s="205">
        <v>160</v>
      </c>
      <c r="FI142" s="591"/>
      <c r="FJ142" s="585"/>
      <c r="FK142" s="205">
        <v>160</v>
      </c>
      <c r="FL142" s="591"/>
      <c r="FM142" s="585"/>
      <c r="FN142" s="205">
        <v>160</v>
      </c>
      <c r="FO142" s="591"/>
      <c r="FP142" s="585"/>
      <c r="FQ142" s="205">
        <v>160</v>
      </c>
      <c r="FR142" s="591"/>
      <c r="FS142" s="585"/>
      <c r="FT142" s="205">
        <v>160</v>
      </c>
      <c r="FU142" s="591"/>
      <c r="FV142" s="585"/>
      <c r="FW142" s="205">
        <v>160</v>
      </c>
      <c r="FX142" s="591"/>
      <c r="FY142" s="585"/>
      <c r="FZ142" s="205">
        <v>160</v>
      </c>
      <c r="GA142" s="591"/>
      <c r="GB142" s="585"/>
      <c r="GC142" s="256">
        <f t="shared" si="223"/>
        <v>0</v>
      </c>
      <c r="GD142" s="255">
        <f t="shared" si="224"/>
        <v>0</v>
      </c>
      <c r="GE142" s="230">
        <f t="shared" si="225"/>
        <v>0</v>
      </c>
      <c r="GF142" s="231">
        <f t="shared" si="226"/>
        <v>0</v>
      </c>
      <c r="GG142" s="1"/>
      <c r="GH142" s="1"/>
      <c r="GI142" s="586">
        <v>160</v>
      </c>
      <c r="GJ142" s="591"/>
      <c r="GK142" s="585"/>
      <c r="GL142" s="205">
        <v>160</v>
      </c>
      <c r="GM142" s="591"/>
      <c r="GN142" s="585"/>
      <c r="GO142" s="177">
        <v>160</v>
      </c>
      <c r="GP142" s="584"/>
      <c r="GQ142" s="585"/>
      <c r="GR142" s="177">
        <v>160</v>
      </c>
      <c r="GS142" s="584"/>
      <c r="GT142" s="585"/>
      <c r="GU142" s="177">
        <v>160</v>
      </c>
      <c r="GV142" s="584"/>
      <c r="GW142" s="585"/>
      <c r="GX142" s="177">
        <v>160</v>
      </c>
      <c r="GY142" s="584"/>
      <c r="GZ142" s="585"/>
      <c r="HA142" s="205">
        <v>160</v>
      </c>
      <c r="HB142" s="591"/>
      <c r="HC142" s="585"/>
      <c r="HD142" s="205">
        <v>160</v>
      </c>
      <c r="HE142" s="591"/>
      <c r="HF142" s="585"/>
      <c r="HG142" s="256">
        <f t="shared" si="227"/>
        <v>0</v>
      </c>
      <c r="HH142" s="255">
        <f t="shared" si="228"/>
        <v>0</v>
      </c>
      <c r="HI142" s="230">
        <f t="shared" si="229"/>
        <v>0</v>
      </c>
      <c r="HJ142" s="231">
        <f t="shared" si="230"/>
        <v>0</v>
      </c>
      <c r="HK142" s="1"/>
      <c r="HL142" s="1"/>
      <c r="HM142" s="177">
        <v>160</v>
      </c>
      <c r="HN142" s="584"/>
      <c r="HO142" s="585"/>
      <c r="HP142" s="177">
        <v>160</v>
      </c>
      <c r="HQ142" s="584"/>
      <c r="HR142" s="585"/>
      <c r="HS142" s="177">
        <v>160</v>
      </c>
      <c r="HT142" s="584"/>
      <c r="HU142" s="585"/>
      <c r="HV142" s="177">
        <v>160</v>
      </c>
      <c r="HW142" s="584"/>
      <c r="HX142" s="585"/>
      <c r="HY142" s="177">
        <v>160</v>
      </c>
      <c r="HZ142" s="584"/>
      <c r="IA142" s="585"/>
      <c r="IB142" s="177">
        <v>160</v>
      </c>
      <c r="IC142" s="584"/>
      <c r="ID142" s="585"/>
      <c r="IE142" s="177">
        <v>160</v>
      </c>
      <c r="IF142" s="584"/>
      <c r="IG142" s="585"/>
      <c r="IH142" s="177">
        <v>160</v>
      </c>
      <c r="II142" s="584"/>
      <c r="IJ142" s="585"/>
      <c r="IK142" s="256">
        <f t="shared" si="231"/>
        <v>0</v>
      </c>
      <c r="IL142" s="255">
        <f t="shared" si="232"/>
        <v>0</v>
      </c>
      <c r="IM142" s="230">
        <f t="shared" si="233"/>
        <v>0</v>
      </c>
      <c r="IN142" s="231">
        <f t="shared" si="234"/>
        <v>0</v>
      </c>
      <c r="IO142" s="1"/>
      <c r="IP142" s="1"/>
      <c r="IQ142" s="177">
        <v>160</v>
      </c>
      <c r="IR142" s="584"/>
      <c r="IS142" s="585"/>
      <c r="IT142" s="177">
        <v>160</v>
      </c>
      <c r="IU142" s="584"/>
      <c r="IV142" s="585"/>
      <c r="IW142" s="177">
        <v>160</v>
      </c>
      <c r="IX142" s="584"/>
      <c r="IY142" s="585"/>
      <c r="IZ142" s="177">
        <v>160</v>
      </c>
      <c r="JA142" s="584"/>
      <c r="JB142" s="585"/>
      <c r="JC142" s="177">
        <v>160</v>
      </c>
      <c r="JD142" s="584"/>
      <c r="JE142" s="585"/>
      <c r="JF142" s="177">
        <v>160</v>
      </c>
      <c r="JG142" s="584"/>
      <c r="JH142" s="585"/>
      <c r="JI142" s="568">
        <v>160</v>
      </c>
      <c r="JJ142" s="584"/>
      <c r="JK142" s="585"/>
      <c r="JL142" s="177">
        <v>160</v>
      </c>
      <c r="JM142" s="584"/>
      <c r="JN142" s="585"/>
      <c r="JO142" s="256">
        <f t="shared" si="235"/>
        <v>0</v>
      </c>
      <c r="JP142" s="255">
        <f t="shared" si="236"/>
        <v>0</v>
      </c>
      <c r="JQ142" s="230">
        <f t="shared" si="237"/>
        <v>0</v>
      </c>
      <c r="JR142" s="231">
        <f t="shared" si="238"/>
        <v>0</v>
      </c>
      <c r="JS142" s="1"/>
      <c r="JT142" s="1"/>
      <c r="JU142" s="586">
        <v>160</v>
      </c>
      <c r="JV142" s="591"/>
      <c r="JW142" s="585"/>
      <c r="JX142" s="177">
        <v>160</v>
      </c>
      <c r="JY142" s="584"/>
      <c r="JZ142" s="585"/>
      <c r="KA142" s="205">
        <v>160</v>
      </c>
      <c r="KB142" s="591"/>
      <c r="KC142" s="585"/>
      <c r="KD142" s="205">
        <v>160</v>
      </c>
      <c r="KE142" s="591"/>
      <c r="KF142" s="585"/>
      <c r="KG142" s="177">
        <v>160</v>
      </c>
      <c r="KH142" s="584"/>
      <c r="KI142" s="585"/>
      <c r="KJ142" s="177">
        <v>160</v>
      </c>
      <c r="KK142" s="584"/>
      <c r="KL142" s="585"/>
      <c r="KM142" s="177">
        <v>160</v>
      </c>
      <c r="KN142" s="584"/>
      <c r="KO142" s="585"/>
      <c r="KP142" s="177">
        <v>160</v>
      </c>
      <c r="KQ142" s="584"/>
      <c r="KR142" s="585"/>
      <c r="KS142" s="256">
        <f t="shared" si="239"/>
        <v>0</v>
      </c>
      <c r="KT142" s="255">
        <f t="shared" si="240"/>
        <v>0</v>
      </c>
      <c r="KU142" s="230">
        <f t="shared" si="241"/>
        <v>0</v>
      </c>
      <c r="KV142" s="231">
        <f t="shared" si="242"/>
        <v>0</v>
      </c>
      <c r="KW142" s="1"/>
      <c r="KX142" s="1"/>
      <c r="KY142" s="589" t="s">
        <v>300</v>
      </c>
      <c r="KZ142" s="595">
        <v>160</v>
      </c>
      <c r="LA142" s="591"/>
      <c r="LB142" s="178"/>
      <c r="LC142" s="256">
        <f t="shared" si="243"/>
        <v>0</v>
      </c>
      <c r="LD142" s="231">
        <f t="shared" si="244"/>
        <v>0</v>
      </c>
      <c r="LE142" s="230">
        <f t="shared" si="245"/>
        <v>0</v>
      </c>
      <c r="LF142" s="255">
        <f t="shared" si="246"/>
        <v>0</v>
      </c>
      <c r="LG142" s="592"/>
      <c r="LH142" s="1"/>
      <c r="LI142" s="1"/>
      <c r="LJ142" s="232">
        <f t="shared" si="193"/>
        <v>0</v>
      </c>
      <c r="LK142" s="259">
        <f t="shared" si="194"/>
        <v>0</v>
      </c>
      <c r="LL142" s="230">
        <f t="shared" si="195"/>
        <v>0</v>
      </c>
      <c r="LM142" s="231">
        <f t="shared" si="196"/>
        <v>0</v>
      </c>
      <c r="LN142" s="234">
        <f t="shared" si="197"/>
        <v>0</v>
      </c>
      <c r="LO142" s="233">
        <f t="shared" si="198"/>
        <v>0</v>
      </c>
      <c r="LP142" s="230">
        <f t="shared" si="199"/>
        <v>0</v>
      </c>
      <c r="LQ142" s="255">
        <f t="shared" si="200"/>
        <v>0</v>
      </c>
      <c r="LR142" s="426">
        <f t="shared" si="201"/>
        <v>0</v>
      </c>
      <c r="LS142" s="434">
        <f t="shared" si="202"/>
        <v>0</v>
      </c>
      <c r="LT142" s="426">
        <f t="shared" si="203"/>
        <v>0</v>
      </c>
      <c r="LU142" s="431">
        <f t="shared" si="204"/>
        <v>0</v>
      </c>
      <c r="LV142" s="429" t="s">
        <v>343</v>
      </c>
      <c r="LW142" s="434" t="s">
        <v>343</v>
      </c>
      <c r="LX142" s="426">
        <f t="shared" si="205"/>
        <v>0</v>
      </c>
      <c r="LY142" s="431">
        <f t="shared" si="206"/>
        <v>0</v>
      </c>
      <c r="LZ142" s="1"/>
      <c r="MD142" s="26"/>
      <c r="ME142" s="26"/>
      <c r="MG142" s="26"/>
    </row>
    <row r="143" spans="2:345" s="4" customFormat="1" ht="16.5" customHeight="1" x14ac:dyDescent="0.25">
      <c r="B143" s="46" t="s">
        <v>352</v>
      </c>
      <c r="C143" s="952"/>
      <c r="D143" s="953"/>
      <c r="E143" s="313"/>
      <c r="F143" s="314"/>
      <c r="G143" s="315"/>
      <c r="H143" s="59"/>
      <c r="I143" s="57">
        <f>INT(ROUND(F143,2)*(IF(RIGHT(G143,1)="*",data!$J$11*H143+(IF(H143&gt;0, data!$K$11,0)),(IF(G143&gt;0,data!$J$11*RIGHT(G143,5)+data!$K$11,0)))))</f>
        <v>0</v>
      </c>
      <c r="J143" s="57">
        <f t="shared" si="148"/>
        <v>0</v>
      </c>
      <c r="K143" s="319"/>
      <c r="L143" s="320"/>
      <c r="M143" s="318"/>
      <c r="N143" s="57">
        <f>INT(ROUND(F143,2)*(IF(J143&gt;0,(IF(L143="ano",data!$J$6,0)),0)))</f>
        <v>0</v>
      </c>
      <c r="O143" s="61">
        <f t="shared" si="149"/>
        <v>0</v>
      </c>
      <c r="P143" s="63">
        <f t="shared" si="150"/>
        <v>0</v>
      </c>
      <c r="Q143" s="26"/>
      <c r="R143" s="292" t="str">
        <f t="shared" si="151"/>
        <v/>
      </c>
      <c r="S143" s="293" t="str">
        <f t="shared" si="152"/>
        <v/>
      </c>
      <c r="T143" s="65" t="s">
        <v>343</v>
      </c>
      <c r="U143" s="294" t="str">
        <f t="shared" si="153"/>
        <v/>
      </c>
      <c r="V143" s="4">
        <f t="shared" si="131"/>
        <v>0</v>
      </c>
      <c r="W143" s="26">
        <f t="shared" si="154"/>
        <v>0</v>
      </c>
      <c r="X143" s="26">
        <f>IF(OR(G143=data!$I$18,G143=data!$I$19,G143=data!$I$20,G143=data!$I$21,G143=data!$I$22,G143=data!$I$23,G143=data!$I$24,G143=data!$I$25,G143=data!$I$26,G143=data!$I$27,G143=data!$I$28,G143=data!$I$29,G143=data!$I$30,G143=data!$I$31,G143=data!$I$32,G143=data!$I$33,G143=data!$I$34,G143=data!$I$35,G143=data!$I$36,G143=data!$I$37,G143=data!$I$38,G143=data!$I$39,G143=data!$I$40,G143=data!$I$41,G143=data!$I$42,G143=data!$I$43,G143=data!$I$44),1,0)</f>
        <v>0</v>
      </c>
      <c r="Z143" s="179" t="s">
        <v>300</v>
      </c>
      <c r="AA143" s="10"/>
      <c r="AB143" s="10"/>
      <c r="AC143" s="171">
        <v>160</v>
      </c>
      <c r="AD143" s="336"/>
      <c r="AE143" s="227"/>
      <c r="AF143" s="171">
        <v>160</v>
      </c>
      <c r="AG143" s="336"/>
      <c r="AH143" s="227"/>
      <c r="AI143" s="171">
        <v>160</v>
      </c>
      <c r="AJ143" s="336"/>
      <c r="AK143" s="227"/>
      <c r="AL143" s="171">
        <v>160</v>
      </c>
      <c r="AM143" s="336"/>
      <c r="AN143" s="227"/>
      <c r="AO143" s="171">
        <v>160</v>
      </c>
      <c r="AP143" s="336"/>
      <c r="AQ143" s="227"/>
      <c r="AR143" s="171">
        <v>160</v>
      </c>
      <c r="AS143" s="336"/>
      <c r="AT143" s="227"/>
      <c r="AU143" s="171">
        <v>160</v>
      </c>
      <c r="AV143" s="336"/>
      <c r="AW143" s="227"/>
      <c r="AX143" s="171">
        <v>160</v>
      </c>
      <c r="AY143" s="336"/>
      <c r="AZ143" s="227"/>
      <c r="BA143" s="171">
        <v>160</v>
      </c>
      <c r="BB143" s="336"/>
      <c r="BC143" s="227"/>
      <c r="BD143" s="171">
        <v>160</v>
      </c>
      <c r="BE143" s="336"/>
      <c r="BF143" s="227"/>
      <c r="BG143" s="171">
        <v>160</v>
      </c>
      <c r="BH143" s="336"/>
      <c r="BI143" s="227"/>
      <c r="BJ143" s="171">
        <v>160</v>
      </c>
      <c r="BK143" s="336"/>
      <c r="BL143" s="227"/>
      <c r="BM143" s="337">
        <f t="shared" si="207"/>
        <v>0</v>
      </c>
      <c r="BN143" s="231">
        <f t="shared" si="209"/>
        <v>0</v>
      </c>
      <c r="BO143" s="230">
        <f t="shared" si="208"/>
        <v>0</v>
      </c>
      <c r="BP143" s="231">
        <f t="shared" si="210"/>
        <v>0</v>
      </c>
      <c r="BQ143" s="1"/>
      <c r="BR143" s="1"/>
      <c r="BS143" s="167">
        <v>160</v>
      </c>
      <c r="BT143" s="335"/>
      <c r="BU143" s="180"/>
      <c r="BV143" s="167">
        <v>160</v>
      </c>
      <c r="BW143" s="335"/>
      <c r="BX143" s="180"/>
      <c r="BY143" s="167">
        <v>160</v>
      </c>
      <c r="BZ143" s="335"/>
      <c r="CA143" s="180"/>
      <c r="CB143" s="167">
        <v>160</v>
      </c>
      <c r="CC143" s="335"/>
      <c r="CD143" s="180"/>
      <c r="CE143" s="167">
        <v>160</v>
      </c>
      <c r="CF143" s="335"/>
      <c r="CG143" s="180"/>
      <c r="CH143" s="167">
        <v>160</v>
      </c>
      <c r="CI143" s="335"/>
      <c r="CJ143" s="180"/>
      <c r="CK143" s="167">
        <v>160</v>
      </c>
      <c r="CL143" s="335"/>
      <c r="CM143" s="180"/>
      <c r="CN143" s="167">
        <v>160</v>
      </c>
      <c r="CO143" s="335"/>
      <c r="CP143" s="180"/>
      <c r="CQ143" s="256">
        <f t="shared" si="211"/>
        <v>0</v>
      </c>
      <c r="CR143" s="255">
        <f t="shared" si="212"/>
        <v>0</v>
      </c>
      <c r="CS143" s="230">
        <f t="shared" si="213"/>
        <v>0</v>
      </c>
      <c r="CT143" s="231">
        <f t="shared" si="214"/>
        <v>0</v>
      </c>
      <c r="CU143" s="1"/>
      <c r="CV143" s="1"/>
      <c r="CW143" s="167">
        <v>160</v>
      </c>
      <c r="CX143" s="351"/>
      <c r="CY143" s="172"/>
      <c r="CZ143" s="198">
        <v>160</v>
      </c>
      <c r="DA143" s="336"/>
      <c r="DB143" s="172"/>
      <c r="DC143" s="198">
        <v>160</v>
      </c>
      <c r="DD143" s="336"/>
      <c r="DE143" s="172"/>
      <c r="DF143" s="198">
        <v>160</v>
      </c>
      <c r="DG143" s="336"/>
      <c r="DH143" s="172"/>
      <c r="DI143" s="198">
        <v>160</v>
      </c>
      <c r="DJ143" s="336"/>
      <c r="DK143" s="172"/>
      <c r="DL143" s="167">
        <v>160</v>
      </c>
      <c r="DM143" s="351"/>
      <c r="DN143" s="172"/>
      <c r="DO143" s="198">
        <v>160</v>
      </c>
      <c r="DP143" s="336"/>
      <c r="DQ143" s="172"/>
      <c r="DR143" s="198">
        <v>160</v>
      </c>
      <c r="DS143" s="336"/>
      <c r="DT143" s="172"/>
      <c r="DU143" s="256">
        <f t="shared" si="215"/>
        <v>0</v>
      </c>
      <c r="DV143" s="255">
        <f t="shared" si="216"/>
        <v>0</v>
      </c>
      <c r="DW143" s="230">
        <f t="shared" si="217"/>
        <v>0</v>
      </c>
      <c r="DX143" s="231">
        <f t="shared" si="218"/>
        <v>0</v>
      </c>
      <c r="DY143" s="1"/>
      <c r="DZ143" s="1"/>
      <c r="EA143" s="357">
        <v>160</v>
      </c>
      <c r="EB143" s="335"/>
      <c r="EC143" s="172"/>
      <c r="ED143" s="198">
        <v>160</v>
      </c>
      <c r="EE143" s="335"/>
      <c r="EF143" s="172"/>
      <c r="EG143" s="198">
        <v>160</v>
      </c>
      <c r="EH143" s="335"/>
      <c r="EI143" s="172"/>
      <c r="EJ143" s="198">
        <v>160</v>
      </c>
      <c r="EK143" s="335"/>
      <c r="EL143" s="172"/>
      <c r="EM143" s="167">
        <v>160</v>
      </c>
      <c r="EN143" s="351"/>
      <c r="EO143" s="172"/>
      <c r="EP143" s="198">
        <v>160</v>
      </c>
      <c r="EQ143" s="335"/>
      <c r="ER143" s="172"/>
      <c r="ES143" s="167">
        <v>160</v>
      </c>
      <c r="ET143" s="351"/>
      <c r="EU143" s="172"/>
      <c r="EV143" s="198">
        <v>160</v>
      </c>
      <c r="EW143" s="335"/>
      <c r="EX143" s="172"/>
      <c r="EY143" s="256">
        <f t="shared" si="219"/>
        <v>0</v>
      </c>
      <c r="EZ143" s="255">
        <f t="shared" si="220"/>
        <v>0</v>
      </c>
      <c r="FA143" s="230">
        <f t="shared" si="221"/>
        <v>0</v>
      </c>
      <c r="FB143" s="231">
        <f t="shared" si="222"/>
        <v>0</v>
      </c>
      <c r="FC143" s="1"/>
      <c r="FD143" s="1"/>
      <c r="FE143" s="357">
        <v>160</v>
      </c>
      <c r="FF143" s="335"/>
      <c r="FG143" s="172"/>
      <c r="FH143" s="198">
        <v>160</v>
      </c>
      <c r="FI143" s="335"/>
      <c r="FJ143" s="172"/>
      <c r="FK143" s="198">
        <v>160</v>
      </c>
      <c r="FL143" s="335"/>
      <c r="FM143" s="172"/>
      <c r="FN143" s="198">
        <v>160</v>
      </c>
      <c r="FO143" s="335"/>
      <c r="FP143" s="172"/>
      <c r="FQ143" s="198">
        <v>160</v>
      </c>
      <c r="FR143" s="335"/>
      <c r="FS143" s="172"/>
      <c r="FT143" s="198">
        <v>160</v>
      </c>
      <c r="FU143" s="335"/>
      <c r="FV143" s="172"/>
      <c r="FW143" s="198">
        <v>160</v>
      </c>
      <c r="FX143" s="335"/>
      <c r="FY143" s="172"/>
      <c r="FZ143" s="198">
        <v>160</v>
      </c>
      <c r="GA143" s="335"/>
      <c r="GB143" s="172"/>
      <c r="GC143" s="256">
        <f t="shared" si="223"/>
        <v>0</v>
      </c>
      <c r="GD143" s="255">
        <f t="shared" si="224"/>
        <v>0</v>
      </c>
      <c r="GE143" s="230">
        <f t="shared" si="225"/>
        <v>0</v>
      </c>
      <c r="GF143" s="231">
        <f t="shared" si="226"/>
        <v>0</v>
      </c>
      <c r="GG143" s="1"/>
      <c r="GH143" s="1"/>
      <c r="GI143" s="357">
        <v>160</v>
      </c>
      <c r="GJ143" s="335"/>
      <c r="GK143" s="172"/>
      <c r="GL143" s="198">
        <v>160</v>
      </c>
      <c r="GM143" s="335"/>
      <c r="GN143" s="172"/>
      <c r="GO143" s="167">
        <v>160</v>
      </c>
      <c r="GP143" s="351"/>
      <c r="GQ143" s="172"/>
      <c r="GR143" s="167">
        <v>160</v>
      </c>
      <c r="GS143" s="351"/>
      <c r="GT143" s="172"/>
      <c r="GU143" s="167">
        <v>160</v>
      </c>
      <c r="GV143" s="351"/>
      <c r="GW143" s="172"/>
      <c r="GX143" s="167">
        <v>160</v>
      </c>
      <c r="GY143" s="351"/>
      <c r="GZ143" s="172"/>
      <c r="HA143" s="198">
        <v>160</v>
      </c>
      <c r="HB143" s="335"/>
      <c r="HC143" s="172"/>
      <c r="HD143" s="198">
        <v>160</v>
      </c>
      <c r="HE143" s="335"/>
      <c r="HF143" s="172"/>
      <c r="HG143" s="256">
        <f t="shared" si="227"/>
        <v>0</v>
      </c>
      <c r="HH143" s="255">
        <f t="shared" si="228"/>
        <v>0</v>
      </c>
      <c r="HI143" s="230">
        <f t="shared" si="229"/>
        <v>0</v>
      </c>
      <c r="HJ143" s="231">
        <f t="shared" si="230"/>
        <v>0</v>
      </c>
      <c r="HK143" s="1"/>
      <c r="HL143" s="1"/>
      <c r="HM143" s="167">
        <v>160</v>
      </c>
      <c r="HN143" s="351"/>
      <c r="HO143" s="172"/>
      <c r="HP143" s="167">
        <v>160</v>
      </c>
      <c r="HQ143" s="351"/>
      <c r="HR143" s="172"/>
      <c r="HS143" s="167">
        <v>160</v>
      </c>
      <c r="HT143" s="351"/>
      <c r="HU143" s="172"/>
      <c r="HV143" s="167">
        <v>160</v>
      </c>
      <c r="HW143" s="351"/>
      <c r="HX143" s="172"/>
      <c r="HY143" s="167">
        <v>160</v>
      </c>
      <c r="HZ143" s="351"/>
      <c r="IA143" s="172"/>
      <c r="IB143" s="167">
        <v>160</v>
      </c>
      <c r="IC143" s="351"/>
      <c r="ID143" s="172"/>
      <c r="IE143" s="167">
        <v>160</v>
      </c>
      <c r="IF143" s="351"/>
      <c r="IG143" s="172"/>
      <c r="IH143" s="167">
        <v>160</v>
      </c>
      <c r="II143" s="351"/>
      <c r="IJ143" s="172"/>
      <c r="IK143" s="256">
        <f t="shared" si="231"/>
        <v>0</v>
      </c>
      <c r="IL143" s="255">
        <f t="shared" si="232"/>
        <v>0</v>
      </c>
      <c r="IM143" s="230">
        <f t="shared" si="233"/>
        <v>0</v>
      </c>
      <c r="IN143" s="231">
        <f t="shared" si="234"/>
        <v>0</v>
      </c>
      <c r="IO143" s="1"/>
      <c r="IP143" s="1"/>
      <c r="IQ143" s="167">
        <v>160</v>
      </c>
      <c r="IR143" s="351"/>
      <c r="IS143" s="172"/>
      <c r="IT143" s="167">
        <v>160</v>
      </c>
      <c r="IU143" s="351"/>
      <c r="IV143" s="172"/>
      <c r="IW143" s="167">
        <v>160</v>
      </c>
      <c r="IX143" s="351"/>
      <c r="IY143" s="172"/>
      <c r="IZ143" s="167">
        <v>160</v>
      </c>
      <c r="JA143" s="351"/>
      <c r="JB143" s="172"/>
      <c r="JC143" s="167">
        <v>160</v>
      </c>
      <c r="JD143" s="351"/>
      <c r="JE143" s="172"/>
      <c r="JF143" s="167">
        <v>160</v>
      </c>
      <c r="JG143" s="351"/>
      <c r="JH143" s="172"/>
      <c r="JI143" s="209">
        <v>160</v>
      </c>
      <c r="JJ143" s="351"/>
      <c r="JK143" s="172"/>
      <c r="JL143" s="167">
        <v>160</v>
      </c>
      <c r="JM143" s="351"/>
      <c r="JN143" s="172"/>
      <c r="JO143" s="256">
        <f t="shared" si="235"/>
        <v>0</v>
      </c>
      <c r="JP143" s="255">
        <f t="shared" si="236"/>
        <v>0</v>
      </c>
      <c r="JQ143" s="230">
        <f t="shared" si="237"/>
        <v>0</v>
      </c>
      <c r="JR143" s="231">
        <f t="shared" si="238"/>
        <v>0</v>
      </c>
      <c r="JS143" s="1"/>
      <c r="JT143" s="1"/>
      <c r="JU143" s="357">
        <v>160</v>
      </c>
      <c r="JV143" s="335"/>
      <c r="JW143" s="172"/>
      <c r="JX143" s="167">
        <v>160</v>
      </c>
      <c r="JY143" s="351"/>
      <c r="JZ143" s="172"/>
      <c r="KA143" s="198">
        <v>160</v>
      </c>
      <c r="KB143" s="335"/>
      <c r="KC143" s="172"/>
      <c r="KD143" s="198">
        <v>160</v>
      </c>
      <c r="KE143" s="335"/>
      <c r="KF143" s="172"/>
      <c r="KG143" s="167">
        <v>160</v>
      </c>
      <c r="KH143" s="351"/>
      <c r="KI143" s="172"/>
      <c r="KJ143" s="167">
        <v>160</v>
      </c>
      <c r="KK143" s="351"/>
      <c r="KL143" s="172"/>
      <c r="KM143" s="167">
        <v>160</v>
      </c>
      <c r="KN143" s="351"/>
      <c r="KO143" s="172"/>
      <c r="KP143" s="167">
        <v>160</v>
      </c>
      <c r="KQ143" s="351"/>
      <c r="KR143" s="172"/>
      <c r="KS143" s="256">
        <f t="shared" si="239"/>
        <v>0</v>
      </c>
      <c r="KT143" s="255">
        <f t="shared" si="240"/>
        <v>0</v>
      </c>
      <c r="KU143" s="230">
        <f t="shared" si="241"/>
        <v>0</v>
      </c>
      <c r="KV143" s="231">
        <f t="shared" si="242"/>
        <v>0</v>
      </c>
      <c r="KW143" s="1"/>
      <c r="KX143" s="1"/>
      <c r="KY143" s="287" t="s">
        <v>300</v>
      </c>
      <c r="KZ143" s="365">
        <v>160</v>
      </c>
      <c r="LA143" s="335"/>
      <c r="LB143" s="180"/>
      <c r="LC143" s="256">
        <f t="shared" si="243"/>
        <v>0</v>
      </c>
      <c r="LD143" s="231">
        <f t="shared" si="244"/>
        <v>0</v>
      </c>
      <c r="LE143" s="230">
        <f t="shared" si="245"/>
        <v>0</v>
      </c>
      <c r="LF143" s="255">
        <f t="shared" si="246"/>
        <v>0</v>
      </c>
      <c r="LG143" s="297"/>
      <c r="LH143" s="1"/>
      <c r="LI143" s="1"/>
      <c r="LJ143" s="232">
        <f t="shared" si="193"/>
        <v>0</v>
      </c>
      <c r="LK143" s="259">
        <f t="shared" si="194"/>
        <v>0</v>
      </c>
      <c r="LL143" s="230">
        <f t="shared" si="195"/>
        <v>0</v>
      </c>
      <c r="LM143" s="231">
        <f t="shared" si="196"/>
        <v>0</v>
      </c>
      <c r="LN143" s="234">
        <f t="shared" si="197"/>
        <v>0</v>
      </c>
      <c r="LO143" s="233">
        <f t="shared" si="198"/>
        <v>0</v>
      </c>
      <c r="LP143" s="230">
        <f t="shared" si="199"/>
        <v>0</v>
      </c>
      <c r="LQ143" s="255">
        <f t="shared" si="200"/>
        <v>0</v>
      </c>
      <c r="LR143" s="426">
        <f t="shared" si="201"/>
        <v>0</v>
      </c>
      <c r="LS143" s="434">
        <f t="shared" si="202"/>
        <v>0</v>
      </c>
      <c r="LT143" s="426">
        <f t="shared" si="203"/>
        <v>0</v>
      </c>
      <c r="LU143" s="431">
        <f t="shared" si="204"/>
        <v>0</v>
      </c>
      <c r="LV143" s="429" t="s">
        <v>343</v>
      </c>
      <c r="LW143" s="434" t="s">
        <v>343</v>
      </c>
      <c r="LX143" s="426">
        <f t="shared" si="205"/>
        <v>0</v>
      </c>
      <c r="LY143" s="431">
        <f t="shared" si="206"/>
        <v>0</v>
      </c>
      <c r="LZ143" s="1"/>
      <c r="MD143" s="26"/>
      <c r="ME143" s="26"/>
      <c r="MG143" s="26"/>
    </row>
    <row r="144" spans="2:345" s="4" customFormat="1" ht="15" hidden="1" customHeight="1" x14ac:dyDescent="0.25">
      <c r="B144" s="46"/>
      <c r="C144" s="948"/>
      <c r="D144" s="949"/>
      <c r="E144" s="601"/>
      <c r="F144" s="602"/>
      <c r="G144" s="603"/>
      <c r="H144" s="58"/>
      <c r="I144" s="57">
        <f>INT(ROUND(F144,2)*(IF(RIGHT(G144,1)="*",data!$J$11*H144+(IF(H144&gt;0, data!$K$11,0)),(IF(G144&gt;0,data!$J$11*RIGHT(G144,5)+data!$K$11,0)))))</f>
        <v>0</v>
      </c>
      <c r="J144" s="57">
        <f t="shared" si="148"/>
        <v>0</v>
      </c>
      <c r="K144" s="594"/>
      <c r="L144" s="567"/>
      <c r="M144" s="131"/>
      <c r="N144" s="57">
        <f>INT(ROUND(F144,2)*(IF(J144&gt;0,(IF(L144="ano",data!$J$6,0)),0)))</f>
        <v>0</v>
      </c>
      <c r="O144" s="61">
        <f t="shared" si="149"/>
        <v>0</v>
      </c>
      <c r="P144" s="63">
        <f t="shared" si="150"/>
        <v>0</v>
      </c>
      <c r="Q144" s="26"/>
      <c r="R144" s="292" t="str">
        <f t="shared" si="151"/>
        <v/>
      </c>
      <c r="S144" s="293" t="str">
        <f t="shared" si="152"/>
        <v/>
      </c>
      <c r="T144" s="65" t="s">
        <v>343</v>
      </c>
      <c r="U144" s="294" t="str">
        <f t="shared" si="153"/>
        <v/>
      </c>
      <c r="V144" s="4">
        <f t="shared" si="131"/>
        <v>0</v>
      </c>
      <c r="W144" s="26">
        <f t="shared" si="154"/>
        <v>0</v>
      </c>
      <c r="X144" s="26">
        <f>IF(OR(G144=data!$I$18,G144=data!$I$19,G144=data!$I$20,G144=data!$I$21,G144=data!$I$22,G144=data!$I$23,G144=data!$I$24,G144=data!$I$25,G144=data!$I$26,G144=data!$I$27,G144=data!$I$28,G144=data!$I$29,G144=data!$I$30,G144=data!$I$31,G144=data!$I$32,G144=data!$I$33,G144=data!$I$34,G144=data!$I$35,G144=data!$I$36,G144=data!$I$37,G144=data!$I$38,G144=data!$I$39,G144=data!$I$40,G144=data!$I$41,G144=data!$I$42,G144=data!$I$43,G144=data!$I$44),1,0)</f>
        <v>0</v>
      </c>
      <c r="Z144" s="176" t="s">
        <v>300</v>
      </c>
      <c r="AA144" s="10"/>
      <c r="AB144" s="10"/>
      <c r="AC144" s="578">
        <v>160</v>
      </c>
      <c r="AD144" s="579"/>
      <c r="AE144" s="580"/>
      <c r="AF144" s="578">
        <v>160</v>
      </c>
      <c r="AG144" s="579"/>
      <c r="AH144" s="580"/>
      <c r="AI144" s="578">
        <v>160</v>
      </c>
      <c r="AJ144" s="579"/>
      <c r="AK144" s="580"/>
      <c r="AL144" s="578">
        <v>160</v>
      </c>
      <c r="AM144" s="579"/>
      <c r="AN144" s="580"/>
      <c r="AO144" s="578">
        <v>160</v>
      </c>
      <c r="AP144" s="579"/>
      <c r="AQ144" s="580"/>
      <c r="AR144" s="578">
        <v>160</v>
      </c>
      <c r="AS144" s="579"/>
      <c r="AT144" s="580"/>
      <c r="AU144" s="578">
        <v>160</v>
      </c>
      <c r="AV144" s="579"/>
      <c r="AW144" s="580"/>
      <c r="AX144" s="578">
        <v>160</v>
      </c>
      <c r="AY144" s="579"/>
      <c r="AZ144" s="580"/>
      <c r="BA144" s="578">
        <v>160</v>
      </c>
      <c r="BB144" s="579"/>
      <c r="BC144" s="580"/>
      <c r="BD144" s="578">
        <v>160</v>
      </c>
      <c r="BE144" s="579"/>
      <c r="BF144" s="580"/>
      <c r="BG144" s="578">
        <v>160</v>
      </c>
      <c r="BH144" s="579"/>
      <c r="BI144" s="580"/>
      <c r="BJ144" s="578">
        <v>160</v>
      </c>
      <c r="BK144" s="579"/>
      <c r="BL144" s="580"/>
      <c r="BM144" s="337">
        <f t="shared" si="207"/>
        <v>0</v>
      </c>
      <c r="BN144" s="231">
        <f t="shared" si="209"/>
        <v>0</v>
      </c>
      <c r="BO144" s="230">
        <f t="shared" si="208"/>
        <v>0</v>
      </c>
      <c r="BP144" s="231">
        <f t="shared" si="210"/>
        <v>0</v>
      </c>
      <c r="BQ144" s="1"/>
      <c r="BR144" s="1"/>
      <c r="BS144" s="177">
        <v>160</v>
      </c>
      <c r="BT144" s="591"/>
      <c r="BU144" s="178"/>
      <c r="BV144" s="177">
        <v>160</v>
      </c>
      <c r="BW144" s="591"/>
      <c r="BX144" s="178"/>
      <c r="BY144" s="177">
        <v>160</v>
      </c>
      <c r="BZ144" s="591"/>
      <c r="CA144" s="178"/>
      <c r="CB144" s="177">
        <v>160</v>
      </c>
      <c r="CC144" s="591"/>
      <c r="CD144" s="178"/>
      <c r="CE144" s="177">
        <v>160</v>
      </c>
      <c r="CF144" s="591"/>
      <c r="CG144" s="178"/>
      <c r="CH144" s="177">
        <v>160</v>
      </c>
      <c r="CI144" s="591"/>
      <c r="CJ144" s="178"/>
      <c r="CK144" s="177">
        <v>160</v>
      </c>
      <c r="CL144" s="591"/>
      <c r="CM144" s="178"/>
      <c r="CN144" s="177">
        <v>160</v>
      </c>
      <c r="CO144" s="591"/>
      <c r="CP144" s="178"/>
      <c r="CQ144" s="256">
        <f t="shared" si="211"/>
        <v>0</v>
      </c>
      <c r="CR144" s="255">
        <f t="shared" si="212"/>
        <v>0</v>
      </c>
      <c r="CS144" s="230">
        <f t="shared" si="213"/>
        <v>0</v>
      </c>
      <c r="CT144" s="231">
        <f t="shared" si="214"/>
        <v>0</v>
      </c>
      <c r="CU144" s="1"/>
      <c r="CV144" s="1"/>
      <c r="CW144" s="177">
        <v>160</v>
      </c>
      <c r="CX144" s="584"/>
      <c r="CY144" s="585"/>
      <c r="CZ144" s="205">
        <v>160</v>
      </c>
      <c r="DA144" s="579"/>
      <c r="DB144" s="585"/>
      <c r="DC144" s="205">
        <v>160</v>
      </c>
      <c r="DD144" s="579"/>
      <c r="DE144" s="585"/>
      <c r="DF144" s="205">
        <v>160</v>
      </c>
      <c r="DG144" s="579"/>
      <c r="DH144" s="585"/>
      <c r="DI144" s="205">
        <v>160</v>
      </c>
      <c r="DJ144" s="579"/>
      <c r="DK144" s="585"/>
      <c r="DL144" s="177">
        <v>160</v>
      </c>
      <c r="DM144" s="584"/>
      <c r="DN144" s="585"/>
      <c r="DO144" s="205">
        <v>160</v>
      </c>
      <c r="DP144" s="579"/>
      <c r="DQ144" s="585"/>
      <c r="DR144" s="205">
        <v>160</v>
      </c>
      <c r="DS144" s="579"/>
      <c r="DT144" s="585"/>
      <c r="DU144" s="256">
        <f t="shared" si="215"/>
        <v>0</v>
      </c>
      <c r="DV144" s="255">
        <f t="shared" si="216"/>
        <v>0</v>
      </c>
      <c r="DW144" s="230">
        <f t="shared" si="217"/>
        <v>0</v>
      </c>
      <c r="DX144" s="231">
        <f t="shared" si="218"/>
        <v>0</v>
      </c>
      <c r="DY144" s="1"/>
      <c r="DZ144" s="1"/>
      <c r="EA144" s="586">
        <v>160</v>
      </c>
      <c r="EB144" s="591"/>
      <c r="EC144" s="585"/>
      <c r="ED144" s="205">
        <v>160</v>
      </c>
      <c r="EE144" s="591"/>
      <c r="EF144" s="585"/>
      <c r="EG144" s="205">
        <v>160</v>
      </c>
      <c r="EH144" s="591"/>
      <c r="EI144" s="585"/>
      <c r="EJ144" s="205">
        <v>160</v>
      </c>
      <c r="EK144" s="591"/>
      <c r="EL144" s="585"/>
      <c r="EM144" s="177">
        <v>160</v>
      </c>
      <c r="EN144" s="584"/>
      <c r="EO144" s="585"/>
      <c r="EP144" s="205">
        <v>160</v>
      </c>
      <c r="EQ144" s="591"/>
      <c r="ER144" s="585"/>
      <c r="ES144" s="177">
        <v>160</v>
      </c>
      <c r="ET144" s="584"/>
      <c r="EU144" s="585"/>
      <c r="EV144" s="205">
        <v>160</v>
      </c>
      <c r="EW144" s="591"/>
      <c r="EX144" s="585"/>
      <c r="EY144" s="256">
        <f t="shared" si="219"/>
        <v>0</v>
      </c>
      <c r="EZ144" s="255">
        <f t="shared" si="220"/>
        <v>0</v>
      </c>
      <c r="FA144" s="230">
        <f t="shared" si="221"/>
        <v>0</v>
      </c>
      <c r="FB144" s="231">
        <f t="shared" si="222"/>
        <v>0</v>
      </c>
      <c r="FC144" s="1"/>
      <c r="FD144" s="1"/>
      <c r="FE144" s="586">
        <v>160</v>
      </c>
      <c r="FF144" s="591"/>
      <c r="FG144" s="585"/>
      <c r="FH144" s="205">
        <v>160</v>
      </c>
      <c r="FI144" s="591"/>
      <c r="FJ144" s="585"/>
      <c r="FK144" s="205">
        <v>160</v>
      </c>
      <c r="FL144" s="591"/>
      <c r="FM144" s="585"/>
      <c r="FN144" s="205">
        <v>160</v>
      </c>
      <c r="FO144" s="591"/>
      <c r="FP144" s="585"/>
      <c r="FQ144" s="205">
        <v>160</v>
      </c>
      <c r="FR144" s="591"/>
      <c r="FS144" s="585"/>
      <c r="FT144" s="205">
        <v>160</v>
      </c>
      <c r="FU144" s="591"/>
      <c r="FV144" s="585"/>
      <c r="FW144" s="205">
        <v>160</v>
      </c>
      <c r="FX144" s="591"/>
      <c r="FY144" s="585"/>
      <c r="FZ144" s="205">
        <v>160</v>
      </c>
      <c r="GA144" s="591"/>
      <c r="GB144" s="585"/>
      <c r="GC144" s="256">
        <f t="shared" si="223"/>
        <v>0</v>
      </c>
      <c r="GD144" s="255">
        <f t="shared" si="224"/>
        <v>0</v>
      </c>
      <c r="GE144" s="230">
        <f t="shared" si="225"/>
        <v>0</v>
      </c>
      <c r="GF144" s="231">
        <f t="shared" si="226"/>
        <v>0</v>
      </c>
      <c r="GG144" s="1"/>
      <c r="GH144" s="1"/>
      <c r="GI144" s="586">
        <v>160</v>
      </c>
      <c r="GJ144" s="591"/>
      <c r="GK144" s="585"/>
      <c r="GL144" s="205">
        <v>160</v>
      </c>
      <c r="GM144" s="591"/>
      <c r="GN144" s="585"/>
      <c r="GO144" s="177">
        <v>160</v>
      </c>
      <c r="GP144" s="584"/>
      <c r="GQ144" s="585"/>
      <c r="GR144" s="177">
        <v>160</v>
      </c>
      <c r="GS144" s="584"/>
      <c r="GT144" s="585"/>
      <c r="GU144" s="177">
        <v>160</v>
      </c>
      <c r="GV144" s="584"/>
      <c r="GW144" s="585"/>
      <c r="GX144" s="177">
        <v>160</v>
      </c>
      <c r="GY144" s="584"/>
      <c r="GZ144" s="585"/>
      <c r="HA144" s="205">
        <v>160</v>
      </c>
      <c r="HB144" s="591"/>
      <c r="HC144" s="585"/>
      <c r="HD144" s="205">
        <v>160</v>
      </c>
      <c r="HE144" s="591"/>
      <c r="HF144" s="585"/>
      <c r="HG144" s="256">
        <f t="shared" si="227"/>
        <v>0</v>
      </c>
      <c r="HH144" s="255">
        <f t="shared" si="228"/>
        <v>0</v>
      </c>
      <c r="HI144" s="230">
        <f t="shared" si="229"/>
        <v>0</v>
      </c>
      <c r="HJ144" s="231">
        <f t="shared" si="230"/>
        <v>0</v>
      </c>
      <c r="HK144" s="1"/>
      <c r="HL144" s="1"/>
      <c r="HM144" s="177">
        <v>160</v>
      </c>
      <c r="HN144" s="584"/>
      <c r="HO144" s="585"/>
      <c r="HP144" s="177">
        <v>160</v>
      </c>
      <c r="HQ144" s="584"/>
      <c r="HR144" s="585"/>
      <c r="HS144" s="177">
        <v>160</v>
      </c>
      <c r="HT144" s="584"/>
      <c r="HU144" s="585"/>
      <c r="HV144" s="177">
        <v>160</v>
      </c>
      <c r="HW144" s="584"/>
      <c r="HX144" s="585"/>
      <c r="HY144" s="177">
        <v>160</v>
      </c>
      <c r="HZ144" s="584"/>
      <c r="IA144" s="585"/>
      <c r="IB144" s="177">
        <v>160</v>
      </c>
      <c r="IC144" s="584"/>
      <c r="ID144" s="585"/>
      <c r="IE144" s="177">
        <v>160</v>
      </c>
      <c r="IF144" s="584"/>
      <c r="IG144" s="585"/>
      <c r="IH144" s="177">
        <v>160</v>
      </c>
      <c r="II144" s="584"/>
      <c r="IJ144" s="585"/>
      <c r="IK144" s="256">
        <f t="shared" si="231"/>
        <v>0</v>
      </c>
      <c r="IL144" s="255">
        <f t="shared" si="232"/>
        <v>0</v>
      </c>
      <c r="IM144" s="230">
        <f t="shared" si="233"/>
        <v>0</v>
      </c>
      <c r="IN144" s="231">
        <f t="shared" si="234"/>
        <v>0</v>
      </c>
      <c r="IO144" s="1"/>
      <c r="IP144" s="1"/>
      <c r="IQ144" s="177">
        <v>160</v>
      </c>
      <c r="IR144" s="584"/>
      <c r="IS144" s="585"/>
      <c r="IT144" s="177">
        <v>160</v>
      </c>
      <c r="IU144" s="584"/>
      <c r="IV144" s="585"/>
      <c r="IW144" s="177">
        <v>160</v>
      </c>
      <c r="IX144" s="584"/>
      <c r="IY144" s="585"/>
      <c r="IZ144" s="177">
        <v>160</v>
      </c>
      <c r="JA144" s="584"/>
      <c r="JB144" s="585"/>
      <c r="JC144" s="177">
        <v>160</v>
      </c>
      <c r="JD144" s="584"/>
      <c r="JE144" s="585"/>
      <c r="JF144" s="177">
        <v>160</v>
      </c>
      <c r="JG144" s="584"/>
      <c r="JH144" s="585"/>
      <c r="JI144" s="568">
        <v>160</v>
      </c>
      <c r="JJ144" s="584"/>
      <c r="JK144" s="585"/>
      <c r="JL144" s="177">
        <v>160</v>
      </c>
      <c r="JM144" s="584"/>
      <c r="JN144" s="585"/>
      <c r="JO144" s="256">
        <f t="shared" si="235"/>
        <v>0</v>
      </c>
      <c r="JP144" s="255">
        <f t="shared" si="236"/>
        <v>0</v>
      </c>
      <c r="JQ144" s="230">
        <f t="shared" si="237"/>
        <v>0</v>
      </c>
      <c r="JR144" s="231">
        <f t="shared" si="238"/>
        <v>0</v>
      </c>
      <c r="JS144" s="1"/>
      <c r="JT144" s="1"/>
      <c r="JU144" s="586">
        <v>160</v>
      </c>
      <c r="JV144" s="591"/>
      <c r="JW144" s="585"/>
      <c r="JX144" s="177">
        <v>160</v>
      </c>
      <c r="JY144" s="584"/>
      <c r="JZ144" s="585"/>
      <c r="KA144" s="205">
        <v>160</v>
      </c>
      <c r="KB144" s="591"/>
      <c r="KC144" s="585"/>
      <c r="KD144" s="205">
        <v>160</v>
      </c>
      <c r="KE144" s="591"/>
      <c r="KF144" s="585"/>
      <c r="KG144" s="177">
        <v>160</v>
      </c>
      <c r="KH144" s="584"/>
      <c r="KI144" s="585"/>
      <c r="KJ144" s="177">
        <v>160</v>
      </c>
      <c r="KK144" s="584"/>
      <c r="KL144" s="585"/>
      <c r="KM144" s="177">
        <v>160</v>
      </c>
      <c r="KN144" s="584"/>
      <c r="KO144" s="585"/>
      <c r="KP144" s="177">
        <v>160</v>
      </c>
      <c r="KQ144" s="584"/>
      <c r="KR144" s="585"/>
      <c r="KS144" s="256">
        <f t="shared" si="239"/>
        <v>0</v>
      </c>
      <c r="KT144" s="255">
        <f t="shared" si="240"/>
        <v>0</v>
      </c>
      <c r="KU144" s="230">
        <f t="shared" si="241"/>
        <v>0</v>
      </c>
      <c r="KV144" s="231">
        <f t="shared" si="242"/>
        <v>0</v>
      </c>
      <c r="KW144" s="1"/>
      <c r="KX144" s="1"/>
      <c r="KY144" s="589" t="s">
        <v>300</v>
      </c>
      <c r="KZ144" s="595">
        <v>160</v>
      </c>
      <c r="LA144" s="591"/>
      <c r="LB144" s="178"/>
      <c r="LC144" s="256">
        <f t="shared" si="243"/>
        <v>0</v>
      </c>
      <c r="LD144" s="231">
        <f t="shared" si="244"/>
        <v>0</v>
      </c>
      <c r="LE144" s="230">
        <f t="shared" si="245"/>
        <v>0</v>
      </c>
      <c r="LF144" s="255">
        <f t="shared" si="246"/>
        <v>0</v>
      </c>
      <c r="LG144" s="592"/>
      <c r="LH144" s="1"/>
      <c r="LI144" s="1"/>
      <c r="LJ144" s="232">
        <f t="shared" si="193"/>
        <v>0</v>
      </c>
      <c r="LK144" s="259">
        <f t="shared" si="194"/>
        <v>0</v>
      </c>
      <c r="LL144" s="230">
        <f t="shared" si="195"/>
        <v>0</v>
      </c>
      <c r="LM144" s="231">
        <f t="shared" si="196"/>
        <v>0</v>
      </c>
      <c r="LN144" s="234">
        <f t="shared" si="197"/>
        <v>0</v>
      </c>
      <c r="LO144" s="233">
        <f t="shared" si="198"/>
        <v>0</v>
      </c>
      <c r="LP144" s="230">
        <f t="shared" si="199"/>
        <v>0</v>
      </c>
      <c r="LQ144" s="255">
        <f t="shared" si="200"/>
        <v>0</v>
      </c>
      <c r="LR144" s="426">
        <f t="shared" si="201"/>
        <v>0</v>
      </c>
      <c r="LS144" s="434">
        <f t="shared" si="202"/>
        <v>0</v>
      </c>
      <c r="LT144" s="426">
        <f t="shared" si="203"/>
        <v>0</v>
      </c>
      <c r="LU144" s="431">
        <f t="shared" si="204"/>
        <v>0</v>
      </c>
      <c r="LV144" s="429" t="s">
        <v>343</v>
      </c>
      <c r="LW144" s="434" t="s">
        <v>343</v>
      </c>
      <c r="LX144" s="426">
        <f t="shared" si="205"/>
        <v>0</v>
      </c>
      <c r="LY144" s="431">
        <f t="shared" si="206"/>
        <v>0</v>
      </c>
      <c r="LZ144" s="1"/>
      <c r="MD144" s="26"/>
      <c r="ME144" s="26"/>
      <c r="MG144" s="26"/>
    </row>
    <row r="145" spans="2:345" s="4" customFormat="1" ht="16.5" customHeight="1" x14ac:dyDescent="0.25">
      <c r="B145" s="46" t="s">
        <v>353</v>
      </c>
      <c r="C145" s="952"/>
      <c r="D145" s="953"/>
      <c r="E145" s="313"/>
      <c r="F145" s="314"/>
      <c r="G145" s="315"/>
      <c r="H145" s="59"/>
      <c r="I145" s="57">
        <f>INT(ROUND(F145,2)*(IF(RIGHT(G145,1)="*",data!$J$11*H145+(IF(H145&gt;0, data!$K$11,0)),(IF(G145&gt;0,data!$J$11*RIGHT(G145,5)+data!$K$11,0)))))</f>
        <v>0</v>
      </c>
      <c r="J145" s="57">
        <f t="shared" si="148"/>
        <v>0</v>
      </c>
      <c r="K145" s="319"/>
      <c r="L145" s="320"/>
      <c r="M145" s="318"/>
      <c r="N145" s="57">
        <f>INT(ROUND(F145,2)*(IF(J145&gt;0,(IF(L145="ano",data!$J$6,0)),0)))</f>
        <v>0</v>
      </c>
      <c r="O145" s="61">
        <f t="shared" si="149"/>
        <v>0</v>
      </c>
      <c r="P145" s="63">
        <f t="shared" si="150"/>
        <v>0</v>
      </c>
      <c r="Q145" s="26"/>
      <c r="R145" s="292" t="str">
        <f t="shared" si="151"/>
        <v/>
      </c>
      <c r="S145" s="293" t="str">
        <f t="shared" si="152"/>
        <v/>
      </c>
      <c r="T145" s="65" t="s">
        <v>343</v>
      </c>
      <c r="U145" s="294" t="str">
        <f t="shared" si="153"/>
        <v/>
      </c>
      <c r="V145" s="4">
        <f t="shared" si="131"/>
        <v>0</v>
      </c>
      <c r="W145" s="26">
        <f t="shared" si="154"/>
        <v>0</v>
      </c>
      <c r="X145" s="26">
        <f>IF(OR(G145=data!$I$18,G145=data!$I$19,G145=data!$I$20,G145=data!$I$21,G145=data!$I$22,G145=data!$I$23,G145=data!$I$24,G145=data!$I$25,G145=data!$I$26,G145=data!$I$27,G145=data!$I$28,G145=data!$I$29,G145=data!$I$30,G145=data!$I$31,G145=data!$I$32,G145=data!$I$33,G145=data!$I$34,G145=data!$I$35,G145=data!$I$36,G145=data!$I$37,G145=data!$I$38,G145=data!$I$39,G145=data!$I$40,G145=data!$I$41,G145=data!$I$42,G145=data!$I$43,G145=data!$I$44),1,0)</f>
        <v>0</v>
      </c>
      <c r="Z145" s="179" t="s">
        <v>300</v>
      </c>
      <c r="AA145" s="10"/>
      <c r="AB145" s="10"/>
      <c r="AC145" s="171">
        <v>160</v>
      </c>
      <c r="AD145" s="336"/>
      <c r="AE145" s="227"/>
      <c r="AF145" s="171">
        <v>160</v>
      </c>
      <c r="AG145" s="336"/>
      <c r="AH145" s="227"/>
      <c r="AI145" s="171">
        <v>160</v>
      </c>
      <c r="AJ145" s="336"/>
      <c r="AK145" s="227"/>
      <c r="AL145" s="171">
        <v>160</v>
      </c>
      <c r="AM145" s="336"/>
      <c r="AN145" s="227"/>
      <c r="AO145" s="171">
        <v>160</v>
      </c>
      <c r="AP145" s="336"/>
      <c r="AQ145" s="227"/>
      <c r="AR145" s="171">
        <v>160</v>
      </c>
      <c r="AS145" s="336"/>
      <c r="AT145" s="227"/>
      <c r="AU145" s="171">
        <v>160</v>
      </c>
      <c r="AV145" s="336"/>
      <c r="AW145" s="227"/>
      <c r="AX145" s="171">
        <v>160</v>
      </c>
      <c r="AY145" s="336"/>
      <c r="AZ145" s="227"/>
      <c r="BA145" s="171">
        <v>160</v>
      </c>
      <c r="BB145" s="336"/>
      <c r="BC145" s="227"/>
      <c r="BD145" s="171">
        <v>160</v>
      </c>
      <c r="BE145" s="336"/>
      <c r="BF145" s="227"/>
      <c r="BG145" s="171">
        <v>160</v>
      </c>
      <c r="BH145" s="336"/>
      <c r="BI145" s="227"/>
      <c r="BJ145" s="171">
        <v>160</v>
      </c>
      <c r="BK145" s="336"/>
      <c r="BL145" s="227"/>
      <c r="BM145" s="337">
        <f t="shared" si="207"/>
        <v>0</v>
      </c>
      <c r="BN145" s="231">
        <f t="shared" si="93"/>
        <v>0</v>
      </c>
      <c r="BO145" s="230">
        <f t="shared" si="208"/>
        <v>0</v>
      </c>
      <c r="BP145" s="231">
        <f t="shared" si="95"/>
        <v>0</v>
      </c>
      <c r="BQ145" s="1"/>
      <c r="BR145" s="1"/>
      <c r="BS145" s="167">
        <v>160</v>
      </c>
      <c r="BT145" s="335"/>
      <c r="BU145" s="180"/>
      <c r="BV145" s="167">
        <v>160</v>
      </c>
      <c r="BW145" s="335"/>
      <c r="BX145" s="180"/>
      <c r="BY145" s="167">
        <v>160</v>
      </c>
      <c r="BZ145" s="335"/>
      <c r="CA145" s="180"/>
      <c r="CB145" s="167">
        <v>160</v>
      </c>
      <c r="CC145" s="335"/>
      <c r="CD145" s="180"/>
      <c r="CE145" s="167">
        <v>160</v>
      </c>
      <c r="CF145" s="335"/>
      <c r="CG145" s="180"/>
      <c r="CH145" s="167">
        <v>160</v>
      </c>
      <c r="CI145" s="335"/>
      <c r="CJ145" s="180"/>
      <c r="CK145" s="167">
        <v>160</v>
      </c>
      <c r="CL145" s="335"/>
      <c r="CM145" s="180"/>
      <c r="CN145" s="167">
        <v>160</v>
      </c>
      <c r="CO145" s="335"/>
      <c r="CP145" s="180"/>
      <c r="CQ145" s="256">
        <f t="shared" si="96"/>
        <v>0</v>
      </c>
      <c r="CR145" s="255">
        <f t="shared" si="97"/>
        <v>0</v>
      </c>
      <c r="CS145" s="230">
        <f t="shared" si="98"/>
        <v>0</v>
      </c>
      <c r="CT145" s="231">
        <f t="shared" si="99"/>
        <v>0</v>
      </c>
      <c r="CU145" s="1"/>
      <c r="CV145" s="1"/>
      <c r="CW145" s="167">
        <v>160</v>
      </c>
      <c r="CX145" s="351"/>
      <c r="CY145" s="172"/>
      <c r="CZ145" s="198">
        <v>160</v>
      </c>
      <c r="DA145" s="336"/>
      <c r="DB145" s="172"/>
      <c r="DC145" s="198">
        <v>160</v>
      </c>
      <c r="DD145" s="336"/>
      <c r="DE145" s="172"/>
      <c r="DF145" s="198">
        <v>160</v>
      </c>
      <c r="DG145" s="336"/>
      <c r="DH145" s="172"/>
      <c r="DI145" s="198">
        <v>160</v>
      </c>
      <c r="DJ145" s="336"/>
      <c r="DK145" s="172"/>
      <c r="DL145" s="167">
        <v>160</v>
      </c>
      <c r="DM145" s="351"/>
      <c r="DN145" s="172"/>
      <c r="DO145" s="198">
        <v>160</v>
      </c>
      <c r="DP145" s="336"/>
      <c r="DQ145" s="172"/>
      <c r="DR145" s="198">
        <v>160</v>
      </c>
      <c r="DS145" s="336"/>
      <c r="DT145" s="172"/>
      <c r="DU145" s="256">
        <f t="shared" si="100"/>
        <v>0</v>
      </c>
      <c r="DV145" s="255">
        <f t="shared" si="101"/>
        <v>0</v>
      </c>
      <c r="DW145" s="230">
        <f t="shared" si="102"/>
        <v>0</v>
      </c>
      <c r="DX145" s="231">
        <f t="shared" si="103"/>
        <v>0</v>
      </c>
      <c r="DY145" s="1"/>
      <c r="DZ145" s="1"/>
      <c r="EA145" s="357">
        <v>160</v>
      </c>
      <c r="EB145" s="335"/>
      <c r="EC145" s="172"/>
      <c r="ED145" s="198">
        <v>160</v>
      </c>
      <c r="EE145" s="335"/>
      <c r="EF145" s="172"/>
      <c r="EG145" s="198">
        <v>160</v>
      </c>
      <c r="EH145" s="335"/>
      <c r="EI145" s="172"/>
      <c r="EJ145" s="198">
        <v>160</v>
      </c>
      <c r="EK145" s="335"/>
      <c r="EL145" s="172"/>
      <c r="EM145" s="167">
        <v>160</v>
      </c>
      <c r="EN145" s="351"/>
      <c r="EO145" s="172"/>
      <c r="EP145" s="198">
        <v>160</v>
      </c>
      <c r="EQ145" s="335"/>
      <c r="ER145" s="172"/>
      <c r="ES145" s="167">
        <v>160</v>
      </c>
      <c r="ET145" s="351"/>
      <c r="EU145" s="172"/>
      <c r="EV145" s="198">
        <v>160</v>
      </c>
      <c r="EW145" s="335"/>
      <c r="EX145" s="172"/>
      <c r="EY145" s="256">
        <f t="shared" si="104"/>
        <v>0</v>
      </c>
      <c r="EZ145" s="255">
        <f t="shared" si="105"/>
        <v>0</v>
      </c>
      <c r="FA145" s="230">
        <f t="shared" si="106"/>
        <v>0</v>
      </c>
      <c r="FB145" s="231">
        <f t="shared" si="107"/>
        <v>0</v>
      </c>
      <c r="FC145" s="1"/>
      <c r="FD145" s="1"/>
      <c r="FE145" s="357">
        <v>160</v>
      </c>
      <c r="FF145" s="335"/>
      <c r="FG145" s="172"/>
      <c r="FH145" s="198">
        <v>160</v>
      </c>
      <c r="FI145" s="335"/>
      <c r="FJ145" s="172"/>
      <c r="FK145" s="198">
        <v>160</v>
      </c>
      <c r="FL145" s="335"/>
      <c r="FM145" s="172"/>
      <c r="FN145" s="198">
        <v>160</v>
      </c>
      <c r="FO145" s="335"/>
      <c r="FP145" s="172"/>
      <c r="FQ145" s="198">
        <v>160</v>
      </c>
      <c r="FR145" s="335"/>
      <c r="FS145" s="172"/>
      <c r="FT145" s="198">
        <v>160</v>
      </c>
      <c r="FU145" s="335"/>
      <c r="FV145" s="172"/>
      <c r="FW145" s="198">
        <v>160</v>
      </c>
      <c r="FX145" s="335"/>
      <c r="FY145" s="172"/>
      <c r="FZ145" s="198">
        <v>160</v>
      </c>
      <c r="GA145" s="335"/>
      <c r="GB145" s="172"/>
      <c r="GC145" s="256">
        <f t="shared" si="108"/>
        <v>0</v>
      </c>
      <c r="GD145" s="255">
        <f t="shared" si="109"/>
        <v>0</v>
      </c>
      <c r="GE145" s="230">
        <f t="shared" si="110"/>
        <v>0</v>
      </c>
      <c r="GF145" s="231">
        <f t="shared" si="111"/>
        <v>0</v>
      </c>
      <c r="GG145" s="1"/>
      <c r="GH145" s="1"/>
      <c r="GI145" s="357">
        <v>160</v>
      </c>
      <c r="GJ145" s="335"/>
      <c r="GK145" s="172"/>
      <c r="GL145" s="198">
        <v>160</v>
      </c>
      <c r="GM145" s="335"/>
      <c r="GN145" s="172"/>
      <c r="GO145" s="167">
        <v>160</v>
      </c>
      <c r="GP145" s="351"/>
      <c r="GQ145" s="172"/>
      <c r="GR145" s="167">
        <v>160</v>
      </c>
      <c r="GS145" s="351"/>
      <c r="GT145" s="172"/>
      <c r="GU145" s="167">
        <v>160</v>
      </c>
      <c r="GV145" s="351"/>
      <c r="GW145" s="172"/>
      <c r="GX145" s="167">
        <v>160</v>
      </c>
      <c r="GY145" s="351"/>
      <c r="GZ145" s="172"/>
      <c r="HA145" s="198">
        <v>160</v>
      </c>
      <c r="HB145" s="335"/>
      <c r="HC145" s="172"/>
      <c r="HD145" s="198">
        <v>160</v>
      </c>
      <c r="HE145" s="335"/>
      <c r="HF145" s="172"/>
      <c r="HG145" s="256">
        <f t="shared" si="112"/>
        <v>0</v>
      </c>
      <c r="HH145" s="255">
        <f t="shared" si="113"/>
        <v>0</v>
      </c>
      <c r="HI145" s="230">
        <f t="shared" si="114"/>
        <v>0</v>
      </c>
      <c r="HJ145" s="231">
        <f t="shared" si="115"/>
        <v>0</v>
      </c>
      <c r="HK145" s="1"/>
      <c r="HL145" s="1"/>
      <c r="HM145" s="167">
        <v>160</v>
      </c>
      <c r="HN145" s="351"/>
      <c r="HO145" s="172"/>
      <c r="HP145" s="167">
        <v>160</v>
      </c>
      <c r="HQ145" s="351"/>
      <c r="HR145" s="172"/>
      <c r="HS145" s="167">
        <v>160</v>
      </c>
      <c r="HT145" s="351"/>
      <c r="HU145" s="172"/>
      <c r="HV145" s="167">
        <v>160</v>
      </c>
      <c r="HW145" s="351"/>
      <c r="HX145" s="172"/>
      <c r="HY145" s="167">
        <v>160</v>
      </c>
      <c r="HZ145" s="351"/>
      <c r="IA145" s="172"/>
      <c r="IB145" s="167">
        <v>160</v>
      </c>
      <c r="IC145" s="351"/>
      <c r="ID145" s="172"/>
      <c r="IE145" s="167">
        <v>160</v>
      </c>
      <c r="IF145" s="351"/>
      <c r="IG145" s="172"/>
      <c r="IH145" s="167">
        <v>160</v>
      </c>
      <c r="II145" s="351"/>
      <c r="IJ145" s="172"/>
      <c r="IK145" s="256">
        <f t="shared" si="116"/>
        <v>0</v>
      </c>
      <c r="IL145" s="255">
        <f t="shared" si="117"/>
        <v>0</v>
      </c>
      <c r="IM145" s="230">
        <f t="shared" si="118"/>
        <v>0</v>
      </c>
      <c r="IN145" s="231">
        <f t="shared" si="119"/>
        <v>0</v>
      </c>
      <c r="IO145" s="1"/>
      <c r="IP145" s="1"/>
      <c r="IQ145" s="167">
        <v>160</v>
      </c>
      <c r="IR145" s="351"/>
      <c r="IS145" s="172"/>
      <c r="IT145" s="167">
        <v>160</v>
      </c>
      <c r="IU145" s="351"/>
      <c r="IV145" s="172"/>
      <c r="IW145" s="167">
        <v>160</v>
      </c>
      <c r="IX145" s="351"/>
      <c r="IY145" s="172"/>
      <c r="IZ145" s="167">
        <v>160</v>
      </c>
      <c r="JA145" s="351"/>
      <c r="JB145" s="172"/>
      <c r="JC145" s="167">
        <v>160</v>
      </c>
      <c r="JD145" s="351"/>
      <c r="JE145" s="172"/>
      <c r="JF145" s="167">
        <v>160</v>
      </c>
      <c r="JG145" s="351"/>
      <c r="JH145" s="172"/>
      <c r="JI145" s="209">
        <v>160</v>
      </c>
      <c r="JJ145" s="351"/>
      <c r="JK145" s="172"/>
      <c r="JL145" s="167">
        <v>160</v>
      </c>
      <c r="JM145" s="351"/>
      <c r="JN145" s="172"/>
      <c r="JO145" s="256">
        <f t="shared" si="120"/>
        <v>0</v>
      </c>
      <c r="JP145" s="255">
        <f t="shared" si="121"/>
        <v>0</v>
      </c>
      <c r="JQ145" s="230">
        <f t="shared" si="122"/>
        <v>0</v>
      </c>
      <c r="JR145" s="231">
        <f t="shared" si="123"/>
        <v>0</v>
      </c>
      <c r="JS145" s="1"/>
      <c r="JT145" s="1"/>
      <c r="JU145" s="357">
        <v>160</v>
      </c>
      <c r="JV145" s="335"/>
      <c r="JW145" s="172"/>
      <c r="JX145" s="167">
        <v>160</v>
      </c>
      <c r="JY145" s="351"/>
      <c r="JZ145" s="172"/>
      <c r="KA145" s="198">
        <v>160</v>
      </c>
      <c r="KB145" s="335"/>
      <c r="KC145" s="172"/>
      <c r="KD145" s="198">
        <v>160</v>
      </c>
      <c r="KE145" s="335"/>
      <c r="KF145" s="172"/>
      <c r="KG145" s="167">
        <v>160</v>
      </c>
      <c r="KH145" s="351"/>
      <c r="KI145" s="172"/>
      <c r="KJ145" s="167">
        <v>160</v>
      </c>
      <c r="KK145" s="351"/>
      <c r="KL145" s="172"/>
      <c r="KM145" s="167">
        <v>160</v>
      </c>
      <c r="KN145" s="351"/>
      <c r="KO145" s="172"/>
      <c r="KP145" s="167">
        <v>160</v>
      </c>
      <c r="KQ145" s="351"/>
      <c r="KR145" s="172"/>
      <c r="KS145" s="256">
        <f t="shared" si="124"/>
        <v>0</v>
      </c>
      <c r="KT145" s="255">
        <f t="shared" si="125"/>
        <v>0</v>
      </c>
      <c r="KU145" s="230">
        <f t="shared" si="126"/>
        <v>0</v>
      </c>
      <c r="KV145" s="231">
        <f t="shared" si="127"/>
        <v>0</v>
      </c>
      <c r="KW145" s="1"/>
      <c r="KX145" s="1"/>
      <c r="KY145" s="287" t="s">
        <v>300</v>
      </c>
      <c r="KZ145" s="365">
        <v>160</v>
      </c>
      <c r="LA145" s="335"/>
      <c r="LB145" s="180"/>
      <c r="LC145" s="256">
        <f t="shared" si="128"/>
        <v>0</v>
      </c>
      <c r="LD145" s="231">
        <f t="shared" si="132"/>
        <v>0</v>
      </c>
      <c r="LE145" s="230">
        <f t="shared" si="129"/>
        <v>0</v>
      </c>
      <c r="LF145" s="255">
        <f t="shared" si="133"/>
        <v>0</v>
      </c>
      <c r="LG145" s="297"/>
      <c r="LH145" s="1"/>
      <c r="LI145" s="1"/>
      <c r="LJ145" s="232">
        <f t="shared" si="193"/>
        <v>0</v>
      </c>
      <c r="LK145" s="259">
        <f t="shared" si="194"/>
        <v>0</v>
      </c>
      <c r="LL145" s="230">
        <f t="shared" si="195"/>
        <v>0</v>
      </c>
      <c r="LM145" s="231">
        <f t="shared" si="196"/>
        <v>0</v>
      </c>
      <c r="LN145" s="234">
        <f t="shared" si="197"/>
        <v>0</v>
      </c>
      <c r="LO145" s="233">
        <f t="shared" si="198"/>
        <v>0</v>
      </c>
      <c r="LP145" s="230">
        <f t="shared" si="199"/>
        <v>0</v>
      </c>
      <c r="LQ145" s="255">
        <f t="shared" si="200"/>
        <v>0</v>
      </c>
      <c r="LR145" s="426">
        <f t="shared" si="201"/>
        <v>0</v>
      </c>
      <c r="LS145" s="434">
        <f t="shared" si="202"/>
        <v>0</v>
      </c>
      <c r="LT145" s="426">
        <f t="shared" si="203"/>
        <v>0</v>
      </c>
      <c r="LU145" s="431">
        <f t="shared" si="204"/>
        <v>0</v>
      </c>
      <c r="LV145" s="429" t="s">
        <v>343</v>
      </c>
      <c r="LW145" s="434" t="s">
        <v>343</v>
      </c>
      <c r="LX145" s="426">
        <f t="shared" si="205"/>
        <v>0</v>
      </c>
      <c r="LY145" s="431">
        <f t="shared" si="206"/>
        <v>0</v>
      </c>
      <c r="LZ145" s="1"/>
      <c r="MD145" s="26"/>
      <c r="ME145" s="26"/>
      <c r="MG145" s="26"/>
    </row>
    <row r="146" spans="2:345" s="4" customFormat="1" ht="15" hidden="1" customHeight="1" x14ac:dyDescent="0.25">
      <c r="B146" s="46"/>
      <c r="C146" s="948"/>
      <c r="D146" s="949"/>
      <c r="E146" s="601"/>
      <c r="F146" s="602"/>
      <c r="G146" s="603"/>
      <c r="H146" s="58"/>
      <c r="I146" s="57">
        <f>INT(ROUND(F146,2)*(IF(RIGHT(G146,1)="*",data!$J$11*H146+(IF(H146&gt;0, data!$K$11,0)),(IF(G146&gt;0,data!$J$11*RIGHT(G146,5)+data!$K$11,0)))))</f>
        <v>0</v>
      </c>
      <c r="J146" s="57">
        <f t="shared" si="148"/>
        <v>0</v>
      </c>
      <c r="K146" s="594"/>
      <c r="L146" s="567"/>
      <c r="M146" s="131"/>
      <c r="N146" s="57">
        <f>INT(ROUND(F146,2)*(IF(J146&gt;0,(IF(L146="ano",data!$J$6,0)),0)))</f>
        <v>0</v>
      </c>
      <c r="O146" s="61">
        <f t="shared" si="149"/>
        <v>0</v>
      </c>
      <c r="P146" s="63">
        <f t="shared" si="150"/>
        <v>0</v>
      </c>
      <c r="Q146" s="26"/>
      <c r="R146" s="292" t="str">
        <f t="shared" si="151"/>
        <v/>
      </c>
      <c r="S146" s="293" t="str">
        <f t="shared" si="152"/>
        <v/>
      </c>
      <c r="T146" s="65" t="s">
        <v>343</v>
      </c>
      <c r="U146" s="294" t="str">
        <f t="shared" si="153"/>
        <v/>
      </c>
      <c r="V146" s="4">
        <f t="shared" si="131"/>
        <v>0</v>
      </c>
      <c r="W146" s="26">
        <f t="shared" si="154"/>
        <v>0</v>
      </c>
      <c r="X146" s="26">
        <f>IF(OR(G146=data!$I$18,G146=data!$I$19,G146=data!$I$20,G146=data!$I$21,G146=data!$I$22,G146=data!$I$23,G146=data!$I$24,G146=data!$I$25,G146=data!$I$26,G146=data!$I$27,G146=data!$I$28,G146=data!$I$29,G146=data!$I$30,G146=data!$I$31,G146=data!$I$32,G146=data!$I$33,G146=data!$I$34,G146=data!$I$35,G146=data!$I$36,G146=data!$I$37,G146=data!$I$38,G146=data!$I$39,G146=data!$I$40,G146=data!$I$41,G146=data!$I$42,G146=data!$I$43,G146=data!$I$44),1,0)</f>
        <v>0</v>
      </c>
      <c r="Z146" s="176" t="s">
        <v>300</v>
      </c>
      <c r="AA146" s="10"/>
      <c r="AB146" s="10"/>
      <c r="AC146" s="578">
        <v>160</v>
      </c>
      <c r="AD146" s="579"/>
      <c r="AE146" s="580"/>
      <c r="AF146" s="578">
        <v>160</v>
      </c>
      <c r="AG146" s="579"/>
      <c r="AH146" s="580"/>
      <c r="AI146" s="578">
        <v>160</v>
      </c>
      <c r="AJ146" s="579"/>
      <c r="AK146" s="580"/>
      <c r="AL146" s="578">
        <v>160</v>
      </c>
      <c r="AM146" s="579"/>
      <c r="AN146" s="580"/>
      <c r="AO146" s="578">
        <v>160</v>
      </c>
      <c r="AP146" s="579"/>
      <c r="AQ146" s="580"/>
      <c r="AR146" s="578">
        <v>160</v>
      </c>
      <c r="AS146" s="579"/>
      <c r="AT146" s="580"/>
      <c r="AU146" s="578">
        <v>160</v>
      </c>
      <c r="AV146" s="579"/>
      <c r="AW146" s="580"/>
      <c r="AX146" s="578">
        <v>160</v>
      </c>
      <c r="AY146" s="579"/>
      <c r="AZ146" s="580"/>
      <c r="BA146" s="578">
        <v>160</v>
      </c>
      <c r="BB146" s="579"/>
      <c r="BC146" s="580"/>
      <c r="BD146" s="578">
        <v>160</v>
      </c>
      <c r="BE146" s="579"/>
      <c r="BF146" s="580"/>
      <c r="BG146" s="578">
        <v>160</v>
      </c>
      <c r="BH146" s="579"/>
      <c r="BI146" s="580"/>
      <c r="BJ146" s="578">
        <v>160</v>
      </c>
      <c r="BK146" s="579"/>
      <c r="BL146" s="580"/>
      <c r="BM146" s="337">
        <f t="shared" si="207"/>
        <v>0</v>
      </c>
      <c r="BN146" s="231">
        <f t="shared" si="93"/>
        <v>0</v>
      </c>
      <c r="BO146" s="230">
        <f t="shared" si="208"/>
        <v>0</v>
      </c>
      <c r="BP146" s="231">
        <f t="shared" si="95"/>
        <v>0</v>
      </c>
      <c r="BQ146" s="1"/>
      <c r="BR146" s="1"/>
      <c r="BS146" s="177">
        <v>160</v>
      </c>
      <c r="BT146" s="591"/>
      <c r="BU146" s="178"/>
      <c r="BV146" s="177">
        <v>160</v>
      </c>
      <c r="BW146" s="591"/>
      <c r="BX146" s="178"/>
      <c r="BY146" s="177">
        <v>160</v>
      </c>
      <c r="BZ146" s="591"/>
      <c r="CA146" s="178"/>
      <c r="CB146" s="177">
        <v>160</v>
      </c>
      <c r="CC146" s="591"/>
      <c r="CD146" s="178"/>
      <c r="CE146" s="177">
        <v>160</v>
      </c>
      <c r="CF146" s="591"/>
      <c r="CG146" s="178"/>
      <c r="CH146" s="177">
        <v>160</v>
      </c>
      <c r="CI146" s="591"/>
      <c r="CJ146" s="178"/>
      <c r="CK146" s="177">
        <v>160</v>
      </c>
      <c r="CL146" s="591"/>
      <c r="CM146" s="178"/>
      <c r="CN146" s="177">
        <v>160</v>
      </c>
      <c r="CO146" s="591"/>
      <c r="CP146" s="178"/>
      <c r="CQ146" s="256">
        <f t="shared" si="96"/>
        <v>0</v>
      </c>
      <c r="CR146" s="255">
        <f t="shared" si="97"/>
        <v>0</v>
      </c>
      <c r="CS146" s="230">
        <f t="shared" si="98"/>
        <v>0</v>
      </c>
      <c r="CT146" s="231">
        <f t="shared" si="99"/>
        <v>0</v>
      </c>
      <c r="CU146" s="1"/>
      <c r="CV146" s="1"/>
      <c r="CW146" s="177">
        <v>160</v>
      </c>
      <c r="CX146" s="584"/>
      <c r="CY146" s="585"/>
      <c r="CZ146" s="205">
        <v>160</v>
      </c>
      <c r="DA146" s="579"/>
      <c r="DB146" s="585"/>
      <c r="DC146" s="205">
        <v>160</v>
      </c>
      <c r="DD146" s="579"/>
      <c r="DE146" s="585"/>
      <c r="DF146" s="205">
        <v>160</v>
      </c>
      <c r="DG146" s="579"/>
      <c r="DH146" s="585"/>
      <c r="DI146" s="205">
        <v>160</v>
      </c>
      <c r="DJ146" s="579"/>
      <c r="DK146" s="585"/>
      <c r="DL146" s="177">
        <v>160</v>
      </c>
      <c r="DM146" s="584"/>
      <c r="DN146" s="585"/>
      <c r="DO146" s="205">
        <v>160</v>
      </c>
      <c r="DP146" s="579"/>
      <c r="DQ146" s="585"/>
      <c r="DR146" s="205">
        <v>160</v>
      </c>
      <c r="DS146" s="579"/>
      <c r="DT146" s="585"/>
      <c r="DU146" s="256">
        <f t="shared" si="100"/>
        <v>0</v>
      </c>
      <c r="DV146" s="255">
        <f t="shared" si="101"/>
        <v>0</v>
      </c>
      <c r="DW146" s="230">
        <f t="shared" si="102"/>
        <v>0</v>
      </c>
      <c r="DX146" s="231">
        <f t="shared" si="103"/>
        <v>0</v>
      </c>
      <c r="DY146" s="1"/>
      <c r="DZ146" s="1"/>
      <c r="EA146" s="586">
        <v>160</v>
      </c>
      <c r="EB146" s="591"/>
      <c r="EC146" s="585"/>
      <c r="ED146" s="205">
        <v>160</v>
      </c>
      <c r="EE146" s="591"/>
      <c r="EF146" s="585"/>
      <c r="EG146" s="205">
        <v>160</v>
      </c>
      <c r="EH146" s="591"/>
      <c r="EI146" s="585"/>
      <c r="EJ146" s="205">
        <v>160</v>
      </c>
      <c r="EK146" s="591"/>
      <c r="EL146" s="585"/>
      <c r="EM146" s="177">
        <v>160</v>
      </c>
      <c r="EN146" s="584"/>
      <c r="EO146" s="585"/>
      <c r="EP146" s="205">
        <v>160</v>
      </c>
      <c r="EQ146" s="591"/>
      <c r="ER146" s="585"/>
      <c r="ES146" s="177">
        <v>160</v>
      </c>
      <c r="ET146" s="584"/>
      <c r="EU146" s="585"/>
      <c r="EV146" s="205">
        <v>160</v>
      </c>
      <c r="EW146" s="591"/>
      <c r="EX146" s="585"/>
      <c r="EY146" s="256">
        <f t="shared" si="104"/>
        <v>0</v>
      </c>
      <c r="EZ146" s="255">
        <f t="shared" si="105"/>
        <v>0</v>
      </c>
      <c r="FA146" s="230">
        <f t="shared" si="106"/>
        <v>0</v>
      </c>
      <c r="FB146" s="231">
        <f t="shared" si="107"/>
        <v>0</v>
      </c>
      <c r="FC146" s="1"/>
      <c r="FD146" s="1"/>
      <c r="FE146" s="586">
        <v>160</v>
      </c>
      <c r="FF146" s="591"/>
      <c r="FG146" s="585"/>
      <c r="FH146" s="205">
        <v>160</v>
      </c>
      <c r="FI146" s="591"/>
      <c r="FJ146" s="585"/>
      <c r="FK146" s="205">
        <v>160</v>
      </c>
      <c r="FL146" s="591"/>
      <c r="FM146" s="585"/>
      <c r="FN146" s="205">
        <v>160</v>
      </c>
      <c r="FO146" s="591"/>
      <c r="FP146" s="585"/>
      <c r="FQ146" s="205">
        <v>160</v>
      </c>
      <c r="FR146" s="591"/>
      <c r="FS146" s="585"/>
      <c r="FT146" s="205">
        <v>160</v>
      </c>
      <c r="FU146" s="591"/>
      <c r="FV146" s="585"/>
      <c r="FW146" s="205">
        <v>160</v>
      </c>
      <c r="FX146" s="591"/>
      <c r="FY146" s="585"/>
      <c r="FZ146" s="205">
        <v>160</v>
      </c>
      <c r="GA146" s="591"/>
      <c r="GB146" s="585"/>
      <c r="GC146" s="256">
        <f t="shared" si="108"/>
        <v>0</v>
      </c>
      <c r="GD146" s="255">
        <f t="shared" si="109"/>
        <v>0</v>
      </c>
      <c r="GE146" s="230">
        <f t="shared" si="110"/>
        <v>0</v>
      </c>
      <c r="GF146" s="231">
        <f t="shared" si="111"/>
        <v>0</v>
      </c>
      <c r="GG146" s="1"/>
      <c r="GH146" s="1"/>
      <c r="GI146" s="586">
        <v>160</v>
      </c>
      <c r="GJ146" s="591"/>
      <c r="GK146" s="585"/>
      <c r="GL146" s="205">
        <v>160</v>
      </c>
      <c r="GM146" s="591"/>
      <c r="GN146" s="585"/>
      <c r="GO146" s="177">
        <v>160</v>
      </c>
      <c r="GP146" s="584"/>
      <c r="GQ146" s="585"/>
      <c r="GR146" s="177">
        <v>160</v>
      </c>
      <c r="GS146" s="584"/>
      <c r="GT146" s="585"/>
      <c r="GU146" s="177">
        <v>160</v>
      </c>
      <c r="GV146" s="584"/>
      <c r="GW146" s="585"/>
      <c r="GX146" s="177">
        <v>160</v>
      </c>
      <c r="GY146" s="584"/>
      <c r="GZ146" s="585"/>
      <c r="HA146" s="205">
        <v>160</v>
      </c>
      <c r="HB146" s="591"/>
      <c r="HC146" s="585"/>
      <c r="HD146" s="205">
        <v>160</v>
      </c>
      <c r="HE146" s="591"/>
      <c r="HF146" s="585"/>
      <c r="HG146" s="256">
        <f t="shared" si="112"/>
        <v>0</v>
      </c>
      <c r="HH146" s="255">
        <f t="shared" si="113"/>
        <v>0</v>
      </c>
      <c r="HI146" s="230">
        <f t="shared" si="114"/>
        <v>0</v>
      </c>
      <c r="HJ146" s="231">
        <f t="shared" si="115"/>
        <v>0</v>
      </c>
      <c r="HK146" s="1"/>
      <c r="HL146" s="1"/>
      <c r="HM146" s="177">
        <v>160</v>
      </c>
      <c r="HN146" s="584"/>
      <c r="HO146" s="585"/>
      <c r="HP146" s="177">
        <v>160</v>
      </c>
      <c r="HQ146" s="584"/>
      <c r="HR146" s="585"/>
      <c r="HS146" s="177">
        <v>160</v>
      </c>
      <c r="HT146" s="584"/>
      <c r="HU146" s="585"/>
      <c r="HV146" s="177">
        <v>160</v>
      </c>
      <c r="HW146" s="584"/>
      <c r="HX146" s="585"/>
      <c r="HY146" s="177">
        <v>160</v>
      </c>
      <c r="HZ146" s="584"/>
      <c r="IA146" s="585"/>
      <c r="IB146" s="177">
        <v>160</v>
      </c>
      <c r="IC146" s="584"/>
      <c r="ID146" s="585"/>
      <c r="IE146" s="177">
        <v>160</v>
      </c>
      <c r="IF146" s="584"/>
      <c r="IG146" s="585"/>
      <c r="IH146" s="177">
        <v>160</v>
      </c>
      <c r="II146" s="584"/>
      <c r="IJ146" s="585"/>
      <c r="IK146" s="256">
        <f t="shared" si="116"/>
        <v>0</v>
      </c>
      <c r="IL146" s="255">
        <f t="shared" si="117"/>
        <v>0</v>
      </c>
      <c r="IM146" s="230">
        <f t="shared" si="118"/>
        <v>0</v>
      </c>
      <c r="IN146" s="231">
        <f t="shared" si="119"/>
        <v>0</v>
      </c>
      <c r="IO146" s="1"/>
      <c r="IP146" s="1"/>
      <c r="IQ146" s="177">
        <v>160</v>
      </c>
      <c r="IR146" s="584"/>
      <c r="IS146" s="585"/>
      <c r="IT146" s="177">
        <v>160</v>
      </c>
      <c r="IU146" s="584"/>
      <c r="IV146" s="585"/>
      <c r="IW146" s="177">
        <v>160</v>
      </c>
      <c r="IX146" s="584"/>
      <c r="IY146" s="585"/>
      <c r="IZ146" s="177">
        <v>160</v>
      </c>
      <c r="JA146" s="584"/>
      <c r="JB146" s="585"/>
      <c r="JC146" s="177">
        <v>160</v>
      </c>
      <c r="JD146" s="584"/>
      <c r="JE146" s="585"/>
      <c r="JF146" s="177">
        <v>160</v>
      </c>
      <c r="JG146" s="584"/>
      <c r="JH146" s="585"/>
      <c r="JI146" s="568">
        <v>160</v>
      </c>
      <c r="JJ146" s="584"/>
      <c r="JK146" s="585"/>
      <c r="JL146" s="177">
        <v>160</v>
      </c>
      <c r="JM146" s="584"/>
      <c r="JN146" s="585"/>
      <c r="JO146" s="256">
        <f t="shared" si="120"/>
        <v>0</v>
      </c>
      <c r="JP146" s="255">
        <f t="shared" si="121"/>
        <v>0</v>
      </c>
      <c r="JQ146" s="230">
        <f t="shared" si="122"/>
        <v>0</v>
      </c>
      <c r="JR146" s="231">
        <f t="shared" si="123"/>
        <v>0</v>
      </c>
      <c r="JS146" s="1"/>
      <c r="JT146" s="1"/>
      <c r="JU146" s="586">
        <v>160</v>
      </c>
      <c r="JV146" s="591"/>
      <c r="JW146" s="585"/>
      <c r="JX146" s="177">
        <v>160</v>
      </c>
      <c r="JY146" s="584"/>
      <c r="JZ146" s="585"/>
      <c r="KA146" s="205">
        <v>160</v>
      </c>
      <c r="KB146" s="591"/>
      <c r="KC146" s="585"/>
      <c r="KD146" s="205">
        <v>160</v>
      </c>
      <c r="KE146" s="591"/>
      <c r="KF146" s="585"/>
      <c r="KG146" s="177">
        <v>160</v>
      </c>
      <c r="KH146" s="584"/>
      <c r="KI146" s="585"/>
      <c r="KJ146" s="177">
        <v>160</v>
      </c>
      <c r="KK146" s="584"/>
      <c r="KL146" s="585"/>
      <c r="KM146" s="177">
        <v>160</v>
      </c>
      <c r="KN146" s="584"/>
      <c r="KO146" s="585"/>
      <c r="KP146" s="177">
        <v>160</v>
      </c>
      <c r="KQ146" s="584"/>
      <c r="KR146" s="585"/>
      <c r="KS146" s="256">
        <f t="shared" si="124"/>
        <v>0</v>
      </c>
      <c r="KT146" s="255">
        <f t="shared" si="125"/>
        <v>0</v>
      </c>
      <c r="KU146" s="230">
        <f t="shared" si="126"/>
        <v>0</v>
      </c>
      <c r="KV146" s="231">
        <f t="shared" si="127"/>
        <v>0</v>
      </c>
      <c r="KW146" s="1"/>
      <c r="KX146" s="1"/>
      <c r="KY146" s="589" t="s">
        <v>300</v>
      </c>
      <c r="KZ146" s="595">
        <v>160</v>
      </c>
      <c r="LA146" s="591"/>
      <c r="LB146" s="178"/>
      <c r="LC146" s="256">
        <f t="shared" si="128"/>
        <v>0</v>
      </c>
      <c r="LD146" s="231">
        <f t="shared" si="132"/>
        <v>0</v>
      </c>
      <c r="LE146" s="230">
        <f t="shared" si="129"/>
        <v>0</v>
      </c>
      <c r="LF146" s="255">
        <f t="shared" si="133"/>
        <v>0</v>
      </c>
      <c r="LG146" s="592"/>
      <c r="LH146" s="1"/>
      <c r="LI146" s="1"/>
      <c r="LJ146" s="232">
        <f t="shared" si="193"/>
        <v>0</v>
      </c>
      <c r="LK146" s="259">
        <f t="shared" si="194"/>
        <v>0</v>
      </c>
      <c r="LL146" s="230">
        <f t="shared" si="195"/>
        <v>0</v>
      </c>
      <c r="LM146" s="231">
        <f t="shared" si="196"/>
        <v>0</v>
      </c>
      <c r="LN146" s="234">
        <f t="shared" si="197"/>
        <v>0</v>
      </c>
      <c r="LO146" s="233">
        <f t="shared" si="198"/>
        <v>0</v>
      </c>
      <c r="LP146" s="230">
        <f t="shared" si="199"/>
        <v>0</v>
      </c>
      <c r="LQ146" s="255">
        <f t="shared" si="200"/>
        <v>0</v>
      </c>
      <c r="LR146" s="426">
        <f t="shared" si="201"/>
        <v>0</v>
      </c>
      <c r="LS146" s="434">
        <f t="shared" si="202"/>
        <v>0</v>
      </c>
      <c r="LT146" s="426">
        <f t="shared" si="203"/>
        <v>0</v>
      </c>
      <c r="LU146" s="431">
        <f t="shared" si="204"/>
        <v>0</v>
      </c>
      <c r="LV146" s="429" t="s">
        <v>343</v>
      </c>
      <c r="LW146" s="434" t="s">
        <v>343</v>
      </c>
      <c r="LX146" s="426">
        <f t="shared" si="205"/>
        <v>0</v>
      </c>
      <c r="LY146" s="431">
        <f t="shared" si="206"/>
        <v>0</v>
      </c>
      <c r="LZ146" s="1"/>
      <c r="MD146" s="26"/>
      <c r="ME146" s="26"/>
      <c r="MG146" s="26"/>
    </row>
    <row r="147" spans="2:345" s="4" customFormat="1" ht="16.5" customHeight="1" x14ac:dyDescent="0.25">
      <c r="B147" s="46" t="s">
        <v>354</v>
      </c>
      <c r="C147" s="952"/>
      <c r="D147" s="953"/>
      <c r="E147" s="313"/>
      <c r="F147" s="314"/>
      <c r="G147" s="315"/>
      <c r="H147" s="59"/>
      <c r="I147" s="57">
        <f>INT(ROUND(F147,2)*(IF(RIGHT(G147,1)="*",data!$J$11*H147+(IF(H147&gt;0, data!$K$11,0)),(IF(G147&gt;0,data!$J$11*RIGHT(G147,5)+data!$K$11,0)))))</f>
        <v>0</v>
      </c>
      <c r="J147" s="57">
        <f t="shared" si="148"/>
        <v>0</v>
      </c>
      <c r="K147" s="319"/>
      <c r="L147" s="320"/>
      <c r="M147" s="318"/>
      <c r="N147" s="57">
        <f>INT(ROUND(F147,2)*(IF(J147&gt;0,(IF(L147="ano",data!$J$6,0)),0)))</f>
        <v>0</v>
      </c>
      <c r="O147" s="61">
        <f t="shared" si="149"/>
        <v>0</v>
      </c>
      <c r="P147" s="63">
        <f t="shared" si="150"/>
        <v>0</v>
      </c>
      <c r="Q147" s="26"/>
      <c r="R147" s="292" t="str">
        <f t="shared" si="151"/>
        <v/>
      </c>
      <c r="S147" s="293" t="str">
        <f t="shared" si="152"/>
        <v/>
      </c>
      <c r="T147" s="65" t="s">
        <v>343</v>
      </c>
      <c r="U147" s="294" t="str">
        <f t="shared" si="153"/>
        <v/>
      </c>
      <c r="V147" s="4">
        <f t="shared" si="131"/>
        <v>0</v>
      </c>
      <c r="W147" s="26">
        <f t="shared" si="154"/>
        <v>0</v>
      </c>
      <c r="X147" s="26">
        <f>IF(OR(G147=data!$I$18,G147=data!$I$19,G147=data!$I$20,G147=data!$I$21,G147=data!$I$22,G147=data!$I$23,G147=data!$I$24,G147=data!$I$25,G147=data!$I$26,G147=data!$I$27,G147=data!$I$28,G147=data!$I$29,G147=data!$I$30,G147=data!$I$31,G147=data!$I$32,G147=data!$I$33,G147=data!$I$34,G147=data!$I$35,G147=data!$I$36,G147=data!$I$37,G147=data!$I$38,G147=data!$I$39,G147=data!$I$40,G147=data!$I$41,G147=data!$I$42,G147=data!$I$43,G147=data!$I$44),1,0)</f>
        <v>0</v>
      </c>
      <c r="Z147" s="179" t="s">
        <v>300</v>
      </c>
      <c r="AA147" s="10"/>
      <c r="AB147" s="10"/>
      <c r="AC147" s="171">
        <v>160</v>
      </c>
      <c r="AD147" s="336"/>
      <c r="AE147" s="227"/>
      <c r="AF147" s="171">
        <v>160</v>
      </c>
      <c r="AG147" s="336"/>
      <c r="AH147" s="227"/>
      <c r="AI147" s="171">
        <v>160</v>
      </c>
      <c r="AJ147" s="336"/>
      <c r="AK147" s="227"/>
      <c r="AL147" s="171">
        <v>160</v>
      </c>
      <c r="AM147" s="336"/>
      <c r="AN147" s="227"/>
      <c r="AO147" s="171">
        <v>160</v>
      </c>
      <c r="AP147" s="336"/>
      <c r="AQ147" s="227"/>
      <c r="AR147" s="171">
        <v>160</v>
      </c>
      <c r="AS147" s="336"/>
      <c r="AT147" s="227"/>
      <c r="AU147" s="171">
        <v>160</v>
      </c>
      <c r="AV147" s="336"/>
      <c r="AW147" s="227"/>
      <c r="AX147" s="171">
        <v>160</v>
      </c>
      <c r="AY147" s="336"/>
      <c r="AZ147" s="227"/>
      <c r="BA147" s="171">
        <v>160</v>
      </c>
      <c r="BB147" s="336"/>
      <c r="BC147" s="227"/>
      <c r="BD147" s="171">
        <v>160</v>
      </c>
      <c r="BE147" s="336"/>
      <c r="BF147" s="227"/>
      <c r="BG147" s="171">
        <v>160</v>
      </c>
      <c r="BH147" s="336"/>
      <c r="BI147" s="227"/>
      <c r="BJ147" s="171">
        <v>160</v>
      </c>
      <c r="BK147" s="336"/>
      <c r="BL147" s="227"/>
      <c r="BM147" s="337">
        <f t="shared" si="207"/>
        <v>0</v>
      </c>
      <c r="BN147" s="231">
        <f t="shared" si="93"/>
        <v>0</v>
      </c>
      <c r="BO147" s="230">
        <f t="shared" si="208"/>
        <v>0</v>
      </c>
      <c r="BP147" s="231">
        <f t="shared" si="95"/>
        <v>0</v>
      </c>
      <c r="BQ147" s="1"/>
      <c r="BR147" s="1"/>
      <c r="BS147" s="167">
        <v>160</v>
      </c>
      <c r="BT147" s="335"/>
      <c r="BU147" s="180"/>
      <c r="BV147" s="167">
        <v>160</v>
      </c>
      <c r="BW147" s="335"/>
      <c r="BX147" s="180"/>
      <c r="BY147" s="167">
        <v>160</v>
      </c>
      <c r="BZ147" s="335"/>
      <c r="CA147" s="180"/>
      <c r="CB147" s="167">
        <v>160</v>
      </c>
      <c r="CC147" s="335"/>
      <c r="CD147" s="180"/>
      <c r="CE147" s="167">
        <v>160</v>
      </c>
      <c r="CF147" s="335"/>
      <c r="CG147" s="180"/>
      <c r="CH147" s="167">
        <v>160</v>
      </c>
      <c r="CI147" s="335"/>
      <c r="CJ147" s="180"/>
      <c r="CK147" s="167">
        <v>160</v>
      </c>
      <c r="CL147" s="335"/>
      <c r="CM147" s="180"/>
      <c r="CN147" s="167">
        <v>160</v>
      </c>
      <c r="CO147" s="335"/>
      <c r="CP147" s="180"/>
      <c r="CQ147" s="256">
        <f t="shared" si="96"/>
        <v>0</v>
      </c>
      <c r="CR147" s="255">
        <f t="shared" si="97"/>
        <v>0</v>
      </c>
      <c r="CS147" s="230">
        <f t="shared" si="98"/>
        <v>0</v>
      </c>
      <c r="CT147" s="231">
        <f t="shared" si="99"/>
        <v>0</v>
      </c>
      <c r="CU147" s="1"/>
      <c r="CV147" s="1"/>
      <c r="CW147" s="167">
        <v>160</v>
      </c>
      <c r="CX147" s="351"/>
      <c r="CY147" s="172"/>
      <c r="CZ147" s="198">
        <v>160</v>
      </c>
      <c r="DA147" s="336"/>
      <c r="DB147" s="172"/>
      <c r="DC147" s="198">
        <v>160</v>
      </c>
      <c r="DD147" s="336"/>
      <c r="DE147" s="172"/>
      <c r="DF147" s="198">
        <v>160</v>
      </c>
      <c r="DG147" s="336"/>
      <c r="DH147" s="172"/>
      <c r="DI147" s="198">
        <v>160</v>
      </c>
      <c r="DJ147" s="336"/>
      <c r="DK147" s="172"/>
      <c r="DL147" s="167">
        <v>160</v>
      </c>
      <c r="DM147" s="351"/>
      <c r="DN147" s="172"/>
      <c r="DO147" s="198">
        <v>160</v>
      </c>
      <c r="DP147" s="336"/>
      <c r="DQ147" s="172"/>
      <c r="DR147" s="198">
        <v>160</v>
      </c>
      <c r="DS147" s="336"/>
      <c r="DT147" s="172"/>
      <c r="DU147" s="256">
        <f t="shared" si="100"/>
        <v>0</v>
      </c>
      <c r="DV147" s="255">
        <f t="shared" si="101"/>
        <v>0</v>
      </c>
      <c r="DW147" s="230">
        <f t="shared" si="102"/>
        <v>0</v>
      </c>
      <c r="DX147" s="231">
        <f t="shared" si="103"/>
        <v>0</v>
      </c>
      <c r="DY147" s="1"/>
      <c r="DZ147" s="1"/>
      <c r="EA147" s="357">
        <v>160</v>
      </c>
      <c r="EB147" s="335"/>
      <c r="EC147" s="172"/>
      <c r="ED147" s="198">
        <v>160</v>
      </c>
      <c r="EE147" s="335"/>
      <c r="EF147" s="172"/>
      <c r="EG147" s="198">
        <v>160</v>
      </c>
      <c r="EH147" s="335"/>
      <c r="EI147" s="172"/>
      <c r="EJ147" s="198">
        <v>160</v>
      </c>
      <c r="EK147" s="335"/>
      <c r="EL147" s="172"/>
      <c r="EM147" s="167">
        <v>160</v>
      </c>
      <c r="EN147" s="351"/>
      <c r="EO147" s="172"/>
      <c r="EP147" s="198">
        <v>160</v>
      </c>
      <c r="EQ147" s="335"/>
      <c r="ER147" s="172"/>
      <c r="ES147" s="167">
        <v>160</v>
      </c>
      <c r="ET147" s="351"/>
      <c r="EU147" s="172"/>
      <c r="EV147" s="198">
        <v>160</v>
      </c>
      <c r="EW147" s="335"/>
      <c r="EX147" s="172"/>
      <c r="EY147" s="256">
        <f t="shared" si="104"/>
        <v>0</v>
      </c>
      <c r="EZ147" s="255">
        <f t="shared" si="105"/>
        <v>0</v>
      </c>
      <c r="FA147" s="230">
        <f t="shared" si="106"/>
        <v>0</v>
      </c>
      <c r="FB147" s="231">
        <f t="shared" si="107"/>
        <v>0</v>
      </c>
      <c r="FC147" s="1"/>
      <c r="FD147" s="1"/>
      <c r="FE147" s="357">
        <v>160</v>
      </c>
      <c r="FF147" s="335"/>
      <c r="FG147" s="172"/>
      <c r="FH147" s="198">
        <v>160</v>
      </c>
      <c r="FI147" s="335"/>
      <c r="FJ147" s="172"/>
      <c r="FK147" s="198">
        <v>160</v>
      </c>
      <c r="FL147" s="335"/>
      <c r="FM147" s="172"/>
      <c r="FN147" s="198">
        <v>160</v>
      </c>
      <c r="FO147" s="335"/>
      <c r="FP147" s="172"/>
      <c r="FQ147" s="198">
        <v>160</v>
      </c>
      <c r="FR147" s="335"/>
      <c r="FS147" s="172"/>
      <c r="FT147" s="198">
        <v>160</v>
      </c>
      <c r="FU147" s="335"/>
      <c r="FV147" s="172"/>
      <c r="FW147" s="198">
        <v>160</v>
      </c>
      <c r="FX147" s="335"/>
      <c r="FY147" s="172"/>
      <c r="FZ147" s="198">
        <v>160</v>
      </c>
      <c r="GA147" s="335"/>
      <c r="GB147" s="172"/>
      <c r="GC147" s="256">
        <f t="shared" si="108"/>
        <v>0</v>
      </c>
      <c r="GD147" s="255">
        <f t="shared" si="109"/>
        <v>0</v>
      </c>
      <c r="GE147" s="230">
        <f t="shared" si="110"/>
        <v>0</v>
      </c>
      <c r="GF147" s="231">
        <f t="shared" si="111"/>
        <v>0</v>
      </c>
      <c r="GG147" s="1"/>
      <c r="GH147" s="1"/>
      <c r="GI147" s="357">
        <v>160</v>
      </c>
      <c r="GJ147" s="335"/>
      <c r="GK147" s="172"/>
      <c r="GL147" s="198">
        <v>160</v>
      </c>
      <c r="GM147" s="335"/>
      <c r="GN147" s="172"/>
      <c r="GO147" s="167">
        <v>160</v>
      </c>
      <c r="GP147" s="351"/>
      <c r="GQ147" s="172"/>
      <c r="GR147" s="167">
        <v>160</v>
      </c>
      <c r="GS147" s="351"/>
      <c r="GT147" s="172"/>
      <c r="GU147" s="167">
        <v>160</v>
      </c>
      <c r="GV147" s="351"/>
      <c r="GW147" s="172"/>
      <c r="GX147" s="167">
        <v>160</v>
      </c>
      <c r="GY147" s="351"/>
      <c r="GZ147" s="172"/>
      <c r="HA147" s="198">
        <v>160</v>
      </c>
      <c r="HB147" s="335"/>
      <c r="HC147" s="172"/>
      <c r="HD147" s="198">
        <v>160</v>
      </c>
      <c r="HE147" s="335"/>
      <c r="HF147" s="172"/>
      <c r="HG147" s="256">
        <f t="shared" si="112"/>
        <v>0</v>
      </c>
      <c r="HH147" s="255">
        <f t="shared" si="113"/>
        <v>0</v>
      </c>
      <c r="HI147" s="230">
        <f t="shared" si="114"/>
        <v>0</v>
      </c>
      <c r="HJ147" s="231">
        <f t="shared" si="115"/>
        <v>0</v>
      </c>
      <c r="HK147" s="1"/>
      <c r="HL147" s="1"/>
      <c r="HM147" s="167">
        <v>160</v>
      </c>
      <c r="HN147" s="351"/>
      <c r="HO147" s="172"/>
      <c r="HP147" s="167">
        <v>160</v>
      </c>
      <c r="HQ147" s="351"/>
      <c r="HR147" s="172"/>
      <c r="HS147" s="167">
        <v>160</v>
      </c>
      <c r="HT147" s="351"/>
      <c r="HU147" s="172"/>
      <c r="HV147" s="167">
        <v>160</v>
      </c>
      <c r="HW147" s="351"/>
      <c r="HX147" s="172"/>
      <c r="HY147" s="167">
        <v>160</v>
      </c>
      <c r="HZ147" s="351"/>
      <c r="IA147" s="172"/>
      <c r="IB147" s="167">
        <v>160</v>
      </c>
      <c r="IC147" s="351"/>
      <c r="ID147" s="172"/>
      <c r="IE147" s="167">
        <v>160</v>
      </c>
      <c r="IF147" s="351"/>
      <c r="IG147" s="172"/>
      <c r="IH147" s="167">
        <v>160</v>
      </c>
      <c r="II147" s="351"/>
      <c r="IJ147" s="172"/>
      <c r="IK147" s="256">
        <f t="shared" si="116"/>
        <v>0</v>
      </c>
      <c r="IL147" s="255">
        <f t="shared" si="117"/>
        <v>0</v>
      </c>
      <c r="IM147" s="230">
        <f t="shared" si="118"/>
        <v>0</v>
      </c>
      <c r="IN147" s="231">
        <f t="shared" si="119"/>
        <v>0</v>
      </c>
      <c r="IO147" s="1"/>
      <c r="IP147" s="1"/>
      <c r="IQ147" s="167">
        <v>160</v>
      </c>
      <c r="IR147" s="351"/>
      <c r="IS147" s="172"/>
      <c r="IT147" s="167">
        <v>160</v>
      </c>
      <c r="IU147" s="351"/>
      <c r="IV147" s="172"/>
      <c r="IW147" s="167">
        <v>160</v>
      </c>
      <c r="IX147" s="351"/>
      <c r="IY147" s="172"/>
      <c r="IZ147" s="167">
        <v>160</v>
      </c>
      <c r="JA147" s="351"/>
      <c r="JB147" s="172"/>
      <c r="JC147" s="167">
        <v>160</v>
      </c>
      <c r="JD147" s="351"/>
      <c r="JE147" s="172"/>
      <c r="JF147" s="167">
        <v>160</v>
      </c>
      <c r="JG147" s="351"/>
      <c r="JH147" s="172"/>
      <c r="JI147" s="209">
        <v>160</v>
      </c>
      <c r="JJ147" s="351"/>
      <c r="JK147" s="172"/>
      <c r="JL147" s="167">
        <v>160</v>
      </c>
      <c r="JM147" s="351"/>
      <c r="JN147" s="172"/>
      <c r="JO147" s="256">
        <f t="shared" si="120"/>
        <v>0</v>
      </c>
      <c r="JP147" s="255">
        <f t="shared" si="121"/>
        <v>0</v>
      </c>
      <c r="JQ147" s="230">
        <f t="shared" si="122"/>
        <v>0</v>
      </c>
      <c r="JR147" s="231">
        <f t="shared" si="123"/>
        <v>0</v>
      </c>
      <c r="JS147" s="1"/>
      <c r="JT147" s="1"/>
      <c r="JU147" s="357">
        <v>160</v>
      </c>
      <c r="JV147" s="335"/>
      <c r="JW147" s="172"/>
      <c r="JX147" s="167">
        <v>160</v>
      </c>
      <c r="JY147" s="351"/>
      <c r="JZ147" s="172"/>
      <c r="KA147" s="198">
        <v>160</v>
      </c>
      <c r="KB147" s="335"/>
      <c r="KC147" s="172"/>
      <c r="KD147" s="198">
        <v>160</v>
      </c>
      <c r="KE147" s="335"/>
      <c r="KF147" s="172"/>
      <c r="KG147" s="167">
        <v>160</v>
      </c>
      <c r="KH147" s="351"/>
      <c r="KI147" s="172"/>
      <c r="KJ147" s="167">
        <v>160</v>
      </c>
      <c r="KK147" s="351"/>
      <c r="KL147" s="172"/>
      <c r="KM147" s="167">
        <v>160</v>
      </c>
      <c r="KN147" s="351"/>
      <c r="KO147" s="172"/>
      <c r="KP147" s="167">
        <v>160</v>
      </c>
      <c r="KQ147" s="351"/>
      <c r="KR147" s="172"/>
      <c r="KS147" s="256">
        <f t="shared" si="124"/>
        <v>0</v>
      </c>
      <c r="KT147" s="255">
        <f t="shared" si="125"/>
        <v>0</v>
      </c>
      <c r="KU147" s="230">
        <f t="shared" si="126"/>
        <v>0</v>
      </c>
      <c r="KV147" s="231">
        <f t="shared" si="127"/>
        <v>0</v>
      </c>
      <c r="KW147" s="1"/>
      <c r="KX147" s="1"/>
      <c r="KY147" s="287" t="s">
        <v>300</v>
      </c>
      <c r="KZ147" s="365">
        <v>160</v>
      </c>
      <c r="LA147" s="335"/>
      <c r="LB147" s="180"/>
      <c r="LC147" s="256">
        <f t="shared" si="128"/>
        <v>0</v>
      </c>
      <c r="LD147" s="231">
        <f t="shared" si="132"/>
        <v>0</v>
      </c>
      <c r="LE147" s="230">
        <f t="shared" si="129"/>
        <v>0</v>
      </c>
      <c r="LF147" s="255">
        <f t="shared" si="133"/>
        <v>0</v>
      </c>
      <c r="LG147" s="297"/>
      <c r="LH147" s="1"/>
      <c r="LI147" s="1"/>
      <c r="LJ147" s="232">
        <f t="shared" si="193"/>
        <v>0</v>
      </c>
      <c r="LK147" s="259">
        <f t="shared" si="194"/>
        <v>0</v>
      </c>
      <c r="LL147" s="230">
        <f t="shared" si="195"/>
        <v>0</v>
      </c>
      <c r="LM147" s="231">
        <f t="shared" si="196"/>
        <v>0</v>
      </c>
      <c r="LN147" s="234">
        <f t="shared" si="197"/>
        <v>0</v>
      </c>
      <c r="LO147" s="233">
        <f t="shared" si="198"/>
        <v>0</v>
      </c>
      <c r="LP147" s="230">
        <f t="shared" si="199"/>
        <v>0</v>
      </c>
      <c r="LQ147" s="255">
        <f t="shared" si="200"/>
        <v>0</v>
      </c>
      <c r="LR147" s="426">
        <f t="shared" si="201"/>
        <v>0</v>
      </c>
      <c r="LS147" s="434">
        <f t="shared" si="202"/>
        <v>0</v>
      </c>
      <c r="LT147" s="426">
        <f t="shared" si="203"/>
        <v>0</v>
      </c>
      <c r="LU147" s="431">
        <f t="shared" si="204"/>
        <v>0</v>
      </c>
      <c r="LV147" s="429" t="s">
        <v>343</v>
      </c>
      <c r="LW147" s="434" t="s">
        <v>343</v>
      </c>
      <c r="LX147" s="426">
        <f t="shared" si="205"/>
        <v>0</v>
      </c>
      <c r="LY147" s="431">
        <f t="shared" si="206"/>
        <v>0</v>
      </c>
      <c r="LZ147" s="1"/>
      <c r="MD147" s="26"/>
      <c r="ME147" s="26"/>
      <c r="MG147" s="26"/>
    </row>
    <row r="148" spans="2:345" s="4" customFormat="1" ht="15" hidden="1" customHeight="1" x14ac:dyDescent="0.25">
      <c r="B148" s="46"/>
      <c r="C148" s="948"/>
      <c r="D148" s="949"/>
      <c r="E148" s="601"/>
      <c r="F148" s="602"/>
      <c r="G148" s="603"/>
      <c r="H148" s="58"/>
      <c r="I148" s="57">
        <f>INT(ROUND(F148,2)*(IF(RIGHT(G148,1)="*",data!$J$11*H148+(IF(H148&gt;0, data!$K$11,0)),(IF(G148&gt;0,data!$J$11*RIGHT(G148,5)+data!$K$11,0)))))</f>
        <v>0</v>
      </c>
      <c r="J148" s="57">
        <f t="shared" si="148"/>
        <v>0</v>
      </c>
      <c r="K148" s="594"/>
      <c r="L148" s="567"/>
      <c r="M148" s="131"/>
      <c r="N148" s="57">
        <f>INT(ROUND(F148,2)*(IF(J148&gt;0,(IF(L148="ano",data!$J$6,0)),0)))</f>
        <v>0</v>
      </c>
      <c r="O148" s="61">
        <f t="shared" si="149"/>
        <v>0</v>
      </c>
      <c r="P148" s="63">
        <f t="shared" si="150"/>
        <v>0</v>
      </c>
      <c r="Q148" s="26"/>
      <c r="R148" s="292" t="str">
        <f t="shared" si="151"/>
        <v/>
      </c>
      <c r="S148" s="293" t="str">
        <f t="shared" si="152"/>
        <v/>
      </c>
      <c r="T148" s="65" t="s">
        <v>343</v>
      </c>
      <c r="U148" s="294" t="str">
        <f t="shared" si="153"/>
        <v/>
      </c>
      <c r="V148" s="4">
        <f t="shared" si="131"/>
        <v>0</v>
      </c>
      <c r="W148" s="26">
        <f t="shared" si="154"/>
        <v>0</v>
      </c>
      <c r="X148" s="26">
        <f>IF(OR(G148=data!$I$18,G148=data!$I$19,G148=data!$I$20,G148=data!$I$21,G148=data!$I$22,G148=data!$I$23,G148=data!$I$24,G148=data!$I$25,G148=data!$I$26,G148=data!$I$27,G148=data!$I$28,G148=data!$I$29,G148=data!$I$30,G148=data!$I$31,G148=data!$I$32,G148=data!$I$33,G148=data!$I$34,G148=data!$I$35,G148=data!$I$36,G148=data!$I$37,G148=data!$I$38,G148=data!$I$39,G148=data!$I$40,G148=data!$I$41,G148=data!$I$42,G148=data!$I$43,G148=data!$I$44),1,0)</f>
        <v>0</v>
      </c>
      <c r="Z148" s="176" t="s">
        <v>300</v>
      </c>
      <c r="AA148" s="10"/>
      <c r="AB148" s="10"/>
      <c r="AC148" s="578">
        <v>160</v>
      </c>
      <c r="AD148" s="579"/>
      <c r="AE148" s="580"/>
      <c r="AF148" s="578">
        <v>160</v>
      </c>
      <c r="AG148" s="579"/>
      <c r="AH148" s="580"/>
      <c r="AI148" s="578">
        <v>160</v>
      </c>
      <c r="AJ148" s="579"/>
      <c r="AK148" s="580"/>
      <c r="AL148" s="578">
        <v>160</v>
      </c>
      <c r="AM148" s="579"/>
      <c r="AN148" s="580"/>
      <c r="AO148" s="578">
        <v>160</v>
      </c>
      <c r="AP148" s="579"/>
      <c r="AQ148" s="580"/>
      <c r="AR148" s="578">
        <v>160</v>
      </c>
      <c r="AS148" s="579"/>
      <c r="AT148" s="580"/>
      <c r="AU148" s="578">
        <v>160</v>
      </c>
      <c r="AV148" s="579"/>
      <c r="AW148" s="580"/>
      <c r="AX148" s="578">
        <v>160</v>
      </c>
      <c r="AY148" s="579"/>
      <c r="AZ148" s="580"/>
      <c r="BA148" s="578">
        <v>160</v>
      </c>
      <c r="BB148" s="579"/>
      <c r="BC148" s="580"/>
      <c r="BD148" s="578">
        <v>160</v>
      </c>
      <c r="BE148" s="579"/>
      <c r="BF148" s="580"/>
      <c r="BG148" s="578">
        <v>160</v>
      </c>
      <c r="BH148" s="579"/>
      <c r="BI148" s="580"/>
      <c r="BJ148" s="578">
        <v>160</v>
      </c>
      <c r="BK148" s="579"/>
      <c r="BL148" s="580"/>
      <c r="BM148" s="337">
        <f t="shared" si="207"/>
        <v>0</v>
      </c>
      <c r="BN148" s="231">
        <f t="shared" si="93"/>
        <v>0</v>
      </c>
      <c r="BO148" s="230">
        <f t="shared" si="208"/>
        <v>0</v>
      </c>
      <c r="BP148" s="231">
        <f t="shared" si="95"/>
        <v>0</v>
      </c>
      <c r="BQ148" s="1"/>
      <c r="BR148" s="1"/>
      <c r="BS148" s="177">
        <v>160</v>
      </c>
      <c r="BT148" s="591"/>
      <c r="BU148" s="178"/>
      <c r="BV148" s="177">
        <v>160</v>
      </c>
      <c r="BW148" s="591"/>
      <c r="BX148" s="178"/>
      <c r="BY148" s="177">
        <v>160</v>
      </c>
      <c r="BZ148" s="591"/>
      <c r="CA148" s="178"/>
      <c r="CB148" s="177">
        <v>160</v>
      </c>
      <c r="CC148" s="591"/>
      <c r="CD148" s="178"/>
      <c r="CE148" s="177">
        <v>160</v>
      </c>
      <c r="CF148" s="591"/>
      <c r="CG148" s="178"/>
      <c r="CH148" s="177">
        <v>160</v>
      </c>
      <c r="CI148" s="591"/>
      <c r="CJ148" s="178"/>
      <c r="CK148" s="177">
        <v>160</v>
      </c>
      <c r="CL148" s="591"/>
      <c r="CM148" s="178"/>
      <c r="CN148" s="177">
        <v>160</v>
      </c>
      <c r="CO148" s="591"/>
      <c r="CP148" s="178"/>
      <c r="CQ148" s="256">
        <f t="shared" si="96"/>
        <v>0</v>
      </c>
      <c r="CR148" s="255">
        <f t="shared" si="97"/>
        <v>0</v>
      </c>
      <c r="CS148" s="230">
        <f t="shared" si="98"/>
        <v>0</v>
      </c>
      <c r="CT148" s="231">
        <f t="shared" si="99"/>
        <v>0</v>
      </c>
      <c r="CU148" s="1"/>
      <c r="CV148" s="1"/>
      <c r="CW148" s="177">
        <v>160</v>
      </c>
      <c r="CX148" s="584"/>
      <c r="CY148" s="585"/>
      <c r="CZ148" s="205">
        <v>160</v>
      </c>
      <c r="DA148" s="579"/>
      <c r="DB148" s="585"/>
      <c r="DC148" s="205">
        <v>160</v>
      </c>
      <c r="DD148" s="579"/>
      <c r="DE148" s="585"/>
      <c r="DF148" s="205">
        <v>160</v>
      </c>
      <c r="DG148" s="579"/>
      <c r="DH148" s="585"/>
      <c r="DI148" s="205">
        <v>160</v>
      </c>
      <c r="DJ148" s="579"/>
      <c r="DK148" s="585"/>
      <c r="DL148" s="177">
        <v>160</v>
      </c>
      <c r="DM148" s="584"/>
      <c r="DN148" s="585"/>
      <c r="DO148" s="205">
        <v>160</v>
      </c>
      <c r="DP148" s="579"/>
      <c r="DQ148" s="585"/>
      <c r="DR148" s="205">
        <v>160</v>
      </c>
      <c r="DS148" s="579"/>
      <c r="DT148" s="585"/>
      <c r="DU148" s="256">
        <f t="shared" si="100"/>
        <v>0</v>
      </c>
      <c r="DV148" s="255">
        <f t="shared" si="101"/>
        <v>0</v>
      </c>
      <c r="DW148" s="230">
        <f t="shared" si="102"/>
        <v>0</v>
      </c>
      <c r="DX148" s="231">
        <f t="shared" si="103"/>
        <v>0</v>
      </c>
      <c r="DY148" s="1"/>
      <c r="DZ148" s="1"/>
      <c r="EA148" s="586">
        <v>160</v>
      </c>
      <c r="EB148" s="591"/>
      <c r="EC148" s="585"/>
      <c r="ED148" s="205">
        <v>160</v>
      </c>
      <c r="EE148" s="591"/>
      <c r="EF148" s="585"/>
      <c r="EG148" s="205">
        <v>160</v>
      </c>
      <c r="EH148" s="591"/>
      <c r="EI148" s="585"/>
      <c r="EJ148" s="205">
        <v>160</v>
      </c>
      <c r="EK148" s="591"/>
      <c r="EL148" s="585"/>
      <c r="EM148" s="177">
        <v>160</v>
      </c>
      <c r="EN148" s="584"/>
      <c r="EO148" s="585"/>
      <c r="EP148" s="205">
        <v>160</v>
      </c>
      <c r="EQ148" s="591"/>
      <c r="ER148" s="585"/>
      <c r="ES148" s="177">
        <v>160</v>
      </c>
      <c r="ET148" s="584"/>
      <c r="EU148" s="585"/>
      <c r="EV148" s="205">
        <v>160</v>
      </c>
      <c r="EW148" s="591"/>
      <c r="EX148" s="585"/>
      <c r="EY148" s="256">
        <f t="shared" si="104"/>
        <v>0</v>
      </c>
      <c r="EZ148" s="255">
        <f t="shared" si="105"/>
        <v>0</v>
      </c>
      <c r="FA148" s="230">
        <f t="shared" si="106"/>
        <v>0</v>
      </c>
      <c r="FB148" s="231">
        <f t="shared" si="107"/>
        <v>0</v>
      </c>
      <c r="FC148" s="1"/>
      <c r="FD148" s="1"/>
      <c r="FE148" s="586">
        <v>160</v>
      </c>
      <c r="FF148" s="591"/>
      <c r="FG148" s="585"/>
      <c r="FH148" s="205">
        <v>160</v>
      </c>
      <c r="FI148" s="591"/>
      <c r="FJ148" s="585"/>
      <c r="FK148" s="205">
        <v>160</v>
      </c>
      <c r="FL148" s="591"/>
      <c r="FM148" s="585"/>
      <c r="FN148" s="205">
        <v>160</v>
      </c>
      <c r="FO148" s="591"/>
      <c r="FP148" s="585"/>
      <c r="FQ148" s="205">
        <v>160</v>
      </c>
      <c r="FR148" s="591"/>
      <c r="FS148" s="585"/>
      <c r="FT148" s="205">
        <v>160</v>
      </c>
      <c r="FU148" s="591"/>
      <c r="FV148" s="585"/>
      <c r="FW148" s="205">
        <v>160</v>
      </c>
      <c r="FX148" s="591"/>
      <c r="FY148" s="585"/>
      <c r="FZ148" s="205">
        <v>160</v>
      </c>
      <c r="GA148" s="591"/>
      <c r="GB148" s="585"/>
      <c r="GC148" s="256">
        <f t="shared" si="108"/>
        <v>0</v>
      </c>
      <c r="GD148" s="255">
        <f t="shared" si="109"/>
        <v>0</v>
      </c>
      <c r="GE148" s="230">
        <f t="shared" si="110"/>
        <v>0</v>
      </c>
      <c r="GF148" s="231">
        <f t="shared" si="111"/>
        <v>0</v>
      </c>
      <c r="GG148" s="1"/>
      <c r="GH148" s="1"/>
      <c r="GI148" s="586">
        <v>160</v>
      </c>
      <c r="GJ148" s="591"/>
      <c r="GK148" s="585"/>
      <c r="GL148" s="205">
        <v>160</v>
      </c>
      <c r="GM148" s="591"/>
      <c r="GN148" s="585"/>
      <c r="GO148" s="177">
        <v>160</v>
      </c>
      <c r="GP148" s="584"/>
      <c r="GQ148" s="585"/>
      <c r="GR148" s="177">
        <v>160</v>
      </c>
      <c r="GS148" s="584"/>
      <c r="GT148" s="585"/>
      <c r="GU148" s="177">
        <v>160</v>
      </c>
      <c r="GV148" s="584"/>
      <c r="GW148" s="585"/>
      <c r="GX148" s="177">
        <v>160</v>
      </c>
      <c r="GY148" s="584"/>
      <c r="GZ148" s="585"/>
      <c r="HA148" s="205">
        <v>160</v>
      </c>
      <c r="HB148" s="591"/>
      <c r="HC148" s="585"/>
      <c r="HD148" s="205">
        <v>160</v>
      </c>
      <c r="HE148" s="591"/>
      <c r="HF148" s="585"/>
      <c r="HG148" s="256">
        <f t="shared" si="112"/>
        <v>0</v>
      </c>
      <c r="HH148" s="255">
        <f t="shared" si="113"/>
        <v>0</v>
      </c>
      <c r="HI148" s="230">
        <f t="shared" si="114"/>
        <v>0</v>
      </c>
      <c r="HJ148" s="231">
        <f t="shared" si="115"/>
        <v>0</v>
      </c>
      <c r="HK148" s="1"/>
      <c r="HL148" s="1"/>
      <c r="HM148" s="177">
        <v>160</v>
      </c>
      <c r="HN148" s="584"/>
      <c r="HO148" s="585"/>
      <c r="HP148" s="177">
        <v>160</v>
      </c>
      <c r="HQ148" s="584"/>
      <c r="HR148" s="585"/>
      <c r="HS148" s="177">
        <v>160</v>
      </c>
      <c r="HT148" s="584"/>
      <c r="HU148" s="585"/>
      <c r="HV148" s="177">
        <v>160</v>
      </c>
      <c r="HW148" s="584"/>
      <c r="HX148" s="585"/>
      <c r="HY148" s="177">
        <v>160</v>
      </c>
      <c r="HZ148" s="584"/>
      <c r="IA148" s="585"/>
      <c r="IB148" s="177">
        <v>160</v>
      </c>
      <c r="IC148" s="584"/>
      <c r="ID148" s="585"/>
      <c r="IE148" s="177">
        <v>160</v>
      </c>
      <c r="IF148" s="584"/>
      <c r="IG148" s="585"/>
      <c r="IH148" s="177">
        <v>160</v>
      </c>
      <c r="II148" s="584"/>
      <c r="IJ148" s="585"/>
      <c r="IK148" s="256">
        <f t="shared" si="116"/>
        <v>0</v>
      </c>
      <c r="IL148" s="255">
        <f t="shared" si="117"/>
        <v>0</v>
      </c>
      <c r="IM148" s="230">
        <f t="shared" si="118"/>
        <v>0</v>
      </c>
      <c r="IN148" s="231">
        <f t="shared" si="119"/>
        <v>0</v>
      </c>
      <c r="IO148" s="1"/>
      <c r="IP148" s="1"/>
      <c r="IQ148" s="177">
        <v>160</v>
      </c>
      <c r="IR148" s="584"/>
      <c r="IS148" s="585"/>
      <c r="IT148" s="177">
        <v>160</v>
      </c>
      <c r="IU148" s="584"/>
      <c r="IV148" s="585"/>
      <c r="IW148" s="177">
        <v>160</v>
      </c>
      <c r="IX148" s="584"/>
      <c r="IY148" s="585"/>
      <c r="IZ148" s="177">
        <v>160</v>
      </c>
      <c r="JA148" s="584"/>
      <c r="JB148" s="585"/>
      <c r="JC148" s="177">
        <v>160</v>
      </c>
      <c r="JD148" s="584"/>
      <c r="JE148" s="585"/>
      <c r="JF148" s="177">
        <v>160</v>
      </c>
      <c r="JG148" s="584"/>
      <c r="JH148" s="585"/>
      <c r="JI148" s="568">
        <v>160</v>
      </c>
      <c r="JJ148" s="584"/>
      <c r="JK148" s="585"/>
      <c r="JL148" s="177">
        <v>160</v>
      </c>
      <c r="JM148" s="584"/>
      <c r="JN148" s="585"/>
      <c r="JO148" s="256">
        <f t="shared" si="120"/>
        <v>0</v>
      </c>
      <c r="JP148" s="255">
        <f t="shared" si="121"/>
        <v>0</v>
      </c>
      <c r="JQ148" s="230">
        <f t="shared" si="122"/>
        <v>0</v>
      </c>
      <c r="JR148" s="231">
        <f t="shared" si="123"/>
        <v>0</v>
      </c>
      <c r="JS148" s="1"/>
      <c r="JT148" s="1"/>
      <c r="JU148" s="586">
        <v>160</v>
      </c>
      <c r="JV148" s="591"/>
      <c r="JW148" s="585"/>
      <c r="JX148" s="177">
        <v>160</v>
      </c>
      <c r="JY148" s="584"/>
      <c r="JZ148" s="585"/>
      <c r="KA148" s="205">
        <v>160</v>
      </c>
      <c r="KB148" s="591"/>
      <c r="KC148" s="585"/>
      <c r="KD148" s="205">
        <v>160</v>
      </c>
      <c r="KE148" s="591"/>
      <c r="KF148" s="585"/>
      <c r="KG148" s="177">
        <v>160</v>
      </c>
      <c r="KH148" s="584"/>
      <c r="KI148" s="585"/>
      <c r="KJ148" s="177">
        <v>160</v>
      </c>
      <c r="KK148" s="584"/>
      <c r="KL148" s="585"/>
      <c r="KM148" s="177">
        <v>160</v>
      </c>
      <c r="KN148" s="584"/>
      <c r="KO148" s="585"/>
      <c r="KP148" s="177">
        <v>160</v>
      </c>
      <c r="KQ148" s="584"/>
      <c r="KR148" s="585"/>
      <c r="KS148" s="256">
        <f t="shared" si="124"/>
        <v>0</v>
      </c>
      <c r="KT148" s="255">
        <f t="shared" si="125"/>
        <v>0</v>
      </c>
      <c r="KU148" s="230">
        <f t="shared" si="126"/>
        <v>0</v>
      </c>
      <c r="KV148" s="231">
        <f t="shared" si="127"/>
        <v>0</v>
      </c>
      <c r="KW148" s="1"/>
      <c r="KX148" s="1"/>
      <c r="KY148" s="589" t="s">
        <v>300</v>
      </c>
      <c r="KZ148" s="595">
        <v>160</v>
      </c>
      <c r="LA148" s="591"/>
      <c r="LB148" s="178"/>
      <c r="LC148" s="256">
        <f t="shared" si="128"/>
        <v>0</v>
      </c>
      <c r="LD148" s="231">
        <f t="shared" si="132"/>
        <v>0</v>
      </c>
      <c r="LE148" s="230">
        <f t="shared" si="129"/>
        <v>0</v>
      </c>
      <c r="LF148" s="255">
        <f t="shared" si="133"/>
        <v>0</v>
      </c>
      <c r="LG148" s="592"/>
      <c r="LH148" s="1"/>
      <c r="LI148" s="1"/>
      <c r="LJ148" s="232">
        <f t="shared" si="193"/>
        <v>0</v>
      </c>
      <c r="LK148" s="259">
        <f t="shared" si="194"/>
        <v>0</v>
      </c>
      <c r="LL148" s="230">
        <f t="shared" si="195"/>
        <v>0</v>
      </c>
      <c r="LM148" s="231">
        <f t="shared" si="196"/>
        <v>0</v>
      </c>
      <c r="LN148" s="234">
        <f t="shared" si="197"/>
        <v>0</v>
      </c>
      <c r="LO148" s="233">
        <f t="shared" si="198"/>
        <v>0</v>
      </c>
      <c r="LP148" s="230">
        <f t="shared" si="199"/>
        <v>0</v>
      </c>
      <c r="LQ148" s="255">
        <f t="shared" si="200"/>
        <v>0</v>
      </c>
      <c r="LR148" s="426">
        <f t="shared" si="201"/>
        <v>0</v>
      </c>
      <c r="LS148" s="434">
        <f t="shared" si="202"/>
        <v>0</v>
      </c>
      <c r="LT148" s="426">
        <f t="shared" si="203"/>
        <v>0</v>
      </c>
      <c r="LU148" s="431">
        <f t="shared" si="204"/>
        <v>0</v>
      </c>
      <c r="LV148" s="429" t="s">
        <v>343</v>
      </c>
      <c r="LW148" s="434" t="s">
        <v>343</v>
      </c>
      <c r="LX148" s="426">
        <f t="shared" si="205"/>
        <v>0</v>
      </c>
      <c r="LY148" s="431">
        <f t="shared" si="206"/>
        <v>0</v>
      </c>
      <c r="LZ148" s="1"/>
      <c r="MD148" s="26"/>
      <c r="ME148" s="26"/>
      <c r="MG148" s="26"/>
    </row>
    <row r="149" spans="2:345" s="4" customFormat="1" ht="16.5" customHeight="1" x14ac:dyDescent="0.25">
      <c r="B149" s="46" t="s">
        <v>355</v>
      </c>
      <c r="C149" s="952"/>
      <c r="D149" s="953"/>
      <c r="E149" s="313"/>
      <c r="F149" s="314"/>
      <c r="G149" s="315"/>
      <c r="H149" s="59"/>
      <c r="I149" s="57">
        <f>INT(ROUND(F149,2)*(IF(RIGHT(G149,1)="*",data!$J$11*H149+(IF(H149&gt;0, data!$K$11,0)),(IF(G149&gt;0,data!$J$11*RIGHT(G149,5)+data!$K$11,0)))))</f>
        <v>0</v>
      </c>
      <c r="J149" s="57">
        <f t="shared" si="148"/>
        <v>0</v>
      </c>
      <c r="K149" s="319"/>
      <c r="L149" s="320"/>
      <c r="M149" s="318"/>
      <c r="N149" s="57">
        <f>INT(ROUND(F149,2)*(IF(J149&gt;0,(IF(L149="ano",data!$J$6,0)),0)))</f>
        <v>0</v>
      </c>
      <c r="O149" s="61">
        <f t="shared" si="149"/>
        <v>0</v>
      </c>
      <c r="P149" s="63">
        <f t="shared" si="150"/>
        <v>0</v>
      </c>
      <c r="Q149" s="26"/>
      <c r="R149" s="292" t="str">
        <f t="shared" si="151"/>
        <v/>
      </c>
      <c r="S149" s="293" t="str">
        <f t="shared" si="152"/>
        <v/>
      </c>
      <c r="T149" s="65" t="s">
        <v>343</v>
      </c>
      <c r="U149" s="294" t="str">
        <f t="shared" si="153"/>
        <v/>
      </c>
      <c r="V149" s="4">
        <f t="shared" si="131"/>
        <v>0</v>
      </c>
      <c r="W149" s="26">
        <f t="shared" si="154"/>
        <v>0</v>
      </c>
      <c r="X149" s="26">
        <f>IF(OR(G149=data!$I$18,G149=data!$I$19,G149=data!$I$20,G149=data!$I$21,G149=data!$I$22,G149=data!$I$23,G149=data!$I$24,G149=data!$I$25,G149=data!$I$26,G149=data!$I$27,G149=data!$I$28,G149=data!$I$29,G149=data!$I$30,G149=data!$I$31,G149=data!$I$32,G149=data!$I$33,G149=data!$I$34,G149=data!$I$35,G149=data!$I$36,G149=data!$I$37,G149=data!$I$38,G149=data!$I$39,G149=data!$I$40,G149=data!$I$41,G149=data!$I$42,G149=data!$I$43,G149=data!$I$44),1,0)</f>
        <v>0</v>
      </c>
      <c r="Z149" s="179" t="s">
        <v>300</v>
      </c>
      <c r="AA149" s="10"/>
      <c r="AB149" s="10"/>
      <c r="AC149" s="171">
        <v>160</v>
      </c>
      <c r="AD149" s="336"/>
      <c r="AE149" s="227"/>
      <c r="AF149" s="171">
        <v>160</v>
      </c>
      <c r="AG149" s="336"/>
      <c r="AH149" s="227"/>
      <c r="AI149" s="171">
        <v>160</v>
      </c>
      <c r="AJ149" s="336"/>
      <c r="AK149" s="227"/>
      <c r="AL149" s="171">
        <v>160</v>
      </c>
      <c r="AM149" s="336"/>
      <c r="AN149" s="227"/>
      <c r="AO149" s="171">
        <v>160</v>
      </c>
      <c r="AP149" s="336"/>
      <c r="AQ149" s="227"/>
      <c r="AR149" s="171">
        <v>160</v>
      </c>
      <c r="AS149" s="336"/>
      <c r="AT149" s="227"/>
      <c r="AU149" s="171">
        <v>160</v>
      </c>
      <c r="AV149" s="336"/>
      <c r="AW149" s="227"/>
      <c r="AX149" s="171">
        <v>160</v>
      </c>
      <c r="AY149" s="336"/>
      <c r="AZ149" s="227"/>
      <c r="BA149" s="171">
        <v>160</v>
      </c>
      <c r="BB149" s="336"/>
      <c r="BC149" s="227"/>
      <c r="BD149" s="171">
        <v>160</v>
      </c>
      <c r="BE149" s="336"/>
      <c r="BF149" s="227"/>
      <c r="BG149" s="171">
        <v>160</v>
      </c>
      <c r="BH149" s="336"/>
      <c r="BI149" s="227"/>
      <c r="BJ149" s="171">
        <v>160</v>
      </c>
      <c r="BK149" s="336"/>
      <c r="BL149" s="227"/>
      <c r="BM149" s="337">
        <f t="shared" si="207"/>
        <v>0</v>
      </c>
      <c r="BN149" s="231">
        <f t="shared" si="93"/>
        <v>0</v>
      </c>
      <c r="BO149" s="230">
        <f t="shared" si="208"/>
        <v>0</v>
      </c>
      <c r="BP149" s="231">
        <f t="shared" si="95"/>
        <v>0</v>
      </c>
      <c r="BQ149" s="1"/>
      <c r="BR149" s="1"/>
      <c r="BS149" s="167">
        <v>160</v>
      </c>
      <c r="BT149" s="335"/>
      <c r="BU149" s="180"/>
      <c r="BV149" s="167">
        <v>160</v>
      </c>
      <c r="BW149" s="335"/>
      <c r="BX149" s="180"/>
      <c r="BY149" s="167">
        <v>160</v>
      </c>
      <c r="BZ149" s="335"/>
      <c r="CA149" s="180"/>
      <c r="CB149" s="167">
        <v>160</v>
      </c>
      <c r="CC149" s="335"/>
      <c r="CD149" s="180"/>
      <c r="CE149" s="167">
        <v>160</v>
      </c>
      <c r="CF149" s="335"/>
      <c r="CG149" s="180"/>
      <c r="CH149" s="167">
        <v>160</v>
      </c>
      <c r="CI149" s="335"/>
      <c r="CJ149" s="180"/>
      <c r="CK149" s="167">
        <v>160</v>
      </c>
      <c r="CL149" s="335"/>
      <c r="CM149" s="180"/>
      <c r="CN149" s="167">
        <v>160</v>
      </c>
      <c r="CO149" s="335"/>
      <c r="CP149" s="180"/>
      <c r="CQ149" s="256">
        <f t="shared" si="96"/>
        <v>0</v>
      </c>
      <c r="CR149" s="255">
        <f t="shared" si="97"/>
        <v>0</v>
      </c>
      <c r="CS149" s="230">
        <f t="shared" si="98"/>
        <v>0</v>
      </c>
      <c r="CT149" s="231">
        <f t="shared" si="99"/>
        <v>0</v>
      </c>
      <c r="CU149" s="1"/>
      <c r="CV149" s="1"/>
      <c r="CW149" s="167">
        <v>160</v>
      </c>
      <c r="CX149" s="351"/>
      <c r="CY149" s="172"/>
      <c r="CZ149" s="198">
        <v>160</v>
      </c>
      <c r="DA149" s="336"/>
      <c r="DB149" s="172"/>
      <c r="DC149" s="198">
        <v>160</v>
      </c>
      <c r="DD149" s="336"/>
      <c r="DE149" s="172"/>
      <c r="DF149" s="198">
        <v>160</v>
      </c>
      <c r="DG149" s="336"/>
      <c r="DH149" s="172"/>
      <c r="DI149" s="198">
        <v>160</v>
      </c>
      <c r="DJ149" s="336"/>
      <c r="DK149" s="172"/>
      <c r="DL149" s="167">
        <v>160</v>
      </c>
      <c r="DM149" s="351"/>
      <c r="DN149" s="172"/>
      <c r="DO149" s="198">
        <v>160</v>
      </c>
      <c r="DP149" s="336"/>
      <c r="DQ149" s="172"/>
      <c r="DR149" s="198">
        <v>160</v>
      </c>
      <c r="DS149" s="336"/>
      <c r="DT149" s="172"/>
      <c r="DU149" s="256">
        <f t="shared" si="100"/>
        <v>0</v>
      </c>
      <c r="DV149" s="255">
        <f t="shared" si="101"/>
        <v>0</v>
      </c>
      <c r="DW149" s="230">
        <f t="shared" si="102"/>
        <v>0</v>
      </c>
      <c r="DX149" s="231">
        <f t="shared" si="103"/>
        <v>0</v>
      </c>
      <c r="DY149" s="1"/>
      <c r="DZ149" s="1"/>
      <c r="EA149" s="357">
        <v>160</v>
      </c>
      <c r="EB149" s="335"/>
      <c r="EC149" s="172"/>
      <c r="ED149" s="198">
        <v>160</v>
      </c>
      <c r="EE149" s="335"/>
      <c r="EF149" s="172"/>
      <c r="EG149" s="198">
        <v>160</v>
      </c>
      <c r="EH149" s="335"/>
      <c r="EI149" s="172"/>
      <c r="EJ149" s="198">
        <v>160</v>
      </c>
      <c r="EK149" s="335"/>
      <c r="EL149" s="172"/>
      <c r="EM149" s="167">
        <v>160</v>
      </c>
      <c r="EN149" s="351"/>
      <c r="EO149" s="172"/>
      <c r="EP149" s="198">
        <v>160</v>
      </c>
      <c r="EQ149" s="335"/>
      <c r="ER149" s="172"/>
      <c r="ES149" s="167">
        <v>160</v>
      </c>
      <c r="ET149" s="351"/>
      <c r="EU149" s="172"/>
      <c r="EV149" s="198">
        <v>160</v>
      </c>
      <c r="EW149" s="335"/>
      <c r="EX149" s="172"/>
      <c r="EY149" s="256">
        <f t="shared" si="104"/>
        <v>0</v>
      </c>
      <c r="EZ149" s="255">
        <f t="shared" si="105"/>
        <v>0</v>
      </c>
      <c r="FA149" s="230">
        <f t="shared" si="106"/>
        <v>0</v>
      </c>
      <c r="FB149" s="231">
        <f t="shared" si="107"/>
        <v>0</v>
      </c>
      <c r="FC149" s="1"/>
      <c r="FD149" s="1"/>
      <c r="FE149" s="357">
        <v>160</v>
      </c>
      <c r="FF149" s="335"/>
      <c r="FG149" s="172"/>
      <c r="FH149" s="198">
        <v>160</v>
      </c>
      <c r="FI149" s="335"/>
      <c r="FJ149" s="172"/>
      <c r="FK149" s="198">
        <v>160</v>
      </c>
      <c r="FL149" s="335"/>
      <c r="FM149" s="172"/>
      <c r="FN149" s="198">
        <v>160</v>
      </c>
      <c r="FO149" s="335"/>
      <c r="FP149" s="172"/>
      <c r="FQ149" s="198">
        <v>160</v>
      </c>
      <c r="FR149" s="335"/>
      <c r="FS149" s="172"/>
      <c r="FT149" s="198">
        <v>160</v>
      </c>
      <c r="FU149" s="335"/>
      <c r="FV149" s="172"/>
      <c r="FW149" s="198">
        <v>160</v>
      </c>
      <c r="FX149" s="335"/>
      <c r="FY149" s="172"/>
      <c r="FZ149" s="198">
        <v>160</v>
      </c>
      <c r="GA149" s="335"/>
      <c r="GB149" s="172"/>
      <c r="GC149" s="256">
        <f t="shared" si="108"/>
        <v>0</v>
      </c>
      <c r="GD149" s="255">
        <f t="shared" si="109"/>
        <v>0</v>
      </c>
      <c r="GE149" s="230">
        <f t="shared" si="110"/>
        <v>0</v>
      </c>
      <c r="GF149" s="231">
        <f t="shared" si="111"/>
        <v>0</v>
      </c>
      <c r="GG149" s="1"/>
      <c r="GH149" s="1"/>
      <c r="GI149" s="357">
        <v>160</v>
      </c>
      <c r="GJ149" s="335"/>
      <c r="GK149" s="172"/>
      <c r="GL149" s="198">
        <v>160</v>
      </c>
      <c r="GM149" s="335"/>
      <c r="GN149" s="172"/>
      <c r="GO149" s="167">
        <v>160</v>
      </c>
      <c r="GP149" s="351"/>
      <c r="GQ149" s="172"/>
      <c r="GR149" s="167">
        <v>160</v>
      </c>
      <c r="GS149" s="351"/>
      <c r="GT149" s="172"/>
      <c r="GU149" s="167">
        <v>160</v>
      </c>
      <c r="GV149" s="351"/>
      <c r="GW149" s="172"/>
      <c r="GX149" s="167">
        <v>160</v>
      </c>
      <c r="GY149" s="351"/>
      <c r="GZ149" s="172"/>
      <c r="HA149" s="198">
        <v>160</v>
      </c>
      <c r="HB149" s="335"/>
      <c r="HC149" s="172"/>
      <c r="HD149" s="198">
        <v>160</v>
      </c>
      <c r="HE149" s="335"/>
      <c r="HF149" s="172"/>
      <c r="HG149" s="256">
        <f t="shared" si="112"/>
        <v>0</v>
      </c>
      <c r="HH149" s="255">
        <f t="shared" si="113"/>
        <v>0</v>
      </c>
      <c r="HI149" s="230">
        <f t="shared" si="114"/>
        <v>0</v>
      </c>
      <c r="HJ149" s="231">
        <f t="shared" si="115"/>
        <v>0</v>
      </c>
      <c r="HK149" s="1"/>
      <c r="HL149" s="1"/>
      <c r="HM149" s="167">
        <v>160</v>
      </c>
      <c r="HN149" s="351"/>
      <c r="HO149" s="172"/>
      <c r="HP149" s="167">
        <v>160</v>
      </c>
      <c r="HQ149" s="351"/>
      <c r="HR149" s="172"/>
      <c r="HS149" s="167">
        <v>160</v>
      </c>
      <c r="HT149" s="351"/>
      <c r="HU149" s="172"/>
      <c r="HV149" s="167">
        <v>160</v>
      </c>
      <c r="HW149" s="351"/>
      <c r="HX149" s="172"/>
      <c r="HY149" s="167">
        <v>160</v>
      </c>
      <c r="HZ149" s="351"/>
      <c r="IA149" s="172"/>
      <c r="IB149" s="167">
        <v>160</v>
      </c>
      <c r="IC149" s="351"/>
      <c r="ID149" s="172"/>
      <c r="IE149" s="167">
        <v>160</v>
      </c>
      <c r="IF149" s="351"/>
      <c r="IG149" s="172"/>
      <c r="IH149" s="167">
        <v>160</v>
      </c>
      <c r="II149" s="351"/>
      <c r="IJ149" s="172"/>
      <c r="IK149" s="256">
        <f t="shared" si="116"/>
        <v>0</v>
      </c>
      <c r="IL149" s="255">
        <f t="shared" si="117"/>
        <v>0</v>
      </c>
      <c r="IM149" s="230">
        <f t="shared" si="118"/>
        <v>0</v>
      </c>
      <c r="IN149" s="231">
        <f t="shared" si="119"/>
        <v>0</v>
      </c>
      <c r="IO149" s="1"/>
      <c r="IP149" s="1"/>
      <c r="IQ149" s="167">
        <v>160</v>
      </c>
      <c r="IR149" s="351"/>
      <c r="IS149" s="172"/>
      <c r="IT149" s="167">
        <v>160</v>
      </c>
      <c r="IU149" s="351"/>
      <c r="IV149" s="172"/>
      <c r="IW149" s="167">
        <v>160</v>
      </c>
      <c r="IX149" s="351"/>
      <c r="IY149" s="172"/>
      <c r="IZ149" s="167">
        <v>160</v>
      </c>
      <c r="JA149" s="351"/>
      <c r="JB149" s="172"/>
      <c r="JC149" s="167">
        <v>160</v>
      </c>
      <c r="JD149" s="351"/>
      <c r="JE149" s="172"/>
      <c r="JF149" s="167">
        <v>160</v>
      </c>
      <c r="JG149" s="351"/>
      <c r="JH149" s="172"/>
      <c r="JI149" s="209">
        <v>160</v>
      </c>
      <c r="JJ149" s="351"/>
      <c r="JK149" s="172"/>
      <c r="JL149" s="167">
        <v>160</v>
      </c>
      <c r="JM149" s="351"/>
      <c r="JN149" s="172"/>
      <c r="JO149" s="256">
        <f t="shared" si="120"/>
        <v>0</v>
      </c>
      <c r="JP149" s="255">
        <f t="shared" si="121"/>
        <v>0</v>
      </c>
      <c r="JQ149" s="230">
        <f t="shared" si="122"/>
        <v>0</v>
      </c>
      <c r="JR149" s="231">
        <f t="shared" si="123"/>
        <v>0</v>
      </c>
      <c r="JS149" s="1"/>
      <c r="JT149" s="1"/>
      <c r="JU149" s="357">
        <v>160</v>
      </c>
      <c r="JV149" s="335"/>
      <c r="JW149" s="172"/>
      <c r="JX149" s="167">
        <v>160</v>
      </c>
      <c r="JY149" s="351"/>
      <c r="JZ149" s="172"/>
      <c r="KA149" s="198">
        <v>160</v>
      </c>
      <c r="KB149" s="335"/>
      <c r="KC149" s="172"/>
      <c r="KD149" s="198">
        <v>160</v>
      </c>
      <c r="KE149" s="335"/>
      <c r="KF149" s="172"/>
      <c r="KG149" s="167">
        <v>160</v>
      </c>
      <c r="KH149" s="351"/>
      <c r="KI149" s="172"/>
      <c r="KJ149" s="167">
        <v>160</v>
      </c>
      <c r="KK149" s="351"/>
      <c r="KL149" s="172"/>
      <c r="KM149" s="167">
        <v>160</v>
      </c>
      <c r="KN149" s="351"/>
      <c r="KO149" s="172"/>
      <c r="KP149" s="167">
        <v>160</v>
      </c>
      <c r="KQ149" s="351"/>
      <c r="KR149" s="172"/>
      <c r="KS149" s="256">
        <f t="shared" si="124"/>
        <v>0</v>
      </c>
      <c r="KT149" s="255">
        <f t="shared" si="125"/>
        <v>0</v>
      </c>
      <c r="KU149" s="230">
        <f t="shared" si="126"/>
        <v>0</v>
      </c>
      <c r="KV149" s="231">
        <f t="shared" si="127"/>
        <v>0</v>
      </c>
      <c r="KW149" s="1"/>
      <c r="KX149" s="1"/>
      <c r="KY149" s="287" t="s">
        <v>300</v>
      </c>
      <c r="KZ149" s="365">
        <v>160</v>
      </c>
      <c r="LA149" s="335"/>
      <c r="LB149" s="180"/>
      <c r="LC149" s="256">
        <f t="shared" si="128"/>
        <v>0</v>
      </c>
      <c r="LD149" s="231">
        <f t="shared" si="132"/>
        <v>0</v>
      </c>
      <c r="LE149" s="230">
        <f t="shared" si="129"/>
        <v>0</v>
      </c>
      <c r="LF149" s="255">
        <f t="shared" si="133"/>
        <v>0</v>
      </c>
      <c r="LG149" s="297"/>
      <c r="LH149" s="1"/>
      <c r="LI149" s="1"/>
      <c r="LJ149" s="232">
        <f t="shared" si="193"/>
        <v>0</v>
      </c>
      <c r="LK149" s="259">
        <f t="shared" si="194"/>
        <v>0</v>
      </c>
      <c r="LL149" s="230">
        <f t="shared" si="195"/>
        <v>0</v>
      </c>
      <c r="LM149" s="231">
        <f t="shared" si="196"/>
        <v>0</v>
      </c>
      <c r="LN149" s="234">
        <f t="shared" si="197"/>
        <v>0</v>
      </c>
      <c r="LO149" s="233">
        <f t="shared" si="198"/>
        <v>0</v>
      </c>
      <c r="LP149" s="230">
        <f t="shared" si="199"/>
        <v>0</v>
      </c>
      <c r="LQ149" s="255">
        <f t="shared" si="200"/>
        <v>0</v>
      </c>
      <c r="LR149" s="426">
        <f t="shared" si="201"/>
        <v>0</v>
      </c>
      <c r="LS149" s="434">
        <f t="shared" si="202"/>
        <v>0</v>
      </c>
      <c r="LT149" s="426">
        <f t="shared" si="203"/>
        <v>0</v>
      </c>
      <c r="LU149" s="431">
        <f t="shared" si="204"/>
        <v>0</v>
      </c>
      <c r="LV149" s="429" t="s">
        <v>343</v>
      </c>
      <c r="LW149" s="434" t="s">
        <v>343</v>
      </c>
      <c r="LX149" s="426">
        <f t="shared" si="205"/>
        <v>0</v>
      </c>
      <c r="LY149" s="431">
        <f t="shared" si="206"/>
        <v>0</v>
      </c>
      <c r="LZ149" s="1"/>
      <c r="MD149" s="26"/>
      <c r="ME149" s="26"/>
      <c r="MG149" s="26"/>
    </row>
    <row r="150" spans="2:345" s="4" customFormat="1" ht="15" hidden="1" customHeight="1" x14ac:dyDescent="0.25">
      <c r="B150" s="46"/>
      <c r="C150" s="948"/>
      <c r="D150" s="949"/>
      <c r="E150" s="601"/>
      <c r="F150" s="602"/>
      <c r="G150" s="603"/>
      <c r="H150" s="58"/>
      <c r="I150" s="57">
        <f>INT(ROUND(F150,2)*(IF(RIGHT(G150,1)="*",data!$J$11*H150+(IF(H150&gt;0, data!$K$11,0)),(IF(G150&gt;0,data!$J$11*RIGHT(G150,5)+data!$K$11,0)))))</f>
        <v>0</v>
      </c>
      <c r="J150" s="57">
        <f t="shared" si="148"/>
        <v>0</v>
      </c>
      <c r="K150" s="594"/>
      <c r="L150" s="567"/>
      <c r="M150" s="131"/>
      <c r="N150" s="57">
        <f>INT(ROUND(F150,2)*(IF(J150&gt;0,(IF(L150="ano",data!$J$6,0)),0)))</f>
        <v>0</v>
      </c>
      <c r="O150" s="61">
        <f t="shared" si="149"/>
        <v>0</v>
      </c>
      <c r="P150" s="63">
        <f t="shared" si="150"/>
        <v>0</v>
      </c>
      <c r="Q150" s="26"/>
      <c r="R150" s="292" t="str">
        <f t="shared" si="151"/>
        <v/>
      </c>
      <c r="S150" s="293" t="str">
        <f t="shared" si="152"/>
        <v/>
      </c>
      <c r="T150" s="65" t="s">
        <v>343</v>
      </c>
      <c r="U150" s="294" t="str">
        <f t="shared" si="153"/>
        <v/>
      </c>
      <c r="V150" s="4">
        <f t="shared" si="131"/>
        <v>0</v>
      </c>
      <c r="W150" s="26">
        <f t="shared" si="154"/>
        <v>0</v>
      </c>
      <c r="X150" s="26">
        <f>IF(OR(G150=data!$I$18,G150=data!$I$19,G150=data!$I$20,G150=data!$I$21,G150=data!$I$22,G150=data!$I$23,G150=data!$I$24,G150=data!$I$25,G150=data!$I$26,G150=data!$I$27,G150=data!$I$28,G150=data!$I$29,G150=data!$I$30,G150=data!$I$31,G150=data!$I$32,G150=data!$I$33,G150=data!$I$34,G150=data!$I$35,G150=data!$I$36,G150=data!$I$37,G150=data!$I$38,G150=data!$I$39,G150=data!$I$40,G150=data!$I$41,G150=data!$I$42,G150=data!$I$43,G150=data!$I$44),1,0)</f>
        <v>0</v>
      </c>
      <c r="Z150" s="176" t="s">
        <v>300</v>
      </c>
      <c r="AA150" s="10"/>
      <c r="AB150" s="10"/>
      <c r="AC150" s="578">
        <v>160</v>
      </c>
      <c r="AD150" s="579"/>
      <c r="AE150" s="580"/>
      <c r="AF150" s="578">
        <v>160</v>
      </c>
      <c r="AG150" s="579"/>
      <c r="AH150" s="580"/>
      <c r="AI150" s="578">
        <v>160</v>
      </c>
      <c r="AJ150" s="579"/>
      <c r="AK150" s="580"/>
      <c r="AL150" s="578">
        <v>160</v>
      </c>
      <c r="AM150" s="579"/>
      <c r="AN150" s="580"/>
      <c r="AO150" s="578">
        <v>160</v>
      </c>
      <c r="AP150" s="579"/>
      <c r="AQ150" s="580"/>
      <c r="AR150" s="578">
        <v>160</v>
      </c>
      <c r="AS150" s="579"/>
      <c r="AT150" s="580"/>
      <c r="AU150" s="578">
        <v>160</v>
      </c>
      <c r="AV150" s="579"/>
      <c r="AW150" s="580"/>
      <c r="AX150" s="578">
        <v>160</v>
      </c>
      <c r="AY150" s="579"/>
      <c r="AZ150" s="580"/>
      <c r="BA150" s="578">
        <v>160</v>
      </c>
      <c r="BB150" s="579"/>
      <c r="BC150" s="580"/>
      <c r="BD150" s="578">
        <v>160</v>
      </c>
      <c r="BE150" s="579"/>
      <c r="BF150" s="580"/>
      <c r="BG150" s="578">
        <v>160</v>
      </c>
      <c r="BH150" s="579"/>
      <c r="BI150" s="580"/>
      <c r="BJ150" s="578">
        <v>160</v>
      </c>
      <c r="BK150" s="579"/>
      <c r="BL150" s="580"/>
      <c r="BM150" s="337">
        <f t="shared" si="207"/>
        <v>0</v>
      </c>
      <c r="BN150" s="231">
        <f t="shared" si="93"/>
        <v>0</v>
      </c>
      <c r="BO150" s="230">
        <f t="shared" si="208"/>
        <v>0</v>
      </c>
      <c r="BP150" s="231">
        <f t="shared" si="95"/>
        <v>0</v>
      </c>
      <c r="BQ150" s="1"/>
      <c r="BR150" s="1"/>
      <c r="BS150" s="177">
        <v>160</v>
      </c>
      <c r="BT150" s="591"/>
      <c r="BU150" s="178"/>
      <c r="BV150" s="177">
        <v>160</v>
      </c>
      <c r="BW150" s="591"/>
      <c r="BX150" s="178"/>
      <c r="BY150" s="177">
        <v>160</v>
      </c>
      <c r="BZ150" s="591"/>
      <c r="CA150" s="178"/>
      <c r="CB150" s="177">
        <v>160</v>
      </c>
      <c r="CC150" s="591"/>
      <c r="CD150" s="178"/>
      <c r="CE150" s="177">
        <v>160</v>
      </c>
      <c r="CF150" s="591"/>
      <c r="CG150" s="178"/>
      <c r="CH150" s="177">
        <v>160</v>
      </c>
      <c r="CI150" s="591"/>
      <c r="CJ150" s="178"/>
      <c r="CK150" s="177">
        <v>160</v>
      </c>
      <c r="CL150" s="591"/>
      <c r="CM150" s="178"/>
      <c r="CN150" s="177">
        <v>160</v>
      </c>
      <c r="CO150" s="591"/>
      <c r="CP150" s="178"/>
      <c r="CQ150" s="256">
        <f t="shared" si="96"/>
        <v>0</v>
      </c>
      <c r="CR150" s="255">
        <f t="shared" si="97"/>
        <v>0</v>
      </c>
      <c r="CS150" s="230">
        <f t="shared" si="98"/>
        <v>0</v>
      </c>
      <c r="CT150" s="231">
        <f t="shared" si="99"/>
        <v>0</v>
      </c>
      <c r="CU150" s="1"/>
      <c r="CV150" s="1"/>
      <c r="CW150" s="177">
        <v>160</v>
      </c>
      <c r="CX150" s="584"/>
      <c r="CY150" s="585"/>
      <c r="CZ150" s="205">
        <v>160</v>
      </c>
      <c r="DA150" s="579"/>
      <c r="DB150" s="585"/>
      <c r="DC150" s="205">
        <v>160</v>
      </c>
      <c r="DD150" s="579"/>
      <c r="DE150" s="585"/>
      <c r="DF150" s="205">
        <v>160</v>
      </c>
      <c r="DG150" s="579"/>
      <c r="DH150" s="585"/>
      <c r="DI150" s="205">
        <v>160</v>
      </c>
      <c r="DJ150" s="579"/>
      <c r="DK150" s="585"/>
      <c r="DL150" s="177">
        <v>160</v>
      </c>
      <c r="DM150" s="584"/>
      <c r="DN150" s="585"/>
      <c r="DO150" s="205">
        <v>160</v>
      </c>
      <c r="DP150" s="579"/>
      <c r="DQ150" s="585"/>
      <c r="DR150" s="205">
        <v>160</v>
      </c>
      <c r="DS150" s="579"/>
      <c r="DT150" s="585"/>
      <c r="DU150" s="256">
        <f t="shared" si="100"/>
        <v>0</v>
      </c>
      <c r="DV150" s="255">
        <f t="shared" si="101"/>
        <v>0</v>
      </c>
      <c r="DW150" s="230">
        <f t="shared" si="102"/>
        <v>0</v>
      </c>
      <c r="DX150" s="231">
        <f t="shared" si="103"/>
        <v>0</v>
      </c>
      <c r="DY150" s="1"/>
      <c r="DZ150" s="1"/>
      <c r="EA150" s="586">
        <v>160</v>
      </c>
      <c r="EB150" s="591"/>
      <c r="EC150" s="585"/>
      <c r="ED150" s="205">
        <v>160</v>
      </c>
      <c r="EE150" s="591"/>
      <c r="EF150" s="585"/>
      <c r="EG150" s="205">
        <v>160</v>
      </c>
      <c r="EH150" s="591"/>
      <c r="EI150" s="585"/>
      <c r="EJ150" s="205">
        <v>160</v>
      </c>
      <c r="EK150" s="591"/>
      <c r="EL150" s="585"/>
      <c r="EM150" s="177">
        <v>160</v>
      </c>
      <c r="EN150" s="584"/>
      <c r="EO150" s="585"/>
      <c r="EP150" s="205">
        <v>160</v>
      </c>
      <c r="EQ150" s="591"/>
      <c r="ER150" s="585"/>
      <c r="ES150" s="177">
        <v>160</v>
      </c>
      <c r="ET150" s="584"/>
      <c r="EU150" s="585"/>
      <c r="EV150" s="205">
        <v>160</v>
      </c>
      <c r="EW150" s="591"/>
      <c r="EX150" s="585"/>
      <c r="EY150" s="256">
        <f t="shared" si="104"/>
        <v>0</v>
      </c>
      <c r="EZ150" s="255">
        <f t="shared" si="105"/>
        <v>0</v>
      </c>
      <c r="FA150" s="230">
        <f t="shared" si="106"/>
        <v>0</v>
      </c>
      <c r="FB150" s="231">
        <f t="shared" si="107"/>
        <v>0</v>
      </c>
      <c r="FC150" s="1"/>
      <c r="FD150" s="1"/>
      <c r="FE150" s="586">
        <v>160</v>
      </c>
      <c r="FF150" s="591"/>
      <c r="FG150" s="585"/>
      <c r="FH150" s="205">
        <v>160</v>
      </c>
      <c r="FI150" s="591"/>
      <c r="FJ150" s="585"/>
      <c r="FK150" s="205">
        <v>160</v>
      </c>
      <c r="FL150" s="591"/>
      <c r="FM150" s="585"/>
      <c r="FN150" s="205">
        <v>160</v>
      </c>
      <c r="FO150" s="591"/>
      <c r="FP150" s="585"/>
      <c r="FQ150" s="205">
        <v>160</v>
      </c>
      <c r="FR150" s="591"/>
      <c r="FS150" s="585"/>
      <c r="FT150" s="205">
        <v>160</v>
      </c>
      <c r="FU150" s="591"/>
      <c r="FV150" s="585"/>
      <c r="FW150" s="205">
        <v>160</v>
      </c>
      <c r="FX150" s="591"/>
      <c r="FY150" s="585"/>
      <c r="FZ150" s="205">
        <v>160</v>
      </c>
      <c r="GA150" s="591"/>
      <c r="GB150" s="585"/>
      <c r="GC150" s="256">
        <f t="shared" si="108"/>
        <v>0</v>
      </c>
      <c r="GD150" s="255">
        <f t="shared" si="109"/>
        <v>0</v>
      </c>
      <c r="GE150" s="230">
        <f t="shared" si="110"/>
        <v>0</v>
      </c>
      <c r="GF150" s="231">
        <f t="shared" si="111"/>
        <v>0</v>
      </c>
      <c r="GG150" s="1"/>
      <c r="GH150" s="1"/>
      <c r="GI150" s="586">
        <v>160</v>
      </c>
      <c r="GJ150" s="591"/>
      <c r="GK150" s="585"/>
      <c r="GL150" s="205">
        <v>160</v>
      </c>
      <c r="GM150" s="591"/>
      <c r="GN150" s="585"/>
      <c r="GO150" s="177">
        <v>160</v>
      </c>
      <c r="GP150" s="584"/>
      <c r="GQ150" s="585"/>
      <c r="GR150" s="177">
        <v>160</v>
      </c>
      <c r="GS150" s="584"/>
      <c r="GT150" s="585"/>
      <c r="GU150" s="177">
        <v>160</v>
      </c>
      <c r="GV150" s="584"/>
      <c r="GW150" s="585"/>
      <c r="GX150" s="177">
        <v>160</v>
      </c>
      <c r="GY150" s="584"/>
      <c r="GZ150" s="585"/>
      <c r="HA150" s="205">
        <v>160</v>
      </c>
      <c r="HB150" s="591"/>
      <c r="HC150" s="585"/>
      <c r="HD150" s="205">
        <v>160</v>
      </c>
      <c r="HE150" s="591"/>
      <c r="HF150" s="585"/>
      <c r="HG150" s="256">
        <f t="shared" si="112"/>
        <v>0</v>
      </c>
      <c r="HH150" s="255">
        <f t="shared" si="113"/>
        <v>0</v>
      </c>
      <c r="HI150" s="230">
        <f t="shared" si="114"/>
        <v>0</v>
      </c>
      <c r="HJ150" s="231">
        <f t="shared" si="115"/>
        <v>0</v>
      </c>
      <c r="HK150" s="1"/>
      <c r="HL150" s="1"/>
      <c r="HM150" s="177">
        <v>160</v>
      </c>
      <c r="HN150" s="584"/>
      <c r="HO150" s="585"/>
      <c r="HP150" s="177">
        <v>160</v>
      </c>
      <c r="HQ150" s="584"/>
      <c r="HR150" s="585"/>
      <c r="HS150" s="177">
        <v>160</v>
      </c>
      <c r="HT150" s="584"/>
      <c r="HU150" s="585"/>
      <c r="HV150" s="177">
        <v>160</v>
      </c>
      <c r="HW150" s="584"/>
      <c r="HX150" s="585"/>
      <c r="HY150" s="177">
        <v>160</v>
      </c>
      <c r="HZ150" s="584"/>
      <c r="IA150" s="585"/>
      <c r="IB150" s="177">
        <v>160</v>
      </c>
      <c r="IC150" s="584"/>
      <c r="ID150" s="585"/>
      <c r="IE150" s="177">
        <v>160</v>
      </c>
      <c r="IF150" s="584"/>
      <c r="IG150" s="585"/>
      <c r="IH150" s="177">
        <v>160</v>
      </c>
      <c r="II150" s="584"/>
      <c r="IJ150" s="585"/>
      <c r="IK150" s="256">
        <f t="shared" si="116"/>
        <v>0</v>
      </c>
      <c r="IL150" s="255">
        <f t="shared" si="117"/>
        <v>0</v>
      </c>
      <c r="IM150" s="230">
        <f t="shared" si="118"/>
        <v>0</v>
      </c>
      <c r="IN150" s="231">
        <f t="shared" si="119"/>
        <v>0</v>
      </c>
      <c r="IO150" s="1"/>
      <c r="IP150" s="1"/>
      <c r="IQ150" s="177">
        <v>160</v>
      </c>
      <c r="IR150" s="584"/>
      <c r="IS150" s="585"/>
      <c r="IT150" s="177">
        <v>160</v>
      </c>
      <c r="IU150" s="584"/>
      <c r="IV150" s="585"/>
      <c r="IW150" s="177">
        <v>160</v>
      </c>
      <c r="IX150" s="584"/>
      <c r="IY150" s="585"/>
      <c r="IZ150" s="177">
        <v>160</v>
      </c>
      <c r="JA150" s="584"/>
      <c r="JB150" s="585"/>
      <c r="JC150" s="177">
        <v>160</v>
      </c>
      <c r="JD150" s="584"/>
      <c r="JE150" s="585"/>
      <c r="JF150" s="177">
        <v>160</v>
      </c>
      <c r="JG150" s="584"/>
      <c r="JH150" s="585"/>
      <c r="JI150" s="568">
        <v>160</v>
      </c>
      <c r="JJ150" s="584"/>
      <c r="JK150" s="585"/>
      <c r="JL150" s="177">
        <v>160</v>
      </c>
      <c r="JM150" s="584"/>
      <c r="JN150" s="585"/>
      <c r="JO150" s="256">
        <f t="shared" si="120"/>
        <v>0</v>
      </c>
      <c r="JP150" s="255">
        <f t="shared" si="121"/>
        <v>0</v>
      </c>
      <c r="JQ150" s="230">
        <f t="shared" si="122"/>
        <v>0</v>
      </c>
      <c r="JR150" s="231">
        <f t="shared" si="123"/>
        <v>0</v>
      </c>
      <c r="JS150" s="1"/>
      <c r="JT150" s="1"/>
      <c r="JU150" s="586">
        <v>160</v>
      </c>
      <c r="JV150" s="591"/>
      <c r="JW150" s="585"/>
      <c r="JX150" s="177">
        <v>160</v>
      </c>
      <c r="JY150" s="584"/>
      <c r="JZ150" s="585"/>
      <c r="KA150" s="205">
        <v>160</v>
      </c>
      <c r="KB150" s="591"/>
      <c r="KC150" s="585"/>
      <c r="KD150" s="205">
        <v>160</v>
      </c>
      <c r="KE150" s="591"/>
      <c r="KF150" s="585"/>
      <c r="KG150" s="177">
        <v>160</v>
      </c>
      <c r="KH150" s="584"/>
      <c r="KI150" s="585"/>
      <c r="KJ150" s="177">
        <v>160</v>
      </c>
      <c r="KK150" s="584"/>
      <c r="KL150" s="585"/>
      <c r="KM150" s="177">
        <v>160</v>
      </c>
      <c r="KN150" s="584"/>
      <c r="KO150" s="585"/>
      <c r="KP150" s="177">
        <v>160</v>
      </c>
      <c r="KQ150" s="584"/>
      <c r="KR150" s="585"/>
      <c r="KS150" s="256">
        <f t="shared" si="124"/>
        <v>0</v>
      </c>
      <c r="KT150" s="255">
        <f t="shared" si="125"/>
        <v>0</v>
      </c>
      <c r="KU150" s="230">
        <f t="shared" si="126"/>
        <v>0</v>
      </c>
      <c r="KV150" s="231">
        <f t="shared" si="127"/>
        <v>0</v>
      </c>
      <c r="KW150" s="1"/>
      <c r="KX150" s="1"/>
      <c r="KY150" s="589" t="s">
        <v>300</v>
      </c>
      <c r="KZ150" s="595">
        <v>160</v>
      </c>
      <c r="LA150" s="591"/>
      <c r="LB150" s="178"/>
      <c r="LC150" s="256">
        <f t="shared" si="128"/>
        <v>0</v>
      </c>
      <c r="LD150" s="231">
        <f t="shared" si="132"/>
        <v>0</v>
      </c>
      <c r="LE150" s="230">
        <f t="shared" si="129"/>
        <v>0</v>
      </c>
      <c r="LF150" s="255">
        <f t="shared" si="133"/>
        <v>0</v>
      </c>
      <c r="LG150" s="592"/>
      <c r="LH150" s="1"/>
      <c r="LI150" s="1"/>
      <c r="LJ150" s="232">
        <f t="shared" si="193"/>
        <v>0</v>
      </c>
      <c r="LK150" s="259">
        <f t="shared" si="194"/>
        <v>0</v>
      </c>
      <c r="LL150" s="230">
        <f t="shared" si="195"/>
        <v>0</v>
      </c>
      <c r="LM150" s="231">
        <f t="shared" si="196"/>
        <v>0</v>
      </c>
      <c r="LN150" s="234">
        <f t="shared" si="197"/>
        <v>0</v>
      </c>
      <c r="LO150" s="233">
        <f t="shared" si="198"/>
        <v>0</v>
      </c>
      <c r="LP150" s="230">
        <f t="shared" si="199"/>
        <v>0</v>
      </c>
      <c r="LQ150" s="255">
        <f t="shared" si="200"/>
        <v>0</v>
      </c>
      <c r="LR150" s="426">
        <f t="shared" si="201"/>
        <v>0</v>
      </c>
      <c r="LS150" s="434">
        <f t="shared" si="202"/>
        <v>0</v>
      </c>
      <c r="LT150" s="426">
        <f t="shared" si="203"/>
        <v>0</v>
      </c>
      <c r="LU150" s="431">
        <f t="shared" si="204"/>
        <v>0</v>
      </c>
      <c r="LV150" s="429" t="s">
        <v>343</v>
      </c>
      <c r="LW150" s="434" t="s">
        <v>343</v>
      </c>
      <c r="LX150" s="426">
        <f t="shared" si="205"/>
        <v>0</v>
      </c>
      <c r="LY150" s="431">
        <f t="shared" si="206"/>
        <v>0</v>
      </c>
      <c r="LZ150" s="1"/>
      <c r="MD150" s="26"/>
      <c r="ME150" s="26"/>
      <c r="MG150" s="26"/>
    </row>
    <row r="151" spans="2:345" s="4" customFormat="1" ht="16.5" customHeight="1" x14ac:dyDescent="0.25">
      <c r="B151" s="46" t="s">
        <v>356</v>
      </c>
      <c r="C151" s="952"/>
      <c r="D151" s="953"/>
      <c r="E151" s="313"/>
      <c r="F151" s="314"/>
      <c r="G151" s="315"/>
      <c r="H151" s="59"/>
      <c r="I151" s="57">
        <f>INT(ROUND(F151,2)*(IF(RIGHT(G151,1)="*",data!$J$11*H151+(IF(H151&gt;0, data!$K$11,0)),(IF(G151&gt;0,data!$J$11*RIGHT(G151,5)+data!$K$11,0)))))</f>
        <v>0</v>
      </c>
      <c r="J151" s="57">
        <f t="shared" si="148"/>
        <v>0</v>
      </c>
      <c r="K151" s="319"/>
      <c r="L151" s="320"/>
      <c r="M151" s="318"/>
      <c r="N151" s="57">
        <f>INT(ROUND(F151,2)*(IF(J151&gt;0,(IF(L151="ano",data!$J$6,0)),0)))</f>
        <v>0</v>
      </c>
      <c r="O151" s="61">
        <f t="shared" si="149"/>
        <v>0</v>
      </c>
      <c r="P151" s="63">
        <f t="shared" si="150"/>
        <v>0</v>
      </c>
      <c r="Q151" s="26"/>
      <c r="R151" s="292" t="str">
        <f t="shared" si="151"/>
        <v/>
      </c>
      <c r="S151" s="293" t="str">
        <f t="shared" si="152"/>
        <v/>
      </c>
      <c r="T151" s="65" t="s">
        <v>343</v>
      </c>
      <c r="U151" s="294" t="str">
        <f t="shared" si="153"/>
        <v/>
      </c>
      <c r="V151" s="4">
        <f t="shared" si="131"/>
        <v>0</v>
      </c>
      <c r="W151" s="26">
        <f t="shared" si="154"/>
        <v>0</v>
      </c>
      <c r="X151" s="26">
        <f>IF(OR(G151=data!$I$18,G151=data!$I$19,G151=data!$I$20,G151=data!$I$21,G151=data!$I$22,G151=data!$I$23,G151=data!$I$24,G151=data!$I$25,G151=data!$I$26,G151=data!$I$27,G151=data!$I$28,G151=data!$I$29,G151=data!$I$30,G151=data!$I$31,G151=data!$I$32,G151=data!$I$33,G151=data!$I$34,G151=data!$I$35,G151=data!$I$36,G151=data!$I$37,G151=data!$I$38,G151=data!$I$39,G151=data!$I$40,G151=data!$I$41,G151=data!$I$42,G151=data!$I$43,G151=data!$I$44),1,0)</f>
        <v>0</v>
      </c>
      <c r="Z151" s="179" t="s">
        <v>300</v>
      </c>
      <c r="AA151" s="10"/>
      <c r="AB151" s="10"/>
      <c r="AC151" s="171">
        <v>160</v>
      </c>
      <c r="AD151" s="336"/>
      <c r="AE151" s="227"/>
      <c r="AF151" s="171">
        <v>160</v>
      </c>
      <c r="AG151" s="336"/>
      <c r="AH151" s="227"/>
      <c r="AI151" s="171">
        <v>160</v>
      </c>
      <c r="AJ151" s="336"/>
      <c r="AK151" s="227"/>
      <c r="AL151" s="171">
        <v>160</v>
      </c>
      <c r="AM151" s="336"/>
      <c r="AN151" s="227"/>
      <c r="AO151" s="171">
        <v>160</v>
      </c>
      <c r="AP151" s="336"/>
      <c r="AQ151" s="227"/>
      <c r="AR151" s="171">
        <v>160</v>
      </c>
      <c r="AS151" s="336"/>
      <c r="AT151" s="227"/>
      <c r="AU151" s="171">
        <v>160</v>
      </c>
      <c r="AV151" s="336"/>
      <c r="AW151" s="227"/>
      <c r="AX151" s="171">
        <v>160</v>
      </c>
      <c r="AY151" s="336"/>
      <c r="AZ151" s="227"/>
      <c r="BA151" s="171">
        <v>160</v>
      </c>
      <c r="BB151" s="336"/>
      <c r="BC151" s="227"/>
      <c r="BD151" s="171">
        <v>160</v>
      </c>
      <c r="BE151" s="336"/>
      <c r="BF151" s="227"/>
      <c r="BG151" s="171">
        <v>160</v>
      </c>
      <c r="BH151" s="336"/>
      <c r="BI151" s="227"/>
      <c r="BJ151" s="171">
        <v>160</v>
      </c>
      <c r="BK151" s="336"/>
      <c r="BL151" s="227"/>
      <c r="BM151" s="337">
        <f t="shared" si="207"/>
        <v>0</v>
      </c>
      <c r="BN151" s="231">
        <f t="shared" si="93"/>
        <v>0</v>
      </c>
      <c r="BO151" s="230">
        <f t="shared" si="208"/>
        <v>0</v>
      </c>
      <c r="BP151" s="231">
        <f t="shared" si="95"/>
        <v>0</v>
      </c>
      <c r="BQ151" s="1"/>
      <c r="BR151" s="1"/>
      <c r="BS151" s="167">
        <v>160</v>
      </c>
      <c r="BT151" s="335"/>
      <c r="BU151" s="180"/>
      <c r="BV151" s="167">
        <v>160</v>
      </c>
      <c r="BW151" s="335"/>
      <c r="BX151" s="180"/>
      <c r="BY151" s="167">
        <v>160</v>
      </c>
      <c r="BZ151" s="335"/>
      <c r="CA151" s="180"/>
      <c r="CB151" s="167">
        <v>160</v>
      </c>
      <c r="CC151" s="335"/>
      <c r="CD151" s="180"/>
      <c r="CE151" s="167">
        <v>160</v>
      </c>
      <c r="CF151" s="335"/>
      <c r="CG151" s="180"/>
      <c r="CH151" s="167">
        <v>160</v>
      </c>
      <c r="CI151" s="335"/>
      <c r="CJ151" s="180"/>
      <c r="CK151" s="167">
        <v>160</v>
      </c>
      <c r="CL151" s="335"/>
      <c r="CM151" s="180"/>
      <c r="CN151" s="167">
        <v>160</v>
      </c>
      <c r="CO151" s="335"/>
      <c r="CP151" s="180"/>
      <c r="CQ151" s="256">
        <f t="shared" si="96"/>
        <v>0</v>
      </c>
      <c r="CR151" s="255">
        <f t="shared" si="97"/>
        <v>0</v>
      </c>
      <c r="CS151" s="230">
        <f t="shared" si="98"/>
        <v>0</v>
      </c>
      <c r="CT151" s="231">
        <f t="shared" si="99"/>
        <v>0</v>
      </c>
      <c r="CU151" s="1"/>
      <c r="CV151" s="1"/>
      <c r="CW151" s="167">
        <v>160</v>
      </c>
      <c r="CX151" s="351"/>
      <c r="CY151" s="172"/>
      <c r="CZ151" s="198">
        <v>160</v>
      </c>
      <c r="DA151" s="336"/>
      <c r="DB151" s="172"/>
      <c r="DC151" s="198">
        <v>160</v>
      </c>
      <c r="DD151" s="336"/>
      <c r="DE151" s="172"/>
      <c r="DF151" s="198">
        <v>160</v>
      </c>
      <c r="DG151" s="336"/>
      <c r="DH151" s="172"/>
      <c r="DI151" s="198">
        <v>160</v>
      </c>
      <c r="DJ151" s="336"/>
      <c r="DK151" s="172"/>
      <c r="DL151" s="167">
        <v>160</v>
      </c>
      <c r="DM151" s="351"/>
      <c r="DN151" s="172"/>
      <c r="DO151" s="198">
        <v>160</v>
      </c>
      <c r="DP151" s="336"/>
      <c r="DQ151" s="172"/>
      <c r="DR151" s="198">
        <v>160</v>
      </c>
      <c r="DS151" s="336"/>
      <c r="DT151" s="172"/>
      <c r="DU151" s="256">
        <f t="shared" si="100"/>
        <v>0</v>
      </c>
      <c r="DV151" s="255">
        <f t="shared" si="101"/>
        <v>0</v>
      </c>
      <c r="DW151" s="230">
        <f t="shared" si="102"/>
        <v>0</v>
      </c>
      <c r="DX151" s="231">
        <f t="shared" si="103"/>
        <v>0</v>
      </c>
      <c r="DY151" s="1"/>
      <c r="DZ151" s="1"/>
      <c r="EA151" s="357">
        <v>160</v>
      </c>
      <c r="EB151" s="335"/>
      <c r="EC151" s="172"/>
      <c r="ED151" s="198">
        <v>160</v>
      </c>
      <c r="EE151" s="335"/>
      <c r="EF151" s="172"/>
      <c r="EG151" s="198">
        <v>160</v>
      </c>
      <c r="EH151" s="335"/>
      <c r="EI151" s="172"/>
      <c r="EJ151" s="198">
        <v>160</v>
      </c>
      <c r="EK151" s="335"/>
      <c r="EL151" s="172"/>
      <c r="EM151" s="167">
        <v>160</v>
      </c>
      <c r="EN151" s="351"/>
      <c r="EO151" s="172"/>
      <c r="EP151" s="198">
        <v>160</v>
      </c>
      <c r="EQ151" s="335"/>
      <c r="ER151" s="172"/>
      <c r="ES151" s="167">
        <v>160</v>
      </c>
      <c r="ET151" s="351"/>
      <c r="EU151" s="172"/>
      <c r="EV151" s="198">
        <v>160</v>
      </c>
      <c r="EW151" s="335"/>
      <c r="EX151" s="172"/>
      <c r="EY151" s="256">
        <f t="shared" si="104"/>
        <v>0</v>
      </c>
      <c r="EZ151" s="255">
        <f t="shared" si="105"/>
        <v>0</v>
      </c>
      <c r="FA151" s="230">
        <f t="shared" si="106"/>
        <v>0</v>
      </c>
      <c r="FB151" s="231">
        <f t="shared" si="107"/>
        <v>0</v>
      </c>
      <c r="FC151" s="1"/>
      <c r="FD151" s="1"/>
      <c r="FE151" s="357">
        <v>160</v>
      </c>
      <c r="FF151" s="335"/>
      <c r="FG151" s="172"/>
      <c r="FH151" s="198">
        <v>160</v>
      </c>
      <c r="FI151" s="335"/>
      <c r="FJ151" s="172"/>
      <c r="FK151" s="198">
        <v>160</v>
      </c>
      <c r="FL151" s="335"/>
      <c r="FM151" s="172"/>
      <c r="FN151" s="198">
        <v>160</v>
      </c>
      <c r="FO151" s="335"/>
      <c r="FP151" s="172"/>
      <c r="FQ151" s="198">
        <v>160</v>
      </c>
      <c r="FR151" s="335"/>
      <c r="FS151" s="172"/>
      <c r="FT151" s="198">
        <v>160</v>
      </c>
      <c r="FU151" s="335"/>
      <c r="FV151" s="172"/>
      <c r="FW151" s="198">
        <v>160</v>
      </c>
      <c r="FX151" s="335"/>
      <c r="FY151" s="172"/>
      <c r="FZ151" s="198">
        <v>160</v>
      </c>
      <c r="GA151" s="335"/>
      <c r="GB151" s="172"/>
      <c r="GC151" s="256">
        <f t="shared" si="108"/>
        <v>0</v>
      </c>
      <c r="GD151" s="255">
        <f t="shared" si="109"/>
        <v>0</v>
      </c>
      <c r="GE151" s="230">
        <f t="shared" si="110"/>
        <v>0</v>
      </c>
      <c r="GF151" s="231">
        <f t="shared" si="111"/>
        <v>0</v>
      </c>
      <c r="GG151" s="1"/>
      <c r="GH151" s="1"/>
      <c r="GI151" s="357">
        <v>160</v>
      </c>
      <c r="GJ151" s="335"/>
      <c r="GK151" s="172"/>
      <c r="GL151" s="198">
        <v>160</v>
      </c>
      <c r="GM151" s="335"/>
      <c r="GN151" s="172"/>
      <c r="GO151" s="167">
        <v>160</v>
      </c>
      <c r="GP151" s="351"/>
      <c r="GQ151" s="172"/>
      <c r="GR151" s="167">
        <v>160</v>
      </c>
      <c r="GS151" s="351"/>
      <c r="GT151" s="172"/>
      <c r="GU151" s="167">
        <v>160</v>
      </c>
      <c r="GV151" s="351"/>
      <c r="GW151" s="172"/>
      <c r="GX151" s="167">
        <v>160</v>
      </c>
      <c r="GY151" s="351"/>
      <c r="GZ151" s="172"/>
      <c r="HA151" s="198">
        <v>160</v>
      </c>
      <c r="HB151" s="335"/>
      <c r="HC151" s="172"/>
      <c r="HD151" s="198">
        <v>160</v>
      </c>
      <c r="HE151" s="335"/>
      <c r="HF151" s="172"/>
      <c r="HG151" s="256">
        <f t="shared" si="112"/>
        <v>0</v>
      </c>
      <c r="HH151" s="255">
        <f t="shared" si="113"/>
        <v>0</v>
      </c>
      <c r="HI151" s="230">
        <f t="shared" si="114"/>
        <v>0</v>
      </c>
      <c r="HJ151" s="231">
        <f t="shared" si="115"/>
        <v>0</v>
      </c>
      <c r="HK151" s="1"/>
      <c r="HL151" s="1"/>
      <c r="HM151" s="167">
        <v>160</v>
      </c>
      <c r="HN151" s="351"/>
      <c r="HO151" s="172"/>
      <c r="HP151" s="167">
        <v>160</v>
      </c>
      <c r="HQ151" s="351"/>
      <c r="HR151" s="172"/>
      <c r="HS151" s="167">
        <v>160</v>
      </c>
      <c r="HT151" s="351"/>
      <c r="HU151" s="172"/>
      <c r="HV151" s="167">
        <v>160</v>
      </c>
      <c r="HW151" s="351"/>
      <c r="HX151" s="172"/>
      <c r="HY151" s="167">
        <v>160</v>
      </c>
      <c r="HZ151" s="351"/>
      <c r="IA151" s="172"/>
      <c r="IB151" s="167">
        <v>160</v>
      </c>
      <c r="IC151" s="351"/>
      <c r="ID151" s="172"/>
      <c r="IE151" s="167">
        <v>160</v>
      </c>
      <c r="IF151" s="351"/>
      <c r="IG151" s="172"/>
      <c r="IH151" s="167">
        <v>160</v>
      </c>
      <c r="II151" s="351"/>
      <c r="IJ151" s="172"/>
      <c r="IK151" s="256">
        <f t="shared" si="116"/>
        <v>0</v>
      </c>
      <c r="IL151" s="255">
        <f t="shared" si="117"/>
        <v>0</v>
      </c>
      <c r="IM151" s="230">
        <f t="shared" si="118"/>
        <v>0</v>
      </c>
      <c r="IN151" s="231">
        <f t="shared" si="119"/>
        <v>0</v>
      </c>
      <c r="IO151" s="1"/>
      <c r="IP151" s="1"/>
      <c r="IQ151" s="167">
        <v>160</v>
      </c>
      <c r="IR151" s="351"/>
      <c r="IS151" s="172"/>
      <c r="IT151" s="167">
        <v>160</v>
      </c>
      <c r="IU151" s="351"/>
      <c r="IV151" s="172"/>
      <c r="IW151" s="167">
        <v>160</v>
      </c>
      <c r="IX151" s="351"/>
      <c r="IY151" s="172"/>
      <c r="IZ151" s="167">
        <v>160</v>
      </c>
      <c r="JA151" s="351"/>
      <c r="JB151" s="172"/>
      <c r="JC151" s="167">
        <v>160</v>
      </c>
      <c r="JD151" s="351"/>
      <c r="JE151" s="172"/>
      <c r="JF151" s="167">
        <v>160</v>
      </c>
      <c r="JG151" s="351"/>
      <c r="JH151" s="172"/>
      <c r="JI151" s="209">
        <v>160</v>
      </c>
      <c r="JJ151" s="351"/>
      <c r="JK151" s="172"/>
      <c r="JL151" s="167">
        <v>160</v>
      </c>
      <c r="JM151" s="351"/>
      <c r="JN151" s="172"/>
      <c r="JO151" s="256">
        <f t="shared" si="120"/>
        <v>0</v>
      </c>
      <c r="JP151" s="255">
        <f t="shared" si="121"/>
        <v>0</v>
      </c>
      <c r="JQ151" s="230">
        <f t="shared" si="122"/>
        <v>0</v>
      </c>
      <c r="JR151" s="231">
        <f t="shared" si="123"/>
        <v>0</v>
      </c>
      <c r="JS151" s="1"/>
      <c r="JT151" s="1"/>
      <c r="JU151" s="357">
        <v>160</v>
      </c>
      <c r="JV151" s="335"/>
      <c r="JW151" s="172"/>
      <c r="JX151" s="167">
        <v>160</v>
      </c>
      <c r="JY151" s="351"/>
      <c r="JZ151" s="172"/>
      <c r="KA151" s="198">
        <v>160</v>
      </c>
      <c r="KB151" s="335"/>
      <c r="KC151" s="172"/>
      <c r="KD151" s="198">
        <v>160</v>
      </c>
      <c r="KE151" s="335"/>
      <c r="KF151" s="172"/>
      <c r="KG151" s="167">
        <v>160</v>
      </c>
      <c r="KH151" s="351"/>
      <c r="KI151" s="172"/>
      <c r="KJ151" s="167">
        <v>160</v>
      </c>
      <c r="KK151" s="351"/>
      <c r="KL151" s="172"/>
      <c r="KM151" s="167">
        <v>160</v>
      </c>
      <c r="KN151" s="351"/>
      <c r="KO151" s="172"/>
      <c r="KP151" s="167">
        <v>160</v>
      </c>
      <c r="KQ151" s="351"/>
      <c r="KR151" s="172"/>
      <c r="KS151" s="256">
        <f t="shared" si="124"/>
        <v>0</v>
      </c>
      <c r="KT151" s="255">
        <f t="shared" si="125"/>
        <v>0</v>
      </c>
      <c r="KU151" s="230">
        <f t="shared" si="126"/>
        <v>0</v>
      </c>
      <c r="KV151" s="231">
        <f t="shared" si="127"/>
        <v>0</v>
      </c>
      <c r="KW151" s="1"/>
      <c r="KX151" s="1"/>
      <c r="KY151" s="287" t="s">
        <v>300</v>
      </c>
      <c r="KZ151" s="365">
        <v>160</v>
      </c>
      <c r="LA151" s="335"/>
      <c r="LB151" s="180"/>
      <c r="LC151" s="256">
        <f t="shared" si="128"/>
        <v>0</v>
      </c>
      <c r="LD151" s="231">
        <f t="shared" si="132"/>
        <v>0</v>
      </c>
      <c r="LE151" s="230">
        <f t="shared" si="129"/>
        <v>0</v>
      </c>
      <c r="LF151" s="255">
        <f t="shared" si="133"/>
        <v>0</v>
      </c>
      <c r="LG151" s="297"/>
      <c r="LH151" s="1"/>
      <c r="LI151" s="1"/>
      <c r="LJ151" s="232">
        <f t="shared" si="193"/>
        <v>0</v>
      </c>
      <c r="LK151" s="259">
        <f t="shared" si="194"/>
        <v>0</v>
      </c>
      <c r="LL151" s="230">
        <f t="shared" si="195"/>
        <v>0</v>
      </c>
      <c r="LM151" s="231">
        <f t="shared" si="196"/>
        <v>0</v>
      </c>
      <c r="LN151" s="234">
        <f t="shared" si="197"/>
        <v>0</v>
      </c>
      <c r="LO151" s="233">
        <f t="shared" si="198"/>
        <v>0</v>
      </c>
      <c r="LP151" s="230">
        <f t="shared" si="199"/>
        <v>0</v>
      </c>
      <c r="LQ151" s="255">
        <f t="shared" si="200"/>
        <v>0</v>
      </c>
      <c r="LR151" s="426">
        <f t="shared" si="201"/>
        <v>0</v>
      </c>
      <c r="LS151" s="434">
        <f t="shared" si="202"/>
        <v>0</v>
      </c>
      <c r="LT151" s="426">
        <f t="shared" si="203"/>
        <v>0</v>
      </c>
      <c r="LU151" s="431">
        <f t="shared" si="204"/>
        <v>0</v>
      </c>
      <c r="LV151" s="429" t="s">
        <v>343</v>
      </c>
      <c r="LW151" s="434" t="s">
        <v>343</v>
      </c>
      <c r="LX151" s="426">
        <f t="shared" si="205"/>
        <v>0</v>
      </c>
      <c r="LY151" s="431">
        <f t="shared" si="206"/>
        <v>0</v>
      </c>
      <c r="LZ151" s="1"/>
      <c r="MD151" s="26"/>
      <c r="ME151" s="26"/>
      <c r="MG151" s="26"/>
    </row>
    <row r="152" spans="2:345" s="4" customFormat="1" ht="15" hidden="1" customHeight="1" x14ac:dyDescent="0.25">
      <c r="B152" s="46"/>
      <c r="C152" s="948"/>
      <c r="D152" s="949"/>
      <c r="E152" s="601"/>
      <c r="F152" s="602"/>
      <c r="G152" s="603"/>
      <c r="H152" s="58"/>
      <c r="I152" s="57">
        <f>INT(ROUND(F152,2)*(IF(RIGHT(G152,1)="*",data!$J$11*H152+(IF(H152&gt;0, data!$K$11,0)),(IF(G152&gt;0,data!$J$11*RIGHT(G152,5)+data!$K$11,0)))))</f>
        <v>0</v>
      </c>
      <c r="J152" s="57">
        <f t="shared" si="148"/>
        <v>0</v>
      </c>
      <c r="K152" s="594"/>
      <c r="L152" s="567"/>
      <c r="M152" s="131"/>
      <c r="N152" s="57">
        <f>INT(ROUND(F152,2)*(IF(J152&gt;0,(IF(L152="ano",data!$J$6,0)),0)))</f>
        <v>0</v>
      </c>
      <c r="O152" s="61">
        <f t="shared" si="149"/>
        <v>0</v>
      </c>
      <c r="P152" s="63">
        <f t="shared" si="150"/>
        <v>0</v>
      </c>
      <c r="Q152" s="26"/>
      <c r="R152" s="292" t="str">
        <f t="shared" si="151"/>
        <v/>
      </c>
      <c r="S152" s="293" t="str">
        <f t="shared" si="152"/>
        <v/>
      </c>
      <c r="T152" s="65" t="s">
        <v>343</v>
      </c>
      <c r="U152" s="294" t="str">
        <f t="shared" si="153"/>
        <v/>
      </c>
      <c r="V152" s="4">
        <f t="shared" si="131"/>
        <v>0</v>
      </c>
      <c r="W152" s="26">
        <f t="shared" si="154"/>
        <v>0</v>
      </c>
      <c r="X152" s="26">
        <f>IF(OR(G152=data!$I$18,G152=data!$I$19,G152=data!$I$20,G152=data!$I$21,G152=data!$I$22,G152=data!$I$23,G152=data!$I$24,G152=data!$I$25,G152=data!$I$26,G152=data!$I$27,G152=data!$I$28,G152=data!$I$29,G152=data!$I$30,G152=data!$I$31,G152=data!$I$32,G152=data!$I$33,G152=data!$I$34,G152=data!$I$35,G152=data!$I$36,G152=data!$I$37,G152=data!$I$38,G152=data!$I$39,G152=data!$I$40,G152=data!$I$41,G152=data!$I$42,G152=data!$I$43,G152=data!$I$44),1,0)</f>
        <v>0</v>
      </c>
      <c r="Z152" s="176" t="s">
        <v>300</v>
      </c>
      <c r="AA152" s="10"/>
      <c r="AB152" s="10"/>
      <c r="AC152" s="578">
        <v>160</v>
      </c>
      <c r="AD152" s="579"/>
      <c r="AE152" s="580"/>
      <c r="AF152" s="578">
        <v>160</v>
      </c>
      <c r="AG152" s="579"/>
      <c r="AH152" s="580"/>
      <c r="AI152" s="578">
        <v>160</v>
      </c>
      <c r="AJ152" s="579"/>
      <c r="AK152" s="580"/>
      <c r="AL152" s="578">
        <v>160</v>
      </c>
      <c r="AM152" s="579"/>
      <c r="AN152" s="580"/>
      <c r="AO152" s="578">
        <v>160</v>
      </c>
      <c r="AP152" s="579"/>
      <c r="AQ152" s="580"/>
      <c r="AR152" s="578">
        <v>160</v>
      </c>
      <c r="AS152" s="579"/>
      <c r="AT152" s="580"/>
      <c r="AU152" s="578">
        <v>160</v>
      </c>
      <c r="AV152" s="579"/>
      <c r="AW152" s="580"/>
      <c r="AX152" s="578">
        <v>160</v>
      </c>
      <c r="AY152" s="579"/>
      <c r="AZ152" s="580"/>
      <c r="BA152" s="578">
        <v>160</v>
      </c>
      <c r="BB152" s="579"/>
      <c r="BC152" s="580"/>
      <c r="BD152" s="578">
        <v>160</v>
      </c>
      <c r="BE152" s="579"/>
      <c r="BF152" s="580"/>
      <c r="BG152" s="578">
        <v>160</v>
      </c>
      <c r="BH152" s="579"/>
      <c r="BI152" s="580"/>
      <c r="BJ152" s="578">
        <v>160</v>
      </c>
      <c r="BK152" s="579"/>
      <c r="BL152" s="580"/>
      <c r="BM152" s="337">
        <f t="shared" si="207"/>
        <v>0</v>
      </c>
      <c r="BN152" s="231">
        <f t="shared" si="93"/>
        <v>0</v>
      </c>
      <c r="BO152" s="230">
        <f t="shared" si="208"/>
        <v>0</v>
      </c>
      <c r="BP152" s="231">
        <f t="shared" si="95"/>
        <v>0</v>
      </c>
      <c r="BQ152" s="1"/>
      <c r="BR152" s="1"/>
      <c r="BS152" s="177">
        <v>160</v>
      </c>
      <c r="BT152" s="591"/>
      <c r="BU152" s="178"/>
      <c r="BV152" s="177">
        <v>160</v>
      </c>
      <c r="BW152" s="591"/>
      <c r="BX152" s="178"/>
      <c r="BY152" s="177">
        <v>160</v>
      </c>
      <c r="BZ152" s="591"/>
      <c r="CA152" s="178"/>
      <c r="CB152" s="177">
        <v>160</v>
      </c>
      <c r="CC152" s="591"/>
      <c r="CD152" s="178"/>
      <c r="CE152" s="177">
        <v>160</v>
      </c>
      <c r="CF152" s="591"/>
      <c r="CG152" s="178"/>
      <c r="CH152" s="177">
        <v>160</v>
      </c>
      <c r="CI152" s="591"/>
      <c r="CJ152" s="178"/>
      <c r="CK152" s="177">
        <v>160</v>
      </c>
      <c r="CL152" s="591"/>
      <c r="CM152" s="178"/>
      <c r="CN152" s="177">
        <v>160</v>
      </c>
      <c r="CO152" s="591"/>
      <c r="CP152" s="178"/>
      <c r="CQ152" s="256">
        <f t="shared" si="96"/>
        <v>0</v>
      </c>
      <c r="CR152" s="255">
        <f t="shared" si="97"/>
        <v>0</v>
      </c>
      <c r="CS152" s="230">
        <f t="shared" si="98"/>
        <v>0</v>
      </c>
      <c r="CT152" s="231">
        <f t="shared" si="99"/>
        <v>0</v>
      </c>
      <c r="CU152" s="1"/>
      <c r="CV152" s="1"/>
      <c r="CW152" s="177">
        <v>160</v>
      </c>
      <c r="CX152" s="584"/>
      <c r="CY152" s="585"/>
      <c r="CZ152" s="205">
        <v>160</v>
      </c>
      <c r="DA152" s="579"/>
      <c r="DB152" s="585"/>
      <c r="DC152" s="205">
        <v>160</v>
      </c>
      <c r="DD152" s="579"/>
      <c r="DE152" s="585"/>
      <c r="DF152" s="205">
        <v>160</v>
      </c>
      <c r="DG152" s="579"/>
      <c r="DH152" s="585"/>
      <c r="DI152" s="205">
        <v>160</v>
      </c>
      <c r="DJ152" s="579"/>
      <c r="DK152" s="585"/>
      <c r="DL152" s="177">
        <v>160</v>
      </c>
      <c r="DM152" s="584"/>
      <c r="DN152" s="585"/>
      <c r="DO152" s="205">
        <v>160</v>
      </c>
      <c r="DP152" s="579"/>
      <c r="DQ152" s="585"/>
      <c r="DR152" s="205">
        <v>160</v>
      </c>
      <c r="DS152" s="579"/>
      <c r="DT152" s="585"/>
      <c r="DU152" s="256">
        <f t="shared" si="100"/>
        <v>0</v>
      </c>
      <c r="DV152" s="255">
        <f t="shared" si="101"/>
        <v>0</v>
      </c>
      <c r="DW152" s="230">
        <f t="shared" si="102"/>
        <v>0</v>
      </c>
      <c r="DX152" s="231">
        <f t="shared" si="103"/>
        <v>0</v>
      </c>
      <c r="DY152" s="1"/>
      <c r="DZ152" s="1"/>
      <c r="EA152" s="586">
        <v>160</v>
      </c>
      <c r="EB152" s="591"/>
      <c r="EC152" s="585"/>
      <c r="ED152" s="205">
        <v>160</v>
      </c>
      <c r="EE152" s="591"/>
      <c r="EF152" s="585"/>
      <c r="EG152" s="205">
        <v>160</v>
      </c>
      <c r="EH152" s="591"/>
      <c r="EI152" s="585"/>
      <c r="EJ152" s="205">
        <v>160</v>
      </c>
      <c r="EK152" s="591"/>
      <c r="EL152" s="585"/>
      <c r="EM152" s="177">
        <v>160</v>
      </c>
      <c r="EN152" s="584"/>
      <c r="EO152" s="585"/>
      <c r="EP152" s="205">
        <v>160</v>
      </c>
      <c r="EQ152" s="591"/>
      <c r="ER152" s="585"/>
      <c r="ES152" s="177">
        <v>160</v>
      </c>
      <c r="ET152" s="584"/>
      <c r="EU152" s="585"/>
      <c r="EV152" s="205">
        <v>160</v>
      </c>
      <c r="EW152" s="591"/>
      <c r="EX152" s="585"/>
      <c r="EY152" s="256">
        <f t="shared" si="104"/>
        <v>0</v>
      </c>
      <c r="EZ152" s="255">
        <f t="shared" si="105"/>
        <v>0</v>
      </c>
      <c r="FA152" s="230">
        <f t="shared" si="106"/>
        <v>0</v>
      </c>
      <c r="FB152" s="231">
        <f t="shared" si="107"/>
        <v>0</v>
      </c>
      <c r="FC152" s="1"/>
      <c r="FD152" s="1"/>
      <c r="FE152" s="586">
        <v>160</v>
      </c>
      <c r="FF152" s="591"/>
      <c r="FG152" s="585"/>
      <c r="FH152" s="205">
        <v>160</v>
      </c>
      <c r="FI152" s="591"/>
      <c r="FJ152" s="585"/>
      <c r="FK152" s="205">
        <v>160</v>
      </c>
      <c r="FL152" s="591"/>
      <c r="FM152" s="585"/>
      <c r="FN152" s="205">
        <v>160</v>
      </c>
      <c r="FO152" s="591"/>
      <c r="FP152" s="585"/>
      <c r="FQ152" s="205">
        <v>160</v>
      </c>
      <c r="FR152" s="591"/>
      <c r="FS152" s="585"/>
      <c r="FT152" s="205">
        <v>160</v>
      </c>
      <c r="FU152" s="591"/>
      <c r="FV152" s="585"/>
      <c r="FW152" s="205">
        <v>160</v>
      </c>
      <c r="FX152" s="591"/>
      <c r="FY152" s="585"/>
      <c r="FZ152" s="205">
        <v>160</v>
      </c>
      <c r="GA152" s="591"/>
      <c r="GB152" s="585"/>
      <c r="GC152" s="256">
        <f t="shared" si="108"/>
        <v>0</v>
      </c>
      <c r="GD152" s="255">
        <f t="shared" si="109"/>
        <v>0</v>
      </c>
      <c r="GE152" s="230">
        <f t="shared" si="110"/>
        <v>0</v>
      </c>
      <c r="GF152" s="231">
        <f t="shared" si="111"/>
        <v>0</v>
      </c>
      <c r="GG152" s="1"/>
      <c r="GH152" s="1"/>
      <c r="GI152" s="586">
        <v>160</v>
      </c>
      <c r="GJ152" s="591"/>
      <c r="GK152" s="585"/>
      <c r="GL152" s="205">
        <v>160</v>
      </c>
      <c r="GM152" s="591"/>
      <c r="GN152" s="585"/>
      <c r="GO152" s="177">
        <v>160</v>
      </c>
      <c r="GP152" s="584"/>
      <c r="GQ152" s="585"/>
      <c r="GR152" s="177">
        <v>160</v>
      </c>
      <c r="GS152" s="584"/>
      <c r="GT152" s="585"/>
      <c r="GU152" s="177">
        <v>160</v>
      </c>
      <c r="GV152" s="584"/>
      <c r="GW152" s="585"/>
      <c r="GX152" s="177">
        <v>160</v>
      </c>
      <c r="GY152" s="584"/>
      <c r="GZ152" s="585"/>
      <c r="HA152" s="205">
        <v>160</v>
      </c>
      <c r="HB152" s="591"/>
      <c r="HC152" s="585"/>
      <c r="HD152" s="205">
        <v>160</v>
      </c>
      <c r="HE152" s="591"/>
      <c r="HF152" s="585"/>
      <c r="HG152" s="256">
        <f t="shared" si="112"/>
        <v>0</v>
      </c>
      <c r="HH152" s="255">
        <f t="shared" si="113"/>
        <v>0</v>
      </c>
      <c r="HI152" s="230">
        <f t="shared" si="114"/>
        <v>0</v>
      </c>
      <c r="HJ152" s="231">
        <f t="shared" si="115"/>
        <v>0</v>
      </c>
      <c r="HK152" s="1"/>
      <c r="HL152" s="1"/>
      <c r="HM152" s="177">
        <v>160</v>
      </c>
      <c r="HN152" s="584"/>
      <c r="HO152" s="585"/>
      <c r="HP152" s="177">
        <v>160</v>
      </c>
      <c r="HQ152" s="584"/>
      <c r="HR152" s="585"/>
      <c r="HS152" s="177">
        <v>160</v>
      </c>
      <c r="HT152" s="584"/>
      <c r="HU152" s="585"/>
      <c r="HV152" s="177">
        <v>160</v>
      </c>
      <c r="HW152" s="584"/>
      <c r="HX152" s="585"/>
      <c r="HY152" s="177">
        <v>160</v>
      </c>
      <c r="HZ152" s="584"/>
      <c r="IA152" s="585"/>
      <c r="IB152" s="177">
        <v>160</v>
      </c>
      <c r="IC152" s="584"/>
      <c r="ID152" s="585"/>
      <c r="IE152" s="177">
        <v>160</v>
      </c>
      <c r="IF152" s="584"/>
      <c r="IG152" s="585"/>
      <c r="IH152" s="177">
        <v>160</v>
      </c>
      <c r="II152" s="584"/>
      <c r="IJ152" s="585"/>
      <c r="IK152" s="256">
        <f t="shared" si="116"/>
        <v>0</v>
      </c>
      <c r="IL152" s="255">
        <f t="shared" si="117"/>
        <v>0</v>
      </c>
      <c r="IM152" s="230">
        <f t="shared" si="118"/>
        <v>0</v>
      </c>
      <c r="IN152" s="231">
        <f t="shared" si="119"/>
        <v>0</v>
      </c>
      <c r="IO152" s="1"/>
      <c r="IP152" s="1"/>
      <c r="IQ152" s="177">
        <v>160</v>
      </c>
      <c r="IR152" s="584"/>
      <c r="IS152" s="585"/>
      <c r="IT152" s="177">
        <v>160</v>
      </c>
      <c r="IU152" s="584"/>
      <c r="IV152" s="585"/>
      <c r="IW152" s="177">
        <v>160</v>
      </c>
      <c r="IX152" s="584"/>
      <c r="IY152" s="585"/>
      <c r="IZ152" s="177">
        <v>160</v>
      </c>
      <c r="JA152" s="584"/>
      <c r="JB152" s="585"/>
      <c r="JC152" s="177">
        <v>160</v>
      </c>
      <c r="JD152" s="584"/>
      <c r="JE152" s="585"/>
      <c r="JF152" s="177">
        <v>160</v>
      </c>
      <c r="JG152" s="584"/>
      <c r="JH152" s="585"/>
      <c r="JI152" s="568">
        <v>160</v>
      </c>
      <c r="JJ152" s="584"/>
      <c r="JK152" s="585"/>
      <c r="JL152" s="177">
        <v>160</v>
      </c>
      <c r="JM152" s="584"/>
      <c r="JN152" s="585"/>
      <c r="JO152" s="256">
        <f t="shared" si="120"/>
        <v>0</v>
      </c>
      <c r="JP152" s="255">
        <f t="shared" si="121"/>
        <v>0</v>
      </c>
      <c r="JQ152" s="230">
        <f t="shared" si="122"/>
        <v>0</v>
      </c>
      <c r="JR152" s="231">
        <f t="shared" si="123"/>
        <v>0</v>
      </c>
      <c r="JS152" s="1"/>
      <c r="JT152" s="1"/>
      <c r="JU152" s="586">
        <v>160</v>
      </c>
      <c r="JV152" s="591"/>
      <c r="JW152" s="585"/>
      <c r="JX152" s="177">
        <v>160</v>
      </c>
      <c r="JY152" s="584"/>
      <c r="JZ152" s="585"/>
      <c r="KA152" s="205">
        <v>160</v>
      </c>
      <c r="KB152" s="591"/>
      <c r="KC152" s="585"/>
      <c r="KD152" s="205">
        <v>160</v>
      </c>
      <c r="KE152" s="591"/>
      <c r="KF152" s="585"/>
      <c r="KG152" s="177">
        <v>160</v>
      </c>
      <c r="KH152" s="584"/>
      <c r="KI152" s="585"/>
      <c r="KJ152" s="177">
        <v>160</v>
      </c>
      <c r="KK152" s="584"/>
      <c r="KL152" s="585"/>
      <c r="KM152" s="177">
        <v>160</v>
      </c>
      <c r="KN152" s="584"/>
      <c r="KO152" s="585"/>
      <c r="KP152" s="177">
        <v>160</v>
      </c>
      <c r="KQ152" s="584"/>
      <c r="KR152" s="585"/>
      <c r="KS152" s="256">
        <f t="shared" si="124"/>
        <v>0</v>
      </c>
      <c r="KT152" s="255">
        <f t="shared" si="125"/>
        <v>0</v>
      </c>
      <c r="KU152" s="230">
        <f t="shared" si="126"/>
        <v>0</v>
      </c>
      <c r="KV152" s="231">
        <f t="shared" si="127"/>
        <v>0</v>
      </c>
      <c r="KW152" s="1"/>
      <c r="KX152" s="1"/>
      <c r="KY152" s="589" t="s">
        <v>300</v>
      </c>
      <c r="KZ152" s="595">
        <v>160</v>
      </c>
      <c r="LA152" s="591"/>
      <c r="LB152" s="178"/>
      <c r="LC152" s="256">
        <f t="shared" si="128"/>
        <v>0</v>
      </c>
      <c r="LD152" s="231">
        <f t="shared" si="132"/>
        <v>0</v>
      </c>
      <c r="LE152" s="230">
        <f t="shared" si="129"/>
        <v>0</v>
      </c>
      <c r="LF152" s="255">
        <f t="shared" si="133"/>
        <v>0</v>
      </c>
      <c r="LG152" s="592"/>
      <c r="LH152" s="1"/>
      <c r="LI152" s="1"/>
      <c r="LJ152" s="232">
        <f t="shared" si="193"/>
        <v>0</v>
      </c>
      <c r="LK152" s="259">
        <f t="shared" si="194"/>
        <v>0</v>
      </c>
      <c r="LL152" s="230">
        <f t="shared" si="195"/>
        <v>0</v>
      </c>
      <c r="LM152" s="231">
        <f t="shared" si="196"/>
        <v>0</v>
      </c>
      <c r="LN152" s="234">
        <f t="shared" si="197"/>
        <v>0</v>
      </c>
      <c r="LO152" s="233">
        <f t="shared" si="198"/>
        <v>0</v>
      </c>
      <c r="LP152" s="230">
        <f t="shared" si="199"/>
        <v>0</v>
      </c>
      <c r="LQ152" s="255">
        <f t="shared" si="200"/>
        <v>0</v>
      </c>
      <c r="LR152" s="426">
        <f t="shared" si="201"/>
        <v>0</v>
      </c>
      <c r="LS152" s="434">
        <f t="shared" si="202"/>
        <v>0</v>
      </c>
      <c r="LT152" s="426">
        <f t="shared" si="203"/>
        <v>0</v>
      </c>
      <c r="LU152" s="431">
        <f t="shared" si="204"/>
        <v>0</v>
      </c>
      <c r="LV152" s="429" t="s">
        <v>343</v>
      </c>
      <c r="LW152" s="434" t="s">
        <v>343</v>
      </c>
      <c r="LX152" s="426">
        <f t="shared" si="205"/>
        <v>0</v>
      </c>
      <c r="LY152" s="431">
        <f t="shared" si="206"/>
        <v>0</v>
      </c>
      <c r="LZ152" s="1"/>
      <c r="MD152" s="26"/>
      <c r="ME152" s="26"/>
      <c r="MG152" s="26"/>
    </row>
    <row r="153" spans="2:345" s="4" customFormat="1" ht="16.5" customHeight="1" x14ac:dyDescent="0.25">
      <c r="B153" s="46" t="s">
        <v>357</v>
      </c>
      <c r="C153" s="952"/>
      <c r="D153" s="953"/>
      <c r="E153" s="313"/>
      <c r="F153" s="314"/>
      <c r="G153" s="315"/>
      <c r="H153" s="59"/>
      <c r="I153" s="57">
        <f>INT(ROUND(F153,2)*(IF(RIGHT(G153,1)="*",data!$J$11*H153+(IF(H153&gt;0, data!$K$11,0)),(IF(G153&gt;0,data!$J$11*RIGHT(G153,5)+data!$K$11,0)))))</f>
        <v>0</v>
      </c>
      <c r="J153" s="57">
        <f t="shared" si="148"/>
        <v>0</v>
      </c>
      <c r="K153" s="319"/>
      <c r="L153" s="320"/>
      <c r="M153" s="318"/>
      <c r="N153" s="57">
        <f>INT(ROUND(F153,2)*(IF(J153&gt;0,(IF(L153="ano",data!$J$6,0)),0)))</f>
        <v>0</v>
      </c>
      <c r="O153" s="61">
        <f t="shared" si="149"/>
        <v>0</v>
      </c>
      <c r="P153" s="63">
        <f t="shared" si="150"/>
        <v>0</v>
      </c>
      <c r="Q153" s="26"/>
      <c r="R153" s="292" t="str">
        <f t="shared" si="151"/>
        <v/>
      </c>
      <c r="S153" s="293" t="str">
        <f t="shared" si="152"/>
        <v/>
      </c>
      <c r="T153" s="65" t="s">
        <v>343</v>
      </c>
      <c r="U153" s="294" t="str">
        <f t="shared" si="153"/>
        <v/>
      </c>
      <c r="V153" s="4">
        <f t="shared" si="131"/>
        <v>0</v>
      </c>
      <c r="W153" s="26">
        <f t="shared" si="154"/>
        <v>0</v>
      </c>
      <c r="X153" s="26">
        <f>IF(OR(G153=data!$I$18,G153=data!$I$19,G153=data!$I$20,G153=data!$I$21,G153=data!$I$22,G153=data!$I$23,G153=data!$I$24,G153=data!$I$25,G153=data!$I$26,G153=data!$I$27,G153=data!$I$28,G153=data!$I$29,G153=data!$I$30,G153=data!$I$31,G153=data!$I$32,G153=data!$I$33,G153=data!$I$34,G153=data!$I$35,G153=data!$I$36,G153=data!$I$37,G153=data!$I$38,G153=data!$I$39,G153=data!$I$40,G153=data!$I$41,G153=data!$I$42,G153=data!$I$43,G153=data!$I$44),1,0)</f>
        <v>0</v>
      </c>
      <c r="Z153" s="179" t="s">
        <v>300</v>
      </c>
      <c r="AA153" s="10"/>
      <c r="AB153" s="10"/>
      <c r="AC153" s="171">
        <v>160</v>
      </c>
      <c r="AD153" s="336"/>
      <c r="AE153" s="227"/>
      <c r="AF153" s="171">
        <v>160</v>
      </c>
      <c r="AG153" s="336"/>
      <c r="AH153" s="227"/>
      <c r="AI153" s="171">
        <v>160</v>
      </c>
      <c r="AJ153" s="336"/>
      <c r="AK153" s="227"/>
      <c r="AL153" s="171">
        <v>160</v>
      </c>
      <c r="AM153" s="336"/>
      <c r="AN153" s="227"/>
      <c r="AO153" s="171">
        <v>160</v>
      </c>
      <c r="AP153" s="336"/>
      <c r="AQ153" s="227"/>
      <c r="AR153" s="171">
        <v>160</v>
      </c>
      <c r="AS153" s="336"/>
      <c r="AT153" s="227"/>
      <c r="AU153" s="171">
        <v>160</v>
      </c>
      <c r="AV153" s="336"/>
      <c r="AW153" s="227"/>
      <c r="AX153" s="171">
        <v>160</v>
      </c>
      <c r="AY153" s="336"/>
      <c r="AZ153" s="227"/>
      <c r="BA153" s="171">
        <v>160</v>
      </c>
      <c r="BB153" s="336"/>
      <c r="BC153" s="227"/>
      <c r="BD153" s="171">
        <v>160</v>
      </c>
      <c r="BE153" s="336"/>
      <c r="BF153" s="227"/>
      <c r="BG153" s="171">
        <v>160</v>
      </c>
      <c r="BH153" s="336"/>
      <c r="BI153" s="227"/>
      <c r="BJ153" s="171">
        <v>160</v>
      </c>
      <c r="BK153" s="336"/>
      <c r="BL153" s="227"/>
      <c r="BM153" s="337">
        <f t="shared" si="207"/>
        <v>0</v>
      </c>
      <c r="BN153" s="231">
        <f t="shared" si="93"/>
        <v>0</v>
      </c>
      <c r="BO153" s="230">
        <f t="shared" si="208"/>
        <v>0</v>
      </c>
      <c r="BP153" s="231">
        <f t="shared" si="95"/>
        <v>0</v>
      </c>
      <c r="BQ153" s="1"/>
      <c r="BR153" s="1"/>
      <c r="BS153" s="167">
        <v>160</v>
      </c>
      <c r="BT153" s="335"/>
      <c r="BU153" s="180"/>
      <c r="BV153" s="167">
        <v>160</v>
      </c>
      <c r="BW153" s="335"/>
      <c r="BX153" s="180"/>
      <c r="BY153" s="167">
        <v>160</v>
      </c>
      <c r="BZ153" s="335"/>
      <c r="CA153" s="180"/>
      <c r="CB153" s="167">
        <v>160</v>
      </c>
      <c r="CC153" s="335"/>
      <c r="CD153" s="180"/>
      <c r="CE153" s="167">
        <v>160</v>
      </c>
      <c r="CF153" s="335"/>
      <c r="CG153" s="180"/>
      <c r="CH153" s="167">
        <v>160</v>
      </c>
      <c r="CI153" s="335"/>
      <c r="CJ153" s="180"/>
      <c r="CK153" s="167">
        <v>160</v>
      </c>
      <c r="CL153" s="335"/>
      <c r="CM153" s="180"/>
      <c r="CN153" s="167">
        <v>160</v>
      </c>
      <c r="CO153" s="335"/>
      <c r="CP153" s="180"/>
      <c r="CQ153" s="256">
        <f t="shared" si="96"/>
        <v>0</v>
      </c>
      <c r="CR153" s="255">
        <f t="shared" si="97"/>
        <v>0</v>
      </c>
      <c r="CS153" s="230">
        <f t="shared" si="98"/>
        <v>0</v>
      </c>
      <c r="CT153" s="231">
        <f t="shared" si="99"/>
        <v>0</v>
      </c>
      <c r="CU153" s="1"/>
      <c r="CV153" s="1"/>
      <c r="CW153" s="167">
        <v>160</v>
      </c>
      <c r="CX153" s="351"/>
      <c r="CY153" s="172"/>
      <c r="CZ153" s="198">
        <v>160</v>
      </c>
      <c r="DA153" s="336"/>
      <c r="DB153" s="172"/>
      <c r="DC153" s="198">
        <v>160</v>
      </c>
      <c r="DD153" s="336"/>
      <c r="DE153" s="172"/>
      <c r="DF153" s="198">
        <v>160</v>
      </c>
      <c r="DG153" s="336"/>
      <c r="DH153" s="172"/>
      <c r="DI153" s="198">
        <v>160</v>
      </c>
      <c r="DJ153" s="336"/>
      <c r="DK153" s="172"/>
      <c r="DL153" s="167">
        <v>160</v>
      </c>
      <c r="DM153" s="351"/>
      <c r="DN153" s="172"/>
      <c r="DO153" s="198">
        <v>160</v>
      </c>
      <c r="DP153" s="336"/>
      <c r="DQ153" s="172"/>
      <c r="DR153" s="198">
        <v>160</v>
      </c>
      <c r="DS153" s="336"/>
      <c r="DT153" s="172"/>
      <c r="DU153" s="256">
        <f t="shared" si="100"/>
        <v>0</v>
      </c>
      <c r="DV153" s="255">
        <f t="shared" si="101"/>
        <v>0</v>
      </c>
      <c r="DW153" s="230">
        <f t="shared" si="102"/>
        <v>0</v>
      </c>
      <c r="DX153" s="231">
        <f t="shared" si="103"/>
        <v>0</v>
      </c>
      <c r="DY153" s="1"/>
      <c r="DZ153" s="1"/>
      <c r="EA153" s="357">
        <v>160</v>
      </c>
      <c r="EB153" s="335"/>
      <c r="EC153" s="172"/>
      <c r="ED153" s="198">
        <v>160</v>
      </c>
      <c r="EE153" s="335"/>
      <c r="EF153" s="172"/>
      <c r="EG153" s="198">
        <v>160</v>
      </c>
      <c r="EH153" s="335"/>
      <c r="EI153" s="172"/>
      <c r="EJ153" s="198">
        <v>160</v>
      </c>
      <c r="EK153" s="335"/>
      <c r="EL153" s="172"/>
      <c r="EM153" s="167">
        <v>160</v>
      </c>
      <c r="EN153" s="351"/>
      <c r="EO153" s="172"/>
      <c r="EP153" s="198">
        <v>160</v>
      </c>
      <c r="EQ153" s="335"/>
      <c r="ER153" s="172"/>
      <c r="ES153" s="167">
        <v>160</v>
      </c>
      <c r="ET153" s="351"/>
      <c r="EU153" s="172"/>
      <c r="EV153" s="198">
        <v>160</v>
      </c>
      <c r="EW153" s="335"/>
      <c r="EX153" s="172"/>
      <c r="EY153" s="256">
        <f t="shared" si="104"/>
        <v>0</v>
      </c>
      <c r="EZ153" s="255">
        <f t="shared" si="105"/>
        <v>0</v>
      </c>
      <c r="FA153" s="230">
        <f t="shared" si="106"/>
        <v>0</v>
      </c>
      <c r="FB153" s="231">
        <f t="shared" si="107"/>
        <v>0</v>
      </c>
      <c r="FC153" s="1"/>
      <c r="FD153" s="1"/>
      <c r="FE153" s="357">
        <v>160</v>
      </c>
      <c r="FF153" s="335"/>
      <c r="FG153" s="172"/>
      <c r="FH153" s="198">
        <v>160</v>
      </c>
      <c r="FI153" s="335"/>
      <c r="FJ153" s="172"/>
      <c r="FK153" s="198">
        <v>160</v>
      </c>
      <c r="FL153" s="335"/>
      <c r="FM153" s="172"/>
      <c r="FN153" s="198">
        <v>160</v>
      </c>
      <c r="FO153" s="335"/>
      <c r="FP153" s="172"/>
      <c r="FQ153" s="198">
        <v>160</v>
      </c>
      <c r="FR153" s="335"/>
      <c r="FS153" s="172"/>
      <c r="FT153" s="198">
        <v>160</v>
      </c>
      <c r="FU153" s="335"/>
      <c r="FV153" s="172"/>
      <c r="FW153" s="198">
        <v>160</v>
      </c>
      <c r="FX153" s="335"/>
      <c r="FY153" s="172"/>
      <c r="FZ153" s="198">
        <v>160</v>
      </c>
      <c r="GA153" s="335"/>
      <c r="GB153" s="172"/>
      <c r="GC153" s="256">
        <f t="shared" si="108"/>
        <v>0</v>
      </c>
      <c r="GD153" s="255">
        <f t="shared" si="109"/>
        <v>0</v>
      </c>
      <c r="GE153" s="230">
        <f t="shared" si="110"/>
        <v>0</v>
      </c>
      <c r="GF153" s="231">
        <f t="shared" si="111"/>
        <v>0</v>
      </c>
      <c r="GG153" s="1"/>
      <c r="GH153" s="1"/>
      <c r="GI153" s="357">
        <v>160</v>
      </c>
      <c r="GJ153" s="335"/>
      <c r="GK153" s="172"/>
      <c r="GL153" s="198">
        <v>160</v>
      </c>
      <c r="GM153" s="335"/>
      <c r="GN153" s="172"/>
      <c r="GO153" s="167">
        <v>160</v>
      </c>
      <c r="GP153" s="351"/>
      <c r="GQ153" s="172"/>
      <c r="GR153" s="167">
        <v>160</v>
      </c>
      <c r="GS153" s="351"/>
      <c r="GT153" s="172"/>
      <c r="GU153" s="167">
        <v>160</v>
      </c>
      <c r="GV153" s="351"/>
      <c r="GW153" s="172"/>
      <c r="GX153" s="167">
        <v>160</v>
      </c>
      <c r="GY153" s="351"/>
      <c r="GZ153" s="172"/>
      <c r="HA153" s="198">
        <v>160</v>
      </c>
      <c r="HB153" s="335"/>
      <c r="HC153" s="172"/>
      <c r="HD153" s="198">
        <v>160</v>
      </c>
      <c r="HE153" s="335"/>
      <c r="HF153" s="172"/>
      <c r="HG153" s="256">
        <f t="shared" si="112"/>
        <v>0</v>
      </c>
      <c r="HH153" s="255">
        <f t="shared" si="113"/>
        <v>0</v>
      </c>
      <c r="HI153" s="230">
        <f t="shared" si="114"/>
        <v>0</v>
      </c>
      <c r="HJ153" s="231">
        <f t="shared" si="115"/>
        <v>0</v>
      </c>
      <c r="HK153" s="1"/>
      <c r="HL153" s="1"/>
      <c r="HM153" s="167">
        <v>160</v>
      </c>
      <c r="HN153" s="351"/>
      <c r="HO153" s="172"/>
      <c r="HP153" s="167">
        <v>160</v>
      </c>
      <c r="HQ153" s="351"/>
      <c r="HR153" s="172"/>
      <c r="HS153" s="167">
        <v>160</v>
      </c>
      <c r="HT153" s="351"/>
      <c r="HU153" s="172"/>
      <c r="HV153" s="167">
        <v>160</v>
      </c>
      <c r="HW153" s="351"/>
      <c r="HX153" s="172"/>
      <c r="HY153" s="167">
        <v>160</v>
      </c>
      <c r="HZ153" s="351"/>
      <c r="IA153" s="172"/>
      <c r="IB153" s="167">
        <v>160</v>
      </c>
      <c r="IC153" s="351"/>
      <c r="ID153" s="172"/>
      <c r="IE153" s="167">
        <v>160</v>
      </c>
      <c r="IF153" s="351"/>
      <c r="IG153" s="172"/>
      <c r="IH153" s="167">
        <v>160</v>
      </c>
      <c r="II153" s="351"/>
      <c r="IJ153" s="172"/>
      <c r="IK153" s="256">
        <f t="shared" si="116"/>
        <v>0</v>
      </c>
      <c r="IL153" s="255">
        <f t="shared" si="117"/>
        <v>0</v>
      </c>
      <c r="IM153" s="230">
        <f t="shared" si="118"/>
        <v>0</v>
      </c>
      <c r="IN153" s="231">
        <f t="shared" si="119"/>
        <v>0</v>
      </c>
      <c r="IO153" s="1"/>
      <c r="IP153" s="1"/>
      <c r="IQ153" s="167">
        <v>160</v>
      </c>
      <c r="IR153" s="351"/>
      <c r="IS153" s="172"/>
      <c r="IT153" s="167">
        <v>160</v>
      </c>
      <c r="IU153" s="351"/>
      <c r="IV153" s="172"/>
      <c r="IW153" s="167">
        <v>160</v>
      </c>
      <c r="IX153" s="351"/>
      <c r="IY153" s="172"/>
      <c r="IZ153" s="167">
        <v>160</v>
      </c>
      <c r="JA153" s="351"/>
      <c r="JB153" s="172"/>
      <c r="JC153" s="167">
        <v>160</v>
      </c>
      <c r="JD153" s="351"/>
      <c r="JE153" s="172"/>
      <c r="JF153" s="167">
        <v>160</v>
      </c>
      <c r="JG153" s="351"/>
      <c r="JH153" s="172"/>
      <c r="JI153" s="209">
        <v>160</v>
      </c>
      <c r="JJ153" s="351"/>
      <c r="JK153" s="172"/>
      <c r="JL153" s="167">
        <v>160</v>
      </c>
      <c r="JM153" s="351"/>
      <c r="JN153" s="172"/>
      <c r="JO153" s="256">
        <f t="shared" si="120"/>
        <v>0</v>
      </c>
      <c r="JP153" s="255">
        <f t="shared" si="121"/>
        <v>0</v>
      </c>
      <c r="JQ153" s="230">
        <f t="shared" si="122"/>
        <v>0</v>
      </c>
      <c r="JR153" s="231">
        <f t="shared" si="123"/>
        <v>0</v>
      </c>
      <c r="JS153" s="1"/>
      <c r="JT153" s="1"/>
      <c r="JU153" s="357">
        <v>160</v>
      </c>
      <c r="JV153" s="335"/>
      <c r="JW153" s="172"/>
      <c r="JX153" s="167">
        <v>160</v>
      </c>
      <c r="JY153" s="351"/>
      <c r="JZ153" s="172"/>
      <c r="KA153" s="198">
        <v>160</v>
      </c>
      <c r="KB153" s="335"/>
      <c r="KC153" s="172"/>
      <c r="KD153" s="198">
        <v>160</v>
      </c>
      <c r="KE153" s="335"/>
      <c r="KF153" s="172"/>
      <c r="KG153" s="167">
        <v>160</v>
      </c>
      <c r="KH153" s="351"/>
      <c r="KI153" s="172"/>
      <c r="KJ153" s="167">
        <v>160</v>
      </c>
      <c r="KK153" s="351"/>
      <c r="KL153" s="172"/>
      <c r="KM153" s="167">
        <v>160</v>
      </c>
      <c r="KN153" s="351"/>
      <c r="KO153" s="172"/>
      <c r="KP153" s="167">
        <v>160</v>
      </c>
      <c r="KQ153" s="351"/>
      <c r="KR153" s="172"/>
      <c r="KS153" s="256">
        <f t="shared" si="124"/>
        <v>0</v>
      </c>
      <c r="KT153" s="255">
        <f t="shared" si="125"/>
        <v>0</v>
      </c>
      <c r="KU153" s="230">
        <f t="shared" si="126"/>
        <v>0</v>
      </c>
      <c r="KV153" s="231">
        <f t="shared" si="127"/>
        <v>0</v>
      </c>
      <c r="KW153" s="1"/>
      <c r="KX153" s="1"/>
      <c r="KY153" s="287" t="s">
        <v>300</v>
      </c>
      <c r="KZ153" s="365">
        <v>160</v>
      </c>
      <c r="LA153" s="335"/>
      <c r="LB153" s="180"/>
      <c r="LC153" s="256">
        <f t="shared" si="128"/>
        <v>0</v>
      </c>
      <c r="LD153" s="231">
        <f t="shared" si="132"/>
        <v>0</v>
      </c>
      <c r="LE153" s="230">
        <f t="shared" si="129"/>
        <v>0</v>
      </c>
      <c r="LF153" s="255">
        <f t="shared" si="133"/>
        <v>0</v>
      </c>
      <c r="LG153" s="297"/>
      <c r="LH153" s="1"/>
      <c r="LI153" s="1"/>
      <c r="LJ153" s="232">
        <f t="shared" si="193"/>
        <v>0</v>
      </c>
      <c r="LK153" s="259">
        <f t="shared" si="194"/>
        <v>0</v>
      </c>
      <c r="LL153" s="230">
        <f t="shared" si="195"/>
        <v>0</v>
      </c>
      <c r="LM153" s="231">
        <f t="shared" si="196"/>
        <v>0</v>
      </c>
      <c r="LN153" s="234">
        <f t="shared" si="197"/>
        <v>0</v>
      </c>
      <c r="LO153" s="233">
        <f t="shared" si="198"/>
        <v>0</v>
      </c>
      <c r="LP153" s="230">
        <f t="shared" si="199"/>
        <v>0</v>
      </c>
      <c r="LQ153" s="255">
        <f t="shared" si="200"/>
        <v>0</v>
      </c>
      <c r="LR153" s="426">
        <f t="shared" si="201"/>
        <v>0</v>
      </c>
      <c r="LS153" s="434">
        <f t="shared" si="202"/>
        <v>0</v>
      </c>
      <c r="LT153" s="426">
        <f t="shared" si="203"/>
        <v>0</v>
      </c>
      <c r="LU153" s="431">
        <f t="shared" si="204"/>
        <v>0</v>
      </c>
      <c r="LV153" s="429" t="s">
        <v>343</v>
      </c>
      <c r="LW153" s="434" t="s">
        <v>343</v>
      </c>
      <c r="LX153" s="426">
        <f t="shared" si="205"/>
        <v>0</v>
      </c>
      <c r="LY153" s="431">
        <f t="shared" si="206"/>
        <v>0</v>
      </c>
      <c r="LZ153" s="1"/>
      <c r="MD153" s="26"/>
      <c r="ME153" s="26"/>
      <c r="MG153" s="26"/>
    </row>
    <row r="154" spans="2:345" s="4" customFormat="1" ht="15" hidden="1" customHeight="1" x14ac:dyDescent="0.25">
      <c r="B154" s="46"/>
      <c r="C154" s="948"/>
      <c r="D154" s="949"/>
      <c r="E154" s="601"/>
      <c r="F154" s="602"/>
      <c r="G154" s="603"/>
      <c r="H154" s="58"/>
      <c r="I154" s="57">
        <f>INT(ROUND(F154,2)*(IF(RIGHT(G154,1)="*",data!$J$11*H154+(IF(H154&gt;0, data!$K$11,0)),(IF(G154&gt;0,data!$J$11*RIGHT(G154,5)+data!$K$11,0)))))</f>
        <v>0</v>
      </c>
      <c r="J154" s="57">
        <f t="shared" si="148"/>
        <v>0</v>
      </c>
      <c r="K154" s="594"/>
      <c r="L154" s="567"/>
      <c r="M154" s="131"/>
      <c r="N154" s="57">
        <f>INT(ROUND(F154,2)*(IF(J154&gt;0,(IF(L154="ano",data!$J$6,0)),0)))</f>
        <v>0</v>
      </c>
      <c r="O154" s="61">
        <f t="shared" si="149"/>
        <v>0</v>
      </c>
      <c r="P154" s="63">
        <f t="shared" si="150"/>
        <v>0</v>
      </c>
      <c r="Q154" s="26"/>
      <c r="R154" s="292" t="str">
        <f t="shared" si="151"/>
        <v/>
      </c>
      <c r="S154" s="293" t="str">
        <f t="shared" si="152"/>
        <v/>
      </c>
      <c r="T154" s="65" t="s">
        <v>343</v>
      </c>
      <c r="U154" s="294" t="str">
        <f t="shared" si="153"/>
        <v/>
      </c>
      <c r="V154" s="4">
        <f t="shared" si="131"/>
        <v>0</v>
      </c>
      <c r="W154" s="26">
        <f t="shared" si="154"/>
        <v>0</v>
      </c>
      <c r="X154" s="26">
        <f>IF(OR(G154=data!$I$18,G154=data!$I$19,G154=data!$I$20,G154=data!$I$21,G154=data!$I$22,G154=data!$I$23,G154=data!$I$24,G154=data!$I$25,G154=data!$I$26,G154=data!$I$27,G154=data!$I$28,G154=data!$I$29,G154=data!$I$30,G154=data!$I$31,G154=data!$I$32,G154=data!$I$33,G154=data!$I$34,G154=data!$I$35,G154=data!$I$36,G154=data!$I$37,G154=data!$I$38,G154=data!$I$39,G154=data!$I$40,G154=data!$I$41,G154=data!$I$42,G154=data!$I$43,G154=data!$I$44),1,0)</f>
        <v>0</v>
      </c>
      <c r="Z154" s="176" t="s">
        <v>300</v>
      </c>
      <c r="AA154" s="10"/>
      <c r="AB154" s="10"/>
      <c r="AC154" s="578">
        <v>160</v>
      </c>
      <c r="AD154" s="579"/>
      <c r="AE154" s="580"/>
      <c r="AF154" s="578">
        <v>160</v>
      </c>
      <c r="AG154" s="579"/>
      <c r="AH154" s="580"/>
      <c r="AI154" s="578">
        <v>160</v>
      </c>
      <c r="AJ154" s="579"/>
      <c r="AK154" s="580"/>
      <c r="AL154" s="578">
        <v>160</v>
      </c>
      <c r="AM154" s="579"/>
      <c r="AN154" s="580"/>
      <c r="AO154" s="578">
        <v>160</v>
      </c>
      <c r="AP154" s="579"/>
      <c r="AQ154" s="580"/>
      <c r="AR154" s="578">
        <v>160</v>
      </c>
      <c r="AS154" s="579"/>
      <c r="AT154" s="580"/>
      <c r="AU154" s="578">
        <v>160</v>
      </c>
      <c r="AV154" s="579"/>
      <c r="AW154" s="580"/>
      <c r="AX154" s="578">
        <v>160</v>
      </c>
      <c r="AY154" s="579"/>
      <c r="AZ154" s="580"/>
      <c r="BA154" s="578">
        <v>160</v>
      </c>
      <c r="BB154" s="579"/>
      <c r="BC154" s="580"/>
      <c r="BD154" s="578">
        <v>160</v>
      </c>
      <c r="BE154" s="579"/>
      <c r="BF154" s="580"/>
      <c r="BG154" s="578">
        <v>160</v>
      </c>
      <c r="BH154" s="579"/>
      <c r="BI154" s="580"/>
      <c r="BJ154" s="578">
        <v>160</v>
      </c>
      <c r="BK154" s="579"/>
      <c r="BL154" s="580"/>
      <c r="BM154" s="337">
        <f t="shared" si="207"/>
        <v>0</v>
      </c>
      <c r="BN154" s="231">
        <f t="shared" si="93"/>
        <v>0</v>
      </c>
      <c r="BO154" s="230">
        <f t="shared" si="208"/>
        <v>0</v>
      </c>
      <c r="BP154" s="231">
        <f t="shared" si="95"/>
        <v>0</v>
      </c>
      <c r="BQ154" s="1"/>
      <c r="BR154" s="1"/>
      <c r="BS154" s="177">
        <v>160</v>
      </c>
      <c r="BT154" s="591"/>
      <c r="BU154" s="178"/>
      <c r="BV154" s="177">
        <v>160</v>
      </c>
      <c r="BW154" s="591"/>
      <c r="BX154" s="178"/>
      <c r="BY154" s="177">
        <v>160</v>
      </c>
      <c r="BZ154" s="591"/>
      <c r="CA154" s="178"/>
      <c r="CB154" s="177">
        <v>160</v>
      </c>
      <c r="CC154" s="591"/>
      <c r="CD154" s="178"/>
      <c r="CE154" s="177">
        <v>160</v>
      </c>
      <c r="CF154" s="591"/>
      <c r="CG154" s="178"/>
      <c r="CH154" s="177">
        <v>160</v>
      </c>
      <c r="CI154" s="591"/>
      <c r="CJ154" s="178"/>
      <c r="CK154" s="177">
        <v>160</v>
      </c>
      <c r="CL154" s="591"/>
      <c r="CM154" s="178"/>
      <c r="CN154" s="177">
        <v>160</v>
      </c>
      <c r="CO154" s="591"/>
      <c r="CP154" s="178"/>
      <c r="CQ154" s="256">
        <f t="shared" si="96"/>
        <v>0</v>
      </c>
      <c r="CR154" s="255">
        <f t="shared" si="97"/>
        <v>0</v>
      </c>
      <c r="CS154" s="230">
        <f t="shared" si="98"/>
        <v>0</v>
      </c>
      <c r="CT154" s="231">
        <f t="shared" si="99"/>
        <v>0</v>
      </c>
      <c r="CU154" s="1"/>
      <c r="CV154" s="1"/>
      <c r="CW154" s="177">
        <v>160</v>
      </c>
      <c r="CX154" s="584"/>
      <c r="CY154" s="585"/>
      <c r="CZ154" s="205">
        <v>160</v>
      </c>
      <c r="DA154" s="579"/>
      <c r="DB154" s="585"/>
      <c r="DC154" s="205">
        <v>160</v>
      </c>
      <c r="DD154" s="579"/>
      <c r="DE154" s="585"/>
      <c r="DF154" s="205">
        <v>160</v>
      </c>
      <c r="DG154" s="579"/>
      <c r="DH154" s="585"/>
      <c r="DI154" s="205">
        <v>160</v>
      </c>
      <c r="DJ154" s="579"/>
      <c r="DK154" s="585"/>
      <c r="DL154" s="177">
        <v>160</v>
      </c>
      <c r="DM154" s="584"/>
      <c r="DN154" s="585"/>
      <c r="DO154" s="205">
        <v>160</v>
      </c>
      <c r="DP154" s="579"/>
      <c r="DQ154" s="585"/>
      <c r="DR154" s="205">
        <v>160</v>
      </c>
      <c r="DS154" s="579"/>
      <c r="DT154" s="585"/>
      <c r="DU154" s="256">
        <f t="shared" si="100"/>
        <v>0</v>
      </c>
      <c r="DV154" s="255">
        <f t="shared" si="101"/>
        <v>0</v>
      </c>
      <c r="DW154" s="230">
        <f t="shared" si="102"/>
        <v>0</v>
      </c>
      <c r="DX154" s="231">
        <f t="shared" si="103"/>
        <v>0</v>
      </c>
      <c r="DY154" s="1"/>
      <c r="DZ154" s="1"/>
      <c r="EA154" s="586">
        <v>160</v>
      </c>
      <c r="EB154" s="591"/>
      <c r="EC154" s="585"/>
      <c r="ED154" s="205">
        <v>160</v>
      </c>
      <c r="EE154" s="591"/>
      <c r="EF154" s="585"/>
      <c r="EG154" s="205">
        <v>160</v>
      </c>
      <c r="EH154" s="591"/>
      <c r="EI154" s="585"/>
      <c r="EJ154" s="205">
        <v>160</v>
      </c>
      <c r="EK154" s="591"/>
      <c r="EL154" s="585"/>
      <c r="EM154" s="177">
        <v>160</v>
      </c>
      <c r="EN154" s="584"/>
      <c r="EO154" s="585"/>
      <c r="EP154" s="205">
        <v>160</v>
      </c>
      <c r="EQ154" s="591"/>
      <c r="ER154" s="585"/>
      <c r="ES154" s="177">
        <v>160</v>
      </c>
      <c r="ET154" s="584"/>
      <c r="EU154" s="585"/>
      <c r="EV154" s="205">
        <v>160</v>
      </c>
      <c r="EW154" s="591"/>
      <c r="EX154" s="585"/>
      <c r="EY154" s="256">
        <f t="shared" si="104"/>
        <v>0</v>
      </c>
      <c r="EZ154" s="255">
        <f t="shared" si="105"/>
        <v>0</v>
      </c>
      <c r="FA154" s="230">
        <f t="shared" si="106"/>
        <v>0</v>
      </c>
      <c r="FB154" s="231">
        <f t="shared" si="107"/>
        <v>0</v>
      </c>
      <c r="FC154" s="1"/>
      <c r="FD154" s="1"/>
      <c r="FE154" s="586">
        <v>160</v>
      </c>
      <c r="FF154" s="591"/>
      <c r="FG154" s="585"/>
      <c r="FH154" s="205">
        <v>160</v>
      </c>
      <c r="FI154" s="591"/>
      <c r="FJ154" s="585"/>
      <c r="FK154" s="205">
        <v>160</v>
      </c>
      <c r="FL154" s="591"/>
      <c r="FM154" s="585"/>
      <c r="FN154" s="205">
        <v>160</v>
      </c>
      <c r="FO154" s="591"/>
      <c r="FP154" s="585"/>
      <c r="FQ154" s="205">
        <v>160</v>
      </c>
      <c r="FR154" s="591"/>
      <c r="FS154" s="585"/>
      <c r="FT154" s="205">
        <v>160</v>
      </c>
      <c r="FU154" s="591"/>
      <c r="FV154" s="585"/>
      <c r="FW154" s="205">
        <v>160</v>
      </c>
      <c r="FX154" s="591"/>
      <c r="FY154" s="585"/>
      <c r="FZ154" s="205">
        <v>160</v>
      </c>
      <c r="GA154" s="591"/>
      <c r="GB154" s="585"/>
      <c r="GC154" s="256">
        <f t="shared" si="108"/>
        <v>0</v>
      </c>
      <c r="GD154" s="255">
        <f t="shared" si="109"/>
        <v>0</v>
      </c>
      <c r="GE154" s="230">
        <f t="shared" si="110"/>
        <v>0</v>
      </c>
      <c r="GF154" s="231">
        <f t="shared" si="111"/>
        <v>0</v>
      </c>
      <c r="GG154" s="1"/>
      <c r="GH154" s="1"/>
      <c r="GI154" s="586">
        <v>160</v>
      </c>
      <c r="GJ154" s="591"/>
      <c r="GK154" s="585"/>
      <c r="GL154" s="205">
        <v>160</v>
      </c>
      <c r="GM154" s="591"/>
      <c r="GN154" s="585"/>
      <c r="GO154" s="177">
        <v>160</v>
      </c>
      <c r="GP154" s="584"/>
      <c r="GQ154" s="585"/>
      <c r="GR154" s="177">
        <v>160</v>
      </c>
      <c r="GS154" s="584"/>
      <c r="GT154" s="585"/>
      <c r="GU154" s="177">
        <v>160</v>
      </c>
      <c r="GV154" s="584"/>
      <c r="GW154" s="585"/>
      <c r="GX154" s="177">
        <v>160</v>
      </c>
      <c r="GY154" s="584"/>
      <c r="GZ154" s="585"/>
      <c r="HA154" s="205">
        <v>160</v>
      </c>
      <c r="HB154" s="591"/>
      <c r="HC154" s="585"/>
      <c r="HD154" s="205">
        <v>160</v>
      </c>
      <c r="HE154" s="591"/>
      <c r="HF154" s="585"/>
      <c r="HG154" s="256">
        <f t="shared" si="112"/>
        <v>0</v>
      </c>
      <c r="HH154" s="255">
        <f t="shared" si="113"/>
        <v>0</v>
      </c>
      <c r="HI154" s="230">
        <f t="shared" si="114"/>
        <v>0</v>
      </c>
      <c r="HJ154" s="231">
        <f t="shared" si="115"/>
        <v>0</v>
      </c>
      <c r="HK154" s="1"/>
      <c r="HL154" s="1"/>
      <c r="HM154" s="177">
        <v>160</v>
      </c>
      <c r="HN154" s="584"/>
      <c r="HO154" s="585"/>
      <c r="HP154" s="177">
        <v>160</v>
      </c>
      <c r="HQ154" s="584"/>
      <c r="HR154" s="585"/>
      <c r="HS154" s="177">
        <v>160</v>
      </c>
      <c r="HT154" s="584"/>
      <c r="HU154" s="585"/>
      <c r="HV154" s="177">
        <v>160</v>
      </c>
      <c r="HW154" s="584"/>
      <c r="HX154" s="585"/>
      <c r="HY154" s="177">
        <v>160</v>
      </c>
      <c r="HZ154" s="584"/>
      <c r="IA154" s="585"/>
      <c r="IB154" s="177">
        <v>160</v>
      </c>
      <c r="IC154" s="584"/>
      <c r="ID154" s="585"/>
      <c r="IE154" s="177">
        <v>160</v>
      </c>
      <c r="IF154" s="584"/>
      <c r="IG154" s="585"/>
      <c r="IH154" s="177">
        <v>160</v>
      </c>
      <c r="II154" s="584"/>
      <c r="IJ154" s="585"/>
      <c r="IK154" s="256">
        <f t="shared" si="116"/>
        <v>0</v>
      </c>
      <c r="IL154" s="255">
        <f t="shared" si="117"/>
        <v>0</v>
      </c>
      <c r="IM154" s="230">
        <f t="shared" si="118"/>
        <v>0</v>
      </c>
      <c r="IN154" s="231">
        <f t="shared" si="119"/>
        <v>0</v>
      </c>
      <c r="IO154" s="1"/>
      <c r="IP154" s="1"/>
      <c r="IQ154" s="177">
        <v>160</v>
      </c>
      <c r="IR154" s="584"/>
      <c r="IS154" s="585"/>
      <c r="IT154" s="177">
        <v>160</v>
      </c>
      <c r="IU154" s="584"/>
      <c r="IV154" s="585"/>
      <c r="IW154" s="177">
        <v>160</v>
      </c>
      <c r="IX154" s="584"/>
      <c r="IY154" s="585"/>
      <c r="IZ154" s="177">
        <v>160</v>
      </c>
      <c r="JA154" s="584"/>
      <c r="JB154" s="585"/>
      <c r="JC154" s="177">
        <v>160</v>
      </c>
      <c r="JD154" s="584"/>
      <c r="JE154" s="585"/>
      <c r="JF154" s="177">
        <v>160</v>
      </c>
      <c r="JG154" s="584"/>
      <c r="JH154" s="585"/>
      <c r="JI154" s="568">
        <v>160</v>
      </c>
      <c r="JJ154" s="584"/>
      <c r="JK154" s="585"/>
      <c r="JL154" s="177">
        <v>160</v>
      </c>
      <c r="JM154" s="584"/>
      <c r="JN154" s="585"/>
      <c r="JO154" s="256">
        <f t="shared" si="120"/>
        <v>0</v>
      </c>
      <c r="JP154" s="255">
        <f t="shared" si="121"/>
        <v>0</v>
      </c>
      <c r="JQ154" s="230">
        <f t="shared" si="122"/>
        <v>0</v>
      </c>
      <c r="JR154" s="231">
        <f t="shared" si="123"/>
        <v>0</v>
      </c>
      <c r="JS154" s="1"/>
      <c r="JT154" s="1"/>
      <c r="JU154" s="586">
        <v>160</v>
      </c>
      <c r="JV154" s="591"/>
      <c r="JW154" s="585"/>
      <c r="JX154" s="177">
        <v>160</v>
      </c>
      <c r="JY154" s="584"/>
      <c r="JZ154" s="585"/>
      <c r="KA154" s="205">
        <v>160</v>
      </c>
      <c r="KB154" s="591"/>
      <c r="KC154" s="585"/>
      <c r="KD154" s="205">
        <v>160</v>
      </c>
      <c r="KE154" s="591"/>
      <c r="KF154" s="585"/>
      <c r="KG154" s="177">
        <v>160</v>
      </c>
      <c r="KH154" s="584"/>
      <c r="KI154" s="585"/>
      <c r="KJ154" s="177">
        <v>160</v>
      </c>
      <c r="KK154" s="584"/>
      <c r="KL154" s="585"/>
      <c r="KM154" s="177">
        <v>160</v>
      </c>
      <c r="KN154" s="584"/>
      <c r="KO154" s="585"/>
      <c r="KP154" s="177">
        <v>160</v>
      </c>
      <c r="KQ154" s="584"/>
      <c r="KR154" s="585"/>
      <c r="KS154" s="256">
        <f t="shared" si="124"/>
        <v>0</v>
      </c>
      <c r="KT154" s="255">
        <f t="shared" si="125"/>
        <v>0</v>
      </c>
      <c r="KU154" s="230">
        <f t="shared" si="126"/>
        <v>0</v>
      </c>
      <c r="KV154" s="231">
        <f t="shared" si="127"/>
        <v>0</v>
      </c>
      <c r="KW154" s="1"/>
      <c r="KX154" s="1"/>
      <c r="KY154" s="589" t="s">
        <v>300</v>
      </c>
      <c r="KZ154" s="595">
        <v>160</v>
      </c>
      <c r="LA154" s="591"/>
      <c r="LB154" s="178"/>
      <c r="LC154" s="256">
        <f t="shared" si="128"/>
        <v>0</v>
      </c>
      <c r="LD154" s="231">
        <f t="shared" si="132"/>
        <v>0</v>
      </c>
      <c r="LE154" s="230">
        <f t="shared" si="129"/>
        <v>0</v>
      </c>
      <c r="LF154" s="255">
        <f t="shared" si="133"/>
        <v>0</v>
      </c>
      <c r="LG154" s="592"/>
      <c r="LH154" s="1"/>
      <c r="LI154" s="1"/>
      <c r="LJ154" s="232">
        <f t="shared" si="193"/>
        <v>0</v>
      </c>
      <c r="LK154" s="259">
        <f t="shared" si="194"/>
        <v>0</v>
      </c>
      <c r="LL154" s="230">
        <f t="shared" si="195"/>
        <v>0</v>
      </c>
      <c r="LM154" s="231">
        <f t="shared" si="196"/>
        <v>0</v>
      </c>
      <c r="LN154" s="234">
        <f t="shared" si="197"/>
        <v>0</v>
      </c>
      <c r="LO154" s="233">
        <f t="shared" si="198"/>
        <v>0</v>
      </c>
      <c r="LP154" s="230">
        <f t="shared" si="199"/>
        <v>0</v>
      </c>
      <c r="LQ154" s="255">
        <f t="shared" si="200"/>
        <v>0</v>
      </c>
      <c r="LR154" s="426">
        <f t="shared" si="201"/>
        <v>0</v>
      </c>
      <c r="LS154" s="434">
        <f t="shared" si="202"/>
        <v>0</v>
      </c>
      <c r="LT154" s="426">
        <f t="shared" si="203"/>
        <v>0</v>
      </c>
      <c r="LU154" s="431">
        <f t="shared" si="204"/>
        <v>0</v>
      </c>
      <c r="LV154" s="429" t="s">
        <v>343</v>
      </c>
      <c r="LW154" s="434" t="s">
        <v>343</v>
      </c>
      <c r="LX154" s="426">
        <f t="shared" si="205"/>
        <v>0</v>
      </c>
      <c r="LY154" s="431">
        <f t="shared" si="206"/>
        <v>0</v>
      </c>
      <c r="LZ154" s="1"/>
      <c r="MD154" s="26"/>
      <c r="ME154" s="26"/>
      <c r="MG154" s="26"/>
    </row>
    <row r="155" spans="2:345" s="4" customFormat="1" ht="16.5" customHeight="1" x14ac:dyDescent="0.25">
      <c r="B155" s="46" t="s">
        <v>358</v>
      </c>
      <c r="C155" s="952"/>
      <c r="D155" s="953"/>
      <c r="E155" s="313"/>
      <c r="F155" s="314"/>
      <c r="G155" s="315"/>
      <c r="H155" s="59"/>
      <c r="I155" s="57">
        <f>INT(ROUND(F155,2)*(IF(RIGHT(G155,1)="*",data!$J$11*H155+(IF(H155&gt;0, data!$K$11,0)),(IF(G155&gt;0,data!$J$11*RIGHT(G155,5)+data!$K$11,0)))))</f>
        <v>0</v>
      </c>
      <c r="J155" s="57">
        <f t="shared" si="148"/>
        <v>0</v>
      </c>
      <c r="K155" s="319"/>
      <c r="L155" s="320"/>
      <c r="M155" s="318"/>
      <c r="N155" s="57">
        <f>INT(ROUND(F155,2)*(IF(J155&gt;0,(IF(L155="ano",data!$J$6,0)),0)))</f>
        <v>0</v>
      </c>
      <c r="O155" s="61">
        <f t="shared" si="149"/>
        <v>0</v>
      </c>
      <c r="P155" s="63">
        <f t="shared" si="150"/>
        <v>0</v>
      </c>
      <c r="Q155" s="26"/>
      <c r="R155" s="292" t="str">
        <f t="shared" si="151"/>
        <v/>
      </c>
      <c r="S155" s="293" t="str">
        <f t="shared" si="152"/>
        <v/>
      </c>
      <c r="T155" s="65" t="s">
        <v>343</v>
      </c>
      <c r="U155" s="294" t="str">
        <f t="shared" si="153"/>
        <v/>
      </c>
      <c r="V155" s="4">
        <f t="shared" si="131"/>
        <v>0</v>
      </c>
      <c r="W155" s="26">
        <f t="shared" si="154"/>
        <v>0</v>
      </c>
      <c r="X155" s="26">
        <f>IF(OR(G155=data!$I$18,G155=data!$I$19,G155=data!$I$20,G155=data!$I$21,G155=data!$I$22,G155=data!$I$23,G155=data!$I$24,G155=data!$I$25,G155=data!$I$26,G155=data!$I$27,G155=data!$I$28,G155=data!$I$29,G155=data!$I$30,G155=data!$I$31,G155=data!$I$32,G155=data!$I$33,G155=data!$I$34,G155=data!$I$35,G155=data!$I$36,G155=data!$I$37,G155=data!$I$38,G155=data!$I$39,G155=data!$I$40,G155=data!$I$41,G155=data!$I$42,G155=data!$I$43,G155=data!$I$44),1,0)</f>
        <v>0</v>
      </c>
      <c r="Z155" s="179" t="s">
        <v>300</v>
      </c>
      <c r="AA155" s="10"/>
      <c r="AB155" s="10"/>
      <c r="AC155" s="171">
        <v>160</v>
      </c>
      <c r="AD155" s="336"/>
      <c r="AE155" s="227"/>
      <c r="AF155" s="171">
        <v>160</v>
      </c>
      <c r="AG155" s="336"/>
      <c r="AH155" s="227"/>
      <c r="AI155" s="171">
        <v>160</v>
      </c>
      <c r="AJ155" s="336"/>
      <c r="AK155" s="227"/>
      <c r="AL155" s="171">
        <v>160</v>
      </c>
      <c r="AM155" s="336"/>
      <c r="AN155" s="227"/>
      <c r="AO155" s="171">
        <v>160</v>
      </c>
      <c r="AP155" s="336"/>
      <c r="AQ155" s="227"/>
      <c r="AR155" s="171">
        <v>160</v>
      </c>
      <c r="AS155" s="336"/>
      <c r="AT155" s="227"/>
      <c r="AU155" s="171">
        <v>160</v>
      </c>
      <c r="AV155" s="336"/>
      <c r="AW155" s="227"/>
      <c r="AX155" s="171">
        <v>160</v>
      </c>
      <c r="AY155" s="336"/>
      <c r="AZ155" s="227"/>
      <c r="BA155" s="171">
        <v>160</v>
      </c>
      <c r="BB155" s="336"/>
      <c r="BC155" s="227"/>
      <c r="BD155" s="171">
        <v>160</v>
      </c>
      <c r="BE155" s="336"/>
      <c r="BF155" s="227"/>
      <c r="BG155" s="171">
        <v>160</v>
      </c>
      <c r="BH155" s="336"/>
      <c r="BI155" s="227"/>
      <c r="BJ155" s="171">
        <v>160</v>
      </c>
      <c r="BK155" s="336"/>
      <c r="BL155" s="227"/>
      <c r="BM155" s="337">
        <f t="shared" si="207"/>
        <v>0</v>
      </c>
      <c r="BN155" s="231">
        <f t="shared" ref="BN155:BN174" si="247">FLOOR(BM155*$I155,1)</f>
        <v>0</v>
      </c>
      <c r="BO155" s="230">
        <f t="shared" si="208"/>
        <v>0</v>
      </c>
      <c r="BP155" s="231">
        <f t="shared" ref="BP155:BP174" si="248">FLOOR(BO155*$N155,1)</f>
        <v>0</v>
      </c>
      <c r="BQ155" s="1"/>
      <c r="BR155" s="1"/>
      <c r="BS155" s="167">
        <v>160</v>
      </c>
      <c r="BT155" s="335"/>
      <c r="BU155" s="180"/>
      <c r="BV155" s="167">
        <v>160</v>
      </c>
      <c r="BW155" s="335"/>
      <c r="BX155" s="180"/>
      <c r="BY155" s="167">
        <v>160</v>
      </c>
      <c r="BZ155" s="335"/>
      <c r="CA155" s="180"/>
      <c r="CB155" s="167">
        <v>160</v>
      </c>
      <c r="CC155" s="335"/>
      <c r="CD155" s="180"/>
      <c r="CE155" s="167">
        <v>160</v>
      </c>
      <c r="CF155" s="335"/>
      <c r="CG155" s="180"/>
      <c r="CH155" s="167">
        <v>160</v>
      </c>
      <c r="CI155" s="335"/>
      <c r="CJ155" s="180"/>
      <c r="CK155" s="167">
        <v>160</v>
      </c>
      <c r="CL155" s="335"/>
      <c r="CM155" s="180"/>
      <c r="CN155" s="167">
        <v>160</v>
      </c>
      <c r="CO155" s="335"/>
      <c r="CP155" s="180"/>
      <c r="CQ155" s="256">
        <f t="shared" ref="CQ155:CQ174" si="249">IF($Z155="Ne",0,IF(IF(BT155="",0,((30/(BS155*$F155)*(BS155*$F155-BT155))/30))+IF(BW155="",0,((30/(BV155*$F155)*(BV155*$F155-BW155))/30))+IF(BZ155="",0,((30/(BY155*$F155)*(BY155*$F155-BZ155))/30))+IF(CC155="",0,((30/(CB155*$F155)*(CB155*$F155-CC155))/30))+IF(CF155="",0,((30/(CE155*$F155)*(CE155*$F155-CF155))/30))+IF(CI155="",0,((30/(CH155*$F155)*(CH155*$F155-CI155))/30))+IF(CL155="",0,((30/(CK155*$F155)*(CK155*$F155-CL155))/30))+IF(CO155="",0,((30/(CN155*$F155)*(CN155*$F155-CO155))/30))&gt;($E155-1-$BM155),$E155-1-$BM155,IF(BT155="",0,((30/(BS155*$F155)*(BS155*$F155-BT155))/30))+IF(BW155="",0,((30/(BV155*$F155)*(BV155*$F155-BW155))/30))+IF(BZ155="",0,((30/(BY155*$F155)*(BY155*$F155-BZ155))/30))+IF(CC155="",0,((30/(CB155*$F155)*(CB155*$F155-CC155))/30))+IF(CF155="",0,((30/(CE155*$F155)*(CE155*$F155-CF155))/30))+IF(CI155="",0,((30/(CH155*$F155)*(CH155*$F155-CI155))/30))+IF(CL155="",0,((30/(CK155*$F155)*(CK155*$F155-CL155))/30))+IF(CO155="",0,((30/(CN155*$F155)*(CN155*$F155-CO155))/30))))</f>
        <v>0</v>
      </c>
      <c r="CR155" s="255">
        <f t="shared" ref="CR155:CR174" si="250">FLOOR(CQ155*$I155,1)</f>
        <v>0</v>
      </c>
      <c r="CS155" s="230">
        <f t="shared" ref="CS155:CS174" si="251">IF($Z155="Ne",0,IF(OR($M155=0,$M155=""),0,IF(IF(BU155="Ano",IF(BT155="",0,((30/(BS155*$F155)*(BS155*$F155-BT155))/30)),0)+IF(BX155="Ano",IF(BW155="",0,((30/(BV155*$F155)*(BV155*$F155-BW155))/30)),0)+IF(CA155="Ano",IF(BZ155="",0,((30/(BY155*$F155)*(BY155*$F155-BZ155))/30)),0)+IF(CD155="Ano",IF(CC155="",0,((30/(CB155*$F155)*(CB155*$F155-CC155))/30)),0)+IF(CG155="Ano",IF(CF155="",0,((30/(CE155*$F155)*(CE155*$F155-CF155))/30)),0)+IF(CJ155="Ano",IF(CI155="",0,((30/(CH155*$F155)*(CH155*$F155-CI155))/30)),0)+IF(CM155="Ano",IF(CL155="",0,((30/(CK155*$F155)*(CK155*$F155-CL155))/30)),0)+IF(CP155="Ano",IF(CO155="",0,((30/(CN155*$F155)*(CN155*$F155-CO155))/30)),0)&gt;($M155-1-$BO155),($M155-1-$BO155),IF(BU155="Ano",IF(BT155="",0,((30/(BS155*$F155)*(BS155*$F155-BT155))/30)),0)+IF(BX155="Ano",IF(BW155="",0,((30/(BV155*$F155)*(BV155*$F155-BW155))/30)),0)+IF(CA155="Ano",IF(BZ155="",0,((30/(BY155*$F155)*(BY155*$F155-BZ155))/30)),0)+IF(CD155="Ano",IF(CC155="",0,((30/(CB155*$F155)*(CB155*$F155-CC155))/30)),0)+IF(CG155="Ano",IF(CF155="",0,((30/(CE155*$F155)*(CE155*$F155-CF155))/30)),0)+IF(CJ155="Ano",IF(CI155="",0,((30/(CH155*$F155)*(CH155*$F155-CI155))/30)),0)+IF(CM155="Ano",IF(CL155="",0,((30/(CK155*$F155)*(CK155*$F155-CL155))/30)),0)+IF(CP155="Ano",IF(CO155="",0,((30/(CN155*$F155)*(CN155*$F155-CO155))/30)),0))))</f>
        <v>0</v>
      </c>
      <c r="CT155" s="231">
        <f t="shared" ref="CT155:CT174" si="252">FLOOR(CS155*$N155,1)</f>
        <v>0</v>
      </c>
      <c r="CU155" s="1"/>
      <c r="CV155" s="1"/>
      <c r="CW155" s="167">
        <v>160</v>
      </c>
      <c r="CX155" s="351"/>
      <c r="CY155" s="172"/>
      <c r="CZ155" s="198">
        <v>160</v>
      </c>
      <c r="DA155" s="336"/>
      <c r="DB155" s="172"/>
      <c r="DC155" s="198">
        <v>160</v>
      </c>
      <c r="DD155" s="336"/>
      <c r="DE155" s="172"/>
      <c r="DF155" s="198">
        <v>160</v>
      </c>
      <c r="DG155" s="336"/>
      <c r="DH155" s="172"/>
      <c r="DI155" s="198">
        <v>160</v>
      </c>
      <c r="DJ155" s="336"/>
      <c r="DK155" s="172"/>
      <c r="DL155" s="167">
        <v>160</v>
      </c>
      <c r="DM155" s="351"/>
      <c r="DN155" s="172"/>
      <c r="DO155" s="198">
        <v>160</v>
      </c>
      <c r="DP155" s="336"/>
      <c r="DQ155" s="172"/>
      <c r="DR155" s="198">
        <v>160</v>
      </c>
      <c r="DS155" s="336"/>
      <c r="DT155" s="172"/>
      <c r="DU155" s="256">
        <f t="shared" ref="DU155:DU174" si="253">IF($Z155="Ne",0,IF(IF(CX155="",0,((30/(CW155*$F155)*(CW155*$F155-CX155))/30))+IF(DA155="",0,((30/(CZ155*$F155)*(CZ155*$F155-DA155))/30))+IF(DD155="",0,((30/(DC155*$F155)*(DC155*$F155-DD155))/30))+IF(DG155="",0,((30/(DF155*$F155)*(DF155*$F155-DG155))/30))+IF(DJ155="",0,((30/(DI155*$F155)*(DI155*$F155-DJ155))/30))+IF(DM155="",0,((30/(DL155*$F155)*(DL155*$F155-DM155))/30))+IF(DP155="",0,((30/(DO155*$F155)*(DO155*$F155-DP155))/30))+IF(DS155="",0,((30/(DR155*$F155)*(DR155*$F155-DS155))/30))&gt;($E155-1-$BM155-$CQ155),$E155-1-$BM155-$CQ155,IF(CX155="",0,((30/(CW155*$F155)*(CW155*$F155-CX155))/30))+IF(DA155="",0,((30/(CZ155*$F155)*(CZ155*$F155-DA155))/30))+IF(DD155="",0,((30/(DC155*$F155)*(DC155*$F155-DD155))/30))+IF(DG155="",0,((30/(DF155*$F155)*(DF155*$F155-DG155))/30))+IF(DJ155="",0,((30/(DI155*$F155)*(DI155*$F155-DJ155))/30))+IF(DM155="",0,((30/(DL155*$F155)*(DL155*$F155-DM155))/30))+IF(DP155="",0,((30/(DO155*$F155)*(DO155*$F155-DP155))/30))+IF(DS155="",0,((30/(DR155*$F155)*(DR155*$F155-DS155))/30))))</f>
        <v>0</v>
      </c>
      <c r="DV155" s="255">
        <f t="shared" ref="DV155:DV174" si="254">FLOOR(DU155*$I155,1)</f>
        <v>0</v>
      </c>
      <c r="DW155" s="230">
        <f t="shared" ref="DW155:DW174" si="255">IF($Z155="Ne",0,IF(OR($M155=0,$M155=""),0,IF(IF(CY155="Ano",IF(CX155="",0,((30/(CW155*$F155)*(CW155*$F155-CX155))/30)),0)+IF(DB155="Ano",IF(DA155="",0,((30/(CZ155*$F155)*(CZ155*$F155-DA155))/30)),0)+IF(DE155="Ano",IF(DD155="",0,((30/(DC155*$F155)*(DC155*$F155-DD155))/30)),0)+IF(DH155="Ano",IF(DG155="",0,((30/(DF155*$F155)*(DF155*$F155-DG155))/30)),0)+IF(DK155="Ano",IF(DJ155="",0,((30/(DI155*$F155)*(DI155*$F155-DJ155))/30)),0)+IF(DN155="Ano",IF(DM155="",0,((30/(DL155*$F155)*(DL155*$F155-DM155))/30)),0)+IF(DQ155="Ano",IF(DP155="",0,((30/(DO155*$F155)*(DO155*$F155-DP155))/30)),0)+IF(DT155="Ano",IF(DS155="",0,((30/(DR155*$F155)*(DR155*$F155-DS155))/30)),0)&gt;($M155-1-$BO155-$CS155),($M155-1-$BO155-$CS155),IF(CY155="Ano",IF(CX155="",0,((30/(CW155*$F155)*(CW155*$F155-CX155))/30)),0)+IF(DB155="Ano",IF(DA155="",0,((30/(CZ155*$F155)*(CZ155*$F155-DA155))/30)),0)+IF(DE155="Ano",IF(DD155="",0,((30/(DC155*$F155)*(DC155*$F155-DD155))/30)),0)+IF(DH155="Ano",IF(DG155="",0,((30/(DF155*$F155)*(DF155*$F155-DG155))/30)),0)+IF(DK155="Ano",IF(DJ155="",0,((30/(DI155*$F155)*(DI155*$F155-DJ155))/30)),0)+IF(DN155="Ano",IF(DM155="",0,((30/(DL155*$F155)*(DL155*$F155-DM155))/30)),0)+IF(DQ155="Ano",IF(DP155="",0,((30/(DO155*$F155)*(DO155*$F155-DP155))/30)),0)+IF(DT155="Ano",IF(DS155="",0,((30/(DR155*$F155)*(DR155*$F155-DS155))/30)),0))))</f>
        <v>0</v>
      </c>
      <c r="DX155" s="231">
        <f t="shared" ref="DX155:DX174" si="256">FLOOR(DW155*$N155,1)</f>
        <v>0</v>
      </c>
      <c r="DY155" s="1"/>
      <c r="DZ155" s="1"/>
      <c r="EA155" s="357">
        <v>160</v>
      </c>
      <c r="EB155" s="335"/>
      <c r="EC155" s="172"/>
      <c r="ED155" s="198">
        <v>160</v>
      </c>
      <c r="EE155" s="335"/>
      <c r="EF155" s="172"/>
      <c r="EG155" s="198">
        <v>160</v>
      </c>
      <c r="EH155" s="335"/>
      <c r="EI155" s="172"/>
      <c r="EJ155" s="198">
        <v>160</v>
      </c>
      <c r="EK155" s="335"/>
      <c r="EL155" s="172"/>
      <c r="EM155" s="167">
        <v>160</v>
      </c>
      <c r="EN155" s="351"/>
      <c r="EO155" s="172"/>
      <c r="EP155" s="198">
        <v>160</v>
      </c>
      <c r="EQ155" s="335"/>
      <c r="ER155" s="172"/>
      <c r="ES155" s="167">
        <v>160</v>
      </c>
      <c r="ET155" s="351"/>
      <c r="EU155" s="172"/>
      <c r="EV155" s="198">
        <v>160</v>
      </c>
      <c r="EW155" s="335"/>
      <c r="EX155" s="172"/>
      <c r="EY155" s="256">
        <f t="shared" ref="EY155:EY174" si="257">IF($Z155="Ne",0,IF(IF(EB155="",0,((30/(EA155*$F155)*(EA155*$F155-EB155))/30))+IF(EE155="",0,((30/(ED155*$F155)*(ED155*$F155-EE155))/30))+IF(EH155="",0,((30/(EG155*$F155)*(EG155*$F155-EH155))/30))+IF(EK155="",0,((30/(EJ155*$F155)*(EJ155*$F155-EK155))/30))+IF(EN155="",0,((30/(EM155*$F155)*(EM155*$F155-EN155))/30))+IF(EQ155="",0,((30/(EP155*$F155)*(EP155*$F155-EQ155))/30))+IF(ET155="",0,((30/(ES155*$F155)*(ES155*$F155-ET155))/30))+IF(EW155="",0,((30/(EV155*$F155)*(EV155*$F155-EW155))/30))&gt;($E155-1-$BM155-$CQ155-$DU155),$E155-1-$BM155-$CQ155-$DU155,IF(EB155="",0,((30/(EA155*$F155)*(EA155*$F155-EB155))/30))+IF(EE155="",0,((30/(ED155*$F155)*(ED155*$F155-EE155))/30))+IF(EH155="",0,((30/(EG155*$F155)*(EG155*$F155-EH155))/30))+IF(EK155="",0,((30/(EJ155*$F155)*(EJ155*$F155-EK155))/30))+IF(EN155="",0,((30/(EM155*$F155)*(EM155*$F155-EN155))/30))+IF(EQ155="",0,((30/(EP155*$F155)*(EP155*$F155-EQ155))/30))+IF(ET155="",0,((30/(ES155*$F155)*(ES155*$F155-ET155))/30))+IF(EW155="",0,((30/(EV155*$F155)*(EV155*$F155-EW155))/30))))</f>
        <v>0</v>
      </c>
      <c r="EZ155" s="255">
        <f t="shared" ref="EZ155:EZ174" si="258">FLOOR(EY155*$I155,1)</f>
        <v>0</v>
      </c>
      <c r="FA155" s="230">
        <f t="shared" ref="FA155:FA174" si="259">IF($Z155="Ne",0,IF(OR($M155=0,$M155=""),0,IF(IF(EC155="Ano",IF(EB155="",0,((30/(EA155*$F155)*(EA155*$F155-EB155))/30)),0)+IF(EF155="Ano",IF(EE155="",0,((30/(ED155*$F155)*(ED155*$F155-EE155))/30)),0)+IF(EI155="Ano",IF(EH155="",0,((30/(EG155*$F155)*(EG155*$F155-EH155))/30)),0)+IF(EL155="Ano",IF(EK155="",0,((30/(EJ155*$F155)*(EJ155*$F155-EK155))/30)),0)+IF(EO155="Ano",IF(EN155="",0,((30/(EM155*$F155)*(EM155*$F155-EN155))/30)),0)+IF(ER155="Ano",IF(EQ155="",0,((30/(EP155*$F155)*(EP155*$F155-EQ155))/30)),0)+IF(EU155="Ano",IF(ET155="",0,((30/(ES155*$F155)*(ES155*$F155-ET155))/30)),0)+IF(EX155="Ano",IF(EW155="",0,((30/(EV155*$F155)*(EV155*$F155-EW155))/30)),0)&gt;($M155-1-$BO155-$CS155-$DW155),($M155-1-$BO155-$CS155-$DW155),IF(EC155="Ano",IF(EB155="",0,((30/(EA155*$F155)*(EA155*$F155-EB155))/30)),0)+IF(EF155="Ano",IF(EE155="",0,((30/(ED155*$F155)*(ED155*$F155-EE155))/30)),0)+IF(EI155="Ano",IF(EH155="",0,((30/(EG155*$F155)*(EG155*$F155-EH155))/30)),0)+IF(EL155="Ano",IF(EK155="",0,((30/(EJ155*$F155)*(EJ155*$F155-EK155))/30)),0)+IF(EO155="Ano",IF(EN155="",0,((30/(EM155*$F155)*(EM155*$F155-EN155))/30)),0)+IF(ER155="Ano",IF(EQ155="",0,((30/(EP155*$F155)*(EP155*$F155-EQ155))/30)),0)+IF(EU155="Ano",IF(ET155="",0,((30/(ES155*$F155)*(ES155*$F155-ET155))/30)),0)+IF(EX155="Ano",IF(EW155="",0,((30/(EV155*$F155)*(EV155*$F155-EW155))/30)),0))))</f>
        <v>0</v>
      </c>
      <c r="FB155" s="231">
        <f t="shared" ref="FB155:FB174" si="260">FLOOR(FA155*$N155,1)</f>
        <v>0</v>
      </c>
      <c r="FC155" s="1"/>
      <c r="FD155" s="1"/>
      <c r="FE155" s="357">
        <v>160</v>
      </c>
      <c r="FF155" s="335"/>
      <c r="FG155" s="172"/>
      <c r="FH155" s="198">
        <v>160</v>
      </c>
      <c r="FI155" s="335"/>
      <c r="FJ155" s="172"/>
      <c r="FK155" s="198">
        <v>160</v>
      </c>
      <c r="FL155" s="335"/>
      <c r="FM155" s="172"/>
      <c r="FN155" s="198">
        <v>160</v>
      </c>
      <c r="FO155" s="335"/>
      <c r="FP155" s="172"/>
      <c r="FQ155" s="198">
        <v>160</v>
      </c>
      <c r="FR155" s="335"/>
      <c r="FS155" s="172"/>
      <c r="FT155" s="198">
        <v>160</v>
      </c>
      <c r="FU155" s="335"/>
      <c r="FV155" s="172"/>
      <c r="FW155" s="198">
        <v>160</v>
      </c>
      <c r="FX155" s="335"/>
      <c r="FY155" s="172"/>
      <c r="FZ155" s="198">
        <v>160</v>
      </c>
      <c r="GA155" s="335"/>
      <c r="GB155" s="172"/>
      <c r="GC155" s="256">
        <f t="shared" ref="GC155:GC174" si="261">IF($Z155="Ne",0,IF(IF(FF155="",0,((30/(FE155*$F155)*(FE155*$F155-FF155))/30))+IF(FI155="",0,((30/(FH155*$F155)*(FH155*$F155-FI155))/30))+IF(FL155="",0,((30/(FK155*$F155)*(FK155*$F155-FL155))/30))+IF(FO155="",0,((30/(FN155*$F155)*(FN155*$F155-FO155))/30))+IF(FR155="",0,((30/(FQ155*$F155)*(FQ155*$F155-FR155))/30))+IF(FU155="",0,((30/(FT155*$F155)*(FT155*$F155-FU155))/30))+IF(FX155="",0,((30/(FW155*$F155)*(FW155*$F155-FX155))/30))+IF(GA155="",0,((30/(FZ155*$F155)*(FZ155*$F155-GA155))/30))&gt;($E155-1-$BM155-$CQ155-$DU155-$EY155),$E155-1-$BM155-$CQ155-$DU155-$EY155,IF(FF155="",0,((30/(FE155*$F155)*(FE155*$F155-FF155))/30))+IF(FI155="",0,((30/(FH155*$F155)*(FH155*$F155-FI155))/30))+IF(FL155="",0,((30/(FK155*$F155)*(FK155*$F155-FL155))/30))+IF(FO155="",0,((30/(FN155*$F155)*(FN155*$F155-FO155))/30))+IF(FR155="",0,((30/(FQ155*$F155)*(FQ155*$F155-FR155))/30))+IF(FU155="",0,((30/(FT155*$F155)*(FT155*$F155-FU155))/30))+IF(FX155="",0,((30/(FW155*$F155)*(FW155*$F155-FX155))/30))+IF(GA155="",0,((30/(FZ155*$F155)*(FZ155*$F155-GA155))/30))))</f>
        <v>0</v>
      </c>
      <c r="GD155" s="255">
        <f t="shared" ref="GD155:GD174" si="262">FLOOR(GC155*$I155,1)</f>
        <v>0</v>
      </c>
      <c r="GE155" s="230">
        <f t="shared" ref="GE155:GE174" si="263">IF($Z155="Ne",0,IF(OR($M155=0,$M155=""),0,IF(IF(FG155="Ano",IF(FF155="",0,((30/(FE155*$F155)*(FE155*$F155-FF155))/30)),0)+IF(FJ155="Ano",IF(FI155="",0,((30/(FH155*$F155)*(FH155*$F155-FI155))/30)),0)+IF(FM155="Ano",IF(FL155="",0,((30/(FK155*$F155)*(FK155*$F155-FL155))/30)),0)+IF(FP155="Ano",IF(FO155="",0,((30/(FN155*$F155)*(FN155*$F155-FO155))/30)),0)+IF(FS155="Ano",IF(FR155="",0,((30/(FQ155*$F155)*(FQ155*$F155-FR155))/30)),0)+IF(FV155="Ano",IF(FU155="",0,((30/(FT155*$F155)*(FT155*$F155-FU155))/30)),0)+IF(FY155="Ano",IF(FX155="",0,((30/(FW155*$F155)*(FW155*$F155-FX155))/30)),0)+IF(GB155="Ano",IF(GA155="",0,((30/(FZ155*$F155)*(FZ155*$F155-GA155))/30)),0)&gt;($M155-1-$BO155-$CS155-$DW155-$FA155),($M155-1-$BO155-$CS155-$DW155-$FA155),IF(FG155="Ano",IF(FF155="",0,((30/(FE155*$F155)*(FE155*$F155-FF155))/30)),0)+IF(FJ155="Ano",IF(FI155="",0,((30/(FH155*$F155)*(FH155*$F155-FI155))/30)),0)+IF(FM155="Ano",IF(FL155="",0,((30/(FK155*$F155)*(FK155*$F155-FL155))/30)),0)+IF(FP155="Ano",IF(FO155="",0,((30/(FN155*$F155)*(FN155*$F155-FO155))/30)),0)+IF(FS155="Ano",IF(FR155="",0,((30/(FQ155*$F155)*(FQ155*$F155-FR155))/30)),0)+IF(FV155="Ano",IF(FU155="",0,((30/(FT155*$F155)*(FT155*$F155-FU155))/30)),0)+IF(FY155="Ano",IF(FX155="",0,((30/(FW155*$F155)*(FW155*$F155-FX155))/30)),0)+IF(GB155="Ano",IF(GA155="",0,((30/(FZ155*$F155)*(FZ155*$F155-GA155))/30)),0))))</f>
        <v>0</v>
      </c>
      <c r="GF155" s="231">
        <f t="shared" ref="GF155:GF174" si="264">FLOOR(GE155*$N155,1)</f>
        <v>0</v>
      </c>
      <c r="GG155" s="1"/>
      <c r="GH155" s="1"/>
      <c r="GI155" s="357">
        <v>160</v>
      </c>
      <c r="GJ155" s="335"/>
      <c r="GK155" s="172"/>
      <c r="GL155" s="198">
        <v>160</v>
      </c>
      <c r="GM155" s="335"/>
      <c r="GN155" s="172"/>
      <c r="GO155" s="167">
        <v>160</v>
      </c>
      <c r="GP155" s="351"/>
      <c r="GQ155" s="172"/>
      <c r="GR155" s="167">
        <v>160</v>
      </c>
      <c r="GS155" s="351"/>
      <c r="GT155" s="172"/>
      <c r="GU155" s="167">
        <v>160</v>
      </c>
      <c r="GV155" s="351"/>
      <c r="GW155" s="172"/>
      <c r="GX155" s="167">
        <v>160</v>
      </c>
      <c r="GY155" s="351"/>
      <c r="GZ155" s="172"/>
      <c r="HA155" s="198">
        <v>160</v>
      </c>
      <c r="HB155" s="335"/>
      <c r="HC155" s="172"/>
      <c r="HD155" s="198">
        <v>160</v>
      </c>
      <c r="HE155" s="335"/>
      <c r="HF155" s="172"/>
      <c r="HG155" s="256">
        <f t="shared" ref="HG155:HG174" si="265">IF($Z155="Ne",0,IF(IF(GJ155="",0,((30/(GI155*$F155)*(GI155*$F155-GJ155))/30))+IF(GM155="",0,((30/(GL155*$F155)*(GL155*$F155-GM155))/30))+IF(GP155="",0,((30/(GO155*$F155)*(GO155*$F155-GP155))/30))+IF(GS155="",0,((30/(GR155*$F155)*(GR155*$F155-GS155))/30))+IF(GV155="",0,((30/(GU155*$F155)*(GU155*$F155-GV155))/30))+IF(GY155="",0,((30/(GX155*$F155)*(GX155*$F155-GY155))/30))+IF(HB155="",0,((30/(HA155*$F155)*(HA155*$F155-HB155))/30))+IF(HE155="",0,((30/(HD155*$F155)*(HD155*$F155-HE155))/30))&gt;($E155-1-$BM155-$CQ155-$DU155-$EY155-$GC155),$E155-1-$BM155-$CQ155-$DU155-$EY155-$GC155,IF(GJ155="",0,((30/(GI155*$F155)*(GI155*$F155-GJ155))/30))+IF(GM155="",0,((30/(GL155*$F155)*(GL155*$F155-GM155))/30))+IF(GP155="",0,((30/(GO155*$F155)*(GO155*$F155-GP155))/30))+IF(GS155="",0,((30/(GR155*$F155)*(GR155*$F155-GS155))/30))+IF(GV155="",0,((30/(GU155*$F155)*(GU155*$F155-GV155))/30))+IF(GY155="",0,((30/(GX155*$F155)*(GX155*$F155-GY155))/30))+IF(HB155="",0,((30/(HA155*$F155)*(HA155*$F155-HB155))/30))+IF(HE155="",0,((30/(HD155*$F155)*(HD155*$F155-HE155))/30))))</f>
        <v>0</v>
      </c>
      <c r="HH155" s="255">
        <f t="shared" ref="HH155:HH174" si="266">FLOOR(HG155*$I155,1)</f>
        <v>0</v>
      </c>
      <c r="HI155" s="230">
        <f t="shared" ref="HI155:HI174" si="267">IF($Z155="Ne",0,IF(OR($M155=0,$M155=""),0,IF(IF(GK155="Ano",IF(GJ155="",0,((30/(GI155*$F155)*(GI155*$F155-GJ155))/30)),0)+IF(GN155="Ano",IF(GM155="",0,((30/(GL155*$F155)*(GL155*$F155-GM155))/30)),0)+IF(GQ155="Ano",IF(GP155="",0,((30/(GO155*$F155)*(GO155*$F155-GP155))/30)),0)+IF(GT155="Ano",IF(GS155="",0,((30/(GR155*$F155)*(GR155*$F155-GS155))/30)),0)+IF(GW155="Ano",IF(GV155="",0,((30/(GU155*$F155)*(GU155*$F155-GV155))/30)),0)+IF(GZ155="Ano",IF(GY155="",0,((30/(GX155*$F155)*(GX155*$F155-GY155))/30)),0)+IF(HC155="Ano",IF(HB155="",0,((30/(HA155*$F155)*(HA155*$F155-HB155))/30)),0)+IF(HF155="Ano",IF(HE155="",0,((30/(HD155*$F155)*(HD155*$F155-HE155))/30)),0)&gt;($M155-1-$BO155-$CS155-$DW155-$FA155-$GE155),($M155-1-$BO155-$CS155-$DW155-$FA155-$GE155),IF(GK155="Ano",IF(GJ155="",0,((30/(GI155*$F155)*(GI155*$F155-GJ155))/30)),0)+IF(GN155="Ano",IF(GM155="",0,((30/(GL155*$F155)*(GL155*$F155-GM155))/30)),0)+IF(GQ155="Ano",IF(GP155="",0,((30/(GO155*$F155)*(GO155*$F155-GP155))/30)),0)+IF(GT155="Ano",IF(GS155="",0,((30/(GR155*$F155)*(GR155*$F155-GS155))/30)),0)+IF(GW155="Ano",IF(GV155="",0,((30/(GU155*$F155)*(GU155*$F155-GV155))/30)),0)+IF(GZ155="Ano",IF(GY155="",0,((30/(GX155*$F155)*(GX155*$F155-GY155))/30)),0)+IF(HC155="Ano",IF(HB155="",0,((30/(HA155*$F155)*(HA155*$F155-HB155))/30)),0)+IF(HF155="Ano",IF(HE155="",0,((30/(HD155*$F155)*(HD155*$F155-HE155))/30)),0))))</f>
        <v>0</v>
      </c>
      <c r="HJ155" s="231">
        <f t="shared" ref="HJ155:HJ174" si="268">FLOOR(HI155*$N155,1)</f>
        <v>0</v>
      </c>
      <c r="HK155" s="1"/>
      <c r="HL155" s="1"/>
      <c r="HM155" s="167">
        <v>160</v>
      </c>
      <c r="HN155" s="351"/>
      <c r="HO155" s="172"/>
      <c r="HP155" s="167">
        <v>160</v>
      </c>
      <c r="HQ155" s="351"/>
      <c r="HR155" s="172"/>
      <c r="HS155" s="167">
        <v>160</v>
      </c>
      <c r="HT155" s="351"/>
      <c r="HU155" s="172"/>
      <c r="HV155" s="167">
        <v>160</v>
      </c>
      <c r="HW155" s="351"/>
      <c r="HX155" s="172"/>
      <c r="HY155" s="167">
        <v>160</v>
      </c>
      <c r="HZ155" s="351"/>
      <c r="IA155" s="172"/>
      <c r="IB155" s="167">
        <v>160</v>
      </c>
      <c r="IC155" s="351"/>
      <c r="ID155" s="172"/>
      <c r="IE155" s="167">
        <v>160</v>
      </c>
      <c r="IF155" s="351"/>
      <c r="IG155" s="172"/>
      <c r="IH155" s="167">
        <v>160</v>
      </c>
      <c r="II155" s="351"/>
      <c r="IJ155" s="172"/>
      <c r="IK155" s="256">
        <f t="shared" ref="IK155:IK174" si="269">IF($Z155="Ne",0,IF(IF(HN155="",0,((30/(HM155*$F155)*(HM155*$F155-HN155))/30))+IF(HQ155="",0,((30/(HP155*$F155)*(HP155*$F155-HQ155))/30))+IF(HT155="",0,((30/(HS155*$F155)*(HS155*$F155-HT155))/30))+IF(HW155="",0,((30/(HV155*$F155)*(HV155*$F155-HW155))/30))+IF(HZ155="",0,((30/(HY155*$F155)*(HY155*$F155-HZ155))/30))+IF(IC155="",0,((30/(IB155*$F155)*(IB155*$F155-IC155))/30))+IF(IF155="",0,((30/(IE155*$F155)*(IE155*$F155-IF155))/30))+IF(II155="",0,((30/(IH155*$F155)*(IH155*$F155-II155))/30))&gt;($E155-1-$BM155-$CQ155-$DU155-$EY155-$GC155-$HG155),$E155-1-$BM155-$CQ155-$DU155-$EY155-$GC155-$HG155,IF(HN155="",0,((30/(HM155*$F155)*(HM155*$F155-HN155))/30))+IF(HQ155="",0,((30/(HP155*$F155)*(HP155*$F155-HQ155))/30))+IF(HT155="",0,((30/(HS155*$F155)*(HS155*$F155-HT155))/30))+IF(HW155="",0,((30/(HV155*$F155)*(HV155*$F155-HW155))/30))+IF(HZ155="",0,((30/(HY155*$F155)*(HY155*$F155-HZ155))/30))+IF(IC155="",0,((30/(IB155*$F155)*(IB155*$F155-IC155))/30))+IF(IF155="",0,((30/(IE155*$F155)*(IE155*$F155-IF155))/30))+IF(II155="",0,((30/(IH155*$F155)*(IH155*$F155-II155))/30))))</f>
        <v>0</v>
      </c>
      <c r="IL155" s="255">
        <f t="shared" ref="IL155:IL174" si="270">FLOOR(IK155*$I155,1)</f>
        <v>0</v>
      </c>
      <c r="IM155" s="230">
        <f t="shared" ref="IM155:IM174" si="271">IF($Z155="Ne",0,IF(OR($M155=0,$M155=""),0,IF(IF(HO155="Ano",IF(HN155="",0,((30/(HM155*$F155)*(HM155*$F155-HN155))/30)),0)+IF(HR155="Ano",IF(HQ155="",0,((30/(HP155*$F155)*(HP155*$F155-HQ155))/30)),0)+IF(HU155="Ano",IF(HT155="",0,((30/(HS155*$F155)*(HS155*$F155-HT155))/30)),0)+IF(HX155="Ano",IF(HW155="",0,((30/(HV155*$F155)*(HV155*$F155-HW155))/30)),0)+IF(IA155="Ano",IF(HZ155="",0,((30/(HY155*$F155)*(HY155*$F155-HZ155))/30)),0)+IF(ID155="Ano",IF(IC155="",0,((30/(IB155*$F155)*(IB155*$F155-IC155))/30)),0)+IF(IG155="Ano",IF(IF155="",0,((30/(IE155*$F155)*(IE155*$F155-IF155))/30)),0)+IF(IJ155="Ano",IF(II155="",0,((30/(IH155*$F155)*(IH155*$F155-II155))/30)),0)&gt;($M155-1-$BO155-$CS155-$DW155-$FA155-$GE155-$HI155),($M155-1-$BO155-$CS155-$DW155-$FA155-$GE155-$HI155),IF(HO155="Ano",IF(HN155="",0,((30/(HM155*$F155)*(HM155*$F155-HN155))/30)),0)+IF(HR155="Ano",IF(HQ155="",0,((30/(HP155*$F155)*(HP155*$F155-HQ155))/30)),0)+IF(HU155="Ano",IF(HT155="",0,((30/(HS155*$F155)*(HS155*$F155-HT155))/30)),0)+IF(HX155="Ano",IF(HW155="",0,((30/(HV155*$F155)*(HV155*$F155-HW155))/30)),0)+IF(IA155="Ano",IF(HZ155="",0,((30/(HY155*$F155)*(HY155*$F155-HZ155))/30)),0)+IF(ID155="Ano",IF(IC155="",0,((30/(IB155*$F155)*(IB155*$F155-IC155))/30)),0)+IF(IG155="Ano",IF(IF155="",0,((30/(IE155*$F155)*(IE155*$F155-IF155))/30)),0)+IF(IJ155="Ano",IF(II155="",0,((30/(IH155*$F155)*(IH155*$F155-II155))/30)),0))))</f>
        <v>0</v>
      </c>
      <c r="IN155" s="231">
        <f t="shared" ref="IN155:IN174" si="272">FLOOR(IM155*$N155,1)</f>
        <v>0</v>
      </c>
      <c r="IO155" s="1"/>
      <c r="IP155" s="1"/>
      <c r="IQ155" s="167">
        <v>160</v>
      </c>
      <c r="IR155" s="351"/>
      <c r="IS155" s="172"/>
      <c r="IT155" s="167">
        <v>160</v>
      </c>
      <c r="IU155" s="351"/>
      <c r="IV155" s="172"/>
      <c r="IW155" s="167">
        <v>160</v>
      </c>
      <c r="IX155" s="351"/>
      <c r="IY155" s="172"/>
      <c r="IZ155" s="167">
        <v>160</v>
      </c>
      <c r="JA155" s="351"/>
      <c r="JB155" s="172"/>
      <c r="JC155" s="167">
        <v>160</v>
      </c>
      <c r="JD155" s="351"/>
      <c r="JE155" s="172"/>
      <c r="JF155" s="167">
        <v>160</v>
      </c>
      <c r="JG155" s="351"/>
      <c r="JH155" s="172"/>
      <c r="JI155" s="209">
        <v>160</v>
      </c>
      <c r="JJ155" s="351"/>
      <c r="JK155" s="172"/>
      <c r="JL155" s="167">
        <v>160</v>
      </c>
      <c r="JM155" s="351"/>
      <c r="JN155" s="172"/>
      <c r="JO155" s="256">
        <f t="shared" ref="JO155:JO174" si="273">IF($Z155="Ne",0,IF(IF(IR155="",0,((30/(IQ155*$F155)*(IQ155*$F155-IR155))/30))+IF(IU155="",0,((30/(IT155*$F155)*(IT155*$F155-IU155))/30))+IF(IX155="",0,((30/(IW155*$F155)*(IW155*$F155-IX155))/30))+IF(JA155="",0,((30/(IZ155*$F155)*(IZ155*$F155-JA155))/30))+IF(JD155="",0,((30/(JC155*$F155)*(JC155*$F155-JD155))/30))+IF(JG155="",0,((30/(JF155*$F155)*(JF155*$F155-JG155))/30))+IF(JJ155="",0,((30/(JI155*$F155)*(JI155*$F155-JJ155))/30))+IF(JM155="",0,((30/(JL155*$F155)*(JL155*$F155-JM155))/30))&gt;($E155-1-$BM155-$CQ155-$DU155-$EY155-$GC155-$HG155-$IK155),$E155-1-$BM155-$CQ155-$DU155-$EY155-$GC155-$HG155-$IK155,IF(IR155="",0,((30/(IQ155*$F155)*(IQ155*$F155-IR155))/30))+IF(IU155="",0,((30/(IT155*$F155)*(IT155*$F155-IU155))/30))+IF(IX155="",0,((30/(IW155*$F155)*(IW155*$F155-IX155))/30))+IF(JA155="",0,((30/(IZ155*$F155)*(IZ155*$F155-JA155))/30))+IF(JD155="",0,((30/(JC155*$F155)*(JC155*$F155-JD155))/30))+IF(JG155="",0,((30/(JF155*$F155)*(JF155*$F155-JG155))/30))+IF(JJ155="",0,((30/(JI155*$F155)*(JI155*$F155-JJ155))/30))+IF(JM155="",0,((30/(JL155*$F155)*(JL155*$F155-JM155))/30))))</f>
        <v>0</v>
      </c>
      <c r="JP155" s="255">
        <f t="shared" ref="JP155:JP174" si="274">FLOOR(JO155*$I155,1)</f>
        <v>0</v>
      </c>
      <c r="JQ155" s="230">
        <f t="shared" ref="JQ155:JQ174" si="275">IF($Z155="Ne",0,IF(OR($M155=0,$M155=""),0,IF(IF(IS155="Ano",IF(IR155="",0,((30/(IQ155*$F155)*(IQ155*$F155-IR155))/30)),0)+IF(IV155="Ano",IF(IU155="",0,((30/(IT155*$F155)*(IT155*$F155-IU155))/30)),0)+IF(IY155="Ano",IF(IX155="",0,((30/(IW155*$F155)*(IW155*$F155-IX155))/30)),0)+IF(JB155="Ano",IF(JA155="",0,((30/(IZ155*$F155)*(IZ155*$F155-JA155))/30)),0)+IF(JE155="Ano",IF(JD155="",0,((30/(JC155*$F155)*(JC155*$F155-JD155))/30)),0)+IF(JH155="Ano",IF(JG155="",0,((30/(JF155*$F155)*(JF155*$F155-JG155))/30)),0)+IF(JK155="Ano",IF(JJ155="",0,((30/(JI155*$F155)*(JI155*$F155-JJ155))/30)),0)+IF(JN155="Ano",IF(JM155="",0,((30/(JL155*$F155)*(JL155*$F155-JM155))/30)),0)&gt;($M155-1-$BO155-$CS155-$DW155-$FA155-$GE155-$HI155-$IM155),($M155-1-$BO155-$CS155-$DW155-$FA155-$GE155-$HI155-$IM155),IF(IS155="Ano",IF(IR155="",0,((30/(IQ155*$F155)*(IQ155*$F155-IR155))/30)),0)+IF(IV155="Ano",IF(IU155="",0,((30/(IT155*$F155)*(IT155*$F155-IU155))/30)),0)+IF(IY155="Ano",IF(IX155="",0,((30/(IW155*$F155)*(IW155*$F155-IX155))/30)),0)+IF(JB155="Ano",IF(JA155="",0,((30/(IZ155*$F155)*(IZ155*$F155-JA155))/30)),0)+IF(JE155="Ano",IF(JD155="",0,((30/(JC155*$F155)*(JC155*$F155-JD155))/30)),0)+IF(JH155="Ano",IF(JG155="",0,((30/(JF155*$F155)*(JF155*$F155-JG155))/30)),0)+IF(JK155="Ano",IF(JJ155="",0,((30/(JI155*$F155)*(JI155*$F155-JJ155))/30)),0)+IF(JN155="Ano",IF(JM155="",0,((30/(JL155*$F155)*(JL155*$F155-JM155))/30)),0))))</f>
        <v>0</v>
      </c>
      <c r="JR155" s="231">
        <f t="shared" ref="JR155:JR174" si="276">FLOOR(JQ155*$N155,1)</f>
        <v>0</v>
      </c>
      <c r="JS155" s="1"/>
      <c r="JT155" s="1"/>
      <c r="JU155" s="357">
        <v>160</v>
      </c>
      <c r="JV155" s="335"/>
      <c r="JW155" s="172"/>
      <c r="JX155" s="167">
        <v>160</v>
      </c>
      <c r="JY155" s="351"/>
      <c r="JZ155" s="172"/>
      <c r="KA155" s="198">
        <v>160</v>
      </c>
      <c r="KB155" s="335"/>
      <c r="KC155" s="172"/>
      <c r="KD155" s="198">
        <v>160</v>
      </c>
      <c r="KE155" s="335"/>
      <c r="KF155" s="172"/>
      <c r="KG155" s="167">
        <v>160</v>
      </c>
      <c r="KH155" s="351"/>
      <c r="KI155" s="172"/>
      <c r="KJ155" s="167">
        <v>160</v>
      </c>
      <c r="KK155" s="351"/>
      <c r="KL155" s="172"/>
      <c r="KM155" s="167">
        <v>160</v>
      </c>
      <c r="KN155" s="351"/>
      <c r="KO155" s="172"/>
      <c r="KP155" s="167">
        <v>160</v>
      </c>
      <c r="KQ155" s="351"/>
      <c r="KR155" s="172"/>
      <c r="KS155" s="256">
        <f t="shared" ref="KS155:KS174" si="277">IF($Z155="Ne",0,IF(IF(JV155="",0,((30/(JU155*$F155)*(JU155*$F155-JV155))/30))+IF(JY155="",0,((30/(JX155*$F155)*(JX155*$F155-JY155))/30))+IF(KB155="",0,((30/(KA155*$F155)*(KA155*$F155-KB155))/30))+IF(KE155="",0,((30/(KD155*$F155)*(KD155*$F155-KE155))/30))+IF(KH155="",0,((30/(KG155*$F155)*(KG155*$F155-KH155))/30))+IF(KK155="",0,((30/(KJ155*$F155)*(KJ155*$F155-KK155))/30))+IF(KN155="",0,((30/(KM155*$F155)*(KM155*$F155-KN155))/30))+IF(KQ155="",0,((30/(KP155*$F155)*(KP155*$F155-KQ155))/30))&gt;($E155-1-$BM155-$CQ155-$DU155-$EY155-$GC155-$HG155-$IK155-$JO155),$E155-1-$BM155-$CQ155-$DU155-$EY155-$GC155-$HG155-$IK155-$JO155,IF(JV155="",0,((30/(JU155*$F155)*(JU155*$F155-JV155))/30))+IF(JY155="",0,((30/(JX155*$F155)*(JX155*$F155-JY155))/30))+IF(KB155="",0,((30/(KA155*$F155)*(KA155*$F155-KB155))/30))+IF(KE155="",0,((30/(KD155*$F155)*(KD155*$F155-KE155))/30))+IF(KH155="",0,((30/(KG155*$F155)*(KG155*$F155-KH155))/30))+IF(KK155="",0,((30/(KJ155*$F155)*(KJ155*$F155-KK155))/30))+IF(KN155="",0,((30/(KM155*$F155)*(KM155*$F155-KN155))/30))+IF(KQ155="",0,((30/(KP155*$F155)*(KP155*$F155-KQ155))/30))))</f>
        <v>0</v>
      </c>
      <c r="KT155" s="255">
        <f t="shared" ref="KT155:KT174" si="278">FLOOR(KS155*$I155,1)</f>
        <v>0</v>
      </c>
      <c r="KU155" s="230">
        <f t="shared" ref="KU155:KU174" si="279">IF($Z155="Ne",0,IF(OR($M155=0,$M155=""),0,IF(IF(JW155="Ano",IF(JV155="",0,((30/(JU155*$F155)*(JU155*$F155-JV155))/30)),0)+IF(JZ155="Ano",IF(JY155="",0,((30/(JX155*$F155)*(JX155*$F155-JY155))/30)),0)+IF(KC155="Ano",IF(KB155="",0,((30/(KA155*$F155)*(KA155*$F155-KB155))/30)),0)+IF(KF155="Ano",IF(KE155="",0,((30/(KD155*$F155)*(KD155*$F155-KE155))/30)),0)+IF(KI155="Ano",IF(KH155="",0,((30/(KG155*$F155)*(KG155*$F155-KH155))/30)),0)+IF(KL155="Ano",IF(KK155="",0,((30/(KJ155*$F155)*(KJ155*$F155-KK155))/30)),0)+IF(KO155="Ano",IF(KN155="",0,((30/(KM155*$F155)*(KM155*$F155-KN155))/30)),0)+IF(KR155="Ano",IF(KQ155="",0,((30/(KP155*$F155)*(KP155*$F155-KQ155))/30)),0)&gt;($M155-1-$BO155-$CS155-$DW155-$FA155-$GE155-$HI155-$IM155-$JQ155),($M155-1-$BO155-$CS155-$DW155-$FA155-$GE155-$HI155-$IM155-$JQ155),IF(JW155="Ano",IF(JV155="",0,((30/(JU155*$F155)*(JU155*$F155-JV155))/30)),0)+IF(JZ155="Ano",IF(JY155="",0,((30/(JX155*$F155)*(JX155*$F155-JY155))/30)),0)+IF(KC155="Ano",IF(KB155="",0,((30/(KA155*$F155)*(KA155*$F155-KB155))/30)),0)+IF(KF155="Ano",IF(KE155="",0,((30/(KD155*$F155)*(KD155*$F155-KE155))/30)),0)+IF(KI155="Ano",IF(KH155="",0,((30/(KG155*$F155)*(KG155*$F155-KH155))/30)),0)+IF(KL155="Ano",IF(KK155="",0,((30/(KJ155*$F155)*(KJ155*$F155-KK155))/30)),0)+IF(KO155="Ano",IF(KN155="",0,((30/(KM155*$F155)*(KM155*$F155-KN155))/30)),0)+IF(KR155="Ano",IF(KQ155="",0,((30/(KP155*$F155)*(KP155*$F155-KQ155))/30)),0))))</f>
        <v>0</v>
      </c>
      <c r="KV155" s="231">
        <f t="shared" ref="KV155:KV174" si="280">FLOOR(KU155*$N155,1)</f>
        <v>0</v>
      </c>
      <c r="KW155" s="1"/>
      <c r="KX155" s="1"/>
      <c r="KY155" s="287" t="s">
        <v>300</v>
      </c>
      <c r="KZ155" s="365">
        <v>160</v>
      </c>
      <c r="LA155" s="335"/>
      <c r="LB155" s="180"/>
      <c r="LC155" s="256">
        <f t="shared" ref="LC155:LC174" si="281">IF($KY155="Ne",0,IF(LA155="",0,((30/(KZ155*F155)*(KZ155*F155-LA155))/30)))</f>
        <v>0</v>
      </c>
      <c r="LD155" s="231">
        <f t="shared" ref="LD155:LD174" si="282">FLOOR(LC155*I155,1)</f>
        <v>0</v>
      </c>
      <c r="LE155" s="230">
        <f t="shared" ref="LE155:LE174" si="283">IF(OR($M155=0,$M155=""),0,IF(KY155="Ano",IF(LB155="Ano",LC155,0),0))</f>
        <v>0</v>
      </c>
      <c r="LF155" s="255">
        <f t="shared" ref="LF155:LF174" si="284">FLOOR(LE155*N155,1)</f>
        <v>0</v>
      </c>
      <c r="LG155" s="297"/>
      <c r="LH155" s="1"/>
      <c r="LI155" s="1"/>
      <c r="LJ155" s="232">
        <f t="shared" si="193"/>
        <v>0</v>
      </c>
      <c r="LK155" s="259">
        <f t="shared" si="194"/>
        <v>0</v>
      </c>
      <c r="LL155" s="230">
        <f t="shared" si="195"/>
        <v>0</v>
      </c>
      <c r="LM155" s="231">
        <f t="shared" si="196"/>
        <v>0</v>
      </c>
      <c r="LN155" s="234">
        <f t="shared" si="197"/>
        <v>0</v>
      </c>
      <c r="LO155" s="233">
        <f t="shared" si="198"/>
        <v>0</v>
      </c>
      <c r="LP155" s="230">
        <f t="shared" si="199"/>
        <v>0</v>
      </c>
      <c r="LQ155" s="255">
        <f t="shared" si="200"/>
        <v>0</v>
      </c>
      <c r="LR155" s="426">
        <f t="shared" si="201"/>
        <v>0</v>
      </c>
      <c r="LS155" s="434">
        <f t="shared" si="202"/>
        <v>0</v>
      </c>
      <c r="LT155" s="426">
        <f t="shared" si="203"/>
        <v>0</v>
      </c>
      <c r="LU155" s="431">
        <f t="shared" si="204"/>
        <v>0</v>
      </c>
      <c r="LV155" s="429" t="s">
        <v>343</v>
      </c>
      <c r="LW155" s="434" t="s">
        <v>343</v>
      </c>
      <c r="LX155" s="426">
        <f t="shared" si="205"/>
        <v>0</v>
      </c>
      <c r="LY155" s="431">
        <f t="shared" si="206"/>
        <v>0</v>
      </c>
      <c r="LZ155" s="1"/>
      <c r="MD155" s="26"/>
      <c r="ME155" s="26"/>
      <c r="MG155" s="26"/>
    </row>
    <row r="156" spans="2:345" s="4" customFormat="1" ht="15" hidden="1" customHeight="1" x14ac:dyDescent="0.25">
      <c r="B156" s="46"/>
      <c r="C156" s="948"/>
      <c r="D156" s="949"/>
      <c r="E156" s="601"/>
      <c r="F156" s="602"/>
      <c r="G156" s="603"/>
      <c r="H156" s="58"/>
      <c r="I156" s="57">
        <f>INT(ROUND(F156,2)*(IF(RIGHT(G156,1)="*",data!$J$11*H156+(IF(H156&gt;0, data!$K$11,0)),(IF(G156&gt;0,data!$J$11*RIGHT(G156,5)+data!$K$11,0)))))</f>
        <v>0</v>
      </c>
      <c r="J156" s="57">
        <f t="shared" si="148"/>
        <v>0</v>
      </c>
      <c r="K156" s="594"/>
      <c r="L156" s="567"/>
      <c r="M156" s="131"/>
      <c r="N156" s="57">
        <f>INT(ROUND(F156,2)*(IF(J156&gt;0,(IF(L156="ano",data!$J$6,0)),0)))</f>
        <v>0</v>
      </c>
      <c r="O156" s="61">
        <f t="shared" si="149"/>
        <v>0</v>
      </c>
      <c r="P156" s="63">
        <f t="shared" si="150"/>
        <v>0</v>
      </c>
      <c r="Q156" s="26"/>
      <c r="R156" s="292" t="str">
        <f t="shared" si="151"/>
        <v/>
      </c>
      <c r="S156" s="293" t="str">
        <f t="shared" si="152"/>
        <v/>
      </c>
      <c r="T156" s="65" t="s">
        <v>343</v>
      </c>
      <c r="U156" s="294" t="str">
        <f t="shared" si="153"/>
        <v/>
      </c>
      <c r="V156" s="4">
        <f t="shared" si="131"/>
        <v>0</v>
      </c>
      <c r="W156" s="26">
        <f t="shared" si="154"/>
        <v>0</v>
      </c>
      <c r="X156" s="26">
        <f>IF(OR(G156=data!$I$18,G156=data!$I$19,G156=data!$I$20,G156=data!$I$21,G156=data!$I$22,G156=data!$I$23,G156=data!$I$24,G156=data!$I$25,G156=data!$I$26,G156=data!$I$27,G156=data!$I$28,G156=data!$I$29,G156=data!$I$30,G156=data!$I$31,G156=data!$I$32,G156=data!$I$33,G156=data!$I$34,G156=data!$I$35,G156=data!$I$36,G156=data!$I$37,G156=data!$I$38,G156=data!$I$39,G156=data!$I$40,G156=data!$I$41,G156=data!$I$42,G156=data!$I$43,G156=data!$I$44),1,0)</f>
        <v>0</v>
      </c>
      <c r="Z156" s="176" t="s">
        <v>300</v>
      </c>
      <c r="AA156" s="10"/>
      <c r="AB156" s="10"/>
      <c r="AC156" s="578">
        <v>160</v>
      </c>
      <c r="AD156" s="579"/>
      <c r="AE156" s="580"/>
      <c r="AF156" s="578">
        <v>160</v>
      </c>
      <c r="AG156" s="579"/>
      <c r="AH156" s="580"/>
      <c r="AI156" s="578">
        <v>160</v>
      </c>
      <c r="AJ156" s="579"/>
      <c r="AK156" s="580"/>
      <c r="AL156" s="578">
        <v>160</v>
      </c>
      <c r="AM156" s="579"/>
      <c r="AN156" s="580"/>
      <c r="AO156" s="578">
        <v>160</v>
      </c>
      <c r="AP156" s="579"/>
      <c r="AQ156" s="580"/>
      <c r="AR156" s="578">
        <v>160</v>
      </c>
      <c r="AS156" s="579"/>
      <c r="AT156" s="580"/>
      <c r="AU156" s="578">
        <v>160</v>
      </c>
      <c r="AV156" s="579"/>
      <c r="AW156" s="580"/>
      <c r="AX156" s="578">
        <v>160</v>
      </c>
      <c r="AY156" s="579"/>
      <c r="AZ156" s="580"/>
      <c r="BA156" s="578">
        <v>160</v>
      </c>
      <c r="BB156" s="579"/>
      <c r="BC156" s="580"/>
      <c r="BD156" s="578">
        <v>160</v>
      </c>
      <c r="BE156" s="579"/>
      <c r="BF156" s="580"/>
      <c r="BG156" s="578">
        <v>160</v>
      </c>
      <c r="BH156" s="579"/>
      <c r="BI156" s="580"/>
      <c r="BJ156" s="578">
        <v>160</v>
      </c>
      <c r="BK156" s="579"/>
      <c r="BL156" s="580"/>
      <c r="BM156" s="337">
        <f t="shared" si="207"/>
        <v>0</v>
      </c>
      <c r="BN156" s="231">
        <f t="shared" si="247"/>
        <v>0</v>
      </c>
      <c r="BO156" s="230">
        <f t="shared" si="208"/>
        <v>0</v>
      </c>
      <c r="BP156" s="231">
        <f t="shared" si="248"/>
        <v>0</v>
      </c>
      <c r="BQ156" s="1"/>
      <c r="BR156" s="1"/>
      <c r="BS156" s="177">
        <v>160</v>
      </c>
      <c r="BT156" s="591"/>
      <c r="BU156" s="178"/>
      <c r="BV156" s="177">
        <v>160</v>
      </c>
      <c r="BW156" s="591"/>
      <c r="BX156" s="178"/>
      <c r="BY156" s="177">
        <v>160</v>
      </c>
      <c r="BZ156" s="591"/>
      <c r="CA156" s="178"/>
      <c r="CB156" s="177">
        <v>160</v>
      </c>
      <c r="CC156" s="591"/>
      <c r="CD156" s="178"/>
      <c r="CE156" s="177">
        <v>160</v>
      </c>
      <c r="CF156" s="591"/>
      <c r="CG156" s="178"/>
      <c r="CH156" s="177">
        <v>160</v>
      </c>
      <c r="CI156" s="591"/>
      <c r="CJ156" s="178"/>
      <c r="CK156" s="177">
        <v>160</v>
      </c>
      <c r="CL156" s="591"/>
      <c r="CM156" s="178"/>
      <c r="CN156" s="177">
        <v>160</v>
      </c>
      <c r="CO156" s="591"/>
      <c r="CP156" s="178"/>
      <c r="CQ156" s="256">
        <f t="shared" si="249"/>
        <v>0</v>
      </c>
      <c r="CR156" s="255">
        <f t="shared" si="250"/>
        <v>0</v>
      </c>
      <c r="CS156" s="230">
        <f t="shared" si="251"/>
        <v>0</v>
      </c>
      <c r="CT156" s="231">
        <f t="shared" si="252"/>
        <v>0</v>
      </c>
      <c r="CU156" s="1"/>
      <c r="CV156" s="1"/>
      <c r="CW156" s="177">
        <v>160</v>
      </c>
      <c r="CX156" s="584"/>
      <c r="CY156" s="585"/>
      <c r="CZ156" s="205">
        <v>160</v>
      </c>
      <c r="DA156" s="579"/>
      <c r="DB156" s="585"/>
      <c r="DC156" s="205">
        <v>160</v>
      </c>
      <c r="DD156" s="579"/>
      <c r="DE156" s="585"/>
      <c r="DF156" s="205">
        <v>160</v>
      </c>
      <c r="DG156" s="579"/>
      <c r="DH156" s="585"/>
      <c r="DI156" s="205">
        <v>160</v>
      </c>
      <c r="DJ156" s="579"/>
      <c r="DK156" s="585"/>
      <c r="DL156" s="177">
        <v>160</v>
      </c>
      <c r="DM156" s="584"/>
      <c r="DN156" s="585"/>
      <c r="DO156" s="205">
        <v>160</v>
      </c>
      <c r="DP156" s="579"/>
      <c r="DQ156" s="585"/>
      <c r="DR156" s="205">
        <v>160</v>
      </c>
      <c r="DS156" s="579"/>
      <c r="DT156" s="585"/>
      <c r="DU156" s="256">
        <f t="shared" si="253"/>
        <v>0</v>
      </c>
      <c r="DV156" s="255">
        <f t="shared" si="254"/>
        <v>0</v>
      </c>
      <c r="DW156" s="230">
        <f t="shared" si="255"/>
        <v>0</v>
      </c>
      <c r="DX156" s="231">
        <f t="shared" si="256"/>
        <v>0</v>
      </c>
      <c r="DY156" s="1"/>
      <c r="DZ156" s="1"/>
      <c r="EA156" s="586">
        <v>160</v>
      </c>
      <c r="EB156" s="591"/>
      <c r="EC156" s="585"/>
      <c r="ED156" s="205">
        <v>160</v>
      </c>
      <c r="EE156" s="591"/>
      <c r="EF156" s="585"/>
      <c r="EG156" s="205">
        <v>160</v>
      </c>
      <c r="EH156" s="591"/>
      <c r="EI156" s="585"/>
      <c r="EJ156" s="205">
        <v>160</v>
      </c>
      <c r="EK156" s="591"/>
      <c r="EL156" s="585"/>
      <c r="EM156" s="177">
        <v>160</v>
      </c>
      <c r="EN156" s="584"/>
      <c r="EO156" s="585"/>
      <c r="EP156" s="205">
        <v>160</v>
      </c>
      <c r="EQ156" s="591"/>
      <c r="ER156" s="585"/>
      <c r="ES156" s="177">
        <v>160</v>
      </c>
      <c r="ET156" s="584"/>
      <c r="EU156" s="585"/>
      <c r="EV156" s="205">
        <v>160</v>
      </c>
      <c r="EW156" s="591"/>
      <c r="EX156" s="585"/>
      <c r="EY156" s="256">
        <f t="shared" si="257"/>
        <v>0</v>
      </c>
      <c r="EZ156" s="255">
        <f t="shared" si="258"/>
        <v>0</v>
      </c>
      <c r="FA156" s="230">
        <f t="shared" si="259"/>
        <v>0</v>
      </c>
      <c r="FB156" s="231">
        <f t="shared" si="260"/>
        <v>0</v>
      </c>
      <c r="FC156" s="1"/>
      <c r="FD156" s="1"/>
      <c r="FE156" s="586">
        <v>160</v>
      </c>
      <c r="FF156" s="591"/>
      <c r="FG156" s="585"/>
      <c r="FH156" s="205">
        <v>160</v>
      </c>
      <c r="FI156" s="591"/>
      <c r="FJ156" s="585"/>
      <c r="FK156" s="205">
        <v>160</v>
      </c>
      <c r="FL156" s="591"/>
      <c r="FM156" s="585"/>
      <c r="FN156" s="205">
        <v>160</v>
      </c>
      <c r="FO156" s="591"/>
      <c r="FP156" s="585"/>
      <c r="FQ156" s="205">
        <v>160</v>
      </c>
      <c r="FR156" s="591"/>
      <c r="FS156" s="585"/>
      <c r="FT156" s="205">
        <v>160</v>
      </c>
      <c r="FU156" s="591"/>
      <c r="FV156" s="585"/>
      <c r="FW156" s="205">
        <v>160</v>
      </c>
      <c r="FX156" s="591"/>
      <c r="FY156" s="585"/>
      <c r="FZ156" s="205">
        <v>160</v>
      </c>
      <c r="GA156" s="591"/>
      <c r="GB156" s="585"/>
      <c r="GC156" s="256">
        <f t="shared" si="261"/>
        <v>0</v>
      </c>
      <c r="GD156" s="255">
        <f t="shared" si="262"/>
        <v>0</v>
      </c>
      <c r="GE156" s="230">
        <f t="shared" si="263"/>
        <v>0</v>
      </c>
      <c r="GF156" s="231">
        <f t="shared" si="264"/>
        <v>0</v>
      </c>
      <c r="GG156" s="1"/>
      <c r="GH156" s="1"/>
      <c r="GI156" s="586">
        <v>160</v>
      </c>
      <c r="GJ156" s="591"/>
      <c r="GK156" s="585"/>
      <c r="GL156" s="205">
        <v>160</v>
      </c>
      <c r="GM156" s="591"/>
      <c r="GN156" s="585"/>
      <c r="GO156" s="177">
        <v>160</v>
      </c>
      <c r="GP156" s="584"/>
      <c r="GQ156" s="585"/>
      <c r="GR156" s="177">
        <v>160</v>
      </c>
      <c r="GS156" s="584"/>
      <c r="GT156" s="585"/>
      <c r="GU156" s="177">
        <v>160</v>
      </c>
      <c r="GV156" s="584"/>
      <c r="GW156" s="585"/>
      <c r="GX156" s="177">
        <v>160</v>
      </c>
      <c r="GY156" s="584"/>
      <c r="GZ156" s="585"/>
      <c r="HA156" s="205">
        <v>160</v>
      </c>
      <c r="HB156" s="591"/>
      <c r="HC156" s="585"/>
      <c r="HD156" s="205">
        <v>160</v>
      </c>
      <c r="HE156" s="591"/>
      <c r="HF156" s="585"/>
      <c r="HG156" s="256">
        <f t="shared" si="265"/>
        <v>0</v>
      </c>
      <c r="HH156" s="255">
        <f t="shared" si="266"/>
        <v>0</v>
      </c>
      <c r="HI156" s="230">
        <f t="shared" si="267"/>
        <v>0</v>
      </c>
      <c r="HJ156" s="231">
        <f t="shared" si="268"/>
        <v>0</v>
      </c>
      <c r="HK156" s="1"/>
      <c r="HL156" s="1"/>
      <c r="HM156" s="177">
        <v>160</v>
      </c>
      <c r="HN156" s="584"/>
      <c r="HO156" s="585"/>
      <c r="HP156" s="177">
        <v>160</v>
      </c>
      <c r="HQ156" s="584"/>
      <c r="HR156" s="585"/>
      <c r="HS156" s="177">
        <v>160</v>
      </c>
      <c r="HT156" s="584"/>
      <c r="HU156" s="585"/>
      <c r="HV156" s="177">
        <v>160</v>
      </c>
      <c r="HW156" s="584"/>
      <c r="HX156" s="585"/>
      <c r="HY156" s="177">
        <v>160</v>
      </c>
      <c r="HZ156" s="584"/>
      <c r="IA156" s="585"/>
      <c r="IB156" s="177">
        <v>160</v>
      </c>
      <c r="IC156" s="584"/>
      <c r="ID156" s="585"/>
      <c r="IE156" s="177">
        <v>160</v>
      </c>
      <c r="IF156" s="584"/>
      <c r="IG156" s="585"/>
      <c r="IH156" s="177">
        <v>160</v>
      </c>
      <c r="II156" s="584"/>
      <c r="IJ156" s="585"/>
      <c r="IK156" s="256">
        <f t="shared" si="269"/>
        <v>0</v>
      </c>
      <c r="IL156" s="255">
        <f t="shared" si="270"/>
        <v>0</v>
      </c>
      <c r="IM156" s="230">
        <f t="shared" si="271"/>
        <v>0</v>
      </c>
      <c r="IN156" s="231">
        <f t="shared" si="272"/>
        <v>0</v>
      </c>
      <c r="IO156" s="1"/>
      <c r="IP156" s="1"/>
      <c r="IQ156" s="177">
        <v>160</v>
      </c>
      <c r="IR156" s="584"/>
      <c r="IS156" s="585"/>
      <c r="IT156" s="177">
        <v>160</v>
      </c>
      <c r="IU156" s="584"/>
      <c r="IV156" s="585"/>
      <c r="IW156" s="177">
        <v>160</v>
      </c>
      <c r="IX156" s="584"/>
      <c r="IY156" s="585"/>
      <c r="IZ156" s="177">
        <v>160</v>
      </c>
      <c r="JA156" s="584"/>
      <c r="JB156" s="585"/>
      <c r="JC156" s="177">
        <v>160</v>
      </c>
      <c r="JD156" s="584"/>
      <c r="JE156" s="585"/>
      <c r="JF156" s="177">
        <v>160</v>
      </c>
      <c r="JG156" s="584"/>
      <c r="JH156" s="585"/>
      <c r="JI156" s="568">
        <v>160</v>
      </c>
      <c r="JJ156" s="584"/>
      <c r="JK156" s="585"/>
      <c r="JL156" s="177">
        <v>160</v>
      </c>
      <c r="JM156" s="584"/>
      <c r="JN156" s="585"/>
      <c r="JO156" s="256">
        <f t="shared" si="273"/>
        <v>0</v>
      </c>
      <c r="JP156" s="255">
        <f t="shared" si="274"/>
        <v>0</v>
      </c>
      <c r="JQ156" s="230">
        <f t="shared" si="275"/>
        <v>0</v>
      </c>
      <c r="JR156" s="231">
        <f t="shared" si="276"/>
        <v>0</v>
      </c>
      <c r="JS156" s="1"/>
      <c r="JT156" s="1"/>
      <c r="JU156" s="586">
        <v>160</v>
      </c>
      <c r="JV156" s="591"/>
      <c r="JW156" s="585"/>
      <c r="JX156" s="177">
        <v>160</v>
      </c>
      <c r="JY156" s="584"/>
      <c r="JZ156" s="585"/>
      <c r="KA156" s="205">
        <v>160</v>
      </c>
      <c r="KB156" s="591"/>
      <c r="KC156" s="585"/>
      <c r="KD156" s="205">
        <v>160</v>
      </c>
      <c r="KE156" s="591"/>
      <c r="KF156" s="585"/>
      <c r="KG156" s="177">
        <v>160</v>
      </c>
      <c r="KH156" s="584"/>
      <c r="KI156" s="585"/>
      <c r="KJ156" s="177">
        <v>160</v>
      </c>
      <c r="KK156" s="584"/>
      <c r="KL156" s="585"/>
      <c r="KM156" s="177">
        <v>160</v>
      </c>
      <c r="KN156" s="584"/>
      <c r="KO156" s="585"/>
      <c r="KP156" s="177">
        <v>160</v>
      </c>
      <c r="KQ156" s="584"/>
      <c r="KR156" s="585"/>
      <c r="KS156" s="256">
        <f t="shared" si="277"/>
        <v>0</v>
      </c>
      <c r="KT156" s="255">
        <f t="shared" si="278"/>
        <v>0</v>
      </c>
      <c r="KU156" s="230">
        <f t="shared" si="279"/>
        <v>0</v>
      </c>
      <c r="KV156" s="231">
        <f t="shared" si="280"/>
        <v>0</v>
      </c>
      <c r="KW156" s="1"/>
      <c r="KX156" s="1"/>
      <c r="KY156" s="589" t="s">
        <v>300</v>
      </c>
      <c r="KZ156" s="595">
        <v>160</v>
      </c>
      <c r="LA156" s="591"/>
      <c r="LB156" s="178"/>
      <c r="LC156" s="256">
        <f t="shared" si="281"/>
        <v>0</v>
      </c>
      <c r="LD156" s="231">
        <f t="shared" si="282"/>
        <v>0</v>
      </c>
      <c r="LE156" s="230">
        <f t="shared" si="283"/>
        <v>0</v>
      </c>
      <c r="LF156" s="255">
        <f t="shared" si="284"/>
        <v>0</v>
      </c>
      <c r="LG156" s="592"/>
      <c r="LH156" s="1"/>
      <c r="LI156" s="1"/>
      <c r="LJ156" s="232">
        <f t="shared" si="193"/>
        <v>0</v>
      </c>
      <c r="LK156" s="259">
        <f t="shared" si="194"/>
        <v>0</v>
      </c>
      <c r="LL156" s="230">
        <f t="shared" si="195"/>
        <v>0</v>
      </c>
      <c r="LM156" s="231">
        <f t="shared" si="196"/>
        <v>0</v>
      </c>
      <c r="LN156" s="234">
        <f t="shared" si="197"/>
        <v>0</v>
      </c>
      <c r="LO156" s="233">
        <f t="shared" si="198"/>
        <v>0</v>
      </c>
      <c r="LP156" s="230">
        <f t="shared" si="199"/>
        <v>0</v>
      </c>
      <c r="LQ156" s="255">
        <f t="shared" si="200"/>
        <v>0</v>
      </c>
      <c r="LR156" s="426">
        <f t="shared" si="201"/>
        <v>0</v>
      </c>
      <c r="LS156" s="434">
        <f t="shared" si="202"/>
        <v>0</v>
      </c>
      <c r="LT156" s="426">
        <f t="shared" si="203"/>
        <v>0</v>
      </c>
      <c r="LU156" s="431">
        <f t="shared" si="204"/>
        <v>0</v>
      </c>
      <c r="LV156" s="429" t="s">
        <v>343</v>
      </c>
      <c r="LW156" s="434" t="s">
        <v>343</v>
      </c>
      <c r="LX156" s="426">
        <f t="shared" si="205"/>
        <v>0</v>
      </c>
      <c r="LY156" s="431">
        <f t="shared" si="206"/>
        <v>0</v>
      </c>
      <c r="LZ156" s="1"/>
      <c r="MD156" s="26"/>
      <c r="ME156" s="26"/>
      <c r="MG156" s="26"/>
    </row>
    <row r="157" spans="2:345" s="4" customFormat="1" ht="16.5" customHeight="1" x14ac:dyDescent="0.25">
      <c r="B157" s="46" t="s">
        <v>359</v>
      </c>
      <c r="C157" s="952"/>
      <c r="D157" s="953"/>
      <c r="E157" s="313"/>
      <c r="F157" s="314"/>
      <c r="G157" s="315"/>
      <c r="H157" s="59"/>
      <c r="I157" s="57">
        <f>INT(ROUND(F157,2)*(IF(RIGHT(G157,1)="*",data!$J$11*H157+(IF(H157&gt;0, data!$K$11,0)),(IF(G157&gt;0,data!$J$11*RIGHT(G157,5)+data!$K$11,0)))))</f>
        <v>0</v>
      </c>
      <c r="J157" s="57">
        <f t="shared" si="148"/>
        <v>0</v>
      </c>
      <c r="K157" s="319"/>
      <c r="L157" s="320"/>
      <c r="M157" s="318"/>
      <c r="N157" s="57">
        <f>INT(ROUND(F157,2)*(IF(J157&gt;0,(IF(L157="ano",data!$J$6,0)),0)))</f>
        <v>0</v>
      </c>
      <c r="O157" s="61">
        <f t="shared" si="149"/>
        <v>0</v>
      </c>
      <c r="P157" s="63">
        <f t="shared" si="150"/>
        <v>0</v>
      </c>
      <c r="Q157" s="26"/>
      <c r="R157" s="292" t="str">
        <f t="shared" si="151"/>
        <v/>
      </c>
      <c r="S157" s="293" t="str">
        <f t="shared" si="152"/>
        <v/>
      </c>
      <c r="T157" s="65" t="s">
        <v>343</v>
      </c>
      <c r="U157" s="294" t="str">
        <f t="shared" si="153"/>
        <v/>
      </c>
      <c r="V157" s="4">
        <f t="shared" si="131"/>
        <v>0</v>
      </c>
      <c r="W157" s="26">
        <f t="shared" si="154"/>
        <v>0</v>
      </c>
      <c r="X157" s="26">
        <f>IF(OR(G157=data!$I$18,G157=data!$I$19,G157=data!$I$20,G157=data!$I$21,G157=data!$I$22,G157=data!$I$23,G157=data!$I$24,G157=data!$I$25,G157=data!$I$26,G157=data!$I$27,G157=data!$I$28,G157=data!$I$29,G157=data!$I$30,G157=data!$I$31,G157=data!$I$32,G157=data!$I$33,G157=data!$I$34,G157=data!$I$35,G157=data!$I$36,G157=data!$I$37,G157=data!$I$38,G157=data!$I$39,G157=data!$I$40,G157=data!$I$41,G157=data!$I$42,G157=data!$I$43,G157=data!$I$44),1,0)</f>
        <v>0</v>
      </c>
      <c r="Z157" s="179" t="s">
        <v>300</v>
      </c>
      <c r="AA157" s="10"/>
      <c r="AB157" s="10"/>
      <c r="AC157" s="171">
        <v>160</v>
      </c>
      <c r="AD157" s="336"/>
      <c r="AE157" s="227"/>
      <c r="AF157" s="171">
        <v>160</v>
      </c>
      <c r="AG157" s="336"/>
      <c r="AH157" s="227"/>
      <c r="AI157" s="171">
        <v>160</v>
      </c>
      <c r="AJ157" s="336"/>
      <c r="AK157" s="227"/>
      <c r="AL157" s="171">
        <v>160</v>
      </c>
      <c r="AM157" s="336"/>
      <c r="AN157" s="227"/>
      <c r="AO157" s="171">
        <v>160</v>
      </c>
      <c r="AP157" s="336"/>
      <c r="AQ157" s="227"/>
      <c r="AR157" s="171">
        <v>160</v>
      </c>
      <c r="AS157" s="336"/>
      <c r="AT157" s="227"/>
      <c r="AU157" s="171">
        <v>160</v>
      </c>
      <c r="AV157" s="336"/>
      <c r="AW157" s="227"/>
      <c r="AX157" s="171">
        <v>160</v>
      </c>
      <c r="AY157" s="336"/>
      <c r="AZ157" s="227"/>
      <c r="BA157" s="171">
        <v>160</v>
      </c>
      <c r="BB157" s="336"/>
      <c r="BC157" s="227"/>
      <c r="BD157" s="171">
        <v>160</v>
      </c>
      <c r="BE157" s="336"/>
      <c r="BF157" s="227"/>
      <c r="BG157" s="171">
        <v>160</v>
      </c>
      <c r="BH157" s="336"/>
      <c r="BI157" s="227"/>
      <c r="BJ157" s="171">
        <v>160</v>
      </c>
      <c r="BK157" s="336"/>
      <c r="BL157" s="227"/>
      <c r="BM157" s="337">
        <f t="shared" si="207"/>
        <v>0</v>
      </c>
      <c r="BN157" s="231">
        <f t="shared" si="247"/>
        <v>0</v>
      </c>
      <c r="BO157" s="230">
        <f t="shared" si="208"/>
        <v>0</v>
      </c>
      <c r="BP157" s="231">
        <f t="shared" si="248"/>
        <v>0</v>
      </c>
      <c r="BQ157" s="1"/>
      <c r="BR157" s="1"/>
      <c r="BS157" s="167">
        <v>160</v>
      </c>
      <c r="BT157" s="335"/>
      <c r="BU157" s="180"/>
      <c r="BV157" s="167">
        <v>160</v>
      </c>
      <c r="BW157" s="335"/>
      <c r="BX157" s="180"/>
      <c r="BY157" s="167">
        <v>160</v>
      </c>
      <c r="BZ157" s="335"/>
      <c r="CA157" s="180"/>
      <c r="CB157" s="167">
        <v>160</v>
      </c>
      <c r="CC157" s="335"/>
      <c r="CD157" s="180"/>
      <c r="CE157" s="167">
        <v>160</v>
      </c>
      <c r="CF157" s="335"/>
      <c r="CG157" s="180"/>
      <c r="CH157" s="167">
        <v>160</v>
      </c>
      <c r="CI157" s="335"/>
      <c r="CJ157" s="180"/>
      <c r="CK157" s="167">
        <v>160</v>
      </c>
      <c r="CL157" s="335"/>
      <c r="CM157" s="180"/>
      <c r="CN157" s="167">
        <v>160</v>
      </c>
      <c r="CO157" s="335"/>
      <c r="CP157" s="180"/>
      <c r="CQ157" s="256">
        <f t="shared" si="249"/>
        <v>0</v>
      </c>
      <c r="CR157" s="255">
        <f t="shared" si="250"/>
        <v>0</v>
      </c>
      <c r="CS157" s="230">
        <f t="shared" si="251"/>
        <v>0</v>
      </c>
      <c r="CT157" s="231">
        <f t="shared" si="252"/>
        <v>0</v>
      </c>
      <c r="CU157" s="1"/>
      <c r="CV157" s="1"/>
      <c r="CW157" s="167">
        <v>160</v>
      </c>
      <c r="CX157" s="351"/>
      <c r="CY157" s="172"/>
      <c r="CZ157" s="198">
        <v>160</v>
      </c>
      <c r="DA157" s="336"/>
      <c r="DB157" s="172"/>
      <c r="DC157" s="198">
        <v>160</v>
      </c>
      <c r="DD157" s="336"/>
      <c r="DE157" s="172"/>
      <c r="DF157" s="198">
        <v>160</v>
      </c>
      <c r="DG157" s="336"/>
      <c r="DH157" s="172"/>
      <c r="DI157" s="198">
        <v>160</v>
      </c>
      <c r="DJ157" s="336"/>
      <c r="DK157" s="172"/>
      <c r="DL157" s="167">
        <v>160</v>
      </c>
      <c r="DM157" s="351"/>
      <c r="DN157" s="172"/>
      <c r="DO157" s="198">
        <v>160</v>
      </c>
      <c r="DP157" s="336"/>
      <c r="DQ157" s="172"/>
      <c r="DR157" s="198">
        <v>160</v>
      </c>
      <c r="DS157" s="336"/>
      <c r="DT157" s="172"/>
      <c r="DU157" s="256">
        <f t="shared" si="253"/>
        <v>0</v>
      </c>
      <c r="DV157" s="255">
        <f t="shared" si="254"/>
        <v>0</v>
      </c>
      <c r="DW157" s="230">
        <f t="shared" si="255"/>
        <v>0</v>
      </c>
      <c r="DX157" s="231">
        <f t="shared" si="256"/>
        <v>0</v>
      </c>
      <c r="DY157" s="1"/>
      <c r="DZ157" s="1"/>
      <c r="EA157" s="357">
        <v>160</v>
      </c>
      <c r="EB157" s="335"/>
      <c r="EC157" s="172"/>
      <c r="ED157" s="198">
        <v>160</v>
      </c>
      <c r="EE157" s="335"/>
      <c r="EF157" s="172"/>
      <c r="EG157" s="198">
        <v>160</v>
      </c>
      <c r="EH157" s="335"/>
      <c r="EI157" s="172"/>
      <c r="EJ157" s="198">
        <v>160</v>
      </c>
      <c r="EK157" s="335"/>
      <c r="EL157" s="172"/>
      <c r="EM157" s="167">
        <v>160</v>
      </c>
      <c r="EN157" s="351"/>
      <c r="EO157" s="172"/>
      <c r="EP157" s="198">
        <v>160</v>
      </c>
      <c r="EQ157" s="335"/>
      <c r="ER157" s="172"/>
      <c r="ES157" s="167">
        <v>160</v>
      </c>
      <c r="ET157" s="351"/>
      <c r="EU157" s="172"/>
      <c r="EV157" s="198">
        <v>160</v>
      </c>
      <c r="EW157" s="335"/>
      <c r="EX157" s="172"/>
      <c r="EY157" s="256">
        <f t="shared" si="257"/>
        <v>0</v>
      </c>
      <c r="EZ157" s="255">
        <f t="shared" si="258"/>
        <v>0</v>
      </c>
      <c r="FA157" s="230">
        <f t="shared" si="259"/>
        <v>0</v>
      </c>
      <c r="FB157" s="231">
        <f t="shared" si="260"/>
        <v>0</v>
      </c>
      <c r="FC157" s="1"/>
      <c r="FD157" s="1"/>
      <c r="FE157" s="357">
        <v>160</v>
      </c>
      <c r="FF157" s="335"/>
      <c r="FG157" s="172"/>
      <c r="FH157" s="198">
        <v>160</v>
      </c>
      <c r="FI157" s="335"/>
      <c r="FJ157" s="172"/>
      <c r="FK157" s="198">
        <v>160</v>
      </c>
      <c r="FL157" s="335"/>
      <c r="FM157" s="172"/>
      <c r="FN157" s="198">
        <v>160</v>
      </c>
      <c r="FO157" s="335"/>
      <c r="FP157" s="172"/>
      <c r="FQ157" s="198">
        <v>160</v>
      </c>
      <c r="FR157" s="335"/>
      <c r="FS157" s="172"/>
      <c r="FT157" s="198">
        <v>160</v>
      </c>
      <c r="FU157" s="335"/>
      <c r="FV157" s="172"/>
      <c r="FW157" s="198">
        <v>160</v>
      </c>
      <c r="FX157" s="335"/>
      <c r="FY157" s="172"/>
      <c r="FZ157" s="198">
        <v>160</v>
      </c>
      <c r="GA157" s="335"/>
      <c r="GB157" s="172"/>
      <c r="GC157" s="256">
        <f t="shared" si="261"/>
        <v>0</v>
      </c>
      <c r="GD157" s="255">
        <f t="shared" si="262"/>
        <v>0</v>
      </c>
      <c r="GE157" s="230">
        <f t="shared" si="263"/>
        <v>0</v>
      </c>
      <c r="GF157" s="231">
        <f t="shared" si="264"/>
        <v>0</v>
      </c>
      <c r="GG157" s="1"/>
      <c r="GH157" s="1"/>
      <c r="GI157" s="357">
        <v>160</v>
      </c>
      <c r="GJ157" s="335"/>
      <c r="GK157" s="172"/>
      <c r="GL157" s="198">
        <v>160</v>
      </c>
      <c r="GM157" s="335"/>
      <c r="GN157" s="172"/>
      <c r="GO157" s="167">
        <v>160</v>
      </c>
      <c r="GP157" s="351"/>
      <c r="GQ157" s="172"/>
      <c r="GR157" s="167">
        <v>160</v>
      </c>
      <c r="GS157" s="351"/>
      <c r="GT157" s="172"/>
      <c r="GU157" s="167">
        <v>160</v>
      </c>
      <c r="GV157" s="351"/>
      <c r="GW157" s="172"/>
      <c r="GX157" s="167">
        <v>160</v>
      </c>
      <c r="GY157" s="351"/>
      <c r="GZ157" s="172"/>
      <c r="HA157" s="198">
        <v>160</v>
      </c>
      <c r="HB157" s="335"/>
      <c r="HC157" s="172"/>
      <c r="HD157" s="198">
        <v>160</v>
      </c>
      <c r="HE157" s="335"/>
      <c r="HF157" s="172"/>
      <c r="HG157" s="256">
        <f t="shared" si="265"/>
        <v>0</v>
      </c>
      <c r="HH157" s="255">
        <f t="shared" si="266"/>
        <v>0</v>
      </c>
      <c r="HI157" s="230">
        <f t="shared" si="267"/>
        <v>0</v>
      </c>
      <c r="HJ157" s="231">
        <f t="shared" si="268"/>
        <v>0</v>
      </c>
      <c r="HK157" s="1"/>
      <c r="HL157" s="1"/>
      <c r="HM157" s="167">
        <v>160</v>
      </c>
      <c r="HN157" s="351"/>
      <c r="HO157" s="172"/>
      <c r="HP157" s="167">
        <v>160</v>
      </c>
      <c r="HQ157" s="351"/>
      <c r="HR157" s="172"/>
      <c r="HS157" s="167">
        <v>160</v>
      </c>
      <c r="HT157" s="351"/>
      <c r="HU157" s="172"/>
      <c r="HV157" s="167">
        <v>160</v>
      </c>
      <c r="HW157" s="351"/>
      <c r="HX157" s="172"/>
      <c r="HY157" s="167">
        <v>160</v>
      </c>
      <c r="HZ157" s="351"/>
      <c r="IA157" s="172"/>
      <c r="IB157" s="167">
        <v>160</v>
      </c>
      <c r="IC157" s="351"/>
      <c r="ID157" s="172"/>
      <c r="IE157" s="167">
        <v>160</v>
      </c>
      <c r="IF157" s="351"/>
      <c r="IG157" s="172"/>
      <c r="IH157" s="167">
        <v>160</v>
      </c>
      <c r="II157" s="351"/>
      <c r="IJ157" s="172"/>
      <c r="IK157" s="256">
        <f t="shared" si="269"/>
        <v>0</v>
      </c>
      <c r="IL157" s="255">
        <f t="shared" si="270"/>
        <v>0</v>
      </c>
      <c r="IM157" s="230">
        <f t="shared" si="271"/>
        <v>0</v>
      </c>
      <c r="IN157" s="231">
        <f t="shared" si="272"/>
        <v>0</v>
      </c>
      <c r="IO157" s="1"/>
      <c r="IP157" s="1"/>
      <c r="IQ157" s="167">
        <v>160</v>
      </c>
      <c r="IR157" s="351"/>
      <c r="IS157" s="172"/>
      <c r="IT157" s="167">
        <v>160</v>
      </c>
      <c r="IU157" s="351"/>
      <c r="IV157" s="172"/>
      <c r="IW157" s="167">
        <v>160</v>
      </c>
      <c r="IX157" s="351"/>
      <c r="IY157" s="172"/>
      <c r="IZ157" s="167">
        <v>160</v>
      </c>
      <c r="JA157" s="351"/>
      <c r="JB157" s="172"/>
      <c r="JC157" s="167">
        <v>160</v>
      </c>
      <c r="JD157" s="351"/>
      <c r="JE157" s="172"/>
      <c r="JF157" s="167">
        <v>160</v>
      </c>
      <c r="JG157" s="351"/>
      <c r="JH157" s="172"/>
      <c r="JI157" s="209">
        <v>160</v>
      </c>
      <c r="JJ157" s="351"/>
      <c r="JK157" s="172"/>
      <c r="JL157" s="167">
        <v>160</v>
      </c>
      <c r="JM157" s="351"/>
      <c r="JN157" s="172"/>
      <c r="JO157" s="256">
        <f t="shared" si="273"/>
        <v>0</v>
      </c>
      <c r="JP157" s="255">
        <f t="shared" si="274"/>
        <v>0</v>
      </c>
      <c r="JQ157" s="230">
        <f t="shared" si="275"/>
        <v>0</v>
      </c>
      <c r="JR157" s="231">
        <f t="shared" si="276"/>
        <v>0</v>
      </c>
      <c r="JS157" s="1"/>
      <c r="JT157" s="1"/>
      <c r="JU157" s="357">
        <v>160</v>
      </c>
      <c r="JV157" s="335"/>
      <c r="JW157" s="172"/>
      <c r="JX157" s="167">
        <v>160</v>
      </c>
      <c r="JY157" s="351"/>
      <c r="JZ157" s="172"/>
      <c r="KA157" s="198">
        <v>160</v>
      </c>
      <c r="KB157" s="335"/>
      <c r="KC157" s="172"/>
      <c r="KD157" s="198">
        <v>160</v>
      </c>
      <c r="KE157" s="335"/>
      <c r="KF157" s="172"/>
      <c r="KG157" s="167">
        <v>160</v>
      </c>
      <c r="KH157" s="351"/>
      <c r="KI157" s="172"/>
      <c r="KJ157" s="167">
        <v>160</v>
      </c>
      <c r="KK157" s="351"/>
      <c r="KL157" s="172"/>
      <c r="KM157" s="167">
        <v>160</v>
      </c>
      <c r="KN157" s="351"/>
      <c r="KO157" s="172"/>
      <c r="KP157" s="167">
        <v>160</v>
      </c>
      <c r="KQ157" s="351"/>
      <c r="KR157" s="172"/>
      <c r="KS157" s="256">
        <f t="shared" si="277"/>
        <v>0</v>
      </c>
      <c r="KT157" s="255">
        <f t="shared" si="278"/>
        <v>0</v>
      </c>
      <c r="KU157" s="230">
        <f t="shared" si="279"/>
        <v>0</v>
      </c>
      <c r="KV157" s="231">
        <f t="shared" si="280"/>
        <v>0</v>
      </c>
      <c r="KW157" s="1"/>
      <c r="KX157" s="1"/>
      <c r="KY157" s="287" t="s">
        <v>300</v>
      </c>
      <c r="KZ157" s="365">
        <v>160</v>
      </c>
      <c r="LA157" s="335"/>
      <c r="LB157" s="180"/>
      <c r="LC157" s="256">
        <f t="shared" si="281"/>
        <v>0</v>
      </c>
      <c r="LD157" s="231">
        <f t="shared" si="282"/>
        <v>0</v>
      </c>
      <c r="LE157" s="230">
        <f t="shared" si="283"/>
        <v>0</v>
      </c>
      <c r="LF157" s="255">
        <f t="shared" si="284"/>
        <v>0</v>
      </c>
      <c r="LG157" s="297"/>
      <c r="LH157" s="1"/>
      <c r="LI157" s="1"/>
      <c r="LJ157" s="232">
        <f t="shared" si="193"/>
        <v>0</v>
      </c>
      <c r="LK157" s="259">
        <f t="shared" si="194"/>
        <v>0</v>
      </c>
      <c r="LL157" s="230">
        <f t="shared" si="195"/>
        <v>0</v>
      </c>
      <c r="LM157" s="231">
        <f t="shared" si="196"/>
        <v>0</v>
      </c>
      <c r="LN157" s="234">
        <f t="shared" si="197"/>
        <v>0</v>
      </c>
      <c r="LO157" s="233">
        <f t="shared" si="198"/>
        <v>0</v>
      </c>
      <c r="LP157" s="230">
        <f t="shared" si="199"/>
        <v>0</v>
      </c>
      <c r="LQ157" s="255">
        <f t="shared" si="200"/>
        <v>0</v>
      </c>
      <c r="LR157" s="426">
        <f t="shared" si="201"/>
        <v>0</v>
      </c>
      <c r="LS157" s="434">
        <f t="shared" si="202"/>
        <v>0</v>
      </c>
      <c r="LT157" s="426">
        <f t="shared" si="203"/>
        <v>0</v>
      </c>
      <c r="LU157" s="431">
        <f t="shared" si="204"/>
        <v>0</v>
      </c>
      <c r="LV157" s="429" t="s">
        <v>343</v>
      </c>
      <c r="LW157" s="434" t="s">
        <v>343</v>
      </c>
      <c r="LX157" s="426">
        <f t="shared" si="205"/>
        <v>0</v>
      </c>
      <c r="LY157" s="431">
        <f t="shared" si="206"/>
        <v>0</v>
      </c>
      <c r="LZ157" s="1"/>
      <c r="MD157" s="26"/>
      <c r="ME157" s="26"/>
      <c r="MG157" s="26"/>
    </row>
    <row r="158" spans="2:345" s="4" customFormat="1" ht="15" hidden="1" customHeight="1" x14ac:dyDescent="0.25">
      <c r="B158" s="46"/>
      <c r="C158" s="948"/>
      <c r="D158" s="949"/>
      <c r="E158" s="601"/>
      <c r="F158" s="602"/>
      <c r="G158" s="603"/>
      <c r="H158" s="58"/>
      <c r="I158" s="57">
        <f>INT(ROUND(F158,2)*(IF(RIGHT(G158,1)="*",data!$J$11*H158+(IF(H158&gt;0, data!$K$11,0)),(IF(G158&gt;0,data!$J$11*RIGHT(G158,5)+data!$K$11,0)))))</f>
        <v>0</v>
      </c>
      <c r="J158" s="57">
        <f t="shared" si="148"/>
        <v>0</v>
      </c>
      <c r="K158" s="594"/>
      <c r="L158" s="567"/>
      <c r="M158" s="131"/>
      <c r="N158" s="57">
        <f>INT(ROUND(F158,2)*(IF(J158&gt;0,(IF(L158="ano",data!$J$6,0)),0)))</f>
        <v>0</v>
      </c>
      <c r="O158" s="61">
        <f t="shared" si="149"/>
        <v>0</v>
      </c>
      <c r="P158" s="63">
        <f t="shared" si="150"/>
        <v>0</v>
      </c>
      <c r="Q158" s="26"/>
      <c r="R158" s="292" t="str">
        <f t="shared" si="151"/>
        <v/>
      </c>
      <c r="S158" s="293" t="str">
        <f t="shared" si="152"/>
        <v/>
      </c>
      <c r="T158" s="65" t="s">
        <v>343</v>
      </c>
      <c r="U158" s="294" t="str">
        <f t="shared" si="153"/>
        <v/>
      </c>
      <c r="V158" s="4">
        <f t="shared" si="131"/>
        <v>0</v>
      </c>
      <c r="W158" s="26">
        <f t="shared" si="154"/>
        <v>0</v>
      </c>
      <c r="X158" s="26">
        <f>IF(OR(G158=data!$I$18,G158=data!$I$19,G158=data!$I$20,G158=data!$I$21,G158=data!$I$22,G158=data!$I$23,G158=data!$I$24,G158=data!$I$25,G158=data!$I$26,G158=data!$I$27,G158=data!$I$28,G158=data!$I$29,G158=data!$I$30,G158=data!$I$31,G158=data!$I$32,G158=data!$I$33,G158=data!$I$34,G158=data!$I$35,G158=data!$I$36,G158=data!$I$37,G158=data!$I$38,G158=data!$I$39,G158=data!$I$40,G158=data!$I$41,G158=data!$I$42,G158=data!$I$43,G158=data!$I$44),1,0)</f>
        <v>0</v>
      </c>
      <c r="Z158" s="176" t="s">
        <v>300</v>
      </c>
      <c r="AA158" s="10"/>
      <c r="AB158" s="10"/>
      <c r="AC158" s="578">
        <v>160</v>
      </c>
      <c r="AD158" s="579"/>
      <c r="AE158" s="580"/>
      <c r="AF158" s="578">
        <v>160</v>
      </c>
      <c r="AG158" s="579"/>
      <c r="AH158" s="580"/>
      <c r="AI158" s="578">
        <v>160</v>
      </c>
      <c r="AJ158" s="579"/>
      <c r="AK158" s="580"/>
      <c r="AL158" s="578">
        <v>160</v>
      </c>
      <c r="AM158" s="579"/>
      <c r="AN158" s="580"/>
      <c r="AO158" s="578">
        <v>160</v>
      </c>
      <c r="AP158" s="579"/>
      <c r="AQ158" s="580"/>
      <c r="AR158" s="578">
        <v>160</v>
      </c>
      <c r="AS158" s="579"/>
      <c r="AT158" s="580"/>
      <c r="AU158" s="578">
        <v>160</v>
      </c>
      <c r="AV158" s="579"/>
      <c r="AW158" s="580"/>
      <c r="AX158" s="578">
        <v>160</v>
      </c>
      <c r="AY158" s="579"/>
      <c r="AZ158" s="580"/>
      <c r="BA158" s="578">
        <v>160</v>
      </c>
      <c r="BB158" s="579"/>
      <c r="BC158" s="580"/>
      <c r="BD158" s="578">
        <v>160</v>
      </c>
      <c r="BE158" s="579"/>
      <c r="BF158" s="580"/>
      <c r="BG158" s="578">
        <v>160</v>
      </c>
      <c r="BH158" s="579"/>
      <c r="BI158" s="580"/>
      <c r="BJ158" s="578">
        <v>160</v>
      </c>
      <c r="BK158" s="579"/>
      <c r="BL158" s="580"/>
      <c r="BM158" s="337">
        <f t="shared" si="207"/>
        <v>0</v>
      </c>
      <c r="BN158" s="231">
        <f t="shared" si="247"/>
        <v>0</v>
      </c>
      <c r="BO158" s="230">
        <f t="shared" si="208"/>
        <v>0</v>
      </c>
      <c r="BP158" s="231">
        <f t="shared" si="248"/>
        <v>0</v>
      </c>
      <c r="BQ158" s="1"/>
      <c r="BR158" s="1"/>
      <c r="BS158" s="177">
        <v>160</v>
      </c>
      <c r="BT158" s="591"/>
      <c r="BU158" s="178"/>
      <c r="BV158" s="177">
        <v>160</v>
      </c>
      <c r="BW158" s="591"/>
      <c r="BX158" s="178"/>
      <c r="BY158" s="177">
        <v>160</v>
      </c>
      <c r="BZ158" s="591"/>
      <c r="CA158" s="178"/>
      <c r="CB158" s="177">
        <v>160</v>
      </c>
      <c r="CC158" s="591"/>
      <c r="CD158" s="178"/>
      <c r="CE158" s="177">
        <v>160</v>
      </c>
      <c r="CF158" s="591"/>
      <c r="CG158" s="178"/>
      <c r="CH158" s="177">
        <v>160</v>
      </c>
      <c r="CI158" s="591"/>
      <c r="CJ158" s="178"/>
      <c r="CK158" s="177">
        <v>160</v>
      </c>
      <c r="CL158" s="591"/>
      <c r="CM158" s="178"/>
      <c r="CN158" s="177">
        <v>160</v>
      </c>
      <c r="CO158" s="591"/>
      <c r="CP158" s="178"/>
      <c r="CQ158" s="256">
        <f t="shared" si="249"/>
        <v>0</v>
      </c>
      <c r="CR158" s="255">
        <f t="shared" si="250"/>
        <v>0</v>
      </c>
      <c r="CS158" s="230">
        <f t="shared" si="251"/>
        <v>0</v>
      </c>
      <c r="CT158" s="231">
        <f t="shared" si="252"/>
        <v>0</v>
      </c>
      <c r="CU158" s="1"/>
      <c r="CV158" s="1"/>
      <c r="CW158" s="177">
        <v>160</v>
      </c>
      <c r="CX158" s="584"/>
      <c r="CY158" s="585"/>
      <c r="CZ158" s="205">
        <v>160</v>
      </c>
      <c r="DA158" s="579"/>
      <c r="DB158" s="585"/>
      <c r="DC158" s="205">
        <v>160</v>
      </c>
      <c r="DD158" s="579"/>
      <c r="DE158" s="585"/>
      <c r="DF158" s="205">
        <v>160</v>
      </c>
      <c r="DG158" s="579"/>
      <c r="DH158" s="585"/>
      <c r="DI158" s="205">
        <v>160</v>
      </c>
      <c r="DJ158" s="579"/>
      <c r="DK158" s="585"/>
      <c r="DL158" s="177">
        <v>160</v>
      </c>
      <c r="DM158" s="584"/>
      <c r="DN158" s="585"/>
      <c r="DO158" s="205">
        <v>160</v>
      </c>
      <c r="DP158" s="579"/>
      <c r="DQ158" s="585"/>
      <c r="DR158" s="205">
        <v>160</v>
      </c>
      <c r="DS158" s="579"/>
      <c r="DT158" s="585"/>
      <c r="DU158" s="256">
        <f t="shared" si="253"/>
        <v>0</v>
      </c>
      <c r="DV158" s="255">
        <f t="shared" si="254"/>
        <v>0</v>
      </c>
      <c r="DW158" s="230">
        <f t="shared" si="255"/>
        <v>0</v>
      </c>
      <c r="DX158" s="231">
        <f t="shared" si="256"/>
        <v>0</v>
      </c>
      <c r="DY158" s="1"/>
      <c r="DZ158" s="1"/>
      <c r="EA158" s="586">
        <v>160</v>
      </c>
      <c r="EB158" s="591"/>
      <c r="EC158" s="585"/>
      <c r="ED158" s="205">
        <v>160</v>
      </c>
      <c r="EE158" s="591"/>
      <c r="EF158" s="585"/>
      <c r="EG158" s="205">
        <v>160</v>
      </c>
      <c r="EH158" s="591"/>
      <c r="EI158" s="585"/>
      <c r="EJ158" s="205">
        <v>160</v>
      </c>
      <c r="EK158" s="591"/>
      <c r="EL158" s="585"/>
      <c r="EM158" s="177">
        <v>160</v>
      </c>
      <c r="EN158" s="584"/>
      <c r="EO158" s="585"/>
      <c r="EP158" s="205">
        <v>160</v>
      </c>
      <c r="EQ158" s="591"/>
      <c r="ER158" s="585"/>
      <c r="ES158" s="177">
        <v>160</v>
      </c>
      <c r="ET158" s="584"/>
      <c r="EU158" s="585"/>
      <c r="EV158" s="205">
        <v>160</v>
      </c>
      <c r="EW158" s="591"/>
      <c r="EX158" s="585"/>
      <c r="EY158" s="256">
        <f t="shared" si="257"/>
        <v>0</v>
      </c>
      <c r="EZ158" s="255">
        <f t="shared" si="258"/>
        <v>0</v>
      </c>
      <c r="FA158" s="230">
        <f t="shared" si="259"/>
        <v>0</v>
      </c>
      <c r="FB158" s="231">
        <f t="shared" si="260"/>
        <v>0</v>
      </c>
      <c r="FC158" s="1"/>
      <c r="FD158" s="1"/>
      <c r="FE158" s="586">
        <v>160</v>
      </c>
      <c r="FF158" s="591"/>
      <c r="FG158" s="585"/>
      <c r="FH158" s="205">
        <v>160</v>
      </c>
      <c r="FI158" s="591"/>
      <c r="FJ158" s="585"/>
      <c r="FK158" s="205">
        <v>160</v>
      </c>
      <c r="FL158" s="591"/>
      <c r="FM158" s="585"/>
      <c r="FN158" s="205">
        <v>160</v>
      </c>
      <c r="FO158" s="591"/>
      <c r="FP158" s="585"/>
      <c r="FQ158" s="205">
        <v>160</v>
      </c>
      <c r="FR158" s="591"/>
      <c r="FS158" s="585"/>
      <c r="FT158" s="205">
        <v>160</v>
      </c>
      <c r="FU158" s="591"/>
      <c r="FV158" s="585"/>
      <c r="FW158" s="205">
        <v>160</v>
      </c>
      <c r="FX158" s="591"/>
      <c r="FY158" s="585"/>
      <c r="FZ158" s="205">
        <v>160</v>
      </c>
      <c r="GA158" s="591"/>
      <c r="GB158" s="585"/>
      <c r="GC158" s="256">
        <f t="shared" si="261"/>
        <v>0</v>
      </c>
      <c r="GD158" s="255">
        <f t="shared" si="262"/>
        <v>0</v>
      </c>
      <c r="GE158" s="230">
        <f t="shared" si="263"/>
        <v>0</v>
      </c>
      <c r="GF158" s="231">
        <f t="shared" si="264"/>
        <v>0</v>
      </c>
      <c r="GG158" s="1"/>
      <c r="GH158" s="1"/>
      <c r="GI158" s="586">
        <v>160</v>
      </c>
      <c r="GJ158" s="591"/>
      <c r="GK158" s="585"/>
      <c r="GL158" s="205">
        <v>160</v>
      </c>
      <c r="GM158" s="591"/>
      <c r="GN158" s="585"/>
      <c r="GO158" s="177">
        <v>160</v>
      </c>
      <c r="GP158" s="584"/>
      <c r="GQ158" s="585"/>
      <c r="GR158" s="177">
        <v>160</v>
      </c>
      <c r="GS158" s="584"/>
      <c r="GT158" s="585"/>
      <c r="GU158" s="177">
        <v>160</v>
      </c>
      <c r="GV158" s="584"/>
      <c r="GW158" s="585"/>
      <c r="GX158" s="177">
        <v>160</v>
      </c>
      <c r="GY158" s="584"/>
      <c r="GZ158" s="585"/>
      <c r="HA158" s="205">
        <v>160</v>
      </c>
      <c r="HB158" s="591"/>
      <c r="HC158" s="585"/>
      <c r="HD158" s="205">
        <v>160</v>
      </c>
      <c r="HE158" s="591"/>
      <c r="HF158" s="585"/>
      <c r="HG158" s="256">
        <f t="shared" si="265"/>
        <v>0</v>
      </c>
      <c r="HH158" s="255">
        <f t="shared" si="266"/>
        <v>0</v>
      </c>
      <c r="HI158" s="230">
        <f t="shared" si="267"/>
        <v>0</v>
      </c>
      <c r="HJ158" s="231">
        <f t="shared" si="268"/>
        <v>0</v>
      </c>
      <c r="HK158" s="1"/>
      <c r="HL158" s="1"/>
      <c r="HM158" s="177">
        <v>160</v>
      </c>
      <c r="HN158" s="584"/>
      <c r="HO158" s="585"/>
      <c r="HP158" s="177">
        <v>160</v>
      </c>
      <c r="HQ158" s="584"/>
      <c r="HR158" s="585"/>
      <c r="HS158" s="177">
        <v>160</v>
      </c>
      <c r="HT158" s="584"/>
      <c r="HU158" s="585"/>
      <c r="HV158" s="177">
        <v>160</v>
      </c>
      <c r="HW158" s="584"/>
      <c r="HX158" s="585"/>
      <c r="HY158" s="177">
        <v>160</v>
      </c>
      <c r="HZ158" s="584"/>
      <c r="IA158" s="585"/>
      <c r="IB158" s="177">
        <v>160</v>
      </c>
      <c r="IC158" s="584"/>
      <c r="ID158" s="585"/>
      <c r="IE158" s="177">
        <v>160</v>
      </c>
      <c r="IF158" s="584"/>
      <c r="IG158" s="585"/>
      <c r="IH158" s="177">
        <v>160</v>
      </c>
      <c r="II158" s="584"/>
      <c r="IJ158" s="585"/>
      <c r="IK158" s="256">
        <f t="shared" si="269"/>
        <v>0</v>
      </c>
      <c r="IL158" s="255">
        <f t="shared" si="270"/>
        <v>0</v>
      </c>
      <c r="IM158" s="230">
        <f t="shared" si="271"/>
        <v>0</v>
      </c>
      <c r="IN158" s="231">
        <f t="shared" si="272"/>
        <v>0</v>
      </c>
      <c r="IO158" s="1"/>
      <c r="IP158" s="1"/>
      <c r="IQ158" s="177">
        <v>160</v>
      </c>
      <c r="IR158" s="584"/>
      <c r="IS158" s="585"/>
      <c r="IT158" s="177">
        <v>160</v>
      </c>
      <c r="IU158" s="584"/>
      <c r="IV158" s="585"/>
      <c r="IW158" s="177">
        <v>160</v>
      </c>
      <c r="IX158" s="584"/>
      <c r="IY158" s="585"/>
      <c r="IZ158" s="177">
        <v>160</v>
      </c>
      <c r="JA158" s="584"/>
      <c r="JB158" s="585"/>
      <c r="JC158" s="177">
        <v>160</v>
      </c>
      <c r="JD158" s="584"/>
      <c r="JE158" s="585"/>
      <c r="JF158" s="177">
        <v>160</v>
      </c>
      <c r="JG158" s="584"/>
      <c r="JH158" s="585"/>
      <c r="JI158" s="568">
        <v>160</v>
      </c>
      <c r="JJ158" s="584"/>
      <c r="JK158" s="585"/>
      <c r="JL158" s="177">
        <v>160</v>
      </c>
      <c r="JM158" s="584"/>
      <c r="JN158" s="585"/>
      <c r="JO158" s="256">
        <f t="shared" si="273"/>
        <v>0</v>
      </c>
      <c r="JP158" s="255">
        <f t="shared" si="274"/>
        <v>0</v>
      </c>
      <c r="JQ158" s="230">
        <f t="shared" si="275"/>
        <v>0</v>
      </c>
      <c r="JR158" s="231">
        <f t="shared" si="276"/>
        <v>0</v>
      </c>
      <c r="JS158" s="1"/>
      <c r="JT158" s="1"/>
      <c r="JU158" s="586">
        <v>160</v>
      </c>
      <c r="JV158" s="591"/>
      <c r="JW158" s="585"/>
      <c r="JX158" s="177">
        <v>160</v>
      </c>
      <c r="JY158" s="584"/>
      <c r="JZ158" s="585"/>
      <c r="KA158" s="205">
        <v>160</v>
      </c>
      <c r="KB158" s="591"/>
      <c r="KC158" s="585"/>
      <c r="KD158" s="205">
        <v>160</v>
      </c>
      <c r="KE158" s="591"/>
      <c r="KF158" s="585"/>
      <c r="KG158" s="177">
        <v>160</v>
      </c>
      <c r="KH158" s="584"/>
      <c r="KI158" s="585"/>
      <c r="KJ158" s="177">
        <v>160</v>
      </c>
      <c r="KK158" s="584"/>
      <c r="KL158" s="585"/>
      <c r="KM158" s="177">
        <v>160</v>
      </c>
      <c r="KN158" s="584"/>
      <c r="KO158" s="585"/>
      <c r="KP158" s="177">
        <v>160</v>
      </c>
      <c r="KQ158" s="584"/>
      <c r="KR158" s="585"/>
      <c r="KS158" s="256">
        <f t="shared" si="277"/>
        <v>0</v>
      </c>
      <c r="KT158" s="255">
        <f t="shared" si="278"/>
        <v>0</v>
      </c>
      <c r="KU158" s="230">
        <f t="shared" si="279"/>
        <v>0</v>
      </c>
      <c r="KV158" s="231">
        <f t="shared" si="280"/>
        <v>0</v>
      </c>
      <c r="KW158" s="1"/>
      <c r="KX158" s="1"/>
      <c r="KY158" s="589" t="s">
        <v>300</v>
      </c>
      <c r="KZ158" s="595">
        <v>160</v>
      </c>
      <c r="LA158" s="591"/>
      <c r="LB158" s="178"/>
      <c r="LC158" s="256">
        <f t="shared" si="281"/>
        <v>0</v>
      </c>
      <c r="LD158" s="231">
        <f t="shared" si="282"/>
        <v>0</v>
      </c>
      <c r="LE158" s="230">
        <f t="shared" si="283"/>
        <v>0</v>
      </c>
      <c r="LF158" s="255">
        <f t="shared" si="284"/>
        <v>0</v>
      </c>
      <c r="LG158" s="592"/>
      <c r="LH158" s="1"/>
      <c r="LI158" s="1"/>
      <c r="LJ158" s="232">
        <f t="shared" si="193"/>
        <v>0</v>
      </c>
      <c r="LK158" s="259">
        <f t="shared" si="194"/>
        <v>0</v>
      </c>
      <c r="LL158" s="230">
        <f t="shared" si="195"/>
        <v>0</v>
      </c>
      <c r="LM158" s="231">
        <f t="shared" si="196"/>
        <v>0</v>
      </c>
      <c r="LN158" s="234">
        <f t="shared" si="197"/>
        <v>0</v>
      </c>
      <c r="LO158" s="233">
        <f t="shared" si="198"/>
        <v>0</v>
      </c>
      <c r="LP158" s="230">
        <f t="shared" si="199"/>
        <v>0</v>
      </c>
      <c r="LQ158" s="255">
        <f t="shared" si="200"/>
        <v>0</v>
      </c>
      <c r="LR158" s="426">
        <f t="shared" si="201"/>
        <v>0</v>
      </c>
      <c r="LS158" s="434">
        <f t="shared" si="202"/>
        <v>0</v>
      </c>
      <c r="LT158" s="426">
        <f t="shared" si="203"/>
        <v>0</v>
      </c>
      <c r="LU158" s="431">
        <f t="shared" si="204"/>
        <v>0</v>
      </c>
      <c r="LV158" s="429" t="s">
        <v>343</v>
      </c>
      <c r="LW158" s="434" t="s">
        <v>343</v>
      </c>
      <c r="LX158" s="426">
        <f t="shared" si="205"/>
        <v>0</v>
      </c>
      <c r="LY158" s="431">
        <f t="shared" si="206"/>
        <v>0</v>
      </c>
      <c r="LZ158" s="1"/>
      <c r="MD158" s="26"/>
      <c r="ME158" s="26"/>
      <c r="MG158" s="26"/>
    </row>
    <row r="159" spans="2:345" s="4" customFormat="1" ht="16.5" customHeight="1" x14ac:dyDescent="0.25">
      <c r="B159" s="46" t="s">
        <v>360</v>
      </c>
      <c r="C159" s="952"/>
      <c r="D159" s="953"/>
      <c r="E159" s="313"/>
      <c r="F159" s="314"/>
      <c r="G159" s="315"/>
      <c r="H159" s="59"/>
      <c r="I159" s="57">
        <f>INT(ROUND(F159,2)*(IF(RIGHT(G159,1)="*",data!$J$11*H159+(IF(H159&gt;0, data!$K$11,0)),(IF(G159&gt;0,data!$J$11*RIGHT(G159,5)+data!$K$11,0)))))</f>
        <v>0</v>
      </c>
      <c r="J159" s="57">
        <f t="shared" si="148"/>
        <v>0</v>
      </c>
      <c r="K159" s="319"/>
      <c r="L159" s="320"/>
      <c r="M159" s="318"/>
      <c r="N159" s="57">
        <f>INT(ROUND(F159,2)*(IF(J159&gt;0,(IF(L159="ano",data!$J$6,0)),0)))</f>
        <v>0</v>
      </c>
      <c r="O159" s="61">
        <f t="shared" si="149"/>
        <v>0</v>
      </c>
      <c r="P159" s="63">
        <f t="shared" si="150"/>
        <v>0</v>
      </c>
      <c r="Q159" s="26"/>
      <c r="R159" s="292" t="str">
        <f t="shared" si="151"/>
        <v/>
      </c>
      <c r="S159" s="293" t="str">
        <f t="shared" si="152"/>
        <v/>
      </c>
      <c r="T159" s="65" t="s">
        <v>343</v>
      </c>
      <c r="U159" s="294" t="str">
        <f t="shared" si="153"/>
        <v/>
      </c>
      <c r="V159" s="4">
        <f t="shared" si="131"/>
        <v>0</v>
      </c>
      <c r="W159" s="26">
        <f t="shared" si="154"/>
        <v>0</v>
      </c>
      <c r="X159" s="26">
        <f>IF(OR(G159=data!$I$18,G159=data!$I$19,G159=data!$I$20,G159=data!$I$21,G159=data!$I$22,G159=data!$I$23,G159=data!$I$24,G159=data!$I$25,G159=data!$I$26,G159=data!$I$27,G159=data!$I$28,G159=data!$I$29,G159=data!$I$30,G159=data!$I$31,G159=data!$I$32,G159=data!$I$33,G159=data!$I$34,G159=data!$I$35,G159=data!$I$36,G159=data!$I$37,G159=data!$I$38,G159=data!$I$39,G159=data!$I$40,G159=data!$I$41,G159=data!$I$42,G159=data!$I$43,G159=data!$I$44),1,0)</f>
        <v>0</v>
      </c>
      <c r="Z159" s="179" t="s">
        <v>300</v>
      </c>
      <c r="AA159" s="10"/>
      <c r="AB159" s="10"/>
      <c r="AC159" s="171">
        <v>160</v>
      </c>
      <c r="AD159" s="336"/>
      <c r="AE159" s="227"/>
      <c r="AF159" s="171">
        <v>160</v>
      </c>
      <c r="AG159" s="336"/>
      <c r="AH159" s="227"/>
      <c r="AI159" s="171">
        <v>160</v>
      </c>
      <c r="AJ159" s="336"/>
      <c r="AK159" s="227"/>
      <c r="AL159" s="171">
        <v>160</v>
      </c>
      <c r="AM159" s="336"/>
      <c r="AN159" s="227"/>
      <c r="AO159" s="171">
        <v>160</v>
      </c>
      <c r="AP159" s="336"/>
      <c r="AQ159" s="227"/>
      <c r="AR159" s="171">
        <v>160</v>
      </c>
      <c r="AS159" s="336"/>
      <c r="AT159" s="227"/>
      <c r="AU159" s="171">
        <v>160</v>
      </c>
      <c r="AV159" s="336"/>
      <c r="AW159" s="227"/>
      <c r="AX159" s="171">
        <v>160</v>
      </c>
      <c r="AY159" s="336"/>
      <c r="AZ159" s="227"/>
      <c r="BA159" s="171">
        <v>160</v>
      </c>
      <c r="BB159" s="336"/>
      <c r="BC159" s="227"/>
      <c r="BD159" s="171">
        <v>160</v>
      </c>
      <c r="BE159" s="336"/>
      <c r="BF159" s="227"/>
      <c r="BG159" s="171">
        <v>160</v>
      </c>
      <c r="BH159" s="336"/>
      <c r="BI159" s="227"/>
      <c r="BJ159" s="171">
        <v>160</v>
      </c>
      <c r="BK159" s="336"/>
      <c r="BL159" s="227"/>
      <c r="BM159" s="337">
        <f t="shared" si="207"/>
        <v>0</v>
      </c>
      <c r="BN159" s="231">
        <f t="shared" si="247"/>
        <v>0</v>
      </c>
      <c r="BO159" s="230">
        <f t="shared" si="208"/>
        <v>0</v>
      </c>
      <c r="BP159" s="231">
        <f t="shared" si="248"/>
        <v>0</v>
      </c>
      <c r="BQ159" s="1"/>
      <c r="BR159" s="1"/>
      <c r="BS159" s="167">
        <v>160</v>
      </c>
      <c r="BT159" s="335"/>
      <c r="BU159" s="180"/>
      <c r="BV159" s="167">
        <v>160</v>
      </c>
      <c r="BW159" s="335"/>
      <c r="BX159" s="180"/>
      <c r="BY159" s="167">
        <v>160</v>
      </c>
      <c r="BZ159" s="335"/>
      <c r="CA159" s="180"/>
      <c r="CB159" s="167">
        <v>160</v>
      </c>
      <c r="CC159" s="335"/>
      <c r="CD159" s="180"/>
      <c r="CE159" s="167">
        <v>160</v>
      </c>
      <c r="CF159" s="335"/>
      <c r="CG159" s="180"/>
      <c r="CH159" s="167">
        <v>160</v>
      </c>
      <c r="CI159" s="335"/>
      <c r="CJ159" s="180"/>
      <c r="CK159" s="167">
        <v>160</v>
      </c>
      <c r="CL159" s="335"/>
      <c r="CM159" s="180"/>
      <c r="CN159" s="167">
        <v>160</v>
      </c>
      <c r="CO159" s="335"/>
      <c r="CP159" s="180"/>
      <c r="CQ159" s="256">
        <f t="shared" si="249"/>
        <v>0</v>
      </c>
      <c r="CR159" s="255">
        <f t="shared" si="250"/>
        <v>0</v>
      </c>
      <c r="CS159" s="230">
        <f t="shared" si="251"/>
        <v>0</v>
      </c>
      <c r="CT159" s="231">
        <f t="shared" si="252"/>
        <v>0</v>
      </c>
      <c r="CU159" s="1"/>
      <c r="CV159" s="1"/>
      <c r="CW159" s="167">
        <v>160</v>
      </c>
      <c r="CX159" s="351"/>
      <c r="CY159" s="172"/>
      <c r="CZ159" s="198">
        <v>160</v>
      </c>
      <c r="DA159" s="336"/>
      <c r="DB159" s="172"/>
      <c r="DC159" s="198">
        <v>160</v>
      </c>
      <c r="DD159" s="336"/>
      <c r="DE159" s="172"/>
      <c r="DF159" s="198">
        <v>160</v>
      </c>
      <c r="DG159" s="336"/>
      <c r="DH159" s="172"/>
      <c r="DI159" s="198">
        <v>160</v>
      </c>
      <c r="DJ159" s="336"/>
      <c r="DK159" s="172"/>
      <c r="DL159" s="167">
        <v>160</v>
      </c>
      <c r="DM159" s="351"/>
      <c r="DN159" s="172"/>
      <c r="DO159" s="198">
        <v>160</v>
      </c>
      <c r="DP159" s="336"/>
      <c r="DQ159" s="172"/>
      <c r="DR159" s="198">
        <v>160</v>
      </c>
      <c r="DS159" s="336"/>
      <c r="DT159" s="172"/>
      <c r="DU159" s="256">
        <f t="shared" si="253"/>
        <v>0</v>
      </c>
      <c r="DV159" s="255">
        <f t="shared" si="254"/>
        <v>0</v>
      </c>
      <c r="DW159" s="230">
        <f t="shared" si="255"/>
        <v>0</v>
      </c>
      <c r="DX159" s="231">
        <f t="shared" si="256"/>
        <v>0</v>
      </c>
      <c r="DY159" s="1"/>
      <c r="DZ159" s="1"/>
      <c r="EA159" s="357">
        <v>160</v>
      </c>
      <c r="EB159" s="335"/>
      <c r="EC159" s="172"/>
      <c r="ED159" s="198">
        <v>160</v>
      </c>
      <c r="EE159" s="335"/>
      <c r="EF159" s="172"/>
      <c r="EG159" s="198">
        <v>160</v>
      </c>
      <c r="EH159" s="335"/>
      <c r="EI159" s="172"/>
      <c r="EJ159" s="198">
        <v>160</v>
      </c>
      <c r="EK159" s="335"/>
      <c r="EL159" s="172"/>
      <c r="EM159" s="167">
        <v>160</v>
      </c>
      <c r="EN159" s="351"/>
      <c r="EO159" s="172"/>
      <c r="EP159" s="198">
        <v>160</v>
      </c>
      <c r="EQ159" s="335"/>
      <c r="ER159" s="172"/>
      <c r="ES159" s="167">
        <v>160</v>
      </c>
      <c r="ET159" s="351"/>
      <c r="EU159" s="172"/>
      <c r="EV159" s="198">
        <v>160</v>
      </c>
      <c r="EW159" s="335"/>
      <c r="EX159" s="172"/>
      <c r="EY159" s="256">
        <f t="shared" si="257"/>
        <v>0</v>
      </c>
      <c r="EZ159" s="255">
        <f t="shared" si="258"/>
        <v>0</v>
      </c>
      <c r="FA159" s="230">
        <f t="shared" si="259"/>
        <v>0</v>
      </c>
      <c r="FB159" s="231">
        <f t="shared" si="260"/>
        <v>0</v>
      </c>
      <c r="FC159" s="1"/>
      <c r="FD159" s="1"/>
      <c r="FE159" s="357">
        <v>160</v>
      </c>
      <c r="FF159" s="335"/>
      <c r="FG159" s="172"/>
      <c r="FH159" s="198">
        <v>160</v>
      </c>
      <c r="FI159" s="335"/>
      <c r="FJ159" s="172"/>
      <c r="FK159" s="198">
        <v>160</v>
      </c>
      <c r="FL159" s="335"/>
      <c r="FM159" s="172"/>
      <c r="FN159" s="198">
        <v>160</v>
      </c>
      <c r="FO159" s="335"/>
      <c r="FP159" s="172"/>
      <c r="FQ159" s="198">
        <v>160</v>
      </c>
      <c r="FR159" s="335"/>
      <c r="FS159" s="172"/>
      <c r="FT159" s="198">
        <v>160</v>
      </c>
      <c r="FU159" s="335"/>
      <c r="FV159" s="172"/>
      <c r="FW159" s="198">
        <v>160</v>
      </c>
      <c r="FX159" s="335"/>
      <c r="FY159" s="172"/>
      <c r="FZ159" s="198">
        <v>160</v>
      </c>
      <c r="GA159" s="335"/>
      <c r="GB159" s="172"/>
      <c r="GC159" s="256">
        <f t="shared" si="261"/>
        <v>0</v>
      </c>
      <c r="GD159" s="255">
        <f t="shared" si="262"/>
        <v>0</v>
      </c>
      <c r="GE159" s="230">
        <f t="shared" si="263"/>
        <v>0</v>
      </c>
      <c r="GF159" s="231">
        <f t="shared" si="264"/>
        <v>0</v>
      </c>
      <c r="GG159" s="1"/>
      <c r="GH159" s="1"/>
      <c r="GI159" s="357">
        <v>160</v>
      </c>
      <c r="GJ159" s="335"/>
      <c r="GK159" s="172"/>
      <c r="GL159" s="198">
        <v>160</v>
      </c>
      <c r="GM159" s="335"/>
      <c r="GN159" s="172"/>
      <c r="GO159" s="167">
        <v>160</v>
      </c>
      <c r="GP159" s="351"/>
      <c r="GQ159" s="172"/>
      <c r="GR159" s="167">
        <v>160</v>
      </c>
      <c r="GS159" s="351"/>
      <c r="GT159" s="172"/>
      <c r="GU159" s="167">
        <v>160</v>
      </c>
      <c r="GV159" s="351"/>
      <c r="GW159" s="172"/>
      <c r="GX159" s="167">
        <v>160</v>
      </c>
      <c r="GY159" s="351"/>
      <c r="GZ159" s="172"/>
      <c r="HA159" s="198">
        <v>160</v>
      </c>
      <c r="HB159" s="335"/>
      <c r="HC159" s="172"/>
      <c r="HD159" s="198">
        <v>160</v>
      </c>
      <c r="HE159" s="335"/>
      <c r="HF159" s="172"/>
      <c r="HG159" s="256">
        <f t="shared" si="265"/>
        <v>0</v>
      </c>
      <c r="HH159" s="255">
        <f t="shared" si="266"/>
        <v>0</v>
      </c>
      <c r="HI159" s="230">
        <f t="shared" si="267"/>
        <v>0</v>
      </c>
      <c r="HJ159" s="231">
        <f t="shared" si="268"/>
        <v>0</v>
      </c>
      <c r="HK159" s="1"/>
      <c r="HL159" s="1"/>
      <c r="HM159" s="167">
        <v>160</v>
      </c>
      <c r="HN159" s="351"/>
      <c r="HO159" s="172"/>
      <c r="HP159" s="167">
        <v>160</v>
      </c>
      <c r="HQ159" s="351"/>
      <c r="HR159" s="172"/>
      <c r="HS159" s="167">
        <v>160</v>
      </c>
      <c r="HT159" s="351"/>
      <c r="HU159" s="172"/>
      <c r="HV159" s="167">
        <v>160</v>
      </c>
      <c r="HW159" s="351"/>
      <c r="HX159" s="172"/>
      <c r="HY159" s="167">
        <v>160</v>
      </c>
      <c r="HZ159" s="351"/>
      <c r="IA159" s="172"/>
      <c r="IB159" s="167">
        <v>160</v>
      </c>
      <c r="IC159" s="351"/>
      <c r="ID159" s="172"/>
      <c r="IE159" s="167">
        <v>160</v>
      </c>
      <c r="IF159" s="351"/>
      <c r="IG159" s="172"/>
      <c r="IH159" s="167">
        <v>160</v>
      </c>
      <c r="II159" s="351"/>
      <c r="IJ159" s="172"/>
      <c r="IK159" s="256">
        <f t="shared" si="269"/>
        <v>0</v>
      </c>
      <c r="IL159" s="255">
        <f t="shared" si="270"/>
        <v>0</v>
      </c>
      <c r="IM159" s="230">
        <f t="shared" si="271"/>
        <v>0</v>
      </c>
      <c r="IN159" s="231">
        <f t="shared" si="272"/>
        <v>0</v>
      </c>
      <c r="IO159" s="1"/>
      <c r="IP159" s="1"/>
      <c r="IQ159" s="167">
        <v>160</v>
      </c>
      <c r="IR159" s="351"/>
      <c r="IS159" s="172"/>
      <c r="IT159" s="167">
        <v>160</v>
      </c>
      <c r="IU159" s="351"/>
      <c r="IV159" s="172"/>
      <c r="IW159" s="167">
        <v>160</v>
      </c>
      <c r="IX159" s="351"/>
      <c r="IY159" s="172"/>
      <c r="IZ159" s="167">
        <v>160</v>
      </c>
      <c r="JA159" s="351"/>
      <c r="JB159" s="172"/>
      <c r="JC159" s="167">
        <v>160</v>
      </c>
      <c r="JD159" s="351"/>
      <c r="JE159" s="172"/>
      <c r="JF159" s="167">
        <v>160</v>
      </c>
      <c r="JG159" s="351"/>
      <c r="JH159" s="172"/>
      <c r="JI159" s="209">
        <v>160</v>
      </c>
      <c r="JJ159" s="351"/>
      <c r="JK159" s="172"/>
      <c r="JL159" s="167">
        <v>160</v>
      </c>
      <c r="JM159" s="351"/>
      <c r="JN159" s="172"/>
      <c r="JO159" s="256">
        <f t="shared" si="273"/>
        <v>0</v>
      </c>
      <c r="JP159" s="255">
        <f t="shared" si="274"/>
        <v>0</v>
      </c>
      <c r="JQ159" s="230">
        <f t="shared" si="275"/>
        <v>0</v>
      </c>
      <c r="JR159" s="231">
        <f t="shared" si="276"/>
        <v>0</v>
      </c>
      <c r="JS159" s="1"/>
      <c r="JT159" s="1"/>
      <c r="JU159" s="357">
        <v>160</v>
      </c>
      <c r="JV159" s="335"/>
      <c r="JW159" s="172"/>
      <c r="JX159" s="167">
        <v>160</v>
      </c>
      <c r="JY159" s="351"/>
      <c r="JZ159" s="172"/>
      <c r="KA159" s="198">
        <v>160</v>
      </c>
      <c r="KB159" s="335"/>
      <c r="KC159" s="172"/>
      <c r="KD159" s="198">
        <v>160</v>
      </c>
      <c r="KE159" s="335"/>
      <c r="KF159" s="172"/>
      <c r="KG159" s="167">
        <v>160</v>
      </c>
      <c r="KH159" s="351"/>
      <c r="KI159" s="172"/>
      <c r="KJ159" s="167">
        <v>160</v>
      </c>
      <c r="KK159" s="351"/>
      <c r="KL159" s="172"/>
      <c r="KM159" s="167">
        <v>160</v>
      </c>
      <c r="KN159" s="351"/>
      <c r="KO159" s="172"/>
      <c r="KP159" s="167">
        <v>160</v>
      </c>
      <c r="KQ159" s="351"/>
      <c r="KR159" s="172"/>
      <c r="KS159" s="256">
        <f t="shared" si="277"/>
        <v>0</v>
      </c>
      <c r="KT159" s="255">
        <f t="shared" si="278"/>
        <v>0</v>
      </c>
      <c r="KU159" s="230">
        <f t="shared" si="279"/>
        <v>0</v>
      </c>
      <c r="KV159" s="231">
        <f t="shared" si="280"/>
        <v>0</v>
      </c>
      <c r="KW159" s="1"/>
      <c r="KX159" s="1"/>
      <c r="KY159" s="287" t="s">
        <v>300</v>
      </c>
      <c r="KZ159" s="365">
        <v>160</v>
      </c>
      <c r="LA159" s="335"/>
      <c r="LB159" s="180"/>
      <c r="LC159" s="256">
        <f t="shared" si="281"/>
        <v>0</v>
      </c>
      <c r="LD159" s="231">
        <f t="shared" si="282"/>
        <v>0</v>
      </c>
      <c r="LE159" s="230">
        <f t="shared" si="283"/>
        <v>0</v>
      </c>
      <c r="LF159" s="255">
        <f t="shared" si="284"/>
        <v>0</v>
      </c>
      <c r="LG159" s="297"/>
      <c r="LH159" s="1"/>
      <c r="LI159" s="1"/>
      <c r="LJ159" s="232">
        <f t="shared" si="193"/>
        <v>0</v>
      </c>
      <c r="LK159" s="259">
        <f t="shared" si="194"/>
        <v>0</v>
      </c>
      <c r="LL159" s="230">
        <f t="shared" si="195"/>
        <v>0</v>
      </c>
      <c r="LM159" s="231">
        <f t="shared" si="196"/>
        <v>0</v>
      </c>
      <c r="LN159" s="234">
        <f t="shared" si="197"/>
        <v>0</v>
      </c>
      <c r="LO159" s="233">
        <f t="shared" si="198"/>
        <v>0</v>
      </c>
      <c r="LP159" s="230">
        <f t="shared" si="199"/>
        <v>0</v>
      </c>
      <c r="LQ159" s="255">
        <f t="shared" si="200"/>
        <v>0</v>
      </c>
      <c r="LR159" s="426">
        <f t="shared" si="201"/>
        <v>0</v>
      </c>
      <c r="LS159" s="434">
        <f t="shared" si="202"/>
        <v>0</v>
      </c>
      <c r="LT159" s="426">
        <f t="shared" si="203"/>
        <v>0</v>
      </c>
      <c r="LU159" s="431">
        <f t="shared" si="204"/>
        <v>0</v>
      </c>
      <c r="LV159" s="429" t="s">
        <v>343</v>
      </c>
      <c r="LW159" s="434" t="s">
        <v>343</v>
      </c>
      <c r="LX159" s="426">
        <f t="shared" si="205"/>
        <v>0</v>
      </c>
      <c r="LY159" s="431">
        <f t="shared" si="206"/>
        <v>0</v>
      </c>
      <c r="LZ159" s="1"/>
      <c r="MD159" s="26"/>
      <c r="ME159" s="26"/>
      <c r="MG159" s="26"/>
    </row>
    <row r="160" spans="2:345" s="4" customFormat="1" ht="15" hidden="1" customHeight="1" x14ac:dyDescent="0.25">
      <c r="B160" s="46"/>
      <c r="C160" s="948"/>
      <c r="D160" s="949"/>
      <c r="E160" s="601"/>
      <c r="F160" s="602"/>
      <c r="G160" s="603"/>
      <c r="H160" s="58"/>
      <c r="I160" s="57">
        <f>INT(ROUND(F160,2)*(IF(RIGHT(G160,1)="*",data!$J$11*H160+(IF(H160&gt;0, data!$K$11,0)),(IF(G160&gt;0,data!$J$11*RIGHT(G160,5)+data!$K$11,0)))))</f>
        <v>0</v>
      </c>
      <c r="J160" s="57">
        <f t="shared" si="148"/>
        <v>0</v>
      </c>
      <c r="K160" s="594"/>
      <c r="L160" s="567"/>
      <c r="M160" s="131"/>
      <c r="N160" s="57">
        <f>INT(ROUND(F160,2)*(IF(J160&gt;0,(IF(L160="ano",data!$J$6,0)),0)))</f>
        <v>0</v>
      </c>
      <c r="O160" s="61">
        <f t="shared" si="149"/>
        <v>0</v>
      </c>
      <c r="P160" s="63">
        <f t="shared" si="150"/>
        <v>0</v>
      </c>
      <c r="Q160" s="26"/>
      <c r="R160" s="292" t="str">
        <f t="shared" si="151"/>
        <v/>
      </c>
      <c r="S160" s="293" t="str">
        <f t="shared" si="152"/>
        <v/>
      </c>
      <c r="T160" s="65" t="s">
        <v>343</v>
      </c>
      <c r="U160" s="294" t="str">
        <f t="shared" si="153"/>
        <v/>
      </c>
      <c r="V160" s="4">
        <f t="shared" si="131"/>
        <v>0</v>
      </c>
      <c r="W160" s="26">
        <f t="shared" si="154"/>
        <v>0</v>
      </c>
      <c r="X160" s="26">
        <f>IF(OR(G160=data!$I$18,G160=data!$I$19,G160=data!$I$20,G160=data!$I$21,G160=data!$I$22,G160=data!$I$23,G160=data!$I$24,G160=data!$I$25,G160=data!$I$26,G160=data!$I$27,G160=data!$I$28,G160=data!$I$29,G160=data!$I$30,G160=data!$I$31,G160=data!$I$32,G160=data!$I$33,G160=data!$I$34,G160=data!$I$35,G160=data!$I$36,G160=data!$I$37,G160=data!$I$38,G160=data!$I$39,G160=data!$I$40,G160=data!$I$41,G160=data!$I$42,G160=data!$I$43,G160=data!$I$44),1,0)</f>
        <v>0</v>
      </c>
      <c r="Z160" s="176" t="s">
        <v>300</v>
      </c>
      <c r="AA160" s="10"/>
      <c r="AB160" s="10"/>
      <c r="AC160" s="578">
        <v>160</v>
      </c>
      <c r="AD160" s="579"/>
      <c r="AE160" s="580"/>
      <c r="AF160" s="578">
        <v>160</v>
      </c>
      <c r="AG160" s="579"/>
      <c r="AH160" s="580"/>
      <c r="AI160" s="578">
        <v>160</v>
      </c>
      <c r="AJ160" s="579"/>
      <c r="AK160" s="580"/>
      <c r="AL160" s="578">
        <v>160</v>
      </c>
      <c r="AM160" s="579"/>
      <c r="AN160" s="580"/>
      <c r="AO160" s="578">
        <v>160</v>
      </c>
      <c r="AP160" s="579"/>
      <c r="AQ160" s="580"/>
      <c r="AR160" s="578">
        <v>160</v>
      </c>
      <c r="AS160" s="579"/>
      <c r="AT160" s="580"/>
      <c r="AU160" s="578">
        <v>160</v>
      </c>
      <c r="AV160" s="579"/>
      <c r="AW160" s="580"/>
      <c r="AX160" s="578">
        <v>160</v>
      </c>
      <c r="AY160" s="579"/>
      <c r="AZ160" s="580"/>
      <c r="BA160" s="578">
        <v>160</v>
      </c>
      <c r="BB160" s="579"/>
      <c r="BC160" s="580"/>
      <c r="BD160" s="578">
        <v>160</v>
      </c>
      <c r="BE160" s="579"/>
      <c r="BF160" s="580"/>
      <c r="BG160" s="578">
        <v>160</v>
      </c>
      <c r="BH160" s="579"/>
      <c r="BI160" s="580"/>
      <c r="BJ160" s="578">
        <v>160</v>
      </c>
      <c r="BK160" s="579"/>
      <c r="BL160" s="580"/>
      <c r="BM160" s="337">
        <f t="shared" si="207"/>
        <v>0</v>
      </c>
      <c r="BN160" s="231">
        <f t="shared" si="247"/>
        <v>0</v>
      </c>
      <c r="BO160" s="230">
        <f t="shared" si="208"/>
        <v>0</v>
      </c>
      <c r="BP160" s="231">
        <f t="shared" si="248"/>
        <v>0</v>
      </c>
      <c r="BQ160" s="1"/>
      <c r="BR160" s="1"/>
      <c r="BS160" s="177">
        <v>160</v>
      </c>
      <c r="BT160" s="591"/>
      <c r="BU160" s="178"/>
      <c r="BV160" s="177">
        <v>160</v>
      </c>
      <c r="BW160" s="591"/>
      <c r="BX160" s="178"/>
      <c r="BY160" s="177">
        <v>160</v>
      </c>
      <c r="BZ160" s="591"/>
      <c r="CA160" s="178"/>
      <c r="CB160" s="177">
        <v>160</v>
      </c>
      <c r="CC160" s="591"/>
      <c r="CD160" s="178"/>
      <c r="CE160" s="177">
        <v>160</v>
      </c>
      <c r="CF160" s="591"/>
      <c r="CG160" s="178"/>
      <c r="CH160" s="177">
        <v>160</v>
      </c>
      <c r="CI160" s="591"/>
      <c r="CJ160" s="178"/>
      <c r="CK160" s="177">
        <v>160</v>
      </c>
      <c r="CL160" s="591"/>
      <c r="CM160" s="178"/>
      <c r="CN160" s="177">
        <v>160</v>
      </c>
      <c r="CO160" s="591"/>
      <c r="CP160" s="178"/>
      <c r="CQ160" s="256">
        <f t="shared" si="249"/>
        <v>0</v>
      </c>
      <c r="CR160" s="255">
        <f t="shared" si="250"/>
        <v>0</v>
      </c>
      <c r="CS160" s="230">
        <f t="shared" si="251"/>
        <v>0</v>
      </c>
      <c r="CT160" s="231">
        <f t="shared" si="252"/>
        <v>0</v>
      </c>
      <c r="CU160" s="1"/>
      <c r="CV160" s="1"/>
      <c r="CW160" s="177">
        <v>160</v>
      </c>
      <c r="CX160" s="584"/>
      <c r="CY160" s="585"/>
      <c r="CZ160" s="205">
        <v>160</v>
      </c>
      <c r="DA160" s="579"/>
      <c r="DB160" s="585"/>
      <c r="DC160" s="205">
        <v>160</v>
      </c>
      <c r="DD160" s="579"/>
      <c r="DE160" s="585"/>
      <c r="DF160" s="205">
        <v>160</v>
      </c>
      <c r="DG160" s="579"/>
      <c r="DH160" s="585"/>
      <c r="DI160" s="205">
        <v>160</v>
      </c>
      <c r="DJ160" s="579"/>
      <c r="DK160" s="585"/>
      <c r="DL160" s="177">
        <v>160</v>
      </c>
      <c r="DM160" s="584"/>
      <c r="DN160" s="585"/>
      <c r="DO160" s="205">
        <v>160</v>
      </c>
      <c r="DP160" s="579"/>
      <c r="DQ160" s="585"/>
      <c r="DR160" s="205">
        <v>160</v>
      </c>
      <c r="DS160" s="579"/>
      <c r="DT160" s="585"/>
      <c r="DU160" s="256">
        <f t="shared" si="253"/>
        <v>0</v>
      </c>
      <c r="DV160" s="255">
        <f t="shared" si="254"/>
        <v>0</v>
      </c>
      <c r="DW160" s="230">
        <f t="shared" si="255"/>
        <v>0</v>
      </c>
      <c r="DX160" s="231">
        <f t="shared" si="256"/>
        <v>0</v>
      </c>
      <c r="DY160" s="1"/>
      <c r="DZ160" s="1"/>
      <c r="EA160" s="586">
        <v>160</v>
      </c>
      <c r="EB160" s="591"/>
      <c r="EC160" s="585"/>
      <c r="ED160" s="205">
        <v>160</v>
      </c>
      <c r="EE160" s="591"/>
      <c r="EF160" s="585"/>
      <c r="EG160" s="205">
        <v>160</v>
      </c>
      <c r="EH160" s="591"/>
      <c r="EI160" s="585"/>
      <c r="EJ160" s="205">
        <v>160</v>
      </c>
      <c r="EK160" s="591"/>
      <c r="EL160" s="585"/>
      <c r="EM160" s="177">
        <v>160</v>
      </c>
      <c r="EN160" s="584"/>
      <c r="EO160" s="585"/>
      <c r="EP160" s="205">
        <v>160</v>
      </c>
      <c r="EQ160" s="591"/>
      <c r="ER160" s="585"/>
      <c r="ES160" s="177">
        <v>160</v>
      </c>
      <c r="ET160" s="584"/>
      <c r="EU160" s="585"/>
      <c r="EV160" s="205">
        <v>160</v>
      </c>
      <c r="EW160" s="591"/>
      <c r="EX160" s="585"/>
      <c r="EY160" s="256">
        <f t="shared" si="257"/>
        <v>0</v>
      </c>
      <c r="EZ160" s="255">
        <f t="shared" si="258"/>
        <v>0</v>
      </c>
      <c r="FA160" s="230">
        <f t="shared" si="259"/>
        <v>0</v>
      </c>
      <c r="FB160" s="231">
        <f t="shared" si="260"/>
        <v>0</v>
      </c>
      <c r="FC160" s="1"/>
      <c r="FD160" s="1"/>
      <c r="FE160" s="586">
        <v>160</v>
      </c>
      <c r="FF160" s="591"/>
      <c r="FG160" s="585"/>
      <c r="FH160" s="205">
        <v>160</v>
      </c>
      <c r="FI160" s="591"/>
      <c r="FJ160" s="585"/>
      <c r="FK160" s="205">
        <v>160</v>
      </c>
      <c r="FL160" s="591"/>
      <c r="FM160" s="585"/>
      <c r="FN160" s="205">
        <v>160</v>
      </c>
      <c r="FO160" s="591"/>
      <c r="FP160" s="585"/>
      <c r="FQ160" s="205">
        <v>160</v>
      </c>
      <c r="FR160" s="591"/>
      <c r="FS160" s="585"/>
      <c r="FT160" s="205">
        <v>160</v>
      </c>
      <c r="FU160" s="591"/>
      <c r="FV160" s="585"/>
      <c r="FW160" s="205">
        <v>160</v>
      </c>
      <c r="FX160" s="591"/>
      <c r="FY160" s="585"/>
      <c r="FZ160" s="205">
        <v>160</v>
      </c>
      <c r="GA160" s="591"/>
      <c r="GB160" s="585"/>
      <c r="GC160" s="256">
        <f t="shared" si="261"/>
        <v>0</v>
      </c>
      <c r="GD160" s="255">
        <f t="shared" si="262"/>
        <v>0</v>
      </c>
      <c r="GE160" s="230">
        <f t="shared" si="263"/>
        <v>0</v>
      </c>
      <c r="GF160" s="231">
        <f t="shared" si="264"/>
        <v>0</v>
      </c>
      <c r="GG160" s="1"/>
      <c r="GH160" s="1"/>
      <c r="GI160" s="586">
        <v>160</v>
      </c>
      <c r="GJ160" s="591"/>
      <c r="GK160" s="585"/>
      <c r="GL160" s="205">
        <v>160</v>
      </c>
      <c r="GM160" s="591"/>
      <c r="GN160" s="585"/>
      <c r="GO160" s="177">
        <v>160</v>
      </c>
      <c r="GP160" s="584"/>
      <c r="GQ160" s="585"/>
      <c r="GR160" s="177">
        <v>160</v>
      </c>
      <c r="GS160" s="584"/>
      <c r="GT160" s="585"/>
      <c r="GU160" s="177">
        <v>160</v>
      </c>
      <c r="GV160" s="584"/>
      <c r="GW160" s="585"/>
      <c r="GX160" s="177">
        <v>160</v>
      </c>
      <c r="GY160" s="584"/>
      <c r="GZ160" s="585"/>
      <c r="HA160" s="205">
        <v>160</v>
      </c>
      <c r="HB160" s="591"/>
      <c r="HC160" s="585"/>
      <c r="HD160" s="205">
        <v>160</v>
      </c>
      <c r="HE160" s="591"/>
      <c r="HF160" s="585"/>
      <c r="HG160" s="256">
        <f t="shared" si="265"/>
        <v>0</v>
      </c>
      <c r="HH160" s="255">
        <f t="shared" si="266"/>
        <v>0</v>
      </c>
      <c r="HI160" s="230">
        <f t="shared" si="267"/>
        <v>0</v>
      </c>
      <c r="HJ160" s="231">
        <f t="shared" si="268"/>
        <v>0</v>
      </c>
      <c r="HK160" s="1"/>
      <c r="HL160" s="1"/>
      <c r="HM160" s="177">
        <v>160</v>
      </c>
      <c r="HN160" s="584"/>
      <c r="HO160" s="585"/>
      <c r="HP160" s="177">
        <v>160</v>
      </c>
      <c r="HQ160" s="584"/>
      <c r="HR160" s="585"/>
      <c r="HS160" s="177">
        <v>160</v>
      </c>
      <c r="HT160" s="584"/>
      <c r="HU160" s="585"/>
      <c r="HV160" s="177">
        <v>160</v>
      </c>
      <c r="HW160" s="584"/>
      <c r="HX160" s="585"/>
      <c r="HY160" s="177">
        <v>160</v>
      </c>
      <c r="HZ160" s="584"/>
      <c r="IA160" s="585"/>
      <c r="IB160" s="177">
        <v>160</v>
      </c>
      <c r="IC160" s="584"/>
      <c r="ID160" s="585"/>
      <c r="IE160" s="177">
        <v>160</v>
      </c>
      <c r="IF160" s="584"/>
      <c r="IG160" s="585"/>
      <c r="IH160" s="177">
        <v>160</v>
      </c>
      <c r="II160" s="584"/>
      <c r="IJ160" s="585"/>
      <c r="IK160" s="256">
        <f t="shared" si="269"/>
        <v>0</v>
      </c>
      <c r="IL160" s="255">
        <f t="shared" si="270"/>
        <v>0</v>
      </c>
      <c r="IM160" s="230">
        <f t="shared" si="271"/>
        <v>0</v>
      </c>
      <c r="IN160" s="231">
        <f t="shared" si="272"/>
        <v>0</v>
      </c>
      <c r="IO160" s="1"/>
      <c r="IP160" s="1"/>
      <c r="IQ160" s="177">
        <v>160</v>
      </c>
      <c r="IR160" s="584"/>
      <c r="IS160" s="585"/>
      <c r="IT160" s="177">
        <v>160</v>
      </c>
      <c r="IU160" s="584"/>
      <c r="IV160" s="585"/>
      <c r="IW160" s="177">
        <v>160</v>
      </c>
      <c r="IX160" s="584"/>
      <c r="IY160" s="585"/>
      <c r="IZ160" s="177">
        <v>160</v>
      </c>
      <c r="JA160" s="584"/>
      <c r="JB160" s="585"/>
      <c r="JC160" s="177">
        <v>160</v>
      </c>
      <c r="JD160" s="584"/>
      <c r="JE160" s="585"/>
      <c r="JF160" s="177">
        <v>160</v>
      </c>
      <c r="JG160" s="584"/>
      <c r="JH160" s="585"/>
      <c r="JI160" s="568">
        <v>160</v>
      </c>
      <c r="JJ160" s="584"/>
      <c r="JK160" s="585"/>
      <c r="JL160" s="177">
        <v>160</v>
      </c>
      <c r="JM160" s="584"/>
      <c r="JN160" s="585"/>
      <c r="JO160" s="256">
        <f t="shared" si="273"/>
        <v>0</v>
      </c>
      <c r="JP160" s="255">
        <f t="shared" si="274"/>
        <v>0</v>
      </c>
      <c r="JQ160" s="230">
        <f t="shared" si="275"/>
        <v>0</v>
      </c>
      <c r="JR160" s="231">
        <f t="shared" si="276"/>
        <v>0</v>
      </c>
      <c r="JS160" s="1"/>
      <c r="JT160" s="1"/>
      <c r="JU160" s="586">
        <v>160</v>
      </c>
      <c r="JV160" s="591"/>
      <c r="JW160" s="585"/>
      <c r="JX160" s="177">
        <v>160</v>
      </c>
      <c r="JY160" s="584"/>
      <c r="JZ160" s="585"/>
      <c r="KA160" s="205">
        <v>160</v>
      </c>
      <c r="KB160" s="591"/>
      <c r="KC160" s="585"/>
      <c r="KD160" s="205">
        <v>160</v>
      </c>
      <c r="KE160" s="591"/>
      <c r="KF160" s="585"/>
      <c r="KG160" s="177">
        <v>160</v>
      </c>
      <c r="KH160" s="584"/>
      <c r="KI160" s="585"/>
      <c r="KJ160" s="177">
        <v>160</v>
      </c>
      <c r="KK160" s="584"/>
      <c r="KL160" s="585"/>
      <c r="KM160" s="177">
        <v>160</v>
      </c>
      <c r="KN160" s="584"/>
      <c r="KO160" s="585"/>
      <c r="KP160" s="177">
        <v>160</v>
      </c>
      <c r="KQ160" s="584"/>
      <c r="KR160" s="585"/>
      <c r="KS160" s="256">
        <f t="shared" si="277"/>
        <v>0</v>
      </c>
      <c r="KT160" s="255">
        <f t="shared" si="278"/>
        <v>0</v>
      </c>
      <c r="KU160" s="230">
        <f t="shared" si="279"/>
        <v>0</v>
      </c>
      <c r="KV160" s="231">
        <f t="shared" si="280"/>
        <v>0</v>
      </c>
      <c r="KW160" s="1"/>
      <c r="KX160" s="1"/>
      <c r="KY160" s="589" t="s">
        <v>300</v>
      </c>
      <c r="KZ160" s="595">
        <v>160</v>
      </c>
      <c r="LA160" s="591"/>
      <c r="LB160" s="178"/>
      <c r="LC160" s="256">
        <f t="shared" si="281"/>
        <v>0</v>
      </c>
      <c r="LD160" s="231">
        <f t="shared" si="282"/>
        <v>0</v>
      </c>
      <c r="LE160" s="230">
        <f t="shared" si="283"/>
        <v>0</v>
      </c>
      <c r="LF160" s="255">
        <f t="shared" si="284"/>
        <v>0</v>
      </c>
      <c r="LG160" s="592"/>
      <c r="LH160" s="1"/>
      <c r="LI160" s="1"/>
      <c r="LJ160" s="232">
        <f t="shared" si="193"/>
        <v>0</v>
      </c>
      <c r="LK160" s="259">
        <f t="shared" si="194"/>
        <v>0</v>
      </c>
      <c r="LL160" s="230">
        <f t="shared" si="195"/>
        <v>0</v>
      </c>
      <c r="LM160" s="231">
        <f t="shared" si="196"/>
        <v>0</v>
      </c>
      <c r="LN160" s="234">
        <f t="shared" si="197"/>
        <v>0</v>
      </c>
      <c r="LO160" s="233">
        <f t="shared" si="198"/>
        <v>0</v>
      </c>
      <c r="LP160" s="230">
        <f t="shared" si="199"/>
        <v>0</v>
      </c>
      <c r="LQ160" s="255">
        <f t="shared" si="200"/>
        <v>0</v>
      </c>
      <c r="LR160" s="426">
        <f t="shared" si="201"/>
        <v>0</v>
      </c>
      <c r="LS160" s="434">
        <f t="shared" si="202"/>
        <v>0</v>
      </c>
      <c r="LT160" s="426">
        <f t="shared" si="203"/>
        <v>0</v>
      </c>
      <c r="LU160" s="431">
        <f t="shared" si="204"/>
        <v>0</v>
      </c>
      <c r="LV160" s="429" t="s">
        <v>343</v>
      </c>
      <c r="LW160" s="434" t="s">
        <v>343</v>
      </c>
      <c r="LX160" s="426">
        <f t="shared" si="205"/>
        <v>0</v>
      </c>
      <c r="LY160" s="431">
        <f t="shared" si="206"/>
        <v>0</v>
      </c>
      <c r="LZ160" s="1"/>
      <c r="MD160" s="26"/>
      <c r="ME160" s="26"/>
      <c r="MG160" s="26"/>
    </row>
    <row r="161" spans="2:345" s="4" customFormat="1" ht="16.5" customHeight="1" x14ac:dyDescent="0.25">
      <c r="B161" s="46" t="s">
        <v>361</v>
      </c>
      <c r="C161" s="952"/>
      <c r="D161" s="953"/>
      <c r="E161" s="313"/>
      <c r="F161" s="314"/>
      <c r="G161" s="315"/>
      <c r="H161" s="59"/>
      <c r="I161" s="57">
        <f>INT(ROUND(F161,2)*(IF(RIGHT(G161,1)="*",data!$J$11*H161+(IF(H161&gt;0, data!$K$11,0)),(IF(G161&gt;0,data!$J$11*RIGHT(G161,5)+data!$K$11,0)))))</f>
        <v>0</v>
      </c>
      <c r="J161" s="57">
        <f t="shared" si="148"/>
        <v>0</v>
      </c>
      <c r="K161" s="319"/>
      <c r="L161" s="320"/>
      <c r="M161" s="318"/>
      <c r="N161" s="57">
        <f>INT(ROUND(F161,2)*(IF(J161&gt;0,(IF(L161="ano",data!$J$6,0)),0)))</f>
        <v>0</v>
      </c>
      <c r="O161" s="61">
        <f t="shared" si="149"/>
        <v>0</v>
      </c>
      <c r="P161" s="63">
        <f t="shared" si="150"/>
        <v>0</v>
      </c>
      <c r="Q161" s="26"/>
      <c r="R161" s="292" t="str">
        <f t="shared" si="151"/>
        <v/>
      </c>
      <c r="S161" s="293" t="str">
        <f t="shared" si="152"/>
        <v/>
      </c>
      <c r="T161" s="65" t="s">
        <v>343</v>
      </c>
      <c r="U161" s="294" t="str">
        <f t="shared" si="153"/>
        <v/>
      </c>
      <c r="V161" s="4">
        <f t="shared" si="131"/>
        <v>0</v>
      </c>
      <c r="W161" s="26">
        <f t="shared" si="154"/>
        <v>0</v>
      </c>
      <c r="X161" s="26">
        <f>IF(OR(G161=data!$I$18,G161=data!$I$19,G161=data!$I$20,G161=data!$I$21,G161=data!$I$22,G161=data!$I$23,G161=data!$I$24,G161=data!$I$25,G161=data!$I$26,G161=data!$I$27,G161=data!$I$28,G161=data!$I$29,G161=data!$I$30,G161=data!$I$31,G161=data!$I$32,G161=data!$I$33,G161=data!$I$34,G161=data!$I$35,G161=data!$I$36,G161=data!$I$37,G161=data!$I$38,G161=data!$I$39,G161=data!$I$40,G161=data!$I$41,G161=data!$I$42,G161=data!$I$43,G161=data!$I$44),1,0)</f>
        <v>0</v>
      </c>
      <c r="Z161" s="179" t="s">
        <v>300</v>
      </c>
      <c r="AA161" s="10"/>
      <c r="AB161" s="10"/>
      <c r="AC161" s="171">
        <v>160</v>
      </c>
      <c r="AD161" s="336"/>
      <c r="AE161" s="227"/>
      <c r="AF161" s="171">
        <v>160</v>
      </c>
      <c r="AG161" s="336"/>
      <c r="AH161" s="227"/>
      <c r="AI161" s="171">
        <v>160</v>
      </c>
      <c r="AJ161" s="336"/>
      <c r="AK161" s="227"/>
      <c r="AL161" s="171">
        <v>160</v>
      </c>
      <c r="AM161" s="336"/>
      <c r="AN161" s="227"/>
      <c r="AO161" s="171">
        <v>160</v>
      </c>
      <c r="AP161" s="336"/>
      <c r="AQ161" s="227"/>
      <c r="AR161" s="171">
        <v>160</v>
      </c>
      <c r="AS161" s="336"/>
      <c r="AT161" s="227"/>
      <c r="AU161" s="171">
        <v>160</v>
      </c>
      <c r="AV161" s="336"/>
      <c r="AW161" s="227"/>
      <c r="AX161" s="171">
        <v>160</v>
      </c>
      <c r="AY161" s="336"/>
      <c r="AZ161" s="227"/>
      <c r="BA161" s="171">
        <v>160</v>
      </c>
      <c r="BB161" s="336"/>
      <c r="BC161" s="227"/>
      <c r="BD161" s="171">
        <v>160</v>
      </c>
      <c r="BE161" s="336"/>
      <c r="BF161" s="227"/>
      <c r="BG161" s="171">
        <v>160</v>
      </c>
      <c r="BH161" s="336"/>
      <c r="BI161" s="227"/>
      <c r="BJ161" s="171">
        <v>160</v>
      </c>
      <c r="BK161" s="336"/>
      <c r="BL161" s="227"/>
      <c r="BM161" s="337">
        <f t="shared" si="207"/>
        <v>0</v>
      </c>
      <c r="BN161" s="231">
        <f t="shared" si="247"/>
        <v>0</v>
      </c>
      <c r="BO161" s="230">
        <f t="shared" si="208"/>
        <v>0</v>
      </c>
      <c r="BP161" s="231">
        <f t="shared" si="248"/>
        <v>0</v>
      </c>
      <c r="BQ161" s="1"/>
      <c r="BR161" s="1"/>
      <c r="BS161" s="167">
        <v>160</v>
      </c>
      <c r="BT161" s="335"/>
      <c r="BU161" s="180"/>
      <c r="BV161" s="167">
        <v>160</v>
      </c>
      <c r="BW161" s="335"/>
      <c r="BX161" s="180"/>
      <c r="BY161" s="167">
        <v>160</v>
      </c>
      <c r="BZ161" s="335"/>
      <c r="CA161" s="180"/>
      <c r="CB161" s="167">
        <v>160</v>
      </c>
      <c r="CC161" s="335"/>
      <c r="CD161" s="180"/>
      <c r="CE161" s="167">
        <v>160</v>
      </c>
      <c r="CF161" s="335"/>
      <c r="CG161" s="180"/>
      <c r="CH161" s="167">
        <v>160</v>
      </c>
      <c r="CI161" s="335"/>
      <c r="CJ161" s="180"/>
      <c r="CK161" s="167">
        <v>160</v>
      </c>
      <c r="CL161" s="335"/>
      <c r="CM161" s="180"/>
      <c r="CN161" s="167">
        <v>160</v>
      </c>
      <c r="CO161" s="335"/>
      <c r="CP161" s="180"/>
      <c r="CQ161" s="256">
        <f t="shared" si="249"/>
        <v>0</v>
      </c>
      <c r="CR161" s="255">
        <f t="shared" si="250"/>
        <v>0</v>
      </c>
      <c r="CS161" s="230">
        <f t="shared" si="251"/>
        <v>0</v>
      </c>
      <c r="CT161" s="231">
        <f t="shared" si="252"/>
        <v>0</v>
      </c>
      <c r="CU161" s="1"/>
      <c r="CV161" s="1"/>
      <c r="CW161" s="167">
        <v>160</v>
      </c>
      <c r="CX161" s="351"/>
      <c r="CY161" s="172"/>
      <c r="CZ161" s="198">
        <v>160</v>
      </c>
      <c r="DA161" s="336"/>
      <c r="DB161" s="172"/>
      <c r="DC161" s="198">
        <v>160</v>
      </c>
      <c r="DD161" s="336"/>
      <c r="DE161" s="172"/>
      <c r="DF161" s="198">
        <v>160</v>
      </c>
      <c r="DG161" s="336"/>
      <c r="DH161" s="172"/>
      <c r="DI161" s="198">
        <v>160</v>
      </c>
      <c r="DJ161" s="336"/>
      <c r="DK161" s="172"/>
      <c r="DL161" s="167">
        <v>160</v>
      </c>
      <c r="DM161" s="351"/>
      <c r="DN161" s="172"/>
      <c r="DO161" s="198">
        <v>160</v>
      </c>
      <c r="DP161" s="336"/>
      <c r="DQ161" s="172"/>
      <c r="DR161" s="198">
        <v>160</v>
      </c>
      <c r="DS161" s="336"/>
      <c r="DT161" s="172"/>
      <c r="DU161" s="256">
        <f t="shared" si="253"/>
        <v>0</v>
      </c>
      <c r="DV161" s="255">
        <f t="shared" si="254"/>
        <v>0</v>
      </c>
      <c r="DW161" s="230">
        <f t="shared" si="255"/>
        <v>0</v>
      </c>
      <c r="DX161" s="231">
        <f t="shared" si="256"/>
        <v>0</v>
      </c>
      <c r="DY161" s="1"/>
      <c r="DZ161" s="1"/>
      <c r="EA161" s="357">
        <v>160</v>
      </c>
      <c r="EB161" s="335"/>
      <c r="EC161" s="172"/>
      <c r="ED161" s="198">
        <v>160</v>
      </c>
      <c r="EE161" s="335"/>
      <c r="EF161" s="172"/>
      <c r="EG161" s="198">
        <v>160</v>
      </c>
      <c r="EH161" s="335"/>
      <c r="EI161" s="172"/>
      <c r="EJ161" s="198">
        <v>160</v>
      </c>
      <c r="EK161" s="335"/>
      <c r="EL161" s="172"/>
      <c r="EM161" s="167">
        <v>160</v>
      </c>
      <c r="EN161" s="351"/>
      <c r="EO161" s="172"/>
      <c r="EP161" s="198">
        <v>160</v>
      </c>
      <c r="EQ161" s="335"/>
      <c r="ER161" s="172"/>
      <c r="ES161" s="167">
        <v>160</v>
      </c>
      <c r="ET161" s="351"/>
      <c r="EU161" s="172"/>
      <c r="EV161" s="198">
        <v>160</v>
      </c>
      <c r="EW161" s="335"/>
      <c r="EX161" s="172"/>
      <c r="EY161" s="256">
        <f t="shared" si="257"/>
        <v>0</v>
      </c>
      <c r="EZ161" s="255">
        <f t="shared" si="258"/>
        <v>0</v>
      </c>
      <c r="FA161" s="230">
        <f t="shared" si="259"/>
        <v>0</v>
      </c>
      <c r="FB161" s="231">
        <f t="shared" si="260"/>
        <v>0</v>
      </c>
      <c r="FC161" s="1"/>
      <c r="FD161" s="1"/>
      <c r="FE161" s="357">
        <v>160</v>
      </c>
      <c r="FF161" s="335"/>
      <c r="FG161" s="172"/>
      <c r="FH161" s="198">
        <v>160</v>
      </c>
      <c r="FI161" s="335"/>
      <c r="FJ161" s="172"/>
      <c r="FK161" s="198">
        <v>160</v>
      </c>
      <c r="FL161" s="335"/>
      <c r="FM161" s="172"/>
      <c r="FN161" s="198">
        <v>160</v>
      </c>
      <c r="FO161" s="335"/>
      <c r="FP161" s="172"/>
      <c r="FQ161" s="198">
        <v>160</v>
      </c>
      <c r="FR161" s="335"/>
      <c r="FS161" s="172"/>
      <c r="FT161" s="198">
        <v>160</v>
      </c>
      <c r="FU161" s="335"/>
      <c r="FV161" s="172"/>
      <c r="FW161" s="198">
        <v>160</v>
      </c>
      <c r="FX161" s="335"/>
      <c r="FY161" s="172"/>
      <c r="FZ161" s="198">
        <v>160</v>
      </c>
      <c r="GA161" s="335"/>
      <c r="GB161" s="172"/>
      <c r="GC161" s="256">
        <f t="shared" si="261"/>
        <v>0</v>
      </c>
      <c r="GD161" s="255">
        <f t="shared" si="262"/>
        <v>0</v>
      </c>
      <c r="GE161" s="230">
        <f t="shared" si="263"/>
        <v>0</v>
      </c>
      <c r="GF161" s="231">
        <f t="shared" si="264"/>
        <v>0</v>
      </c>
      <c r="GG161" s="1"/>
      <c r="GH161" s="1"/>
      <c r="GI161" s="357">
        <v>160</v>
      </c>
      <c r="GJ161" s="335"/>
      <c r="GK161" s="172"/>
      <c r="GL161" s="198">
        <v>160</v>
      </c>
      <c r="GM161" s="335"/>
      <c r="GN161" s="172"/>
      <c r="GO161" s="167">
        <v>160</v>
      </c>
      <c r="GP161" s="351"/>
      <c r="GQ161" s="172"/>
      <c r="GR161" s="167">
        <v>160</v>
      </c>
      <c r="GS161" s="351"/>
      <c r="GT161" s="172"/>
      <c r="GU161" s="167">
        <v>160</v>
      </c>
      <c r="GV161" s="351"/>
      <c r="GW161" s="172"/>
      <c r="GX161" s="167">
        <v>160</v>
      </c>
      <c r="GY161" s="351"/>
      <c r="GZ161" s="172"/>
      <c r="HA161" s="198">
        <v>160</v>
      </c>
      <c r="HB161" s="335"/>
      <c r="HC161" s="172"/>
      <c r="HD161" s="198">
        <v>160</v>
      </c>
      <c r="HE161" s="335"/>
      <c r="HF161" s="172"/>
      <c r="HG161" s="256">
        <f t="shared" si="265"/>
        <v>0</v>
      </c>
      <c r="HH161" s="255">
        <f t="shared" si="266"/>
        <v>0</v>
      </c>
      <c r="HI161" s="230">
        <f t="shared" si="267"/>
        <v>0</v>
      </c>
      <c r="HJ161" s="231">
        <f t="shared" si="268"/>
        <v>0</v>
      </c>
      <c r="HK161" s="1"/>
      <c r="HL161" s="1"/>
      <c r="HM161" s="167">
        <v>160</v>
      </c>
      <c r="HN161" s="351"/>
      <c r="HO161" s="172"/>
      <c r="HP161" s="167">
        <v>160</v>
      </c>
      <c r="HQ161" s="351"/>
      <c r="HR161" s="172"/>
      <c r="HS161" s="167">
        <v>160</v>
      </c>
      <c r="HT161" s="351"/>
      <c r="HU161" s="172"/>
      <c r="HV161" s="167">
        <v>160</v>
      </c>
      <c r="HW161" s="351"/>
      <c r="HX161" s="172"/>
      <c r="HY161" s="167">
        <v>160</v>
      </c>
      <c r="HZ161" s="351"/>
      <c r="IA161" s="172"/>
      <c r="IB161" s="167">
        <v>160</v>
      </c>
      <c r="IC161" s="351"/>
      <c r="ID161" s="172"/>
      <c r="IE161" s="167">
        <v>160</v>
      </c>
      <c r="IF161" s="351"/>
      <c r="IG161" s="172"/>
      <c r="IH161" s="167">
        <v>160</v>
      </c>
      <c r="II161" s="351"/>
      <c r="IJ161" s="172"/>
      <c r="IK161" s="256">
        <f t="shared" si="269"/>
        <v>0</v>
      </c>
      <c r="IL161" s="255">
        <f t="shared" si="270"/>
        <v>0</v>
      </c>
      <c r="IM161" s="230">
        <f t="shared" si="271"/>
        <v>0</v>
      </c>
      <c r="IN161" s="231">
        <f t="shared" si="272"/>
        <v>0</v>
      </c>
      <c r="IO161" s="1"/>
      <c r="IP161" s="1"/>
      <c r="IQ161" s="167">
        <v>160</v>
      </c>
      <c r="IR161" s="351"/>
      <c r="IS161" s="172"/>
      <c r="IT161" s="167">
        <v>160</v>
      </c>
      <c r="IU161" s="351"/>
      <c r="IV161" s="172"/>
      <c r="IW161" s="167">
        <v>160</v>
      </c>
      <c r="IX161" s="351"/>
      <c r="IY161" s="172"/>
      <c r="IZ161" s="167">
        <v>160</v>
      </c>
      <c r="JA161" s="351"/>
      <c r="JB161" s="172"/>
      <c r="JC161" s="167">
        <v>160</v>
      </c>
      <c r="JD161" s="351"/>
      <c r="JE161" s="172"/>
      <c r="JF161" s="167">
        <v>160</v>
      </c>
      <c r="JG161" s="351"/>
      <c r="JH161" s="172"/>
      <c r="JI161" s="209">
        <v>160</v>
      </c>
      <c r="JJ161" s="351"/>
      <c r="JK161" s="172"/>
      <c r="JL161" s="167">
        <v>160</v>
      </c>
      <c r="JM161" s="351"/>
      <c r="JN161" s="172"/>
      <c r="JO161" s="256">
        <f t="shared" si="273"/>
        <v>0</v>
      </c>
      <c r="JP161" s="255">
        <f t="shared" si="274"/>
        <v>0</v>
      </c>
      <c r="JQ161" s="230">
        <f t="shared" si="275"/>
        <v>0</v>
      </c>
      <c r="JR161" s="231">
        <f t="shared" si="276"/>
        <v>0</v>
      </c>
      <c r="JS161" s="1"/>
      <c r="JT161" s="1"/>
      <c r="JU161" s="357">
        <v>160</v>
      </c>
      <c r="JV161" s="335"/>
      <c r="JW161" s="172"/>
      <c r="JX161" s="167">
        <v>160</v>
      </c>
      <c r="JY161" s="351"/>
      <c r="JZ161" s="172"/>
      <c r="KA161" s="198">
        <v>160</v>
      </c>
      <c r="KB161" s="335"/>
      <c r="KC161" s="172"/>
      <c r="KD161" s="198">
        <v>160</v>
      </c>
      <c r="KE161" s="335"/>
      <c r="KF161" s="172"/>
      <c r="KG161" s="167">
        <v>160</v>
      </c>
      <c r="KH161" s="351"/>
      <c r="KI161" s="172"/>
      <c r="KJ161" s="167">
        <v>160</v>
      </c>
      <c r="KK161" s="351"/>
      <c r="KL161" s="172"/>
      <c r="KM161" s="167">
        <v>160</v>
      </c>
      <c r="KN161" s="351"/>
      <c r="KO161" s="172"/>
      <c r="KP161" s="167">
        <v>160</v>
      </c>
      <c r="KQ161" s="351"/>
      <c r="KR161" s="172"/>
      <c r="KS161" s="256">
        <f t="shared" si="277"/>
        <v>0</v>
      </c>
      <c r="KT161" s="255">
        <f t="shared" si="278"/>
        <v>0</v>
      </c>
      <c r="KU161" s="230">
        <f t="shared" si="279"/>
        <v>0</v>
      </c>
      <c r="KV161" s="231">
        <f t="shared" si="280"/>
        <v>0</v>
      </c>
      <c r="KW161" s="1"/>
      <c r="KX161" s="1"/>
      <c r="KY161" s="287" t="s">
        <v>300</v>
      </c>
      <c r="KZ161" s="365">
        <v>160</v>
      </c>
      <c r="LA161" s="335"/>
      <c r="LB161" s="180"/>
      <c r="LC161" s="256">
        <f t="shared" si="281"/>
        <v>0</v>
      </c>
      <c r="LD161" s="231">
        <f t="shared" si="282"/>
        <v>0</v>
      </c>
      <c r="LE161" s="230">
        <f t="shared" si="283"/>
        <v>0</v>
      </c>
      <c r="LF161" s="255">
        <f t="shared" si="284"/>
        <v>0</v>
      </c>
      <c r="LG161" s="297"/>
      <c r="LH161" s="1"/>
      <c r="LI161" s="1"/>
      <c r="LJ161" s="232">
        <f t="shared" si="193"/>
        <v>0</v>
      </c>
      <c r="LK161" s="259">
        <f t="shared" si="194"/>
        <v>0</v>
      </c>
      <c r="LL161" s="230">
        <f t="shared" si="195"/>
        <v>0</v>
      </c>
      <c r="LM161" s="231">
        <f t="shared" si="196"/>
        <v>0</v>
      </c>
      <c r="LN161" s="234">
        <f t="shared" si="197"/>
        <v>0</v>
      </c>
      <c r="LO161" s="233">
        <f t="shared" si="198"/>
        <v>0</v>
      </c>
      <c r="LP161" s="230">
        <f t="shared" si="199"/>
        <v>0</v>
      </c>
      <c r="LQ161" s="255">
        <f t="shared" si="200"/>
        <v>0</v>
      </c>
      <c r="LR161" s="426">
        <f t="shared" si="201"/>
        <v>0</v>
      </c>
      <c r="LS161" s="434">
        <f t="shared" si="202"/>
        <v>0</v>
      </c>
      <c r="LT161" s="426">
        <f t="shared" si="203"/>
        <v>0</v>
      </c>
      <c r="LU161" s="431">
        <f t="shared" si="204"/>
        <v>0</v>
      </c>
      <c r="LV161" s="429" t="s">
        <v>343</v>
      </c>
      <c r="LW161" s="434" t="s">
        <v>343</v>
      </c>
      <c r="LX161" s="426">
        <f t="shared" si="205"/>
        <v>0</v>
      </c>
      <c r="LY161" s="431">
        <f t="shared" si="206"/>
        <v>0</v>
      </c>
      <c r="LZ161" s="1"/>
      <c r="MD161" s="26"/>
      <c r="ME161" s="26"/>
      <c r="MG161" s="26"/>
    </row>
    <row r="162" spans="2:345" s="4" customFormat="1" ht="15" hidden="1" customHeight="1" x14ac:dyDescent="0.25">
      <c r="B162" s="46"/>
      <c r="C162" s="948"/>
      <c r="D162" s="949"/>
      <c r="E162" s="601"/>
      <c r="F162" s="602"/>
      <c r="G162" s="603"/>
      <c r="H162" s="58"/>
      <c r="I162" s="57">
        <f>INT(ROUND(F162,2)*(IF(RIGHT(G162,1)="*",data!$J$11*H162+(IF(H162&gt;0, data!$K$11,0)),(IF(G162&gt;0,data!$J$11*RIGHT(G162,5)+data!$K$11,0)))))</f>
        <v>0</v>
      </c>
      <c r="J162" s="57">
        <f t="shared" si="148"/>
        <v>0</v>
      </c>
      <c r="K162" s="594"/>
      <c r="L162" s="567"/>
      <c r="M162" s="131"/>
      <c r="N162" s="57">
        <f>INT(ROUND(F162,2)*(IF(J162&gt;0,(IF(L162="ano",data!$J$6,0)),0)))</f>
        <v>0</v>
      </c>
      <c r="O162" s="61">
        <f t="shared" si="149"/>
        <v>0</v>
      </c>
      <c r="P162" s="63">
        <f t="shared" si="150"/>
        <v>0</v>
      </c>
      <c r="Q162" s="26"/>
      <c r="R162" s="292" t="str">
        <f t="shared" si="151"/>
        <v/>
      </c>
      <c r="S162" s="293" t="str">
        <f t="shared" si="152"/>
        <v/>
      </c>
      <c r="T162" s="65" t="s">
        <v>343</v>
      </c>
      <c r="U162" s="294" t="str">
        <f t="shared" si="153"/>
        <v/>
      </c>
      <c r="V162" s="4">
        <f t="shared" si="131"/>
        <v>0</v>
      </c>
      <c r="W162" s="26">
        <f t="shared" si="154"/>
        <v>0</v>
      </c>
      <c r="X162" s="26">
        <f>IF(OR(G162=data!$I$18,G162=data!$I$19,G162=data!$I$20,G162=data!$I$21,G162=data!$I$22,G162=data!$I$23,G162=data!$I$24,G162=data!$I$25,G162=data!$I$26,G162=data!$I$27,G162=data!$I$28,G162=data!$I$29,G162=data!$I$30,G162=data!$I$31,G162=data!$I$32,G162=data!$I$33,G162=data!$I$34,G162=data!$I$35,G162=data!$I$36,G162=data!$I$37,G162=data!$I$38,G162=data!$I$39,G162=data!$I$40,G162=data!$I$41,G162=data!$I$42,G162=data!$I$43,G162=data!$I$44),1,0)</f>
        <v>0</v>
      </c>
      <c r="Z162" s="176" t="s">
        <v>300</v>
      </c>
      <c r="AA162" s="10"/>
      <c r="AB162" s="10"/>
      <c r="AC162" s="578">
        <v>160</v>
      </c>
      <c r="AD162" s="579"/>
      <c r="AE162" s="580"/>
      <c r="AF162" s="578">
        <v>160</v>
      </c>
      <c r="AG162" s="579"/>
      <c r="AH162" s="580"/>
      <c r="AI162" s="578">
        <v>160</v>
      </c>
      <c r="AJ162" s="579"/>
      <c r="AK162" s="580"/>
      <c r="AL162" s="578">
        <v>160</v>
      </c>
      <c r="AM162" s="579"/>
      <c r="AN162" s="580"/>
      <c r="AO162" s="578">
        <v>160</v>
      </c>
      <c r="AP162" s="579"/>
      <c r="AQ162" s="580"/>
      <c r="AR162" s="578">
        <v>160</v>
      </c>
      <c r="AS162" s="579"/>
      <c r="AT162" s="580"/>
      <c r="AU162" s="578">
        <v>160</v>
      </c>
      <c r="AV162" s="579"/>
      <c r="AW162" s="580"/>
      <c r="AX162" s="578">
        <v>160</v>
      </c>
      <c r="AY162" s="579"/>
      <c r="AZ162" s="580"/>
      <c r="BA162" s="578">
        <v>160</v>
      </c>
      <c r="BB162" s="579"/>
      <c r="BC162" s="580"/>
      <c r="BD162" s="578">
        <v>160</v>
      </c>
      <c r="BE162" s="579"/>
      <c r="BF162" s="580"/>
      <c r="BG162" s="578">
        <v>160</v>
      </c>
      <c r="BH162" s="579"/>
      <c r="BI162" s="580"/>
      <c r="BJ162" s="578">
        <v>160</v>
      </c>
      <c r="BK162" s="579"/>
      <c r="BL162" s="580"/>
      <c r="BM162" s="337">
        <f t="shared" si="207"/>
        <v>0</v>
      </c>
      <c r="BN162" s="231">
        <f t="shared" si="247"/>
        <v>0</v>
      </c>
      <c r="BO162" s="230">
        <f t="shared" si="208"/>
        <v>0</v>
      </c>
      <c r="BP162" s="231">
        <f t="shared" si="248"/>
        <v>0</v>
      </c>
      <c r="BQ162" s="1"/>
      <c r="BR162" s="1"/>
      <c r="BS162" s="177">
        <v>160</v>
      </c>
      <c r="BT162" s="591"/>
      <c r="BU162" s="178"/>
      <c r="BV162" s="177">
        <v>160</v>
      </c>
      <c r="BW162" s="591"/>
      <c r="BX162" s="178"/>
      <c r="BY162" s="177">
        <v>160</v>
      </c>
      <c r="BZ162" s="591"/>
      <c r="CA162" s="178"/>
      <c r="CB162" s="177">
        <v>160</v>
      </c>
      <c r="CC162" s="591"/>
      <c r="CD162" s="178"/>
      <c r="CE162" s="177">
        <v>160</v>
      </c>
      <c r="CF162" s="591"/>
      <c r="CG162" s="178"/>
      <c r="CH162" s="177">
        <v>160</v>
      </c>
      <c r="CI162" s="591"/>
      <c r="CJ162" s="178"/>
      <c r="CK162" s="177">
        <v>160</v>
      </c>
      <c r="CL162" s="591"/>
      <c r="CM162" s="178"/>
      <c r="CN162" s="177">
        <v>160</v>
      </c>
      <c r="CO162" s="591"/>
      <c r="CP162" s="178"/>
      <c r="CQ162" s="256">
        <f t="shared" si="249"/>
        <v>0</v>
      </c>
      <c r="CR162" s="255">
        <f t="shared" si="250"/>
        <v>0</v>
      </c>
      <c r="CS162" s="230">
        <f t="shared" si="251"/>
        <v>0</v>
      </c>
      <c r="CT162" s="231">
        <f t="shared" si="252"/>
        <v>0</v>
      </c>
      <c r="CU162" s="1"/>
      <c r="CV162" s="1"/>
      <c r="CW162" s="177">
        <v>160</v>
      </c>
      <c r="CX162" s="584"/>
      <c r="CY162" s="585"/>
      <c r="CZ162" s="205">
        <v>160</v>
      </c>
      <c r="DA162" s="579"/>
      <c r="DB162" s="585"/>
      <c r="DC162" s="205">
        <v>160</v>
      </c>
      <c r="DD162" s="579"/>
      <c r="DE162" s="585"/>
      <c r="DF162" s="205">
        <v>160</v>
      </c>
      <c r="DG162" s="579"/>
      <c r="DH162" s="585"/>
      <c r="DI162" s="205">
        <v>160</v>
      </c>
      <c r="DJ162" s="579"/>
      <c r="DK162" s="585"/>
      <c r="DL162" s="177">
        <v>160</v>
      </c>
      <c r="DM162" s="584"/>
      <c r="DN162" s="585"/>
      <c r="DO162" s="205">
        <v>160</v>
      </c>
      <c r="DP162" s="579"/>
      <c r="DQ162" s="585"/>
      <c r="DR162" s="205">
        <v>160</v>
      </c>
      <c r="DS162" s="579"/>
      <c r="DT162" s="585"/>
      <c r="DU162" s="256">
        <f t="shared" si="253"/>
        <v>0</v>
      </c>
      <c r="DV162" s="255">
        <f t="shared" si="254"/>
        <v>0</v>
      </c>
      <c r="DW162" s="230">
        <f t="shared" si="255"/>
        <v>0</v>
      </c>
      <c r="DX162" s="231">
        <f t="shared" si="256"/>
        <v>0</v>
      </c>
      <c r="DY162" s="1"/>
      <c r="DZ162" s="1"/>
      <c r="EA162" s="586">
        <v>160</v>
      </c>
      <c r="EB162" s="591"/>
      <c r="EC162" s="585"/>
      <c r="ED162" s="205">
        <v>160</v>
      </c>
      <c r="EE162" s="591"/>
      <c r="EF162" s="585"/>
      <c r="EG162" s="205">
        <v>160</v>
      </c>
      <c r="EH162" s="591"/>
      <c r="EI162" s="585"/>
      <c r="EJ162" s="205">
        <v>160</v>
      </c>
      <c r="EK162" s="591"/>
      <c r="EL162" s="585"/>
      <c r="EM162" s="177">
        <v>160</v>
      </c>
      <c r="EN162" s="584"/>
      <c r="EO162" s="585"/>
      <c r="EP162" s="205">
        <v>160</v>
      </c>
      <c r="EQ162" s="591"/>
      <c r="ER162" s="585"/>
      <c r="ES162" s="177">
        <v>160</v>
      </c>
      <c r="ET162" s="584"/>
      <c r="EU162" s="585"/>
      <c r="EV162" s="205">
        <v>160</v>
      </c>
      <c r="EW162" s="591"/>
      <c r="EX162" s="585"/>
      <c r="EY162" s="256">
        <f t="shared" si="257"/>
        <v>0</v>
      </c>
      <c r="EZ162" s="255">
        <f t="shared" si="258"/>
        <v>0</v>
      </c>
      <c r="FA162" s="230">
        <f t="shared" si="259"/>
        <v>0</v>
      </c>
      <c r="FB162" s="231">
        <f t="shared" si="260"/>
        <v>0</v>
      </c>
      <c r="FC162" s="1"/>
      <c r="FD162" s="1"/>
      <c r="FE162" s="586">
        <v>160</v>
      </c>
      <c r="FF162" s="591"/>
      <c r="FG162" s="585"/>
      <c r="FH162" s="205">
        <v>160</v>
      </c>
      <c r="FI162" s="591"/>
      <c r="FJ162" s="585"/>
      <c r="FK162" s="205">
        <v>160</v>
      </c>
      <c r="FL162" s="591"/>
      <c r="FM162" s="585"/>
      <c r="FN162" s="205">
        <v>160</v>
      </c>
      <c r="FO162" s="591"/>
      <c r="FP162" s="585"/>
      <c r="FQ162" s="205">
        <v>160</v>
      </c>
      <c r="FR162" s="591"/>
      <c r="FS162" s="585"/>
      <c r="FT162" s="205">
        <v>160</v>
      </c>
      <c r="FU162" s="591"/>
      <c r="FV162" s="585"/>
      <c r="FW162" s="205">
        <v>160</v>
      </c>
      <c r="FX162" s="591"/>
      <c r="FY162" s="585"/>
      <c r="FZ162" s="205">
        <v>160</v>
      </c>
      <c r="GA162" s="591"/>
      <c r="GB162" s="585"/>
      <c r="GC162" s="256">
        <f t="shared" si="261"/>
        <v>0</v>
      </c>
      <c r="GD162" s="255">
        <f t="shared" si="262"/>
        <v>0</v>
      </c>
      <c r="GE162" s="230">
        <f t="shared" si="263"/>
        <v>0</v>
      </c>
      <c r="GF162" s="231">
        <f t="shared" si="264"/>
        <v>0</v>
      </c>
      <c r="GG162" s="1"/>
      <c r="GH162" s="1"/>
      <c r="GI162" s="586">
        <v>160</v>
      </c>
      <c r="GJ162" s="591"/>
      <c r="GK162" s="585"/>
      <c r="GL162" s="205">
        <v>160</v>
      </c>
      <c r="GM162" s="591"/>
      <c r="GN162" s="585"/>
      <c r="GO162" s="177">
        <v>160</v>
      </c>
      <c r="GP162" s="584"/>
      <c r="GQ162" s="585"/>
      <c r="GR162" s="177">
        <v>160</v>
      </c>
      <c r="GS162" s="584"/>
      <c r="GT162" s="585"/>
      <c r="GU162" s="177">
        <v>160</v>
      </c>
      <c r="GV162" s="584"/>
      <c r="GW162" s="585"/>
      <c r="GX162" s="177">
        <v>160</v>
      </c>
      <c r="GY162" s="584"/>
      <c r="GZ162" s="585"/>
      <c r="HA162" s="205">
        <v>160</v>
      </c>
      <c r="HB162" s="591"/>
      <c r="HC162" s="585"/>
      <c r="HD162" s="205">
        <v>160</v>
      </c>
      <c r="HE162" s="591"/>
      <c r="HF162" s="585"/>
      <c r="HG162" s="256">
        <f t="shared" si="265"/>
        <v>0</v>
      </c>
      <c r="HH162" s="255">
        <f t="shared" si="266"/>
        <v>0</v>
      </c>
      <c r="HI162" s="230">
        <f t="shared" si="267"/>
        <v>0</v>
      </c>
      <c r="HJ162" s="231">
        <f t="shared" si="268"/>
        <v>0</v>
      </c>
      <c r="HK162" s="1"/>
      <c r="HL162" s="1"/>
      <c r="HM162" s="177">
        <v>160</v>
      </c>
      <c r="HN162" s="584"/>
      <c r="HO162" s="585"/>
      <c r="HP162" s="177">
        <v>160</v>
      </c>
      <c r="HQ162" s="584"/>
      <c r="HR162" s="585"/>
      <c r="HS162" s="177">
        <v>160</v>
      </c>
      <c r="HT162" s="584"/>
      <c r="HU162" s="585"/>
      <c r="HV162" s="177">
        <v>160</v>
      </c>
      <c r="HW162" s="584"/>
      <c r="HX162" s="585"/>
      <c r="HY162" s="177">
        <v>160</v>
      </c>
      <c r="HZ162" s="584"/>
      <c r="IA162" s="585"/>
      <c r="IB162" s="177">
        <v>160</v>
      </c>
      <c r="IC162" s="584"/>
      <c r="ID162" s="585"/>
      <c r="IE162" s="177">
        <v>160</v>
      </c>
      <c r="IF162" s="584"/>
      <c r="IG162" s="585"/>
      <c r="IH162" s="177">
        <v>160</v>
      </c>
      <c r="II162" s="584"/>
      <c r="IJ162" s="585"/>
      <c r="IK162" s="256">
        <f t="shared" si="269"/>
        <v>0</v>
      </c>
      <c r="IL162" s="255">
        <f t="shared" si="270"/>
        <v>0</v>
      </c>
      <c r="IM162" s="230">
        <f t="shared" si="271"/>
        <v>0</v>
      </c>
      <c r="IN162" s="231">
        <f t="shared" si="272"/>
        <v>0</v>
      </c>
      <c r="IO162" s="1"/>
      <c r="IP162" s="1"/>
      <c r="IQ162" s="177">
        <v>160</v>
      </c>
      <c r="IR162" s="584"/>
      <c r="IS162" s="585"/>
      <c r="IT162" s="177">
        <v>160</v>
      </c>
      <c r="IU162" s="584"/>
      <c r="IV162" s="585"/>
      <c r="IW162" s="177">
        <v>160</v>
      </c>
      <c r="IX162" s="584"/>
      <c r="IY162" s="585"/>
      <c r="IZ162" s="177">
        <v>160</v>
      </c>
      <c r="JA162" s="584"/>
      <c r="JB162" s="585"/>
      <c r="JC162" s="177">
        <v>160</v>
      </c>
      <c r="JD162" s="584"/>
      <c r="JE162" s="585"/>
      <c r="JF162" s="177">
        <v>160</v>
      </c>
      <c r="JG162" s="584"/>
      <c r="JH162" s="585"/>
      <c r="JI162" s="568">
        <v>160</v>
      </c>
      <c r="JJ162" s="584"/>
      <c r="JK162" s="585"/>
      <c r="JL162" s="177">
        <v>160</v>
      </c>
      <c r="JM162" s="584"/>
      <c r="JN162" s="585"/>
      <c r="JO162" s="256">
        <f t="shared" si="273"/>
        <v>0</v>
      </c>
      <c r="JP162" s="255">
        <f t="shared" si="274"/>
        <v>0</v>
      </c>
      <c r="JQ162" s="230">
        <f t="shared" si="275"/>
        <v>0</v>
      </c>
      <c r="JR162" s="231">
        <f t="shared" si="276"/>
        <v>0</v>
      </c>
      <c r="JS162" s="1"/>
      <c r="JT162" s="1"/>
      <c r="JU162" s="586">
        <v>160</v>
      </c>
      <c r="JV162" s="591"/>
      <c r="JW162" s="585"/>
      <c r="JX162" s="177">
        <v>160</v>
      </c>
      <c r="JY162" s="584"/>
      <c r="JZ162" s="585"/>
      <c r="KA162" s="205">
        <v>160</v>
      </c>
      <c r="KB162" s="591"/>
      <c r="KC162" s="585"/>
      <c r="KD162" s="205">
        <v>160</v>
      </c>
      <c r="KE162" s="591"/>
      <c r="KF162" s="585"/>
      <c r="KG162" s="177">
        <v>160</v>
      </c>
      <c r="KH162" s="584"/>
      <c r="KI162" s="585"/>
      <c r="KJ162" s="177">
        <v>160</v>
      </c>
      <c r="KK162" s="584"/>
      <c r="KL162" s="585"/>
      <c r="KM162" s="177">
        <v>160</v>
      </c>
      <c r="KN162" s="584"/>
      <c r="KO162" s="585"/>
      <c r="KP162" s="177">
        <v>160</v>
      </c>
      <c r="KQ162" s="584"/>
      <c r="KR162" s="585"/>
      <c r="KS162" s="256">
        <f t="shared" si="277"/>
        <v>0</v>
      </c>
      <c r="KT162" s="255">
        <f t="shared" si="278"/>
        <v>0</v>
      </c>
      <c r="KU162" s="230">
        <f t="shared" si="279"/>
        <v>0</v>
      </c>
      <c r="KV162" s="231">
        <f t="shared" si="280"/>
        <v>0</v>
      </c>
      <c r="KW162" s="1"/>
      <c r="KX162" s="1"/>
      <c r="KY162" s="589" t="s">
        <v>300</v>
      </c>
      <c r="KZ162" s="595">
        <v>160</v>
      </c>
      <c r="LA162" s="591"/>
      <c r="LB162" s="178"/>
      <c r="LC162" s="256">
        <f t="shared" si="281"/>
        <v>0</v>
      </c>
      <c r="LD162" s="231">
        <f t="shared" si="282"/>
        <v>0</v>
      </c>
      <c r="LE162" s="230">
        <f t="shared" si="283"/>
        <v>0</v>
      </c>
      <c r="LF162" s="255">
        <f t="shared" si="284"/>
        <v>0</v>
      </c>
      <c r="LG162" s="592"/>
      <c r="LH162" s="1"/>
      <c r="LI162" s="1"/>
      <c r="LJ162" s="232">
        <f t="shared" si="193"/>
        <v>0</v>
      </c>
      <c r="LK162" s="259">
        <f t="shared" si="194"/>
        <v>0</v>
      </c>
      <c r="LL162" s="230">
        <f t="shared" si="195"/>
        <v>0</v>
      </c>
      <c r="LM162" s="231">
        <f t="shared" si="196"/>
        <v>0</v>
      </c>
      <c r="LN162" s="234">
        <f t="shared" si="197"/>
        <v>0</v>
      </c>
      <c r="LO162" s="233">
        <f t="shared" si="198"/>
        <v>0</v>
      </c>
      <c r="LP162" s="230">
        <f t="shared" si="199"/>
        <v>0</v>
      </c>
      <c r="LQ162" s="255">
        <f t="shared" si="200"/>
        <v>0</v>
      </c>
      <c r="LR162" s="426">
        <f t="shared" si="201"/>
        <v>0</v>
      </c>
      <c r="LS162" s="434">
        <f t="shared" si="202"/>
        <v>0</v>
      </c>
      <c r="LT162" s="426">
        <f t="shared" si="203"/>
        <v>0</v>
      </c>
      <c r="LU162" s="431">
        <f t="shared" si="204"/>
        <v>0</v>
      </c>
      <c r="LV162" s="429" t="s">
        <v>343</v>
      </c>
      <c r="LW162" s="434" t="s">
        <v>343</v>
      </c>
      <c r="LX162" s="426">
        <f t="shared" si="205"/>
        <v>0</v>
      </c>
      <c r="LY162" s="431">
        <f t="shared" si="206"/>
        <v>0</v>
      </c>
      <c r="LZ162" s="1"/>
      <c r="MD162" s="26"/>
      <c r="ME162" s="26"/>
      <c r="MG162" s="26"/>
    </row>
    <row r="163" spans="2:345" s="4" customFormat="1" ht="16.5" customHeight="1" x14ac:dyDescent="0.25">
      <c r="B163" s="46" t="s">
        <v>362</v>
      </c>
      <c r="C163" s="952"/>
      <c r="D163" s="953"/>
      <c r="E163" s="313"/>
      <c r="F163" s="314"/>
      <c r="G163" s="315"/>
      <c r="H163" s="59"/>
      <c r="I163" s="57">
        <f>INT(ROUND(F163,2)*(IF(RIGHT(G163,1)="*",data!$J$11*H163+(IF(H163&gt;0, data!$K$11,0)),(IF(G163&gt;0,data!$J$11*RIGHT(G163,5)+data!$K$11,0)))))</f>
        <v>0</v>
      </c>
      <c r="J163" s="57">
        <f t="shared" si="148"/>
        <v>0</v>
      </c>
      <c r="K163" s="319"/>
      <c r="L163" s="320"/>
      <c r="M163" s="318"/>
      <c r="N163" s="57">
        <f>INT(ROUND(F163,2)*(IF(J163&gt;0,(IF(L163="ano",data!$J$6,0)),0)))</f>
        <v>0</v>
      </c>
      <c r="O163" s="61">
        <f t="shared" si="149"/>
        <v>0</v>
      </c>
      <c r="P163" s="63">
        <f t="shared" si="150"/>
        <v>0</v>
      </c>
      <c r="Q163" s="26"/>
      <c r="R163" s="292" t="str">
        <f t="shared" si="151"/>
        <v/>
      </c>
      <c r="S163" s="293" t="str">
        <f t="shared" si="152"/>
        <v/>
      </c>
      <c r="T163" s="65" t="s">
        <v>343</v>
      </c>
      <c r="U163" s="294" t="str">
        <f t="shared" si="153"/>
        <v/>
      </c>
      <c r="V163" s="4">
        <f t="shared" si="131"/>
        <v>0</v>
      </c>
      <c r="W163" s="26">
        <f t="shared" si="154"/>
        <v>0</v>
      </c>
      <c r="X163" s="26">
        <f>IF(OR(G163=data!$I$18,G163=data!$I$19,G163=data!$I$20,G163=data!$I$21,G163=data!$I$22,G163=data!$I$23,G163=data!$I$24,G163=data!$I$25,G163=data!$I$26,G163=data!$I$27,G163=data!$I$28,G163=data!$I$29,G163=data!$I$30,G163=data!$I$31,G163=data!$I$32,G163=data!$I$33,G163=data!$I$34,G163=data!$I$35,G163=data!$I$36,G163=data!$I$37,G163=data!$I$38,G163=data!$I$39,G163=data!$I$40,G163=data!$I$41,G163=data!$I$42,G163=data!$I$43,G163=data!$I$44),1,0)</f>
        <v>0</v>
      </c>
      <c r="Z163" s="179" t="s">
        <v>300</v>
      </c>
      <c r="AA163" s="10"/>
      <c r="AB163" s="10"/>
      <c r="AC163" s="171">
        <v>160</v>
      </c>
      <c r="AD163" s="336"/>
      <c r="AE163" s="227"/>
      <c r="AF163" s="171">
        <v>160</v>
      </c>
      <c r="AG163" s="336"/>
      <c r="AH163" s="227"/>
      <c r="AI163" s="171">
        <v>160</v>
      </c>
      <c r="AJ163" s="336"/>
      <c r="AK163" s="227"/>
      <c r="AL163" s="171">
        <v>160</v>
      </c>
      <c r="AM163" s="336"/>
      <c r="AN163" s="227"/>
      <c r="AO163" s="171">
        <v>160</v>
      </c>
      <c r="AP163" s="336"/>
      <c r="AQ163" s="227"/>
      <c r="AR163" s="171">
        <v>160</v>
      </c>
      <c r="AS163" s="336"/>
      <c r="AT163" s="227"/>
      <c r="AU163" s="171">
        <v>160</v>
      </c>
      <c r="AV163" s="336"/>
      <c r="AW163" s="227"/>
      <c r="AX163" s="171">
        <v>160</v>
      </c>
      <c r="AY163" s="336"/>
      <c r="AZ163" s="227"/>
      <c r="BA163" s="171">
        <v>160</v>
      </c>
      <c r="BB163" s="336"/>
      <c r="BC163" s="227"/>
      <c r="BD163" s="171">
        <v>160</v>
      </c>
      <c r="BE163" s="336"/>
      <c r="BF163" s="227"/>
      <c r="BG163" s="171">
        <v>160</v>
      </c>
      <c r="BH163" s="336"/>
      <c r="BI163" s="227"/>
      <c r="BJ163" s="171">
        <v>160</v>
      </c>
      <c r="BK163" s="336"/>
      <c r="BL163" s="227"/>
      <c r="BM163" s="337">
        <f t="shared" si="207"/>
        <v>0</v>
      </c>
      <c r="BN163" s="231">
        <f t="shared" si="247"/>
        <v>0</v>
      </c>
      <c r="BO163" s="230">
        <f t="shared" si="208"/>
        <v>0</v>
      </c>
      <c r="BP163" s="231">
        <f t="shared" si="248"/>
        <v>0</v>
      </c>
      <c r="BQ163" s="1"/>
      <c r="BR163" s="1"/>
      <c r="BS163" s="167">
        <v>160</v>
      </c>
      <c r="BT163" s="335"/>
      <c r="BU163" s="180"/>
      <c r="BV163" s="167">
        <v>160</v>
      </c>
      <c r="BW163" s="335"/>
      <c r="BX163" s="180"/>
      <c r="BY163" s="167">
        <v>160</v>
      </c>
      <c r="BZ163" s="335"/>
      <c r="CA163" s="180"/>
      <c r="CB163" s="167">
        <v>160</v>
      </c>
      <c r="CC163" s="335"/>
      <c r="CD163" s="180"/>
      <c r="CE163" s="167">
        <v>160</v>
      </c>
      <c r="CF163" s="335"/>
      <c r="CG163" s="180"/>
      <c r="CH163" s="167">
        <v>160</v>
      </c>
      <c r="CI163" s="335"/>
      <c r="CJ163" s="180"/>
      <c r="CK163" s="167">
        <v>160</v>
      </c>
      <c r="CL163" s="335"/>
      <c r="CM163" s="180"/>
      <c r="CN163" s="167">
        <v>160</v>
      </c>
      <c r="CO163" s="335"/>
      <c r="CP163" s="180"/>
      <c r="CQ163" s="256">
        <f t="shared" si="249"/>
        <v>0</v>
      </c>
      <c r="CR163" s="255">
        <f t="shared" si="250"/>
        <v>0</v>
      </c>
      <c r="CS163" s="230">
        <f t="shared" si="251"/>
        <v>0</v>
      </c>
      <c r="CT163" s="231">
        <f t="shared" si="252"/>
        <v>0</v>
      </c>
      <c r="CU163" s="1"/>
      <c r="CV163" s="1"/>
      <c r="CW163" s="167">
        <v>160</v>
      </c>
      <c r="CX163" s="351"/>
      <c r="CY163" s="172"/>
      <c r="CZ163" s="198">
        <v>160</v>
      </c>
      <c r="DA163" s="336"/>
      <c r="DB163" s="172"/>
      <c r="DC163" s="198">
        <v>160</v>
      </c>
      <c r="DD163" s="336"/>
      <c r="DE163" s="172"/>
      <c r="DF163" s="198">
        <v>160</v>
      </c>
      <c r="DG163" s="336"/>
      <c r="DH163" s="172"/>
      <c r="DI163" s="198">
        <v>160</v>
      </c>
      <c r="DJ163" s="336"/>
      <c r="DK163" s="172"/>
      <c r="DL163" s="167">
        <v>160</v>
      </c>
      <c r="DM163" s="351"/>
      <c r="DN163" s="172"/>
      <c r="DO163" s="198">
        <v>160</v>
      </c>
      <c r="DP163" s="336"/>
      <c r="DQ163" s="172"/>
      <c r="DR163" s="198">
        <v>160</v>
      </c>
      <c r="DS163" s="336"/>
      <c r="DT163" s="172"/>
      <c r="DU163" s="256">
        <f t="shared" si="253"/>
        <v>0</v>
      </c>
      <c r="DV163" s="255">
        <f t="shared" si="254"/>
        <v>0</v>
      </c>
      <c r="DW163" s="230">
        <f t="shared" si="255"/>
        <v>0</v>
      </c>
      <c r="DX163" s="231">
        <f t="shared" si="256"/>
        <v>0</v>
      </c>
      <c r="DY163" s="1"/>
      <c r="DZ163" s="1"/>
      <c r="EA163" s="357">
        <v>160</v>
      </c>
      <c r="EB163" s="335"/>
      <c r="EC163" s="172"/>
      <c r="ED163" s="198">
        <v>160</v>
      </c>
      <c r="EE163" s="335"/>
      <c r="EF163" s="172"/>
      <c r="EG163" s="198">
        <v>160</v>
      </c>
      <c r="EH163" s="335"/>
      <c r="EI163" s="172"/>
      <c r="EJ163" s="198">
        <v>160</v>
      </c>
      <c r="EK163" s="335"/>
      <c r="EL163" s="172"/>
      <c r="EM163" s="167">
        <v>160</v>
      </c>
      <c r="EN163" s="351"/>
      <c r="EO163" s="172"/>
      <c r="EP163" s="198">
        <v>160</v>
      </c>
      <c r="EQ163" s="335"/>
      <c r="ER163" s="172"/>
      <c r="ES163" s="167">
        <v>160</v>
      </c>
      <c r="ET163" s="351"/>
      <c r="EU163" s="172"/>
      <c r="EV163" s="198">
        <v>160</v>
      </c>
      <c r="EW163" s="335"/>
      <c r="EX163" s="172"/>
      <c r="EY163" s="256">
        <f t="shared" si="257"/>
        <v>0</v>
      </c>
      <c r="EZ163" s="255">
        <f t="shared" si="258"/>
        <v>0</v>
      </c>
      <c r="FA163" s="230">
        <f t="shared" si="259"/>
        <v>0</v>
      </c>
      <c r="FB163" s="231">
        <f t="shared" si="260"/>
        <v>0</v>
      </c>
      <c r="FC163" s="1"/>
      <c r="FD163" s="1"/>
      <c r="FE163" s="357">
        <v>160</v>
      </c>
      <c r="FF163" s="335"/>
      <c r="FG163" s="172"/>
      <c r="FH163" s="198">
        <v>160</v>
      </c>
      <c r="FI163" s="335"/>
      <c r="FJ163" s="172"/>
      <c r="FK163" s="198">
        <v>160</v>
      </c>
      <c r="FL163" s="335"/>
      <c r="FM163" s="172"/>
      <c r="FN163" s="198">
        <v>160</v>
      </c>
      <c r="FO163" s="335"/>
      <c r="FP163" s="172"/>
      <c r="FQ163" s="198">
        <v>160</v>
      </c>
      <c r="FR163" s="335"/>
      <c r="FS163" s="172"/>
      <c r="FT163" s="198">
        <v>160</v>
      </c>
      <c r="FU163" s="335"/>
      <c r="FV163" s="172"/>
      <c r="FW163" s="198">
        <v>160</v>
      </c>
      <c r="FX163" s="335"/>
      <c r="FY163" s="172"/>
      <c r="FZ163" s="198">
        <v>160</v>
      </c>
      <c r="GA163" s="335"/>
      <c r="GB163" s="172"/>
      <c r="GC163" s="256">
        <f t="shared" si="261"/>
        <v>0</v>
      </c>
      <c r="GD163" s="255">
        <f t="shared" si="262"/>
        <v>0</v>
      </c>
      <c r="GE163" s="230">
        <f t="shared" si="263"/>
        <v>0</v>
      </c>
      <c r="GF163" s="231">
        <f t="shared" si="264"/>
        <v>0</v>
      </c>
      <c r="GG163" s="1"/>
      <c r="GH163" s="1"/>
      <c r="GI163" s="357">
        <v>160</v>
      </c>
      <c r="GJ163" s="335"/>
      <c r="GK163" s="172"/>
      <c r="GL163" s="198">
        <v>160</v>
      </c>
      <c r="GM163" s="335"/>
      <c r="GN163" s="172"/>
      <c r="GO163" s="167">
        <v>160</v>
      </c>
      <c r="GP163" s="351"/>
      <c r="GQ163" s="172"/>
      <c r="GR163" s="167">
        <v>160</v>
      </c>
      <c r="GS163" s="351"/>
      <c r="GT163" s="172"/>
      <c r="GU163" s="167">
        <v>160</v>
      </c>
      <c r="GV163" s="351"/>
      <c r="GW163" s="172"/>
      <c r="GX163" s="167">
        <v>160</v>
      </c>
      <c r="GY163" s="351"/>
      <c r="GZ163" s="172"/>
      <c r="HA163" s="198">
        <v>160</v>
      </c>
      <c r="HB163" s="335"/>
      <c r="HC163" s="172"/>
      <c r="HD163" s="198">
        <v>160</v>
      </c>
      <c r="HE163" s="335"/>
      <c r="HF163" s="172"/>
      <c r="HG163" s="256">
        <f t="shared" si="265"/>
        <v>0</v>
      </c>
      <c r="HH163" s="255">
        <f t="shared" si="266"/>
        <v>0</v>
      </c>
      <c r="HI163" s="230">
        <f t="shared" si="267"/>
        <v>0</v>
      </c>
      <c r="HJ163" s="231">
        <f t="shared" si="268"/>
        <v>0</v>
      </c>
      <c r="HK163" s="1"/>
      <c r="HL163" s="1"/>
      <c r="HM163" s="167">
        <v>160</v>
      </c>
      <c r="HN163" s="351"/>
      <c r="HO163" s="172"/>
      <c r="HP163" s="167">
        <v>160</v>
      </c>
      <c r="HQ163" s="351"/>
      <c r="HR163" s="172"/>
      <c r="HS163" s="167">
        <v>160</v>
      </c>
      <c r="HT163" s="351"/>
      <c r="HU163" s="172"/>
      <c r="HV163" s="167">
        <v>160</v>
      </c>
      <c r="HW163" s="351"/>
      <c r="HX163" s="172"/>
      <c r="HY163" s="167">
        <v>160</v>
      </c>
      <c r="HZ163" s="351"/>
      <c r="IA163" s="172"/>
      <c r="IB163" s="167">
        <v>160</v>
      </c>
      <c r="IC163" s="351"/>
      <c r="ID163" s="172"/>
      <c r="IE163" s="167">
        <v>160</v>
      </c>
      <c r="IF163" s="351"/>
      <c r="IG163" s="172"/>
      <c r="IH163" s="167">
        <v>160</v>
      </c>
      <c r="II163" s="351"/>
      <c r="IJ163" s="172"/>
      <c r="IK163" s="256">
        <f t="shared" si="269"/>
        <v>0</v>
      </c>
      <c r="IL163" s="255">
        <f t="shared" si="270"/>
        <v>0</v>
      </c>
      <c r="IM163" s="230">
        <f t="shared" si="271"/>
        <v>0</v>
      </c>
      <c r="IN163" s="231">
        <f t="shared" si="272"/>
        <v>0</v>
      </c>
      <c r="IO163" s="1"/>
      <c r="IP163" s="1"/>
      <c r="IQ163" s="167">
        <v>160</v>
      </c>
      <c r="IR163" s="351"/>
      <c r="IS163" s="172"/>
      <c r="IT163" s="167">
        <v>160</v>
      </c>
      <c r="IU163" s="351"/>
      <c r="IV163" s="172"/>
      <c r="IW163" s="167">
        <v>160</v>
      </c>
      <c r="IX163" s="351"/>
      <c r="IY163" s="172"/>
      <c r="IZ163" s="167">
        <v>160</v>
      </c>
      <c r="JA163" s="351"/>
      <c r="JB163" s="172"/>
      <c r="JC163" s="167">
        <v>160</v>
      </c>
      <c r="JD163" s="351"/>
      <c r="JE163" s="172"/>
      <c r="JF163" s="167">
        <v>160</v>
      </c>
      <c r="JG163" s="351"/>
      <c r="JH163" s="172"/>
      <c r="JI163" s="209">
        <v>160</v>
      </c>
      <c r="JJ163" s="351"/>
      <c r="JK163" s="172"/>
      <c r="JL163" s="167">
        <v>160</v>
      </c>
      <c r="JM163" s="351"/>
      <c r="JN163" s="172"/>
      <c r="JO163" s="256">
        <f t="shared" si="273"/>
        <v>0</v>
      </c>
      <c r="JP163" s="255">
        <f t="shared" si="274"/>
        <v>0</v>
      </c>
      <c r="JQ163" s="230">
        <f t="shared" si="275"/>
        <v>0</v>
      </c>
      <c r="JR163" s="231">
        <f t="shared" si="276"/>
        <v>0</v>
      </c>
      <c r="JS163" s="1"/>
      <c r="JT163" s="1"/>
      <c r="JU163" s="357">
        <v>160</v>
      </c>
      <c r="JV163" s="335"/>
      <c r="JW163" s="172"/>
      <c r="JX163" s="167">
        <v>160</v>
      </c>
      <c r="JY163" s="351"/>
      <c r="JZ163" s="172"/>
      <c r="KA163" s="198">
        <v>160</v>
      </c>
      <c r="KB163" s="335"/>
      <c r="KC163" s="172"/>
      <c r="KD163" s="198">
        <v>160</v>
      </c>
      <c r="KE163" s="335"/>
      <c r="KF163" s="172"/>
      <c r="KG163" s="167">
        <v>160</v>
      </c>
      <c r="KH163" s="351"/>
      <c r="KI163" s="172"/>
      <c r="KJ163" s="167">
        <v>160</v>
      </c>
      <c r="KK163" s="351"/>
      <c r="KL163" s="172"/>
      <c r="KM163" s="167">
        <v>160</v>
      </c>
      <c r="KN163" s="351"/>
      <c r="KO163" s="172"/>
      <c r="KP163" s="167">
        <v>160</v>
      </c>
      <c r="KQ163" s="351"/>
      <c r="KR163" s="172"/>
      <c r="KS163" s="256">
        <f t="shared" si="277"/>
        <v>0</v>
      </c>
      <c r="KT163" s="255">
        <f t="shared" si="278"/>
        <v>0</v>
      </c>
      <c r="KU163" s="230">
        <f t="shared" si="279"/>
        <v>0</v>
      </c>
      <c r="KV163" s="231">
        <f t="shared" si="280"/>
        <v>0</v>
      </c>
      <c r="KW163" s="1"/>
      <c r="KX163" s="1"/>
      <c r="KY163" s="287" t="s">
        <v>300</v>
      </c>
      <c r="KZ163" s="365">
        <v>160</v>
      </c>
      <c r="LA163" s="335"/>
      <c r="LB163" s="180"/>
      <c r="LC163" s="256">
        <f t="shared" si="281"/>
        <v>0</v>
      </c>
      <c r="LD163" s="231">
        <f t="shared" si="282"/>
        <v>0</v>
      </c>
      <c r="LE163" s="230">
        <f t="shared" si="283"/>
        <v>0</v>
      </c>
      <c r="LF163" s="255">
        <f t="shared" si="284"/>
        <v>0</v>
      </c>
      <c r="LG163" s="297"/>
      <c r="LH163" s="1"/>
      <c r="LI163" s="1"/>
      <c r="LJ163" s="232">
        <f t="shared" si="193"/>
        <v>0</v>
      </c>
      <c r="LK163" s="259">
        <f t="shared" si="194"/>
        <v>0</v>
      </c>
      <c r="LL163" s="230">
        <f t="shared" si="195"/>
        <v>0</v>
      </c>
      <c r="LM163" s="231">
        <f t="shared" si="196"/>
        <v>0</v>
      </c>
      <c r="LN163" s="234">
        <f t="shared" si="197"/>
        <v>0</v>
      </c>
      <c r="LO163" s="233">
        <f t="shared" si="198"/>
        <v>0</v>
      </c>
      <c r="LP163" s="230">
        <f t="shared" si="199"/>
        <v>0</v>
      </c>
      <c r="LQ163" s="255">
        <f t="shared" si="200"/>
        <v>0</v>
      </c>
      <c r="LR163" s="426">
        <f t="shared" si="201"/>
        <v>0</v>
      </c>
      <c r="LS163" s="434">
        <f t="shared" si="202"/>
        <v>0</v>
      </c>
      <c r="LT163" s="426">
        <f t="shared" si="203"/>
        <v>0</v>
      </c>
      <c r="LU163" s="431">
        <f t="shared" si="204"/>
        <v>0</v>
      </c>
      <c r="LV163" s="429" t="s">
        <v>343</v>
      </c>
      <c r="LW163" s="434" t="s">
        <v>343</v>
      </c>
      <c r="LX163" s="426">
        <f t="shared" si="205"/>
        <v>0</v>
      </c>
      <c r="LY163" s="431">
        <f t="shared" si="206"/>
        <v>0</v>
      </c>
      <c r="LZ163" s="1"/>
      <c r="MD163" s="26"/>
      <c r="ME163" s="26"/>
      <c r="MG163" s="26"/>
    </row>
    <row r="164" spans="2:345" s="4" customFormat="1" ht="15" hidden="1" customHeight="1" x14ac:dyDescent="0.25">
      <c r="B164" s="46"/>
      <c r="C164" s="948"/>
      <c r="D164" s="949"/>
      <c r="E164" s="601"/>
      <c r="F164" s="602"/>
      <c r="G164" s="603"/>
      <c r="H164" s="58"/>
      <c r="I164" s="57">
        <f>INT(ROUND(F164,2)*(IF(RIGHT(G164,1)="*",data!$J$11*H164+(IF(H164&gt;0, data!$K$11,0)),(IF(G164&gt;0,data!$J$11*RIGHT(G164,5)+data!$K$11,0)))))</f>
        <v>0</v>
      </c>
      <c r="J164" s="57">
        <f t="shared" si="148"/>
        <v>0</v>
      </c>
      <c r="K164" s="594"/>
      <c r="L164" s="567"/>
      <c r="M164" s="131"/>
      <c r="N164" s="57">
        <f>INT(ROUND(F164,2)*(IF(J164&gt;0,(IF(L164="ano",data!$J$6,0)),0)))</f>
        <v>0</v>
      </c>
      <c r="O164" s="61">
        <f t="shared" si="149"/>
        <v>0</v>
      </c>
      <c r="P164" s="63">
        <f t="shared" si="150"/>
        <v>0</v>
      </c>
      <c r="Q164" s="26"/>
      <c r="R164" s="292" t="str">
        <f t="shared" si="151"/>
        <v/>
      </c>
      <c r="S164" s="293" t="str">
        <f t="shared" si="152"/>
        <v/>
      </c>
      <c r="T164" s="65" t="s">
        <v>343</v>
      </c>
      <c r="U164" s="294" t="str">
        <f t="shared" si="153"/>
        <v/>
      </c>
      <c r="V164" s="4">
        <f t="shared" ref="V164:V205" si="285">IF(P164&gt;0,IF(ISTEXT(C164)=TRUE,0,1),0)</f>
        <v>0</v>
      </c>
      <c r="W164" s="26">
        <f t="shared" si="154"/>
        <v>0</v>
      </c>
      <c r="X164" s="26">
        <f>IF(OR(G164=data!$I$18,G164=data!$I$19,G164=data!$I$20,G164=data!$I$21,G164=data!$I$22,G164=data!$I$23,G164=data!$I$24,G164=data!$I$25,G164=data!$I$26,G164=data!$I$27,G164=data!$I$28,G164=data!$I$29,G164=data!$I$30,G164=data!$I$31,G164=data!$I$32,G164=data!$I$33,G164=data!$I$34,G164=data!$I$35,G164=data!$I$36,G164=data!$I$37,G164=data!$I$38,G164=data!$I$39,G164=data!$I$40,G164=data!$I$41,G164=data!$I$42,G164=data!$I$43,G164=data!$I$44),1,0)</f>
        <v>0</v>
      </c>
      <c r="Z164" s="176" t="s">
        <v>300</v>
      </c>
      <c r="AA164" s="10"/>
      <c r="AB164" s="10"/>
      <c r="AC164" s="578">
        <v>160</v>
      </c>
      <c r="AD164" s="579"/>
      <c r="AE164" s="580"/>
      <c r="AF164" s="578">
        <v>160</v>
      </c>
      <c r="AG164" s="579"/>
      <c r="AH164" s="580"/>
      <c r="AI164" s="578">
        <v>160</v>
      </c>
      <c r="AJ164" s="579"/>
      <c r="AK164" s="580"/>
      <c r="AL164" s="578">
        <v>160</v>
      </c>
      <c r="AM164" s="579"/>
      <c r="AN164" s="580"/>
      <c r="AO164" s="578">
        <v>160</v>
      </c>
      <c r="AP164" s="579"/>
      <c r="AQ164" s="580"/>
      <c r="AR164" s="578">
        <v>160</v>
      </c>
      <c r="AS164" s="579"/>
      <c r="AT164" s="580"/>
      <c r="AU164" s="578">
        <v>160</v>
      </c>
      <c r="AV164" s="579"/>
      <c r="AW164" s="580"/>
      <c r="AX164" s="578">
        <v>160</v>
      </c>
      <c r="AY164" s="579"/>
      <c r="AZ164" s="580"/>
      <c r="BA164" s="578">
        <v>160</v>
      </c>
      <c r="BB164" s="579"/>
      <c r="BC164" s="580"/>
      <c r="BD164" s="578">
        <v>160</v>
      </c>
      <c r="BE164" s="579"/>
      <c r="BF164" s="580"/>
      <c r="BG164" s="578">
        <v>160</v>
      </c>
      <c r="BH164" s="579"/>
      <c r="BI164" s="580"/>
      <c r="BJ164" s="578">
        <v>160</v>
      </c>
      <c r="BK164" s="579"/>
      <c r="BL164" s="580"/>
      <c r="BM164" s="337">
        <f t="shared" si="207"/>
        <v>0</v>
      </c>
      <c r="BN164" s="231">
        <f t="shared" si="247"/>
        <v>0</v>
      </c>
      <c r="BO164" s="230">
        <f t="shared" si="208"/>
        <v>0</v>
      </c>
      <c r="BP164" s="231">
        <f t="shared" si="248"/>
        <v>0</v>
      </c>
      <c r="BQ164" s="1"/>
      <c r="BR164" s="1"/>
      <c r="BS164" s="177">
        <v>160</v>
      </c>
      <c r="BT164" s="591"/>
      <c r="BU164" s="178"/>
      <c r="BV164" s="177">
        <v>160</v>
      </c>
      <c r="BW164" s="591"/>
      <c r="BX164" s="178"/>
      <c r="BY164" s="177">
        <v>160</v>
      </c>
      <c r="BZ164" s="591"/>
      <c r="CA164" s="178"/>
      <c r="CB164" s="177">
        <v>160</v>
      </c>
      <c r="CC164" s="591"/>
      <c r="CD164" s="178"/>
      <c r="CE164" s="177">
        <v>160</v>
      </c>
      <c r="CF164" s="591"/>
      <c r="CG164" s="178"/>
      <c r="CH164" s="177">
        <v>160</v>
      </c>
      <c r="CI164" s="591"/>
      <c r="CJ164" s="178"/>
      <c r="CK164" s="177">
        <v>160</v>
      </c>
      <c r="CL164" s="591"/>
      <c r="CM164" s="178"/>
      <c r="CN164" s="177">
        <v>160</v>
      </c>
      <c r="CO164" s="591"/>
      <c r="CP164" s="178"/>
      <c r="CQ164" s="256">
        <f t="shared" si="249"/>
        <v>0</v>
      </c>
      <c r="CR164" s="255">
        <f t="shared" si="250"/>
        <v>0</v>
      </c>
      <c r="CS164" s="230">
        <f t="shared" si="251"/>
        <v>0</v>
      </c>
      <c r="CT164" s="231">
        <f t="shared" si="252"/>
        <v>0</v>
      </c>
      <c r="CU164" s="1"/>
      <c r="CV164" s="1"/>
      <c r="CW164" s="177">
        <v>160</v>
      </c>
      <c r="CX164" s="584"/>
      <c r="CY164" s="585"/>
      <c r="CZ164" s="205">
        <v>160</v>
      </c>
      <c r="DA164" s="579"/>
      <c r="DB164" s="585"/>
      <c r="DC164" s="205">
        <v>160</v>
      </c>
      <c r="DD164" s="579"/>
      <c r="DE164" s="585"/>
      <c r="DF164" s="205">
        <v>160</v>
      </c>
      <c r="DG164" s="579"/>
      <c r="DH164" s="585"/>
      <c r="DI164" s="205">
        <v>160</v>
      </c>
      <c r="DJ164" s="579"/>
      <c r="DK164" s="585"/>
      <c r="DL164" s="177">
        <v>160</v>
      </c>
      <c r="DM164" s="584"/>
      <c r="DN164" s="585"/>
      <c r="DO164" s="205">
        <v>160</v>
      </c>
      <c r="DP164" s="579"/>
      <c r="DQ164" s="585"/>
      <c r="DR164" s="205">
        <v>160</v>
      </c>
      <c r="DS164" s="579"/>
      <c r="DT164" s="585"/>
      <c r="DU164" s="256">
        <f t="shared" si="253"/>
        <v>0</v>
      </c>
      <c r="DV164" s="255">
        <f t="shared" si="254"/>
        <v>0</v>
      </c>
      <c r="DW164" s="230">
        <f t="shared" si="255"/>
        <v>0</v>
      </c>
      <c r="DX164" s="231">
        <f t="shared" si="256"/>
        <v>0</v>
      </c>
      <c r="DY164" s="1"/>
      <c r="DZ164" s="1"/>
      <c r="EA164" s="586">
        <v>160</v>
      </c>
      <c r="EB164" s="591"/>
      <c r="EC164" s="585"/>
      <c r="ED164" s="205">
        <v>160</v>
      </c>
      <c r="EE164" s="591"/>
      <c r="EF164" s="585"/>
      <c r="EG164" s="205">
        <v>160</v>
      </c>
      <c r="EH164" s="591"/>
      <c r="EI164" s="585"/>
      <c r="EJ164" s="205">
        <v>160</v>
      </c>
      <c r="EK164" s="591"/>
      <c r="EL164" s="585"/>
      <c r="EM164" s="177">
        <v>160</v>
      </c>
      <c r="EN164" s="584"/>
      <c r="EO164" s="585"/>
      <c r="EP164" s="205">
        <v>160</v>
      </c>
      <c r="EQ164" s="591"/>
      <c r="ER164" s="585"/>
      <c r="ES164" s="177">
        <v>160</v>
      </c>
      <c r="ET164" s="584"/>
      <c r="EU164" s="585"/>
      <c r="EV164" s="205">
        <v>160</v>
      </c>
      <c r="EW164" s="591"/>
      <c r="EX164" s="585"/>
      <c r="EY164" s="256">
        <f t="shared" si="257"/>
        <v>0</v>
      </c>
      <c r="EZ164" s="255">
        <f t="shared" si="258"/>
        <v>0</v>
      </c>
      <c r="FA164" s="230">
        <f t="shared" si="259"/>
        <v>0</v>
      </c>
      <c r="FB164" s="231">
        <f t="shared" si="260"/>
        <v>0</v>
      </c>
      <c r="FC164" s="1"/>
      <c r="FD164" s="1"/>
      <c r="FE164" s="586">
        <v>160</v>
      </c>
      <c r="FF164" s="591"/>
      <c r="FG164" s="585"/>
      <c r="FH164" s="205">
        <v>160</v>
      </c>
      <c r="FI164" s="591"/>
      <c r="FJ164" s="585"/>
      <c r="FK164" s="205">
        <v>160</v>
      </c>
      <c r="FL164" s="591"/>
      <c r="FM164" s="585"/>
      <c r="FN164" s="205">
        <v>160</v>
      </c>
      <c r="FO164" s="591"/>
      <c r="FP164" s="585"/>
      <c r="FQ164" s="205">
        <v>160</v>
      </c>
      <c r="FR164" s="591"/>
      <c r="FS164" s="585"/>
      <c r="FT164" s="205">
        <v>160</v>
      </c>
      <c r="FU164" s="591"/>
      <c r="FV164" s="585"/>
      <c r="FW164" s="205">
        <v>160</v>
      </c>
      <c r="FX164" s="591"/>
      <c r="FY164" s="585"/>
      <c r="FZ164" s="205">
        <v>160</v>
      </c>
      <c r="GA164" s="591"/>
      <c r="GB164" s="585"/>
      <c r="GC164" s="256">
        <f t="shared" si="261"/>
        <v>0</v>
      </c>
      <c r="GD164" s="255">
        <f t="shared" si="262"/>
        <v>0</v>
      </c>
      <c r="GE164" s="230">
        <f t="shared" si="263"/>
        <v>0</v>
      </c>
      <c r="GF164" s="231">
        <f t="shared" si="264"/>
        <v>0</v>
      </c>
      <c r="GG164" s="1"/>
      <c r="GH164" s="1"/>
      <c r="GI164" s="586">
        <v>160</v>
      </c>
      <c r="GJ164" s="591"/>
      <c r="GK164" s="585"/>
      <c r="GL164" s="205">
        <v>160</v>
      </c>
      <c r="GM164" s="591"/>
      <c r="GN164" s="585"/>
      <c r="GO164" s="177">
        <v>160</v>
      </c>
      <c r="GP164" s="584"/>
      <c r="GQ164" s="585"/>
      <c r="GR164" s="177">
        <v>160</v>
      </c>
      <c r="GS164" s="584"/>
      <c r="GT164" s="585"/>
      <c r="GU164" s="177">
        <v>160</v>
      </c>
      <c r="GV164" s="584"/>
      <c r="GW164" s="585"/>
      <c r="GX164" s="177">
        <v>160</v>
      </c>
      <c r="GY164" s="584"/>
      <c r="GZ164" s="585"/>
      <c r="HA164" s="205">
        <v>160</v>
      </c>
      <c r="HB164" s="591"/>
      <c r="HC164" s="585"/>
      <c r="HD164" s="205">
        <v>160</v>
      </c>
      <c r="HE164" s="591"/>
      <c r="HF164" s="585"/>
      <c r="HG164" s="256">
        <f t="shared" si="265"/>
        <v>0</v>
      </c>
      <c r="HH164" s="255">
        <f t="shared" si="266"/>
        <v>0</v>
      </c>
      <c r="HI164" s="230">
        <f t="shared" si="267"/>
        <v>0</v>
      </c>
      <c r="HJ164" s="231">
        <f t="shared" si="268"/>
        <v>0</v>
      </c>
      <c r="HK164" s="1"/>
      <c r="HL164" s="1"/>
      <c r="HM164" s="177">
        <v>160</v>
      </c>
      <c r="HN164" s="584"/>
      <c r="HO164" s="585"/>
      <c r="HP164" s="177">
        <v>160</v>
      </c>
      <c r="HQ164" s="584"/>
      <c r="HR164" s="585"/>
      <c r="HS164" s="177">
        <v>160</v>
      </c>
      <c r="HT164" s="584"/>
      <c r="HU164" s="585"/>
      <c r="HV164" s="177">
        <v>160</v>
      </c>
      <c r="HW164" s="584"/>
      <c r="HX164" s="585"/>
      <c r="HY164" s="177">
        <v>160</v>
      </c>
      <c r="HZ164" s="584"/>
      <c r="IA164" s="585"/>
      <c r="IB164" s="177">
        <v>160</v>
      </c>
      <c r="IC164" s="584"/>
      <c r="ID164" s="585"/>
      <c r="IE164" s="177">
        <v>160</v>
      </c>
      <c r="IF164" s="584"/>
      <c r="IG164" s="585"/>
      <c r="IH164" s="177">
        <v>160</v>
      </c>
      <c r="II164" s="584"/>
      <c r="IJ164" s="585"/>
      <c r="IK164" s="256">
        <f t="shared" si="269"/>
        <v>0</v>
      </c>
      <c r="IL164" s="255">
        <f t="shared" si="270"/>
        <v>0</v>
      </c>
      <c r="IM164" s="230">
        <f t="shared" si="271"/>
        <v>0</v>
      </c>
      <c r="IN164" s="231">
        <f t="shared" si="272"/>
        <v>0</v>
      </c>
      <c r="IO164" s="1"/>
      <c r="IP164" s="1"/>
      <c r="IQ164" s="177">
        <v>160</v>
      </c>
      <c r="IR164" s="584"/>
      <c r="IS164" s="585"/>
      <c r="IT164" s="177">
        <v>160</v>
      </c>
      <c r="IU164" s="584"/>
      <c r="IV164" s="585"/>
      <c r="IW164" s="177">
        <v>160</v>
      </c>
      <c r="IX164" s="584"/>
      <c r="IY164" s="585"/>
      <c r="IZ164" s="177">
        <v>160</v>
      </c>
      <c r="JA164" s="584"/>
      <c r="JB164" s="585"/>
      <c r="JC164" s="177">
        <v>160</v>
      </c>
      <c r="JD164" s="584"/>
      <c r="JE164" s="585"/>
      <c r="JF164" s="177">
        <v>160</v>
      </c>
      <c r="JG164" s="584"/>
      <c r="JH164" s="585"/>
      <c r="JI164" s="568">
        <v>160</v>
      </c>
      <c r="JJ164" s="584"/>
      <c r="JK164" s="585"/>
      <c r="JL164" s="177">
        <v>160</v>
      </c>
      <c r="JM164" s="584"/>
      <c r="JN164" s="585"/>
      <c r="JO164" s="256">
        <f t="shared" si="273"/>
        <v>0</v>
      </c>
      <c r="JP164" s="255">
        <f t="shared" si="274"/>
        <v>0</v>
      </c>
      <c r="JQ164" s="230">
        <f t="shared" si="275"/>
        <v>0</v>
      </c>
      <c r="JR164" s="231">
        <f t="shared" si="276"/>
        <v>0</v>
      </c>
      <c r="JS164" s="1"/>
      <c r="JT164" s="1"/>
      <c r="JU164" s="586">
        <v>160</v>
      </c>
      <c r="JV164" s="591"/>
      <c r="JW164" s="585"/>
      <c r="JX164" s="177">
        <v>160</v>
      </c>
      <c r="JY164" s="584"/>
      <c r="JZ164" s="585"/>
      <c r="KA164" s="205">
        <v>160</v>
      </c>
      <c r="KB164" s="591"/>
      <c r="KC164" s="585"/>
      <c r="KD164" s="205">
        <v>160</v>
      </c>
      <c r="KE164" s="591"/>
      <c r="KF164" s="585"/>
      <c r="KG164" s="177">
        <v>160</v>
      </c>
      <c r="KH164" s="584"/>
      <c r="KI164" s="585"/>
      <c r="KJ164" s="177">
        <v>160</v>
      </c>
      <c r="KK164" s="584"/>
      <c r="KL164" s="585"/>
      <c r="KM164" s="177">
        <v>160</v>
      </c>
      <c r="KN164" s="584"/>
      <c r="KO164" s="585"/>
      <c r="KP164" s="177">
        <v>160</v>
      </c>
      <c r="KQ164" s="584"/>
      <c r="KR164" s="585"/>
      <c r="KS164" s="256">
        <f t="shared" si="277"/>
        <v>0</v>
      </c>
      <c r="KT164" s="255">
        <f t="shared" si="278"/>
        <v>0</v>
      </c>
      <c r="KU164" s="230">
        <f t="shared" si="279"/>
        <v>0</v>
      </c>
      <c r="KV164" s="231">
        <f t="shared" si="280"/>
        <v>0</v>
      </c>
      <c r="KW164" s="1"/>
      <c r="KX164" s="1"/>
      <c r="KY164" s="589" t="s">
        <v>300</v>
      </c>
      <c r="KZ164" s="595">
        <v>160</v>
      </c>
      <c r="LA164" s="591"/>
      <c r="LB164" s="178"/>
      <c r="LC164" s="256">
        <f t="shared" si="281"/>
        <v>0</v>
      </c>
      <c r="LD164" s="231">
        <f t="shared" si="282"/>
        <v>0</v>
      </c>
      <c r="LE164" s="230">
        <f t="shared" si="283"/>
        <v>0</v>
      </c>
      <c r="LF164" s="255">
        <f t="shared" si="284"/>
        <v>0</v>
      </c>
      <c r="LG164" s="592"/>
      <c r="LH164" s="1"/>
      <c r="LI164" s="1"/>
      <c r="LJ164" s="232">
        <f t="shared" si="193"/>
        <v>0</v>
      </c>
      <c r="LK164" s="259">
        <f t="shared" si="194"/>
        <v>0</v>
      </c>
      <c r="LL164" s="230">
        <f t="shared" si="195"/>
        <v>0</v>
      </c>
      <c r="LM164" s="231">
        <f t="shared" si="196"/>
        <v>0</v>
      </c>
      <c r="LN164" s="234">
        <f t="shared" si="197"/>
        <v>0</v>
      </c>
      <c r="LO164" s="233">
        <f t="shared" si="198"/>
        <v>0</v>
      </c>
      <c r="LP164" s="230">
        <f t="shared" si="199"/>
        <v>0</v>
      </c>
      <c r="LQ164" s="255">
        <f t="shared" si="200"/>
        <v>0</v>
      </c>
      <c r="LR164" s="426">
        <f t="shared" si="201"/>
        <v>0</v>
      </c>
      <c r="LS164" s="434">
        <f t="shared" si="202"/>
        <v>0</v>
      </c>
      <c r="LT164" s="426">
        <f t="shared" si="203"/>
        <v>0</v>
      </c>
      <c r="LU164" s="431">
        <f t="shared" si="204"/>
        <v>0</v>
      </c>
      <c r="LV164" s="429" t="s">
        <v>343</v>
      </c>
      <c r="LW164" s="434" t="s">
        <v>343</v>
      </c>
      <c r="LX164" s="426">
        <f t="shared" si="205"/>
        <v>0</v>
      </c>
      <c r="LY164" s="431">
        <f t="shared" si="206"/>
        <v>0</v>
      </c>
      <c r="LZ164" s="1"/>
      <c r="MD164" s="26"/>
      <c r="ME164" s="26"/>
      <c r="MG164" s="26"/>
    </row>
    <row r="165" spans="2:345" s="4" customFormat="1" ht="16.5" customHeight="1" x14ac:dyDescent="0.25">
      <c r="B165" s="46" t="s">
        <v>363</v>
      </c>
      <c r="C165" s="952"/>
      <c r="D165" s="953"/>
      <c r="E165" s="313"/>
      <c r="F165" s="314"/>
      <c r="G165" s="315"/>
      <c r="H165" s="59"/>
      <c r="I165" s="57">
        <f>INT(ROUND(F165,2)*(IF(RIGHT(G165,1)="*",data!$J$11*H165+(IF(H165&gt;0, data!$K$11,0)),(IF(G165&gt;0,data!$J$11*RIGHT(G165,5)+data!$K$11,0)))))</f>
        <v>0</v>
      </c>
      <c r="J165" s="57">
        <f t="shared" si="148"/>
        <v>0</v>
      </c>
      <c r="K165" s="319"/>
      <c r="L165" s="320"/>
      <c r="M165" s="318"/>
      <c r="N165" s="57">
        <f>INT(ROUND(F165,2)*(IF(J165&gt;0,(IF(L165="ano",data!$J$6,0)),0)))</f>
        <v>0</v>
      </c>
      <c r="O165" s="61">
        <f t="shared" si="149"/>
        <v>0</v>
      </c>
      <c r="P165" s="63">
        <f t="shared" si="150"/>
        <v>0</v>
      </c>
      <c r="Q165" s="26"/>
      <c r="R165" s="292" t="str">
        <f t="shared" si="151"/>
        <v/>
      </c>
      <c r="S165" s="293" t="str">
        <f t="shared" si="152"/>
        <v/>
      </c>
      <c r="T165" s="65" t="s">
        <v>343</v>
      </c>
      <c r="U165" s="294" t="str">
        <f t="shared" si="153"/>
        <v/>
      </c>
      <c r="V165" s="4">
        <f t="shared" si="285"/>
        <v>0</v>
      </c>
      <c r="W165" s="26">
        <f t="shared" si="154"/>
        <v>0</v>
      </c>
      <c r="X165" s="26">
        <f>IF(OR(G165=data!$I$18,G165=data!$I$19,G165=data!$I$20,G165=data!$I$21,G165=data!$I$22,G165=data!$I$23,G165=data!$I$24,G165=data!$I$25,G165=data!$I$26,G165=data!$I$27,G165=data!$I$28,G165=data!$I$29,G165=data!$I$30,G165=data!$I$31,G165=data!$I$32,G165=data!$I$33,G165=data!$I$34,G165=data!$I$35,G165=data!$I$36,G165=data!$I$37,G165=data!$I$38,G165=data!$I$39,G165=data!$I$40,G165=data!$I$41,G165=data!$I$42,G165=data!$I$43,G165=data!$I$44),1,0)</f>
        <v>0</v>
      </c>
      <c r="Z165" s="179" t="s">
        <v>300</v>
      </c>
      <c r="AA165" s="10"/>
      <c r="AB165" s="10"/>
      <c r="AC165" s="171">
        <v>160</v>
      </c>
      <c r="AD165" s="336"/>
      <c r="AE165" s="227"/>
      <c r="AF165" s="171">
        <v>160</v>
      </c>
      <c r="AG165" s="336"/>
      <c r="AH165" s="227"/>
      <c r="AI165" s="171">
        <v>160</v>
      </c>
      <c r="AJ165" s="336"/>
      <c r="AK165" s="227"/>
      <c r="AL165" s="171">
        <v>160</v>
      </c>
      <c r="AM165" s="336"/>
      <c r="AN165" s="227"/>
      <c r="AO165" s="171">
        <v>160</v>
      </c>
      <c r="AP165" s="336"/>
      <c r="AQ165" s="227"/>
      <c r="AR165" s="171">
        <v>160</v>
      </c>
      <c r="AS165" s="336"/>
      <c r="AT165" s="227"/>
      <c r="AU165" s="171">
        <v>160</v>
      </c>
      <c r="AV165" s="336"/>
      <c r="AW165" s="227"/>
      <c r="AX165" s="171">
        <v>160</v>
      </c>
      <c r="AY165" s="336"/>
      <c r="AZ165" s="227"/>
      <c r="BA165" s="171">
        <v>160</v>
      </c>
      <c r="BB165" s="336"/>
      <c r="BC165" s="227"/>
      <c r="BD165" s="171">
        <v>160</v>
      </c>
      <c r="BE165" s="336"/>
      <c r="BF165" s="227"/>
      <c r="BG165" s="171">
        <v>160</v>
      </c>
      <c r="BH165" s="336"/>
      <c r="BI165" s="227"/>
      <c r="BJ165" s="171">
        <v>160</v>
      </c>
      <c r="BK165" s="336"/>
      <c r="BL165" s="227"/>
      <c r="BM165" s="337">
        <f t="shared" si="207"/>
        <v>0</v>
      </c>
      <c r="BN165" s="231">
        <f t="shared" si="247"/>
        <v>0</v>
      </c>
      <c r="BO165" s="230">
        <f t="shared" si="208"/>
        <v>0</v>
      </c>
      <c r="BP165" s="231">
        <f t="shared" si="248"/>
        <v>0</v>
      </c>
      <c r="BQ165" s="1"/>
      <c r="BR165" s="1"/>
      <c r="BS165" s="167">
        <v>160</v>
      </c>
      <c r="BT165" s="335"/>
      <c r="BU165" s="180"/>
      <c r="BV165" s="167">
        <v>160</v>
      </c>
      <c r="BW165" s="335"/>
      <c r="BX165" s="180"/>
      <c r="BY165" s="167">
        <v>160</v>
      </c>
      <c r="BZ165" s="335"/>
      <c r="CA165" s="180"/>
      <c r="CB165" s="167">
        <v>160</v>
      </c>
      <c r="CC165" s="335"/>
      <c r="CD165" s="180"/>
      <c r="CE165" s="167">
        <v>160</v>
      </c>
      <c r="CF165" s="335"/>
      <c r="CG165" s="180"/>
      <c r="CH165" s="167">
        <v>160</v>
      </c>
      <c r="CI165" s="335"/>
      <c r="CJ165" s="180"/>
      <c r="CK165" s="167">
        <v>160</v>
      </c>
      <c r="CL165" s="335"/>
      <c r="CM165" s="180"/>
      <c r="CN165" s="167">
        <v>160</v>
      </c>
      <c r="CO165" s="335"/>
      <c r="CP165" s="180"/>
      <c r="CQ165" s="256">
        <f t="shared" si="249"/>
        <v>0</v>
      </c>
      <c r="CR165" s="255">
        <f t="shared" si="250"/>
        <v>0</v>
      </c>
      <c r="CS165" s="230">
        <f t="shared" si="251"/>
        <v>0</v>
      </c>
      <c r="CT165" s="231">
        <f t="shared" si="252"/>
        <v>0</v>
      </c>
      <c r="CU165" s="1"/>
      <c r="CV165" s="1"/>
      <c r="CW165" s="167">
        <v>160</v>
      </c>
      <c r="CX165" s="351"/>
      <c r="CY165" s="172"/>
      <c r="CZ165" s="198">
        <v>160</v>
      </c>
      <c r="DA165" s="336"/>
      <c r="DB165" s="172"/>
      <c r="DC165" s="198">
        <v>160</v>
      </c>
      <c r="DD165" s="336"/>
      <c r="DE165" s="172"/>
      <c r="DF165" s="198">
        <v>160</v>
      </c>
      <c r="DG165" s="336"/>
      <c r="DH165" s="172"/>
      <c r="DI165" s="198">
        <v>160</v>
      </c>
      <c r="DJ165" s="336"/>
      <c r="DK165" s="172"/>
      <c r="DL165" s="167">
        <v>160</v>
      </c>
      <c r="DM165" s="351"/>
      <c r="DN165" s="172"/>
      <c r="DO165" s="198">
        <v>160</v>
      </c>
      <c r="DP165" s="336"/>
      <c r="DQ165" s="172"/>
      <c r="DR165" s="198">
        <v>160</v>
      </c>
      <c r="DS165" s="336"/>
      <c r="DT165" s="172"/>
      <c r="DU165" s="256">
        <f t="shared" si="253"/>
        <v>0</v>
      </c>
      <c r="DV165" s="255">
        <f t="shared" si="254"/>
        <v>0</v>
      </c>
      <c r="DW165" s="230">
        <f t="shared" si="255"/>
        <v>0</v>
      </c>
      <c r="DX165" s="231">
        <f t="shared" si="256"/>
        <v>0</v>
      </c>
      <c r="DY165" s="1"/>
      <c r="DZ165" s="1"/>
      <c r="EA165" s="357">
        <v>160</v>
      </c>
      <c r="EB165" s="335"/>
      <c r="EC165" s="172"/>
      <c r="ED165" s="198">
        <v>160</v>
      </c>
      <c r="EE165" s="335"/>
      <c r="EF165" s="172"/>
      <c r="EG165" s="198">
        <v>160</v>
      </c>
      <c r="EH165" s="335"/>
      <c r="EI165" s="172"/>
      <c r="EJ165" s="198">
        <v>160</v>
      </c>
      <c r="EK165" s="335"/>
      <c r="EL165" s="172"/>
      <c r="EM165" s="167">
        <v>160</v>
      </c>
      <c r="EN165" s="351"/>
      <c r="EO165" s="172"/>
      <c r="EP165" s="198">
        <v>160</v>
      </c>
      <c r="EQ165" s="335"/>
      <c r="ER165" s="172"/>
      <c r="ES165" s="167">
        <v>160</v>
      </c>
      <c r="ET165" s="351"/>
      <c r="EU165" s="172"/>
      <c r="EV165" s="198">
        <v>160</v>
      </c>
      <c r="EW165" s="335"/>
      <c r="EX165" s="172"/>
      <c r="EY165" s="256">
        <f t="shared" si="257"/>
        <v>0</v>
      </c>
      <c r="EZ165" s="255">
        <f t="shared" si="258"/>
        <v>0</v>
      </c>
      <c r="FA165" s="230">
        <f t="shared" si="259"/>
        <v>0</v>
      </c>
      <c r="FB165" s="231">
        <f t="shared" si="260"/>
        <v>0</v>
      </c>
      <c r="FC165" s="1"/>
      <c r="FD165" s="1"/>
      <c r="FE165" s="357">
        <v>160</v>
      </c>
      <c r="FF165" s="335"/>
      <c r="FG165" s="172"/>
      <c r="FH165" s="198">
        <v>160</v>
      </c>
      <c r="FI165" s="335"/>
      <c r="FJ165" s="172"/>
      <c r="FK165" s="198">
        <v>160</v>
      </c>
      <c r="FL165" s="335"/>
      <c r="FM165" s="172"/>
      <c r="FN165" s="198">
        <v>160</v>
      </c>
      <c r="FO165" s="335"/>
      <c r="FP165" s="172"/>
      <c r="FQ165" s="198">
        <v>160</v>
      </c>
      <c r="FR165" s="335"/>
      <c r="FS165" s="172"/>
      <c r="FT165" s="198">
        <v>160</v>
      </c>
      <c r="FU165" s="335"/>
      <c r="FV165" s="172"/>
      <c r="FW165" s="198">
        <v>160</v>
      </c>
      <c r="FX165" s="335"/>
      <c r="FY165" s="172"/>
      <c r="FZ165" s="198">
        <v>160</v>
      </c>
      <c r="GA165" s="335"/>
      <c r="GB165" s="172"/>
      <c r="GC165" s="256">
        <f t="shared" si="261"/>
        <v>0</v>
      </c>
      <c r="GD165" s="255">
        <f t="shared" si="262"/>
        <v>0</v>
      </c>
      <c r="GE165" s="230">
        <f t="shared" si="263"/>
        <v>0</v>
      </c>
      <c r="GF165" s="231">
        <f t="shared" si="264"/>
        <v>0</v>
      </c>
      <c r="GG165" s="1"/>
      <c r="GH165" s="1"/>
      <c r="GI165" s="357">
        <v>160</v>
      </c>
      <c r="GJ165" s="335"/>
      <c r="GK165" s="172"/>
      <c r="GL165" s="198">
        <v>160</v>
      </c>
      <c r="GM165" s="335"/>
      <c r="GN165" s="172"/>
      <c r="GO165" s="167">
        <v>160</v>
      </c>
      <c r="GP165" s="351"/>
      <c r="GQ165" s="172"/>
      <c r="GR165" s="167">
        <v>160</v>
      </c>
      <c r="GS165" s="351"/>
      <c r="GT165" s="172"/>
      <c r="GU165" s="167">
        <v>160</v>
      </c>
      <c r="GV165" s="351"/>
      <c r="GW165" s="172"/>
      <c r="GX165" s="167">
        <v>160</v>
      </c>
      <c r="GY165" s="351"/>
      <c r="GZ165" s="172"/>
      <c r="HA165" s="198">
        <v>160</v>
      </c>
      <c r="HB165" s="335"/>
      <c r="HC165" s="172"/>
      <c r="HD165" s="198">
        <v>160</v>
      </c>
      <c r="HE165" s="335"/>
      <c r="HF165" s="172"/>
      <c r="HG165" s="256">
        <f t="shared" si="265"/>
        <v>0</v>
      </c>
      <c r="HH165" s="255">
        <f t="shared" si="266"/>
        <v>0</v>
      </c>
      <c r="HI165" s="230">
        <f t="shared" si="267"/>
        <v>0</v>
      </c>
      <c r="HJ165" s="231">
        <f t="shared" si="268"/>
        <v>0</v>
      </c>
      <c r="HK165" s="1"/>
      <c r="HL165" s="1"/>
      <c r="HM165" s="167">
        <v>160</v>
      </c>
      <c r="HN165" s="351"/>
      <c r="HO165" s="172"/>
      <c r="HP165" s="167">
        <v>160</v>
      </c>
      <c r="HQ165" s="351"/>
      <c r="HR165" s="172"/>
      <c r="HS165" s="167">
        <v>160</v>
      </c>
      <c r="HT165" s="351"/>
      <c r="HU165" s="172"/>
      <c r="HV165" s="167">
        <v>160</v>
      </c>
      <c r="HW165" s="351"/>
      <c r="HX165" s="172"/>
      <c r="HY165" s="167">
        <v>160</v>
      </c>
      <c r="HZ165" s="351"/>
      <c r="IA165" s="172"/>
      <c r="IB165" s="167">
        <v>160</v>
      </c>
      <c r="IC165" s="351"/>
      <c r="ID165" s="172"/>
      <c r="IE165" s="167">
        <v>160</v>
      </c>
      <c r="IF165" s="351"/>
      <c r="IG165" s="172"/>
      <c r="IH165" s="167">
        <v>160</v>
      </c>
      <c r="II165" s="351"/>
      <c r="IJ165" s="172"/>
      <c r="IK165" s="256">
        <f t="shared" si="269"/>
        <v>0</v>
      </c>
      <c r="IL165" s="255">
        <f t="shared" si="270"/>
        <v>0</v>
      </c>
      <c r="IM165" s="230">
        <f t="shared" si="271"/>
        <v>0</v>
      </c>
      <c r="IN165" s="231">
        <f t="shared" si="272"/>
        <v>0</v>
      </c>
      <c r="IO165" s="1"/>
      <c r="IP165" s="1"/>
      <c r="IQ165" s="167">
        <v>160</v>
      </c>
      <c r="IR165" s="351"/>
      <c r="IS165" s="172"/>
      <c r="IT165" s="167">
        <v>160</v>
      </c>
      <c r="IU165" s="351"/>
      <c r="IV165" s="172"/>
      <c r="IW165" s="167">
        <v>160</v>
      </c>
      <c r="IX165" s="351"/>
      <c r="IY165" s="172"/>
      <c r="IZ165" s="167">
        <v>160</v>
      </c>
      <c r="JA165" s="351"/>
      <c r="JB165" s="172"/>
      <c r="JC165" s="167">
        <v>160</v>
      </c>
      <c r="JD165" s="351"/>
      <c r="JE165" s="172"/>
      <c r="JF165" s="167">
        <v>160</v>
      </c>
      <c r="JG165" s="351"/>
      <c r="JH165" s="172"/>
      <c r="JI165" s="209">
        <v>160</v>
      </c>
      <c r="JJ165" s="351"/>
      <c r="JK165" s="172"/>
      <c r="JL165" s="167">
        <v>160</v>
      </c>
      <c r="JM165" s="351"/>
      <c r="JN165" s="172"/>
      <c r="JO165" s="256">
        <f t="shared" si="273"/>
        <v>0</v>
      </c>
      <c r="JP165" s="255">
        <f t="shared" si="274"/>
        <v>0</v>
      </c>
      <c r="JQ165" s="230">
        <f t="shared" si="275"/>
        <v>0</v>
      </c>
      <c r="JR165" s="231">
        <f t="shared" si="276"/>
        <v>0</v>
      </c>
      <c r="JS165" s="1"/>
      <c r="JT165" s="1"/>
      <c r="JU165" s="357">
        <v>160</v>
      </c>
      <c r="JV165" s="335"/>
      <c r="JW165" s="172"/>
      <c r="JX165" s="167">
        <v>160</v>
      </c>
      <c r="JY165" s="351"/>
      <c r="JZ165" s="172"/>
      <c r="KA165" s="198">
        <v>160</v>
      </c>
      <c r="KB165" s="335"/>
      <c r="KC165" s="172"/>
      <c r="KD165" s="198">
        <v>160</v>
      </c>
      <c r="KE165" s="335"/>
      <c r="KF165" s="172"/>
      <c r="KG165" s="167">
        <v>160</v>
      </c>
      <c r="KH165" s="351"/>
      <c r="KI165" s="172"/>
      <c r="KJ165" s="167">
        <v>160</v>
      </c>
      <c r="KK165" s="351"/>
      <c r="KL165" s="172"/>
      <c r="KM165" s="167">
        <v>160</v>
      </c>
      <c r="KN165" s="351"/>
      <c r="KO165" s="172"/>
      <c r="KP165" s="167">
        <v>160</v>
      </c>
      <c r="KQ165" s="351"/>
      <c r="KR165" s="172"/>
      <c r="KS165" s="256">
        <f t="shared" si="277"/>
        <v>0</v>
      </c>
      <c r="KT165" s="255">
        <f t="shared" si="278"/>
        <v>0</v>
      </c>
      <c r="KU165" s="230">
        <f t="shared" si="279"/>
        <v>0</v>
      </c>
      <c r="KV165" s="231">
        <f t="shared" si="280"/>
        <v>0</v>
      </c>
      <c r="KW165" s="1"/>
      <c r="KX165" s="1"/>
      <c r="KY165" s="287" t="s">
        <v>300</v>
      </c>
      <c r="KZ165" s="365">
        <v>160</v>
      </c>
      <c r="LA165" s="335"/>
      <c r="LB165" s="180"/>
      <c r="LC165" s="256">
        <f t="shared" si="281"/>
        <v>0</v>
      </c>
      <c r="LD165" s="231">
        <f t="shared" si="282"/>
        <v>0</v>
      </c>
      <c r="LE165" s="230">
        <f t="shared" si="283"/>
        <v>0</v>
      </c>
      <c r="LF165" s="255">
        <f t="shared" si="284"/>
        <v>0</v>
      </c>
      <c r="LG165" s="297"/>
      <c r="LH165" s="1"/>
      <c r="LI165" s="1"/>
      <c r="LJ165" s="232">
        <f t="shared" si="193"/>
        <v>0</v>
      </c>
      <c r="LK165" s="259">
        <f t="shared" si="194"/>
        <v>0</v>
      </c>
      <c r="LL165" s="230">
        <f t="shared" si="195"/>
        <v>0</v>
      </c>
      <c r="LM165" s="231">
        <f t="shared" si="196"/>
        <v>0</v>
      </c>
      <c r="LN165" s="234">
        <f t="shared" si="197"/>
        <v>0</v>
      </c>
      <c r="LO165" s="233">
        <f t="shared" si="198"/>
        <v>0</v>
      </c>
      <c r="LP165" s="230">
        <f t="shared" si="199"/>
        <v>0</v>
      </c>
      <c r="LQ165" s="255">
        <f t="shared" si="200"/>
        <v>0</v>
      </c>
      <c r="LR165" s="426">
        <f t="shared" si="201"/>
        <v>0</v>
      </c>
      <c r="LS165" s="434">
        <f t="shared" si="202"/>
        <v>0</v>
      </c>
      <c r="LT165" s="426">
        <f t="shared" si="203"/>
        <v>0</v>
      </c>
      <c r="LU165" s="431">
        <f t="shared" si="204"/>
        <v>0</v>
      </c>
      <c r="LV165" s="429" t="s">
        <v>343</v>
      </c>
      <c r="LW165" s="434" t="s">
        <v>343</v>
      </c>
      <c r="LX165" s="426">
        <f t="shared" si="205"/>
        <v>0</v>
      </c>
      <c r="LY165" s="431">
        <f t="shared" si="206"/>
        <v>0</v>
      </c>
      <c r="LZ165" s="1"/>
      <c r="MD165" s="26"/>
      <c r="ME165" s="26"/>
      <c r="MG165" s="26"/>
    </row>
    <row r="166" spans="2:345" s="4" customFormat="1" ht="15" hidden="1" customHeight="1" x14ac:dyDescent="0.25">
      <c r="B166" s="46"/>
      <c r="C166" s="948"/>
      <c r="D166" s="949"/>
      <c r="E166" s="601"/>
      <c r="F166" s="602"/>
      <c r="G166" s="603"/>
      <c r="H166" s="58"/>
      <c r="I166" s="57">
        <f>INT(ROUND(F166,2)*(IF(RIGHT(G166,1)="*",data!$J$11*H166+(IF(H166&gt;0, data!$K$11,0)),(IF(G166&gt;0,data!$J$11*RIGHT(G166,5)+data!$K$11,0)))))</f>
        <v>0</v>
      </c>
      <c r="J166" s="57">
        <f t="shared" si="148"/>
        <v>0</v>
      </c>
      <c r="K166" s="594"/>
      <c r="L166" s="567"/>
      <c r="M166" s="131"/>
      <c r="N166" s="57">
        <f>INT(ROUND(F166,2)*(IF(J166&gt;0,(IF(L166="ano",data!$J$6,0)),0)))</f>
        <v>0</v>
      </c>
      <c r="O166" s="61">
        <f t="shared" si="149"/>
        <v>0</v>
      </c>
      <c r="P166" s="63">
        <f t="shared" si="150"/>
        <v>0</v>
      </c>
      <c r="Q166" s="26"/>
      <c r="R166" s="292" t="str">
        <f t="shared" si="151"/>
        <v/>
      </c>
      <c r="S166" s="293" t="str">
        <f t="shared" si="152"/>
        <v/>
      </c>
      <c r="T166" s="65" t="s">
        <v>343</v>
      </c>
      <c r="U166" s="294" t="str">
        <f t="shared" si="153"/>
        <v/>
      </c>
      <c r="V166" s="4">
        <f t="shared" si="285"/>
        <v>0</v>
      </c>
      <c r="W166" s="26">
        <f t="shared" si="154"/>
        <v>0</v>
      </c>
      <c r="X166" s="26">
        <f>IF(OR(G166=data!$I$18,G166=data!$I$19,G166=data!$I$20,G166=data!$I$21,G166=data!$I$22,G166=data!$I$23,G166=data!$I$24,G166=data!$I$25,G166=data!$I$26,G166=data!$I$27,G166=data!$I$28,G166=data!$I$29,G166=data!$I$30,G166=data!$I$31,G166=data!$I$32,G166=data!$I$33,G166=data!$I$34,G166=data!$I$35,G166=data!$I$36,G166=data!$I$37,G166=data!$I$38,G166=data!$I$39,G166=data!$I$40,G166=data!$I$41,G166=data!$I$42,G166=data!$I$43,G166=data!$I$44),1,0)</f>
        <v>0</v>
      </c>
      <c r="Z166" s="176" t="s">
        <v>300</v>
      </c>
      <c r="AA166" s="10"/>
      <c r="AB166" s="10"/>
      <c r="AC166" s="578">
        <v>160</v>
      </c>
      <c r="AD166" s="579"/>
      <c r="AE166" s="580"/>
      <c r="AF166" s="578">
        <v>160</v>
      </c>
      <c r="AG166" s="579"/>
      <c r="AH166" s="580"/>
      <c r="AI166" s="578">
        <v>160</v>
      </c>
      <c r="AJ166" s="579"/>
      <c r="AK166" s="580"/>
      <c r="AL166" s="578">
        <v>160</v>
      </c>
      <c r="AM166" s="579"/>
      <c r="AN166" s="580"/>
      <c r="AO166" s="578">
        <v>160</v>
      </c>
      <c r="AP166" s="579"/>
      <c r="AQ166" s="580"/>
      <c r="AR166" s="578">
        <v>160</v>
      </c>
      <c r="AS166" s="579"/>
      <c r="AT166" s="580"/>
      <c r="AU166" s="578">
        <v>160</v>
      </c>
      <c r="AV166" s="579"/>
      <c r="AW166" s="580"/>
      <c r="AX166" s="578">
        <v>160</v>
      </c>
      <c r="AY166" s="579"/>
      <c r="AZ166" s="580"/>
      <c r="BA166" s="578">
        <v>160</v>
      </c>
      <c r="BB166" s="579"/>
      <c r="BC166" s="580"/>
      <c r="BD166" s="578">
        <v>160</v>
      </c>
      <c r="BE166" s="579"/>
      <c r="BF166" s="580"/>
      <c r="BG166" s="578">
        <v>160</v>
      </c>
      <c r="BH166" s="579"/>
      <c r="BI166" s="580"/>
      <c r="BJ166" s="578">
        <v>160</v>
      </c>
      <c r="BK166" s="579"/>
      <c r="BL166" s="580"/>
      <c r="BM166" s="337">
        <f t="shared" si="207"/>
        <v>0</v>
      </c>
      <c r="BN166" s="231">
        <f t="shared" si="247"/>
        <v>0</v>
      </c>
      <c r="BO166" s="230">
        <f t="shared" si="208"/>
        <v>0</v>
      </c>
      <c r="BP166" s="231">
        <f t="shared" si="248"/>
        <v>0</v>
      </c>
      <c r="BQ166" s="1"/>
      <c r="BR166" s="1"/>
      <c r="BS166" s="177">
        <v>160</v>
      </c>
      <c r="BT166" s="591"/>
      <c r="BU166" s="178"/>
      <c r="BV166" s="177">
        <v>160</v>
      </c>
      <c r="BW166" s="591"/>
      <c r="BX166" s="178"/>
      <c r="BY166" s="177">
        <v>160</v>
      </c>
      <c r="BZ166" s="591"/>
      <c r="CA166" s="178"/>
      <c r="CB166" s="177">
        <v>160</v>
      </c>
      <c r="CC166" s="591"/>
      <c r="CD166" s="178"/>
      <c r="CE166" s="177">
        <v>160</v>
      </c>
      <c r="CF166" s="591"/>
      <c r="CG166" s="178"/>
      <c r="CH166" s="177">
        <v>160</v>
      </c>
      <c r="CI166" s="591"/>
      <c r="CJ166" s="178"/>
      <c r="CK166" s="177">
        <v>160</v>
      </c>
      <c r="CL166" s="591"/>
      <c r="CM166" s="178"/>
      <c r="CN166" s="177">
        <v>160</v>
      </c>
      <c r="CO166" s="591"/>
      <c r="CP166" s="178"/>
      <c r="CQ166" s="256">
        <f t="shared" si="249"/>
        <v>0</v>
      </c>
      <c r="CR166" s="255">
        <f t="shared" si="250"/>
        <v>0</v>
      </c>
      <c r="CS166" s="230">
        <f t="shared" si="251"/>
        <v>0</v>
      </c>
      <c r="CT166" s="231">
        <f t="shared" si="252"/>
        <v>0</v>
      </c>
      <c r="CU166" s="1"/>
      <c r="CV166" s="1"/>
      <c r="CW166" s="177">
        <v>160</v>
      </c>
      <c r="CX166" s="584"/>
      <c r="CY166" s="585"/>
      <c r="CZ166" s="205">
        <v>160</v>
      </c>
      <c r="DA166" s="579"/>
      <c r="DB166" s="585"/>
      <c r="DC166" s="205">
        <v>160</v>
      </c>
      <c r="DD166" s="579"/>
      <c r="DE166" s="585"/>
      <c r="DF166" s="205">
        <v>160</v>
      </c>
      <c r="DG166" s="579"/>
      <c r="DH166" s="585"/>
      <c r="DI166" s="205">
        <v>160</v>
      </c>
      <c r="DJ166" s="579"/>
      <c r="DK166" s="585"/>
      <c r="DL166" s="177">
        <v>160</v>
      </c>
      <c r="DM166" s="584"/>
      <c r="DN166" s="585"/>
      <c r="DO166" s="205">
        <v>160</v>
      </c>
      <c r="DP166" s="579"/>
      <c r="DQ166" s="585"/>
      <c r="DR166" s="205">
        <v>160</v>
      </c>
      <c r="DS166" s="579"/>
      <c r="DT166" s="585"/>
      <c r="DU166" s="256">
        <f t="shared" si="253"/>
        <v>0</v>
      </c>
      <c r="DV166" s="255">
        <f t="shared" si="254"/>
        <v>0</v>
      </c>
      <c r="DW166" s="230">
        <f t="shared" si="255"/>
        <v>0</v>
      </c>
      <c r="DX166" s="231">
        <f t="shared" si="256"/>
        <v>0</v>
      </c>
      <c r="DY166" s="1"/>
      <c r="DZ166" s="1"/>
      <c r="EA166" s="586">
        <v>160</v>
      </c>
      <c r="EB166" s="591"/>
      <c r="EC166" s="585"/>
      <c r="ED166" s="205">
        <v>160</v>
      </c>
      <c r="EE166" s="591"/>
      <c r="EF166" s="585"/>
      <c r="EG166" s="205">
        <v>160</v>
      </c>
      <c r="EH166" s="591"/>
      <c r="EI166" s="585"/>
      <c r="EJ166" s="205">
        <v>160</v>
      </c>
      <c r="EK166" s="591"/>
      <c r="EL166" s="585"/>
      <c r="EM166" s="177">
        <v>160</v>
      </c>
      <c r="EN166" s="584"/>
      <c r="EO166" s="585"/>
      <c r="EP166" s="205">
        <v>160</v>
      </c>
      <c r="EQ166" s="591"/>
      <c r="ER166" s="585"/>
      <c r="ES166" s="177">
        <v>160</v>
      </c>
      <c r="ET166" s="584"/>
      <c r="EU166" s="585"/>
      <c r="EV166" s="205">
        <v>160</v>
      </c>
      <c r="EW166" s="591"/>
      <c r="EX166" s="585"/>
      <c r="EY166" s="256">
        <f t="shared" si="257"/>
        <v>0</v>
      </c>
      <c r="EZ166" s="255">
        <f t="shared" si="258"/>
        <v>0</v>
      </c>
      <c r="FA166" s="230">
        <f t="shared" si="259"/>
        <v>0</v>
      </c>
      <c r="FB166" s="231">
        <f t="shared" si="260"/>
        <v>0</v>
      </c>
      <c r="FC166" s="1"/>
      <c r="FD166" s="1"/>
      <c r="FE166" s="586">
        <v>160</v>
      </c>
      <c r="FF166" s="591"/>
      <c r="FG166" s="585"/>
      <c r="FH166" s="205">
        <v>160</v>
      </c>
      <c r="FI166" s="591"/>
      <c r="FJ166" s="585"/>
      <c r="FK166" s="205">
        <v>160</v>
      </c>
      <c r="FL166" s="591"/>
      <c r="FM166" s="585"/>
      <c r="FN166" s="205">
        <v>160</v>
      </c>
      <c r="FO166" s="591"/>
      <c r="FP166" s="585"/>
      <c r="FQ166" s="205">
        <v>160</v>
      </c>
      <c r="FR166" s="591"/>
      <c r="FS166" s="585"/>
      <c r="FT166" s="205">
        <v>160</v>
      </c>
      <c r="FU166" s="591"/>
      <c r="FV166" s="585"/>
      <c r="FW166" s="205">
        <v>160</v>
      </c>
      <c r="FX166" s="591"/>
      <c r="FY166" s="585"/>
      <c r="FZ166" s="205">
        <v>160</v>
      </c>
      <c r="GA166" s="591"/>
      <c r="GB166" s="585"/>
      <c r="GC166" s="256">
        <f t="shared" si="261"/>
        <v>0</v>
      </c>
      <c r="GD166" s="255">
        <f t="shared" si="262"/>
        <v>0</v>
      </c>
      <c r="GE166" s="230">
        <f t="shared" si="263"/>
        <v>0</v>
      </c>
      <c r="GF166" s="231">
        <f t="shared" si="264"/>
        <v>0</v>
      </c>
      <c r="GG166" s="1"/>
      <c r="GH166" s="1"/>
      <c r="GI166" s="586">
        <v>160</v>
      </c>
      <c r="GJ166" s="591"/>
      <c r="GK166" s="585"/>
      <c r="GL166" s="205">
        <v>160</v>
      </c>
      <c r="GM166" s="591"/>
      <c r="GN166" s="585"/>
      <c r="GO166" s="177">
        <v>160</v>
      </c>
      <c r="GP166" s="584"/>
      <c r="GQ166" s="585"/>
      <c r="GR166" s="177">
        <v>160</v>
      </c>
      <c r="GS166" s="584"/>
      <c r="GT166" s="585"/>
      <c r="GU166" s="177">
        <v>160</v>
      </c>
      <c r="GV166" s="584"/>
      <c r="GW166" s="585"/>
      <c r="GX166" s="177">
        <v>160</v>
      </c>
      <c r="GY166" s="584"/>
      <c r="GZ166" s="585"/>
      <c r="HA166" s="205">
        <v>160</v>
      </c>
      <c r="HB166" s="591"/>
      <c r="HC166" s="585"/>
      <c r="HD166" s="205">
        <v>160</v>
      </c>
      <c r="HE166" s="591"/>
      <c r="HF166" s="585"/>
      <c r="HG166" s="256">
        <f t="shared" si="265"/>
        <v>0</v>
      </c>
      <c r="HH166" s="255">
        <f t="shared" si="266"/>
        <v>0</v>
      </c>
      <c r="HI166" s="230">
        <f t="shared" si="267"/>
        <v>0</v>
      </c>
      <c r="HJ166" s="231">
        <f t="shared" si="268"/>
        <v>0</v>
      </c>
      <c r="HK166" s="1"/>
      <c r="HL166" s="1"/>
      <c r="HM166" s="177">
        <v>160</v>
      </c>
      <c r="HN166" s="584"/>
      <c r="HO166" s="585"/>
      <c r="HP166" s="177">
        <v>160</v>
      </c>
      <c r="HQ166" s="584"/>
      <c r="HR166" s="585"/>
      <c r="HS166" s="177">
        <v>160</v>
      </c>
      <c r="HT166" s="584"/>
      <c r="HU166" s="585"/>
      <c r="HV166" s="177">
        <v>160</v>
      </c>
      <c r="HW166" s="584"/>
      <c r="HX166" s="585"/>
      <c r="HY166" s="177">
        <v>160</v>
      </c>
      <c r="HZ166" s="584"/>
      <c r="IA166" s="585"/>
      <c r="IB166" s="177">
        <v>160</v>
      </c>
      <c r="IC166" s="584"/>
      <c r="ID166" s="585"/>
      <c r="IE166" s="177">
        <v>160</v>
      </c>
      <c r="IF166" s="584"/>
      <c r="IG166" s="585"/>
      <c r="IH166" s="177">
        <v>160</v>
      </c>
      <c r="II166" s="584"/>
      <c r="IJ166" s="585"/>
      <c r="IK166" s="256">
        <f t="shared" si="269"/>
        <v>0</v>
      </c>
      <c r="IL166" s="255">
        <f t="shared" si="270"/>
        <v>0</v>
      </c>
      <c r="IM166" s="230">
        <f t="shared" si="271"/>
        <v>0</v>
      </c>
      <c r="IN166" s="231">
        <f t="shared" si="272"/>
        <v>0</v>
      </c>
      <c r="IO166" s="1"/>
      <c r="IP166" s="1"/>
      <c r="IQ166" s="177">
        <v>160</v>
      </c>
      <c r="IR166" s="584"/>
      <c r="IS166" s="585"/>
      <c r="IT166" s="177">
        <v>160</v>
      </c>
      <c r="IU166" s="584"/>
      <c r="IV166" s="585"/>
      <c r="IW166" s="177">
        <v>160</v>
      </c>
      <c r="IX166" s="584"/>
      <c r="IY166" s="585"/>
      <c r="IZ166" s="177">
        <v>160</v>
      </c>
      <c r="JA166" s="584"/>
      <c r="JB166" s="585"/>
      <c r="JC166" s="177">
        <v>160</v>
      </c>
      <c r="JD166" s="584"/>
      <c r="JE166" s="585"/>
      <c r="JF166" s="177">
        <v>160</v>
      </c>
      <c r="JG166" s="584"/>
      <c r="JH166" s="585"/>
      <c r="JI166" s="568">
        <v>160</v>
      </c>
      <c r="JJ166" s="584"/>
      <c r="JK166" s="585"/>
      <c r="JL166" s="177">
        <v>160</v>
      </c>
      <c r="JM166" s="584"/>
      <c r="JN166" s="585"/>
      <c r="JO166" s="256">
        <f t="shared" si="273"/>
        <v>0</v>
      </c>
      <c r="JP166" s="255">
        <f t="shared" si="274"/>
        <v>0</v>
      </c>
      <c r="JQ166" s="230">
        <f t="shared" si="275"/>
        <v>0</v>
      </c>
      <c r="JR166" s="231">
        <f t="shared" si="276"/>
        <v>0</v>
      </c>
      <c r="JS166" s="1"/>
      <c r="JT166" s="1"/>
      <c r="JU166" s="586">
        <v>160</v>
      </c>
      <c r="JV166" s="591"/>
      <c r="JW166" s="585"/>
      <c r="JX166" s="177">
        <v>160</v>
      </c>
      <c r="JY166" s="584"/>
      <c r="JZ166" s="585"/>
      <c r="KA166" s="205">
        <v>160</v>
      </c>
      <c r="KB166" s="591"/>
      <c r="KC166" s="585"/>
      <c r="KD166" s="205">
        <v>160</v>
      </c>
      <c r="KE166" s="591"/>
      <c r="KF166" s="585"/>
      <c r="KG166" s="177">
        <v>160</v>
      </c>
      <c r="KH166" s="584"/>
      <c r="KI166" s="585"/>
      <c r="KJ166" s="177">
        <v>160</v>
      </c>
      <c r="KK166" s="584"/>
      <c r="KL166" s="585"/>
      <c r="KM166" s="177">
        <v>160</v>
      </c>
      <c r="KN166" s="584"/>
      <c r="KO166" s="585"/>
      <c r="KP166" s="177">
        <v>160</v>
      </c>
      <c r="KQ166" s="584"/>
      <c r="KR166" s="585"/>
      <c r="KS166" s="256">
        <f t="shared" si="277"/>
        <v>0</v>
      </c>
      <c r="KT166" s="255">
        <f t="shared" si="278"/>
        <v>0</v>
      </c>
      <c r="KU166" s="230">
        <f t="shared" si="279"/>
        <v>0</v>
      </c>
      <c r="KV166" s="231">
        <f t="shared" si="280"/>
        <v>0</v>
      </c>
      <c r="KW166" s="1"/>
      <c r="KX166" s="1"/>
      <c r="KY166" s="589" t="s">
        <v>300</v>
      </c>
      <c r="KZ166" s="595">
        <v>160</v>
      </c>
      <c r="LA166" s="591"/>
      <c r="LB166" s="178"/>
      <c r="LC166" s="256">
        <f t="shared" si="281"/>
        <v>0</v>
      </c>
      <c r="LD166" s="231">
        <f t="shared" si="282"/>
        <v>0</v>
      </c>
      <c r="LE166" s="230">
        <f t="shared" si="283"/>
        <v>0</v>
      </c>
      <c r="LF166" s="255">
        <f t="shared" si="284"/>
        <v>0</v>
      </c>
      <c r="LG166" s="592"/>
      <c r="LH166" s="1"/>
      <c r="LI166" s="1"/>
      <c r="LJ166" s="232">
        <f t="shared" si="193"/>
        <v>0</v>
      </c>
      <c r="LK166" s="259">
        <f t="shared" si="194"/>
        <v>0</v>
      </c>
      <c r="LL166" s="230">
        <f t="shared" si="195"/>
        <v>0</v>
      </c>
      <c r="LM166" s="231">
        <f t="shared" si="196"/>
        <v>0</v>
      </c>
      <c r="LN166" s="234">
        <f t="shared" si="197"/>
        <v>0</v>
      </c>
      <c r="LO166" s="233">
        <f t="shared" si="198"/>
        <v>0</v>
      </c>
      <c r="LP166" s="230">
        <f t="shared" si="199"/>
        <v>0</v>
      </c>
      <c r="LQ166" s="255">
        <f t="shared" si="200"/>
        <v>0</v>
      </c>
      <c r="LR166" s="426">
        <f t="shared" si="201"/>
        <v>0</v>
      </c>
      <c r="LS166" s="434">
        <f t="shared" si="202"/>
        <v>0</v>
      </c>
      <c r="LT166" s="426">
        <f t="shared" si="203"/>
        <v>0</v>
      </c>
      <c r="LU166" s="431">
        <f t="shared" si="204"/>
        <v>0</v>
      </c>
      <c r="LV166" s="429" t="s">
        <v>343</v>
      </c>
      <c r="LW166" s="434" t="s">
        <v>343</v>
      </c>
      <c r="LX166" s="426">
        <f t="shared" si="205"/>
        <v>0</v>
      </c>
      <c r="LY166" s="431">
        <f t="shared" si="206"/>
        <v>0</v>
      </c>
      <c r="LZ166" s="1"/>
      <c r="MD166" s="26"/>
      <c r="ME166" s="26"/>
      <c r="MG166" s="26"/>
    </row>
    <row r="167" spans="2:345" s="4" customFormat="1" ht="16.5" customHeight="1" x14ac:dyDescent="0.25">
      <c r="B167" s="46" t="s">
        <v>364</v>
      </c>
      <c r="C167" s="952"/>
      <c r="D167" s="953"/>
      <c r="E167" s="313"/>
      <c r="F167" s="314"/>
      <c r="G167" s="315"/>
      <c r="H167" s="59"/>
      <c r="I167" s="57">
        <f>INT(ROUND(F167,2)*(IF(RIGHT(G167,1)="*",data!$J$11*H167+(IF(H167&gt;0, data!$K$11,0)),(IF(G167&gt;0,data!$J$11*RIGHT(G167,5)+data!$K$11,0)))))</f>
        <v>0</v>
      </c>
      <c r="J167" s="57">
        <f t="shared" si="148"/>
        <v>0</v>
      </c>
      <c r="K167" s="319"/>
      <c r="L167" s="320"/>
      <c r="M167" s="318"/>
      <c r="N167" s="57">
        <f>INT(ROUND(F167,2)*(IF(J167&gt;0,(IF(L167="ano",data!$J$6,0)),0)))</f>
        <v>0</v>
      </c>
      <c r="O167" s="61">
        <f t="shared" si="149"/>
        <v>0</v>
      </c>
      <c r="P167" s="63">
        <f t="shared" si="150"/>
        <v>0</v>
      </c>
      <c r="Q167" s="26"/>
      <c r="R167" s="292" t="str">
        <f t="shared" si="151"/>
        <v/>
      </c>
      <c r="S167" s="293" t="str">
        <f t="shared" si="152"/>
        <v/>
      </c>
      <c r="T167" s="65" t="s">
        <v>343</v>
      </c>
      <c r="U167" s="294" t="str">
        <f t="shared" si="153"/>
        <v/>
      </c>
      <c r="V167" s="4">
        <f t="shared" si="285"/>
        <v>0</v>
      </c>
      <c r="W167" s="26">
        <f t="shared" si="154"/>
        <v>0</v>
      </c>
      <c r="X167" s="26">
        <f>IF(OR(G167=data!$I$18,G167=data!$I$19,G167=data!$I$20,G167=data!$I$21,G167=data!$I$22,G167=data!$I$23,G167=data!$I$24,G167=data!$I$25,G167=data!$I$26,G167=data!$I$27,G167=data!$I$28,G167=data!$I$29,G167=data!$I$30,G167=data!$I$31,G167=data!$I$32,G167=data!$I$33,G167=data!$I$34,G167=data!$I$35,G167=data!$I$36,G167=data!$I$37,G167=data!$I$38,G167=data!$I$39,G167=data!$I$40,G167=data!$I$41,G167=data!$I$42,G167=data!$I$43,G167=data!$I$44),1,0)</f>
        <v>0</v>
      </c>
      <c r="Z167" s="179" t="s">
        <v>300</v>
      </c>
      <c r="AA167" s="10"/>
      <c r="AB167" s="10"/>
      <c r="AC167" s="171">
        <v>160</v>
      </c>
      <c r="AD167" s="336"/>
      <c r="AE167" s="227"/>
      <c r="AF167" s="171">
        <v>160</v>
      </c>
      <c r="AG167" s="336"/>
      <c r="AH167" s="227"/>
      <c r="AI167" s="171">
        <v>160</v>
      </c>
      <c r="AJ167" s="336"/>
      <c r="AK167" s="227"/>
      <c r="AL167" s="171">
        <v>160</v>
      </c>
      <c r="AM167" s="336"/>
      <c r="AN167" s="227"/>
      <c r="AO167" s="171">
        <v>160</v>
      </c>
      <c r="AP167" s="336"/>
      <c r="AQ167" s="227"/>
      <c r="AR167" s="171">
        <v>160</v>
      </c>
      <c r="AS167" s="336"/>
      <c r="AT167" s="227"/>
      <c r="AU167" s="171">
        <v>160</v>
      </c>
      <c r="AV167" s="336"/>
      <c r="AW167" s="227"/>
      <c r="AX167" s="171">
        <v>160</v>
      </c>
      <c r="AY167" s="336"/>
      <c r="AZ167" s="227"/>
      <c r="BA167" s="171">
        <v>160</v>
      </c>
      <c r="BB167" s="336"/>
      <c r="BC167" s="227"/>
      <c r="BD167" s="171">
        <v>160</v>
      </c>
      <c r="BE167" s="336"/>
      <c r="BF167" s="227"/>
      <c r="BG167" s="171">
        <v>160</v>
      </c>
      <c r="BH167" s="336"/>
      <c r="BI167" s="227"/>
      <c r="BJ167" s="171">
        <v>160</v>
      </c>
      <c r="BK167" s="336"/>
      <c r="BL167" s="227"/>
      <c r="BM167" s="337">
        <f t="shared" si="207"/>
        <v>0</v>
      </c>
      <c r="BN167" s="231">
        <f t="shared" si="247"/>
        <v>0</v>
      </c>
      <c r="BO167" s="230">
        <f t="shared" si="208"/>
        <v>0</v>
      </c>
      <c r="BP167" s="231">
        <f t="shared" si="248"/>
        <v>0</v>
      </c>
      <c r="BQ167" s="1"/>
      <c r="BR167" s="1"/>
      <c r="BS167" s="167">
        <v>160</v>
      </c>
      <c r="BT167" s="335"/>
      <c r="BU167" s="180"/>
      <c r="BV167" s="167">
        <v>160</v>
      </c>
      <c r="BW167" s="335"/>
      <c r="BX167" s="180"/>
      <c r="BY167" s="167">
        <v>160</v>
      </c>
      <c r="BZ167" s="335"/>
      <c r="CA167" s="180"/>
      <c r="CB167" s="167">
        <v>160</v>
      </c>
      <c r="CC167" s="335"/>
      <c r="CD167" s="180"/>
      <c r="CE167" s="167">
        <v>160</v>
      </c>
      <c r="CF167" s="335"/>
      <c r="CG167" s="180"/>
      <c r="CH167" s="167">
        <v>160</v>
      </c>
      <c r="CI167" s="335"/>
      <c r="CJ167" s="180"/>
      <c r="CK167" s="167">
        <v>160</v>
      </c>
      <c r="CL167" s="335"/>
      <c r="CM167" s="180"/>
      <c r="CN167" s="167">
        <v>160</v>
      </c>
      <c r="CO167" s="335"/>
      <c r="CP167" s="180"/>
      <c r="CQ167" s="256">
        <f t="shared" si="249"/>
        <v>0</v>
      </c>
      <c r="CR167" s="255">
        <f t="shared" si="250"/>
        <v>0</v>
      </c>
      <c r="CS167" s="230">
        <f t="shared" si="251"/>
        <v>0</v>
      </c>
      <c r="CT167" s="231">
        <f t="shared" si="252"/>
        <v>0</v>
      </c>
      <c r="CU167" s="1"/>
      <c r="CV167" s="1"/>
      <c r="CW167" s="167">
        <v>160</v>
      </c>
      <c r="CX167" s="351"/>
      <c r="CY167" s="172"/>
      <c r="CZ167" s="198">
        <v>160</v>
      </c>
      <c r="DA167" s="336"/>
      <c r="DB167" s="172"/>
      <c r="DC167" s="198">
        <v>160</v>
      </c>
      <c r="DD167" s="336"/>
      <c r="DE167" s="172"/>
      <c r="DF167" s="198">
        <v>160</v>
      </c>
      <c r="DG167" s="336"/>
      <c r="DH167" s="172"/>
      <c r="DI167" s="198">
        <v>160</v>
      </c>
      <c r="DJ167" s="336"/>
      <c r="DK167" s="172"/>
      <c r="DL167" s="167">
        <v>160</v>
      </c>
      <c r="DM167" s="351"/>
      <c r="DN167" s="172"/>
      <c r="DO167" s="198">
        <v>160</v>
      </c>
      <c r="DP167" s="336"/>
      <c r="DQ167" s="172"/>
      <c r="DR167" s="198">
        <v>160</v>
      </c>
      <c r="DS167" s="336"/>
      <c r="DT167" s="172"/>
      <c r="DU167" s="256">
        <f t="shared" si="253"/>
        <v>0</v>
      </c>
      <c r="DV167" s="255">
        <f t="shared" si="254"/>
        <v>0</v>
      </c>
      <c r="DW167" s="230">
        <f t="shared" si="255"/>
        <v>0</v>
      </c>
      <c r="DX167" s="231">
        <f t="shared" si="256"/>
        <v>0</v>
      </c>
      <c r="DY167" s="1"/>
      <c r="DZ167" s="1"/>
      <c r="EA167" s="357">
        <v>160</v>
      </c>
      <c r="EB167" s="335"/>
      <c r="EC167" s="172"/>
      <c r="ED167" s="198">
        <v>160</v>
      </c>
      <c r="EE167" s="335"/>
      <c r="EF167" s="172"/>
      <c r="EG167" s="198">
        <v>160</v>
      </c>
      <c r="EH167" s="335"/>
      <c r="EI167" s="172"/>
      <c r="EJ167" s="198">
        <v>160</v>
      </c>
      <c r="EK167" s="335"/>
      <c r="EL167" s="172"/>
      <c r="EM167" s="167">
        <v>160</v>
      </c>
      <c r="EN167" s="351"/>
      <c r="EO167" s="172"/>
      <c r="EP167" s="198">
        <v>160</v>
      </c>
      <c r="EQ167" s="335"/>
      <c r="ER167" s="172"/>
      <c r="ES167" s="167">
        <v>160</v>
      </c>
      <c r="ET167" s="351"/>
      <c r="EU167" s="172"/>
      <c r="EV167" s="198">
        <v>160</v>
      </c>
      <c r="EW167" s="335"/>
      <c r="EX167" s="172"/>
      <c r="EY167" s="256">
        <f t="shared" si="257"/>
        <v>0</v>
      </c>
      <c r="EZ167" s="255">
        <f t="shared" si="258"/>
        <v>0</v>
      </c>
      <c r="FA167" s="230">
        <f t="shared" si="259"/>
        <v>0</v>
      </c>
      <c r="FB167" s="231">
        <f t="shared" si="260"/>
        <v>0</v>
      </c>
      <c r="FC167" s="1"/>
      <c r="FD167" s="1"/>
      <c r="FE167" s="357">
        <v>160</v>
      </c>
      <c r="FF167" s="335"/>
      <c r="FG167" s="172"/>
      <c r="FH167" s="198">
        <v>160</v>
      </c>
      <c r="FI167" s="335"/>
      <c r="FJ167" s="172"/>
      <c r="FK167" s="198">
        <v>160</v>
      </c>
      <c r="FL167" s="335"/>
      <c r="FM167" s="172"/>
      <c r="FN167" s="198">
        <v>160</v>
      </c>
      <c r="FO167" s="335"/>
      <c r="FP167" s="172"/>
      <c r="FQ167" s="198">
        <v>160</v>
      </c>
      <c r="FR167" s="335"/>
      <c r="FS167" s="172"/>
      <c r="FT167" s="198">
        <v>160</v>
      </c>
      <c r="FU167" s="335"/>
      <c r="FV167" s="172"/>
      <c r="FW167" s="198">
        <v>160</v>
      </c>
      <c r="FX167" s="335"/>
      <c r="FY167" s="172"/>
      <c r="FZ167" s="198">
        <v>160</v>
      </c>
      <c r="GA167" s="335"/>
      <c r="GB167" s="172"/>
      <c r="GC167" s="256">
        <f t="shared" si="261"/>
        <v>0</v>
      </c>
      <c r="GD167" s="255">
        <f t="shared" si="262"/>
        <v>0</v>
      </c>
      <c r="GE167" s="230">
        <f t="shared" si="263"/>
        <v>0</v>
      </c>
      <c r="GF167" s="231">
        <f t="shared" si="264"/>
        <v>0</v>
      </c>
      <c r="GG167" s="1"/>
      <c r="GH167" s="1"/>
      <c r="GI167" s="357">
        <v>160</v>
      </c>
      <c r="GJ167" s="335"/>
      <c r="GK167" s="172"/>
      <c r="GL167" s="198">
        <v>160</v>
      </c>
      <c r="GM167" s="335"/>
      <c r="GN167" s="172"/>
      <c r="GO167" s="167">
        <v>160</v>
      </c>
      <c r="GP167" s="351"/>
      <c r="GQ167" s="172"/>
      <c r="GR167" s="167">
        <v>160</v>
      </c>
      <c r="GS167" s="351"/>
      <c r="GT167" s="172"/>
      <c r="GU167" s="167">
        <v>160</v>
      </c>
      <c r="GV167" s="351"/>
      <c r="GW167" s="172"/>
      <c r="GX167" s="167">
        <v>160</v>
      </c>
      <c r="GY167" s="351"/>
      <c r="GZ167" s="172"/>
      <c r="HA167" s="198">
        <v>160</v>
      </c>
      <c r="HB167" s="335"/>
      <c r="HC167" s="172"/>
      <c r="HD167" s="198">
        <v>160</v>
      </c>
      <c r="HE167" s="335"/>
      <c r="HF167" s="172"/>
      <c r="HG167" s="256">
        <f t="shared" si="265"/>
        <v>0</v>
      </c>
      <c r="HH167" s="255">
        <f t="shared" si="266"/>
        <v>0</v>
      </c>
      <c r="HI167" s="230">
        <f t="shared" si="267"/>
        <v>0</v>
      </c>
      <c r="HJ167" s="231">
        <f t="shared" si="268"/>
        <v>0</v>
      </c>
      <c r="HK167" s="1"/>
      <c r="HL167" s="1"/>
      <c r="HM167" s="167">
        <v>160</v>
      </c>
      <c r="HN167" s="351"/>
      <c r="HO167" s="172"/>
      <c r="HP167" s="167">
        <v>160</v>
      </c>
      <c r="HQ167" s="351"/>
      <c r="HR167" s="172"/>
      <c r="HS167" s="167">
        <v>160</v>
      </c>
      <c r="HT167" s="351"/>
      <c r="HU167" s="172"/>
      <c r="HV167" s="167">
        <v>160</v>
      </c>
      <c r="HW167" s="351"/>
      <c r="HX167" s="172"/>
      <c r="HY167" s="167">
        <v>160</v>
      </c>
      <c r="HZ167" s="351"/>
      <c r="IA167" s="172"/>
      <c r="IB167" s="167">
        <v>160</v>
      </c>
      <c r="IC167" s="351"/>
      <c r="ID167" s="172"/>
      <c r="IE167" s="167">
        <v>160</v>
      </c>
      <c r="IF167" s="351"/>
      <c r="IG167" s="172"/>
      <c r="IH167" s="167">
        <v>160</v>
      </c>
      <c r="II167" s="351"/>
      <c r="IJ167" s="172"/>
      <c r="IK167" s="256">
        <f t="shared" si="269"/>
        <v>0</v>
      </c>
      <c r="IL167" s="255">
        <f t="shared" si="270"/>
        <v>0</v>
      </c>
      <c r="IM167" s="230">
        <f t="shared" si="271"/>
        <v>0</v>
      </c>
      <c r="IN167" s="231">
        <f t="shared" si="272"/>
        <v>0</v>
      </c>
      <c r="IO167" s="1"/>
      <c r="IP167" s="1"/>
      <c r="IQ167" s="167">
        <v>160</v>
      </c>
      <c r="IR167" s="351"/>
      <c r="IS167" s="172"/>
      <c r="IT167" s="167">
        <v>160</v>
      </c>
      <c r="IU167" s="351"/>
      <c r="IV167" s="172"/>
      <c r="IW167" s="167">
        <v>160</v>
      </c>
      <c r="IX167" s="351"/>
      <c r="IY167" s="172"/>
      <c r="IZ167" s="167">
        <v>160</v>
      </c>
      <c r="JA167" s="351"/>
      <c r="JB167" s="172"/>
      <c r="JC167" s="167">
        <v>160</v>
      </c>
      <c r="JD167" s="351"/>
      <c r="JE167" s="172"/>
      <c r="JF167" s="167">
        <v>160</v>
      </c>
      <c r="JG167" s="351"/>
      <c r="JH167" s="172"/>
      <c r="JI167" s="209">
        <v>160</v>
      </c>
      <c r="JJ167" s="351"/>
      <c r="JK167" s="172"/>
      <c r="JL167" s="167">
        <v>160</v>
      </c>
      <c r="JM167" s="351"/>
      <c r="JN167" s="172"/>
      <c r="JO167" s="256">
        <f t="shared" si="273"/>
        <v>0</v>
      </c>
      <c r="JP167" s="255">
        <f t="shared" si="274"/>
        <v>0</v>
      </c>
      <c r="JQ167" s="230">
        <f t="shared" si="275"/>
        <v>0</v>
      </c>
      <c r="JR167" s="231">
        <f t="shared" si="276"/>
        <v>0</v>
      </c>
      <c r="JS167" s="1"/>
      <c r="JT167" s="1"/>
      <c r="JU167" s="357">
        <v>160</v>
      </c>
      <c r="JV167" s="335"/>
      <c r="JW167" s="172"/>
      <c r="JX167" s="167">
        <v>160</v>
      </c>
      <c r="JY167" s="351"/>
      <c r="JZ167" s="172"/>
      <c r="KA167" s="198">
        <v>160</v>
      </c>
      <c r="KB167" s="335"/>
      <c r="KC167" s="172"/>
      <c r="KD167" s="198">
        <v>160</v>
      </c>
      <c r="KE167" s="335"/>
      <c r="KF167" s="172"/>
      <c r="KG167" s="167">
        <v>160</v>
      </c>
      <c r="KH167" s="351"/>
      <c r="KI167" s="172"/>
      <c r="KJ167" s="167">
        <v>160</v>
      </c>
      <c r="KK167" s="351"/>
      <c r="KL167" s="172"/>
      <c r="KM167" s="167">
        <v>160</v>
      </c>
      <c r="KN167" s="351"/>
      <c r="KO167" s="172"/>
      <c r="KP167" s="167">
        <v>160</v>
      </c>
      <c r="KQ167" s="351"/>
      <c r="KR167" s="172"/>
      <c r="KS167" s="256">
        <f t="shared" si="277"/>
        <v>0</v>
      </c>
      <c r="KT167" s="255">
        <f t="shared" si="278"/>
        <v>0</v>
      </c>
      <c r="KU167" s="230">
        <f t="shared" si="279"/>
        <v>0</v>
      </c>
      <c r="KV167" s="231">
        <f t="shared" si="280"/>
        <v>0</v>
      </c>
      <c r="KW167" s="1"/>
      <c r="KX167" s="1"/>
      <c r="KY167" s="287" t="s">
        <v>300</v>
      </c>
      <c r="KZ167" s="365">
        <v>160</v>
      </c>
      <c r="LA167" s="335"/>
      <c r="LB167" s="180"/>
      <c r="LC167" s="256">
        <f t="shared" si="281"/>
        <v>0</v>
      </c>
      <c r="LD167" s="231">
        <f t="shared" si="282"/>
        <v>0</v>
      </c>
      <c r="LE167" s="230">
        <f t="shared" si="283"/>
        <v>0</v>
      </c>
      <c r="LF167" s="255">
        <f t="shared" si="284"/>
        <v>0</v>
      </c>
      <c r="LG167" s="297"/>
      <c r="LH167" s="1"/>
      <c r="LI167" s="1"/>
      <c r="LJ167" s="232">
        <f t="shared" ref="LJ167:LJ198" si="286">BM167+CQ167+DU167+EY167+GC167+HG167+IK167+JO167+KS167+LC167</f>
        <v>0</v>
      </c>
      <c r="LK167" s="259">
        <f t="shared" ref="LK167:LK198" si="287">BN167+CR167+DV167+EZ167+GD167+HH167+IL167+JP167+KT167+LD167</f>
        <v>0</v>
      </c>
      <c r="LL167" s="230">
        <f t="shared" ref="LL167:LL198" si="288">E167-LJ167</f>
        <v>0</v>
      </c>
      <c r="LM167" s="231">
        <f t="shared" ref="LM167:LM198" si="289">J167-LK167</f>
        <v>0</v>
      </c>
      <c r="LN167" s="234">
        <f t="shared" ref="LN167:LN198" si="290">BO167+CS167+DW167+FA167+GE167+HI167+IM167+JQ167+KU167+LE167</f>
        <v>0</v>
      </c>
      <c r="LO167" s="233">
        <f t="shared" ref="LO167:LO198" si="291">BP167+CT167+DX167+FB167+GF167+HJ167+IN167+JR167+KV167+LF167</f>
        <v>0</v>
      </c>
      <c r="LP167" s="230">
        <f t="shared" ref="LP167:LP198" si="292">M167-LN167</f>
        <v>0</v>
      </c>
      <c r="LQ167" s="255">
        <f t="shared" ref="LQ167:LQ198" si="293">O167-LO167</f>
        <v>0</v>
      </c>
      <c r="LR167" s="426">
        <f t="shared" ref="LR167:LR198" si="294">IF(R167=1,IF(E167=LJ167,1,0),0)</f>
        <v>0</v>
      </c>
      <c r="LS167" s="434">
        <f t="shared" ref="LS167:LS198" si="295">IF(R167=1,R167-LR167,0)</f>
        <v>0</v>
      </c>
      <c r="LT167" s="426">
        <f t="shared" ref="LT167:LT198" si="296">IF(S167=1,IF(E167=LJ167,1,0),0)</f>
        <v>0</v>
      </c>
      <c r="LU167" s="431">
        <f t="shared" ref="LU167:LU198" si="297">IF(S167=1,S167-LT167,0)</f>
        <v>0</v>
      </c>
      <c r="LV167" s="429" t="s">
        <v>343</v>
      </c>
      <c r="LW167" s="434" t="s">
        <v>343</v>
      </c>
      <c r="LX167" s="426">
        <f t="shared" ref="LX167:LX198" si="298">IF(U167=1,IF(Z167="Ano",1,0),0)</f>
        <v>0</v>
      </c>
      <c r="LY167" s="431">
        <f t="shared" ref="LY167:LY198" si="299">IF(U167=1,U167-LX167,0)</f>
        <v>0</v>
      </c>
      <c r="LZ167" s="1"/>
      <c r="MD167" s="26"/>
      <c r="ME167" s="26"/>
      <c r="MG167" s="26"/>
    </row>
    <row r="168" spans="2:345" s="4" customFormat="1" ht="15" hidden="1" customHeight="1" x14ac:dyDescent="0.25">
      <c r="B168" s="46"/>
      <c r="C168" s="948"/>
      <c r="D168" s="949"/>
      <c r="E168" s="601"/>
      <c r="F168" s="602"/>
      <c r="G168" s="603"/>
      <c r="H168" s="58"/>
      <c r="I168" s="57">
        <f>INT(ROUND(F168,2)*(IF(RIGHT(G168,1)="*",data!$J$11*H168+(IF(H168&gt;0, data!$K$11,0)),(IF(G168&gt;0,data!$J$11*RIGHT(G168,5)+data!$K$11,0)))))</f>
        <v>0</v>
      </c>
      <c r="J168" s="57">
        <f t="shared" si="148"/>
        <v>0</v>
      </c>
      <c r="K168" s="594"/>
      <c r="L168" s="567"/>
      <c r="M168" s="131"/>
      <c r="N168" s="57">
        <f>INT(ROUND(F168,2)*(IF(J168&gt;0,(IF(L168="ano",data!$J$6,0)),0)))</f>
        <v>0</v>
      </c>
      <c r="O168" s="61">
        <f t="shared" si="149"/>
        <v>0</v>
      </c>
      <c r="P168" s="63">
        <f t="shared" si="150"/>
        <v>0</v>
      </c>
      <c r="Q168" s="26"/>
      <c r="R168" s="292" t="str">
        <f t="shared" si="151"/>
        <v/>
      </c>
      <c r="S168" s="293" t="str">
        <f t="shared" si="152"/>
        <v/>
      </c>
      <c r="T168" s="65" t="s">
        <v>343</v>
      </c>
      <c r="U168" s="294" t="str">
        <f t="shared" si="153"/>
        <v/>
      </c>
      <c r="V168" s="4">
        <f t="shared" si="285"/>
        <v>0</v>
      </c>
      <c r="W168" s="26">
        <f t="shared" si="154"/>
        <v>0</v>
      </c>
      <c r="X168" s="26">
        <f>IF(OR(G168=data!$I$18,G168=data!$I$19,G168=data!$I$20,G168=data!$I$21,G168=data!$I$22,G168=data!$I$23,G168=data!$I$24,G168=data!$I$25,G168=data!$I$26,G168=data!$I$27,G168=data!$I$28,G168=data!$I$29,G168=data!$I$30,G168=data!$I$31,G168=data!$I$32,G168=data!$I$33,G168=data!$I$34,G168=data!$I$35,G168=data!$I$36,G168=data!$I$37,G168=data!$I$38,G168=data!$I$39,G168=data!$I$40,G168=data!$I$41,G168=data!$I$42,G168=data!$I$43,G168=data!$I$44),1,0)</f>
        <v>0</v>
      </c>
      <c r="Z168" s="176" t="s">
        <v>300</v>
      </c>
      <c r="AA168" s="10"/>
      <c r="AB168" s="10"/>
      <c r="AC168" s="578">
        <v>160</v>
      </c>
      <c r="AD168" s="579"/>
      <c r="AE168" s="580"/>
      <c r="AF168" s="578">
        <v>160</v>
      </c>
      <c r="AG168" s="579"/>
      <c r="AH168" s="580"/>
      <c r="AI168" s="578">
        <v>160</v>
      </c>
      <c r="AJ168" s="579"/>
      <c r="AK168" s="580"/>
      <c r="AL168" s="578">
        <v>160</v>
      </c>
      <c r="AM168" s="579"/>
      <c r="AN168" s="580"/>
      <c r="AO168" s="578">
        <v>160</v>
      </c>
      <c r="AP168" s="579"/>
      <c r="AQ168" s="580"/>
      <c r="AR168" s="578">
        <v>160</v>
      </c>
      <c r="AS168" s="579"/>
      <c r="AT168" s="580"/>
      <c r="AU168" s="578">
        <v>160</v>
      </c>
      <c r="AV168" s="579"/>
      <c r="AW168" s="580"/>
      <c r="AX168" s="578">
        <v>160</v>
      </c>
      <c r="AY168" s="579"/>
      <c r="AZ168" s="580"/>
      <c r="BA168" s="578">
        <v>160</v>
      </c>
      <c r="BB168" s="579"/>
      <c r="BC168" s="580"/>
      <c r="BD168" s="578">
        <v>160</v>
      </c>
      <c r="BE168" s="579"/>
      <c r="BF168" s="580"/>
      <c r="BG168" s="578">
        <v>160</v>
      </c>
      <c r="BH168" s="579"/>
      <c r="BI168" s="580"/>
      <c r="BJ168" s="578">
        <v>160</v>
      </c>
      <c r="BK168" s="579"/>
      <c r="BL168" s="580"/>
      <c r="BM168" s="337">
        <f t="shared" si="207"/>
        <v>0</v>
      </c>
      <c r="BN168" s="231">
        <f t="shared" si="247"/>
        <v>0</v>
      </c>
      <c r="BO168" s="230">
        <f t="shared" si="208"/>
        <v>0</v>
      </c>
      <c r="BP168" s="231">
        <f t="shared" si="248"/>
        <v>0</v>
      </c>
      <c r="BQ168" s="1"/>
      <c r="BR168" s="1"/>
      <c r="BS168" s="177">
        <v>160</v>
      </c>
      <c r="BT168" s="591"/>
      <c r="BU168" s="178"/>
      <c r="BV168" s="177">
        <v>160</v>
      </c>
      <c r="BW168" s="591"/>
      <c r="BX168" s="178"/>
      <c r="BY168" s="177">
        <v>160</v>
      </c>
      <c r="BZ168" s="591"/>
      <c r="CA168" s="178"/>
      <c r="CB168" s="177">
        <v>160</v>
      </c>
      <c r="CC168" s="591"/>
      <c r="CD168" s="178"/>
      <c r="CE168" s="177">
        <v>160</v>
      </c>
      <c r="CF168" s="591"/>
      <c r="CG168" s="178"/>
      <c r="CH168" s="177">
        <v>160</v>
      </c>
      <c r="CI168" s="591"/>
      <c r="CJ168" s="178"/>
      <c r="CK168" s="177">
        <v>160</v>
      </c>
      <c r="CL168" s="591"/>
      <c r="CM168" s="178"/>
      <c r="CN168" s="177">
        <v>160</v>
      </c>
      <c r="CO168" s="591"/>
      <c r="CP168" s="178"/>
      <c r="CQ168" s="256">
        <f t="shared" si="249"/>
        <v>0</v>
      </c>
      <c r="CR168" s="255">
        <f t="shared" si="250"/>
        <v>0</v>
      </c>
      <c r="CS168" s="230">
        <f t="shared" si="251"/>
        <v>0</v>
      </c>
      <c r="CT168" s="231">
        <f t="shared" si="252"/>
        <v>0</v>
      </c>
      <c r="CU168" s="1"/>
      <c r="CV168" s="1"/>
      <c r="CW168" s="177">
        <v>160</v>
      </c>
      <c r="CX168" s="584"/>
      <c r="CY168" s="585"/>
      <c r="CZ168" s="205">
        <v>160</v>
      </c>
      <c r="DA168" s="579"/>
      <c r="DB168" s="585"/>
      <c r="DC168" s="205">
        <v>160</v>
      </c>
      <c r="DD168" s="579"/>
      <c r="DE168" s="585"/>
      <c r="DF168" s="205">
        <v>160</v>
      </c>
      <c r="DG168" s="579"/>
      <c r="DH168" s="585"/>
      <c r="DI168" s="205">
        <v>160</v>
      </c>
      <c r="DJ168" s="579"/>
      <c r="DK168" s="585"/>
      <c r="DL168" s="177">
        <v>160</v>
      </c>
      <c r="DM168" s="584"/>
      <c r="DN168" s="585"/>
      <c r="DO168" s="205">
        <v>160</v>
      </c>
      <c r="DP168" s="579"/>
      <c r="DQ168" s="585"/>
      <c r="DR168" s="205">
        <v>160</v>
      </c>
      <c r="DS168" s="579"/>
      <c r="DT168" s="585"/>
      <c r="DU168" s="256">
        <f t="shared" si="253"/>
        <v>0</v>
      </c>
      <c r="DV168" s="255">
        <f t="shared" si="254"/>
        <v>0</v>
      </c>
      <c r="DW168" s="230">
        <f t="shared" si="255"/>
        <v>0</v>
      </c>
      <c r="DX168" s="231">
        <f t="shared" si="256"/>
        <v>0</v>
      </c>
      <c r="DY168" s="1"/>
      <c r="DZ168" s="1"/>
      <c r="EA168" s="586">
        <v>160</v>
      </c>
      <c r="EB168" s="591"/>
      <c r="EC168" s="585"/>
      <c r="ED168" s="205">
        <v>160</v>
      </c>
      <c r="EE168" s="591"/>
      <c r="EF168" s="585"/>
      <c r="EG168" s="205">
        <v>160</v>
      </c>
      <c r="EH168" s="591"/>
      <c r="EI168" s="585"/>
      <c r="EJ168" s="205">
        <v>160</v>
      </c>
      <c r="EK168" s="591"/>
      <c r="EL168" s="585"/>
      <c r="EM168" s="177">
        <v>160</v>
      </c>
      <c r="EN168" s="584"/>
      <c r="EO168" s="585"/>
      <c r="EP168" s="205">
        <v>160</v>
      </c>
      <c r="EQ168" s="591"/>
      <c r="ER168" s="585"/>
      <c r="ES168" s="177">
        <v>160</v>
      </c>
      <c r="ET168" s="584"/>
      <c r="EU168" s="585"/>
      <c r="EV168" s="205">
        <v>160</v>
      </c>
      <c r="EW168" s="591"/>
      <c r="EX168" s="585"/>
      <c r="EY168" s="256">
        <f t="shared" si="257"/>
        <v>0</v>
      </c>
      <c r="EZ168" s="255">
        <f t="shared" si="258"/>
        <v>0</v>
      </c>
      <c r="FA168" s="230">
        <f t="shared" si="259"/>
        <v>0</v>
      </c>
      <c r="FB168" s="231">
        <f t="shared" si="260"/>
        <v>0</v>
      </c>
      <c r="FC168" s="1"/>
      <c r="FD168" s="1"/>
      <c r="FE168" s="586">
        <v>160</v>
      </c>
      <c r="FF168" s="591"/>
      <c r="FG168" s="585"/>
      <c r="FH168" s="205">
        <v>160</v>
      </c>
      <c r="FI168" s="591"/>
      <c r="FJ168" s="585"/>
      <c r="FK168" s="205">
        <v>160</v>
      </c>
      <c r="FL168" s="591"/>
      <c r="FM168" s="585"/>
      <c r="FN168" s="205">
        <v>160</v>
      </c>
      <c r="FO168" s="591"/>
      <c r="FP168" s="585"/>
      <c r="FQ168" s="205">
        <v>160</v>
      </c>
      <c r="FR168" s="591"/>
      <c r="FS168" s="585"/>
      <c r="FT168" s="205">
        <v>160</v>
      </c>
      <c r="FU168" s="591"/>
      <c r="FV168" s="585"/>
      <c r="FW168" s="205">
        <v>160</v>
      </c>
      <c r="FX168" s="591"/>
      <c r="FY168" s="585"/>
      <c r="FZ168" s="205">
        <v>160</v>
      </c>
      <c r="GA168" s="591"/>
      <c r="GB168" s="585"/>
      <c r="GC168" s="256">
        <f t="shared" si="261"/>
        <v>0</v>
      </c>
      <c r="GD168" s="255">
        <f t="shared" si="262"/>
        <v>0</v>
      </c>
      <c r="GE168" s="230">
        <f t="shared" si="263"/>
        <v>0</v>
      </c>
      <c r="GF168" s="231">
        <f t="shared" si="264"/>
        <v>0</v>
      </c>
      <c r="GG168" s="1"/>
      <c r="GH168" s="1"/>
      <c r="GI168" s="586">
        <v>160</v>
      </c>
      <c r="GJ168" s="591"/>
      <c r="GK168" s="585"/>
      <c r="GL168" s="205">
        <v>160</v>
      </c>
      <c r="GM168" s="591"/>
      <c r="GN168" s="585"/>
      <c r="GO168" s="177">
        <v>160</v>
      </c>
      <c r="GP168" s="584"/>
      <c r="GQ168" s="585"/>
      <c r="GR168" s="177">
        <v>160</v>
      </c>
      <c r="GS168" s="584"/>
      <c r="GT168" s="585"/>
      <c r="GU168" s="177">
        <v>160</v>
      </c>
      <c r="GV168" s="584"/>
      <c r="GW168" s="585"/>
      <c r="GX168" s="177">
        <v>160</v>
      </c>
      <c r="GY168" s="584"/>
      <c r="GZ168" s="585"/>
      <c r="HA168" s="205">
        <v>160</v>
      </c>
      <c r="HB168" s="591"/>
      <c r="HC168" s="585"/>
      <c r="HD168" s="205">
        <v>160</v>
      </c>
      <c r="HE168" s="591"/>
      <c r="HF168" s="585"/>
      <c r="HG168" s="256">
        <f t="shared" si="265"/>
        <v>0</v>
      </c>
      <c r="HH168" s="255">
        <f t="shared" si="266"/>
        <v>0</v>
      </c>
      <c r="HI168" s="230">
        <f t="shared" si="267"/>
        <v>0</v>
      </c>
      <c r="HJ168" s="231">
        <f t="shared" si="268"/>
        <v>0</v>
      </c>
      <c r="HK168" s="1"/>
      <c r="HL168" s="1"/>
      <c r="HM168" s="177">
        <v>160</v>
      </c>
      <c r="HN168" s="584"/>
      <c r="HO168" s="585"/>
      <c r="HP168" s="177">
        <v>160</v>
      </c>
      <c r="HQ168" s="584"/>
      <c r="HR168" s="585"/>
      <c r="HS168" s="177">
        <v>160</v>
      </c>
      <c r="HT168" s="584"/>
      <c r="HU168" s="585"/>
      <c r="HV168" s="177">
        <v>160</v>
      </c>
      <c r="HW168" s="584"/>
      <c r="HX168" s="585"/>
      <c r="HY168" s="177">
        <v>160</v>
      </c>
      <c r="HZ168" s="584"/>
      <c r="IA168" s="585"/>
      <c r="IB168" s="177">
        <v>160</v>
      </c>
      <c r="IC168" s="584"/>
      <c r="ID168" s="585"/>
      <c r="IE168" s="177">
        <v>160</v>
      </c>
      <c r="IF168" s="584"/>
      <c r="IG168" s="585"/>
      <c r="IH168" s="177">
        <v>160</v>
      </c>
      <c r="II168" s="584"/>
      <c r="IJ168" s="585"/>
      <c r="IK168" s="256">
        <f t="shared" si="269"/>
        <v>0</v>
      </c>
      <c r="IL168" s="255">
        <f t="shared" si="270"/>
        <v>0</v>
      </c>
      <c r="IM168" s="230">
        <f t="shared" si="271"/>
        <v>0</v>
      </c>
      <c r="IN168" s="231">
        <f t="shared" si="272"/>
        <v>0</v>
      </c>
      <c r="IO168" s="1"/>
      <c r="IP168" s="1"/>
      <c r="IQ168" s="177">
        <v>160</v>
      </c>
      <c r="IR168" s="584"/>
      <c r="IS168" s="585"/>
      <c r="IT168" s="177">
        <v>160</v>
      </c>
      <c r="IU168" s="584"/>
      <c r="IV168" s="585"/>
      <c r="IW168" s="177">
        <v>160</v>
      </c>
      <c r="IX168" s="584"/>
      <c r="IY168" s="585"/>
      <c r="IZ168" s="177">
        <v>160</v>
      </c>
      <c r="JA168" s="584"/>
      <c r="JB168" s="585"/>
      <c r="JC168" s="177">
        <v>160</v>
      </c>
      <c r="JD168" s="584"/>
      <c r="JE168" s="585"/>
      <c r="JF168" s="177">
        <v>160</v>
      </c>
      <c r="JG168" s="584"/>
      <c r="JH168" s="585"/>
      <c r="JI168" s="568">
        <v>160</v>
      </c>
      <c r="JJ168" s="584"/>
      <c r="JK168" s="585"/>
      <c r="JL168" s="177">
        <v>160</v>
      </c>
      <c r="JM168" s="584"/>
      <c r="JN168" s="585"/>
      <c r="JO168" s="256">
        <f t="shared" si="273"/>
        <v>0</v>
      </c>
      <c r="JP168" s="255">
        <f t="shared" si="274"/>
        <v>0</v>
      </c>
      <c r="JQ168" s="230">
        <f t="shared" si="275"/>
        <v>0</v>
      </c>
      <c r="JR168" s="231">
        <f t="shared" si="276"/>
        <v>0</v>
      </c>
      <c r="JS168" s="1"/>
      <c r="JT168" s="1"/>
      <c r="JU168" s="586">
        <v>160</v>
      </c>
      <c r="JV168" s="591"/>
      <c r="JW168" s="585"/>
      <c r="JX168" s="177">
        <v>160</v>
      </c>
      <c r="JY168" s="584"/>
      <c r="JZ168" s="585"/>
      <c r="KA168" s="205">
        <v>160</v>
      </c>
      <c r="KB168" s="591"/>
      <c r="KC168" s="585"/>
      <c r="KD168" s="205">
        <v>160</v>
      </c>
      <c r="KE168" s="591"/>
      <c r="KF168" s="585"/>
      <c r="KG168" s="177">
        <v>160</v>
      </c>
      <c r="KH168" s="584"/>
      <c r="KI168" s="585"/>
      <c r="KJ168" s="177">
        <v>160</v>
      </c>
      <c r="KK168" s="584"/>
      <c r="KL168" s="585"/>
      <c r="KM168" s="177">
        <v>160</v>
      </c>
      <c r="KN168" s="584"/>
      <c r="KO168" s="585"/>
      <c r="KP168" s="177">
        <v>160</v>
      </c>
      <c r="KQ168" s="584"/>
      <c r="KR168" s="585"/>
      <c r="KS168" s="256">
        <f t="shared" si="277"/>
        <v>0</v>
      </c>
      <c r="KT168" s="255">
        <f t="shared" si="278"/>
        <v>0</v>
      </c>
      <c r="KU168" s="230">
        <f t="shared" si="279"/>
        <v>0</v>
      </c>
      <c r="KV168" s="231">
        <f t="shared" si="280"/>
        <v>0</v>
      </c>
      <c r="KW168" s="1"/>
      <c r="KX168" s="1"/>
      <c r="KY168" s="589" t="s">
        <v>300</v>
      </c>
      <c r="KZ168" s="595">
        <v>160</v>
      </c>
      <c r="LA168" s="591"/>
      <c r="LB168" s="178"/>
      <c r="LC168" s="256">
        <f t="shared" si="281"/>
        <v>0</v>
      </c>
      <c r="LD168" s="231">
        <f t="shared" si="282"/>
        <v>0</v>
      </c>
      <c r="LE168" s="230">
        <f t="shared" si="283"/>
        <v>0</v>
      </c>
      <c r="LF168" s="255">
        <f t="shared" si="284"/>
        <v>0</v>
      </c>
      <c r="LG168" s="592"/>
      <c r="LH168" s="1"/>
      <c r="LI168" s="1"/>
      <c r="LJ168" s="232">
        <f t="shared" si="286"/>
        <v>0</v>
      </c>
      <c r="LK168" s="259">
        <f t="shared" si="287"/>
        <v>0</v>
      </c>
      <c r="LL168" s="230">
        <f t="shared" si="288"/>
        <v>0</v>
      </c>
      <c r="LM168" s="231">
        <f t="shared" si="289"/>
        <v>0</v>
      </c>
      <c r="LN168" s="234">
        <f t="shared" si="290"/>
        <v>0</v>
      </c>
      <c r="LO168" s="233">
        <f t="shared" si="291"/>
        <v>0</v>
      </c>
      <c r="LP168" s="230">
        <f t="shared" si="292"/>
        <v>0</v>
      </c>
      <c r="LQ168" s="255">
        <f t="shared" si="293"/>
        <v>0</v>
      </c>
      <c r="LR168" s="426">
        <f t="shared" si="294"/>
        <v>0</v>
      </c>
      <c r="LS168" s="434">
        <f t="shared" si="295"/>
        <v>0</v>
      </c>
      <c r="LT168" s="426">
        <f t="shared" si="296"/>
        <v>0</v>
      </c>
      <c r="LU168" s="431">
        <f t="shared" si="297"/>
        <v>0</v>
      </c>
      <c r="LV168" s="429" t="s">
        <v>343</v>
      </c>
      <c r="LW168" s="434" t="s">
        <v>343</v>
      </c>
      <c r="LX168" s="426">
        <f t="shared" si="298"/>
        <v>0</v>
      </c>
      <c r="LY168" s="431">
        <f t="shared" si="299"/>
        <v>0</v>
      </c>
      <c r="LZ168" s="1"/>
      <c r="MD168" s="26"/>
      <c r="ME168" s="26"/>
      <c r="MG168" s="26"/>
    </row>
    <row r="169" spans="2:345" s="4" customFormat="1" ht="16.5" customHeight="1" x14ac:dyDescent="0.25">
      <c r="B169" s="46" t="s">
        <v>365</v>
      </c>
      <c r="C169" s="952"/>
      <c r="D169" s="953"/>
      <c r="E169" s="313"/>
      <c r="F169" s="314"/>
      <c r="G169" s="315"/>
      <c r="H169" s="59"/>
      <c r="I169" s="57">
        <f>INT(ROUND(F169,2)*(IF(RIGHT(G169,1)="*",data!$J$11*H169+(IF(H169&gt;0, data!$K$11,0)),(IF(G169&gt;0,data!$J$11*RIGHT(G169,5)+data!$K$11,0)))))</f>
        <v>0</v>
      </c>
      <c r="J169" s="57">
        <f t="shared" si="148"/>
        <v>0</v>
      </c>
      <c r="K169" s="319"/>
      <c r="L169" s="320"/>
      <c r="M169" s="318"/>
      <c r="N169" s="57">
        <f>INT(ROUND(F169,2)*(IF(J169&gt;0,(IF(L169="ano",data!$J$6,0)),0)))</f>
        <v>0</v>
      </c>
      <c r="O169" s="61">
        <f t="shared" si="149"/>
        <v>0</v>
      </c>
      <c r="P169" s="63">
        <f t="shared" si="150"/>
        <v>0</v>
      </c>
      <c r="Q169" s="26"/>
      <c r="R169" s="292" t="str">
        <f t="shared" si="151"/>
        <v/>
      </c>
      <c r="S169" s="293" t="str">
        <f t="shared" si="152"/>
        <v/>
      </c>
      <c r="T169" s="65" t="s">
        <v>343</v>
      </c>
      <c r="U169" s="294" t="str">
        <f t="shared" si="153"/>
        <v/>
      </c>
      <c r="V169" s="4">
        <f t="shared" si="285"/>
        <v>0</v>
      </c>
      <c r="W169" s="26">
        <f t="shared" si="154"/>
        <v>0</v>
      </c>
      <c r="X169" s="26">
        <f>IF(OR(G169=data!$I$18,G169=data!$I$19,G169=data!$I$20,G169=data!$I$21,G169=data!$I$22,G169=data!$I$23,G169=data!$I$24,G169=data!$I$25,G169=data!$I$26,G169=data!$I$27,G169=data!$I$28,G169=data!$I$29,G169=data!$I$30,G169=data!$I$31,G169=data!$I$32,G169=data!$I$33,G169=data!$I$34,G169=data!$I$35,G169=data!$I$36,G169=data!$I$37,G169=data!$I$38,G169=data!$I$39,G169=data!$I$40,G169=data!$I$41,G169=data!$I$42,G169=data!$I$43,G169=data!$I$44),1,0)</f>
        <v>0</v>
      </c>
      <c r="Z169" s="179" t="s">
        <v>300</v>
      </c>
      <c r="AA169" s="10"/>
      <c r="AB169" s="10"/>
      <c r="AC169" s="171">
        <v>160</v>
      </c>
      <c r="AD169" s="336"/>
      <c r="AE169" s="227"/>
      <c r="AF169" s="171">
        <v>160</v>
      </c>
      <c r="AG169" s="336"/>
      <c r="AH169" s="227"/>
      <c r="AI169" s="171">
        <v>160</v>
      </c>
      <c r="AJ169" s="336"/>
      <c r="AK169" s="227"/>
      <c r="AL169" s="171">
        <v>160</v>
      </c>
      <c r="AM169" s="336"/>
      <c r="AN169" s="227"/>
      <c r="AO169" s="171">
        <v>160</v>
      </c>
      <c r="AP169" s="336"/>
      <c r="AQ169" s="227"/>
      <c r="AR169" s="171">
        <v>160</v>
      </c>
      <c r="AS169" s="336"/>
      <c r="AT169" s="227"/>
      <c r="AU169" s="171">
        <v>160</v>
      </c>
      <c r="AV169" s="336"/>
      <c r="AW169" s="227"/>
      <c r="AX169" s="171">
        <v>160</v>
      </c>
      <c r="AY169" s="336"/>
      <c r="AZ169" s="227"/>
      <c r="BA169" s="171">
        <v>160</v>
      </c>
      <c r="BB169" s="336"/>
      <c r="BC169" s="227"/>
      <c r="BD169" s="171">
        <v>160</v>
      </c>
      <c r="BE169" s="336"/>
      <c r="BF169" s="227"/>
      <c r="BG169" s="171">
        <v>160</v>
      </c>
      <c r="BH169" s="336"/>
      <c r="BI169" s="227"/>
      <c r="BJ169" s="171">
        <v>160</v>
      </c>
      <c r="BK169" s="336"/>
      <c r="BL169" s="227"/>
      <c r="BM169" s="337">
        <f t="shared" si="207"/>
        <v>0</v>
      </c>
      <c r="BN169" s="231">
        <f t="shared" si="247"/>
        <v>0</v>
      </c>
      <c r="BO169" s="230">
        <f t="shared" si="208"/>
        <v>0</v>
      </c>
      <c r="BP169" s="231">
        <f t="shared" si="248"/>
        <v>0</v>
      </c>
      <c r="BQ169" s="1"/>
      <c r="BR169" s="1"/>
      <c r="BS169" s="167">
        <v>160</v>
      </c>
      <c r="BT169" s="335"/>
      <c r="BU169" s="180"/>
      <c r="BV169" s="167">
        <v>160</v>
      </c>
      <c r="BW169" s="335"/>
      <c r="BX169" s="180"/>
      <c r="BY169" s="167">
        <v>160</v>
      </c>
      <c r="BZ169" s="335"/>
      <c r="CA169" s="180"/>
      <c r="CB169" s="167">
        <v>160</v>
      </c>
      <c r="CC169" s="335"/>
      <c r="CD169" s="180"/>
      <c r="CE169" s="167">
        <v>160</v>
      </c>
      <c r="CF169" s="335"/>
      <c r="CG169" s="180"/>
      <c r="CH169" s="167">
        <v>160</v>
      </c>
      <c r="CI169" s="335"/>
      <c r="CJ169" s="180"/>
      <c r="CK169" s="167">
        <v>160</v>
      </c>
      <c r="CL169" s="335"/>
      <c r="CM169" s="180"/>
      <c r="CN169" s="167">
        <v>160</v>
      </c>
      <c r="CO169" s="335"/>
      <c r="CP169" s="180"/>
      <c r="CQ169" s="256">
        <f t="shared" si="249"/>
        <v>0</v>
      </c>
      <c r="CR169" s="255">
        <f t="shared" si="250"/>
        <v>0</v>
      </c>
      <c r="CS169" s="230">
        <f t="shared" si="251"/>
        <v>0</v>
      </c>
      <c r="CT169" s="231">
        <f t="shared" si="252"/>
        <v>0</v>
      </c>
      <c r="CU169" s="1"/>
      <c r="CV169" s="1"/>
      <c r="CW169" s="167">
        <v>160</v>
      </c>
      <c r="CX169" s="351"/>
      <c r="CY169" s="172"/>
      <c r="CZ169" s="198">
        <v>160</v>
      </c>
      <c r="DA169" s="336"/>
      <c r="DB169" s="172"/>
      <c r="DC169" s="198">
        <v>160</v>
      </c>
      <c r="DD169" s="336"/>
      <c r="DE169" s="172"/>
      <c r="DF169" s="198">
        <v>160</v>
      </c>
      <c r="DG169" s="336"/>
      <c r="DH169" s="172"/>
      <c r="DI169" s="198">
        <v>160</v>
      </c>
      <c r="DJ169" s="336"/>
      <c r="DK169" s="172"/>
      <c r="DL169" s="167">
        <v>160</v>
      </c>
      <c r="DM169" s="351"/>
      <c r="DN169" s="172"/>
      <c r="DO169" s="198">
        <v>160</v>
      </c>
      <c r="DP169" s="336"/>
      <c r="DQ169" s="172"/>
      <c r="DR169" s="198">
        <v>160</v>
      </c>
      <c r="DS169" s="336"/>
      <c r="DT169" s="172"/>
      <c r="DU169" s="256">
        <f t="shared" si="253"/>
        <v>0</v>
      </c>
      <c r="DV169" s="255">
        <f t="shared" si="254"/>
        <v>0</v>
      </c>
      <c r="DW169" s="230">
        <f t="shared" si="255"/>
        <v>0</v>
      </c>
      <c r="DX169" s="231">
        <f t="shared" si="256"/>
        <v>0</v>
      </c>
      <c r="DY169" s="1"/>
      <c r="DZ169" s="1"/>
      <c r="EA169" s="357">
        <v>160</v>
      </c>
      <c r="EB169" s="335"/>
      <c r="EC169" s="172"/>
      <c r="ED169" s="198">
        <v>160</v>
      </c>
      <c r="EE169" s="335"/>
      <c r="EF169" s="172"/>
      <c r="EG169" s="198">
        <v>160</v>
      </c>
      <c r="EH169" s="335"/>
      <c r="EI169" s="172"/>
      <c r="EJ169" s="198">
        <v>160</v>
      </c>
      <c r="EK169" s="335"/>
      <c r="EL169" s="172"/>
      <c r="EM169" s="167">
        <v>160</v>
      </c>
      <c r="EN169" s="351"/>
      <c r="EO169" s="172"/>
      <c r="EP169" s="198">
        <v>160</v>
      </c>
      <c r="EQ169" s="335"/>
      <c r="ER169" s="172"/>
      <c r="ES169" s="167">
        <v>160</v>
      </c>
      <c r="ET169" s="351"/>
      <c r="EU169" s="172"/>
      <c r="EV169" s="198">
        <v>160</v>
      </c>
      <c r="EW169" s="335"/>
      <c r="EX169" s="172"/>
      <c r="EY169" s="256">
        <f t="shared" si="257"/>
        <v>0</v>
      </c>
      <c r="EZ169" s="255">
        <f t="shared" si="258"/>
        <v>0</v>
      </c>
      <c r="FA169" s="230">
        <f t="shared" si="259"/>
        <v>0</v>
      </c>
      <c r="FB169" s="231">
        <f t="shared" si="260"/>
        <v>0</v>
      </c>
      <c r="FC169" s="1"/>
      <c r="FD169" s="1"/>
      <c r="FE169" s="357">
        <v>160</v>
      </c>
      <c r="FF169" s="335"/>
      <c r="FG169" s="172"/>
      <c r="FH169" s="198">
        <v>160</v>
      </c>
      <c r="FI169" s="335"/>
      <c r="FJ169" s="172"/>
      <c r="FK169" s="198">
        <v>160</v>
      </c>
      <c r="FL169" s="335"/>
      <c r="FM169" s="172"/>
      <c r="FN169" s="198">
        <v>160</v>
      </c>
      <c r="FO169" s="335"/>
      <c r="FP169" s="172"/>
      <c r="FQ169" s="198">
        <v>160</v>
      </c>
      <c r="FR169" s="335"/>
      <c r="FS169" s="172"/>
      <c r="FT169" s="198">
        <v>160</v>
      </c>
      <c r="FU169" s="335"/>
      <c r="FV169" s="172"/>
      <c r="FW169" s="198">
        <v>160</v>
      </c>
      <c r="FX169" s="335"/>
      <c r="FY169" s="172"/>
      <c r="FZ169" s="198">
        <v>160</v>
      </c>
      <c r="GA169" s="335"/>
      <c r="GB169" s="172"/>
      <c r="GC169" s="256">
        <f t="shared" si="261"/>
        <v>0</v>
      </c>
      <c r="GD169" s="255">
        <f t="shared" si="262"/>
        <v>0</v>
      </c>
      <c r="GE169" s="230">
        <f t="shared" si="263"/>
        <v>0</v>
      </c>
      <c r="GF169" s="231">
        <f t="shared" si="264"/>
        <v>0</v>
      </c>
      <c r="GG169" s="1"/>
      <c r="GH169" s="1"/>
      <c r="GI169" s="357">
        <v>160</v>
      </c>
      <c r="GJ169" s="335"/>
      <c r="GK169" s="172"/>
      <c r="GL169" s="198">
        <v>160</v>
      </c>
      <c r="GM169" s="335"/>
      <c r="GN169" s="172"/>
      <c r="GO169" s="167">
        <v>160</v>
      </c>
      <c r="GP169" s="351"/>
      <c r="GQ169" s="172"/>
      <c r="GR169" s="167">
        <v>160</v>
      </c>
      <c r="GS169" s="351"/>
      <c r="GT169" s="172"/>
      <c r="GU169" s="167">
        <v>160</v>
      </c>
      <c r="GV169" s="351"/>
      <c r="GW169" s="172"/>
      <c r="GX169" s="167">
        <v>160</v>
      </c>
      <c r="GY169" s="351"/>
      <c r="GZ169" s="172"/>
      <c r="HA169" s="198">
        <v>160</v>
      </c>
      <c r="HB169" s="335"/>
      <c r="HC169" s="172"/>
      <c r="HD169" s="198">
        <v>160</v>
      </c>
      <c r="HE169" s="335"/>
      <c r="HF169" s="172"/>
      <c r="HG169" s="256">
        <f t="shared" si="265"/>
        <v>0</v>
      </c>
      <c r="HH169" s="255">
        <f t="shared" si="266"/>
        <v>0</v>
      </c>
      <c r="HI169" s="230">
        <f t="shared" si="267"/>
        <v>0</v>
      </c>
      <c r="HJ169" s="231">
        <f t="shared" si="268"/>
        <v>0</v>
      </c>
      <c r="HK169" s="1"/>
      <c r="HL169" s="1"/>
      <c r="HM169" s="167">
        <v>160</v>
      </c>
      <c r="HN169" s="351"/>
      <c r="HO169" s="172"/>
      <c r="HP169" s="167">
        <v>160</v>
      </c>
      <c r="HQ169" s="351"/>
      <c r="HR169" s="172"/>
      <c r="HS169" s="167">
        <v>160</v>
      </c>
      <c r="HT169" s="351"/>
      <c r="HU169" s="172"/>
      <c r="HV169" s="167">
        <v>160</v>
      </c>
      <c r="HW169" s="351"/>
      <c r="HX169" s="172"/>
      <c r="HY169" s="167">
        <v>160</v>
      </c>
      <c r="HZ169" s="351"/>
      <c r="IA169" s="172"/>
      <c r="IB169" s="167">
        <v>160</v>
      </c>
      <c r="IC169" s="351"/>
      <c r="ID169" s="172"/>
      <c r="IE169" s="167">
        <v>160</v>
      </c>
      <c r="IF169" s="351"/>
      <c r="IG169" s="172"/>
      <c r="IH169" s="167">
        <v>160</v>
      </c>
      <c r="II169" s="351"/>
      <c r="IJ169" s="172"/>
      <c r="IK169" s="256">
        <f t="shared" si="269"/>
        <v>0</v>
      </c>
      <c r="IL169" s="255">
        <f t="shared" si="270"/>
        <v>0</v>
      </c>
      <c r="IM169" s="230">
        <f t="shared" si="271"/>
        <v>0</v>
      </c>
      <c r="IN169" s="231">
        <f t="shared" si="272"/>
        <v>0</v>
      </c>
      <c r="IO169" s="1"/>
      <c r="IP169" s="1"/>
      <c r="IQ169" s="167">
        <v>160</v>
      </c>
      <c r="IR169" s="351"/>
      <c r="IS169" s="172"/>
      <c r="IT169" s="167">
        <v>160</v>
      </c>
      <c r="IU169" s="351"/>
      <c r="IV169" s="172"/>
      <c r="IW169" s="167">
        <v>160</v>
      </c>
      <c r="IX169" s="351"/>
      <c r="IY169" s="172"/>
      <c r="IZ169" s="167">
        <v>160</v>
      </c>
      <c r="JA169" s="351"/>
      <c r="JB169" s="172"/>
      <c r="JC169" s="167">
        <v>160</v>
      </c>
      <c r="JD169" s="351"/>
      <c r="JE169" s="172"/>
      <c r="JF169" s="167">
        <v>160</v>
      </c>
      <c r="JG169" s="351"/>
      <c r="JH169" s="172"/>
      <c r="JI169" s="209">
        <v>160</v>
      </c>
      <c r="JJ169" s="351"/>
      <c r="JK169" s="172"/>
      <c r="JL169" s="167">
        <v>160</v>
      </c>
      <c r="JM169" s="351"/>
      <c r="JN169" s="172"/>
      <c r="JO169" s="256">
        <f t="shared" si="273"/>
        <v>0</v>
      </c>
      <c r="JP169" s="255">
        <f t="shared" si="274"/>
        <v>0</v>
      </c>
      <c r="JQ169" s="230">
        <f t="shared" si="275"/>
        <v>0</v>
      </c>
      <c r="JR169" s="231">
        <f t="shared" si="276"/>
        <v>0</v>
      </c>
      <c r="JS169" s="1"/>
      <c r="JT169" s="1"/>
      <c r="JU169" s="357">
        <v>160</v>
      </c>
      <c r="JV169" s="335"/>
      <c r="JW169" s="172"/>
      <c r="JX169" s="167">
        <v>160</v>
      </c>
      <c r="JY169" s="351"/>
      <c r="JZ169" s="172"/>
      <c r="KA169" s="198">
        <v>160</v>
      </c>
      <c r="KB169" s="335"/>
      <c r="KC169" s="172"/>
      <c r="KD169" s="198">
        <v>160</v>
      </c>
      <c r="KE169" s="335"/>
      <c r="KF169" s="172"/>
      <c r="KG169" s="167">
        <v>160</v>
      </c>
      <c r="KH169" s="351"/>
      <c r="KI169" s="172"/>
      <c r="KJ169" s="167">
        <v>160</v>
      </c>
      <c r="KK169" s="351"/>
      <c r="KL169" s="172"/>
      <c r="KM169" s="167">
        <v>160</v>
      </c>
      <c r="KN169" s="351"/>
      <c r="KO169" s="172"/>
      <c r="KP169" s="167">
        <v>160</v>
      </c>
      <c r="KQ169" s="351"/>
      <c r="KR169" s="172"/>
      <c r="KS169" s="256">
        <f t="shared" si="277"/>
        <v>0</v>
      </c>
      <c r="KT169" s="255">
        <f t="shared" si="278"/>
        <v>0</v>
      </c>
      <c r="KU169" s="230">
        <f t="shared" si="279"/>
        <v>0</v>
      </c>
      <c r="KV169" s="231">
        <f t="shared" si="280"/>
        <v>0</v>
      </c>
      <c r="KW169" s="1"/>
      <c r="KX169" s="1"/>
      <c r="KY169" s="287" t="s">
        <v>300</v>
      </c>
      <c r="KZ169" s="365">
        <v>160</v>
      </c>
      <c r="LA169" s="335"/>
      <c r="LB169" s="180"/>
      <c r="LC169" s="256">
        <f t="shared" si="281"/>
        <v>0</v>
      </c>
      <c r="LD169" s="231">
        <f t="shared" si="282"/>
        <v>0</v>
      </c>
      <c r="LE169" s="230">
        <f t="shared" si="283"/>
        <v>0</v>
      </c>
      <c r="LF169" s="255">
        <f t="shared" si="284"/>
        <v>0</v>
      </c>
      <c r="LG169" s="297"/>
      <c r="LH169" s="1"/>
      <c r="LI169" s="1"/>
      <c r="LJ169" s="232">
        <f t="shared" si="286"/>
        <v>0</v>
      </c>
      <c r="LK169" s="259">
        <f t="shared" si="287"/>
        <v>0</v>
      </c>
      <c r="LL169" s="230">
        <f t="shared" si="288"/>
        <v>0</v>
      </c>
      <c r="LM169" s="231">
        <f t="shared" si="289"/>
        <v>0</v>
      </c>
      <c r="LN169" s="234">
        <f t="shared" si="290"/>
        <v>0</v>
      </c>
      <c r="LO169" s="233">
        <f t="shared" si="291"/>
        <v>0</v>
      </c>
      <c r="LP169" s="230">
        <f t="shared" si="292"/>
        <v>0</v>
      </c>
      <c r="LQ169" s="255">
        <f t="shared" si="293"/>
        <v>0</v>
      </c>
      <c r="LR169" s="426">
        <f t="shared" si="294"/>
        <v>0</v>
      </c>
      <c r="LS169" s="434">
        <f t="shared" si="295"/>
        <v>0</v>
      </c>
      <c r="LT169" s="426">
        <f t="shared" si="296"/>
        <v>0</v>
      </c>
      <c r="LU169" s="431">
        <f t="shared" si="297"/>
        <v>0</v>
      </c>
      <c r="LV169" s="429" t="s">
        <v>343</v>
      </c>
      <c r="LW169" s="434" t="s">
        <v>343</v>
      </c>
      <c r="LX169" s="426">
        <f t="shared" si="298"/>
        <v>0</v>
      </c>
      <c r="LY169" s="431">
        <f t="shared" si="299"/>
        <v>0</v>
      </c>
      <c r="LZ169" s="1"/>
      <c r="MD169" s="26"/>
      <c r="ME169" s="26"/>
      <c r="MG169" s="26"/>
    </row>
    <row r="170" spans="2:345" s="4" customFormat="1" ht="15" hidden="1" customHeight="1" x14ac:dyDescent="0.25">
      <c r="B170" s="46"/>
      <c r="C170" s="948"/>
      <c r="D170" s="949"/>
      <c r="E170" s="601"/>
      <c r="F170" s="602"/>
      <c r="G170" s="603"/>
      <c r="H170" s="58"/>
      <c r="I170" s="57">
        <f>INT(ROUND(F170,2)*(IF(RIGHT(G170,1)="*",data!$J$11*H170+(IF(H170&gt;0, data!$K$11,0)),(IF(G170&gt;0,data!$J$11*RIGHT(G170,5)+data!$K$11,0)))))</f>
        <v>0</v>
      </c>
      <c r="J170" s="57">
        <f t="shared" si="148"/>
        <v>0</v>
      </c>
      <c r="K170" s="594"/>
      <c r="L170" s="567"/>
      <c r="M170" s="131"/>
      <c r="N170" s="57">
        <f>INT(ROUND(F170,2)*(IF(J170&gt;0,(IF(L170="ano",data!$J$6,0)),0)))</f>
        <v>0</v>
      </c>
      <c r="O170" s="61">
        <f t="shared" si="149"/>
        <v>0</v>
      </c>
      <c r="P170" s="63">
        <f t="shared" si="150"/>
        <v>0</v>
      </c>
      <c r="Q170" s="26"/>
      <c r="R170" s="292" t="str">
        <f t="shared" si="151"/>
        <v/>
      </c>
      <c r="S170" s="293" t="str">
        <f t="shared" si="152"/>
        <v/>
      </c>
      <c r="T170" s="65" t="s">
        <v>343</v>
      </c>
      <c r="U170" s="294" t="str">
        <f t="shared" si="153"/>
        <v/>
      </c>
      <c r="V170" s="4">
        <f t="shared" si="285"/>
        <v>0</v>
      </c>
      <c r="W170" s="26">
        <f t="shared" si="154"/>
        <v>0</v>
      </c>
      <c r="X170" s="26">
        <f>IF(OR(G170=data!$I$18,G170=data!$I$19,G170=data!$I$20,G170=data!$I$21,G170=data!$I$22,G170=data!$I$23,G170=data!$I$24,G170=data!$I$25,G170=data!$I$26,G170=data!$I$27,G170=data!$I$28,G170=data!$I$29,G170=data!$I$30,G170=data!$I$31,G170=data!$I$32,G170=data!$I$33,G170=data!$I$34,G170=data!$I$35,G170=data!$I$36,G170=data!$I$37,G170=data!$I$38,G170=data!$I$39,G170=data!$I$40,G170=data!$I$41,G170=data!$I$42,G170=data!$I$43,G170=data!$I$44),1,0)</f>
        <v>0</v>
      </c>
      <c r="Z170" s="176" t="s">
        <v>300</v>
      </c>
      <c r="AA170" s="10"/>
      <c r="AB170" s="10"/>
      <c r="AC170" s="578">
        <v>160</v>
      </c>
      <c r="AD170" s="579"/>
      <c r="AE170" s="580"/>
      <c r="AF170" s="578">
        <v>160</v>
      </c>
      <c r="AG170" s="579"/>
      <c r="AH170" s="580"/>
      <c r="AI170" s="578">
        <v>160</v>
      </c>
      <c r="AJ170" s="579"/>
      <c r="AK170" s="580"/>
      <c r="AL170" s="578">
        <v>160</v>
      </c>
      <c r="AM170" s="579"/>
      <c r="AN170" s="580"/>
      <c r="AO170" s="578">
        <v>160</v>
      </c>
      <c r="AP170" s="579"/>
      <c r="AQ170" s="580"/>
      <c r="AR170" s="578">
        <v>160</v>
      </c>
      <c r="AS170" s="579"/>
      <c r="AT170" s="580"/>
      <c r="AU170" s="578">
        <v>160</v>
      </c>
      <c r="AV170" s="579"/>
      <c r="AW170" s="580"/>
      <c r="AX170" s="578">
        <v>160</v>
      </c>
      <c r="AY170" s="579"/>
      <c r="AZ170" s="580"/>
      <c r="BA170" s="578">
        <v>160</v>
      </c>
      <c r="BB170" s="579"/>
      <c r="BC170" s="580"/>
      <c r="BD170" s="578">
        <v>160</v>
      </c>
      <c r="BE170" s="579"/>
      <c r="BF170" s="580"/>
      <c r="BG170" s="578">
        <v>160</v>
      </c>
      <c r="BH170" s="579"/>
      <c r="BI170" s="580"/>
      <c r="BJ170" s="578">
        <v>160</v>
      </c>
      <c r="BK170" s="579"/>
      <c r="BL170" s="580"/>
      <c r="BM170" s="337">
        <f t="shared" si="207"/>
        <v>0</v>
      </c>
      <c r="BN170" s="231">
        <f t="shared" si="247"/>
        <v>0</v>
      </c>
      <c r="BO170" s="230">
        <f t="shared" si="208"/>
        <v>0</v>
      </c>
      <c r="BP170" s="231">
        <f t="shared" si="248"/>
        <v>0</v>
      </c>
      <c r="BQ170" s="1"/>
      <c r="BR170" s="1"/>
      <c r="BS170" s="177">
        <v>160</v>
      </c>
      <c r="BT170" s="591"/>
      <c r="BU170" s="178"/>
      <c r="BV170" s="177">
        <v>160</v>
      </c>
      <c r="BW170" s="591"/>
      <c r="BX170" s="178"/>
      <c r="BY170" s="177">
        <v>160</v>
      </c>
      <c r="BZ170" s="591"/>
      <c r="CA170" s="178"/>
      <c r="CB170" s="177">
        <v>160</v>
      </c>
      <c r="CC170" s="591"/>
      <c r="CD170" s="178"/>
      <c r="CE170" s="177">
        <v>160</v>
      </c>
      <c r="CF170" s="591"/>
      <c r="CG170" s="178"/>
      <c r="CH170" s="177">
        <v>160</v>
      </c>
      <c r="CI170" s="591"/>
      <c r="CJ170" s="178"/>
      <c r="CK170" s="177">
        <v>160</v>
      </c>
      <c r="CL170" s="591"/>
      <c r="CM170" s="178"/>
      <c r="CN170" s="177">
        <v>160</v>
      </c>
      <c r="CO170" s="591"/>
      <c r="CP170" s="178"/>
      <c r="CQ170" s="256">
        <f t="shared" si="249"/>
        <v>0</v>
      </c>
      <c r="CR170" s="255">
        <f t="shared" si="250"/>
        <v>0</v>
      </c>
      <c r="CS170" s="230">
        <f t="shared" si="251"/>
        <v>0</v>
      </c>
      <c r="CT170" s="231">
        <f t="shared" si="252"/>
        <v>0</v>
      </c>
      <c r="CU170" s="1"/>
      <c r="CV170" s="1"/>
      <c r="CW170" s="177">
        <v>160</v>
      </c>
      <c r="CX170" s="584"/>
      <c r="CY170" s="585"/>
      <c r="CZ170" s="205">
        <v>160</v>
      </c>
      <c r="DA170" s="579"/>
      <c r="DB170" s="585"/>
      <c r="DC170" s="205">
        <v>160</v>
      </c>
      <c r="DD170" s="579"/>
      <c r="DE170" s="585"/>
      <c r="DF170" s="205">
        <v>160</v>
      </c>
      <c r="DG170" s="579"/>
      <c r="DH170" s="585"/>
      <c r="DI170" s="205">
        <v>160</v>
      </c>
      <c r="DJ170" s="579"/>
      <c r="DK170" s="585"/>
      <c r="DL170" s="177">
        <v>160</v>
      </c>
      <c r="DM170" s="584"/>
      <c r="DN170" s="585"/>
      <c r="DO170" s="205">
        <v>160</v>
      </c>
      <c r="DP170" s="579"/>
      <c r="DQ170" s="585"/>
      <c r="DR170" s="205">
        <v>160</v>
      </c>
      <c r="DS170" s="579"/>
      <c r="DT170" s="585"/>
      <c r="DU170" s="256">
        <f t="shared" si="253"/>
        <v>0</v>
      </c>
      <c r="DV170" s="255">
        <f t="shared" si="254"/>
        <v>0</v>
      </c>
      <c r="DW170" s="230">
        <f t="shared" si="255"/>
        <v>0</v>
      </c>
      <c r="DX170" s="231">
        <f t="shared" si="256"/>
        <v>0</v>
      </c>
      <c r="DY170" s="1"/>
      <c r="DZ170" s="1"/>
      <c r="EA170" s="586">
        <v>160</v>
      </c>
      <c r="EB170" s="591"/>
      <c r="EC170" s="585"/>
      <c r="ED170" s="205">
        <v>160</v>
      </c>
      <c r="EE170" s="591"/>
      <c r="EF170" s="585"/>
      <c r="EG170" s="205">
        <v>160</v>
      </c>
      <c r="EH170" s="591"/>
      <c r="EI170" s="585"/>
      <c r="EJ170" s="205">
        <v>160</v>
      </c>
      <c r="EK170" s="591"/>
      <c r="EL170" s="585"/>
      <c r="EM170" s="177">
        <v>160</v>
      </c>
      <c r="EN170" s="584"/>
      <c r="EO170" s="585"/>
      <c r="EP170" s="205">
        <v>160</v>
      </c>
      <c r="EQ170" s="591"/>
      <c r="ER170" s="585"/>
      <c r="ES170" s="177">
        <v>160</v>
      </c>
      <c r="ET170" s="584"/>
      <c r="EU170" s="585"/>
      <c r="EV170" s="205">
        <v>160</v>
      </c>
      <c r="EW170" s="591"/>
      <c r="EX170" s="585"/>
      <c r="EY170" s="256">
        <f t="shared" si="257"/>
        <v>0</v>
      </c>
      <c r="EZ170" s="255">
        <f t="shared" si="258"/>
        <v>0</v>
      </c>
      <c r="FA170" s="230">
        <f t="shared" si="259"/>
        <v>0</v>
      </c>
      <c r="FB170" s="231">
        <f t="shared" si="260"/>
        <v>0</v>
      </c>
      <c r="FC170" s="1"/>
      <c r="FD170" s="1"/>
      <c r="FE170" s="586">
        <v>160</v>
      </c>
      <c r="FF170" s="591"/>
      <c r="FG170" s="585"/>
      <c r="FH170" s="205">
        <v>160</v>
      </c>
      <c r="FI170" s="591"/>
      <c r="FJ170" s="585"/>
      <c r="FK170" s="205">
        <v>160</v>
      </c>
      <c r="FL170" s="591"/>
      <c r="FM170" s="585"/>
      <c r="FN170" s="205">
        <v>160</v>
      </c>
      <c r="FO170" s="591"/>
      <c r="FP170" s="585"/>
      <c r="FQ170" s="205">
        <v>160</v>
      </c>
      <c r="FR170" s="591"/>
      <c r="FS170" s="585"/>
      <c r="FT170" s="205">
        <v>160</v>
      </c>
      <c r="FU170" s="591"/>
      <c r="FV170" s="585"/>
      <c r="FW170" s="205">
        <v>160</v>
      </c>
      <c r="FX170" s="591"/>
      <c r="FY170" s="585"/>
      <c r="FZ170" s="205">
        <v>160</v>
      </c>
      <c r="GA170" s="591"/>
      <c r="GB170" s="585"/>
      <c r="GC170" s="256">
        <f t="shared" si="261"/>
        <v>0</v>
      </c>
      <c r="GD170" s="255">
        <f t="shared" si="262"/>
        <v>0</v>
      </c>
      <c r="GE170" s="230">
        <f t="shared" si="263"/>
        <v>0</v>
      </c>
      <c r="GF170" s="231">
        <f t="shared" si="264"/>
        <v>0</v>
      </c>
      <c r="GG170" s="1"/>
      <c r="GH170" s="1"/>
      <c r="GI170" s="586">
        <v>160</v>
      </c>
      <c r="GJ170" s="591"/>
      <c r="GK170" s="585"/>
      <c r="GL170" s="205">
        <v>160</v>
      </c>
      <c r="GM170" s="591"/>
      <c r="GN170" s="585"/>
      <c r="GO170" s="177">
        <v>160</v>
      </c>
      <c r="GP170" s="584"/>
      <c r="GQ170" s="585"/>
      <c r="GR170" s="177">
        <v>160</v>
      </c>
      <c r="GS170" s="584"/>
      <c r="GT170" s="585"/>
      <c r="GU170" s="177">
        <v>160</v>
      </c>
      <c r="GV170" s="584"/>
      <c r="GW170" s="585"/>
      <c r="GX170" s="177">
        <v>160</v>
      </c>
      <c r="GY170" s="584"/>
      <c r="GZ170" s="585"/>
      <c r="HA170" s="205">
        <v>160</v>
      </c>
      <c r="HB170" s="591"/>
      <c r="HC170" s="585"/>
      <c r="HD170" s="205">
        <v>160</v>
      </c>
      <c r="HE170" s="591"/>
      <c r="HF170" s="585"/>
      <c r="HG170" s="256">
        <f t="shared" si="265"/>
        <v>0</v>
      </c>
      <c r="HH170" s="255">
        <f t="shared" si="266"/>
        <v>0</v>
      </c>
      <c r="HI170" s="230">
        <f t="shared" si="267"/>
        <v>0</v>
      </c>
      <c r="HJ170" s="231">
        <f t="shared" si="268"/>
        <v>0</v>
      </c>
      <c r="HK170" s="1"/>
      <c r="HL170" s="1"/>
      <c r="HM170" s="177">
        <v>160</v>
      </c>
      <c r="HN170" s="584"/>
      <c r="HO170" s="585"/>
      <c r="HP170" s="177">
        <v>160</v>
      </c>
      <c r="HQ170" s="584"/>
      <c r="HR170" s="585"/>
      <c r="HS170" s="177">
        <v>160</v>
      </c>
      <c r="HT170" s="584"/>
      <c r="HU170" s="585"/>
      <c r="HV170" s="177">
        <v>160</v>
      </c>
      <c r="HW170" s="584"/>
      <c r="HX170" s="585"/>
      <c r="HY170" s="177">
        <v>160</v>
      </c>
      <c r="HZ170" s="584"/>
      <c r="IA170" s="585"/>
      <c r="IB170" s="177">
        <v>160</v>
      </c>
      <c r="IC170" s="584"/>
      <c r="ID170" s="585"/>
      <c r="IE170" s="177">
        <v>160</v>
      </c>
      <c r="IF170" s="584"/>
      <c r="IG170" s="585"/>
      <c r="IH170" s="177">
        <v>160</v>
      </c>
      <c r="II170" s="584"/>
      <c r="IJ170" s="585"/>
      <c r="IK170" s="256">
        <f t="shared" si="269"/>
        <v>0</v>
      </c>
      <c r="IL170" s="255">
        <f t="shared" si="270"/>
        <v>0</v>
      </c>
      <c r="IM170" s="230">
        <f t="shared" si="271"/>
        <v>0</v>
      </c>
      <c r="IN170" s="231">
        <f t="shared" si="272"/>
        <v>0</v>
      </c>
      <c r="IO170" s="1"/>
      <c r="IP170" s="1"/>
      <c r="IQ170" s="177">
        <v>160</v>
      </c>
      <c r="IR170" s="584"/>
      <c r="IS170" s="585"/>
      <c r="IT170" s="177">
        <v>160</v>
      </c>
      <c r="IU170" s="584"/>
      <c r="IV170" s="585"/>
      <c r="IW170" s="177">
        <v>160</v>
      </c>
      <c r="IX170" s="584"/>
      <c r="IY170" s="585"/>
      <c r="IZ170" s="177">
        <v>160</v>
      </c>
      <c r="JA170" s="584"/>
      <c r="JB170" s="585"/>
      <c r="JC170" s="177">
        <v>160</v>
      </c>
      <c r="JD170" s="584"/>
      <c r="JE170" s="585"/>
      <c r="JF170" s="177">
        <v>160</v>
      </c>
      <c r="JG170" s="584"/>
      <c r="JH170" s="585"/>
      <c r="JI170" s="568">
        <v>160</v>
      </c>
      <c r="JJ170" s="584"/>
      <c r="JK170" s="585"/>
      <c r="JL170" s="177">
        <v>160</v>
      </c>
      <c r="JM170" s="584"/>
      <c r="JN170" s="585"/>
      <c r="JO170" s="256">
        <f t="shared" si="273"/>
        <v>0</v>
      </c>
      <c r="JP170" s="255">
        <f t="shared" si="274"/>
        <v>0</v>
      </c>
      <c r="JQ170" s="230">
        <f t="shared" si="275"/>
        <v>0</v>
      </c>
      <c r="JR170" s="231">
        <f t="shared" si="276"/>
        <v>0</v>
      </c>
      <c r="JS170" s="1"/>
      <c r="JT170" s="1"/>
      <c r="JU170" s="586">
        <v>160</v>
      </c>
      <c r="JV170" s="591"/>
      <c r="JW170" s="585"/>
      <c r="JX170" s="177">
        <v>160</v>
      </c>
      <c r="JY170" s="584"/>
      <c r="JZ170" s="585"/>
      <c r="KA170" s="205">
        <v>160</v>
      </c>
      <c r="KB170" s="591"/>
      <c r="KC170" s="585"/>
      <c r="KD170" s="205">
        <v>160</v>
      </c>
      <c r="KE170" s="591"/>
      <c r="KF170" s="585"/>
      <c r="KG170" s="177">
        <v>160</v>
      </c>
      <c r="KH170" s="584"/>
      <c r="KI170" s="585"/>
      <c r="KJ170" s="177">
        <v>160</v>
      </c>
      <c r="KK170" s="584"/>
      <c r="KL170" s="585"/>
      <c r="KM170" s="177">
        <v>160</v>
      </c>
      <c r="KN170" s="584"/>
      <c r="KO170" s="585"/>
      <c r="KP170" s="177">
        <v>160</v>
      </c>
      <c r="KQ170" s="584"/>
      <c r="KR170" s="585"/>
      <c r="KS170" s="256">
        <f t="shared" si="277"/>
        <v>0</v>
      </c>
      <c r="KT170" s="255">
        <f t="shared" si="278"/>
        <v>0</v>
      </c>
      <c r="KU170" s="230">
        <f t="shared" si="279"/>
        <v>0</v>
      </c>
      <c r="KV170" s="231">
        <f t="shared" si="280"/>
        <v>0</v>
      </c>
      <c r="KW170" s="1"/>
      <c r="KX170" s="1"/>
      <c r="KY170" s="589" t="s">
        <v>300</v>
      </c>
      <c r="KZ170" s="595">
        <v>160</v>
      </c>
      <c r="LA170" s="591"/>
      <c r="LB170" s="178"/>
      <c r="LC170" s="256">
        <f t="shared" si="281"/>
        <v>0</v>
      </c>
      <c r="LD170" s="231">
        <f t="shared" si="282"/>
        <v>0</v>
      </c>
      <c r="LE170" s="230">
        <f t="shared" si="283"/>
        <v>0</v>
      </c>
      <c r="LF170" s="255">
        <f t="shared" si="284"/>
        <v>0</v>
      </c>
      <c r="LG170" s="592"/>
      <c r="LH170" s="1"/>
      <c r="LI170" s="1"/>
      <c r="LJ170" s="232">
        <f t="shared" si="286"/>
        <v>0</v>
      </c>
      <c r="LK170" s="259">
        <f t="shared" si="287"/>
        <v>0</v>
      </c>
      <c r="LL170" s="230">
        <f t="shared" si="288"/>
        <v>0</v>
      </c>
      <c r="LM170" s="231">
        <f t="shared" si="289"/>
        <v>0</v>
      </c>
      <c r="LN170" s="234">
        <f t="shared" si="290"/>
        <v>0</v>
      </c>
      <c r="LO170" s="233">
        <f t="shared" si="291"/>
        <v>0</v>
      </c>
      <c r="LP170" s="230">
        <f t="shared" si="292"/>
        <v>0</v>
      </c>
      <c r="LQ170" s="255">
        <f t="shared" si="293"/>
        <v>0</v>
      </c>
      <c r="LR170" s="426">
        <f t="shared" si="294"/>
        <v>0</v>
      </c>
      <c r="LS170" s="434">
        <f t="shared" si="295"/>
        <v>0</v>
      </c>
      <c r="LT170" s="426">
        <f t="shared" si="296"/>
        <v>0</v>
      </c>
      <c r="LU170" s="431">
        <f t="shared" si="297"/>
        <v>0</v>
      </c>
      <c r="LV170" s="429" t="s">
        <v>343</v>
      </c>
      <c r="LW170" s="434" t="s">
        <v>343</v>
      </c>
      <c r="LX170" s="426">
        <f t="shared" si="298"/>
        <v>0</v>
      </c>
      <c r="LY170" s="431">
        <f t="shared" si="299"/>
        <v>0</v>
      </c>
      <c r="LZ170" s="1"/>
      <c r="MD170" s="26"/>
      <c r="ME170" s="26"/>
      <c r="MG170" s="26"/>
    </row>
    <row r="171" spans="2:345" s="4" customFormat="1" ht="16.5" customHeight="1" x14ac:dyDescent="0.25">
      <c r="B171" s="46" t="s">
        <v>366</v>
      </c>
      <c r="C171" s="952"/>
      <c r="D171" s="953"/>
      <c r="E171" s="313"/>
      <c r="F171" s="314"/>
      <c r="G171" s="315"/>
      <c r="H171" s="59"/>
      <c r="I171" s="57">
        <f>INT(ROUND(F171,2)*(IF(RIGHT(G171,1)="*",data!$J$11*H171+(IF(H171&gt;0, data!$K$11,0)),(IF(G171&gt;0,data!$J$11*RIGHT(G171,5)+data!$K$11,0)))))</f>
        <v>0</v>
      </c>
      <c r="J171" s="57">
        <f t="shared" si="148"/>
        <v>0</v>
      </c>
      <c r="K171" s="319"/>
      <c r="L171" s="320"/>
      <c r="M171" s="318"/>
      <c r="N171" s="57">
        <f>INT(ROUND(F171,2)*(IF(J171&gt;0,(IF(L171="ano",data!$J$6,0)),0)))</f>
        <v>0</v>
      </c>
      <c r="O171" s="61">
        <f t="shared" si="149"/>
        <v>0</v>
      </c>
      <c r="P171" s="63">
        <f t="shared" si="150"/>
        <v>0</v>
      </c>
      <c r="Q171" s="26"/>
      <c r="R171" s="292" t="str">
        <f t="shared" si="151"/>
        <v/>
      </c>
      <c r="S171" s="293" t="str">
        <f t="shared" si="152"/>
        <v/>
      </c>
      <c r="T171" s="65" t="s">
        <v>343</v>
      </c>
      <c r="U171" s="294" t="str">
        <f t="shared" si="153"/>
        <v/>
      </c>
      <c r="V171" s="4">
        <f t="shared" si="285"/>
        <v>0</v>
      </c>
      <c r="W171" s="26">
        <f t="shared" si="154"/>
        <v>0</v>
      </c>
      <c r="X171" s="26">
        <f>IF(OR(G171=data!$I$18,G171=data!$I$19,G171=data!$I$20,G171=data!$I$21,G171=data!$I$22,G171=data!$I$23,G171=data!$I$24,G171=data!$I$25,G171=data!$I$26,G171=data!$I$27,G171=data!$I$28,G171=data!$I$29,G171=data!$I$30,G171=data!$I$31,G171=data!$I$32,G171=data!$I$33,G171=data!$I$34,G171=data!$I$35,G171=data!$I$36,G171=data!$I$37,G171=data!$I$38,G171=data!$I$39,G171=data!$I$40,G171=data!$I$41,G171=data!$I$42,G171=data!$I$43,G171=data!$I$44),1,0)</f>
        <v>0</v>
      </c>
      <c r="Z171" s="179" t="s">
        <v>300</v>
      </c>
      <c r="AA171" s="10"/>
      <c r="AB171" s="10"/>
      <c r="AC171" s="171">
        <v>160</v>
      </c>
      <c r="AD171" s="336"/>
      <c r="AE171" s="227"/>
      <c r="AF171" s="171">
        <v>160</v>
      </c>
      <c r="AG171" s="336"/>
      <c r="AH171" s="227"/>
      <c r="AI171" s="171">
        <v>160</v>
      </c>
      <c r="AJ171" s="336"/>
      <c r="AK171" s="227"/>
      <c r="AL171" s="171">
        <v>160</v>
      </c>
      <c r="AM171" s="336"/>
      <c r="AN171" s="227"/>
      <c r="AO171" s="171">
        <v>160</v>
      </c>
      <c r="AP171" s="336"/>
      <c r="AQ171" s="227"/>
      <c r="AR171" s="171">
        <v>160</v>
      </c>
      <c r="AS171" s="336"/>
      <c r="AT171" s="227"/>
      <c r="AU171" s="171">
        <v>160</v>
      </c>
      <c r="AV171" s="336"/>
      <c r="AW171" s="227"/>
      <c r="AX171" s="171">
        <v>160</v>
      </c>
      <c r="AY171" s="336"/>
      <c r="AZ171" s="227"/>
      <c r="BA171" s="171">
        <v>160</v>
      </c>
      <c r="BB171" s="336"/>
      <c r="BC171" s="227"/>
      <c r="BD171" s="171">
        <v>160</v>
      </c>
      <c r="BE171" s="336"/>
      <c r="BF171" s="227"/>
      <c r="BG171" s="171">
        <v>160</v>
      </c>
      <c r="BH171" s="336"/>
      <c r="BI171" s="227"/>
      <c r="BJ171" s="171">
        <v>160</v>
      </c>
      <c r="BK171" s="336"/>
      <c r="BL171" s="227"/>
      <c r="BM171" s="337">
        <f t="shared" si="207"/>
        <v>0</v>
      </c>
      <c r="BN171" s="231">
        <f t="shared" si="247"/>
        <v>0</v>
      </c>
      <c r="BO171" s="230">
        <f t="shared" si="208"/>
        <v>0</v>
      </c>
      <c r="BP171" s="231">
        <f t="shared" si="248"/>
        <v>0</v>
      </c>
      <c r="BQ171" s="1"/>
      <c r="BR171" s="1"/>
      <c r="BS171" s="167">
        <v>160</v>
      </c>
      <c r="BT171" s="335"/>
      <c r="BU171" s="180"/>
      <c r="BV171" s="167">
        <v>160</v>
      </c>
      <c r="BW171" s="335"/>
      <c r="BX171" s="180"/>
      <c r="BY171" s="167">
        <v>160</v>
      </c>
      <c r="BZ171" s="335"/>
      <c r="CA171" s="180"/>
      <c r="CB171" s="167">
        <v>160</v>
      </c>
      <c r="CC171" s="335"/>
      <c r="CD171" s="180"/>
      <c r="CE171" s="167">
        <v>160</v>
      </c>
      <c r="CF171" s="335"/>
      <c r="CG171" s="180"/>
      <c r="CH171" s="167">
        <v>160</v>
      </c>
      <c r="CI171" s="335"/>
      <c r="CJ171" s="180"/>
      <c r="CK171" s="167">
        <v>160</v>
      </c>
      <c r="CL171" s="335"/>
      <c r="CM171" s="180"/>
      <c r="CN171" s="167">
        <v>160</v>
      </c>
      <c r="CO171" s="335"/>
      <c r="CP171" s="180"/>
      <c r="CQ171" s="256">
        <f t="shared" si="249"/>
        <v>0</v>
      </c>
      <c r="CR171" s="255">
        <f t="shared" si="250"/>
        <v>0</v>
      </c>
      <c r="CS171" s="230">
        <f t="shared" si="251"/>
        <v>0</v>
      </c>
      <c r="CT171" s="231">
        <f t="shared" si="252"/>
        <v>0</v>
      </c>
      <c r="CU171" s="1"/>
      <c r="CV171" s="1"/>
      <c r="CW171" s="167">
        <v>160</v>
      </c>
      <c r="CX171" s="351"/>
      <c r="CY171" s="172"/>
      <c r="CZ171" s="198">
        <v>160</v>
      </c>
      <c r="DA171" s="336"/>
      <c r="DB171" s="172"/>
      <c r="DC171" s="198">
        <v>160</v>
      </c>
      <c r="DD171" s="336"/>
      <c r="DE171" s="172"/>
      <c r="DF171" s="198">
        <v>160</v>
      </c>
      <c r="DG171" s="336"/>
      <c r="DH171" s="172"/>
      <c r="DI171" s="198">
        <v>160</v>
      </c>
      <c r="DJ171" s="336"/>
      <c r="DK171" s="172"/>
      <c r="DL171" s="167">
        <v>160</v>
      </c>
      <c r="DM171" s="351"/>
      <c r="DN171" s="172"/>
      <c r="DO171" s="198">
        <v>160</v>
      </c>
      <c r="DP171" s="336"/>
      <c r="DQ171" s="172"/>
      <c r="DR171" s="198">
        <v>160</v>
      </c>
      <c r="DS171" s="336"/>
      <c r="DT171" s="172"/>
      <c r="DU171" s="256">
        <f t="shared" si="253"/>
        <v>0</v>
      </c>
      <c r="DV171" s="255">
        <f t="shared" si="254"/>
        <v>0</v>
      </c>
      <c r="DW171" s="230">
        <f t="shared" si="255"/>
        <v>0</v>
      </c>
      <c r="DX171" s="231">
        <f t="shared" si="256"/>
        <v>0</v>
      </c>
      <c r="DY171" s="1"/>
      <c r="DZ171" s="1"/>
      <c r="EA171" s="357">
        <v>160</v>
      </c>
      <c r="EB171" s="335"/>
      <c r="EC171" s="172"/>
      <c r="ED171" s="198">
        <v>160</v>
      </c>
      <c r="EE171" s="335"/>
      <c r="EF171" s="172"/>
      <c r="EG171" s="198">
        <v>160</v>
      </c>
      <c r="EH171" s="335"/>
      <c r="EI171" s="172"/>
      <c r="EJ171" s="198">
        <v>160</v>
      </c>
      <c r="EK171" s="335"/>
      <c r="EL171" s="172"/>
      <c r="EM171" s="167">
        <v>160</v>
      </c>
      <c r="EN171" s="351"/>
      <c r="EO171" s="172"/>
      <c r="EP171" s="198">
        <v>160</v>
      </c>
      <c r="EQ171" s="335"/>
      <c r="ER171" s="172"/>
      <c r="ES171" s="167">
        <v>160</v>
      </c>
      <c r="ET171" s="351"/>
      <c r="EU171" s="172"/>
      <c r="EV171" s="198">
        <v>160</v>
      </c>
      <c r="EW171" s="335"/>
      <c r="EX171" s="172"/>
      <c r="EY171" s="256">
        <f t="shared" si="257"/>
        <v>0</v>
      </c>
      <c r="EZ171" s="255">
        <f t="shared" si="258"/>
        <v>0</v>
      </c>
      <c r="FA171" s="230">
        <f t="shared" si="259"/>
        <v>0</v>
      </c>
      <c r="FB171" s="231">
        <f t="shared" si="260"/>
        <v>0</v>
      </c>
      <c r="FC171" s="1"/>
      <c r="FD171" s="1"/>
      <c r="FE171" s="357">
        <v>160</v>
      </c>
      <c r="FF171" s="335"/>
      <c r="FG171" s="172"/>
      <c r="FH171" s="198">
        <v>160</v>
      </c>
      <c r="FI171" s="335"/>
      <c r="FJ171" s="172"/>
      <c r="FK171" s="198">
        <v>160</v>
      </c>
      <c r="FL171" s="335"/>
      <c r="FM171" s="172"/>
      <c r="FN171" s="198">
        <v>160</v>
      </c>
      <c r="FO171" s="335"/>
      <c r="FP171" s="172"/>
      <c r="FQ171" s="198">
        <v>160</v>
      </c>
      <c r="FR171" s="335"/>
      <c r="FS171" s="172"/>
      <c r="FT171" s="198">
        <v>160</v>
      </c>
      <c r="FU171" s="335"/>
      <c r="FV171" s="172"/>
      <c r="FW171" s="198">
        <v>160</v>
      </c>
      <c r="FX171" s="335"/>
      <c r="FY171" s="172"/>
      <c r="FZ171" s="198">
        <v>160</v>
      </c>
      <c r="GA171" s="335"/>
      <c r="GB171" s="172"/>
      <c r="GC171" s="256">
        <f t="shared" si="261"/>
        <v>0</v>
      </c>
      <c r="GD171" s="255">
        <f t="shared" si="262"/>
        <v>0</v>
      </c>
      <c r="GE171" s="230">
        <f t="shared" si="263"/>
        <v>0</v>
      </c>
      <c r="GF171" s="231">
        <f t="shared" si="264"/>
        <v>0</v>
      </c>
      <c r="GG171" s="1"/>
      <c r="GH171" s="1"/>
      <c r="GI171" s="357">
        <v>160</v>
      </c>
      <c r="GJ171" s="335"/>
      <c r="GK171" s="172"/>
      <c r="GL171" s="198">
        <v>160</v>
      </c>
      <c r="GM171" s="335"/>
      <c r="GN171" s="172"/>
      <c r="GO171" s="167">
        <v>160</v>
      </c>
      <c r="GP171" s="351"/>
      <c r="GQ171" s="172"/>
      <c r="GR171" s="167">
        <v>160</v>
      </c>
      <c r="GS171" s="351"/>
      <c r="GT171" s="172"/>
      <c r="GU171" s="167">
        <v>160</v>
      </c>
      <c r="GV171" s="351"/>
      <c r="GW171" s="172"/>
      <c r="GX171" s="167">
        <v>160</v>
      </c>
      <c r="GY171" s="351"/>
      <c r="GZ171" s="172"/>
      <c r="HA171" s="198">
        <v>160</v>
      </c>
      <c r="HB171" s="335"/>
      <c r="HC171" s="172"/>
      <c r="HD171" s="198">
        <v>160</v>
      </c>
      <c r="HE171" s="335"/>
      <c r="HF171" s="172"/>
      <c r="HG171" s="256">
        <f t="shared" si="265"/>
        <v>0</v>
      </c>
      <c r="HH171" s="255">
        <f t="shared" si="266"/>
        <v>0</v>
      </c>
      <c r="HI171" s="230">
        <f t="shared" si="267"/>
        <v>0</v>
      </c>
      <c r="HJ171" s="231">
        <f t="shared" si="268"/>
        <v>0</v>
      </c>
      <c r="HK171" s="1"/>
      <c r="HL171" s="1"/>
      <c r="HM171" s="167">
        <v>160</v>
      </c>
      <c r="HN171" s="351"/>
      <c r="HO171" s="172"/>
      <c r="HP171" s="167">
        <v>160</v>
      </c>
      <c r="HQ171" s="351"/>
      <c r="HR171" s="172"/>
      <c r="HS171" s="167">
        <v>160</v>
      </c>
      <c r="HT171" s="351"/>
      <c r="HU171" s="172"/>
      <c r="HV171" s="167">
        <v>160</v>
      </c>
      <c r="HW171" s="351"/>
      <c r="HX171" s="172"/>
      <c r="HY171" s="167">
        <v>160</v>
      </c>
      <c r="HZ171" s="351"/>
      <c r="IA171" s="172"/>
      <c r="IB171" s="167">
        <v>160</v>
      </c>
      <c r="IC171" s="351"/>
      <c r="ID171" s="172"/>
      <c r="IE171" s="167">
        <v>160</v>
      </c>
      <c r="IF171" s="351"/>
      <c r="IG171" s="172"/>
      <c r="IH171" s="167">
        <v>160</v>
      </c>
      <c r="II171" s="351"/>
      <c r="IJ171" s="172"/>
      <c r="IK171" s="256">
        <f t="shared" si="269"/>
        <v>0</v>
      </c>
      <c r="IL171" s="255">
        <f t="shared" si="270"/>
        <v>0</v>
      </c>
      <c r="IM171" s="230">
        <f t="shared" si="271"/>
        <v>0</v>
      </c>
      <c r="IN171" s="231">
        <f t="shared" si="272"/>
        <v>0</v>
      </c>
      <c r="IO171" s="1"/>
      <c r="IP171" s="1"/>
      <c r="IQ171" s="167">
        <v>160</v>
      </c>
      <c r="IR171" s="351"/>
      <c r="IS171" s="172"/>
      <c r="IT171" s="167">
        <v>160</v>
      </c>
      <c r="IU171" s="351"/>
      <c r="IV171" s="172"/>
      <c r="IW171" s="167">
        <v>160</v>
      </c>
      <c r="IX171" s="351"/>
      <c r="IY171" s="172"/>
      <c r="IZ171" s="167">
        <v>160</v>
      </c>
      <c r="JA171" s="351"/>
      <c r="JB171" s="172"/>
      <c r="JC171" s="167">
        <v>160</v>
      </c>
      <c r="JD171" s="351"/>
      <c r="JE171" s="172"/>
      <c r="JF171" s="167">
        <v>160</v>
      </c>
      <c r="JG171" s="351"/>
      <c r="JH171" s="172"/>
      <c r="JI171" s="209">
        <v>160</v>
      </c>
      <c r="JJ171" s="351"/>
      <c r="JK171" s="172"/>
      <c r="JL171" s="167">
        <v>160</v>
      </c>
      <c r="JM171" s="351"/>
      <c r="JN171" s="172"/>
      <c r="JO171" s="256">
        <f t="shared" si="273"/>
        <v>0</v>
      </c>
      <c r="JP171" s="255">
        <f t="shared" si="274"/>
        <v>0</v>
      </c>
      <c r="JQ171" s="230">
        <f t="shared" si="275"/>
        <v>0</v>
      </c>
      <c r="JR171" s="231">
        <f t="shared" si="276"/>
        <v>0</v>
      </c>
      <c r="JS171" s="1"/>
      <c r="JT171" s="1"/>
      <c r="JU171" s="357">
        <v>160</v>
      </c>
      <c r="JV171" s="335"/>
      <c r="JW171" s="172"/>
      <c r="JX171" s="167">
        <v>160</v>
      </c>
      <c r="JY171" s="351"/>
      <c r="JZ171" s="172"/>
      <c r="KA171" s="198">
        <v>160</v>
      </c>
      <c r="KB171" s="335"/>
      <c r="KC171" s="172"/>
      <c r="KD171" s="198">
        <v>160</v>
      </c>
      <c r="KE171" s="335"/>
      <c r="KF171" s="172"/>
      <c r="KG171" s="167">
        <v>160</v>
      </c>
      <c r="KH171" s="351"/>
      <c r="KI171" s="172"/>
      <c r="KJ171" s="167">
        <v>160</v>
      </c>
      <c r="KK171" s="351"/>
      <c r="KL171" s="172"/>
      <c r="KM171" s="167">
        <v>160</v>
      </c>
      <c r="KN171" s="351"/>
      <c r="KO171" s="172"/>
      <c r="KP171" s="167">
        <v>160</v>
      </c>
      <c r="KQ171" s="351"/>
      <c r="KR171" s="172"/>
      <c r="KS171" s="256">
        <f t="shared" si="277"/>
        <v>0</v>
      </c>
      <c r="KT171" s="255">
        <f t="shared" si="278"/>
        <v>0</v>
      </c>
      <c r="KU171" s="230">
        <f t="shared" si="279"/>
        <v>0</v>
      </c>
      <c r="KV171" s="231">
        <f t="shared" si="280"/>
        <v>0</v>
      </c>
      <c r="KW171" s="1"/>
      <c r="KX171" s="1"/>
      <c r="KY171" s="287" t="s">
        <v>300</v>
      </c>
      <c r="KZ171" s="365">
        <v>160</v>
      </c>
      <c r="LA171" s="335"/>
      <c r="LB171" s="180"/>
      <c r="LC171" s="256">
        <f t="shared" si="281"/>
        <v>0</v>
      </c>
      <c r="LD171" s="231">
        <f t="shared" si="282"/>
        <v>0</v>
      </c>
      <c r="LE171" s="230">
        <f t="shared" si="283"/>
        <v>0</v>
      </c>
      <c r="LF171" s="255">
        <f t="shared" si="284"/>
        <v>0</v>
      </c>
      <c r="LG171" s="297"/>
      <c r="LH171" s="1"/>
      <c r="LI171" s="1"/>
      <c r="LJ171" s="232">
        <f t="shared" si="286"/>
        <v>0</v>
      </c>
      <c r="LK171" s="259">
        <f t="shared" si="287"/>
        <v>0</v>
      </c>
      <c r="LL171" s="230">
        <f t="shared" si="288"/>
        <v>0</v>
      </c>
      <c r="LM171" s="231">
        <f t="shared" si="289"/>
        <v>0</v>
      </c>
      <c r="LN171" s="234">
        <f t="shared" si="290"/>
        <v>0</v>
      </c>
      <c r="LO171" s="233">
        <f t="shared" si="291"/>
        <v>0</v>
      </c>
      <c r="LP171" s="230">
        <f t="shared" si="292"/>
        <v>0</v>
      </c>
      <c r="LQ171" s="255">
        <f t="shared" si="293"/>
        <v>0</v>
      </c>
      <c r="LR171" s="426">
        <f t="shared" si="294"/>
        <v>0</v>
      </c>
      <c r="LS171" s="434">
        <f t="shared" si="295"/>
        <v>0</v>
      </c>
      <c r="LT171" s="426">
        <f t="shared" si="296"/>
        <v>0</v>
      </c>
      <c r="LU171" s="431">
        <f t="shared" si="297"/>
        <v>0</v>
      </c>
      <c r="LV171" s="429" t="s">
        <v>343</v>
      </c>
      <c r="LW171" s="434" t="s">
        <v>343</v>
      </c>
      <c r="LX171" s="426">
        <f t="shared" si="298"/>
        <v>0</v>
      </c>
      <c r="LY171" s="431">
        <f t="shared" si="299"/>
        <v>0</v>
      </c>
      <c r="LZ171" s="1"/>
      <c r="MD171" s="26"/>
      <c r="ME171" s="26"/>
      <c r="MG171" s="26"/>
    </row>
    <row r="172" spans="2:345" s="4" customFormat="1" ht="15" hidden="1" customHeight="1" x14ac:dyDescent="0.25">
      <c r="B172" s="46"/>
      <c r="C172" s="948"/>
      <c r="D172" s="949"/>
      <c r="E172" s="601"/>
      <c r="F172" s="602"/>
      <c r="G172" s="603"/>
      <c r="H172" s="58"/>
      <c r="I172" s="57">
        <f>INT(ROUND(F172,2)*(IF(RIGHT(G172,1)="*",data!$J$11*H172+(IF(H172&gt;0, data!$K$11,0)),(IF(G172&gt;0,data!$J$11*RIGHT(G172,5)+data!$K$11,0)))))</f>
        <v>0</v>
      </c>
      <c r="J172" s="57">
        <f t="shared" si="148"/>
        <v>0</v>
      </c>
      <c r="K172" s="594"/>
      <c r="L172" s="567"/>
      <c r="M172" s="131"/>
      <c r="N172" s="57">
        <f>INT(ROUND(F172,2)*(IF(J172&gt;0,(IF(L172="ano",data!$J$6,0)),0)))</f>
        <v>0</v>
      </c>
      <c r="O172" s="61">
        <f t="shared" si="149"/>
        <v>0</v>
      </c>
      <c r="P172" s="63">
        <f t="shared" si="150"/>
        <v>0</v>
      </c>
      <c r="Q172" s="26"/>
      <c r="R172" s="292" t="str">
        <f t="shared" si="151"/>
        <v/>
      </c>
      <c r="S172" s="293" t="str">
        <f t="shared" si="152"/>
        <v/>
      </c>
      <c r="T172" s="65" t="s">
        <v>343</v>
      </c>
      <c r="U172" s="294" t="str">
        <f t="shared" si="153"/>
        <v/>
      </c>
      <c r="V172" s="4">
        <f t="shared" si="285"/>
        <v>0</v>
      </c>
      <c r="W172" s="26">
        <f t="shared" si="154"/>
        <v>0</v>
      </c>
      <c r="X172" s="26">
        <f>IF(OR(G172=data!$I$18,G172=data!$I$19,G172=data!$I$20,G172=data!$I$21,G172=data!$I$22,G172=data!$I$23,G172=data!$I$24,G172=data!$I$25,G172=data!$I$26,G172=data!$I$27,G172=data!$I$28,G172=data!$I$29,G172=data!$I$30,G172=data!$I$31,G172=data!$I$32,G172=data!$I$33,G172=data!$I$34,G172=data!$I$35,G172=data!$I$36,G172=data!$I$37,G172=data!$I$38,G172=data!$I$39,G172=data!$I$40,G172=data!$I$41,G172=data!$I$42,G172=data!$I$43,G172=data!$I$44),1,0)</f>
        <v>0</v>
      </c>
      <c r="Z172" s="176" t="s">
        <v>300</v>
      </c>
      <c r="AA172" s="10"/>
      <c r="AB172" s="10"/>
      <c r="AC172" s="578">
        <v>160</v>
      </c>
      <c r="AD172" s="579"/>
      <c r="AE172" s="580"/>
      <c r="AF172" s="578">
        <v>160</v>
      </c>
      <c r="AG172" s="579"/>
      <c r="AH172" s="580"/>
      <c r="AI172" s="578">
        <v>160</v>
      </c>
      <c r="AJ172" s="579"/>
      <c r="AK172" s="580"/>
      <c r="AL172" s="578">
        <v>160</v>
      </c>
      <c r="AM172" s="579"/>
      <c r="AN172" s="580"/>
      <c r="AO172" s="578">
        <v>160</v>
      </c>
      <c r="AP172" s="579"/>
      <c r="AQ172" s="580"/>
      <c r="AR172" s="578">
        <v>160</v>
      </c>
      <c r="AS172" s="579"/>
      <c r="AT172" s="580"/>
      <c r="AU172" s="578">
        <v>160</v>
      </c>
      <c r="AV172" s="579"/>
      <c r="AW172" s="580"/>
      <c r="AX172" s="578">
        <v>160</v>
      </c>
      <c r="AY172" s="579"/>
      <c r="AZ172" s="580"/>
      <c r="BA172" s="578">
        <v>160</v>
      </c>
      <c r="BB172" s="579"/>
      <c r="BC172" s="580"/>
      <c r="BD172" s="578">
        <v>160</v>
      </c>
      <c r="BE172" s="579"/>
      <c r="BF172" s="580"/>
      <c r="BG172" s="578">
        <v>160</v>
      </c>
      <c r="BH172" s="579"/>
      <c r="BI172" s="580"/>
      <c r="BJ172" s="578">
        <v>160</v>
      </c>
      <c r="BK172" s="579"/>
      <c r="BL172" s="580"/>
      <c r="BM172" s="337">
        <f t="shared" si="207"/>
        <v>0</v>
      </c>
      <c r="BN172" s="231">
        <f t="shared" si="247"/>
        <v>0</v>
      </c>
      <c r="BO172" s="230">
        <f t="shared" si="208"/>
        <v>0</v>
      </c>
      <c r="BP172" s="231">
        <f t="shared" si="248"/>
        <v>0</v>
      </c>
      <c r="BQ172" s="1"/>
      <c r="BR172" s="1"/>
      <c r="BS172" s="177">
        <v>160</v>
      </c>
      <c r="BT172" s="591"/>
      <c r="BU172" s="178"/>
      <c r="BV172" s="177">
        <v>160</v>
      </c>
      <c r="BW172" s="591"/>
      <c r="BX172" s="178"/>
      <c r="BY172" s="177">
        <v>160</v>
      </c>
      <c r="BZ172" s="591"/>
      <c r="CA172" s="178"/>
      <c r="CB172" s="177">
        <v>160</v>
      </c>
      <c r="CC172" s="591"/>
      <c r="CD172" s="178"/>
      <c r="CE172" s="177">
        <v>160</v>
      </c>
      <c r="CF172" s="591"/>
      <c r="CG172" s="178"/>
      <c r="CH172" s="177">
        <v>160</v>
      </c>
      <c r="CI172" s="591"/>
      <c r="CJ172" s="178"/>
      <c r="CK172" s="177">
        <v>160</v>
      </c>
      <c r="CL172" s="591"/>
      <c r="CM172" s="178"/>
      <c r="CN172" s="177">
        <v>160</v>
      </c>
      <c r="CO172" s="591"/>
      <c r="CP172" s="178"/>
      <c r="CQ172" s="256">
        <f t="shared" si="249"/>
        <v>0</v>
      </c>
      <c r="CR172" s="255">
        <f t="shared" si="250"/>
        <v>0</v>
      </c>
      <c r="CS172" s="230">
        <f t="shared" si="251"/>
        <v>0</v>
      </c>
      <c r="CT172" s="231">
        <f t="shared" si="252"/>
        <v>0</v>
      </c>
      <c r="CU172" s="1"/>
      <c r="CV172" s="1"/>
      <c r="CW172" s="177">
        <v>160</v>
      </c>
      <c r="CX172" s="584"/>
      <c r="CY172" s="585"/>
      <c r="CZ172" s="205">
        <v>160</v>
      </c>
      <c r="DA172" s="579"/>
      <c r="DB172" s="585"/>
      <c r="DC172" s="205">
        <v>160</v>
      </c>
      <c r="DD172" s="579"/>
      <c r="DE172" s="585"/>
      <c r="DF172" s="205">
        <v>160</v>
      </c>
      <c r="DG172" s="579"/>
      <c r="DH172" s="585"/>
      <c r="DI172" s="205">
        <v>160</v>
      </c>
      <c r="DJ172" s="579"/>
      <c r="DK172" s="585"/>
      <c r="DL172" s="177">
        <v>160</v>
      </c>
      <c r="DM172" s="584"/>
      <c r="DN172" s="585"/>
      <c r="DO172" s="205">
        <v>160</v>
      </c>
      <c r="DP172" s="579"/>
      <c r="DQ172" s="585"/>
      <c r="DR172" s="205">
        <v>160</v>
      </c>
      <c r="DS172" s="579"/>
      <c r="DT172" s="585"/>
      <c r="DU172" s="256">
        <f t="shared" si="253"/>
        <v>0</v>
      </c>
      <c r="DV172" s="255">
        <f t="shared" si="254"/>
        <v>0</v>
      </c>
      <c r="DW172" s="230">
        <f t="shared" si="255"/>
        <v>0</v>
      </c>
      <c r="DX172" s="231">
        <f t="shared" si="256"/>
        <v>0</v>
      </c>
      <c r="DY172" s="1"/>
      <c r="DZ172" s="1"/>
      <c r="EA172" s="586">
        <v>160</v>
      </c>
      <c r="EB172" s="591"/>
      <c r="EC172" s="585"/>
      <c r="ED172" s="205">
        <v>160</v>
      </c>
      <c r="EE172" s="591"/>
      <c r="EF172" s="585"/>
      <c r="EG172" s="205">
        <v>160</v>
      </c>
      <c r="EH172" s="591"/>
      <c r="EI172" s="585"/>
      <c r="EJ172" s="205">
        <v>160</v>
      </c>
      <c r="EK172" s="591"/>
      <c r="EL172" s="585"/>
      <c r="EM172" s="177">
        <v>160</v>
      </c>
      <c r="EN172" s="584"/>
      <c r="EO172" s="585"/>
      <c r="EP172" s="205">
        <v>160</v>
      </c>
      <c r="EQ172" s="591"/>
      <c r="ER172" s="585"/>
      <c r="ES172" s="177">
        <v>160</v>
      </c>
      <c r="ET172" s="584"/>
      <c r="EU172" s="585"/>
      <c r="EV172" s="205">
        <v>160</v>
      </c>
      <c r="EW172" s="591"/>
      <c r="EX172" s="585"/>
      <c r="EY172" s="256">
        <f t="shared" si="257"/>
        <v>0</v>
      </c>
      <c r="EZ172" s="255">
        <f t="shared" si="258"/>
        <v>0</v>
      </c>
      <c r="FA172" s="230">
        <f t="shared" si="259"/>
        <v>0</v>
      </c>
      <c r="FB172" s="231">
        <f t="shared" si="260"/>
        <v>0</v>
      </c>
      <c r="FC172" s="1"/>
      <c r="FD172" s="1"/>
      <c r="FE172" s="586">
        <v>160</v>
      </c>
      <c r="FF172" s="591"/>
      <c r="FG172" s="585"/>
      <c r="FH172" s="205">
        <v>160</v>
      </c>
      <c r="FI172" s="591"/>
      <c r="FJ172" s="585"/>
      <c r="FK172" s="205">
        <v>160</v>
      </c>
      <c r="FL172" s="591"/>
      <c r="FM172" s="585"/>
      <c r="FN172" s="205">
        <v>160</v>
      </c>
      <c r="FO172" s="591"/>
      <c r="FP172" s="585"/>
      <c r="FQ172" s="205">
        <v>160</v>
      </c>
      <c r="FR172" s="591"/>
      <c r="FS172" s="585"/>
      <c r="FT172" s="205">
        <v>160</v>
      </c>
      <c r="FU172" s="591"/>
      <c r="FV172" s="585"/>
      <c r="FW172" s="205">
        <v>160</v>
      </c>
      <c r="FX172" s="591"/>
      <c r="FY172" s="585"/>
      <c r="FZ172" s="205">
        <v>160</v>
      </c>
      <c r="GA172" s="591"/>
      <c r="GB172" s="585"/>
      <c r="GC172" s="256">
        <f t="shared" si="261"/>
        <v>0</v>
      </c>
      <c r="GD172" s="255">
        <f t="shared" si="262"/>
        <v>0</v>
      </c>
      <c r="GE172" s="230">
        <f t="shared" si="263"/>
        <v>0</v>
      </c>
      <c r="GF172" s="231">
        <f t="shared" si="264"/>
        <v>0</v>
      </c>
      <c r="GG172" s="1"/>
      <c r="GH172" s="1"/>
      <c r="GI172" s="586">
        <v>160</v>
      </c>
      <c r="GJ172" s="591"/>
      <c r="GK172" s="585"/>
      <c r="GL172" s="205">
        <v>160</v>
      </c>
      <c r="GM172" s="591"/>
      <c r="GN172" s="585"/>
      <c r="GO172" s="177">
        <v>160</v>
      </c>
      <c r="GP172" s="584"/>
      <c r="GQ172" s="585"/>
      <c r="GR172" s="177">
        <v>160</v>
      </c>
      <c r="GS172" s="584"/>
      <c r="GT172" s="585"/>
      <c r="GU172" s="177">
        <v>160</v>
      </c>
      <c r="GV172" s="584"/>
      <c r="GW172" s="585"/>
      <c r="GX172" s="177">
        <v>160</v>
      </c>
      <c r="GY172" s="584"/>
      <c r="GZ172" s="585"/>
      <c r="HA172" s="205">
        <v>160</v>
      </c>
      <c r="HB172" s="591"/>
      <c r="HC172" s="585"/>
      <c r="HD172" s="205">
        <v>160</v>
      </c>
      <c r="HE172" s="591"/>
      <c r="HF172" s="585"/>
      <c r="HG172" s="256">
        <f t="shared" si="265"/>
        <v>0</v>
      </c>
      <c r="HH172" s="255">
        <f t="shared" si="266"/>
        <v>0</v>
      </c>
      <c r="HI172" s="230">
        <f t="shared" si="267"/>
        <v>0</v>
      </c>
      <c r="HJ172" s="231">
        <f t="shared" si="268"/>
        <v>0</v>
      </c>
      <c r="HK172" s="1"/>
      <c r="HL172" s="1"/>
      <c r="HM172" s="177">
        <v>160</v>
      </c>
      <c r="HN172" s="584"/>
      <c r="HO172" s="585"/>
      <c r="HP172" s="177">
        <v>160</v>
      </c>
      <c r="HQ172" s="584"/>
      <c r="HR172" s="585"/>
      <c r="HS172" s="177">
        <v>160</v>
      </c>
      <c r="HT172" s="584"/>
      <c r="HU172" s="585"/>
      <c r="HV172" s="177">
        <v>160</v>
      </c>
      <c r="HW172" s="584"/>
      <c r="HX172" s="585"/>
      <c r="HY172" s="177">
        <v>160</v>
      </c>
      <c r="HZ172" s="584"/>
      <c r="IA172" s="585"/>
      <c r="IB172" s="177">
        <v>160</v>
      </c>
      <c r="IC172" s="584"/>
      <c r="ID172" s="585"/>
      <c r="IE172" s="177">
        <v>160</v>
      </c>
      <c r="IF172" s="584"/>
      <c r="IG172" s="585"/>
      <c r="IH172" s="177">
        <v>160</v>
      </c>
      <c r="II172" s="584"/>
      <c r="IJ172" s="585"/>
      <c r="IK172" s="256">
        <f t="shared" si="269"/>
        <v>0</v>
      </c>
      <c r="IL172" s="255">
        <f t="shared" si="270"/>
        <v>0</v>
      </c>
      <c r="IM172" s="230">
        <f t="shared" si="271"/>
        <v>0</v>
      </c>
      <c r="IN172" s="231">
        <f t="shared" si="272"/>
        <v>0</v>
      </c>
      <c r="IO172" s="1"/>
      <c r="IP172" s="1"/>
      <c r="IQ172" s="177">
        <v>160</v>
      </c>
      <c r="IR172" s="584"/>
      <c r="IS172" s="585"/>
      <c r="IT172" s="177">
        <v>160</v>
      </c>
      <c r="IU172" s="584"/>
      <c r="IV172" s="585"/>
      <c r="IW172" s="177">
        <v>160</v>
      </c>
      <c r="IX172" s="584"/>
      <c r="IY172" s="585"/>
      <c r="IZ172" s="177">
        <v>160</v>
      </c>
      <c r="JA172" s="584"/>
      <c r="JB172" s="585"/>
      <c r="JC172" s="177">
        <v>160</v>
      </c>
      <c r="JD172" s="584"/>
      <c r="JE172" s="585"/>
      <c r="JF172" s="177">
        <v>160</v>
      </c>
      <c r="JG172" s="584"/>
      <c r="JH172" s="585"/>
      <c r="JI172" s="568">
        <v>160</v>
      </c>
      <c r="JJ172" s="584"/>
      <c r="JK172" s="585"/>
      <c r="JL172" s="177">
        <v>160</v>
      </c>
      <c r="JM172" s="584"/>
      <c r="JN172" s="585"/>
      <c r="JO172" s="256">
        <f t="shared" si="273"/>
        <v>0</v>
      </c>
      <c r="JP172" s="255">
        <f t="shared" si="274"/>
        <v>0</v>
      </c>
      <c r="JQ172" s="230">
        <f t="shared" si="275"/>
        <v>0</v>
      </c>
      <c r="JR172" s="231">
        <f t="shared" si="276"/>
        <v>0</v>
      </c>
      <c r="JS172" s="1"/>
      <c r="JT172" s="1"/>
      <c r="JU172" s="586">
        <v>160</v>
      </c>
      <c r="JV172" s="591"/>
      <c r="JW172" s="585"/>
      <c r="JX172" s="177">
        <v>160</v>
      </c>
      <c r="JY172" s="584"/>
      <c r="JZ172" s="585"/>
      <c r="KA172" s="205">
        <v>160</v>
      </c>
      <c r="KB172" s="591"/>
      <c r="KC172" s="585"/>
      <c r="KD172" s="205">
        <v>160</v>
      </c>
      <c r="KE172" s="591"/>
      <c r="KF172" s="585"/>
      <c r="KG172" s="177">
        <v>160</v>
      </c>
      <c r="KH172" s="584"/>
      <c r="KI172" s="585"/>
      <c r="KJ172" s="177">
        <v>160</v>
      </c>
      <c r="KK172" s="584"/>
      <c r="KL172" s="585"/>
      <c r="KM172" s="177">
        <v>160</v>
      </c>
      <c r="KN172" s="584"/>
      <c r="KO172" s="585"/>
      <c r="KP172" s="177">
        <v>160</v>
      </c>
      <c r="KQ172" s="584"/>
      <c r="KR172" s="585"/>
      <c r="KS172" s="256">
        <f t="shared" si="277"/>
        <v>0</v>
      </c>
      <c r="KT172" s="255">
        <f t="shared" si="278"/>
        <v>0</v>
      </c>
      <c r="KU172" s="230">
        <f t="shared" si="279"/>
        <v>0</v>
      </c>
      <c r="KV172" s="231">
        <f t="shared" si="280"/>
        <v>0</v>
      </c>
      <c r="KW172" s="1"/>
      <c r="KX172" s="1"/>
      <c r="KY172" s="589" t="s">
        <v>300</v>
      </c>
      <c r="KZ172" s="595">
        <v>160</v>
      </c>
      <c r="LA172" s="591"/>
      <c r="LB172" s="178"/>
      <c r="LC172" s="256">
        <f t="shared" si="281"/>
        <v>0</v>
      </c>
      <c r="LD172" s="231">
        <f t="shared" si="282"/>
        <v>0</v>
      </c>
      <c r="LE172" s="230">
        <f t="shared" si="283"/>
        <v>0</v>
      </c>
      <c r="LF172" s="255">
        <f t="shared" si="284"/>
        <v>0</v>
      </c>
      <c r="LG172" s="592"/>
      <c r="LH172" s="1"/>
      <c r="LI172" s="1"/>
      <c r="LJ172" s="232">
        <f t="shared" si="286"/>
        <v>0</v>
      </c>
      <c r="LK172" s="259">
        <f t="shared" si="287"/>
        <v>0</v>
      </c>
      <c r="LL172" s="230">
        <f t="shared" si="288"/>
        <v>0</v>
      </c>
      <c r="LM172" s="231">
        <f t="shared" si="289"/>
        <v>0</v>
      </c>
      <c r="LN172" s="234">
        <f t="shared" si="290"/>
        <v>0</v>
      </c>
      <c r="LO172" s="233">
        <f t="shared" si="291"/>
        <v>0</v>
      </c>
      <c r="LP172" s="230">
        <f t="shared" si="292"/>
        <v>0</v>
      </c>
      <c r="LQ172" s="255">
        <f t="shared" si="293"/>
        <v>0</v>
      </c>
      <c r="LR172" s="426">
        <f t="shared" si="294"/>
        <v>0</v>
      </c>
      <c r="LS172" s="434">
        <f t="shared" si="295"/>
        <v>0</v>
      </c>
      <c r="LT172" s="426">
        <f t="shared" si="296"/>
        <v>0</v>
      </c>
      <c r="LU172" s="431">
        <f t="shared" si="297"/>
        <v>0</v>
      </c>
      <c r="LV172" s="429" t="s">
        <v>343</v>
      </c>
      <c r="LW172" s="434" t="s">
        <v>343</v>
      </c>
      <c r="LX172" s="426">
        <f t="shared" si="298"/>
        <v>0</v>
      </c>
      <c r="LY172" s="431">
        <f t="shared" si="299"/>
        <v>0</v>
      </c>
      <c r="LZ172" s="1"/>
      <c r="MD172" s="26"/>
      <c r="ME172" s="26"/>
      <c r="MG172" s="26"/>
    </row>
    <row r="173" spans="2:345" s="4" customFormat="1" ht="16.5" customHeight="1" x14ac:dyDescent="0.25">
      <c r="B173" s="46" t="s">
        <v>367</v>
      </c>
      <c r="C173" s="952"/>
      <c r="D173" s="953"/>
      <c r="E173" s="313"/>
      <c r="F173" s="314"/>
      <c r="G173" s="315"/>
      <c r="H173" s="59"/>
      <c r="I173" s="57">
        <f>INT(ROUND(F173,2)*(IF(RIGHT(G173,1)="*",data!$J$11*H173+(IF(H173&gt;0, data!$K$11,0)),(IF(G173&gt;0,data!$J$11*RIGHT(G173,5)+data!$K$11,0)))))</f>
        <v>0</v>
      </c>
      <c r="J173" s="57">
        <f t="shared" si="148"/>
        <v>0</v>
      </c>
      <c r="K173" s="319"/>
      <c r="L173" s="320"/>
      <c r="M173" s="318"/>
      <c r="N173" s="57">
        <f>INT(ROUND(F173,2)*(IF(J173&gt;0,(IF(L173="ano",data!$J$6,0)),0)))</f>
        <v>0</v>
      </c>
      <c r="O173" s="61">
        <f t="shared" si="149"/>
        <v>0</v>
      </c>
      <c r="P173" s="63">
        <f t="shared" si="150"/>
        <v>0</v>
      </c>
      <c r="Q173" s="26"/>
      <c r="R173" s="292" t="str">
        <f t="shared" si="151"/>
        <v/>
      </c>
      <c r="S173" s="293" t="str">
        <f t="shared" si="152"/>
        <v/>
      </c>
      <c r="T173" s="65" t="s">
        <v>343</v>
      </c>
      <c r="U173" s="294" t="str">
        <f t="shared" si="153"/>
        <v/>
      </c>
      <c r="V173" s="4">
        <f t="shared" si="285"/>
        <v>0</v>
      </c>
      <c r="W173" s="26">
        <f t="shared" si="154"/>
        <v>0</v>
      </c>
      <c r="X173" s="26">
        <f>IF(OR(G173=data!$I$18,G173=data!$I$19,G173=data!$I$20,G173=data!$I$21,G173=data!$I$22,G173=data!$I$23,G173=data!$I$24,G173=data!$I$25,G173=data!$I$26,G173=data!$I$27,G173=data!$I$28,G173=data!$I$29,G173=data!$I$30,G173=data!$I$31,G173=data!$I$32,G173=data!$I$33,G173=data!$I$34,G173=data!$I$35,G173=data!$I$36,G173=data!$I$37,G173=data!$I$38,G173=data!$I$39,G173=data!$I$40,G173=data!$I$41,G173=data!$I$42,G173=data!$I$43,G173=data!$I$44),1,0)</f>
        <v>0</v>
      </c>
      <c r="Z173" s="179" t="s">
        <v>300</v>
      </c>
      <c r="AA173" s="10"/>
      <c r="AB173" s="10"/>
      <c r="AC173" s="171">
        <v>160</v>
      </c>
      <c r="AD173" s="336"/>
      <c r="AE173" s="227"/>
      <c r="AF173" s="171">
        <v>160</v>
      </c>
      <c r="AG173" s="336"/>
      <c r="AH173" s="227"/>
      <c r="AI173" s="171">
        <v>160</v>
      </c>
      <c r="AJ173" s="336"/>
      <c r="AK173" s="227"/>
      <c r="AL173" s="171">
        <v>160</v>
      </c>
      <c r="AM173" s="336"/>
      <c r="AN173" s="227"/>
      <c r="AO173" s="171">
        <v>160</v>
      </c>
      <c r="AP173" s="336"/>
      <c r="AQ173" s="227"/>
      <c r="AR173" s="171">
        <v>160</v>
      </c>
      <c r="AS173" s="336"/>
      <c r="AT173" s="227"/>
      <c r="AU173" s="171">
        <v>160</v>
      </c>
      <c r="AV173" s="336"/>
      <c r="AW173" s="227"/>
      <c r="AX173" s="171">
        <v>160</v>
      </c>
      <c r="AY173" s="336"/>
      <c r="AZ173" s="227"/>
      <c r="BA173" s="171">
        <v>160</v>
      </c>
      <c r="BB173" s="336"/>
      <c r="BC173" s="227"/>
      <c r="BD173" s="171">
        <v>160</v>
      </c>
      <c r="BE173" s="336"/>
      <c r="BF173" s="227"/>
      <c r="BG173" s="171">
        <v>160</v>
      </c>
      <c r="BH173" s="336"/>
      <c r="BI173" s="227"/>
      <c r="BJ173" s="171">
        <v>160</v>
      </c>
      <c r="BK173" s="336"/>
      <c r="BL173" s="227"/>
      <c r="BM173" s="337">
        <f t="shared" si="207"/>
        <v>0</v>
      </c>
      <c r="BN173" s="231">
        <f t="shared" si="247"/>
        <v>0</v>
      </c>
      <c r="BO173" s="230">
        <f t="shared" si="208"/>
        <v>0</v>
      </c>
      <c r="BP173" s="231">
        <f t="shared" si="248"/>
        <v>0</v>
      </c>
      <c r="BQ173" s="1"/>
      <c r="BR173" s="1"/>
      <c r="BS173" s="167">
        <v>160</v>
      </c>
      <c r="BT173" s="335"/>
      <c r="BU173" s="180"/>
      <c r="BV173" s="167">
        <v>160</v>
      </c>
      <c r="BW173" s="335"/>
      <c r="BX173" s="180"/>
      <c r="BY173" s="167">
        <v>160</v>
      </c>
      <c r="BZ173" s="335"/>
      <c r="CA173" s="180"/>
      <c r="CB173" s="167">
        <v>160</v>
      </c>
      <c r="CC173" s="335"/>
      <c r="CD173" s="180"/>
      <c r="CE173" s="167">
        <v>160</v>
      </c>
      <c r="CF173" s="335"/>
      <c r="CG173" s="180"/>
      <c r="CH173" s="167">
        <v>160</v>
      </c>
      <c r="CI173" s="335"/>
      <c r="CJ173" s="180"/>
      <c r="CK173" s="167">
        <v>160</v>
      </c>
      <c r="CL173" s="335"/>
      <c r="CM173" s="180"/>
      <c r="CN173" s="167">
        <v>160</v>
      </c>
      <c r="CO173" s="335"/>
      <c r="CP173" s="180"/>
      <c r="CQ173" s="256">
        <f t="shared" si="249"/>
        <v>0</v>
      </c>
      <c r="CR173" s="255">
        <f t="shared" si="250"/>
        <v>0</v>
      </c>
      <c r="CS173" s="230">
        <f t="shared" si="251"/>
        <v>0</v>
      </c>
      <c r="CT173" s="231">
        <f t="shared" si="252"/>
        <v>0</v>
      </c>
      <c r="CU173" s="1"/>
      <c r="CV173" s="1"/>
      <c r="CW173" s="167">
        <v>160</v>
      </c>
      <c r="CX173" s="351"/>
      <c r="CY173" s="172"/>
      <c r="CZ173" s="198">
        <v>160</v>
      </c>
      <c r="DA173" s="336"/>
      <c r="DB173" s="172"/>
      <c r="DC173" s="198">
        <v>160</v>
      </c>
      <c r="DD173" s="336"/>
      <c r="DE173" s="172"/>
      <c r="DF173" s="198">
        <v>160</v>
      </c>
      <c r="DG173" s="336"/>
      <c r="DH173" s="172"/>
      <c r="DI173" s="198">
        <v>160</v>
      </c>
      <c r="DJ173" s="336"/>
      <c r="DK173" s="172"/>
      <c r="DL173" s="167">
        <v>160</v>
      </c>
      <c r="DM173" s="351"/>
      <c r="DN173" s="172"/>
      <c r="DO173" s="198">
        <v>160</v>
      </c>
      <c r="DP173" s="336"/>
      <c r="DQ173" s="172"/>
      <c r="DR173" s="198">
        <v>160</v>
      </c>
      <c r="DS173" s="336"/>
      <c r="DT173" s="172"/>
      <c r="DU173" s="256">
        <f t="shared" si="253"/>
        <v>0</v>
      </c>
      <c r="DV173" s="255">
        <f t="shared" si="254"/>
        <v>0</v>
      </c>
      <c r="DW173" s="230">
        <f t="shared" si="255"/>
        <v>0</v>
      </c>
      <c r="DX173" s="231">
        <f t="shared" si="256"/>
        <v>0</v>
      </c>
      <c r="DY173" s="1"/>
      <c r="DZ173" s="1"/>
      <c r="EA173" s="357">
        <v>160</v>
      </c>
      <c r="EB173" s="335"/>
      <c r="EC173" s="172"/>
      <c r="ED173" s="198">
        <v>160</v>
      </c>
      <c r="EE173" s="335"/>
      <c r="EF173" s="172"/>
      <c r="EG173" s="198">
        <v>160</v>
      </c>
      <c r="EH173" s="335"/>
      <c r="EI173" s="172"/>
      <c r="EJ173" s="198">
        <v>160</v>
      </c>
      <c r="EK173" s="335"/>
      <c r="EL173" s="172"/>
      <c r="EM173" s="167">
        <v>160</v>
      </c>
      <c r="EN173" s="351"/>
      <c r="EO173" s="172"/>
      <c r="EP173" s="198">
        <v>160</v>
      </c>
      <c r="EQ173" s="335"/>
      <c r="ER173" s="172"/>
      <c r="ES173" s="167">
        <v>160</v>
      </c>
      <c r="ET173" s="351"/>
      <c r="EU173" s="172"/>
      <c r="EV173" s="198">
        <v>160</v>
      </c>
      <c r="EW173" s="335"/>
      <c r="EX173" s="172"/>
      <c r="EY173" s="256">
        <f t="shared" si="257"/>
        <v>0</v>
      </c>
      <c r="EZ173" s="255">
        <f t="shared" si="258"/>
        <v>0</v>
      </c>
      <c r="FA173" s="230">
        <f t="shared" si="259"/>
        <v>0</v>
      </c>
      <c r="FB173" s="231">
        <f t="shared" si="260"/>
        <v>0</v>
      </c>
      <c r="FC173" s="1"/>
      <c r="FD173" s="1"/>
      <c r="FE173" s="357">
        <v>160</v>
      </c>
      <c r="FF173" s="335"/>
      <c r="FG173" s="172"/>
      <c r="FH173" s="198">
        <v>160</v>
      </c>
      <c r="FI173" s="335"/>
      <c r="FJ173" s="172"/>
      <c r="FK173" s="198">
        <v>160</v>
      </c>
      <c r="FL173" s="335"/>
      <c r="FM173" s="172"/>
      <c r="FN173" s="198">
        <v>160</v>
      </c>
      <c r="FO173" s="335"/>
      <c r="FP173" s="172"/>
      <c r="FQ173" s="198">
        <v>160</v>
      </c>
      <c r="FR173" s="335"/>
      <c r="FS173" s="172"/>
      <c r="FT173" s="198">
        <v>160</v>
      </c>
      <c r="FU173" s="335"/>
      <c r="FV173" s="172"/>
      <c r="FW173" s="198">
        <v>160</v>
      </c>
      <c r="FX173" s="335"/>
      <c r="FY173" s="172"/>
      <c r="FZ173" s="198">
        <v>160</v>
      </c>
      <c r="GA173" s="335"/>
      <c r="GB173" s="172"/>
      <c r="GC173" s="256">
        <f t="shared" si="261"/>
        <v>0</v>
      </c>
      <c r="GD173" s="255">
        <f t="shared" si="262"/>
        <v>0</v>
      </c>
      <c r="GE173" s="230">
        <f t="shared" si="263"/>
        <v>0</v>
      </c>
      <c r="GF173" s="231">
        <f t="shared" si="264"/>
        <v>0</v>
      </c>
      <c r="GG173" s="1"/>
      <c r="GH173" s="1"/>
      <c r="GI173" s="357">
        <v>160</v>
      </c>
      <c r="GJ173" s="335"/>
      <c r="GK173" s="172"/>
      <c r="GL173" s="198">
        <v>160</v>
      </c>
      <c r="GM173" s="335"/>
      <c r="GN173" s="172"/>
      <c r="GO173" s="167">
        <v>160</v>
      </c>
      <c r="GP173" s="351"/>
      <c r="GQ173" s="172"/>
      <c r="GR173" s="167">
        <v>160</v>
      </c>
      <c r="GS173" s="351"/>
      <c r="GT173" s="172"/>
      <c r="GU173" s="167">
        <v>160</v>
      </c>
      <c r="GV173" s="351"/>
      <c r="GW173" s="172"/>
      <c r="GX173" s="167">
        <v>160</v>
      </c>
      <c r="GY173" s="351"/>
      <c r="GZ173" s="172"/>
      <c r="HA173" s="198">
        <v>160</v>
      </c>
      <c r="HB173" s="335"/>
      <c r="HC173" s="172"/>
      <c r="HD173" s="198">
        <v>160</v>
      </c>
      <c r="HE173" s="335"/>
      <c r="HF173" s="172"/>
      <c r="HG173" s="256">
        <f t="shared" si="265"/>
        <v>0</v>
      </c>
      <c r="HH173" s="255">
        <f t="shared" si="266"/>
        <v>0</v>
      </c>
      <c r="HI173" s="230">
        <f t="shared" si="267"/>
        <v>0</v>
      </c>
      <c r="HJ173" s="231">
        <f t="shared" si="268"/>
        <v>0</v>
      </c>
      <c r="HK173" s="1"/>
      <c r="HL173" s="1"/>
      <c r="HM173" s="167">
        <v>160</v>
      </c>
      <c r="HN173" s="351"/>
      <c r="HO173" s="172"/>
      <c r="HP173" s="167">
        <v>160</v>
      </c>
      <c r="HQ173" s="351"/>
      <c r="HR173" s="172"/>
      <c r="HS173" s="167">
        <v>160</v>
      </c>
      <c r="HT173" s="351"/>
      <c r="HU173" s="172"/>
      <c r="HV173" s="167">
        <v>160</v>
      </c>
      <c r="HW173" s="351"/>
      <c r="HX173" s="172"/>
      <c r="HY173" s="167">
        <v>160</v>
      </c>
      <c r="HZ173" s="351"/>
      <c r="IA173" s="172"/>
      <c r="IB173" s="167">
        <v>160</v>
      </c>
      <c r="IC173" s="351"/>
      <c r="ID173" s="172"/>
      <c r="IE173" s="167">
        <v>160</v>
      </c>
      <c r="IF173" s="351"/>
      <c r="IG173" s="172"/>
      <c r="IH173" s="167">
        <v>160</v>
      </c>
      <c r="II173" s="351"/>
      <c r="IJ173" s="172"/>
      <c r="IK173" s="256">
        <f t="shared" si="269"/>
        <v>0</v>
      </c>
      <c r="IL173" s="255">
        <f t="shared" si="270"/>
        <v>0</v>
      </c>
      <c r="IM173" s="230">
        <f t="shared" si="271"/>
        <v>0</v>
      </c>
      <c r="IN173" s="231">
        <f t="shared" si="272"/>
        <v>0</v>
      </c>
      <c r="IO173" s="1"/>
      <c r="IP173" s="1"/>
      <c r="IQ173" s="167">
        <v>160</v>
      </c>
      <c r="IR173" s="351"/>
      <c r="IS173" s="172"/>
      <c r="IT173" s="167">
        <v>160</v>
      </c>
      <c r="IU173" s="351"/>
      <c r="IV173" s="172"/>
      <c r="IW173" s="167">
        <v>160</v>
      </c>
      <c r="IX173" s="351"/>
      <c r="IY173" s="172"/>
      <c r="IZ173" s="167">
        <v>160</v>
      </c>
      <c r="JA173" s="351"/>
      <c r="JB173" s="172"/>
      <c r="JC173" s="167">
        <v>160</v>
      </c>
      <c r="JD173" s="351"/>
      <c r="JE173" s="172"/>
      <c r="JF173" s="167">
        <v>160</v>
      </c>
      <c r="JG173" s="351"/>
      <c r="JH173" s="172"/>
      <c r="JI173" s="209">
        <v>160</v>
      </c>
      <c r="JJ173" s="351"/>
      <c r="JK173" s="172"/>
      <c r="JL173" s="167">
        <v>160</v>
      </c>
      <c r="JM173" s="351"/>
      <c r="JN173" s="172"/>
      <c r="JO173" s="256">
        <f t="shared" si="273"/>
        <v>0</v>
      </c>
      <c r="JP173" s="255">
        <f t="shared" si="274"/>
        <v>0</v>
      </c>
      <c r="JQ173" s="230">
        <f t="shared" si="275"/>
        <v>0</v>
      </c>
      <c r="JR173" s="231">
        <f t="shared" si="276"/>
        <v>0</v>
      </c>
      <c r="JS173" s="1"/>
      <c r="JT173" s="1"/>
      <c r="JU173" s="357">
        <v>160</v>
      </c>
      <c r="JV173" s="335"/>
      <c r="JW173" s="172"/>
      <c r="JX173" s="167">
        <v>160</v>
      </c>
      <c r="JY173" s="351"/>
      <c r="JZ173" s="172"/>
      <c r="KA173" s="198">
        <v>160</v>
      </c>
      <c r="KB173" s="335"/>
      <c r="KC173" s="172"/>
      <c r="KD173" s="198">
        <v>160</v>
      </c>
      <c r="KE173" s="335"/>
      <c r="KF173" s="172"/>
      <c r="KG173" s="167">
        <v>160</v>
      </c>
      <c r="KH173" s="351"/>
      <c r="KI173" s="172"/>
      <c r="KJ173" s="167">
        <v>160</v>
      </c>
      <c r="KK173" s="351"/>
      <c r="KL173" s="172"/>
      <c r="KM173" s="167">
        <v>160</v>
      </c>
      <c r="KN173" s="351"/>
      <c r="KO173" s="172"/>
      <c r="KP173" s="167">
        <v>160</v>
      </c>
      <c r="KQ173" s="351"/>
      <c r="KR173" s="172"/>
      <c r="KS173" s="256">
        <f t="shared" si="277"/>
        <v>0</v>
      </c>
      <c r="KT173" s="255">
        <f t="shared" si="278"/>
        <v>0</v>
      </c>
      <c r="KU173" s="230">
        <f t="shared" si="279"/>
        <v>0</v>
      </c>
      <c r="KV173" s="231">
        <f t="shared" si="280"/>
        <v>0</v>
      </c>
      <c r="KW173" s="1"/>
      <c r="KX173" s="1"/>
      <c r="KY173" s="287" t="s">
        <v>300</v>
      </c>
      <c r="KZ173" s="365">
        <v>160</v>
      </c>
      <c r="LA173" s="335"/>
      <c r="LB173" s="180"/>
      <c r="LC173" s="256">
        <f t="shared" si="281"/>
        <v>0</v>
      </c>
      <c r="LD173" s="231">
        <f t="shared" si="282"/>
        <v>0</v>
      </c>
      <c r="LE173" s="230">
        <f t="shared" si="283"/>
        <v>0</v>
      </c>
      <c r="LF173" s="255">
        <f t="shared" si="284"/>
        <v>0</v>
      </c>
      <c r="LG173" s="297"/>
      <c r="LH173" s="1"/>
      <c r="LI173" s="1"/>
      <c r="LJ173" s="232">
        <f t="shared" si="286"/>
        <v>0</v>
      </c>
      <c r="LK173" s="259">
        <f t="shared" si="287"/>
        <v>0</v>
      </c>
      <c r="LL173" s="230">
        <f t="shared" si="288"/>
        <v>0</v>
      </c>
      <c r="LM173" s="231">
        <f t="shared" si="289"/>
        <v>0</v>
      </c>
      <c r="LN173" s="234">
        <f t="shared" si="290"/>
        <v>0</v>
      </c>
      <c r="LO173" s="233">
        <f t="shared" si="291"/>
        <v>0</v>
      </c>
      <c r="LP173" s="230">
        <f t="shared" si="292"/>
        <v>0</v>
      </c>
      <c r="LQ173" s="255">
        <f t="shared" si="293"/>
        <v>0</v>
      </c>
      <c r="LR173" s="426">
        <f t="shared" si="294"/>
        <v>0</v>
      </c>
      <c r="LS173" s="434">
        <f t="shared" si="295"/>
        <v>0</v>
      </c>
      <c r="LT173" s="426">
        <f t="shared" si="296"/>
        <v>0</v>
      </c>
      <c r="LU173" s="431">
        <f t="shared" si="297"/>
        <v>0</v>
      </c>
      <c r="LV173" s="429" t="s">
        <v>343</v>
      </c>
      <c r="LW173" s="434" t="s">
        <v>343</v>
      </c>
      <c r="LX173" s="426">
        <f t="shared" si="298"/>
        <v>0</v>
      </c>
      <c r="LY173" s="431">
        <f t="shared" si="299"/>
        <v>0</v>
      </c>
      <c r="LZ173" s="1"/>
      <c r="MD173" s="26"/>
      <c r="ME173" s="26"/>
      <c r="MG173" s="26"/>
    </row>
    <row r="174" spans="2:345" s="4" customFormat="1" ht="15" hidden="1" customHeight="1" x14ac:dyDescent="0.25">
      <c r="B174" s="46"/>
      <c r="C174" s="948"/>
      <c r="D174" s="949"/>
      <c r="E174" s="601"/>
      <c r="F174" s="602"/>
      <c r="G174" s="603"/>
      <c r="H174" s="58"/>
      <c r="I174" s="57">
        <f>INT(ROUND(F174,2)*(IF(RIGHT(G174,1)="*",data!$J$11*H174+(IF(H174&gt;0, data!$K$11,0)),(IF(G174&gt;0,data!$J$11*RIGHT(G174,5)+data!$K$11,0)))))</f>
        <v>0</v>
      </c>
      <c r="J174" s="57">
        <f t="shared" si="148"/>
        <v>0</v>
      </c>
      <c r="K174" s="594"/>
      <c r="L174" s="567"/>
      <c r="M174" s="131"/>
      <c r="N174" s="57">
        <f>INT(ROUND(F174,2)*(IF(J174&gt;0,(IF(L174="ano",data!$J$6,0)),0)))</f>
        <v>0</v>
      </c>
      <c r="O174" s="61">
        <f t="shared" si="149"/>
        <v>0</v>
      </c>
      <c r="P174" s="63">
        <f t="shared" si="150"/>
        <v>0</v>
      </c>
      <c r="Q174" s="26"/>
      <c r="R174" s="292" t="str">
        <f t="shared" si="151"/>
        <v/>
      </c>
      <c r="S174" s="293" t="str">
        <f t="shared" si="152"/>
        <v/>
      </c>
      <c r="T174" s="65" t="s">
        <v>343</v>
      </c>
      <c r="U174" s="294" t="str">
        <f t="shared" si="153"/>
        <v/>
      </c>
      <c r="V174" s="4">
        <f t="shared" si="285"/>
        <v>0</v>
      </c>
      <c r="W174" s="26">
        <f t="shared" si="154"/>
        <v>0</v>
      </c>
      <c r="X174" s="26">
        <f>IF(OR(G174=data!$I$18,G174=data!$I$19,G174=data!$I$20,G174=data!$I$21,G174=data!$I$22,G174=data!$I$23,G174=data!$I$24,G174=data!$I$25,G174=data!$I$26,G174=data!$I$27,G174=data!$I$28,G174=data!$I$29,G174=data!$I$30,G174=data!$I$31,G174=data!$I$32,G174=data!$I$33,G174=data!$I$34,G174=data!$I$35,G174=data!$I$36,G174=data!$I$37,G174=data!$I$38,G174=data!$I$39,G174=data!$I$40,G174=data!$I$41,G174=data!$I$42,G174=data!$I$43,G174=data!$I$44),1,0)</f>
        <v>0</v>
      </c>
      <c r="Z174" s="176" t="s">
        <v>300</v>
      </c>
      <c r="AA174" s="10"/>
      <c r="AB174" s="10"/>
      <c r="AC174" s="578">
        <v>160</v>
      </c>
      <c r="AD174" s="579"/>
      <c r="AE174" s="580"/>
      <c r="AF174" s="578">
        <v>160</v>
      </c>
      <c r="AG174" s="579"/>
      <c r="AH174" s="580"/>
      <c r="AI174" s="578">
        <v>160</v>
      </c>
      <c r="AJ174" s="579"/>
      <c r="AK174" s="580"/>
      <c r="AL174" s="578">
        <v>160</v>
      </c>
      <c r="AM174" s="579"/>
      <c r="AN174" s="580"/>
      <c r="AO174" s="578">
        <v>160</v>
      </c>
      <c r="AP174" s="579"/>
      <c r="AQ174" s="580"/>
      <c r="AR174" s="578">
        <v>160</v>
      </c>
      <c r="AS174" s="579"/>
      <c r="AT174" s="580"/>
      <c r="AU174" s="578">
        <v>160</v>
      </c>
      <c r="AV174" s="579"/>
      <c r="AW174" s="580"/>
      <c r="AX174" s="578">
        <v>160</v>
      </c>
      <c r="AY174" s="579"/>
      <c r="AZ174" s="580"/>
      <c r="BA174" s="578">
        <v>160</v>
      </c>
      <c r="BB174" s="579"/>
      <c r="BC174" s="580"/>
      <c r="BD174" s="578">
        <v>160</v>
      </c>
      <c r="BE174" s="579"/>
      <c r="BF174" s="580"/>
      <c r="BG174" s="578">
        <v>160</v>
      </c>
      <c r="BH174" s="579"/>
      <c r="BI174" s="580"/>
      <c r="BJ174" s="578">
        <v>160</v>
      </c>
      <c r="BK174" s="579"/>
      <c r="BL174" s="580"/>
      <c r="BM174" s="337">
        <f t="shared" si="207"/>
        <v>0</v>
      </c>
      <c r="BN174" s="231">
        <f t="shared" si="247"/>
        <v>0</v>
      </c>
      <c r="BO174" s="230">
        <f t="shared" si="208"/>
        <v>0</v>
      </c>
      <c r="BP174" s="231">
        <f t="shared" si="248"/>
        <v>0</v>
      </c>
      <c r="BQ174" s="1"/>
      <c r="BR174" s="1"/>
      <c r="BS174" s="177">
        <v>160</v>
      </c>
      <c r="BT174" s="591"/>
      <c r="BU174" s="178"/>
      <c r="BV174" s="177">
        <v>160</v>
      </c>
      <c r="BW174" s="591"/>
      <c r="BX174" s="178"/>
      <c r="BY174" s="177">
        <v>160</v>
      </c>
      <c r="BZ174" s="591"/>
      <c r="CA174" s="178"/>
      <c r="CB174" s="177">
        <v>160</v>
      </c>
      <c r="CC174" s="591"/>
      <c r="CD174" s="178"/>
      <c r="CE174" s="177">
        <v>160</v>
      </c>
      <c r="CF174" s="591"/>
      <c r="CG174" s="178"/>
      <c r="CH174" s="177">
        <v>160</v>
      </c>
      <c r="CI174" s="591"/>
      <c r="CJ174" s="178"/>
      <c r="CK174" s="177">
        <v>160</v>
      </c>
      <c r="CL174" s="591"/>
      <c r="CM174" s="178"/>
      <c r="CN174" s="177">
        <v>160</v>
      </c>
      <c r="CO174" s="591"/>
      <c r="CP174" s="178"/>
      <c r="CQ174" s="256">
        <f t="shared" si="249"/>
        <v>0</v>
      </c>
      <c r="CR174" s="255">
        <f t="shared" si="250"/>
        <v>0</v>
      </c>
      <c r="CS174" s="230">
        <f t="shared" si="251"/>
        <v>0</v>
      </c>
      <c r="CT174" s="231">
        <f t="shared" si="252"/>
        <v>0</v>
      </c>
      <c r="CU174" s="1"/>
      <c r="CV174" s="1"/>
      <c r="CW174" s="177">
        <v>160</v>
      </c>
      <c r="CX174" s="584"/>
      <c r="CY174" s="585"/>
      <c r="CZ174" s="205">
        <v>160</v>
      </c>
      <c r="DA174" s="579"/>
      <c r="DB174" s="585"/>
      <c r="DC174" s="205">
        <v>160</v>
      </c>
      <c r="DD174" s="579"/>
      <c r="DE174" s="585"/>
      <c r="DF174" s="205">
        <v>160</v>
      </c>
      <c r="DG174" s="579"/>
      <c r="DH174" s="585"/>
      <c r="DI174" s="205">
        <v>160</v>
      </c>
      <c r="DJ174" s="579"/>
      <c r="DK174" s="585"/>
      <c r="DL174" s="177">
        <v>160</v>
      </c>
      <c r="DM174" s="584"/>
      <c r="DN174" s="585"/>
      <c r="DO174" s="205">
        <v>160</v>
      </c>
      <c r="DP174" s="579"/>
      <c r="DQ174" s="585"/>
      <c r="DR174" s="205">
        <v>160</v>
      </c>
      <c r="DS174" s="579"/>
      <c r="DT174" s="585"/>
      <c r="DU174" s="256">
        <f t="shared" si="253"/>
        <v>0</v>
      </c>
      <c r="DV174" s="255">
        <f t="shared" si="254"/>
        <v>0</v>
      </c>
      <c r="DW174" s="230">
        <f t="shared" si="255"/>
        <v>0</v>
      </c>
      <c r="DX174" s="231">
        <f t="shared" si="256"/>
        <v>0</v>
      </c>
      <c r="DY174" s="1"/>
      <c r="DZ174" s="1"/>
      <c r="EA174" s="586">
        <v>160</v>
      </c>
      <c r="EB174" s="591"/>
      <c r="EC174" s="585"/>
      <c r="ED174" s="205">
        <v>160</v>
      </c>
      <c r="EE174" s="591"/>
      <c r="EF174" s="585"/>
      <c r="EG174" s="205">
        <v>160</v>
      </c>
      <c r="EH174" s="591"/>
      <c r="EI174" s="585"/>
      <c r="EJ174" s="205">
        <v>160</v>
      </c>
      <c r="EK174" s="591"/>
      <c r="EL174" s="585"/>
      <c r="EM174" s="177">
        <v>160</v>
      </c>
      <c r="EN174" s="584"/>
      <c r="EO174" s="585"/>
      <c r="EP174" s="205">
        <v>160</v>
      </c>
      <c r="EQ174" s="591"/>
      <c r="ER174" s="585"/>
      <c r="ES174" s="177">
        <v>160</v>
      </c>
      <c r="ET174" s="584"/>
      <c r="EU174" s="585"/>
      <c r="EV174" s="205">
        <v>160</v>
      </c>
      <c r="EW174" s="591"/>
      <c r="EX174" s="585"/>
      <c r="EY174" s="256">
        <f t="shared" si="257"/>
        <v>0</v>
      </c>
      <c r="EZ174" s="255">
        <f t="shared" si="258"/>
        <v>0</v>
      </c>
      <c r="FA174" s="230">
        <f t="shared" si="259"/>
        <v>0</v>
      </c>
      <c r="FB174" s="231">
        <f t="shared" si="260"/>
        <v>0</v>
      </c>
      <c r="FC174" s="1"/>
      <c r="FD174" s="1"/>
      <c r="FE174" s="586">
        <v>160</v>
      </c>
      <c r="FF174" s="591"/>
      <c r="FG174" s="585"/>
      <c r="FH174" s="205">
        <v>160</v>
      </c>
      <c r="FI174" s="591"/>
      <c r="FJ174" s="585"/>
      <c r="FK174" s="205">
        <v>160</v>
      </c>
      <c r="FL174" s="591"/>
      <c r="FM174" s="585"/>
      <c r="FN174" s="205">
        <v>160</v>
      </c>
      <c r="FO174" s="591"/>
      <c r="FP174" s="585"/>
      <c r="FQ174" s="205">
        <v>160</v>
      </c>
      <c r="FR174" s="591"/>
      <c r="FS174" s="585"/>
      <c r="FT174" s="205">
        <v>160</v>
      </c>
      <c r="FU174" s="591"/>
      <c r="FV174" s="585"/>
      <c r="FW174" s="205">
        <v>160</v>
      </c>
      <c r="FX174" s="591"/>
      <c r="FY174" s="585"/>
      <c r="FZ174" s="205">
        <v>160</v>
      </c>
      <c r="GA174" s="591"/>
      <c r="GB174" s="585"/>
      <c r="GC174" s="256">
        <f t="shared" si="261"/>
        <v>0</v>
      </c>
      <c r="GD174" s="255">
        <f t="shared" si="262"/>
        <v>0</v>
      </c>
      <c r="GE174" s="230">
        <f t="shared" si="263"/>
        <v>0</v>
      </c>
      <c r="GF174" s="231">
        <f t="shared" si="264"/>
        <v>0</v>
      </c>
      <c r="GG174" s="1"/>
      <c r="GH174" s="1"/>
      <c r="GI174" s="586">
        <v>160</v>
      </c>
      <c r="GJ174" s="591"/>
      <c r="GK174" s="585"/>
      <c r="GL174" s="205">
        <v>160</v>
      </c>
      <c r="GM174" s="591"/>
      <c r="GN174" s="585"/>
      <c r="GO174" s="177">
        <v>160</v>
      </c>
      <c r="GP174" s="584"/>
      <c r="GQ174" s="585"/>
      <c r="GR174" s="177">
        <v>160</v>
      </c>
      <c r="GS174" s="584"/>
      <c r="GT174" s="585"/>
      <c r="GU174" s="177">
        <v>160</v>
      </c>
      <c r="GV174" s="584"/>
      <c r="GW174" s="585"/>
      <c r="GX174" s="177">
        <v>160</v>
      </c>
      <c r="GY174" s="584"/>
      <c r="GZ174" s="585"/>
      <c r="HA174" s="205">
        <v>160</v>
      </c>
      <c r="HB174" s="591"/>
      <c r="HC174" s="585"/>
      <c r="HD174" s="205">
        <v>160</v>
      </c>
      <c r="HE174" s="591"/>
      <c r="HF174" s="585"/>
      <c r="HG174" s="256">
        <f t="shared" si="265"/>
        <v>0</v>
      </c>
      <c r="HH174" s="255">
        <f t="shared" si="266"/>
        <v>0</v>
      </c>
      <c r="HI174" s="230">
        <f t="shared" si="267"/>
        <v>0</v>
      </c>
      <c r="HJ174" s="231">
        <f t="shared" si="268"/>
        <v>0</v>
      </c>
      <c r="HK174" s="1"/>
      <c r="HL174" s="1"/>
      <c r="HM174" s="177">
        <v>160</v>
      </c>
      <c r="HN174" s="584"/>
      <c r="HO174" s="585"/>
      <c r="HP174" s="177">
        <v>160</v>
      </c>
      <c r="HQ174" s="584"/>
      <c r="HR174" s="585"/>
      <c r="HS174" s="177">
        <v>160</v>
      </c>
      <c r="HT174" s="584"/>
      <c r="HU174" s="585"/>
      <c r="HV174" s="177">
        <v>160</v>
      </c>
      <c r="HW174" s="584"/>
      <c r="HX174" s="585"/>
      <c r="HY174" s="177">
        <v>160</v>
      </c>
      <c r="HZ174" s="584"/>
      <c r="IA174" s="585"/>
      <c r="IB174" s="177">
        <v>160</v>
      </c>
      <c r="IC174" s="584"/>
      <c r="ID174" s="585"/>
      <c r="IE174" s="177">
        <v>160</v>
      </c>
      <c r="IF174" s="584"/>
      <c r="IG174" s="585"/>
      <c r="IH174" s="177">
        <v>160</v>
      </c>
      <c r="II174" s="584"/>
      <c r="IJ174" s="585"/>
      <c r="IK174" s="256">
        <f t="shared" si="269"/>
        <v>0</v>
      </c>
      <c r="IL174" s="255">
        <f t="shared" si="270"/>
        <v>0</v>
      </c>
      <c r="IM174" s="230">
        <f t="shared" si="271"/>
        <v>0</v>
      </c>
      <c r="IN174" s="231">
        <f t="shared" si="272"/>
        <v>0</v>
      </c>
      <c r="IO174" s="1"/>
      <c r="IP174" s="1"/>
      <c r="IQ174" s="177">
        <v>160</v>
      </c>
      <c r="IR174" s="584"/>
      <c r="IS174" s="585"/>
      <c r="IT174" s="177">
        <v>160</v>
      </c>
      <c r="IU174" s="584"/>
      <c r="IV174" s="585"/>
      <c r="IW174" s="177">
        <v>160</v>
      </c>
      <c r="IX174" s="584"/>
      <c r="IY174" s="585"/>
      <c r="IZ174" s="177">
        <v>160</v>
      </c>
      <c r="JA174" s="584"/>
      <c r="JB174" s="585"/>
      <c r="JC174" s="177">
        <v>160</v>
      </c>
      <c r="JD174" s="584"/>
      <c r="JE174" s="585"/>
      <c r="JF174" s="177">
        <v>160</v>
      </c>
      <c r="JG174" s="584"/>
      <c r="JH174" s="585"/>
      <c r="JI174" s="568">
        <v>160</v>
      </c>
      <c r="JJ174" s="584"/>
      <c r="JK174" s="585"/>
      <c r="JL174" s="177">
        <v>160</v>
      </c>
      <c r="JM174" s="584"/>
      <c r="JN174" s="585"/>
      <c r="JO174" s="256">
        <f t="shared" si="273"/>
        <v>0</v>
      </c>
      <c r="JP174" s="255">
        <f t="shared" si="274"/>
        <v>0</v>
      </c>
      <c r="JQ174" s="230">
        <f t="shared" si="275"/>
        <v>0</v>
      </c>
      <c r="JR174" s="231">
        <f t="shared" si="276"/>
        <v>0</v>
      </c>
      <c r="JS174" s="1"/>
      <c r="JT174" s="1"/>
      <c r="JU174" s="586">
        <v>160</v>
      </c>
      <c r="JV174" s="591"/>
      <c r="JW174" s="585"/>
      <c r="JX174" s="177">
        <v>160</v>
      </c>
      <c r="JY174" s="584"/>
      <c r="JZ174" s="585"/>
      <c r="KA174" s="205">
        <v>160</v>
      </c>
      <c r="KB174" s="591"/>
      <c r="KC174" s="585"/>
      <c r="KD174" s="205">
        <v>160</v>
      </c>
      <c r="KE174" s="591"/>
      <c r="KF174" s="585"/>
      <c r="KG174" s="177">
        <v>160</v>
      </c>
      <c r="KH174" s="584"/>
      <c r="KI174" s="585"/>
      <c r="KJ174" s="177">
        <v>160</v>
      </c>
      <c r="KK174" s="584"/>
      <c r="KL174" s="585"/>
      <c r="KM174" s="177">
        <v>160</v>
      </c>
      <c r="KN174" s="584"/>
      <c r="KO174" s="585"/>
      <c r="KP174" s="177">
        <v>160</v>
      </c>
      <c r="KQ174" s="584"/>
      <c r="KR174" s="585"/>
      <c r="KS174" s="256">
        <f t="shared" si="277"/>
        <v>0</v>
      </c>
      <c r="KT174" s="255">
        <f t="shared" si="278"/>
        <v>0</v>
      </c>
      <c r="KU174" s="230">
        <f t="shared" si="279"/>
        <v>0</v>
      </c>
      <c r="KV174" s="231">
        <f t="shared" si="280"/>
        <v>0</v>
      </c>
      <c r="KW174" s="1"/>
      <c r="KX174" s="1"/>
      <c r="KY174" s="589" t="s">
        <v>300</v>
      </c>
      <c r="KZ174" s="595">
        <v>160</v>
      </c>
      <c r="LA174" s="591"/>
      <c r="LB174" s="178"/>
      <c r="LC174" s="256">
        <f t="shared" si="281"/>
        <v>0</v>
      </c>
      <c r="LD174" s="231">
        <f t="shared" si="282"/>
        <v>0</v>
      </c>
      <c r="LE174" s="230">
        <f t="shared" si="283"/>
        <v>0</v>
      </c>
      <c r="LF174" s="255">
        <f t="shared" si="284"/>
        <v>0</v>
      </c>
      <c r="LG174" s="592"/>
      <c r="LH174" s="1"/>
      <c r="LI174" s="1"/>
      <c r="LJ174" s="232">
        <f t="shared" si="286"/>
        <v>0</v>
      </c>
      <c r="LK174" s="259">
        <f t="shared" si="287"/>
        <v>0</v>
      </c>
      <c r="LL174" s="230">
        <f t="shared" si="288"/>
        <v>0</v>
      </c>
      <c r="LM174" s="231">
        <f t="shared" si="289"/>
        <v>0</v>
      </c>
      <c r="LN174" s="234">
        <f t="shared" si="290"/>
        <v>0</v>
      </c>
      <c r="LO174" s="233">
        <f t="shared" si="291"/>
        <v>0</v>
      </c>
      <c r="LP174" s="230">
        <f t="shared" si="292"/>
        <v>0</v>
      </c>
      <c r="LQ174" s="255">
        <f t="shared" si="293"/>
        <v>0</v>
      </c>
      <c r="LR174" s="426">
        <f t="shared" si="294"/>
        <v>0</v>
      </c>
      <c r="LS174" s="434">
        <f t="shared" si="295"/>
        <v>0</v>
      </c>
      <c r="LT174" s="426">
        <f t="shared" si="296"/>
        <v>0</v>
      </c>
      <c r="LU174" s="431">
        <f t="shared" si="297"/>
        <v>0</v>
      </c>
      <c r="LV174" s="429"/>
      <c r="LW174" s="434"/>
      <c r="LX174" s="426">
        <f t="shared" si="298"/>
        <v>0</v>
      </c>
      <c r="LY174" s="431">
        <f t="shared" si="299"/>
        <v>0</v>
      </c>
      <c r="LZ174" s="1"/>
      <c r="MD174" s="26"/>
      <c r="ME174" s="26"/>
      <c r="MG174" s="26"/>
    </row>
    <row r="175" spans="2:345" s="4" customFormat="1" ht="16.5" customHeight="1" x14ac:dyDescent="0.25">
      <c r="B175" s="46" t="s">
        <v>368</v>
      </c>
      <c r="C175" s="952"/>
      <c r="D175" s="953"/>
      <c r="E175" s="313"/>
      <c r="F175" s="314"/>
      <c r="G175" s="315"/>
      <c r="H175" s="59"/>
      <c r="I175" s="57">
        <f>INT(ROUND(F175,2)*(IF(RIGHT(G175,1)="*",data!$J$11*H175+(IF(H175&gt;0, data!$K$11,0)),(IF(G175&gt;0,data!$J$11*RIGHT(G175,5)+data!$K$11,0)))))</f>
        <v>0</v>
      </c>
      <c r="J175" s="57">
        <f t="shared" si="148"/>
        <v>0</v>
      </c>
      <c r="K175" s="319"/>
      <c r="L175" s="320"/>
      <c r="M175" s="318"/>
      <c r="N175" s="57">
        <f>INT(ROUND(F175,2)*(IF(J175&gt;0,(IF(L175="ano",data!$J$6,0)),0)))</f>
        <v>0</v>
      </c>
      <c r="O175" s="61">
        <f t="shared" si="149"/>
        <v>0</v>
      </c>
      <c r="P175" s="63">
        <f t="shared" si="150"/>
        <v>0</v>
      </c>
      <c r="Q175" s="26"/>
      <c r="R175" s="292" t="str">
        <f t="shared" si="151"/>
        <v/>
      </c>
      <c r="S175" s="293" t="str">
        <f t="shared" si="152"/>
        <v/>
      </c>
      <c r="T175" s="65" t="s">
        <v>343</v>
      </c>
      <c r="U175" s="294" t="str">
        <f t="shared" si="153"/>
        <v/>
      </c>
      <c r="V175" s="4">
        <f t="shared" si="285"/>
        <v>0</v>
      </c>
      <c r="W175" s="26">
        <f t="shared" si="154"/>
        <v>0</v>
      </c>
      <c r="X175" s="26">
        <f>IF(OR(G175=data!$I$18,G175=data!$I$19,G175=data!$I$20,G175=data!$I$21,G175=data!$I$22,G175=data!$I$23,G175=data!$I$24,G175=data!$I$25,G175=data!$I$26,G175=data!$I$27,G175=data!$I$28,G175=data!$I$29,G175=data!$I$30,G175=data!$I$31,G175=data!$I$32,G175=data!$I$33,G175=data!$I$34,G175=data!$I$35,G175=data!$I$36,G175=data!$I$37,G175=data!$I$38,G175=data!$I$39,G175=data!$I$40,G175=data!$I$41,G175=data!$I$42,G175=data!$I$43,G175=data!$I$44),1,0)</f>
        <v>0</v>
      </c>
      <c r="Z175" s="179" t="s">
        <v>300</v>
      </c>
      <c r="AA175" s="10"/>
      <c r="AB175" s="10"/>
      <c r="AC175" s="171">
        <v>160</v>
      </c>
      <c r="AD175" s="336"/>
      <c r="AE175" s="227"/>
      <c r="AF175" s="171">
        <v>160</v>
      </c>
      <c r="AG175" s="336"/>
      <c r="AH175" s="227"/>
      <c r="AI175" s="171">
        <v>160</v>
      </c>
      <c r="AJ175" s="336"/>
      <c r="AK175" s="227"/>
      <c r="AL175" s="171">
        <v>160</v>
      </c>
      <c r="AM175" s="336"/>
      <c r="AN175" s="227"/>
      <c r="AO175" s="171">
        <v>160</v>
      </c>
      <c r="AP175" s="336"/>
      <c r="AQ175" s="227"/>
      <c r="AR175" s="171">
        <v>160</v>
      </c>
      <c r="AS175" s="336"/>
      <c r="AT175" s="227"/>
      <c r="AU175" s="171">
        <v>160</v>
      </c>
      <c r="AV175" s="336"/>
      <c r="AW175" s="227"/>
      <c r="AX175" s="171">
        <v>160</v>
      </c>
      <c r="AY175" s="336"/>
      <c r="AZ175" s="227"/>
      <c r="BA175" s="171">
        <v>160</v>
      </c>
      <c r="BB175" s="336"/>
      <c r="BC175" s="227"/>
      <c r="BD175" s="171">
        <v>160</v>
      </c>
      <c r="BE175" s="336"/>
      <c r="BF175" s="227"/>
      <c r="BG175" s="171">
        <v>160</v>
      </c>
      <c r="BH175" s="336"/>
      <c r="BI175" s="227"/>
      <c r="BJ175" s="171">
        <v>160</v>
      </c>
      <c r="BK175" s="336"/>
      <c r="BL175" s="227"/>
      <c r="BM175" s="337">
        <f t="shared" si="207"/>
        <v>0</v>
      </c>
      <c r="BN175" s="231">
        <f t="shared" si="93"/>
        <v>0</v>
      </c>
      <c r="BO175" s="230">
        <f t="shared" si="208"/>
        <v>0</v>
      </c>
      <c r="BP175" s="231">
        <f t="shared" si="95"/>
        <v>0</v>
      </c>
      <c r="BQ175" s="1"/>
      <c r="BR175" s="1"/>
      <c r="BS175" s="167">
        <v>160</v>
      </c>
      <c r="BT175" s="335"/>
      <c r="BU175" s="180"/>
      <c r="BV175" s="167">
        <v>160</v>
      </c>
      <c r="BW175" s="335"/>
      <c r="BX175" s="180"/>
      <c r="BY175" s="167">
        <v>160</v>
      </c>
      <c r="BZ175" s="335"/>
      <c r="CA175" s="180"/>
      <c r="CB175" s="167">
        <v>160</v>
      </c>
      <c r="CC175" s="335"/>
      <c r="CD175" s="180"/>
      <c r="CE175" s="167">
        <v>160</v>
      </c>
      <c r="CF175" s="335"/>
      <c r="CG175" s="180"/>
      <c r="CH175" s="167">
        <v>160</v>
      </c>
      <c r="CI175" s="335"/>
      <c r="CJ175" s="180"/>
      <c r="CK175" s="167">
        <v>160</v>
      </c>
      <c r="CL175" s="335"/>
      <c r="CM175" s="180"/>
      <c r="CN175" s="167">
        <v>160</v>
      </c>
      <c r="CO175" s="335"/>
      <c r="CP175" s="180"/>
      <c r="CQ175" s="256">
        <f t="shared" si="96"/>
        <v>0</v>
      </c>
      <c r="CR175" s="255">
        <f t="shared" si="97"/>
        <v>0</v>
      </c>
      <c r="CS175" s="230">
        <f t="shared" si="98"/>
        <v>0</v>
      </c>
      <c r="CT175" s="231">
        <f t="shared" si="99"/>
        <v>0</v>
      </c>
      <c r="CU175" s="1"/>
      <c r="CV175" s="1"/>
      <c r="CW175" s="167">
        <v>160</v>
      </c>
      <c r="CX175" s="351"/>
      <c r="CY175" s="172"/>
      <c r="CZ175" s="198">
        <v>160</v>
      </c>
      <c r="DA175" s="336"/>
      <c r="DB175" s="172"/>
      <c r="DC175" s="198">
        <v>160</v>
      </c>
      <c r="DD175" s="336"/>
      <c r="DE175" s="172"/>
      <c r="DF175" s="198">
        <v>160</v>
      </c>
      <c r="DG175" s="336"/>
      <c r="DH175" s="172"/>
      <c r="DI175" s="198">
        <v>160</v>
      </c>
      <c r="DJ175" s="336"/>
      <c r="DK175" s="172"/>
      <c r="DL175" s="167">
        <v>160</v>
      </c>
      <c r="DM175" s="351"/>
      <c r="DN175" s="172"/>
      <c r="DO175" s="198">
        <v>160</v>
      </c>
      <c r="DP175" s="336"/>
      <c r="DQ175" s="172"/>
      <c r="DR175" s="198">
        <v>160</v>
      </c>
      <c r="DS175" s="336"/>
      <c r="DT175" s="172"/>
      <c r="DU175" s="256">
        <f t="shared" si="100"/>
        <v>0</v>
      </c>
      <c r="DV175" s="255">
        <f t="shared" si="101"/>
        <v>0</v>
      </c>
      <c r="DW175" s="230">
        <f t="shared" si="102"/>
        <v>0</v>
      </c>
      <c r="DX175" s="231">
        <f t="shared" si="103"/>
        <v>0</v>
      </c>
      <c r="DY175" s="1"/>
      <c r="DZ175" s="1"/>
      <c r="EA175" s="357">
        <v>160</v>
      </c>
      <c r="EB175" s="335"/>
      <c r="EC175" s="172"/>
      <c r="ED175" s="198">
        <v>160</v>
      </c>
      <c r="EE175" s="335"/>
      <c r="EF175" s="172"/>
      <c r="EG175" s="198">
        <v>160</v>
      </c>
      <c r="EH175" s="335"/>
      <c r="EI175" s="172"/>
      <c r="EJ175" s="198">
        <v>160</v>
      </c>
      <c r="EK175" s="335"/>
      <c r="EL175" s="172"/>
      <c r="EM175" s="167">
        <v>160</v>
      </c>
      <c r="EN175" s="351"/>
      <c r="EO175" s="172"/>
      <c r="EP175" s="198">
        <v>160</v>
      </c>
      <c r="EQ175" s="335"/>
      <c r="ER175" s="172"/>
      <c r="ES175" s="167">
        <v>160</v>
      </c>
      <c r="ET175" s="351"/>
      <c r="EU175" s="172"/>
      <c r="EV175" s="198">
        <v>160</v>
      </c>
      <c r="EW175" s="335"/>
      <c r="EX175" s="172"/>
      <c r="EY175" s="256">
        <f t="shared" si="104"/>
        <v>0</v>
      </c>
      <c r="EZ175" s="255">
        <f t="shared" si="105"/>
        <v>0</v>
      </c>
      <c r="FA175" s="230">
        <f t="shared" si="106"/>
        <v>0</v>
      </c>
      <c r="FB175" s="231">
        <f t="shared" si="107"/>
        <v>0</v>
      </c>
      <c r="FC175" s="1"/>
      <c r="FD175" s="1"/>
      <c r="FE175" s="357">
        <v>160</v>
      </c>
      <c r="FF175" s="335"/>
      <c r="FG175" s="172"/>
      <c r="FH175" s="198">
        <v>160</v>
      </c>
      <c r="FI175" s="335"/>
      <c r="FJ175" s="172"/>
      <c r="FK175" s="198">
        <v>160</v>
      </c>
      <c r="FL175" s="335"/>
      <c r="FM175" s="172"/>
      <c r="FN175" s="198">
        <v>160</v>
      </c>
      <c r="FO175" s="335"/>
      <c r="FP175" s="172"/>
      <c r="FQ175" s="198">
        <v>160</v>
      </c>
      <c r="FR175" s="335"/>
      <c r="FS175" s="172"/>
      <c r="FT175" s="198">
        <v>160</v>
      </c>
      <c r="FU175" s="335"/>
      <c r="FV175" s="172"/>
      <c r="FW175" s="198">
        <v>160</v>
      </c>
      <c r="FX175" s="335"/>
      <c r="FY175" s="172"/>
      <c r="FZ175" s="198">
        <v>160</v>
      </c>
      <c r="GA175" s="335"/>
      <c r="GB175" s="172"/>
      <c r="GC175" s="256">
        <f t="shared" si="108"/>
        <v>0</v>
      </c>
      <c r="GD175" s="255">
        <f t="shared" si="109"/>
        <v>0</v>
      </c>
      <c r="GE175" s="230">
        <f t="shared" si="110"/>
        <v>0</v>
      </c>
      <c r="GF175" s="231">
        <f t="shared" si="111"/>
        <v>0</v>
      </c>
      <c r="GG175" s="1"/>
      <c r="GH175" s="1"/>
      <c r="GI175" s="357">
        <v>160</v>
      </c>
      <c r="GJ175" s="335"/>
      <c r="GK175" s="172"/>
      <c r="GL175" s="198">
        <v>160</v>
      </c>
      <c r="GM175" s="335"/>
      <c r="GN175" s="172"/>
      <c r="GO175" s="167">
        <v>160</v>
      </c>
      <c r="GP175" s="351"/>
      <c r="GQ175" s="172"/>
      <c r="GR175" s="167">
        <v>160</v>
      </c>
      <c r="GS175" s="351"/>
      <c r="GT175" s="172"/>
      <c r="GU175" s="167">
        <v>160</v>
      </c>
      <c r="GV175" s="351"/>
      <c r="GW175" s="172"/>
      <c r="GX175" s="167">
        <v>160</v>
      </c>
      <c r="GY175" s="351"/>
      <c r="GZ175" s="172"/>
      <c r="HA175" s="198">
        <v>160</v>
      </c>
      <c r="HB175" s="335"/>
      <c r="HC175" s="172"/>
      <c r="HD175" s="198">
        <v>160</v>
      </c>
      <c r="HE175" s="335"/>
      <c r="HF175" s="172"/>
      <c r="HG175" s="256">
        <f t="shared" si="112"/>
        <v>0</v>
      </c>
      <c r="HH175" s="255">
        <f t="shared" si="113"/>
        <v>0</v>
      </c>
      <c r="HI175" s="230">
        <f t="shared" si="114"/>
        <v>0</v>
      </c>
      <c r="HJ175" s="231">
        <f t="shared" si="115"/>
        <v>0</v>
      </c>
      <c r="HK175" s="1"/>
      <c r="HL175" s="1"/>
      <c r="HM175" s="167">
        <v>160</v>
      </c>
      <c r="HN175" s="351"/>
      <c r="HO175" s="172"/>
      <c r="HP175" s="167">
        <v>160</v>
      </c>
      <c r="HQ175" s="351"/>
      <c r="HR175" s="172"/>
      <c r="HS175" s="167">
        <v>160</v>
      </c>
      <c r="HT175" s="351"/>
      <c r="HU175" s="172"/>
      <c r="HV175" s="167">
        <v>160</v>
      </c>
      <c r="HW175" s="351"/>
      <c r="HX175" s="172"/>
      <c r="HY175" s="167">
        <v>160</v>
      </c>
      <c r="HZ175" s="351"/>
      <c r="IA175" s="172"/>
      <c r="IB175" s="167">
        <v>160</v>
      </c>
      <c r="IC175" s="351"/>
      <c r="ID175" s="172"/>
      <c r="IE175" s="167">
        <v>160</v>
      </c>
      <c r="IF175" s="351"/>
      <c r="IG175" s="172"/>
      <c r="IH175" s="167">
        <v>160</v>
      </c>
      <c r="II175" s="351"/>
      <c r="IJ175" s="172"/>
      <c r="IK175" s="256">
        <f t="shared" si="116"/>
        <v>0</v>
      </c>
      <c r="IL175" s="255">
        <f t="shared" si="117"/>
        <v>0</v>
      </c>
      <c r="IM175" s="230">
        <f t="shared" si="118"/>
        <v>0</v>
      </c>
      <c r="IN175" s="231">
        <f t="shared" si="119"/>
        <v>0</v>
      </c>
      <c r="IO175" s="1"/>
      <c r="IP175" s="1"/>
      <c r="IQ175" s="167">
        <v>160</v>
      </c>
      <c r="IR175" s="351"/>
      <c r="IS175" s="172"/>
      <c r="IT175" s="167">
        <v>160</v>
      </c>
      <c r="IU175" s="351"/>
      <c r="IV175" s="172"/>
      <c r="IW175" s="167">
        <v>160</v>
      </c>
      <c r="IX175" s="351"/>
      <c r="IY175" s="172"/>
      <c r="IZ175" s="167">
        <v>160</v>
      </c>
      <c r="JA175" s="351"/>
      <c r="JB175" s="172"/>
      <c r="JC175" s="167">
        <v>160</v>
      </c>
      <c r="JD175" s="351"/>
      <c r="JE175" s="172"/>
      <c r="JF175" s="167">
        <v>160</v>
      </c>
      <c r="JG175" s="351"/>
      <c r="JH175" s="172"/>
      <c r="JI175" s="209">
        <v>160</v>
      </c>
      <c r="JJ175" s="351"/>
      <c r="JK175" s="172"/>
      <c r="JL175" s="167">
        <v>160</v>
      </c>
      <c r="JM175" s="351"/>
      <c r="JN175" s="172"/>
      <c r="JO175" s="256">
        <f t="shared" si="120"/>
        <v>0</v>
      </c>
      <c r="JP175" s="255">
        <f t="shared" si="121"/>
        <v>0</v>
      </c>
      <c r="JQ175" s="230">
        <f t="shared" si="122"/>
        <v>0</v>
      </c>
      <c r="JR175" s="231">
        <f t="shared" si="123"/>
        <v>0</v>
      </c>
      <c r="JS175" s="1"/>
      <c r="JT175" s="1"/>
      <c r="JU175" s="357">
        <v>160</v>
      </c>
      <c r="JV175" s="335"/>
      <c r="JW175" s="172"/>
      <c r="JX175" s="167">
        <v>160</v>
      </c>
      <c r="JY175" s="351"/>
      <c r="JZ175" s="172"/>
      <c r="KA175" s="198">
        <v>160</v>
      </c>
      <c r="KB175" s="335"/>
      <c r="KC175" s="172"/>
      <c r="KD175" s="198">
        <v>160</v>
      </c>
      <c r="KE175" s="335"/>
      <c r="KF175" s="172"/>
      <c r="KG175" s="167">
        <v>160</v>
      </c>
      <c r="KH175" s="351"/>
      <c r="KI175" s="172"/>
      <c r="KJ175" s="167">
        <v>160</v>
      </c>
      <c r="KK175" s="351"/>
      <c r="KL175" s="172"/>
      <c r="KM175" s="167">
        <v>160</v>
      </c>
      <c r="KN175" s="351"/>
      <c r="KO175" s="172"/>
      <c r="KP175" s="167">
        <v>160</v>
      </c>
      <c r="KQ175" s="351"/>
      <c r="KR175" s="172"/>
      <c r="KS175" s="256">
        <f t="shared" si="124"/>
        <v>0</v>
      </c>
      <c r="KT175" s="255">
        <f t="shared" si="125"/>
        <v>0</v>
      </c>
      <c r="KU175" s="230">
        <f t="shared" si="126"/>
        <v>0</v>
      </c>
      <c r="KV175" s="231">
        <f t="shared" si="127"/>
        <v>0</v>
      </c>
      <c r="KW175" s="1"/>
      <c r="KX175" s="1"/>
      <c r="KY175" s="287" t="s">
        <v>300</v>
      </c>
      <c r="KZ175" s="365">
        <v>160</v>
      </c>
      <c r="LA175" s="335"/>
      <c r="LB175" s="180"/>
      <c r="LC175" s="256">
        <f t="shared" si="128"/>
        <v>0</v>
      </c>
      <c r="LD175" s="231">
        <f t="shared" si="132"/>
        <v>0</v>
      </c>
      <c r="LE175" s="230">
        <f t="shared" si="129"/>
        <v>0</v>
      </c>
      <c r="LF175" s="255">
        <f t="shared" si="133"/>
        <v>0</v>
      </c>
      <c r="LG175" s="297"/>
      <c r="LH175" s="1"/>
      <c r="LI175" s="1"/>
      <c r="LJ175" s="232">
        <f t="shared" si="286"/>
        <v>0</v>
      </c>
      <c r="LK175" s="259">
        <f t="shared" si="287"/>
        <v>0</v>
      </c>
      <c r="LL175" s="230">
        <f t="shared" si="288"/>
        <v>0</v>
      </c>
      <c r="LM175" s="231">
        <f t="shared" si="289"/>
        <v>0</v>
      </c>
      <c r="LN175" s="234">
        <f t="shared" si="290"/>
        <v>0</v>
      </c>
      <c r="LO175" s="233">
        <f t="shared" si="291"/>
        <v>0</v>
      </c>
      <c r="LP175" s="230">
        <f t="shared" si="292"/>
        <v>0</v>
      </c>
      <c r="LQ175" s="255">
        <f t="shared" si="293"/>
        <v>0</v>
      </c>
      <c r="LR175" s="426">
        <f t="shared" si="294"/>
        <v>0</v>
      </c>
      <c r="LS175" s="434">
        <f t="shared" si="295"/>
        <v>0</v>
      </c>
      <c r="LT175" s="426">
        <f t="shared" si="296"/>
        <v>0</v>
      </c>
      <c r="LU175" s="431">
        <f t="shared" si="297"/>
        <v>0</v>
      </c>
      <c r="LV175" s="429" t="s">
        <v>343</v>
      </c>
      <c r="LW175" s="434" t="s">
        <v>343</v>
      </c>
      <c r="LX175" s="426">
        <f t="shared" si="298"/>
        <v>0</v>
      </c>
      <c r="LY175" s="431">
        <f t="shared" si="299"/>
        <v>0</v>
      </c>
      <c r="LZ175" s="1"/>
      <c r="MD175" s="26"/>
      <c r="ME175" s="26"/>
      <c r="MG175" s="26"/>
    </row>
    <row r="176" spans="2:345" s="4" customFormat="1" ht="15" hidden="1" customHeight="1" x14ac:dyDescent="0.25">
      <c r="B176" s="46"/>
      <c r="C176" s="948"/>
      <c r="D176" s="949"/>
      <c r="E176" s="601"/>
      <c r="F176" s="602"/>
      <c r="G176" s="603"/>
      <c r="H176" s="58"/>
      <c r="I176" s="57">
        <f>INT(ROUND(F176,2)*(IF(RIGHT(G176,1)="*",data!$J$11*H176+(IF(H176&gt;0, data!$K$11,0)),(IF(G176&gt;0,data!$J$11*RIGHT(G176,5)+data!$K$11,0)))))</f>
        <v>0</v>
      </c>
      <c r="J176" s="57">
        <f t="shared" si="148"/>
        <v>0</v>
      </c>
      <c r="K176" s="594"/>
      <c r="L176" s="567"/>
      <c r="M176" s="131"/>
      <c r="N176" s="57">
        <f>INT(ROUND(F176,2)*(IF(J176&gt;0,(IF(L176="ano",data!$J$6,0)),0)))</f>
        <v>0</v>
      </c>
      <c r="O176" s="61">
        <f t="shared" si="149"/>
        <v>0</v>
      </c>
      <c r="P176" s="63">
        <f t="shared" si="150"/>
        <v>0</v>
      </c>
      <c r="Q176" s="26"/>
      <c r="R176" s="292" t="str">
        <f t="shared" si="151"/>
        <v/>
      </c>
      <c r="S176" s="293" t="str">
        <f t="shared" si="152"/>
        <v/>
      </c>
      <c r="T176" s="65" t="s">
        <v>343</v>
      </c>
      <c r="U176" s="294" t="str">
        <f t="shared" si="153"/>
        <v/>
      </c>
      <c r="V176" s="4">
        <f t="shared" si="285"/>
        <v>0</v>
      </c>
      <c r="W176" s="26">
        <f t="shared" si="154"/>
        <v>0</v>
      </c>
      <c r="X176" s="26">
        <f>IF(OR(G176=data!$I$18,G176=data!$I$19,G176=data!$I$20,G176=data!$I$21,G176=data!$I$22,G176=data!$I$23,G176=data!$I$24,G176=data!$I$25,G176=data!$I$26,G176=data!$I$27,G176=data!$I$28,G176=data!$I$29,G176=data!$I$30,G176=data!$I$31,G176=data!$I$32,G176=data!$I$33,G176=data!$I$34,G176=data!$I$35,G176=data!$I$36,G176=data!$I$37,G176=data!$I$38,G176=data!$I$39,G176=data!$I$40,G176=data!$I$41,G176=data!$I$42,G176=data!$I$43,G176=data!$I$44),1,0)</f>
        <v>0</v>
      </c>
      <c r="Z176" s="176" t="s">
        <v>300</v>
      </c>
      <c r="AA176" s="10"/>
      <c r="AB176" s="10"/>
      <c r="AC176" s="578">
        <v>160</v>
      </c>
      <c r="AD176" s="579"/>
      <c r="AE176" s="580"/>
      <c r="AF176" s="578">
        <v>160</v>
      </c>
      <c r="AG176" s="579"/>
      <c r="AH176" s="580"/>
      <c r="AI176" s="578">
        <v>160</v>
      </c>
      <c r="AJ176" s="579"/>
      <c r="AK176" s="580"/>
      <c r="AL176" s="578">
        <v>160</v>
      </c>
      <c r="AM176" s="579"/>
      <c r="AN176" s="580"/>
      <c r="AO176" s="578">
        <v>160</v>
      </c>
      <c r="AP176" s="579"/>
      <c r="AQ176" s="580"/>
      <c r="AR176" s="578">
        <v>160</v>
      </c>
      <c r="AS176" s="579"/>
      <c r="AT176" s="580"/>
      <c r="AU176" s="578">
        <v>160</v>
      </c>
      <c r="AV176" s="579"/>
      <c r="AW176" s="580"/>
      <c r="AX176" s="578">
        <v>160</v>
      </c>
      <c r="AY176" s="579"/>
      <c r="AZ176" s="580"/>
      <c r="BA176" s="578">
        <v>160</v>
      </c>
      <c r="BB176" s="579"/>
      <c r="BC176" s="580"/>
      <c r="BD176" s="578">
        <v>160</v>
      </c>
      <c r="BE176" s="579"/>
      <c r="BF176" s="580"/>
      <c r="BG176" s="578">
        <v>160</v>
      </c>
      <c r="BH176" s="579"/>
      <c r="BI176" s="580"/>
      <c r="BJ176" s="578">
        <v>160</v>
      </c>
      <c r="BK176" s="579"/>
      <c r="BL176" s="580"/>
      <c r="BM176" s="337">
        <f t="shared" si="207"/>
        <v>0</v>
      </c>
      <c r="BN176" s="231">
        <f t="shared" si="93"/>
        <v>0</v>
      </c>
      <c r="BO176" s="230">
        <f t="shared" si="208"/>
        <v>0</v>
      </c>
      <c r="BP176" s="231">
        <f t="shared" si="95"/>
        <v>0</v>
      </c>
      <c r="BQ176" s="1"/>
      <c r="BR176" s="1"/>
      <c r="BS176" s="177">
        <v>160</v>
      </c>
      <c r="BT176" s="591"/>
      <c r="BU176" s="178"/>
      <c r="BV176" s="177">
        <v>160</v>
      </c>
      <c r="BW176" s="591"/>
      <c r="BX176" s="178"/>
      <c r="BY176" s="177">
        <v>160</v>
      </c>
      <c r="BZ176" s="591"/>
      <c r="CA176" s="178"/>
      <c r="CB176" s="177">
        <v>160</v>
      </c>
      <c r="CC176" s="591"/>
      <c r="CD176" s="178"/>
      <c r="CE176" s="177">
        <v>160</v>
      </c>
      <c r="CF176" s="591"/>
      <c r="CG176" s="178"/>
      <c r="CH176" s="177">
        <v>160</v>
      </c>
      <c r="CI176" s="591"/>
      <c r="CJ176" s="178"/>
      <c r="CK176" s="177">
        <v>160</v>
      </c>
      <c r="CL176" s="591"/>
      <c r="CM176" s="178"/>
      <c r="CN176" s="177">
        <v>160</v>
      </c>
      <c r="CO176" s="591"/>
      <c r="CP176" s="178"/>
      <c r="CQ176" s="256">
        <f t="shared" si="96"/>
        <v>0</v>
      </c>
      <c r="CR176" s="255">
        <f t="shared" si="97"/>
        <v>0</v>
      </c>
      <c r="CS176" s="230">
        <f t="shared" si="98"/>
        <v>0</v>
      </c>
      <c r="CT176" s="231">
        <f t="shared" si="99"/>
        <v>0</v>
      </c>
      <c r="CU176" s="1"/>
      <c r="CV176" s="1"/>
      <c r="CW176" s="177">
        <v>160</v>
      </c>
      <c r="CX176" s="584"/>
      <c r="CY176" s="585"/>
      <c r="CZ176" s="205">
        <v>160</v>
      </c>
      <c r="DA176" s="579"/>
      <c r="DB176" s="585"/>
      <c r="DC176" s="205">
        <v>160</v>
      </c>
      <c r="DD176" s="579"/>
      <c r="DE176" s="585"/>
      <c r="DF176" s="205">
        <v>160</v>
      </c>
      <c r="DG176" s="579"/>
      <c r="DH176" s="585"/>
      <c r="DI176" s="205">
        <v>160</v>
      </c>
      <c r="DJ176" s="579"/>
      <c r="DK176" s="585"/>
      <c r="DL176" s="177">
        <v>160</v>
      </c>
      <c r="DM176" s="584"/>
      <c r="DN176" s="585"/>
      <c r="DO176" s="205">
        <v>160</v>
      </c>
      <c r="DP176" s="579"/>
      <c r="DQ176" s="585"/>
      <c r="DR176" s="205">
        <v>160</v>
      </c>
      <c r="DS176" s="579"/>
      <c r="DT176" s="585"/>
      <c r="DU176" s="256">
        <f t="shared" si="100"/>
        <v>0</v>
      </c>
      <c r="DV176" s="255">
        <f t="shared" si="101"/>
        <v>0</v>
      </c>
      <c r="DW176" s="230">
        <f t="shared" si="102"/>
        <v>0</v>
      </c>
      <c r="DX176" s="231">
        <f t="shared" si="103"/>
        <v>0</v>
      </c>
      <c r="DY176" s="1"/>
      <c r="DZ176" s="1"/>
      <c r="EA176" s="586">
        <v>160</v>
      </c>
      <c r="EB176" s="591"/>
      <c r="EC176" s="585"/>
      <c r="ED176" s="205">
        <v>160</v>
      </c>
      <c r="EE176" s="591"/>
      <c r="EF176" s="585"/>
      <c r="EG176" s="205">
        <v>160</v>
      </c>
      <c r="EH176" s="591"/>
      <c r="EI176" s="585"/>
      <c r="EJ176" s="205">
        <v>160</v>
      </c>
      <c r="EK176" s="591"/>
      <c r="EL176" s="585"/>
      <c r="EM176" s="177">
        <v>160</v>
      </c>
      <c r="EN176" s="584"/>
      <c r="EO176" s="585"/>
      <c r="EP176" s="205">
        <v>160</v>
      </c>
      <c r="EQ176" s="591"/>
      <c r="ER176" s="585"/>
      <c r="ES176" s="177">
        <v>160</v>
      </c>
      <c r="ET176" s="584"/>
      <c r="EU176" s="585"/>
      <c r="EV176" s="205">
        <v>160</v>
      </c>
      <c r="EW176" s="591"/>
      <c r="EX176" s="585"/>
      <c r="EY176" s="256">
        <f t="shared" si="104"/>
        <v>0</v>
      </c>
      <c r="EZ176" s="255">
        <f t="shared" si="105"/>
        <v>0</v>
      </c>
      <c r="FA176" s="230">
        <f t="shared" si="106"/>
        <v>0</v>
      </c>
      <c r="FB176" s="231">
        <f t="shared" si="107"/>
        <v>0</v>
      </c>
      <c r="FC176" s="1"/>
      <c r="FD176" s="1"/>
      <c r="FE176" s="586">
        <v>160</v>
      </c>
      <c r="FF176" s="591"/>
      <c r="FG176" s="585"/>
      <c r="FH176" s="205">
        <v>160</v>
      </c>
      <c r="FI176" s="591"/>
      <c r="FJ176" s="585"/>
      <c r="FK176" s="205">
        <v>160</v>
      </c>
      <c r="FL176" s="591"/>
      <c r="FM176" s="585"/>
      <c r="FN176" s="205">
        <v>160</v>
      </c>
      <c r="FO176" s="591"/>
      <c r="FP176" s="585"/>
      <c r="FQ176" s="205">
        <v>160</v>
      </c>
      <c r="FR176" s="591"/>
      <c r="FS176" s="585"/>
      <c r="FT176" s="205">
        <v>160</v>
      </c>
      <c r="FU176" s="591"/>
      <c r="FV176" s="585"/>
      <c r="FW176" s="205">
        <v>160</v>
      </c>
      <c r="FX176" s="591"/>
      <c r="FY176" s="585"/>
      <c r="FZ176" s="205">
        <v>160</v>
      </c>
      <c r="GA176" s="591"/>
      <c r="GB176" s="585"/>
      <c r="GC176" s="256">
        <f t="shared" si="108"/>
        <v>0</v>
      </c>
      <c r="GD176" s="255">
        <f t="shared" si="109"/>
        <v>0</v>
      </c>
      <c r="GE176" s="230">
        <f t="shared" si="110"/>
        <v>0</v>
      </c>
      <c r="GF176" s="231">
        <f t="shared" si="111"/>
        <v>0</v>
      </c>
      <c r="GG176" s="1"/>
      <c r="GH176" s="1"/>
      <c r="GI176" s="586">
        <v>160</v>
      </c>
      <c r="GJ176" s="591"/>
      <c r="GK176" s="585"/>
      <c r="GL176" s="205">
        <v>160</v>
      </c>
      <c r="GM176" s="591"/>
      <c r="GN176" s="585"/>
      <c r="GO176" s="177">
        <v>160</v>
      </c>
      <c r="GP176" s="584"/>
      <c r="GQ176" s="585"/>
      <c r="GR176" s="177">
        <v>160</v>
      </c>
      <c r="GS176" s="584"/>
      <c r="GT176" s="585"/>
      <c r="GU176" s="177">
        <v>160</v>
      </c>
      <c r="GV176" s="584"/>
      <c r="GW176" s="585"/>
      <c r="GX176" s="177">
        <v>160</v>
      </c>
      <c r="GY176" s="584"/>
      <c r="GZ176" s="585"/>
      <c r="HA176" s="205">
        <v>160</v>
      </c>
      <c r="HB176" s="591"/>
      <c r="HC176" s="585"/>
      <c r="HD176" s="205">
        <v>160</v>
      </c>
      <c r="HE176" s="591"/>
      <c r="HF176" s="585"/>
      <c r="HG176" s="256">
        <f t="shared" si="112"/>
        <v>0</v>
      </c>
      <c r="HH176" s="255">
        <f t="shared" si="113"/>
        <v>0</v>
      </c>
      <c r="HI176" s="230">
        <f t="shared" si="114"/>
        <v>0</v>
      </c>
      <c r="HJ176" s="231">
        <f t="shared" si="115"/>
        <v>0</v>
      </c>
      <c r="HK176" s="1"/>
      <c r="HL176" s="1"/>
      <c r="HM176" s="177">
        <v>160</v>
      </c>
      <c r="HN176" s="584"/>
      <c r="HO176" s="585"/>
      <c r="HP176" s="177">
        <v>160</v>
      </c>
      <c r="HQ176" s="584"/>
      <c r="HR176" s="585"/>
      <c r="HS176" s="177">
        <v>160</v>
      </c>
      <c r="HT176" s="584"/>
      <c r="HU176" s="585"/>
      <c r="HV176" s="177">
        <v>160</v>
      </c>
      <c r="HW176" s="584"/>
      <c r="HX176" s="585"/>
      <c r="HY176" s="177">
        <v>160</v>
      </c>
      <c r="HZ176" s="584"/>
      <c r="IA176" s="585"/>
      <c r="IB176" s="177">
        <v>160</v>
      </c>
      <c r="IC176" s="584"/>
      <c r="ID176" s="585"/>
      <c r="IE176" s="177">
        <v>160</v>
      </c>
      <c r="IF176" s="584"/>
      <c r="IG176" s="585"/>
      <c r="IH176" s="177">
        <v>160</v>
      </c>
      <c r="II176" s="584"/>
      <c r="IJ176" s="585"/>
      <c r="IK176" s="256">
        <f t="shared" si="116"/>
        <v>0</v>
      </c>
      <c r="IL176" s="255">
        <f t="shared" si="117"/>
        <v>0</v>
      </c>
      <c r="IM176" s="230">
        <f t="shared" si="118"/>
        <v>0</v>
      </c>
      <c r="IN176" s="231">
        <f t="shared" si="119"/>
        <v>0</v>
      </c>
      <c r="IO176" s="1"/>
      <c r="IP176" s="1"/>
      <c r="IQ176" s="177">
        <v>160</v>
      </c>
      <c r="IR176" s="584"/>
      <c r="IS176" s="585"/>
      <c r="IT176" s="177">
        <v>160</v>
      </c>
      <c r="IU176" s="584"/>
      <c r="IV176" s="585"/>
      <c r="IW176" s="177">
        <v>160</v>
      </c>
      <c r="IX176" s="584"/>
      <c r="IY176" s="585"/>
      <c r="IZ176" s="177">
        <v>160</v>
      </c>
      <c r="JA176" s="584"/>
      <c r="JB176" s="585"/>
      <c r="JC176" s="177">
        <v>160</v>
      </c>
      <c r="JD176" s="584"/>
      <c r="JE176" s="585"/>
      <c r="JF176" s="177">
        <v>160</v>
      </c>
      <c r="JG176" s="584"/>
      <c r="JH176" s="585"/>
      <c r="JI176" s="568">
        <v>160</v>
      </c>
      <c r="JJ176" s="584"/>
      <c r="JK176" s="585"/>
      <c r="JL176" s="177">
        <v>160</v>
      </c>
      <c r="JM176" s="584"/>
      <c r="JN176" s="585"/>
      <c r="JO176" s="256">
        <f t="shared" si="120"/>
        <v>0</v>
      </c>
      <c r="JP176" s="255">
        <f t="shared" si="121"/>
        <v>0</v>
      </c>
      <c r="JQ176" s="230">
        <f t="shared" si="122"/>
        <v>0</v>
      </c>
      <c r="JR176" s="231">
        <f t="shared" si="123"/>
        <v>0</v>
      </c>
      <c r="JS176" s="1"/>
      <c r="JT176" s="1"/>
      <c r="JU176" s="586">
        <v>160</v>
      </c>
      <c r="JV176" s="591"/>
      <c r="JW176" s="585"/>
      <c r="JX176" s="177">
        <v>160</v>
      </c>
      <c r="JY176" s="584"/>
      <c r="JZ176" s="585"/>
      <c r="KA176" s="205">
        <v>160</v>
      </c>
      <c r="KB176" s="591"/>
      <c r="KC176" s="585"/>
      <c r="KD176" s="205">
        <v>160</v>
      </c>
      <c r="KE176" s="591"/>
      <c r="KF176" s="585"/>
      <c r="KG176" s="177">
        <v>160</v>
      </c>
      <c r="KH176" s="584"/>
      <c r="KI176" s="585"/>
      <c r="KJ176" s="177">
        <v>160</v>
      </c>
      <c r="KK176" s="584"/>
      <c r="KL176" s="585"/>
      <c r="KM176" s="177">
        <v>160</v>
      </c>
      <c r="KN176" s="584"/>
      <c r="KO176" s="585"/>
      <c r="KP176" s="177">
        <v>160</v>
      </c>
      <c r="KQ176" s="584"/>
      <c r="KR176" s="585"/>
      <c r="KS176" s="256">
        <f t="shared" si="124"/>
        <v>0</v>
      </c>
      <c r="KT176" s="255">
        <f t="shared" si="125"/>
        <v>0</v>
      </c>
      <c r="KU176" s="230">
        <f t="shared" si="126"/>
        <v>0</v>
      </c>
      <c r="KV176" s="231">
        <f t="shared" si="127"/>
        <v>0</v>
      </c>
      <c r="KW176" s="1"/>
      <c r="KX176" s="1"/>
      <c r="KY176" s="589" t="s">
        <v>300</v>
      </c>
      <c r="KZ176" s="595">
        <v>160</v>
      </c>
      <c r="LA176" s="591"/>
      <c r="LB176" s="178"/>
      <c r="LC176" s="256">
        <f t="shared" si="128"/>
        <v>0</v>
      </c>
      <c r="LD176" s="231">
        <f t="shared" si="132"/>
        <v>0</v>
      </c>
      <c r="LE176" s="230">
        <f t="shared" si="129"/>
        <v>0</v>
      </c>
      <c r="LF176" s="255">
        <f t="shared" si="133"/>
        <v>0</v>
      </c>
      <c r="LG176" s="592"/>
      <c r="LH176" s="1"/>
      <c r="LI176" s="1"/>
      <c r="LJ176" s="232">
        <f t="shared" si="286"/>
        <v>0</v>
      </c>
      <c r="LK176" s="259">
        <f t="shared" si="287"/>
        <v>0</v>
      </c>
      <c r="LL176" s="230">
        <f t="shared" si="288"/>
        <v>0</v>
      </c>
      <c r="LM176" s="231">
        <f t="shared" si="289"/>
        <v>0</v>
      </c>
      <c r="LN176" s="234">
        <f t="shared" si="290"/>
        <v>0</v>
      </c>
      <c r="LO176" s="233">
        <f t="shared" si="291"/>
        <v>0</v>
      </c>
      <c r="LP176" s="230">
        <f t="shared" si="292"/>
        <v>0</v>
      </c>
      <c r="LQ176" s="255">
        <f t="shared" si="293"/>
        <v>0</v>
      </c>
      <c r="LR176" s="426">
        <f t="shared" si="294"/>
        <v>0</v>
      </c>
      <c r="LS176" s="434">
        <f t="shared" si="295"/>
        <v>0</v>
      </c>
      <c r="LT176" s="426">
        <f t="shared" si="296"/>
        <v>0</v>
      </c>
      <c r="LU176" s="431">
        <f t="shared" si="297"/>
        <v>0</v>
      </c>
      <c r="LV176" s="429" t="s">
        <v>343</v>
      </c>
      <c r="LW176" s="434" t="s">
        <v>343</v>
      </c>
      <c r="LX176" s="426">
        <f t="shared" si="298"/>
        <v>0</v>
      </c>
      <c r="LY176" s="431">
        <f t="shared" si="299"/>
        <v>0</v>
      </c>
      <c r="LZ176" s="1"/>
      <c r="MD176" s="26"/>
      <c r="ME176" s="26"/>
      <c r="MG176" s="26"/>
    </row>
    <row r="177" spans="2:345" s="4" customFormat="1" ht="16.5" customHeight="1" x14ac:dyDescent="0.25">
      <c r="B177" s="46" t="s">
        <v>369</v>
      </c>
      <c r="C177" s="952"/>
      <c r="D177" s="953"/>
      <c r="E177" s="313"/>
      <c r="F177" s="314"/>
      <c r="G177" s="315"/>
      <c r="H177" s="59"/>
      <c r="I177" s="57">
        <f>INT(ROUND(F177,2)*(IF(RIGHT(G177,1)="*",data!$J$11*H177+(IF(H177&gt;0, data!$K$11,0)),(IF(G177&gt;0,data!$J$11*RIGHT(G177,5)+data!$K$11,0)))))</f>
        <v>0</v>
      </c>
      <c r="J177" s="57">
        <f t="shared" si="148"/>
        <v>0</v>
      </c>
      <c r="K177" s="319"/>
      <c r="L177" s="320"/>
      <c r="M177" s="318"/>
      <c r="N177" s="57">
        <f>INT(ROUND(F177,2)*(IF(J177&gt;0,(IF(L177="ano",data!$J$6,0)),0)))</f>
        <v>0</v>
      </c>
      <c r="O177" s="61">
        <f t="shared" si="149"/>
        <v>0</v>
      </c>
      <c r="P177" s="63">
        <f t="shared" si="150"/>
        <v>0</v>
      </c>
      <c r="Q177" s="26"/>
      <c r="R177" s="292" t="str">
        <f t="shared" si="151"/>
        <v/>
      </c>
      <c r="S177" s="293" t="str">
        <f t="shared" si="152"/>
        <v/>
      </c>
      <c r="T177" s="65" t="s">
        <v>343</v>
      </c>
      <c r="U177" s="294" t="str">
        <f t="shared" si="153"/>
        <v/>
      </c>
      <c r="V177" s="4">
        <f t="shared" si="285"/>
        <v>0</v>
      </c>
      <c r="W177" s="26">
        <f t="shared" si="154"/>
        <v>0</v>
      </c>
      <c r="X177" s="26">
        <f>IF(OR(G177=data!$I$18,G177=data!$I$19,G177=data!$I$20,G177=data!$I$21,G177=data!$I$22,G177=data!$I$23,G177=data!$I$24,G177=data!$I$25,G177=data!$I$26,G177=data!$I$27,G177=data!$I$28,G177=data!$I$29,G177=data!$I$30,G177=data!$I$31,G177=data!$I$32,G177=data!$I$33,G177=data!$I$34,G177=data!$I$35,G177=data!$I$36,G177=data!$I$37,G177=data!$I$38,G177=data!$I$39,G177=data!$I$40,G177=data!$I$41,G177=data!$I$42,G177=data!$I$43,G177=data!$I$44),1,0)</f>
        <v>0</v>
      </c>
      <c r="Z177" s="179" t="s">
        <v>300</v>
      </c>
      <c r="AA177" s="10"/>
      <c r="AB177" s="10"/>
      <c r="AC177" s="171">
        <v>160</v>
      </c>
      <c r="AD177" s="336"/>
      <c r="AE177" s="227"/>
      <c r="AF177" s="171">
        <v>160</v>
      </c>
      <c r="AG177" s="336"/>
      <c r="AH177" s="227"/>
      <c r="AI177" s="171">
        <v>160</v>
      </c>
      <c r="AJ177" s="336"/>
      <c r="AK177" s="227"/>
      <c r="AL177" s="171">
        <v>160</v>
      </c>
      <c r="AM177" s="336"/>
      <c r="AN177" s="227"/>
      <c r="AO177" s="171">
        <v>160</v>
      </c>
      <c r="AP177" s="336"/>
      <c r="AQ177" s="227"/>
      <c r="AR177" s="171">
        <v>160</v>
      </c>
      <c r="AS177" s="336"/>
      <c r="AT177" s="227"/>
      <c r="AU177" s="171">
        <v>160</v>
      </c>
      <c r="AV177" s="336"/>
      <c r="AW177" s="227"/>
      <c r="AX177" s="171">
        <v>160</v>
      </c>
      <c r="AY177" s="336"/>
      <c r="AZ177" s="227"/>
      <c r="BA177" s="171">
        <v>160</v>
      </c>
      <c r="BB177" s="336"/>
      <c r="BC177" s="227"/>
      <c r="BD177" s="171">
        <v>160</v>
      </c>
      <c r="BE177" s="336"/>
      <c r="BF177" s="227"/>
      <c r="BG177" s="171">
        <v>160</v>
      </c>
      <c r="BH177" s="336"/>
      <c r="BI177" s="227"/>
      <c r="BJ177" s="171">
        <v>160</v>
      </c>
      <c r="BK177" s="336"/>
      <c r="BL177" s="227"/>
      <c r="BM177" s="337">
        <f t="shared" si="207"/>
        <v>0</v>
      </c>
      <c r="BN177" s="231">
        <f t="shared" si="93"/>
        <v>0</v>
      </c>
      <c r="BO177" s="230">
        <f t="shared" si="208"/>
        <v>0</v>
      </c>
      <c r="BP177" s="231">
        <f t="shared" si="95"/>
        <v>0</v>
      </c>
      <c r="BQ177" s="1"/>
      <c r="BR177" s="1"/>
      <c r="BS177" s="167">
        <v>160</v>
      </c>
      <c r="BT177" s="335"/>
      <c r="BU177" s="180"/>
      <c r="BV177" s="167">
        <v>160</v>
      </c>
      <c r="BW177" s="335"/>
      <c r="BX177" s="180"/>
      <c r="BY177" s="167">
        <v>160</v>
      </c>
      <c r="BZ177" s="335"/>
      <c r="CA177" s="180"/>
      <c r="CB177" s="167">
        <v>160</v>
      </c>
      <c r="CC177" s="335"/>
      <c r="CD177" s="180"/>
      <c r="CE177" s="167">
        <v>160</v>
      </c>
      <c r="CF177" s="335"/>
      <c r="CG177" s="180"/>
      <c r="CH177" s="167">
        <v>160</v>
      </c>
      <c r="CI177" s="335"/>
      <c r="CJ177" s="180"/>
      <c r="CK177" s="167">
        <v>160</v>
      </c>
      <c r="CL177" s="335"/>
      <c r="CM177" s="180"/>
      <c r="CN177" s="167">
        <v>160</v>
      </c>
      <c r="CO177" s="335"/>
      <c r="CP177" s="180"/>
      <c r="CQ177" s="256">
        <f t="shared" si="96"/>
        <v>0</v>
      </c>
      <c r="CR177" s="255">
        <f t="shared" si="97"/>
        <v>0</v>
      </c>
      <c r="CS177" s="230">
        <f t="shared" si="98"/>
        <v>0</v>
      </c>
      <c r="CT177" s="231">
        <f t="shared" si="99"/>
        <v>0</v>
      </c>
      <c r="CU177" s="1"/>
      <c r="CV177" s="1"/>
      <c r="CW177" s="167">
        <v>160</v>
      </c>
      <c r="CX177" s="351"/>
      <c r="CY177" s="172"/>
      <c r="CZ177" s="198">
        <v>160</v>
      </c>
      <c r="DA177" s="336"/>
      <c r="DB177" s="172"/>
      <c r="DC177" s="198">
        <v>160</v>
      </c>
      <c r="DD177" s="336"/>
      <c r="DE177" s="172"/>
      <c r="DF177" s="198">
        <v>160</v>
      </c>
      <c r="DG177" s="336"/>
      <c r="DH177" s="172"/>
      <c r="DI177" s="198">
        <v>160</v>
      </c>
      <c r="DJ177" s="336"/>
      <c r="DK177" s="172"/>
      <c r="DL177" s="167">
        <v>160</v>
      </c>
      <c r="DM177" s="351"/>
      <c r="DN177" s="172"/>
      <c r="DO177" s="198">
        <v>160</v>
      </c>
      <c r="DP177" s="336"/>
      <c r="DQ177" s="172"/>
      <c r="DR177" s="198">
        <v>160</v>
      </c>
      <c r="DS177" s="336"/>
      <c r="DT177" s="172"/>
      <c r="DU177" s="256">
        <f t="shared" si="100"/>
        <v>0</v>
      </c>
      <c r="DV177" s="255">
        <f t="shared" si="101"/>
        <v>0</v>
      </c>
      <c r="DW177" s="230">
        <f t="shared" si="102"/>
        <v>0</v>
      </c>
      <c r="DX177" s="231">
        <f t="shared" si="103"/>
        <v>0</v>
      </c>
      <c r="DY177" s="1"/>
      <c r="DZ177" s="1"/>
      <c r="EA177" s="357">
        <v>160</v>
      </c>
      <c r="EB177" s="335"/>
      <c r="EC177" s="172"/>
      <c r="ED177" s="198">
        <v>160</v>
      </c>
      <c r="EE177" s="335"/>
      <c r="EF177" s="172"/>
      <c r="EG177" s="198">
        <v>160</v>
      </c>
      <c r="EH177" s="335"/>
      <c r="EI177" s="172"/>
      <c r="EJ177" s="198">
        <v>160</v>
      </c>
      <c r="EK177" s="335"/>
      <c r="EL177" s="172"/>
      <c r="EM177" s="167">
        <v>160</v>
      </c>
      <c r="EN177" s="351"/>
      <c r="EO177" s="172"/>
      <c r="EP177" s="198">
        <v>160</v>
      </c>
      <c r="EQ177" s="335"/>
      <c r="ER177" s="172"/>
      <c r="ES177" s="167">
        <v>160</v>
      </c>
      <c r="ET177" s="351"/>
      <c r="EU177" s="172"/>
      <c r="EV177" s="198">
        <v>160</v>
      </c>
      <c r="EW177" s="335"/>
      <c r="EX177" s="172"/>
      <c r="EY177" s="256">
        <f t="shared" si="104"/>
        <v>0</v>
      </c>
      <c r="EZ177" s="255">
        <f t="shared" si="105"/>
        <v>0</v>
      </c>
      <c r="FA177" s="230">
        <f t="shared" si="106"/>
        <v>0</v>
      </c>
      <c r="FB177" s="231">
        <f t="shared" si="107"/>
        <v>0</v>
      </c>
      <c r="FC177" s="1"/>
      <c r="FD177" s="1"/>
      <c r="FE177" s="357">
        <v>160</v>
      </c>
      <c r="FF177" s="335"/>
      <c r="FG177" s="172"/>
      <c r="FH177" s="198">
        <v>160</v>
      </c>
      <c r="FI177" s="335"/>
      <c r="FJ177" s="172"/>
      <c r="FK177" s="198">
        <v>160</v>
      </c>
      <c r="FL177" s="335"/>
      <c r="FM177" s="172"/>
      <c r="FN177" s="198">
        <v>160</v>
      </c>
      <c r="FO177" s="335"/>
      <c r="FP177" s="172"/>
      <c r="FQ177" s="198">
        <v>160</v>
      </c>
      <c r="FR177" s="335"/>
      <c r="FS177" s="172"/>
      <c r="FT177" s="198">
        <v>160</v>
      </c>
      <c r="FU177" s="335"/>
      <c r="FV177" s="172"/>
      <c r="FW177" s="198">
        <v>160</v>
      </c>
      <c r="FX177" s="335"/>
      <c r="FY177" s="172"/>
      <c r="FZ177" s="198">
        <v>160</v>
      </c>
      <c r="GA177" s="335"/>
      <c r="GB177" s="172"/>
      <c r="GC177" s="256">
        <f t="shared" si="108"/>
        <v>0</v>
      </c>
      <c r="GD177" s="255">
        <f t="shared" si="109"/>
        <v>0</v>
      </c>
      <c r="GE177" s="230">
        <f t="shared" si="110"/>
        <v>0</v>
      </c>
      <c r="GF177" s="231">
        <f t="shared" si="111"/>
        <v>0</v>
      </c>
      <c r="GG177" s="1"/>
      <c r="GH177" s="1"/>
      <c r="GI177" s="357">
        <v>160</v>
      </c>
      <c r="GJ177" s="335"/>
      <c r="GK177" s="172"/>
      <c r="GL177" s="198">
        <v>160</v>
      </c>
      <c r="GM177" s="335"/>
      <c r="GN177" s="172"/>
      <c r="GO177" s="167">
        <v>160</v>
      </c>
      <c r="GP177" s="351"/>
      <c r="GQ177" s="172"/>
      <c r="GR177" s="167">
        <v>160</v>
      </c>
      <c r="GS177" s="351"/>
      <c r="GT177" s="172"/>
      <c r="GU177" s="167">
        <v>160</v>
      </c>
      <c r="GV177" s="351"/>
      <c r="GW177" s="172"/>
      <c r="GX177" s="167">
        <v>160</v>
      </c>
      <c r="GY177" s="351"/>
      <c r="GZ177" s="172"/>
      <c r="HA177" s="198">
        <v>160</v>
      </c>
      <c r="HB177" s="335"/>
      <c r="HC177" s="172"/>
      <c r="HD177" s="198">
        <v>160</v>
      </c>
      <c r="HE177" s="335"/>
      <c r="HF177" s="172"/>
      <c r="HG177" s="256">
        <f t="shared" si="112"/>
        <v>0</v>
      </c>
      <c r="HH177" s="255">
        <f t="shared" si="113"/>
        <v>0</v>
      </c>
      <c r="HI177" s="230">
        <f t="shared" si="114"/>
        <v>0</v>
      </c>
      <c r="HJ177" s="231">
        <f t="shared" si="115"/>
        <v>0</v>
      </c>
      <c r="HK177" s="1"/>
      <c r="HL177" s="1"/>
      <c r="HM177" s="167">
        <v>160</v>
      </c>
      <c r="HN177" s="351"/>
      <c r="HO177" s="172"/>
      <c r="HP177" s="167">
        <v>160</v>
      </c>
      <c r="HQ177" s="351"/>
      <c r="HR177" s="172"/>
      <c r="HS177" s="167">
        <v>160</v>
      </c>
      <c r="HT177" s="351"/>
      <c r="HU177" s="172"/>
      <c r="HV177" s="167">
        <v>160</v>
      </c>
      <c r="HW177" s="351"/>
      <c r="HX177" s="172"/>
      <c r="HY177" s="167">
        <v>160</v>
      </c>
      <c r="HZ177" s="351"/>
      <c r="IA177" s="172"/>
      <c r="IB177" s="167">
        <v>160</v>
      </c>
      <c r="IC177" s="351"/>
      <c r="ID177" s="172"/>
      <c r="IE177" s="167">
        <v>160</v>
      </c>
      <c r="IF177" s="351"/>
      <c r="IG177" s="172"/>
      <c r="IH177" s="167">
        <v>160</v>
      </c>
      <c r="II177" s="351"/>
      <c r="IJ177" s="172"/>
      <c r="IK177" s="256">
        <f t="shared" si="116"/>
        <v>0</v>
      </c>
      <c r="IL177" s="255">
        <f t="shared" si="117"/>
        <v>0</v>
      </c>
      <c r="IM177" s="230">
        <f t="shared" si="118"/>
        <v>0</v>
      </c>
      <c r="IN177" s="231">
        <f t="shared" si="119"/>
        <v>0</v>
      </c>
      <c r="IO177" s="1"/>
      <c r="IP177" s="1"/>
      <c r="IQ177" s="167">
        <v>160</v>
      </c>
      <c r="IR177" s="351"/>
      <c r="IS177" s="172"/>
      <c r="IT177" s="167">
        <v>160</v>
      </c>
      <c r="IU177" s="351"/>
      <c r="IV177" s="172"/>
      <c r="IW177" s="167">
        <v>160</v>
      </c>
      <c r="IX177" s="351"/>
      <c r="IY177" s="172"/>
      <c r="IZ177" s="167">
        <v>160</v>
      </c>
      <c r="JA177" s="351"/>
      <c r="JB177" s="172"/>
      <c r="JC177" s="167">
        <v>160</v>
      </c>
      <c r="JD177" s="351"/>
      <c r="JE177" s="172"/>
      <c r="JF177" s="167">
        <v>160</v>
      </c>
      <c r="JG177" s="351"/>
      <c r="JH177" s="172"/>
      <c r="JI177" s="209">
        <v>160</v>
      </c>
      <c r="JJ177" s="351"/>
      <c r="JK177" s="172"/>
      <c r="JL177" s="167">
        <v>160</v>
      </c>
      <c r="JM177" s="351"/>
      <c r="JN177" s="172"/>
      <c r="JO177" s="256">
        <f t="shared" si="120"/>
        <v>0</v>
      </c>
      <c r="JP177" s="255">
        <f t="shared" si="121"/>
        <v>0</v>
      </c>
      <c r="JQ177" s="230">
        <f t="shared" si="122"/>
        <v>0</v>
      </c>
      <c r="JR177" s="231">
        <f t="shared" si="123"/>
        <v>0</v>
      </c>
      <c r="JS177" s="1"/>
      <c r="JT177" s="1"/>
      <c r="JU177" s="357">
        <v>160</v>
      </c>
      <c r="JV177" s="335"/>
      <c r="JW177" s="172"/>
      <c r="JX177" s="167">
        <v>160</v>
      </c>
      <c r="JY177" s="351"/>
      <c r="JZ177" s="172"/>
      <c r="KA177" s="198">
        <v>160</v>
      </c>
      <c r="KB177" s="335"/>
      <c r="KC177" s="172"/>
      <c r="KD177" s="198">
        <v>160</v>
      </c>
      <c r="KE177" s="335"/>
      <c r="KF177" s="172"/>
      <c r="KG177" s="167">
        <v>160</v>
      </c>
      <c r="KH177" s="351"/>
      <c r="KI177" s="172"/>
      <c r="KJ177" s="167">
        <v>160</v>
      </c>
      <c r="KK177" s="351"/>
      <c r="KL177" s="172"/>
      <c r="KM177" s="167">
        <v>160</v>
      </c>
      <c r="KN177" s="351"/>
      <c r="KO177" s="172"/>
      <c r="KP177" s="167">
        <v>160</v>
      </c>
      <c r="KQ177" s="351"/>
      <c r="KR177" s="172"/>
      <c r="KS177" s="256">
        <f t="shared" si="124"/>
        <v>0</v>
      </c>
      <c r="KT177" s="255">
        <f t="shared" si="125"/>
        <v>0</v>
      </c>
      <c r="KU177" s="230">
        <f t="shared" si="126"/>
        <v>0</v>
      </c>
      <c r="KV177" s="231">
        <f t="shared" si="127"/>
        <v>0</v>
      </c>
      <c r="KW177" s="1"/>
      <c r="KX177" s="1"/>
      <c r="KY177" s="287" t="s">
        <v>300</v>
      </c>
      <c r="KZ177" s="365">
        <v>160</v>
      </c>
      <c r="LA177" s="335"/>
      <c r="LB177" s="180"/>
      <c r="LC177" s="256">
        <f t="shared" si="128"/>
        <v>0</v>
      </c>
      <c r="LD177" s="231">
        <f t="shared" si="132"/>
        <v>0</v>
      </c>
      <c r="LE177" s="230">
        <f t="shared" si="129"/>
        <v>0</v>
      </c>
      <c r="LF177" s="255">
        <f t="shared" si="133"/>
        <v>0</v>
      </c>
      <c r="LG177" s="297"/>
      <c r="LH177" s="1"/>
      <c r="LI177" s="1"/>
      <c r="LJ177" s="232">
        <f t="shared" si="286"/>
        <v>0</v>
      </c>
      <c r="LK177" s="259">
        <f t="shared" si="287"/>
        <v>0</v>
      </c>
      <c r="LL177" s="230">
        <f t="shared" si="288"/>
        <v>0</v>
      </c>
      <c r="LM177" s="231">
        <f t="shared" si="289"/>
        <v>0</v>
      </c>
      <c r="LN177" s="234">
        <f t="shared" si="290"/>
        <v>0</v>
      </c>
      <c r="LO177" s="233">
        <f t="shared" si="291"/>
        <v>0</v>
      </c>
      <c r="LP177" s="230">
        <f t="shared" si="292"/>
        <v>0</v>
      </c>
      <c r="LQ177" s="255">
        <f t="shared" si="293"/>
        <v>0</v>
      </c>
      <c r="LR177" s="426">
        <f t="shared" si="294"/>
        <v>0</v>
      </c>
      <c r="LS177" s="434">
        <f t="shared" si="295"/>
        <v>0</v>
      </c>
      <c r="LT177" s="426">
        <f t="shared" si="296"/>
        <v>0</v>
      </c>
      <c r="LU177" s="431">
        <f t="shared" si="297"/>
        <v>0</v>
      </c>
      <c r="LV177" s="429" t="s">
        <v>343</v>
      </c>
      <c r="LW177" s="434" t="s">
        <v>343</v>
      </c>
      <c r="LX177" s="426">
        <f t="shared" si="298"/>
        <v>0</v>
      </c>
      <c r="LY177" s="431">
        <f t="shared" si="299"/>
        <v>0</v>
      </c>
      <c r="LZ177" s="1"/>
      <c r="MD177" s="26"/>
      <c r="ME177" s="26"/>
      <c r="MG177" s="26"/>
    </row>
    <row r="178" spans="2:345" s="4" customFormat="1" ht="15" hidden="1" customHeight="1" x14ac:dyDescent="0.25">
      <c r="B178" s="46"/>
      <c r="C178" s="948"/>
      <c r="D178" s="949"/>
      <c r="E178" s="601"/>
      <c r="F178" s="602"/>
      <c r="G178" s="603"/>
      <c r="H178" s="58"/>
      <c r="I178" s="57">
        <f>INT(ROUND(F178,2)*(IF(RIGHT(G178,1)="*",data!$J$11*H178+(IF(H178&gt;0, data!$K$11,0)),(IF(G178&gt;0,data!$J$11*RIGHT(G178,5)+data!$K$11,0)))))</f>
        <v>0</v>
      </c>
      <c r="J178" s="57">
        <f t="shared" ref="J178:J205" si="300">IF(E178&gt;0,I178*E178,0)</f>
        <v>0</v>
      </c>
      <c r="K178" s="594"/>
      <c r="L178" s="567"/>
      <c r="M178" s="131"/>
      <c r="N178" s="57">
        <f>INT(ROUND(F178,2)*(IF(J178&gt;0,(IF(L178="ano",data!$J$6,0)),0)))</f>
        <v>0</v>
      </c>
      <c r="O178" s="61">
        <f t="shared" ref="O178:O205" si="301">IF(M178&gt;E178,N178*E178,N178*M178)</f>
        <v>0</v>
      </c>
      <c r="P178" s="63">
        <f t="shared" ref="P178:P205" si="302">J178+O178</f>
        <v>0</v>
      </c>
      <c r="Q178" s="26"/>
      <c r="R178" s="292" t="str">
        <f t="shared" ref="R178:R205" si="303">IF(K178="Ano","",IF(P178&gt;0,1,""))</f>
        <v/>
      </c>
      <c r="S178" s="293" t="str">
        <f t="shared" ref="S178:S205" si="304">IF(K178="Ano",IF(P178&gt;0,1,""),"")</f>
        <v/>
      </c>
      <c r="T178" s="65" t="s">
        <v>343</v>
      </c>
      <c r="U178" s="294" t="str">
        <f t="shared" ref="U178:U205" si="305">IF(R178="",IF(S178="","",1),1)</f>
        <v/>
      </c>
      <c r="V178" s="4">
        <f t="shared" si="285"/>
        <v>0</v>
      </c>
      <c r="W178" s="26">
        <f t="shared" si="154"/>
        <v>0</v>
      </c>
      <c r="X178" s="26">
        <f>IF(OR(G178=data!$I$18,G178=data!$I$19,G178=data!$I$20,G178=data!$I$21,G178=data!$I$22,G178=data!$I$23,G178=data!$I$24,G178=data!$I$25,G178=data!$I$26,G178=data!$I$27,G178=data!$I$28,G178=data!$I$29,G178=data!$I$30,G178=data!$I$31,G178=data!$I$32,G178=data!$I$33,G178=data!$I$34,G178=data!$I$35,G178=data!$I$36,G178=data!$I$37,G178=data!$I$38,G178=data!$I$39,G178=data!$I$40,G178=data!$I$41,G178=data!$I$42,G178=data!$I$43,G178=data!$I$44),1,0)</f>
        <v>0</v>
      </c>
      <c r="Z178" s="176" t="s">
        <v>300</v>
      </c>
      <c r="AA178" s="10"/>
      <c r="AB178" s="10"/>
      <c r="AC178" s="578">
        <v>160</v>
      </c>
      <c r="AD178" s="579"/>
      <c r="AE178" s="580"/>
      <c r="AF178" s="578">
        <v>160</v>
      </c>
      <c r="AG178" s="579"/>
      <c r="AH178" s="580"/>
      <c r="AI178" s="578">
        <v>160</v>
      </c>
      <c r="AJ178" s="579"/>
      <c r="AK178" s="580"/>
      <c r="AL178" s="578">
        <v>160</v>
      </c>
      <c r="AM178" s="579"/>
      <c r="AN178" s="580"/>
      <c r="AO178" s="578">
        <v>160</v>
      </c>
      <c r="AP178" s="579"/>
      <c r="AQ178" s="580"/>
      <c r="AR178" s="578">
        <v>160</v>
      </c>
      <c r="AS178" s="579"/>
      <c r="AT178" s="580"/>
      <c r="AU178" s="578">
        <v>160</v>
      </c>
      <c r="AV178" s="579"/>
      <c r="AW178" s="580"/>
      <c r="AX178" s="578">
        <v>160</v>
      </c>
      <c r="AY178" s="579"/>
      <c r="AZ178" s="580"/>
      <c r="BA178" s="578">
        <v>160</v>
      </c>
      <c r="BB178" s="579"/>
      <c r="BC178" s="580"/>
      <c r="BD178" s="578">
        <v>160</v>
      </c>
      <c r="BE178" s="579"/>
      <c r="BF178" s="580"/>
      <c r="BG178" s="578">
        <v>160</v>
      </c>
      <c r="BH178" s="579"/>
      <c r="BI178" s="580"/>
      <c r="BJ178" s="578">
        <v>160</v>
      </c>
      <c r="BK178" s="579"/>
      <c r="BL178" s="580"/>
      <c r="BM178" s="337">
        <f t="shared" si="207"/>
        <v>0</v>
      </c>
      <c r="BN178" s="231">
        <f t="shared" si="93"/>
        <v>0</v>
      </c>
      <c r="BO178" s="230">
        <f t="shared" si="208"/>
        <v>0</v>
      </c>
      <c r="BP178" s="231">
        <f t="shared" si="95"/>
        <v>0</v>
      </c>
      <c r="BQ178" s="1"/>
      <c r="BR178" s="1"/>
      <c r="BS178" s="177">
        <v>160</v>
      </c>
      <c r="BT178" s="591"/>
      <c r="BU178" s="178"/>
      <c r="BV178" s="177">
        <v>160</v>
      </c>
      <c r="BW178" s="591"/>
      <c r="BX178" s="178"/>
      <c r="BY178" s="177">
        <v>160</v>
      </c>
      <c r="BZ178" s="591"/>
      <c r="CA178" s="178"/>
      <c r="CB178" s="177">
        <v>160</v>
      </c>
      <c r="CC178" s="591"/>
      <c r="CD178" s="178"/>
      <c r="CE178" s="177">
        <v>160</v>
      </c>
      <c r="CF178" s="591"/>
      <c r="CG178" s="178"/>
      <c r="CH178" s="177">
        <v>160</v>
      </c>
      <c r="CI178" s="591"/>
      <c r="CJ178" s="178"/>
      <c r="CK178" s="177">
        <v>160</v>
      </c>
      <c r="CL178" s="591"/>
      <c r="CM178" s="178"/>
      <c r="CN178" s="177">
        <v>160</v>
      </c>
      <c r="CO178" s="591"/>
      <c r="CP178" s="178"/>
      <c r="CQ178" s="256">
        <f t="shared" si="96"/>
        <v>0</v>
      </c>
      <c r="CR178" s="255">
        <f t="shared" si="97"/>
        <v>0</v>
      </c>
      <c r="CS178" s="230">
        <f t="shared" si="98"/>
        <v>0</v>
      </c>
      <c r="CT178" s="231">
        <f t="shared" si="99"/>
        <v>0</v>
      </c>
      <c r="CU178" s="1"/>
      <c r="CV178" s="1"/>
      <c r="CW178" s="177">
        <v>160</v>
      </c>
      <c r="CX178" s="584"/>
      <c r="CY178" s="585"/>
      <c r="CZ178" s="205">
        <v>160</v>
      </c>
      <c r="DA178" s="579"/>
      <c r="DB178" s="585"/>
      <c r="DC178" s="205">
        <v>160</v>
      </c>
      <c r="DD178" s="579"/>
      <c r="DE178" s="585"/>
      <c r="DF178" s="205">
        <v>160</v>
      </c>
      <c r="DG178" s="579"/>
      <c r="DH178" s="585"/>
      <c r="DI178" s="205">
        <v>160</v>
      </c>
      <c r="DJ178" s="579"/>
      <c r="DK178" s="585"/>
      <c r="DL178" s="177">
        <v>160</v>
      </c>
      <c r="DM178" s="584"/>
      <c r="DN178" s="585"/>
      <c r="DO178" s="205">
        <v>160</v>
      </c>
      <c r="DP178" s="579"/>
      <c r="DQ178" s="585"/>
      <c r="DR178" s="205">
        <v>160</v>
      </c>
      <c r="DS178" s="579"/>
      <c r="DT178" s="585"/>
      <c r="DU178" s="256">
        <f t="shared" si="100"/>
        <v>0</v>
      </c>
      <c r="DV178" s="255">
        <f t="shared" si="101"/>
        <v>0</v>
      </c>
      <c r="DW178" s="230">
        <f t="shared" si="102"/>
        <v>0</v>
      </c>
      <c r="DX178" s="231">
        <f t="shared" si="103"/>
        <v>0</v>
      </c>
      <c r="DY178" s="1"/>
      <c r="DZ178" s="1"/>
      <c r="EA178" s="586">
        <v>160</v>
      </c>
      <c r="EB178" s="591"/>
      <c r="EC178" s="585"/>
      <c r="ED178" s="205">
        <v>160</v>
      </c>
      <c r="EE178" s="591"/>
      <c r="EF178" s="585"/>
      <c r="EG178" s="205">
        <v>160</v>
      </c>
      <c r="EH178" s="591"/>
      <c r="EI178" s="585"/>
      <c r="EJ178" s="205">
        <v>160</v>
      </c>
      <c r="EK178" s="591"/>
      <c r="EL178" s="585"/>
      <c r="EM178" s="177">
        <v>160</v>
      </c>
      <c r="EN178" s="584"/>
      <c r="EO178" s="585"/>
      <c r="EP178" s="205">
        <v>160</v>
      </c>
      <c r="EQ178" s="591"/>
      <c r="ER178" s="585"/>
      <c r="ES178" s="177">
        <v>160</v>
      </c>
      <c r="ET178" s="584"/>
      <c r="EU178" s="585"/>
      <c r="EV178" s="205">
        <v>160</v>
      </c>
      <c r="EW178" s="591"/>
      <c r="EX178" s="585"/>
      <c r="EY178" s="256">
        <f t="shared" si="104"/>
        <v>0</v>
      </c>
      <c r="EZ178" s="255">
        <f t="shared" si="105"/>
        <v>0</v>
      </c>
      <c r="FA178" s="230">
        <f t="shared" si="106"/>
        <v>0</v>
      </c>
      <c r="FB178" s="231">
        <f t="shared" si="107"/>
        <v>0</v>
      </c>
      <c r="FC178" s="1"/>
      <c r="FD178" s="1"/>
      <c r="FE178" s="586">
        <v>160</v>
      </c>
      <c r="FF178" s="591"/>
      <c r="FG178" s="585"/>
      <c r="FH178" s="205">
        <v>160</v>
      </c>
      <c r="FI178" s="591"/>
      <c r="FJ178" s="585"/>
      <c r="FK178" s="205">
        <v>160</v>
      </c>
      <c r="FL178" s="591"/>
      <c r="FM178" s="585"/>
      <c r="FN178" s="205">
        <v>160</v>
      </c>
      <c r="FO178" s="591"/>
      <c r="FP178" s="585"/>
      <c r="FQ178" s="205">
        <v>160</v>
      </c>
      <c r="FR178" s="591"/>
      <c r="FS178" s="585"/>
      <c r="FT178" s="205">
        <v>160</v>
      </c>
      <c r="FU178" s="591"/>
      <c r="FV178" s="585"/>
      <c r="FW178" s="205">
        <v>160</v>
      </c>
      <c r="FX178" s="591"/>
      <c r="FY178" s="585"/>
      <c r="FZ178" s="205">
        <v>160</v>
      </c>
      <c r="GA178" s="591"/>
      <c r="GB178" s="585"/>
      <c r="GC178" s="256">
        <f t="shared" si="108"/>
        <v>0</v>
      </c>
      <c r="GD178" s="255">
        <f t="shared" si="109"/>
        <v>0</v>
      </c>
      <c r="GE178" s="230">
        <f t="shared" si="110"/>
        <v>0</v>
      </c>
      <c r="GF178" s="231">
        <f t="shared" si="111"/>
        <v>0</v>
      </c>
      <c r="GG178" s="1"/>
      <c r="GH178" s="1"/>
      <c r="GI178" s="586">
        <v>160</v>
      </c>
      <c r="GJ178" s="591"/>
      <c r="GK178" s="585"/>
      <c r="GL178" s="205">
        <v>160</v>
      </c>
      <c r="GM178" s="591"/>
      <c r="GN178" s="585"/>
      <c r="GO178" s="177">
        <v>160</v>
      </c>
      <c r="GP178" s="584"/>
      <c r="GQ178" s="585"/>
      <c r="GR178" s="177">
        <v>160</v>
      </c>
      <c r="GS178" s="584"/>
      <c r="GT178" s="585"/>
      <c r="GU178" s="177">
        <v>160</v>
      </c>
      <c r="GV178" s="584"/>
      <c r="GW178" s="585"/>
      <c r="GX178" s="177">
        <v>160</v>
      </c>
      <c r="GY178" s="584"/>
      <c r="GZ178" s="585"/>
      <c r="HA178" s="205">
        <v>160</v>
      </c>
      <c r="HB178" s="591"/>
      <c r="HC178" s="585"/>
      <c r="HD178" s="205">
        <v>160</v>
      </c>
      <c r="HE178" s="591"/>
      <c r="HF178" s="585"/>
      <c r="HG178" s="256">
        <f t="shared" si="112"/>
        <v>0</v>
      </c>
      <c r="HH178" s="255">
        <f t="shared" si="113"/>
        <v>0</v>
      </c>
      <c r="HI178" s="230">
        <f t="shared" si="114"/>
        <v>0</v>
      </c>
      <c r="HJ178" s="231">
        <f t="shared" si="115"/>
        <v>0</v>
      </c>
      <c r="HK178" s="1"/>
      <c r="HL178" s="1"/>
      <c r="HM178" s="177">
        <v>160</v>
      </c>
      <c r="HN178" s="584"/>
      <c r="HO178" s="585"/>
      <c r="HP178" s="177">
        <v>160</v>
      </c>
      <c r="HQ178" s="584"/>
      <c r="HR178" s="585"/>
      <c r="HS178" s="177">
        <v>160</v>
      </c>
      <c r="HT178" s="584"/>
      <c r="HU178" s="585"/>
      <c r="HV178" s="177">
        <v>160</v>
      </c>
      <c r="HW178" s="584"/>
      <c r="HX178" s="585"/>
      <c r="HY178" s="177">
        <v>160</v>
      </c>
      <c r="HZ178" s="584"/>
      <c r="IA178" s="585"/>
      <c r="IB178" s="177">
        <v>160</v>
      </c>
      <c r="IC178" s="584"/>
      <c r="ID178" s="585"/>
      <c r="IE178" s="177">
        <v>160</v>
      </c>
      <c r="IF178" s="584"/>
      <c r="IG178" s="585"/>
      <c r="IH178" s="177">
        <v>160</v>
      </c>
      <c r="II178" s="584"/>
      <c r="IJ178" s="585"/>
      <c r="IK178" s="256">
        <f t="shared" si="116"/>
        <v>0</v>
      </c>
      <c r="IL178" s="255">
        <f t="shared" si="117"/>
        <v>0</v>
      </c>
      <c r="IM178" s="230">
        <f t="shared" si="118"/>
        <v>0</v>
      </c>
      <c r="IN178" s="231">
        <f t="shared" si="119"/>
        <v>0</v>
      </c>
      <c r="IO178" s="1"/>
      <c r="IP178" s="1"/>
      <c r="IQ178" s="177">
        <v>160</v>
      </c>
      <c r="IR178" s="584"/>
      <c r="IS178" s="585"/>
      <c r="IT178" s="177">
        <v>160</v>
      </c>
      <c r="IU178" s="584"/>
      <c r="IV178" s="585"/>
      <c r="IW178" s="177">
        <v>160</v>
      </c>
      <c r="IX178" s="584"/>
      <c r="IY178" s="585"/>
      <c r="IZ178" s="177">
        <v>160</v>
      </c>
      <c r="JA178" s="584"/>
      <c r="JB178" s="585"/>
      <c r="JC178" s="177">
        <v>160</v>
      </c>
      <c r="JD178" s="584"/>
      <c r="JE178" s="585"/>
      <c r="JF178" s="177">
        <v>160</v>
      </c>
      <c r="JG178" s="584"/>
      <c r="JH178" s="585"/>
      <c r="JI178" s="568">
        <v>160</v>
      </c>
      <c r="JJ178" s="584"/>
      <c r="JK178" s="585"/>
      <c r="JL178" s="177">
        <v>160</v>
      </c>
      <c r="JM178" s="584"/>
      <c r="JN178" s="585"/>
      <c r="JO178" s="256">
        <f t="shared" si="120"/>
        <v>0</v>
      </c>
      <c r="JP178" s="255">
        <f t="shared" si="121"/>
        <v>0</v>
      </c>
      <c r="JQ178" s="230">
        <f t="shared" si="122"/>
        <v>0</v>
      </c>
      <c r="JR178" s="231">
        <f t="shared" si="123"/>
        <v>0</v>
      </c>
      <c r="JS178" s="1"/>
      <c r="JT178" s="1"/>
      <c r="JU178" s="586">
        <v>160</v>
      </c>
      <c r="JV178" s="591"/>
      <c r="JW178" s="585"/>
      <c r="JX178" s="177">
        <v>160</v>
      </c>
      <c r="JY178" s="584"/>
      <c r="JZ178" s="585"/>
      <c r="KA178" s="205">
        <v>160</v>
      </c>
      <c r="KB178" s="591"/>
      <c r="KC178" s="585"/>
      <c r="KD178" s="205">
        <v>160</v>
      </c>
      <c r="KE178" s="591"/>
      <c r="KF178" s="585"/>
      <c r="KG178" s="177">
        <v>160</v>
      </c>
      <c r="KH178" s="584"/>
      <c r="KI178" s="585"/>
      <c r="KJ178" s="177">
        <v>160</v>
      </c>
      <c r="KK178" s="584"/>
      <c r="KL178" s="585"/>
      <c r="KM178" s="177">
        <v>160</v>
      </c>
      <c r="KN178" s="584"/>
      <c r="KO178" s="585"/>
      <c r="KP178" s="177">
        <v>160</v>
      </c>
      <c r="KQ178" s="584"/>
      <c r="KR178" s="585"/>
      <c r="KS178" s="256">
        <f t="shared" si="124"/>
        <v>0</v>
      </c>
      <c r="KT178" s="255">
        <f t="shared" si="125"/>
        <v>0</v>
      </c>
      <c r="KU178" s="230">
        <f t="shared" si="126"/>
        <v>0</v>
      </c>
      <c r="KV178" s="231">
        <f t="shared" si="127"/>
        <v>0</v>
      </c>
      <c r="KW178" s="1"/>
      <c r="KX178" s="1"/>
      <c r="KY178" s="589" t="s">
        <v>300</v>
      </c>
      <c r="KZ178" s="595">
        <v>160</v>
      </c>
      <c r="LA178" s="591"/>
      <c r="LB178" s="178"/>
      <c r="LC178" s="256">
        <f t="shared" si="128"/>
        <v>0</v>
      </c>
      <c r="LD178" s="231">
        <f t="shared" si="132"/>
        <v>0</v>
      </c>
      <c r="LE178" s="230">
        <f t="shared" si="129"/>
        <v>0</v>
      </c>
      <c r="LF178" s="255">
        <f t="shared" si="133"/>
        <v>0</v>
      </c>
      <c r="LG178" s="592"/>
      <c r="LH178" s="1"/>
      <c r="LI178" s="1"/>
      <c r="LJ178" s="232">
        <f t="shared" si="286"/>
        <v>0</v>
      </c>
      <c r="LK178" s="259">
        <f t="shared" si="287"/>
        <v>0</v>
      </c>
      <c r="LL178" s="230">
        <f t="shared" si="288"/>
        <v>0</v>
      </c>
      <c r="LM178" s="231">
        <f t="shared" si="289"/>
        <v>0</v>
      </c>
      <c r="LN178" s="234">
        <f t="shared" si="290"/>
        <v>0</v>
      </c>
      <c r="LO178" s="233">
        <f t="shared" si="291"/>
        <v>0</v>
      </c>
      <c r="LP178" s="230">
        <f t="shared" si="292"/>
        <v>0</v>
      </c>
      <c r="LQ178" s="255">
        <f t="shared" si="293"/>
        <v>0</v>
      </c>
      <c r="LR178" s="426">
        <f t="shared" si="294"/>
        <v>0</v>
      </c>
      <c r="LS178" s="434">
        <f t="shared" si="295"/>
        <v>0</v>
      </c>
      <c r="LT178" s="426">
        <f t="shared" si="296"/>
        <v>0</v>
      </c>
      <c r="LU178" s="431">
        <f t="shared" si="297"/>
        <v>0</v>
      </c>
      <c r="LV178" s="429" t="s">
        <v>343</v>
      </c>
      <c r="LW178" s="434" t="s">
        <v>343</v>
      </c>
      <c r="LX178" s="426">
        <f t="shared" si="298"/>
        <v>0</v>
      </c>
      <c r="LY178" s="431">
        <f t="shared" si="299"/>
        <v>0</v>
      </c>
      <c r="LZ178" s="1"/>
      <c r="MD178" s="26"/>
      <c r="ME178" s="26"/>
      <c r="MG178" s="26"/>
    </row>
    <row r="179" spans="2:345" s="4" customFormat="1" ht="16.5" customHeight="1" x14ac:dyDescent="0.25">
      <c r="B179" s="46" t="s">
        <v>370</v>
      </c>
      <c r="C179" s="952"/>
      <c r="D179" s="953"/>
      <c r="E179" s="313"/>
      <c r="F179" s="314"/>
      <c r="G179" s="315"/>
      <c r="H179" s="59"/>
      <c r="I179" s="57">
        <f>INT(ROUND(F179,2)*(IF(RIGHT(G179,1)="*",data!$J$11*H179+(IF(H179&gt;0, data!$K$11,0)),(IF(G179&gt;0,data!$J$11*RIGHT(G179,5)+data!$K$11,0)))))</f>
        <v>0</v>
      </c>
      <c r="J179" s="57">
        <f t="shared" si="300"/>
        <v>0</v>
      </c>
      <c r="K179" s="319"/>
      <c r="L179" s="320"/>
      <c r="M179" s="318"/>
      <c r="N179" s="57">
        <f>INT(ROUND(F179,2)*(IF(J179&gt;0,(IF(L179="ano",data!$J$6,0)),0)))</f>
        <v>0</v>
      </c>
      <c r="O179" s="61">
        <f t="shared" si="301"/>
        <v>0</v>
      </c>
      <c r="P179" s="63">
        <f t="shared" si="302"/>
        <v>0</v>
      </c>
      <c r="Q179" s="26"/>
      <c r="R179" s="292" t="str">
        <f t="shared" si="303"/>
        <v/>
      </c>
      <c r="S179" s="293" t="str">
        <f t="shared" si="304"/>
        <v/>
      </c>
      <c r="T179" s="65" t="s">
        <v>343</v>
      </c>
      <c r="U179" s="294" t="str">
        <f t="shared" si="305"/>
        <v/>
      </c>
      <c r="V179" s="4">
        <f t="shared" si="285"/>
        <v>0</v>
      </c>
      <c r="W179" s="26">
        <f t="shared" si="154"/>
        <v>0</v>
      </c>
      <c r="X179" s="26">
        <f>IF(OR(G179=data!$I$18,G179=data!$I$19,G179=data!$I$20,G179=data!$I$21,G179=data!$I$22,G179=data!$I$23,G179=data!$I$24,G179=data!$I$25,G179=data!$I$26,G179=data!$I$27,G179=data!$I$28,G179=data!$I$29,G179=data!$I$30,G179=data!$I$31,G179=data!$I$32,G179=data!$I$33,G179=data!$I$34,G179=data!$I$35,G179=data!$I$36,G179=data!$I$37,G179=data!$I$38,G179=data!$I$39,G179=data!$I$40,G179=data!$I$41,G179=data!$I$42,G179=data!$I$43,G179=data!$I$44),1,0)</f>
        <v>0</v>
      </c>
      <c r="Z179" s="179" t="s">
        <v>300</v>
      </c>
      <c r="AA179" s="10"/>
      <c r="AB179" s="10"/>
      <c r="AC179" s="171">
        <v>160</v>
      </c>
      <c r="AD179" s="336"/>
      <c r="AE179" s="227"/>
      <c r="AF179" s="171">
        <v>160</v>
      </c>
      <c r="AG179" s="336"/>
      <c r="AH179" s="227"/>
      <c r="AI179" s="171">
        <v>160</v>
      </c>
      <c r="AJ179" s="336"/>
      <c r="AK179" s="227"/>
      <c r="AL179" s="171">
        <v>160</v>
      </c>
      <c r="AM179" s="336"/>
      <c r="AN179" s="227"/>
      <c r="AO179" s="171">
        <v>160</v>
      </c>
      <c r="AP179" s="336"/>
      <c r="AQ179" s="227"/>
      <c r="AR179" s="171">
        <v>160</v>
      </c>
      <c r="AS179" s="336"/>
      <c r="AT179" s="227"/>
      <c r="AU179" s="171">
        <v>160</v>
      </c>
      <c r="AV179" s="336"/>
      <c r="AW179" s="227"/>
      <c r="AX179" s="171">
        <v>160</v>
      </c>
      <c r="AY179" s="336"/>
      <c r="AZ179" s="227"/>
      <c r="BA179" s="171">
        <v>160</v>
      </c>
      <c r="BB179" s="336"/>
      <c r="BC179" s="227"/>
      <c r="BD179" s="171">
        <v>160</v>
      </c>
      <c r="BE179" s="336"/>
      <c r="BF179" s="227"/>
      <c r="BG179" s="171">
        <v>160</v>
      </c>
      <c r="BH179" s="336"/>
      <c r="BI179" s="227"/>
      <c r="BJ179" s="171">
        <v>160</v>
      </c>
      <c r="BK179" s="336"/>
      <c r="BL179" s="227"/>
      <c r="BM179" s="337">
        <f t="shared" si="207"/>
        <v>0</v>
      </c>
      <c r="BN179" s="231">
        <f t="shared" si="93"/>
        <v>0</v>
      </c>
      <c r="BO179" s="230">
        <f t="shared" si="208"/>
        <v>0</v>
      </c>
      <c r="BP179" s="231">
        <f t="shared" si="95"/>
        <v>0</v>
      </c>
      <c r="BQ179" s="1"/>
      <c r="BR179" s="1"/>
      <c r="BS179" s="167">
        <v>160</v>
      </c>
      <c r="BT179" s="335"/>
      <c r="BU179" s="180"/>
      <c r="BV179" s="167">
        <v>160</v>
      </c>
      <c r="BW179" s="335"/>
      <c r="BX179" s="180"/>
      <c r="BY179" s="167">
        <v>160</v>
      </c>
      <c r="BZ179" s="335"/>
      <c r="CA179" s="180"/>
      <c r="CB179" s="167">
        <v>160</v>
      </c>
      <c r="CC179" s="335"/>
      <c r="CD179" s="180"/>
      <c r="CE179" s="167">
        <v>160</v>
      </c>
      <c r="CF179" s="335"/>
      <c r="CG179" s="180"/>
      <c r="CH179" s="167">
        <v>160</v>
      </c>
      <c r="CI179" s="335"/>
      <c r="CJ179" s="180"/>
      <c r="CK179" s="167">
        <v>160</v>
      </c>
      <c r="CL179" s="335"/>
      <c r="CM179" s="180"/>
      <c r="CN179" s="167">
        <v>160</v>
      </c>
      <c r="CO179" s="335"/>
      <c r="CP179" s="180"/>
      <c r="CQ179" s="256">
        <f t="shared" si="96"/>
        <v>0</v>
      </c>
      <c r="CR179" s="255">
        <f t="shared" si="97"/>
        <v>0</v>
      </c>
      <c r="CS179" s="230">
        <f t="shared" si="98"/>
        <v>0</v>
      </c>
      <c r="CT179" s="231">
        <f t="shared" si="99"/>
        <v>0</v>
      </c>
      <c r="CU179" s="1"/>
      <c r="CV179" s="1"/>
      <c r="CW179" s="167">
        <v>160</v>
      </c>
      <c r="CX179" s="351"/>
      <c r="CY179" s="172"/>
      <c r="CZ179" s="198">
        <v>160</v>
      </c>
      <c r="DA179" s="336"/>
      <c r="DB179" s="172"/>
      <c r="DC179" s="198">
        <v>160</v>
      </c>
      <c r="DD179" s="336"/>
      <c r="DE179" s="172"/>
      <c r="DF179" s="198">
        <v>160</v>
      </c>
      <c r="DG179" s="336"/>
      <c r="DH179" s="172"/>
      <c r="DI179" s="198">
        <v>160</v>
      </c>
      <c r="DJ179" s="336"/>
      <c r="DK179" s="172"/>
      <c r="DL179" s="167">
        <v>160</v>
      </c>
      <c r="DM179" s="351"/>
      <c r="DN179" s="172"/>
      <c r="DO179" s="198">
        <v>160</v>
      </c>
      <c r="DP179" s="336"/>
      <c r="DQ179" s="172"/>
      <c r="DR179" s="198">
        <v>160</v>
      </c>
      <c r="DS179" s="336"/>
      <c r="DT179" s="172"/>
      <c r="DU179" s="256">
        <f t="shared" si="100"/>
        <v>0</v>
      </c>
      <c r="DV179" s="255">
        <f t="shared" si="101"/>
        <v>0</v>
      </c>
      <c r="DW179" s="230">
        <f t="shared" si="102"/>
        <v>0</v>
      </c>
      <c r="DX179" s="231">
        <f t="shared" si="103"/>
        <v>0</v>
      </c>
      <c r="DY179" s="1"/>
      <c r="DZ179" s="1"/>
      <c r="EA179" s="357">
        <v>160</v>
      </c>
      <c r="EB179" s="335"/>
      <c r="EC179" s="172"/>
      <c r="ED179" s="198">
        <v>160</v>
      </c>
      <c r="EE179" s="335"/>
      <c r="EF179" s="172"/>
      <c r="EG179" s="198">
        <v>160</v>
      </c>
      <c r="EH179" s="335"/>
      <c r="EI179" s="172"/>
      <c r="EJ179" s="198">
        <v>160</v>
      </c>
      <c r="EK179" s="335"/>
      <c r="EL179" s="172"/>
      <c r="EM179" s="167">
        <v>160</v>
      </c>
      <c r="EN179" s="351"/>
      <c r="EO179" s="172"/>
      <c r="EP179" s="198">
        <v>160</v>
      </c>
      <c r="EQ179" s="335"/>
      <c r="ER179" s="172"/>
      <c r="ES179" s="167">
        <v>160</v>
      </c>
      <c r="ET179" s="351"/>
      <c r="EU179" s="172"/>
      <c r="EV179" s="198">
        <v>160</v>
      </c>
      <c r="EW179" s="335"/>
      <c r="EX179" s="172"/>
      <c r="EY179" s="256">
        <f t="shared" si="104"/>
        <v>0</v>
      </c>
      <c r="EZ179" s="255">
        <f t="shared" si="105"/>
        <v>0</v>
      </c>
      <c r="FA179" s="230">
        <f t="shared" si="106"/>
        <v>0</v>
      </c>
      <c r="FB179" s="231">
        <f t="shared" si="107"/>
        <v>0</v>
      </c>
      <c r="FC179" s="1"/>
      <c r="FD179" s="1"/>
      <c r="FE179" s="357">
        <v>160</v>
      </c>
      <c r="FF179" s="335"/>
      <c r="FG179" s="172"/>
      <c r="FH179" s="198">
        <v>160</v>
      </c>
      <c r="FI179" s="335"/>
      <c r="FJ179" s="172"/>
      <c r="FK179" s="198">
        <v>160</v>
      </c>
      <c r="FL179" s="335"/>
      <c r="FM179" s="172"/>
      <c r="FN179" s="198">
        <v>160</v>
      </c>
      <c r="FO179" s="335"/>
      <c r="FP179" s="172"/>
      <c r="FQ179" s="198">
        <v>160</v>
      </c>
      <c r="FR179" s="335"/>
      <c r="FS179" s="172"/>
      <c r="FT179" s="198">
        <v>160</v>
      </c>
      <c r="FU179" s="335"/>
      <c r="FV179" s="172"/>
      <c r="FW179" s="198">
        <v>160</v>
      </c>
      <c r="FX179" s="335"/>
      <c r="FY179" s="172"/>
      <c r="FZ179" s="198">
        <v>160</v>
      </c>
      <c r="GA179" s="335"/>
      <c r="GB179" s="172"/>
      <c r="GC179" s="256">
        <f t="shared" si="108"/>
        <v>0</v>
      </c>
      <c r="GD179" s="255">
        <f t="shared" si="109"/>
        <v>0</v>
      </c>
      <c r="GE179" s="230">
        <f t="shared" si="110"/>
        <v>0</v>
      </c>
      <c r="GF179" s="231">
        <f t="shared" si="111"/>
        <v>0</v>
      </c>
      <c r="GG179" s="1"/>
      <c r="GH179" s="1"/>
      <c r="GI179" s="357">
        <v>160</v>
      </c>
      <c r="GJ179" s="335"/>
      <c r="GK179" s="172"/>
      <c r="GL179" s="198">
        <v>160</v>
      </c>
      <c r="GM179" s="335"/>
      <c r="GN179" s="172"/>
      <c r="GO179" s="167">
        <v>160</v>
      </c>
      <c r="GP179" s="351"/>
      <c r="GQ179" s="172"/>
      <c r="GR179" s="167">
        <v>160</v>
      </c>
      <c r="GS179" s="351"/>
      <c r="GT179" s="172"/>
      <c r="GU179" s="167">
        <v>160</v>
      </c>
      <c r="GV179" s="351"/>
      <c r="GW179" s="172"/>
      <c r="GX179" s="167">
        <v>160</v>
      </c>
      <c r="GY179" s="351"/>
      <c r="GZ179" s="172"/>
      <c r="HA179" s="198">
        <v>160</v>
      </c>
      <c r="HB179" s="335"/>
      <c r="HC179" s="172"/>
      <c r="HD179" s="198">
        <v>160</v>
      </c>
      <c r="HE179" s="335"/>
      <c r="HF179" s="172"/>
      <c r="HG179" s="256">
        <f t="shared" si="112"/>
        <v>0</v>
      </c>
      <c r="HH179" s="255">
        <f t="shared" si="113"/>
        <v>0</v>
      </c>
      <c r="HI179" s="230">
        <f t="shared" si="114"/>
        <v>0</v>
      </c>
      <c r="HJ179" s="231">
        <f t="shared" si="115"/>
        <v>0</v>
      </c>
      <c r="HK179" s="1"/>
      <c r="HL179" s="1"/>
      <c r="HM179" s="167">
        <v>160</v>
      </c>
      <c r="HN179" s="351"/>
      <c r="HO179" s="172"/>
      <c r="HP179" s="167">
        <v>160</v>
      </c>
      <c r="HQ179" s="351"/>
      <c r="HR179" s="172"/>
      <c r="HS179" s="167">
        <v>160</v>
      </c>
      <c r="HT179" s="351"/>
      <c r="HU179" s="172"/>
      <c r="HV179" s="167">
        <v>160</v>
      </c>
      <c r="HW179" s="351"/>
      <c r="HX179" s="172"/>
      <c r="HY179" s="167">
        <v>160</v>
      </c>
      <c r="HZ179" s="351"/>
      <c r="IA179" s="172"/>
      <c r="IB179" s="167">
        <v>160</v>
      </c>
      <c r="IC179" s="351"/>
      <c r="ID179" s="172"/>
      <c r="IE179" s="167">
        <v>160</v>
      </c>
      <c r="IF179" s="351"/>
      <c r="IG179" s="172"/>
      <c r="IH179" s="167">
        <v>160</v>
      </c>
      <c r="II179" s="351"/>
      <c r="IJ179" s="172"/>
      <c r="IK179" s="256">
        <f t="shared" si="116"/>
        <v>0</v>
      </c>
      <c r="IL179" s="255">
        <f t="shared" si="117"/>
        <v>0</v>
      </c>
      <c r="IM179" s="230">
        <f t="shared" si="118"/>
        <v>0</v>
      </c>
      <c r="IN179" s="231">
        <f t="shared" si="119"/>
        <v>0</v>
      </c>
      <c r="IO179" s="1"/>
      <c r="IP179" s="1"/>
      <c r="IQ179" s="167">
        <v>160</v>
      </c>
      <c r="IR179" s="351"/>
      <c r="IS179" s="172"/>
      <c r="IT179" s="167">
        <v>160</v>
      </c>
      <c r="IU179" s="351"/>
      <c r="IV179" s="172"/>
      <c r="IW179" s="167">
        <v>160</v>
      </c>
      <c r="IX179" s="351"/>
      <c r="IY179" s="172"/>
      <c r="IZ179" s="167">
        <v>160</v>
      </c>
      <c r="JA179" s="351"/>
      <c r="JB179" s="172"/>
      <c r="JC179" s="167">
        <v>160</v>
      </c>
      <c r="JD179" s="351"/>
      <c r="JE179" s="172"/>
      <c r="JF179" s="167">
        <v>160</v>
      </c>
      <c r="JG179" s="351"/>
      <c r="JH179" s="172"/>
      <c r="JI179" s="209">
        <v>160</v>
      </c>
      <c r="JJ179" s="351"/>
      <c r="JK179" s="172"/>
      <c r="JL179" s="167">
        <v>160</v>
      </c>
      <c r="JM179" s="351"/>
      <c r="JN179" s="172"/>
      <c r="JO179" s="256">
        <f t="shared" si="120"/>
        <v>0</v>
      </c>
      <c r="JP179" s="255">
        <f t="shared" si="121"/>
        <v>0</v>
      </c>
      <c r="JQ179" s="230">
        <f t="shared" si="122"/>
        <v>0</v>
      </c>
      <c r="JR179" s="231">
        <f t="shared" si="123"/>
        <v>0</v>
      </c>
      <c r="JS179" s="1"/>
      <c r="JT179" s="1"/>
      <c r="JU179" s="357">
        <v>160</v>
      </c>
      <c r="JV179" s="335"/>
      <c r="JW179" s="172"/>
      <c r="JX179" s="167">
        <v>160</v>
      </c>
      <c r="JY179" s="351"/>
      <c r="JZ179" s="172"/>
      <c r="KA179" s="198">
        <v>160</v>
      </c>
      <c r="KB179" s="335"/>
      <c r="KC179" s="172"/>
      <c r="KD179" s="198">
        <v>160</v>
      </c>
      <c r="KE179" s="335"/>
      <c r="KF179" s="172"/>
      <c r="KG179" s="167">
        <v>160</v>
      </c>
      <c r="KH179" s="351"/>
      <c r="KI179" s="172"/>
      <c r="KJ179" s="167">
        <v>160</v>
      </c>
      <c r="KK179" s="351"/>
      <c r="KL179" s="172"/>
      <c r="KM179" s="167">
        <v>160</v>
      </c>
      <c r="KN179" s="351"/>
      <c r="KO179" s="172"/>
      <c r="KP179" s="167">
        <v>160</v>
      </c>
      <c r="KQ179" s="351"/>
      <c r="KR179" s="172"/>
      <c r="KS179" s="256">
        <f t="shared" si="124"/>
        <v>0</v>
      </c>
      <c r="KT179" s="255">
        <f t="shared" si="125"/>
        <v>0</v>
      </c>
      <c r="KU179" s="230">
        <f t="shared" si="126"/>
        <v>0</v>
      </c>
      <c r="KV179" s="231">
        <f t="shared" si="127"/>
        <v>0</v>
      </c>
      <c r="KW179" s="1"/>
      <c r="KX179" s="1"/>
      <c r="KY179" s="287" t="s">
        <v>300</v>
      </c>
      <c r="KZ179" s="365">
        <v>160</v>
      </c>
      <c r="LA179" s="335"/>
      <c r="LB179" s="180"/>
      <c r="LC179" s="256">
        <f t="shared" si="128"/>
        <v>0</v>
      </c>
      <c r="LD179" s="231">
        <f t="shared" si="132"/>
        <v>0</v>
      </c>
      <c r="LE179" s="230">
        <f t="shared" si="129"/>
        <v>0</v>
      </c>
      <c r="LF179" s="255">
        <f t="shared" si="133"/>
        <v>0</v>
      </c>
      <c r="LG179" s="297"/>
      <c r="LH179" s="1"/>
      <c r="LI179" s="1"/>
      <c r="LJ179" s="232">
        <f t="shared" si="286"/>
        <v>0</v>
      </c>
      <c r="LK179" s="259">
        <f t="shared" si="287"/>
        <v>0</v>
      </c>
      <c r="LL179" s="230">
        <f t="shared" si="288"/>
        <v>0</v>
      </c>
      <c r="LM179" s="231">
        <f t="shared" si="289"/>
        <v>0</v>
      </c>
      <c r="LN179" s="234">
        <f t="shared" si="290"/>
        <v>0</v>
      </c>
      <c r="LO179" s="233">
        <f t="shared" si="291"/>
        <v>0</v>
      </c>
      <c r="LP179" s="230">
        <f t="shared" si="292"/>
        <v>0</v>
      </c>
      <c r="LQ179" s="255">
        <f t="shared" si="293"/>
        <v>0</v>
      </c>
      <c r="LR179" s="426">
        <f t="shared" si="294"/>
        <v>0</v>
      </c>
      <c r="LS179" s="434">
        <f t="shared" si="295"/>
        <v>0</v>
      </c>
      <c r="LT179" s="426">
        <f t="shared" si="296"/>
        <v>0</v>
      </c>
      <c r="LU179" s="431">
        <f t="shared" si="297"/>
        <v>0</v>
      </c>
      <c r="LV179" s="429" t="s">
        <v>343</v>
      </c>
      <c r="LW179" s="434" t="s">
        <v>343</v>
      </c>
      <c r="LX179" s="426">
        <f t="shared" si="298"/>
        <v>0</v>
      </c>
      <c r="LY179" s="431">
        <f t="shared" si="299"/>
        <v>0</v>
      </c>
      <c r="LZ179" s="1"/>
      <c r="MD179" s="26"/>
      <c r="ME179" s="26"/>
      <c r="MG179" s="26"/>
    </row>
    <row r="180" spans="2:345" s="4" customFormat="1" ht="15" hidden="1" customHeight="1" x14ac:dyDescent="0.25">
      <c r="B180" s="46"/>
      <c r="C180" s="948"/>
      <c r="D180" s="949"/>
      <c r="E180" s="601"/>
      <c r="F180" s="602"/>
      <c r="G180" s="603"/>
      <c r="H180" s="58"/>
      <c r="I180" s="57">
        <f>INT(ROUND(F180,2)*(IF(RIGHT(G180,1)="*",data!$J$11*H180+(IF(H180&gt;0, data!$K$11,0)),(IF(G180&gt;0,data!$J$11*RIGHT(G180,5)+data!$K$11,0)))))</f>
        <v>0</v>
      </c>
      <c r="J180" s="57">
        <f t="shared" si="300"/>
        <v>0</v>
      </c>
      <c r="K180" s="594"/>
      <c r="L180" s="567"/>
      <c r="M180" s="131"/>
      <c r="N180" s="57">
        <f>INT(ROUND(F180,2)*(IF(J180&gt;0,(IF(L180="ano",data!$J$6,0)),0)))</f>
        <v>0</v>
      </c>
      <c r="O180" s="61">
        <f t="shared" si="301"/>
        <v>0</v>
      </c>
      <c r="P180" s="63">
        <f t="shared" si="302"/>
        <v>0</v>
      </c>
      <c r="Q180" s="26"/>
      <c r="R180" s="292" t="str">
        <f t="shared" si="303"/>
        <v/>
      </c>
      <c r="S180" s="293" t="str">
        <f t="shared" si="304"/>
        <v/>
      </c>
      <c r="T180" s="65" t="s">
        <v>343</v>
      </c>
      <c r="U180" s="294" t="str">
        <f t="shared" si="305"/>
        <v/>
      </c>
      <c r="V180" s="4">
        <f t="shared" si="285"/>
        <v>0</v>
      </c>
      <c r="W180" s="26">
        <f t="shared" ref="W180:W205" si="306">IF(H180&gt;0,IF(RIGHT(G180,1)="*",0,1),0)</f>
        <v>0</v>
      </c>
      <c r="X180" s="26">
        <f>IF(OR(G180=data!$I$18,G180=data!$I$19,G180=data!$I$20,G180=data!$I$21,G180=data!$I$22,G180=data!$I$23,G180=data!$I$24,G180=data!$I$25,G180=data!$I$26,G180=data!$I$27,G180=data!$I$28,G180=data!$I$29,G180=data!$I$30,G180=data!$I$31,G180=data!$I$32,G180=data!$I$33,G180=data!$I$34,G180=data!$I$35,G180=data!$I$36,G180=data!$I$37,G180=data!$I$38,G180=data!$I$39,G180=data!$I$40,G180=data!$I$41,G180=data!$I$42,G180=data!$I$43,G180=data!$I$44),1,0)</f>
        <v>0</v>
      </c>
      <c r="Z180" s="176" t="s">
        <v>300</v>
      </c>
      <c r="AA180" s="10"/>
      <c r="AB180" s="10"/>
      <c r="AC180" s="578">
        <v>160</v>
      </c>
      <c r="AD180" s="579"/>
      <c r="AE180" s="580"/>
      <c r="AF180" s="578">
        <v>160</v>
      </c>
      <c r="AG180" s="579"/>
      <c r="AH180" s="580"/>
      <c r="AI180" s="578">
        <v>160</v>
      </c>
      <c r="AJ180" s="579"/>
      <c r="AK180" s="580"/>
      <c r="AL180" s="578">
        <v>160</v>
      </c>
      <c r="AM180" s="579"/>
      <c r="AN180" s="580"/>
      <c r="AO180" s="578">
        <v>160</v>
      </c>
      <c r="AP180" s="579"/>
      <c r="AQ180" s="580"/>
      <c r="AR180" s="578">
        <v>160</v>
      </c>
      <c r="AS180" s="579"/>
      <c r="AT180" s="580"/>
      <c r="AU180" s="578">
        <v>160</v>
      </c>
      <c r="AV180" s="579"/>
      <c r="AW180" s="580"/>
      <c r="AX180" s="578">
        <v>160</v>
      </c>
      <c r="AY180" s="579"/>
      <c r="AZ180" s="580"/>
      <c r="BA180" s="578">
        <v>160</v>
      </c>
      <c r="BB180" s="579"/>
      <c r="BC180" s="580"/>
      <c r="BD180" s="578">
        <v>160</v>
      </c>
      <c r="BE180" s="579"/>
      <c r="BF180" s="580"/>
      <c r="BG180" s="578">
        <v>160</v>
      </c>
      <c r="BH180" s="579"/>
      <c r="BI180" s="580"/>
      <c r="BJ180" s="578">
        <v>160</v>
      </c>
      <c r="BK180" s="579"/>
      <c r="BL180" s="580"/>
      <c r="BM180" s="337">
        <f t="shared" si="207"/>
        <v>0</v>
      </c>
      <c r="BN180" s="231">
        <f t="shared" si="93"/>
        <v>0</v>
      </c>
      <c r="BO180" s="230">
        <f t="shared" si="208"/>
        <v>0</v>
      </c>
      <c r="BP180" s="231">
        <f t="shared" si="95"/>
        <v>0</v>
      </c>
      <c r="BQ180" s="1"/>
      <c r="BR180" s="1"/>
      <c r="BS180" s="177">
        <v>160</v>
      </c>
      <c r="BT180" s="591"/>
      <c r="BU180" s="178"/>
      <c r="BV180" s="177">
        <v>160</v>
      </c>
      <c r="BW180" s="591"/>
      <c r="BX180" s="178"/>
      <c r="BY180" s="177">
        <v>160</v>
      </c>
      <c r="BZ180" s="591"/>
      <c r="CA180" s="178"/>
      <c r="CB180" s="177">
        <v>160</v>
      </c>
      <c r="CC180" s="591"/>
      <c r="CD180" s="178"/>
      <c r="CE180" s="177">
        <v>160</v>
      </c>
      <c r="CF180" s="591"/>
      <c r="CG180" s="178"/>
      <c r="CH180" s="177">
        <v>160</v>
      </c>
      <c r="CI180" s="591"/>
      <c r="CJ180" s="178"/>
      <c r="CK180" s="177">
        <v>160</v>
      </c>
      <c r="CL180" s="591"/>
      <c r="CM180" s="178"/>
      <c r="CN180" s="177">
        <v>160</v>
      </c>
      <c r="CO180" s="591"/>
      <c r="CP180" s="178"/>
      <c r="CQ180" s="256">
        <f t="shared" si="96"/>
        <v>0</v>
      </c>
      <c r="CR180" s="255">
        <f t="shared" si="97"/>
        <v>0</v>
      </c>
      <c r="CS180" s="230">
        <f t="shared" si="98"/>
        <v>0</v>
      </c>
      <c r="CT180" s="231">
        <f t="shared" si="99"/>
        <v>0</v>
      </c>
      <c r="CU180" s="1"/>
      <c r="CV180" s="1"/>
      <c r="CW180" s="177">
        <v>160</v>
      </c>
      <c r="CX180" s="584"/>
      <c r="CY180" s="585"/>
      <c r="CZ180" s="205">
        <v>160</v>
      </c>
      <c r="DA180" s="579"/>
      <c r="DB180" s="585"/>
      <c r="DC180" s="205">
        <v>160</v>
      </c>
      <c r="DD180" s="579"/>
      <c r="DE180" s="585"/>
      <c r="DF180" s="205">
        <v>160</v>
      </c>
      <c r="DG180" s="579"/>
      <c r="DH180" s="585"/>
      <c r="DI180" s="205">
        <v>160</v>
      </c>
      <c r="DJ180" s="579"/>
      <c r="DK180" s="585"/>
      <c r="DL180" s="177">
        <v>160</v>
      </c>
      <c r="DM180" s="584"/>
      <c r="DN180" s="585"/>
      <c r="DO180" s="205">
        <v>160</v>
      </c>
      <c r="DP180" s="579"/>
      <c r="DQ180" s="585"/>
      <c r="DR180" s="205">
        <v>160</v>
      </c>
      <c r="DS180" s="579"/>
      <c r="DT180" s="585"/>
      <c r="DU180" s="256">
        <f t="shared" si="100"/>
        <v>0</v>
      </c>
      <c r="DV180" s="255">
        <f t="shared" si="101"/>
        <v>0</v>
      </c>
      <c r="DW180" s="230">
        <f t="shared" si="102"/>
        <v>0</v>
      </c>
      <c r="DX180" s="231">
        <f t="shared" si="103"/>
        <v>0</v>
      </c>
      <c r="DY180" s="1"/>
      <c r="DZ180" s="1"/>
      <c r="EA180" s="586">
        <v>160</v>
      </c>
      <c r="EB180" s="591"/>
      <c r="EC180" s="585"/>
      <c r="ED180" s="205">
        <v>160</v>
      </c>
      <c r="EE180" s="591"/>
      <c r="EF180" s="585"/>
      <c r="EG180" s="205">
        <v>160</v>
      </c>
      <c r="EH180" s="591"/>
      <c r="EI180" s="585"/>
      <c r="EJ180" s="205">
        <v>160</v>
      </c>
      <c r="EK180" s="591"/>
      <c r="EL180" s="585"/>
      <c r="EM180" s="177">
        <v>160</v>
      </c>
      <c r="EN180" s="584"/>
      <c r="EO180" s="585"/>
      <c r="EP180" s="205">
        <v>160</v>
      </c>
      <c r="EQ180" s="591"/>
      <c r="ER180" s="585"/>
      <c r="ES180" s="177">
        <v>160</v>
      </c>
      <c r="ET180" s="584"/>
      <c r="EU180" s="585"/>
      <c r="EV180" s="205">
        <v>160</v>
      </c>
      <c r="EW180" s="591"/>
      <c r="EX180" s="585"/>
      <c r="EY180" s="256">
        <f t="shared" si="104"/>
        <v>0</v>
      </c>
      <c r="EZ180" s="255">
        <f t="shared" si="105"/>
        <v>0</v>
      </c>
      <c r="FA180" s="230">
        <f t="shared" si="106"/>
        <v>0</v>
      </c>
      <c r="FB180" s="231">
        <f t="shared" si="107"/>
        <v>0</v>
      </c>
      <c r="FC180" s="1"/>
      <c r="FD180" s="1"/>
      <c r="FE180" s="586">
        <v>160</v>
      </c>
      <c r="FF180" s="591"/>
      <c r="FG180" s="585"/>
      <c r="FH180" s="205">
        <v>160</v>
      </c>
      <c r="FI180" s="591"/>
      <c r="FJ180" s="585"/>
      <c r="FK180" s="205">
        <v>160</v>
      </c>
      <c r="FL180" s="591"/>
      <c r="FM180" s="585"/>
      <c r="FN180" s="205">
        <v>160</v>
      </c>
      <c r="FO180" s="591"/>
      <c r="FP180" s="585"/>
      <c r="FQ180" s="205">
        <v>160</v>
      </c>
      <c r="FR180" s="591"/>
      <c r="FS180" s="585"/>
      <c r="FT180" s="205">
        <v>160</v>
      </c>
      <c r="FU180" s="591"/>
      <c r="FV180" s="585"/>
      <c r="FW180" s="205">
        <v>160</v>
      </c>
      <c r="FX180" s="591"/>
      <c r="FY180" s="585"/>
      <c r="FZ180" s="205">
        <v>160</v>
      </c>
      <c r="GA180" s="591"/>
      <c r="GB180" s="585"/>
      <c r="GC180" s="256">
        <f t="shared" si="108"/>
        <v>0</v>
      </c>
      <c r="GD180" s="255">
        <f t="shared" si="109"/>
        <v>0</v>
      </c>
      <c r="GE180" s="230">
        <f t="shared" si="110"/>
        <v>0</v>
      </c>
      <c r="GF180" s="231">
        <f t="shared" si="111"/>
        <v>0</v>
      </c>
      <c r="GG180" s="1"/>
      <c r="GH180" s="1"/>
      <c r="GI180" s="586">
        <v>160</v>
      </c>
      <c r="GJ180" s="591"/>
      <c r="GK180" s="585"/>
      <c r="GL180" s="205">
        <v>160</v>
      </c>
      <c r="GM180" s="591"/>
      <c r="GN180" s="585"/>
      <c r="GO180" s="177">
        <v>160</v>
      </c>
      <c r="GP180" s="584"/>
      <c r="GQ180" s="585"/>
      <c r="GR180" s="177">
        <v>160</v>
      </c>
      <c r="GS180" s="584"/>
      <c r="GT180" s="585"/>
      <c r="GU180" s="177">
        <v>160</v>
      </c>
      <c r="GV180" s="584"/>
      <c r="GW180" s="585"/>
      <c r="GX180" s="177">
        <v>160</v>
      </c>
      <c r="GY180" s="584"/>
      <c r="GZ180" s="585"/>
      <c r="HA180" s="205">
        <v>160</v>
      </c>
      <c r="HB180" s="591"/>
      <c r="HC180" s="585"/>
      <c r="HD180" s="205">
        <v>160</v>
      </c>
      <c r="HE180" s="591"/>
      <c r="HF180" s="585"/>
      <c r="HG180" s="256">
        <f t="shared" si="112"/>
        <v>0</v>
      </c>
      <c r="HH180" s="255">
        <f t="shared" si="113"/>
        <v>0</v>
      </c>
      <c r="HI180" s="230">
        <f t="shared" si="114"/>
        <v>0</v>
      </c>
      <c r="HJ180" s="231">
        <f t="shared" si="115"/>
        <v>0</v>
      </c>
      <c r="HK180" s="1"/>
      <c r="HL180" s="1"/>
      <c r="HM180" s="177">
        <v>160</v>
      </c>
      <c r="HN180" s="584"/>
      <c r="HO180" s="585"/>
      <c r="HP180" s="177">
        <v>160</v>
      </c>
      <c r="HQ180" s="584"/>
      <c r="HR180" s="585"/>
      <c r="HS180" s="177">
        <v>160</v>
      </c>
      <c r="HT180" s="584"/>
      <c r="HU180" s="585"/>
      <c r="HV180" s="177">
        <v>160</v>
      </c>
      <c r="HW180" s="584"/>
      <c r="HX180" s="585"/>
      <c r="HY180" s="177">
        <v>160</v>
      </c>
      <c r="HZ180" s="584"/>
      <c r="IA180" s="585"/>
      <c r="IB180" s="177">
        <v>160</v>
      </c>
      <c r="IC180" s="584"/>
      <c r="ID180" s="585"/>
      <c r="IE180" s="177">
        <v>160</v>
      </c>
      <c r="IF180" s="584"/>
      <c r="IG180" s="585"/>
      <c r="IH180" s="177">
        <v>160</v>
      </c>
      <c r="II180" s="584"/>
      <c r="IJ180" s="585"/>
      <c r="IK180" s="256">
        <f t="shared" si="116"/>
        <v>0</v>
      </c>
      <c r="IL180" s="255">
        <f t="shared" si="117"/>
        <v>0</v>
      </c>
      <c r="IM180" s="230">
        <f t="shared" si="118"/>
        <v>0</v>
      </c>
      <c r="IN180" s="231">
        <f t="shared" si="119"/>
        <v>0</v>
      </c>
      <c r="IO180" s="1"/>
      <c r="IP180" s="1"/>
      <c r="IQ180" s="177">
        <v>160</v>
      </c>
      <c r="IR180" s="584"/>
      <c r="IS180" s="585"/>
      <c r="IT180" s="177">
        <v>160</v>
      </c>
      <c r="IU180" s="584"/>
      <c r="IV180" s="585"/>
      <c r="IW180" s="177">
        <v>160</v>
      </c>
      <c r="IX180" s="584"/>
      <c r="IY180" s="585"/>
      <c r="IZ180" s="177">
        <v>160</v>
      </c>
      <c r="JA180" s="584"/>
      <c r="JB180" s="585"/>
      <c r="JC180" s="177">
        <v>160</v>
      </c>
      <c r="JD180" s="584"/>
      <c r="JE180" s="585"/>
      <c r="JF180" s="177">
        <v>160</v>
      </c>
      <c r="JG180" s="584"/>
      <c r="JH180" s="585"/>
      <c r="JI180" s="568">
        <v>160</v>
      </c>
      <c r="JJ180" s="584"/>
      <c r="JK180" s="585"/>
      <c r="JL180" s="177">
        <v>160</v>
      </c>
      <c r="JM180" s="584"/>
      <c r="JN180" s="585"/>
      <c r="JO180" s="256">
        <f t="shared" si="120"/>
        <v>0</v>
      </c>
      <c r="JP180" s="255">
        <f t="shared" si="121"/>
        <v>0</v>
      </c>
      <c r="JQ180" s="230">
        <f t="shared" si="122"/>
        <v>0</v>
      </c>
      <c r="JR180" s="231">
        <f t="shared" si="123"/>
        <v>0</v>
      </c>
      <c r="JS180" s="1"/>
      <c r="JT180" s="1"/>
      <c r="JU180" s="586">
        <v>160</v>
      </c>
      <c r="JV180" s="591"/>
      <c r="JW180" s="585"/>
      <c r="JX180" s="177">
        <v>160</v>
      </c>
      <c r="JY180" s="584"/>
      <c r="JZ180" s="585"/>
      <c r="KA180" s="205">
        <v>160</v>
      </c>
      <c r="KB180" s="591"/>
      <c r="KC180" s="585"/>
      <c r="KD180" s="205">
        <v>160</v>
      </c>
      <c r="KE180" s="591"/>
      <c r="KF180" s="585"/>
      <c r="KG180" s="177">
        <v>160</v>
      </c>
      <c r="KH180" s="584"/>
      <c r="KI180" s="585"/>
      <c r="KJ180" s="177">
        <v>160</v>
      </c>
      <c r="KK180" s="584"/>
      <c r="KL180" s="585"/>
      <c r="KM180" s="177">
        <v>160</v>
      </c>
      <c r="KN180" s="584"/>
      <c r="KO180" s="585"/>
      <c r="KP180" s="177">
        <v>160</v>
      </c>
      <c r="KQ180" s="584"/>
      <c r="KR180" s="585"/>
      <c r="KS180" s="256">
        <f t="shared" si="124"/>
        <v>0</v>
      </c>
      <c r="KT180" s="255">
        <f t="shared" si="125"/>
        <v>0</v>
      </c>
      <c r="KU180" s="230">
        <f t="shared" si="126"/>
        <v>0</v>
      </c>
      <c r="KV180" s="231">
        <f t="shared" si="127"/>
        <v>0</v>
      </c>
      <c r="KW180" s="1"/>
      <c r="KX180" s="1"/>
      <c r="KY180" s="589" t="s">
        <v>300</v>
      </c>
      <c r="KZ180" s="595">
        <v>160</v>
      </c>
      <c r="LA180" s="591"/>
      <c r="LB180" s="178"/>
      <c r="LC180" s="256">
        <f t="shared" si="128"/>
        <v>0</v>
      </c>
      <c r="LD180" s="231">
        <f t="shared" si="132"/>
        <v>0</v>
      </c>
      <c r="LE180" s="230">
        <f t="shared" si="129"/>
        <v>0</v>
      </c>
      <c r="LF180" s="255">
        <f t="shared" si="133"/>
        <v>0</v>
      </c>
      <c r="LG180" s="592"/>
      <c r="LH180" s="1"/>
      <c r="LI180" s="1"/>
      <c r="LJ180" s="232">
        <f t="shared" si="286"/>
        <v>0</v>
      </c>
      <c r="LK180" s="259">
        <f t="shared" si="287"/>
        <v>0</v>
      </c>
      <c r="LL180" s="230">
        <f t="shared" si="288"/>
        <v>0</v>
      </c>
      <c r="LM180" s="231">
        <f t="shared" si="289"/>
        <v>0</v>
      </c>
      <c r="LN180" s="234">
        <f t="shared" si="290"/>
        <v>0</v>
      </c>
      <c r="LO180" s="233">
        <f t="shared" si="291"/>
        <v>0</v>
      </c>
      <c r="LP180" s="230">
        <f t="shared" si="292"/>
        <v>0</v>
      </c>
      <c r="LQ180" s="255">
        <f t="shared" si="293"/>
        <v>0</v>
      </c>
      <c r="LR180" s="426">
        <f t="shared" si="294"/>
        <v>0</v>
      </c>
      <c r="LS180" s="434">
        <f t="shared" si="295"/>
        <v>0</v>
      </c>
      <c r="LT180" s="426">
        <f t="shared" si="296"/>
        <v>0</v>
      </c>
      <c r="LU180" s="431">
        <f t="shared" si="297"/>
        <v>0</v>
      </c>
      <c r="LV180" s="429" t="s">
        <v>343</v>
      </c>
      <c r="LW180" s="434" t="s">
        <v>343</v>
      </c>
      <c r="LX180" s="426">
        <f t="shared" si="298"/>
        <v>0</v>
      </c>
      <c r="LY180" s="431">
        <f t="shared" si="299"/>
        <v>0</v>
      </c>
      <c r="LZ180" s="1"/>
      <c r="MD180" s="26"/>
      <c r="ME180" s="26"/>
      <c r="MG180" s="26"/>
    </row>
    <row r="181" spans="2:345" s="4" customFormat="1" ht="16.5" customHeight="1" x14ac:dyDescent="0.25">
      <c r="B181" s="46" t="s">
        <v>371</v>
      </c>
      <c r="C181" s="952"/>
      <c r="D181" s="953"/>
      <c r="E181" s="313"/>
      <c r="F181" s="314"/>
      <c r="G181" s="315"/>
      <c r="H181" s="59"/>
      <c r="I181" s="57">
        <f>INT(ROUND(F181,2)*(IF(RIGHT(G181,1)="*",data!$J$11*H181+(IF(H181&gt;0, data!$K$11,0)),(IF(G181&gt;0,data!$J$11*RIGHT(G181,5)+data!$K$11,0)))))</f>
        <v>0</v>
      </c>
      <c r="J181" s="57">
        <f t="shared" si="300"/>
        <v>0</v>
      </c>
      <c r="K181" s="319"/>
      <c r="L181" s="320"/>
      <c r="M181" s="318"/>
      <c r="N181" s="57">
        <f>INT(ROUND(F181,2)*(IF(J181&gt;0,(IF(L181="ano",data!$J$6,0)),0)))</f>
        <v>0</v>
      </c>
      <c r="O181" s="61">
        <f t="shared" si="301"/>
        <v>0</v>
      </c>
      <c r="P181" s="63">
        <f t="shared" si="302"/>
        <v>0</v>
      </c>
      <c r="Q181" s="26"/>
      <c r="R181" s="292" t="str">
        <f t="shared" si="303"/>
        <v/>
      </c>
      <c r="S181" s="293" t="str">
        <f t="shared" si="304"/>
        <v/>
      </c>
      <c r="T181" s="65" t="s">
        <v>343</v>
      </c>
      <c r="U181" s="294" t="str">
        <f t="shared" si="305"/>
        <v/>
      </c>
      <c r="V181" s="4">
        <f t="shared" si="285"/>
        <v>0</v>
      </c>
      <c r="W181" s="26">
        <f t="shared" si="306"/>
        <v>0</v>
      </c>
      <c r="X181" s="26">
        <f>IF(OR(G181=data!$I$18,G181=data!$I$19,G181=data!$I$20,G181=data!$I$21,G181=data!$I$22,G181=data!$I$23,G181=data!$I$24,G181=data!$I$25,G181=data!$I$26,G181=data!$I$27,G181=data!$I$28,G181=data!$I$29,G181=data!$I$30,G181=data!$I$31,G181=data!$I$32,G181=data!$I$33,G181=data!$I$34,G181=data!$I$35,G181=data!$I$36,G181=data!$I$37,G181=data!$I$38,G181=data!$I$39,G181=data!$I$40,G181=data!$I$41,G181=data!$I$42,G181=data!$I$43,G181=data!$I$44),1,0)</f>
        <v>0</v>
      </c>
      <c r="Z181" s="179" t="s">
        <v>300</v>
      </c>
      <c r="AA181" s="10"/>
      <c r="AB181" s="10"/>
      <c r="AC181" s="171">
        <v>160</v>
      </c>
      <c r="AD181" s="336"/>
      <c r="AE181" s="227"/>
      <c r="AF181" s="171">
        <v>160</v>
      </c>
      <c r="AG181" s="336"/>
      <c r="AH181" s="227"/>
      <c r="AI181" s="171">
        <v>160</v>
      </c>
      <c r="AJ181" s="336"/>
      <c r="AK181" s="227"/>
      <c r="AL181" s="171">
        <v>160</v>
      </c>
      <c r="AM181" s="336"/>
      <c r="AN181" s="227"/>
      <c r="AO181" s="171">
        <v>160</v>
      </c>
      <c r="AP181" s="336"/>
      <c r="AQ181" s="227"/>
      <c r="AR181" s="171">
        <v>160</v>
      </c>
      <c r="AS181" s="336"/>
      <c r="AT181" s="227"/>
      <c r="AU181" s="171">
        <v>160</v>
      </c>
      <c r="AV181" s="336"/>
      <c r="AW181" s="227"/>
      <c r="AX181" s="171">
        <v>160</v>
      </c>
      <c r="AY181" s="336"/>
      <c r="AZ181" s="227"/>
      <c r="BA181" s="171">
        <v>160</v>
      </c>
      <c r="BB181" s="336"/>
      <c r="BC181" s="227"/>
      <c r="BD181" s="171">
        <v>160</v>
      </c>
      <c r="BE181" s="336"/>
      <c r="BF181" s="227"/>
      <c r="BG181" s="171">
        <v>160</v>
      </c>
      <c r="BH181" s="336"/>
      <c r="BI181" s="227"/>
      <c r="BJ181" s="171">
        <v>160</v>
      </c>
      <c r="BK181" s="336"/>
      <c r="BL181" s="227"/>
      <c r="BM181" s="337">
        <f t="shared" si="207"/>
        <v>0</v>
      </c>
      <c r="BN181" s="231">
        <f t="shared" si="93"/>
        <v>0</v>
      </c>
      <c r="BO181" s="230">
        <f t="shared" si="208"/>
        <v>0</v>
      </c>
      <c r="BP181" s="231">
        <f t="shared" si="95"/>
        <v>0</v>
      </c>
      <c r="BQ181" s="1"/>
      <c r="BR181" s="1"/>
      <c r="BS181" s="167">
        <v>160</v>
      </c>
      <c r="BT181" s="335"/>
      <c r="BU181" s="180"/>
      <c r="BV181" s="167">
        <v>160</v>
      </c>
      <c r="BW181" s="335"/>
      <c r="BX181" s="180"/>
      <c r="BY181" s="167">
        <v>160</v>
      </c>
      <c r="BZ181" s="335"/>
      <c r="CA181" s="180"/>
      <c r="CB181" s="167">
        <v>160</v>
      </c>
      <c r="CC181" s="335"/>
      <c r="CD181" s="180"/>
      <c r="CE181" s="167">
        <v>160</v>
      </c>
      <c r="CF181" s="335"/>
      <c r="CG181" s="180"/>
      <c r="CH181" s="167">
        <v>160</v>
      </c>
      <c r="CI181" s="335"/>
      <c r="CJ181" s="180"/>
      <c r="CK181" s="167">
        <v>160</v>
      </c>
      <c r="CL181" s="335"/>
      <c r="CM181" s="180"/>
      <c r="CN181" s="167">
        <v>160</v>
      </c>
      <c r="CO181" s="335"/>
      <c r="CP181" s="180"/>
      <c r="CQ181" s="256">
        <f t="shared" si="96"/>
        <v>0</v>
      </c>
      <c r="CR181" s="255">
        <f t="shared" si="97"/>
        <v>0</v>
      </c>
      <c r="CS181" s="230">
        <f t="shared" si="98"/>
        <v>0</v>
      </c>
      <c r="CT181" s="231">
        <f t="shared" si="99"/>
        <v>0</v>
      </c>
      <c r="CU181" s="1"/>
      <c r="CV181" s="1"/>
      <c r="CW181" s="167">
        <v>160</v>
      </c>
      <c r="CX181" s="351"/>
      <c r="CY181" s="172"/>
      <c r="CZ181" s="198">
        <v>160</v>
      </c>
      <c r="DA181" s="336"/>
      <c r="DB181" s="172"/>
      <c r="DC181" s="198">
        <v>160</v>
      </c>
      <c r="DD181" s="336"/>
      <c r="DE181" s="172"/>
      <c r="DF181" s="198">
        <v>160</v>
      </c>
      <c r="DG181" s="336"/>
      <c r="DH181" s="172"/>
      <c r="DI181" s="198">
        <v>160</v>
      </c>
      <c r="DJ181" s="336"/>
      <c r="DK181" s="172"/>
      <c r="DL181" s="167">
        <v>160</v>
      </c>
      <c r="DM181" s="351"/>
      <c r="DN181" s="172"/>
      <c r="DO181" s="198">
        <v>160</v>
      </c>
      <c r="DP181" s="336"/>
      <c r="DQ181" s="172"/>
      <c r="DR181" s="198">
        <v>160</v>
      </c>
      <c r="DS181" s="336"/>
      <c r="DT181" s="172"/>
      <c r="DU181" s="256">
        <f t="shared" si="100"/>
        <v>0</v>
      </c>
      <c r="DV181" s="255">
        <f t="shared" si="101"/>
        <v>0</v>
      </c>
      <c r="DW181" s="230">
        <f t="shared" si="102"/>
        <v>0</v>
      </c>
      <c r="DX181" s="231">
        <f t="shared" si="103"/>
        <v>0</v>
      </c>
      <c r="DY181" s="1"/>
      <c r="DZ181" s="1"/>
      <c r="EA181" s="357">
        <v>160</v>
      </c>
      <c r="EB181" s="335"/>
      <c r="EC181" s="172"/>
      <c r="ED181" s="198">
        <v>160</v>
      </c>
      <c r="EE181" s="335"/>
      <c r="EF181" s="172"/>
      <c r="EG181" s="198">
        <v>160</v>
      </c>
      <c r="EH181" s="335"/>
      <c r="EI181" s="172"/>
      <c r="EJ181" s="198">
        <v>160</v>
      </c>
      <c r="EK181" s="335"/>
      <c r="EL181" s="172"/>
      <c r="EM181" s="167">
        <v>160</v>
      </c>
      <c r="EN181" s="351"/>
      <c r="EO181" s="172"/>
      <c r="EP181" s="198">
        <v>160</v>
      </c>
      <c r="EQ181" s="335"/>
      <c r="ER181" s="172"/>
      <c r="ES181" s="167">
        <v>160</v>
      </c>
      <c r="ET181" s="351"/>
      <c r="EU181" s="172"/>
      <c r="EV181" s="198">
        <v>160</v>
      </c>
      <c r="EW181" s="335"/>
      <c r="EX181" s="172"/>
      <c r="EY181" s="256">
        <f t="shared" si="104"/>
        <v>0</v>
      </c>
      <c r="EZ181" s="255">
        <f t="shared" si="105"/>
        <v>0</v>
      </c>
      <c r="FA181" s="230">
        <f t="shared" si="106"/>
        <v>0</v>
      </c>
      <c r="FB181" s="231">
        <f t="shared" si="107"/>
        <v>0</v>
      </c>
      <c r="FC181" s="1"/>
      <c r="FD181" s="1"/>
      <c r="FE181" s="357">
        <v>160</v>
      </c>
      <c r="FF181" s="335"/>
      <c r="FG181" s="172"/>
      <c r="FH181" s="198">
        <v>160</v>
      </c>
      <c r="FI181" s="335"/>
      <c r="FJ181" s="172"/>
      <c r="FK181" s="198">
        <v>160</v>
      </c>
      <c r="FL181" s="335"/>
      <c r="FM181" s="172"/>
      <c r="FN181" s="198">
        <v>160</v>
      </c>
      <c r="FO181" s="335"/>
      <c r="FP181" s="172"/>
      <c r="FQ181" s="198">
        <v>160</v>
      </c>
      <c r="FR181" s="335"/>
      <c r="FS181" s="172"/>
      <c r="FT181" s="198">
        <v>160</v>
      </c>
      <c r="FU181" s="335"/>
      <c r="FV181" s="172"/>
      <c r="FW181" s="198">
        <v>160</v>
      </c>
      <c r="FX181" s="335"/>
      <c r="FY181" s="172"/>
      <c r="FZ181" s="198">
        <v>160</v>
      </c>
      <c r="GA181" s="335"/>
      <c r="GB181" s="172"/>
      <c r="GC181" s="256">
        <f t="shared" si="108"/>
        <v>0</v>
      </c>
      <c r="GD181" s="255">
        <f t="shared" si="109"/>
        <v>0</v>
      </c>
      <c r="GE181" s="230">
        <f t="shared" si="110"/>
        <v>0</v>
      </c>
      <c r="GF181" s="231">
        <f t="shared" si="111"/>
        <v>0</v>
      </c>
      <c r="GG181" s="1"/>
      <c r="GH181" s="1"/>
      <c r="GI181" s="357">
        <v>160</v>
      </c>
      <c r="GJ181" s="335"/>
      <c r="GK181" s="172"/>
      <c r="GL181" s="198">
        <v>160</v>
      </c>
      <c r="GM181" s="335"/>
      <c r="GN181" s="172"/>
      <c r="GO181" s="167">
        <v>160</v>
      </c>
      <c r="GP181" s="351"/>
      <c r="GQ181" s="172"/>
      <c r="GR181" s="167">
        <v>160</v>
      </c>
      <c r="GS181" s="351"/>
      <c r="GT181" s="172"/>
      <c r="GU181" s="167">
        <v>160</v>
      </c>
      <c r="GV181" s="351"/>
      <c r="GW181" s="172"/>
      <c r="GX181" s="167">
        <v>160</v>
      </c>
      <c r="GY181" s="351"/>
      <c r="GZ181" s="172"/>
      <c r="HA181" s="198">
        <v>160</v>
      </c>
      <c r="HB181" s="335"/>
      <c r="HC181" s="172"/>
      <c r="HD181" s="198">
        <v>160</v>
      </c>
      <c r="HE181" s="335"/>
      <c r="HF181" s="172"/>
      <c r="HG181" s="256">
        <f t="shared" si="112"/>
        <v>0</v>
      </c>
      <c r="HH181" s="255">
        <f t="shared" si="113"/>
        <v>0</v>
      </c>
      <c r="HI181" s="230">
        <f t="shared" si="114"/>
        <v>0</v>
      </c>
      <c r="HJ181" s="231">
        <f t="shared" si="115"/>
        <v>0</v>
      </c>
      <c r="HK181" s="1"/>
      <c r="HL181" s="1"/>
      <c r="HM181" s="167">
        <v>160</v>
      </c>
      <c r="HN181" s="351"/>
      <c r="HO181" s="172"/>
      <c r="HP181" s="167">
        <v>160</v>
      </c>
      <c r="HQ181" s="351"/>
      <c r="HR181" s="172"/>
      <c r="HS181" s="167">
        <v>160</v>
      </c>
      <c r="HT181" s="351"/>
      <c r="HU181" s="172"/>
      <c r="HV181" s="167">
        <v>160</v>
      </c>
      <c r="HW181" s="351"/>
      <c r="HX181" s="172"/>
      <c r="HY181" s="167">
        <v>160</v>
      </c>
      <c r="HZ181" s="351"/>
      <c r="IA181" s="172"/>
      <c r="IB181" s="167">
        <v>160</v>
      </c>
      <c r="IC181" s="351"/>
      <c r="ID181" s="172"/>
      <c r="IE181" s="167">
        <v>160</v>
      </c>
      <c r="IF181" s="351"/>
      <c r="IG181" s="172"/>
      <c r="IH181" s="167">
        <v>160</v>
      </c>
      <c r="II181" s="351"/>
      <c r="IJ181" s="172"/>
      <c r="IK181" s="256">
        <f t="shared" si="116"/>
        <v>0</v>
      </c>
      <c r="IL181" s="255">
        <f t="shared" si="117"/>
        <v>0</v>
      </c>
      <c r="IM181" s="230">
        <f t="shared" si="118"/>
        <v>0</v>
      </c>
      <c r="IN181" s="231">
        <f t="shared" si="119"/>
        <v>0</v>
      </c>
      <c r="IO181" s="1"/>
      <c r="IP181" s="1"/>
      <c r="IQ181" s="167">
        <v>160</v>
      </c>
      <c r="IR181" s="351"/>
      <c r="IS181" s="172"/>
      <c r="IT181" s="167">
        <v>160</v>
      </c>
      <c r="IU181" s="351"/>
      <c r="IV181" s="172"/>
      <c r="IW181" s="167">
        <v>160</v>
      </c>
      <c r="IX181" s="351"/>
      <c r="IY181" s="172"/>
      <c r="IZ181" s="167">
        <v>160</v>
      </c>
      <c r="JA181" s="351"/>
      <c r="JB181" s="172"/>
      <c r="JC181" s="167">
        <v>160</v>
      </c>
      <c r="JD181" s="351"/>
      <c r="JE181" s="172"/>
      <c r="JF181" s="167">
        <v>160</v>
      </c>
      <c r="JG181" s="351"/>
      <c r="JH181" s="172"/>
      <c r="JI181" s="209">
        <v>160</v>
      </c>
      <c r="JJ181" s="351"/>
      <c r="JK181" s="172"/>
      <c r="JL181" s="167">
        <v>160</v>
      </c>
      <c r="JM181" s="351"/>
      <c r="JN181" s="172"/>
      <c r="JO181" s="256">
        <f t="shared" si="120"/>
        <v>0</v>
      </c>
      <c r="JP181" s="255">
        <f t="shared" si="121"/>
        <v>0</v>
      </c>
      <c r="JQ181" s="230">
        <f t="shared" si="122"/>
        <v>0</v>
      </c>
      <c r="JR181" s="231">
        <f t="shared" si="123"/>
        <v>0</v>
      </c>
      <c r="JS181" s="1"/>
      <c r="JT181" s="1"/>
      <c r="JU181" s="357">
        <v>160</v>
      </c>
      <c r="JV181" s="335"/>
      <c r="JW181" s="172"/>
      <c r="JX181" s="167">
        <v>160</v>
      </c>
      <c r="JY181" s="351"/>
      <c r="JZ181" s="172"/>
      <c r="KA181" s="198">
        <v>160</v>
      </c>
      <c r="KB181" s="335"/>
      <c r="KC181" s="172"/>
      <c r="KD181" s="198">
        <v>160</v>
      </c>
      <c r="KE181" s="335"/>
      <c r="KF181" s="172"/>
      <c r="KG181" s="167">
        <v>160</v>
      </c>
      <c r="KH181" s="351"/>
      <c r="KI181" s="172"/>
      <c r="KJ181" s="167">
        <v>160</v>
      </c>
      <c r="KK181" s="351"/>
      <c r="KL181" s="172"/>
      <c r="KM181" s="167">
        <v>160</v>
      </c>
      <c r="KN181" s="351"/>
      <c r="KO181" s="172"/>
      <c r="KP181" s="167">
        <v>160</v>
      </c>
      <c r="KQ181" s="351"/>
      <c r="KR181" s="172"/>
      <c r="KS181" s="256">
        <f t="shared" si="124"/>
        <v>0</v>
      </c>
      <c r="KT181" s="255">
        <f t="shared" si="125"/>
        <v>0</v>
      </c>
      <c r="KU181" s="230">
        <f t="shared" si="126"/>
        <v>0</v>
      </c>
      <c r="KV181" s="231">
        <f t="shared" si="127"/>
        <v>0</v>
      </c>
      <c r="KW181" s="1"/>
      <c r="KX181" s="1"/>
      <c r="KY181" s="287" t="s">
        <v>300</v>
      </c>
      <c r="KZ181" s="365">
        <v>160</v>
      </c>
      <c r="LA181" s="335"/>
      <c r="LB181" s="180"/>
      <c r="LC181" s="256">
        <f t="shared" si="128"/>
        <v>0</v>
      </c>
      <c r="LD181" s="231">
        <f t="shared" si="132"/>
        <v>0</v>
      </c>
      <c r="LE181" s="230">
        <f t="shared" si="129"/>
        <v>0</v>
      </c>
      <c r="LF181" s="255">
        <f t="shared" si="133"/>
        <v>0</v>
      </c>
      <c r="LG181" s="297"/>
      <c r="LH181" s="1"/>
      <c r="LI181" s="1"/>
      <c r="LJ181" s="232">
        <f t="shared" si="286"/>
        <v>0</v>
      </c>
      <c r="LK181" s="259">
        <f t="shared" si="287"/>
        <v>0</v>
      </c>
      <c r="LL181" s="230">
        <f t="shared" si="288"/>
        <v>0</v>
      </c>
      <c r="LM181" s="231">
        <f t="shared" si="289"/>
        <v>0</v>
      </c>
      <c r="LN181" s="234">
        <f t="shared" si="290"/>
        <v>0</v>
      </c>
      <c r="LO181" s="233">
        <f t="shared" si="291"/>
        <v>0</v>
      </c>
      <c r="LP181" s="230">
        <f t="shared" si="292"/>
        <v>0</v>
      </c>
      <c r="LQ181" s="255">
        <f t="shared" si="293"/>
        <v>0</v>
      </c>
      <c r="LR181" s="426">
        <f t="shared" si="294"/>
        <v>0</v>
      </c>
      <c r="LS181" s="434">
        <f t="shared" si="295"/>
        <v>0</v>
      </c>
      <c r="LT181" s="426">
        <f t="shared" si="296"/>
        <v>0</v>
      </c>
      <c r="LU181" s="431">
        <f t="shared" si="297"/>
        <v>0</v>
      </c>
      <c r="LV181" s="429" t="s">
        <v>343</v>
      </c>
      <c r="LW181" s="434" t="s">
        <v>343</v>
      </c>
      <c r="LX181" s="426">
        <f t="shared" si="298"/>
        <v>0</v>
      </c>
      <c r="LY181" s="431">
        <f t="shared" si="299"/>
        <v>0</v>
      </c>
      <c r="LZ181" s="1"/>
      <c r="MD181" s="26"/>
      <c r="ME181" s="26"/>
      <c r="MG181" s="26"/>
    </row>
    <row r="182" spans="2:345" s="4" customFormat="1" ht="15" hidden="1" customHeight="1" x14ac:dyDescent="0.25">
      <c r="B182" s="46"/>
      <c r="C182" s="948"/>
      <c r="D182" s="949"/>
      <c r="E182" s="601"/>
      <c r="F182" s="602"/>
      <c r="G182" s="603"/>
      <c r="H182" s="58"/>
      <c r="I182" s="57">
        <f>INT(ROUND(F182,2)*(IF(RIGHT(G182,1)="*",data!$J$11*H182+(IF(H182&gt;0, data!$K$11,0)),(IF(G182&gt;0,data!$J$11*RIGHT(G182,5)+data!$K$11,0)))))</f>
        <v>0</v>
      </c>
      <c r="J182" s="57">
        <f t="shared" si="300"/>
        <v>0</v>
      </c>
      <c r="K182" s="594"/>
      <c r="L182" s="567"/>
      <c r="M182" s="131"/>
      <c r="N182" s="57">
        <f>INT(ROUND(F182,2)*(IF(J182&gt;0,(IF(L182="ano",data!$J$6,0)),0)))</f>
        <v>0</v>
      </c>
      <c r="O182" s="61">
        <f t="shared" si="301"/>
        <v>0</v>
      </c>
      <c r="P182" s="63">
        <f t="shared" si="302"/>
        <v>0</v>
      </c>
      <c r="Q182" s="26"/>
      <c r="R182" s="292" t="str">
        <f t="shared" si="303"/>
        <v/>
      </c>
      <c r="S182" s="293" t="str">
        <f t="shared" si="304"/>
        <v/>
      </c>
      <c r="T182" s="65" t="s">
        <v>343</v>
      </c>
      <c r="U182" s="294" t="str">
        <f t="shared" si="305"/>
        <v/>
      </c>
      <c r="V182" s="4">
        <f t="shared" si="285"/>
        <v>0</v>
      </c>
      <c r="W182" s="26">
        <f t="shared" si="306"/>
        <v>0</v>
      </c>
      <c r="X182" s="26">
        <f>IF(OR(G182=data!$I$18,G182=data!$I$19,G182=data!$I$20,G182=data!$I$21,G182=data!$I$22,G182=data!$I$23,G182=data!$I$24,G182=data!$I$25,G182=data!$I$26,G182=data!$I$27,G182=data!$I$28,G182=data!$I$29,G182=data!$I$30,G182=data!$I$31,G182=data!$I$32,G182=data!$I$33,G182=data!$I$34,G182=data!$I$35,G182=data!$I$36,G182=data!$I$37,G182=data!$I$38,G182=data!$I$39,G182=data!$I$40,G182=data!$I$41,G182=data!$I$42,G182=data!$I$43,G182=data!$I$44),1,0)</f>
        <v>0</v>
      </c>
      <c r="Z182" s="176" t="s">
        <v>300</v>
      </c>
      <c r="AA182" s="10"/>
      <c r="AB182" s="10"/>
      <c r="AC182" s="578">
        <v>160</v>
      </c>
      <c r="AD182" s="579"/>
      <c r="AE182" s="580"/>
      <c r="AF182" s="578">
        <v>160</v>
      </c>
      <c r="AG182" s="579"/>
      <c r="AH182" s="580"/>
      <c r="AI182" s="578">
        <v>160</v>
      </c>
      <c r="AJ182" s="579"/>
      <c r="AK182" s="580"/>
      <c r="AL182" s="578">
        <v>160</v>
      </c>
      <c r="AM182" s="579"/>
      <c r="AN182" s="580"/>
      <c r="AO182" s="578">
        <v>160</v>
      </c>
      <c r="AP182" s="579"/>
      <c r="AQ182" s="580"/>
      <c r="AR182" s="578">
        <v>160</v>
      </c>
      <c r="AS182" s="579"/>
      <c r="AT182" s="580"/>
      <c r="AU182" s="578">
        <v>160</v>
      </c>
      <c r="AV182" s="579"/>
      <c r="AW182" s="580"/>
      <c r="AX182" s="578">
        <v>160</v>
      </c>
      <c r="AY182" s="579"/>
      <c r="AZ182" s="580"/>
      <c r="BA182" s="578">
        <v>160</v>
      </c>
      <c r="BB182" s="579"/>
      <c r="BC182" s="580"/>
      <c r="BD182" s="578">
        <v>160</v>
      </c>
      <c r="BE182" s="579"/>
      <c r="BF182" s="580"/>
      <c r="BG182" s="578">
        <v>160</v>
      </c>
      <c r="BH182" s="579"/>
      <c r="BI182" s="580"/>
      <c r="BJ182" s="578">
        <v>160</v>
      </c>
      <c r="BK182" s="579"/>
      <c r="BL182" s="580"/>
      <c r="BM182" s="337">
        <f t="shared" si="207"/>
        <v>0</v>
      </c>
      <c r="BN182" s="231">
        <f t="shared" si="93"/>
        <v>0</v>
      </c>
      <c r="BO182" s="230">
        <f t="shared" si="208"/>
        <v>0</v>
      </c>
      <c r="BP182" s="231">
        <f t="shared" si="95"/>
        <v>0</v>
      </c>
      <c r="BQ182" s="1"/>
      <c r="BR182" s="1"/>
      <c r="BS182" s="177">
        <v>160</v>
      </c>
      <c r="BT182" s="591"/>
      <c r="BU182" s="178"/>
      <c r="BV182" s="177">
        <v>160</v>
      </c>
      <c r="BW182" s="591"/>
      <c r="BX182" s="178"/>
      <c r="BY182" s="177">
        <v>160</v>
      </c>
      <c r="BZ182" s="591"/>
      <c r="CA182" s="178"/>
      <c r="CB182" s="177">
        <v>160</v>
      </c>
      <c r="CC182" s="591"/>
      <c r="CD182" s="178"/>
      <c r="CE182" s="177">
        <v>160</v>
      </c>
      <c r="CF182" s="591"/>
      <c r="CG182" s="178"/>
      <c r="CH182" s="177">
        <v>160</v>
      </c>
      <c r="CI182" s="591"/>
      <c r="CJ182" s="178"/>
      <c r="CK182" s="177">
        <v>160</v>
      </c>
      <c r="CL182" s="591"/>
      <c r="CM182" s="178"/>
      <c r="CN182" s="177">
        <v>160</v>
      </c>
      <c r="CO182" s="591"/>
      <c r="CP182" s="178"/>
      <c r="CQ182" s="256">
        <f t="shared" si="96"/>
        <v>0</v>
      </c>
      <c r="CR182" s="255">
        <f t="shared" si="97"/>
        <v>0</v>
      </c>
      <c r="CS182" s="230">
        <f t="shared" si="98"/>
        <v>0</v>
      </c>
      <c r="CT182" s="231">
        <f t="shared" si="99"/>
        <v>0</v>
      </c>
      <c r="CU182" s="1"/>
      <c r="CV182" s="1"/>
      <c r="CW182" s="177">
        <v>160</v>
      </c>
      <c r="CX182" s="584"/>
      <c r="CY182" s="585"/>
      <c r="CZ182" s="205">
        <v>160</v>
      </c>
      <c r="DA182" s="579"/>
      <c r="DB182" s="585"/>
      <c r="DC182" s="205">
        <v>160</v>
      </c>
      <c r="DD182" s="579"/>
      <c r="DE182" s="585"/>
      <c r="DF182" s="205">
        <v>160</v>
      </c>
      <c r="DG182" s="579"/>
      <c r="DH182" s="585"/>
      <c r="DI182" s="205">
        <v>160</v>
      </c>
      <c r="DJ182" s="579"/>
      <c r="DK182" s="585"/>
      <c r="DL182" s="177">
        <v>160</v>
      </c>
      <c r="DM182" s="584"/>
      <c r="DN182" s="585"/>
      <c r="DO182" s="205">
        <v>160</v>
      </c>
      <c r="DP182" s="579"/>
      <c r="DQ182" s="585"/>
      <c r="DR182" s="205">
        <v>160</v>
      </c>
      <c r="DS182" s="579"/>
      <c r="DT182" s="585"/>
      <c r="DU182" s="256">
        <f t="shared" si="100"/>
        <v>0</v>
      </c>
      <c r="DV182" s="255">
        <f t="shared" si="101"/>
        <v>0</v>
      </c>
      <c r="DW182" s="230">
        <f t="shared" si="102"/>
        <v>0</v>
      </c>
      <c r="DX182" s="231">
        <f t="shared" si="103"/>
        <v>0</v>
      </c>
      <c r="DY182" s="1"/>
      <c r="DZ182" s="1"/>
      <c r="EA182" s="586">
        <v>160</v>
      </c>
      <c r="EB182" s="591"/>
      <c r="EC182" s="585"/>
      <c r="ED182" s="205">
        <v>160</v>
      </c>
      <c r="EE182" s="591"/>
      <c r="EF182" s="585"/>
      <c r="EG182" s="205">
        <v>160</v>
      </c>
      <c r="EH182" s="591"/>
      <c r="EI182" s="585"/>
      <c r="EJ182" s="205">
        <v>160</v>
      </c>
      <c r="EK182" s="591"/>
      <c r="EL182" s="585"/>
      <c r="EM182" s="177">
        <v>160</v>
      </c>
      <c r="EN182" s="584"/>
      <c r="EO182" s="585"/>
      <c r="EP182" s="205">
        <v>160</v>
      </c>
      <c r="EQ182" s="591"/>
      <c r="ER182" s="585"/>
      <c r="ES182" s="177">
        <v>160</v>
      </c>
      <c r="ET182" s="584"/>
      <c r="EU182" s="585"/>
      <c r="EV182" s="205">
        <v>160</v>
      </c>
      <c r="EW182" s="591"/>
      <c r="EX182" s="585"/>
      <c r="EY182" s="256">
        <f t="shared" si="104"/>
        <v>0</v>
      </c>
      <c r="EZ182" s="255">
        <f t="shared" si="105"/>
        <v>0</v>
      </c>
      <c r="FA182" s="230">
        <f t="shared" si="106"/>
        <v>0</v>
      </c>
      <c r="FB182" s="231">
        <f t="shared" si="107"/>
        <v>0</v>
      </c>
      <c r="FC182" s="1"/>
      <c r="FD182" s="1"/>
      <c r="FE182" s="586">
        <v>160</v>
      </c>
      <c r="FF182" s="591"/>
      <c r="FG182" s="585"/>
      <c r="FH182" s="205">
        <v>160</v>
      </c>
      <c r="FI182" s="591"/>
      <c r="FJ182" s="585"/>
      <c r="FK182" s="205">
        <v>160</v>
      </c>
      <c r="FL182" s="591"/>
      <c r="FM182" s="585"/>
      <c r="FN182" s="205">
        <v>160</v>
      </c>
      <c r="FO182" s="591"/>
      <c r="FP182" s="585"/>
      <c r="FQ182" s="205">
        <v>160</v>
      </c>
      <c r="FR182" s="591"/>
      <c r="FS182" s="585"/>
      <c r="FT182" s="205">
        <v>160</v>
      </c>
      <c r="FU182" s="591"/>
      <c r="FV182" s="585"/>
      <c r="FW182" s="205">
        <v>160</v>
      </c>
      <c r="FX182" s="591"/>
      <c r="FY182" s="585"/>
      <c r="FZ182" s="205">
        <v>160</v>
      </c>
      <c r="GA182" s="591"/>
      <c r="GB182" s="585"/>
      <c r="GC182" s="256">
        <f t="shared" si="108"/>
        <v>0</v>
      </c>
      <c r="GD182" s="255">
        <f t="shared" si="109"/>
        <v>0</v>
      </c>
      <c r="GE182" s="230">
        <f t="shared" si="110"/>
        <v>0</v>
      </c>
      <c r="GF182" s="231">
        <f t="shared" si="111"/>
        <v>0</v>
      </c>
      <c r="GG182" s="1"/>
      <c r="GH182" s="1"/>
      <c r="GI182" s="586">
        <v>160</v>
      </c>
      <c r="GJ182" s="591"/>
      <c r="GK182" s="585"/>
      <c r="GL182" s="205">
        <v>160</v>
      </c>
      <c r="GM182" s="591"/>
      <c r="GN182" s="585"/>
      <c r="GO182" s="177">
        <v>160</v>
      </c>
      <c r="GP182" s="584"/>
      <c r="GQ182" s="585"/>
      <c r="GR182" s="177">
        <v>160</v>
      </c>
      <c r="GS182" s="584"/>
      <c r="GT182" s="585"/>
      <c r="GU182" s="177">
        <v>160</v>
      </c>
      <c r="GV182" s="584"/>
      <c r="GW182" s="585"/>
      <c r="GX182" s="177">
        <v>160</v>
      </c>
      <c r="GY182" s="584"/>
      <c r="GZ182" s="585"/>
      <c r="HA182" s="205">
        <v>160</v>
      </c>
      <c r="HB182" s="591"/>
      <c r="HC182" s="585"/>
      <c r="HD182" s="205">
        <v>160</v>
      </c>
      <c r="HE182" s="591"/>
      <c r="HF182" s="585"/>
      <c r="HG182" s="256">
        <f t="shared" si="112"/>
        <v>0</v>
      </c>
      <c r="HH182" s="255">
        <f t="shared" si="113"/>
        <v>0</v>
      </c>
      <c r="HI182" s="230">
        <f t="shared" si="114"/>
        <v>0</v>
      </c>
      <c r="HJ182" s="231">
        <f t="shared" si="115"/>
        <v>0</v>
      </c>
      <c r="HK182" s="1"/>
      <c r="HL182" s="1"/>
      <c r="HM182" s="177">
        <v>160</v>
      </c>
      <c r="HN182" s="584"/>
      <c r="HO182" s="585"/>
      <c r="HP182" s="177">
        <v>160</v>
      </c>
      <c r="HQ182" s="584"/>
      <c r="HR182" s="585"/>
      <c r="HS182" s="177">
        <v>160</v>
      </c>
      <c r="HT182" s="584"/>
      <c r="HU182" s="585"/>
      <c r="HV182" s="177">
        <v>160</v>
      </c>
      <c r="HW182" s="584"/>
      <c r="HX182" s="585"/>
      <c r="HY182" s="177">
        <v>160</v>
      </c>
      <c r="HZ182" s="584"/>
      <c r="IA182" s="585"/>
      <c r="IB182" s="177">
        <v>160</v>
      </c>
      <c r="IC182" s="584"/>
      <c r="ID182" s="585"/>
      <c r="IE182" s="177">
        <v>160</v>
      </c>
      <c r="IF182" s="584"/>
      <c r="IG182" s="585"/>
      <c r="IH182" s="177">
        <v>160</v>
      </c>
      <c r="II182" s="584"/>
      <c r="IJ182" s="585"/>
      <c r="IK182" s="256">
        <f t="shared" si="116"/>
        <v>0</v>
      </c>
      <c r="IL182" s="255">
        <f t="shared" si="117"/>
        <v>0</v>
      </c>
      <c r="IM182" s="230">
        <f t="shared" si="118"/>
        <v>0</v>
      </c>
      <c r="IN182" s="231">
        <f t="shared" si="119"/>
        <v>0</v>
      </c>
      <c r="IO182" s="1"/>
      <c r="IP182" s="1"/>
      <c r="IQ182" s="177">
        <v>160</v>
      </c>
      <c r="IR182" s="584"/>
      <c r="IS182" s="585"/>
      <c r="IT182" s="177">
        <v>160</v>
      </c>
      <c r="IU182" s="584"/>
      <c r="IV182" s="585"/>
      <c r="IW182" s="177">
        <v>160</v>
      </c>
      <c r="IX182" s="584"/>
      <c r="IY182" s="585"/>
      <c r="IZ182" s="177">
        <v>160</v>
      </c>
      <c r="JA182" s="584"/>
      <c r="JB182" s="585"/>
      <c r="JC182" s="177">
        <v>160</v>
      </c>
      <c r="JD182" s="584"/>
      <c r="JE182" s="585"/>
      <c r="JF182" s="177">
        <v>160</v>
      </c>
      <c r="JG182" s="584"/>
      <c r="JH182" s="585"/>
      <c r="JI182" s="568">
        <v>160</v>
      </c>
      <c r="JJ182" s="584"/>
      <c r="JK182" s="585"/>
      <c r="JL182" s="177">
        <v>160</v>
      </c>
      <c r="JM182" s="584"/>
      <c r="JN182" s="585"/>
      <c r="JO182" s="256">
        <f t="shared" si="120"/>
        <v>0</v>
      </c>
      <c r="JP182" s="255">
        <f t="shared" si="121"/>
        <v>0</v>
      </c>
      <c r="JQ182" s="230">
        <f t="shared" si="122"/>
        <v>0</v>
      </c>
      <c r="JR182" s="231">
        <f t="shared" si="123"/>
        <v>0</v>
      </c>
      <c r="JS182" s="1"/>
      <c r="JT182" s="1"/>
      <c r="JU182" s="586">
        <v>160</v>
      </c>
      <c r="JV182" s="591"/>
      <c r="JW182" s="585"/>
      <c r="JX182" s="177">
        <v>160</v>
      </c>
      <c r="JY182" s="584"/>
      <c r="JZ182" s="585"/>
      <c r="KA182" s="205">
        <v>160</v>
      </c>
      <c r="KB182" s="591"/>
      <c r="KC182" s="585"/>
      <c r="KD182" s="205">
        <v>160</v>
      </c>
      <c r="KE182" s="591"/>
      <c r="KF182" s="585"/>
      <c r="KG182" s="177">
        <v>160</v>
      </c>
      <c r="KH182" s="584"/>
      <c r="KI182" s="585"/>
      <c r="KJ182" s="177">
        <v>160</v>
      </c>
      <c r="KK182" s="584"/>
      <c r="KL182" s="585"/>
      <c r="KM182" s="177">
        <v>160</v>
      </c>
      <c r="KN182" s="584"/>
      <c r="KO182" s="585"/>
      <c r="KP182" s="177">
        <v>160</v>
      </c>
      <c r="KQ182" s="584"/>
      <c r="KR182" s="585"/>
      <c r="KS182" s="256">
        <f t="shared" si="124"/>
        <v>0</v>
      </c>
      <c r="KT182" s="255">
        <f t="shared" si="125"/>
        <v>0</v>
      </c>
      <c r="KU182" s="230">
        <f t="shared" si="126"/>
        <v>0</v>
      </c>
      <c r="KV182" s="231">
        <f t="shared" si="127"/>
        <v>0</v>
      </c>
      <c r="KW182" s="1"/>
      <c r="KX182" s="1"/>
      <c r="KY182" s="589" t="s">
        <v>300</v>
      </c>
      <c r="KZ182" s="595">
        <v>160</v>
      </c>
      <c r="LA182" s="591"/>
      <c r="LB182" s="178"/>
      <c r="LC182" s="256">
        <f t="shared" si="128"/>
        <v>0</v>
      </c>
      <c r="LD182" s="231">
        <f t="shared" si="132"/>
        <v>0</v>
      </c>
      <c r="LE182" s="230">
        <f t="shared" si="129"/>
        <v>0</v>
      </c>
      <c r="LF182" s="255">
        <f t="shared" si="133"/>
        <v>0</v>
      </c>
      <c r="LG182" s="592"/>
      <c r="LH182" s="1"/>
      <c r="LI182" s="1"/>
      <c r="LJ182" s="232">
        <f t="shared" si="286"/>
        <v>0</v>
      </c>
      <c r="LK182" s="259">
        <f t="shared" si="287"/>
        <v>0</v>
      </c>
      <c r="LL182" s="230">
        <f t="shared" si="288"/>
        <v>0</v>
      </c>
      <c r="LM182" s="231">
        <f t="shared" si="289"/>
        <v>0</v>
      </c>
      <c r="LN182" s="234">
        <f t="shared" si="290"/>
        <v>0</v>
      </c>
      <c r="LO182" s="233">
        <f t="shared" si="291"/>
        <v>0</v>
      </c>
      <c r="LP182" s="230">
        <f t="shared" si="292"/>
        <v>0</v>
      </c>
      <c r="LQ182" s="255">
        <f t="shared" si="293"/>
        <v>0</v>
      </c>
      <c r="LR182" s="426">
        <f t="shared" si="294"/>
        <v>0</v>
      </c>
      <c r="LS182" s="434">
        <f t="shared" si="295"/>
        <v>0</v>
      </c>
      <c r="LT182" s="426">
        <f t="shared" si="296"/>
        <v>0</v>
      </c>
      <c r="LU182" s="431">
        <f t="shared" si="297"/>
        <v>0</v>
      </c>
      <c r="LV182" s="429" t="s">
        <v>343</v>
      </c>
      <c r="LW182" s="434" t="s">
        <v>343</v>
      </c>
      <c r="LX182" s="426">
        <f t="shared" si="298"/>
        <v>0</v>
      </c>
      <c r="LY182" s="431">
        <f t="shared" si="299"/>
        <v>0</v>
      </c>
      <c r="LZ182" s="1"/>
      <c r="MD182" s="26"/>
      <c r="ME182" s="26"/>
      <c r="MG182" s="26"/>
    </row>
    <row r="183" spans="2:345" s="4" customFormat="1" ht="16.5" customHeight="1" x14ac:dyDescent="0.25">
      <c r="B183" s="46" t="s">
        <v>372</v>
      </c>
      <c r="C183" s="952"/>
      <c r="D183" s="953"/>
      <c r="E183" s="313"/>
      <c r="F183" s="314"/>
      <c r="G183" s="315"/>
      <c r="H183" s="59"/>
      <c r="I183" s="57">
        <f>INT(ROUND(F183,2)*(IF(RIGHT(G183,1)="*",data!$J$11*H183+(IF(H183&gt;0, data!$K$11,0)),(IF(G183&gt;0,data!$J$11*RIGHT(G183,5)+data!$K$11,0)))))</f>
        <v>0</v>
      </c>
      <c r="J183" s="57">
        <f t="shared" si="300"/>
        <v>0</v>
      </c>
      <c r="K183" s="319"/>
      <c r="L183" s="320"/>
      <c r="M183" s="318"/>
      <c r="N183" s="57">
        <f>INT(ROUND(F183,2)*(IF(J183&gt;0,(IF(L183="ano",data!$J$6,0)),0)))</f>
        <v>0</v>
      </c>
      <c r="O183" s="61">
        <f t="shared" si="301"/>
        <v>0</v>
      </c>
      <c r="P183" s="63">
        <f t="shared" si="302"/>
        <v>0</v>
      </c>
      <c r="Q183" s="26"/>
      <c r="R183" s="292" t="str">
        <f t="shared" si="303"/>
        <v/>
      </c>
      <c r="S183" s="293" t="str">
        <f t="shared" si="304"/>
        <v/>
      </c>
      <c r="T183" s="65" t="s">
        <v>343</v>
      </c>
      <c r="U183" s="294" t="str">
        <f t="shared" si="305"/>
        <v/>
      </c>
      <c r="V183" s="4">
        <f t="shared" si="285"/>
        <v>0</v>
      </c>
      <c r="W183" s="26">
        <f t="shared" si="306"/>
        <v>0</v>
      </c>
      <c r="X183" s="26">
        <f>IF(OR(G183=data!$I$18,G183=data!$I$19,G183=data!$I$20,G183=data!$I$21,G183=data!$I$22,G183=data!$I$23,G183=data!$I$24,G183=data!$I$25,G183=data!$I$26,G183=data!$I$27,G183=data!$I$28,G183=data!$I$29,G183=data!$I$30,G183=data!$I$31,G183=data!$I$32,G183=data!$I$33,G183=data!$I$34,G183=data!$I$35,G183=data!$I$36,G183=data!$I$37,G183=data!$I$38,G183=data!$I$39,G183=data!$I$40,G183=data!$I$41,G183=data!$I$42,G183=data!$I$43,G183=data!$I$44),1,0)</f>
        <v>0</v>
      </c>
      <c r="Z183" s="179" t="s">
        <v>300</v>
      </c>
      <c r="AA183" s="10"/>
      <c r="AB183" s="10"/>
      <c r="AC183" s="171">
        <v>160</v>
      </c>
      <c r="AD183" s="336"/>
      <c r="AE183" s="227"/>
      <c r="AF183" s="171">
        <v>160</v>
      </c>
      <c r="AG183" s="336"/>
      <c r="AH183" s="227"/>
      <c r="AI183" s="171">
        <v>160</v>
      </c>
      <c r="AJ183" s="336"/>
      <c r="AK183" s="227"/>
      <c r="AL183" s="171">
        <v>160</v>
      </c>
      <c r="AM183" s="336"/>
      <c r="AN183" s="227"/>
      <c r="AO183" s="171">
        <v>160</v>
      </c>
      <c r="AP183" s="336"/>
      <c r="AQ183" s="227"/>
      <c r="AR183" s="171">
        <v>160</v>
      </c>
      <c r="AS183" s="336"/>
      <c r="AT183" s="227"/>
      <c r="AU183" s="171">
        <v>160</v>
      </c>
      <c r="AV183" s="336"/>
      <c r="AW183" s="227"/>
      <c r="AX183" s="171">
        <v>160</v>
      </c>
      <c r="AY183" s="336"/>
      <c r="AZ183" s="227"/>
      <c r="BA183" s="171">
        <v>160</v>
      </c>
      <c r="BB183" s="336"/>
      <c r="BC183" s="227"/>
      <c r="BD183" s="171">
        <v>160</v>
      </c>
      <c r="BE183" s="336"/>
      <c r="BF183" s="227"/>
      <c r="BG183" s="171">
        <v>160</v>
      </c>
      <c r="BH183" s="336"/>
      <c r="BI183" s="227"/>
      <c r="BJ183" s="171">
        <v>160</v>
      </c>
      <c r="BK183" s="336"/>
      <c r="BL183" s="227"/>
      <c r="BM183" s="337">
        <f t="shared" si="207"/>
        <v>0</v>
      </c>
      <c r="BN183" s="231">
        <f t="shared" si="93"/>
        <v>0</v>
      </c>
      <c r="BO183" s="230">
        <f t="shared" si="208"/>
        <v>0</v>
      </c>
      <c r="BP183" s="231">
        <f t="shared" si="95"/>
        <v>0</v>
      </c>
      <c r="BQ183" s="1"/>
      <c r="BR183" s="1"/>
      <c r="BS183" s="167">
        <v>160</v>
      </c>
      <c r="BT183" s="335"/>
      <c r="BU183" s="180"/>
      <c r="BV183" s="167">
        <v>160</v>
      </c>
      <c r="BW183" s="335"/>
      <c r="BX183" s="180"/>
      <c r="BY183" s="167">
        <v>160</v>
      </c>
      <c r="BZ183" s="335"/>
      <c r="CA183" s="180"/>
      <c r="CB183" s="167">
        <v>160</v>
      </c>
      <c r="CC183" s="335"/>
      <c r="CD183" s="180"/>
      <c r="CE183" s="167">
        <v>160</v>
      </c>
      <c r="CF183" s="335"/>
      <c r="CG183" s="180"/>
      <c r="CH183" s="167">
        <v>160</v>
      </c>
      <c r="CI183" s="335"/>
      <c r="CJ183" s="180"/>
      <c r="CK183" s="167">
        <v>160</v>
      </c>
      <c r="CL183" s="335"/>
      <c r="CM183" s="180"/>
      <c r="CN183" s="167">
        <v>160</v>
      </c>
      <c r="CO183" s="335"/>
      <c r="CP183" s="180"/>
      <c r="CQ183" s="256">
        <f t="shared" si="96"/>
        <v>0</v>
      </c>
      <c r="CR183" s="255">
        <f t="shared" si="97"/>
        <v>0</v>
      </c>
      <c r="CS183" s="230">
        <f t="shared" si="98"/>
        <v>0</v>
      </c>
      <c r="CT183" s="231">
        <f t="shared" si="99"/>
        <v>0</v>
      </c>
      <c r="CU183" s="1"/>
      <c r="CV183" s="1"/>
      <c r="CW183" s="167">
        <v>160</v>
      </c>
      <c r="CX183" s="351"/>
      <c r="CY183" s="172"/>
      <c r="CZ183" s="198">
        <v>160</v>
      </c>
      <c r="DA183" s="336"/>
      <c r="DB183" s="172"/>
      <c r="DC183" s="198">
        <v>160</v>
      </c>
      <c r="DD183" s="336"/>
      <c r="DE183" s="172"/>
      <c r="DF183" s="198">
        <v>160</v>
      </c>
      <c r="DG183" s="336"/>
      <c r="DH183" s="172"/>
      <c r="DI183" s="198">
        <v>160</v>
      </c>
      <c r="DJ183" s="336"/>
      <c r="DK183" s="172"/>
      <c r="DL183" s="167">
        <v>160</v>
      </c>
      <c r="DM183" s="351"/>
      <c r="DN183" s="172"/>
      <c r="DO183" s="198">
        <v>160</v>
      </c>
      <c r="DP183" s="336"/>
      <c r="DQ183" s="172"/>
      <c r="DR183" s="198">
        <v>160</v>
      </c>
      <c r="DS183" s="336"/>
      <c r="DT183" s="172"/>
      <c r="DU183" s="256">
        <f t="shared" si="100"/>
        <v>0</v>
      </c>
      <c r="DV183" s="255">
        <f t="shared" si="101"/>
        <v>0</v>
      </c>
      <c r="DW183" s="230">
        <f t="shared" si="102"/>
        <v>0</v>
      </c>
      <c r="DX183" s="231">
        <f t="shared" si="103"/>
        <v>0</v>
      </c>
      <c r="DY183" s="1"/>
      <c r="DZ183" s="1"/>
      <c r="EA183" s="357">
        <v>160</v>
      </c>
      <c r="EB183" s="335"/>
      <c r="EC183" s="172"/>
      <c r="ED183" s="198">
        <v>160</v>
      </c>
      <c r="EE183" s="335"/>
      <c r="EF183" s="172"/>
      <c r="EG183" s="198">
        <v>160</v>
      </c>
      <c r="EH183" s="335"/>
      <c r="EI183" s="172"/>
      <c r="EJ183" s="198">
        <v>160</v>
      </c>
      <c r="EK183" s="335"/>
      <c r="EL183" s="172"/>
      <c r="EM183" s="167">
        <v>160</v>
      </c>
      <c r="EN183" s="351"/>
      <c r="EO183" s="172"/>
      <c r="EP183" s="198">
        <v>160</v>
      </c>
      <c r="EQ183" s="335"/>
      <c r="ER183" s="172"/>
      <c r="ES183" s="167">
        <v>160</v>
      </c>
      <c r="ET183" s="351"/>
      <c r="EU183" s="172"/>
      <c r="EV183" s="198">
        <v>160</v>
      </c>
      <c r="EW183" s="335"/>
      <c r="EX183" s="172"/>
      <c r="EY183" s="256">
        <f t="shared" si="104"/>
        <v>0</v>
      </c>
      <c r="EZ183" s="255">
        <f t="shared" si="105"/>
        <v>0</v>
      </c>
      <c r="FA183" s="230">
        <f t="shared" si="106"/>
        <v>0</v>
      </c>
      <c r="FB183" s="231">
        <f t="shared" si="107"/>
        <v>0</v>
      </c>
      <c r="FC183" s="1"/>
      <c r="FD183" s="1"/>
      <c r="FE183" s="357">
        <v>160</v>
      </c>
      <c r="FF183" s="335"/>
      <c r="FG183" s="172"/>
      <c r="FH183" s="198">
        <v>160</v>
      </c>
      <c r="FI183" s="335"/>
      <c r="FJ183" s="172"/>
      <c r="FK183" s="198">
        <v>160</v>
      </c>
      <c r="FL183" s="335"/>
      <c r="FM183" s="172"/>
      <c r="FN183" s="198">
        <v>160</v>
      </c>
      <c r="FO183" s="335"/>
      <c r="FP183" s="172"/>
      <c r="FQ183" s="198">
        <v>160</v>
      </c>
      <c r="FR183" s="335"/>
      <c r="FS183" s="172"/>
      <c r="FT183" s="198">
        <v>160</v>
      </c>
      <c r="FU183" s="335"/>
      <c r="FV183" s="172"/>
      <c r="FW183" s="198">
        <v>160</v>
      </c>
      <c r="FX183" s="335"/>
      <c r="FY183" s="172"/>
      <c r="FZ183" s="198">
        <v>160</v>
      </c>
      <c r="GA183" s="335"/>
      <c r="GB183" s="172"/>
      <c r="GC183" s="256">
        <f t="shared" si="108"/>
        <v>0</v>
      </c>
      <c r="GD183" s="255">
        <f t="shared" si="109"/>
        <v>0</v>
      </c>
      <c r="GE183" s="230">
        <f t="shared" si="110"/>
        <v>0</v>
      </c>
      <c r="GF183" s="231">
        <f t="shared" si="111"/>
        <v>0</v>
      </c>
      <c r="GG183" s="1"/>
      <c r="GH183" s="1"/>
      <c r="GI183" s="357">
        <v>160</v>
      </c>
      <c r="GJ183" s="335"/>
      <c r="GK183" s="172"/>
      <c r="GL183" s="198">
        <v>160</v>
      </c>
      <c r="GM183" s="335"/>
      <c r="GN183" s="172"/>
      <c r="GO183" s="167">
        <v>160</v>
      </c>
      <c r="GP183" s="351"/>
      <c r="GQ183" s="172"/>
      <c r="GR183" s="167">
        <v>160</v>
      </c>
      <c r="GS183" s="351"/>
      <c r="GT183" s="172"/>
      <c r="GU183" s="167">
        <v>160</v>
      </c>
      <c r="GV183" s="351"/>
      <c r="GW183" s="172"/>
      <c r="GX183" s="167">
        <v>160</v>
      </c>
      <c r="GY183" s="351"/>
      <c r="GZ183" s="172"/>
      <c r="HA183" s="198">
        <v>160</v>
      </c>
      <c r="HB183" s="335"/>
      <c r="HC183" s="172"/>
      <c r="HD183" s="198">
        <v>160</v>
      </c>
      <c r="HE183" s="335"/>
      <c r="HF183" s="172"/>
      <c r="HG183" s="256">
        <f t="shared" si="112"/>
        <v>0</v>
      </c>
      <c r="HH183" s="255">
        <f t="shared" si="113"/>
        <v>0</v>
      </c>
      <c r="HI183" s="230">
        <f t="shared" si="114"/>
        <v>0</v>
      </c>
      <c r="HJ183" s="231">
        <f t="shared" si="115"/>
        <v>0</v>
      </c>
      <c r="HK183" s="1"/>
      <c r="HL183" s="1"/>
      <c r="HM183" s="167">
        <v>160</v>
      </c>
      <c r="HN183" s="351"/>
      <c r="HO183" s="172"/>
      <c r="HP183" s="167">
        <v>160</v>
      </c>
      <c r="HQ183" s="351"/>
      <c r="HR183" s="172"/>
      <c r="HS183" s="167">
        <v>160</v>
      </c>
      <c r="HT183" s="351"/>
      <c r="HU183" s="172"/>
      <c r="HV183" s="167">
        <v>160</v>
      </c>
      <c r="HW183" s="351"/>
      <c r="HX183" s="172"/>
      <c r="HY183" s="167">
        <v>160</v>
      </c>
      <c r="HZ183" s="351"/>
      <c r="IA183" s="172"/>
      <c r="IB183" s="167">
        <v>160</v>
      </c>
      <c r="IC183" s="351"/>
      <c r="ID183" s="172"/>
      <c r="IE183" s="167">
        <v>160</v>
      </c>
      <c r="IF183" s="351"/>
      <c r="IG183" s="172"/>
      <c r="IH183" s="167">
        <v>160</v>
      </c>
      <c r="II183" s="351"/>
      <c r="IJ183" s="172"/>
      <c r="IK183" s="256">
        <f t="shared" si="116"/>
        <v>0</v>
      </c>
      <c r="IL183" s="255">
        <f t="shared" si="117"/>
        <v>0</v>
      </c>
      <c r="IM183" s="230">
        <f t="shared" si="118"/>
        <v>0</v>
      </c>
      <c r="IN183" s="231">
        <f t="shared" si="119"/>
        <v>0</v>
      </c>
      <c r="IO183" s="1"/>
      <c r="IP183" s="1"/>
      <c r="IQ183" s="167">
        <v>160</v>
      </c>
      <c r="IR183" s="351"/>
      <c r="IS183" s="172"/>
      <c r="IT183" s="167">
        <v>160</v>
      </c>
      <c r="IU183" s="351"/>
      <c r="IV183" s="172"/>
      <c r="IW183" s="167">
        <v>160</v>
      </c>
      <c r="IX183" s="351"/>
      <c r="IY183" s="172"/>
      <c r="IZ183" s="167">
        <v>160</v>
      </c>
      <c r="JA183" s="351"/>
      <c r="JB183" s="172"/>
      <c r="JC183" s="167">
        <v>160</v>
      </c>
      <c r="JD183" s="351"/>
      <c r="JE183" s="172"/>
      <c r="JF183" s="167">
        <v>160</v>
      </c>
      <c r="JG183" s="351"/>
      <c r="JH183" s="172"/>
      <c r="JI183" s="209">
        <v>160</v>
      </c>
      <c r="JJ183" s="351"/>
      <c r="JK183" s="172"/>
      <c r="JL183" s="167">
        <v>160</v>
      </c>
      <c r="JM183" s="351"/>
      <c r="JN183" s="172"/>
      <c r="JO183" s="256">
        <f t="shared" si="120"/>
        <v>0</v>
      </c>
      <c r="JP183" s="255">
        <f t="shared" si="121"/>
        <v>0</v>
      </c>
      <c r="JQ183" s="230">
        <f t="shared" si="122"/>
        <v>0</v>
      </c>
      <c r="JR183" s="231">
        <f t="shared" si="123"/>
        <v>0</v>
      </c>
      <c r="JS183" s="1"/>
      <c r="JT183" s="1"/>
      <c r="JU183" s="357">
        <v>160</v>
      </c>
      <c r="JV183" s="335"/>
      <c r="JW183" s="172"/>
      <c r="JX183" s="167">
        <v>160</v>
      </c>
      <c r="JY183" s="351"/>
      <c r="JZ183" s="172"/>
      <c r="KA183" s="198">
        <v>160</v>
      </c>
      <c r="KB183" s="335"/>
      <c r="KC183" s="172"/>
      <c r="KD183" s="198">
        <v>160</v>
      </c>
      <c r="KE183" s="335"/>
      <c r="KF183" s="172"/>
      <c r="KG183" s="167">
        <v>160</v>
      </c>
      <c r="KH183" s="351"/>
      <c r="KI183" s="172"/>
      <c r="KJ183" s="167">
        <v>160</v>
      </c>
      <c r="KK183" s="351"/>
      <c r="KL183" s="172"/>
      <c r="KM183" s="167">
        <v>160</v>
      </c>
      <c r="KN183" s="351"/>
      <c r="KO183" s="172"/>
      <c r="KP183" s="167">
        <v>160</v>
      </c>
      <c r="KQ183" s="351"/>
      <c r="KR183" s="172"/>
      <c r="KS183" s="256">
        <f t="shared" si="124"/>
        <v>0</v>
      </c>
      <c r="KT183" s="255">
        <f t="shared" si="125"/>
        <v>0</v>
      </c>
      <c r="KU183" s="230">
        <f t="shared" si="126"/>
        <v>0</v>
      </c>
      <c r="KV183" s="231">
        <f t="shared" si="127"/>
        <v>0</v>
      </c>
      <c r="KW183" s="1"/>
      <c r="KX183" s="1"/>
      <c r="KY183" s="287" t="s">
        <v>300</v>
      </c>
      <c r="KZ183" s="365">
        <v>160</v>
      </c>
      <c r="LA183" s="335"/>
      <c r="LB183" s="180"/>
      <c r="LC183" s="256">
        <f t="shared" si="128"/>
        <v>0</v>
      </c>
      <c r="LD183" s="231">
        <f t="shared" si="132"/>
        <v>0</v>
      </c>
      <c r="LE183" s="230">
        <f t="shared" si="129"/>
        <v>0</v>
      </c>
      <c r="LF183" s="255">
        <f t="shared" si="133"/>
        <v>0</v>
      </c>
      <c r="LG183" s="297"/>
      <c r="LH183" s="1"/>
      <c r="LI183" s="1"/>
      <c r="LJ183" s="232">
        <f t="shared" si="286"/>
        <v>0</v>
      </c>
      <c r="LK183" s="259">
        <f t="shared" si="287"/>
        <v>0</v>
      </c>
      <c r="LL183" s="230">
        <f t="shared" si="288"/>
        <v>0</v>
      </c>
      <c r="LM183" s="231">
        <f t="shared" si="289"/>
        <v>0</v>
      </c>
      <c r="LN183" s="234">
        <f t="shared" si="290"/>
        <v>0</v>
      </c>
      <c r="LO183" s="233">
        <f t="shared" si="291"/>
        <v>0</v>
      </c>
      <c r="LP183" s="230">
        <f t="shared" si="292"/>
        <v>0</v>
      </c>
      <c r="LQ183" s="255">
        <f t="shared" si="293"/>
        <v>0</v>
      </c>
      <c r="LR183" s="426">
        <f t="shared" si="294"/>
        <v>0</v>
      </c>
      <c r="LS183" s="434">
        <f t="shared" si="295"/>
        <v>0</v>
      </c>
      <c r="LT183" s="426">
        <f t="shared" si="296"/>
        <v>0</v>
      </c>
      <c r="LU183" s="431">
        <f t="shared" si="297"/>
        <v>0</v>
      </c>
      <c r="LV183" s="429" t="s">
        <v>343</v>
      </c>
      <c r="LW183" s="434" t="s">
        <v>343</v>
      </c>
      <c r="LX183" s="426">
        <f t="shared" si="298"/>
        <v>0</v>
      </c>
      <c r="LY183" s="431">
        <f t="shared" si="299"/>
        <v>0</v>
      </c>
      <c r="LZ183" s="1"/>
      <c r="MD183" s="26"/>
      <c r="ME183" s="26"/>
      <c r="MG183" s="26"/>
    </row>
    <row r="184" spans="2:345" s="4" customFormat="1" ht="15" hidden="1" customHeight="1" x14ac:dyDescent="0.25">
      <c r="B184" s="46"/>
      <c r="C184" s="948"/>
      <c r="D184" s="949"/>
      <c r="E184" s="601"/>
      <c r="F184" s="602"/>
      <c r="G184" s="603"/>
      <c r="H184" s="58"/>
      <c r="I184" s="57">
        <f>INT(ROUND(F184,2)*(IF(RIGHT(G184,1)="*",data!$J$11*H184+(IF(H184&gt;0, data!$K$11,0)),(IF(G184&gt;0,data!$J$11*RIGHT(G184,5)+data!$K$11,0)))))</f>
        <v>0</v>
      </c>
      <c r="J184" s="57">
        <f t="shared" si="300"/>
        <v>0</v>
      </c>
      <c r="K184" s="594"/>
      <c r="L184" s="567"/>
      <c r="M184" s="131"/>
      <c r="N184" s="57">
        <f>INT(ROUND(F184,2)*(IF(J184&gt;0,(IF(L184="ano",data!$J$6,0)),0)))</f>
        <v>0</v>
      </c>
      <c r="O184" s="61">
        <f t="shared" si="301"/>
        <v>0</v>
      </c>
      <c r="P184" s="63">
        <f t="shared" si="302"/>
        <v>0</v>
      </c>
      <c r="Q184" s="26"/>
      <c r="R184" s="292" t="str">
        <f t="shared" si="303"/>
        <v/>
      </c>
      <c r="S184" s="293" t="str">
        <f t="shared" si="304"/>
        <v/>
      </c>
      <c r="T184" s="65" t="s">
        <v>343</v>
      </c>
      <c r="U184" s="294" t="str">
        <f t="shared" si="305"/>
        <v/>
      </c>
      <c r="V184" s="4">
        <f t="shared" si="285"/>
        <v>0</v>
      </c>
      <c r="W184" s="26">
        <f t="shared" si="306"/>
        <v>0</v>
      </c>
      <c r="X184" s="26">
        <f>IF(OR(G184=data!$I$18,G184=data!$I$19,G184=data!$I$20,G184=data!$I$21,G184=data!$I$22,G184=data!$I$23,G184=data!$I$24,G184=data!$I$25,G184=data!$I$26,G184=data!$I$27,G184=data!$I$28,G184=data!$I$29,G184=data!$I$30,G184=data!$I$31,G184=data!$I$32,G184=data!$I$33,G184=data!$I$34,G184=data!$I$35,G184=data!$I$36,G184=data!$I$37,G184=data!$I$38,G184=data!$I$39,G184=data!$I$40,G184=data!$I$41,G184=data!$I$42,G184=data!$I$43,G184=data!$I$44),1,0)</f>
        <v>0</v>
      </c>
      <c r="Z184" s="176" t="s">
        <v>300</v>
      </c>
      <c r="AA184" s="10"/>
      <c r="AB184" s="10"/>
      <c r="AC184" s="578">
        <v>160</v>
      </c>
      <c r="AD184" s="579"/>
      <c r="AE184" s="580"/>
      <c r="AF184" s="578">
        <v>160</v>
      </c>
      <c r="AG184" s="579"/>
      <c r="AH184" s="580"/>
      <c r="AI184" s="578">
        <v>160</v>
      </c>
      <c r="AJ184" s="579"/>
      <c r="AK184" s="580"/>
      <c r="AL184" s="578">
        <v>160</v>
      </c>
      <c r="AM184" s="579"/>
      <c r="AN184" s="580"/>
      <c r="AO184" s="578">
        <v>160</v>
      </c>
      <c r="AP184" s="579"/>
      <c r="AQ184" s="580"/>
      <c r="AR184" s="578">
        <v>160</v>
      </c>
      <c r="AS184" s="579"/>
      <c r="AT184" s="580"/>
      <c r="AU184" s="578">
        <v>160</v>
      </c>
      <c r="AV184" s="579"/>
      <c r="AW184" s="580"/>
      <c r="AX184" s="578">
        <v>160</v>
      </c>
      <c r="AY184" s="579"/>
      <c r="AZ184" s="580"/>
      <c r="BA184" s="578">
        <v>160</v>
      </c>
      <c r="BB184" s="579"/>
      <c r="BC184" s="580"/>
      <c r="BD184" s="578">
        <v>160</v>
      </c>
      <c r="BE184" s="579"/>
      <c r="BF184" s="580"/>
      <c r="BG184" s="578">
        <v>160</v>
      </c>
      <c r="BH184" s="579"/>
      <c r="BI184" s="580"/>
      <c r="BJ184" s="578">
        <v>160</v>
      </c>
      <c r="BK184" s="579"/>
      <c r="BL184" s="580"/>
      <c r="BM184" s="337">
        <f t="shared" si="207"/>
        <v>0</v>
      </c>
      <c r="BN184" s="231">
        <f t="shared" si="93"/>
        <v>0</v>
      </c>
      <c r="BO184" s="230">
        <f t="shared" si="208"/>
        <v>0</v>
      </c>
      <c r="BP184" s="231">
        <f t="shared" si="95"/>
        <v>0</v>
      </c>
      <c r="BQ184" s="1"/>
      <c r="BR184" s="1"/>
      <c r="BS184" s="177">
        <v>160</v>
      </c>
      <c r="BT184" s="591"/>
      <c r="BU184" s="178"/>
      <c r="BV184" s="177">
        <v>160</v>
      </c>
      <c r="BW184" s="591"/>
      <c r="BX184" s="178"/>
      <c r="BY184" s="177">
        <v>160</v>
      </c>
      <c r="BZ184" s="591"/>
      <c r="CA184" s="178"/>
      <c r="CB184" s="177">
        <v>160</v>
      </c>
      <c r="CC184" s="591"/>
      <c r="CD184" s="178"/>
      <c r="CE184" s="177">
        <v>160</v>
      </c>
      <c r="CF184" s="591"/>
      <c r="CG184" s="178"/>
      <c r="CH184" s="177">
        <v>160</v>
      </c>
      <c r="CI184" s="591"/>
      <c r="CJ184" s="178"/>
      <c r="CK184" s="177">
        <v>160</v>
      </c>
      <c r="CL184" s="591"/>
      <c r="CM184" s="178"/>
      <c r="CN184" s="177">
        <v>160</v>
      </c>
      <c r="CO184" s="591"/>
      <c r="CP184" s="178"/>
      <c r="CQ184" s="256">
        <f t="shared" si="96"/>
        <v>0</v>
      </c>
      <c r="CR184" s="255">
        <f t="shared" si="97"/>
        <v>0</v>
      </c>
      <c r="CS184" s="230">
        <f t="shared" si="98"/>
        <v>0</v>
      </c>
      <c r="CT184" s="231">
        <f t="shared" si="99"/>
        <v>0</v>
      </c>
      <c r="CU184" s="1"/>
      <c r="CV184" s="1"/>
      <c r="CW184" s="177">
        <v>160</v>
      </c>
      <c r="CX184" s="584"/>
      <c r="CY184" s="585"/>
      <c r="CZ184" s="205">
        <v>160</v>
      </c>
      <c r="DA184" s="579"/>
      <c r="DB184" s="585"/>
      <c r="DC184" s="205">
        <v>160</v>
      </c>
      <c r="DD184" s="579"/>
      <c r="DE184" s="585"/>
      <c r="DF184" s="205">
        <v>160</v>
      </c>
      <c r="DG184" s="579"/>
      <c r="DH184" s="585"/>
      <c r="DI184" s="205">
        <v>160</v>
      </c>
      <c r="DJ184" s="579"/>
      <c r="DK184" s="585"/>
      <c r="DL184" s="177">
        <v>160</v>
      </c>
      <c r="DM184" s="584"/>
      <c r="DN184" s="585"/>
      <c r="DO184" s="205">
        <v>160</v>
      </c>
      <c r="DP184" s="579"/>
      <c r="DQ184" s="585"/>
      <c r="DR184" s="205">
        <v>160</v>
      </c>
      <c r="DS184" s="579"/>
      <c r="DT184" s="585"/>
      <c r="DU184" s="256">
        <f t="shared" si="100"/>
        <v>0</v>
      </c>
      <c r="DV184" s="255">
        <f t="shared" si="101"/>
        <v>0</v>
      </c>
      <c r="DW184" s="230">
        <f t="shared" si="102"/>
        <v>0</v>
      </c>
      <c r="DX184" s="231">
        <f t="shared" si="103"/>
        <v>0</v>
      </c>
      <c r="DY184" s="1"/>
      <c r="DZ184" s="1"/>
      <c r="EA184" s="586">
        <v>160</v>
      </c>
      <c r="EB184" s="591"/>
      <c r="EC184" s="585"/>
      <c r="ED184" s="205">
        <v>160</v>
      </c>
      <c r="EE184" s="591"/>
      <c r="EF184" s="585"/>
      <c r="EG184" s="205">
        <v>160</v>
      </c>
      <c r="EH184" s="591"/>
      <c r="EI184" s="585"/>
      <c r="EJ184" s="205">
        <v>160</v>
      </c>
      <c r="EK184" s="591"/>
      <c r="EL184" s="585"/>
      <c r="EM184" s="177">
        <v>160</v>
      </c>
      <c r="EN184" s="584"/>
      <c r="EO184" s="585"/>
      <c r="EP184" s="205">
        <v>160</v>
      </c>
      <c r="EQ184" s="591"/>
      <c r="ER184" s="585"/>
      <c r="ES184" s="177">
        <v>160</v>
      </c>
      <c r="ET184" s="584"/>
      <c r="EU184" s="585"/>
      <c r="EV184" s="205">
        <v>160</v>
      </c>
      <c r="EW184" s="591"/>
      <c r="EX184" s="585"/>
      <c r="EY184" s="256">
        <f t="shared" si="104"/>
        <v>0</v>
      </c>
      <c r="EZ184" s="255">
        <f t="shared" si="105"/>
        <v>0</v>
      </c>
      <c r="FA184" s="230">
        <f t="shared" si="106"/>
        <v>0</v>
      </c>
      <c r="FB184" s="231">
        <f t="shared" si="107"/>
        <v>0</v>
      </c>
      <c r="FC184" s="1"/>
      <c r="FD184" s="1"/>
      <c r="FE184" s="586">
        <v>160</v>
      </c>
      <c r="FF184" s="591"/>
      <c r="FG184" s="585"/>
      <c r="FH184" s="205">
        <v>160</v>
      </c>
      <c r="FI184" s="591"/>
      <c r="FJ184" s="585"/>
      <c r="FK184" s="205">
        <v>160</v>
      </c>
      <c r="FL184" s="591"/>
      <c r="FM184" s="585"/>
      <c r="FN184" s="205">
        <v>160</v>
      </c>
      <c r="FO184" s="591"/>
      <c r="FP184" s="585"/>
      <c r="FQ184" s="205">
        <v>160</v>
      </c>
      <c r="FR184" s="591"/>
      <c r="FS184" s="585"/>
      <c r="FT184" s="205">
        <v>160</v>
      </c>
      <c r="FU184" s="591"/>
      <c r="FV184" s="585"/>
      <c r="FW184" s="205">
        <v>160</v>
      </c>
      <c r="FX184" s="591"/>
      <c r="FY184" s="585"/>
      <c r="FZ184" s="205">
        <v>160</v>
      </c>
      <c r="GA184" s="591"/>
      <c r="GB184" s="585"/>
      <c r="GC184" s="256">
        <f t="shared" si="108"/>
        <v>0</v>
      </c>
      <c r="GD184" s="255">
        <f t="shared" si="109"/>
        <v>0</v>
      </c>
      <c r="GE184" s="230">
        <f t="shared" si="110"/>
        <v>0</v>
      </c>
      <c r="GF184" s="231">
        <f t="shared" si="111"/>
        <v>0</v>
      </c>
      <c r="GG184" s="1"/>
      <c r="GH184" s="1"/>
      <c r="GI184" s="586">
        <v>160</v>
      </c>
      <c r="GJ184" s="591"/>
      <c r="GK184" s="585"/>
      <c r="GL184" s="205">
        <v>160</v>
      </c>
      <c r="GM184" s="591"/>
      <c r="GN184" s="585"/>
      <c r="GO184" s="177">
        <v>160</v>
      </c>
      <c r="GP184" s="584"/>
      <c r="GQ184" s="585"/>
      <c r="GR184" s="177">
        <v>160</v>
      </c>
      <c r="GS184" s="584"/>
      <c r="GT184" s="585"/>
      <c r="GU184" s="177">
        <v>160</v>
      </c>
      <c r="GV184" s="584"/>
      <c r="GW184" s="585"/>
      <c r="GX184" s="177">
        <v>160</v>
      </c>
      <c r="GY184" s="584"/>
      <c r="GZ184" s="585"/>
      <c r="HA184" s="205">
        <v>160</v>
      </c>
      <c r="HB184" s="591"/>
      <c r="HC184" s="585"/>
      <c r="HD184" s="205">
        <v>160</v>
      </c>
      <c r="HE184" s="591"/>
      <c r="HF184" s="585"/>
      <c r="HG184" s="256">
        <f t="shared" si="112"/>
        <v>0</v>
      </c>
      <c r="HH184" s="255">
        <f t="shared" si="113"/>
        <v>0</v>
      </c>
      <c r="HI184" s="230">
        <f t="shared" si="114"/>
        <v>0</v>
      </c>
      <c r="HJ184" s="231">
        <f t="shared" si="115"/>
        <v>0</v>
      </c>
      <c r="HK184" s="1"/>
      <c r="HL184" s="1"/>
      <c r="HM184" s="177">
        <v>160</v>
      </c>
      <c r="HN184" s="584"/>
      <c r="HO184" s="585"/>
      <c r="HP184" s="177">
        <v>160</v>
      </c>
      <c r="HQ184" s="584"/>
      <c r="HR184" s="585"/>
      <c r="HS184" s="177">
        <v>160</v>
      </c>
      <c r="HT184" s="584"/>
      <c r="HU184" s="585"/>
      <c r="HV184" s="177">
        <v>160</v>
      </c>
      <c r="HW184" s="584"/>
      <c r="HX184" s="585"/>
      <c r="HY184" s="177">
        <v>160</v>
      </c>
      <c r="HZ184" s="584"/>
      <c r="IA184" s="585"/>
      <c r="IB184" s="177">
        <v>160</v>
      </c>
      <c r="IC184" s="584"/>
      <c r="ID184" s="585"/>
      <c r="IE184" s="177">
        <v>160</v>
      </c>
      <c r="IF184" s="584"/>
      <c r="IG184" s="585"/>
      <c r="IH184" s="177">
        <v>160</v>
      </c>
      <c r="II184" s="584"/>
      <c r="IJ184" s="585"/>
      <c r="IK184" s="256">
        <f t="shared" si="116"/>
        <v>0</v>
      </c>
      <c r="IL184" s="255">
        <f t="shared" si="117"/>
        <v>0</v>
      </c>
      <c r="IM184" s="230">
        <f t="shared" si="118"/>
        <v>0</v>
      </c>
      <c r="IN184" s="231">
        <f t="shared" si="119"/>
        <v>0</v>
      </c>
      <c r="IO184" s="1"/>
      <c r="IP184" s="1"/>
      <c r="IQ184" s="177">
        <v>160</v>
      </c>
      <c r="IR184" s="584"/>
      <c r="IS184" s="585"/>
      <c r="IT184" s="177">
        <v>160</v>
      </c>
      <c r="IU184" s="584"/>
      <c r="IV184" s="585"/>
      <c r="IW184" s="177">
        <v>160</v>
      </c>
      <c r="IX184" s="584"/>
      <c r="IY184" s="585"/>
      <c r="IZ184" s="177">
        <v>160</v>
      </c>
      <c r="JA184" s="584"/>
      <c r="JB184" s="585"/>
      <c r="JC184" s="177">
        <v>160</v>
      </c>
      <c r="JD184" s="584"/>
      <c r="JE184" s="585"/>
      <c r="JF184" s="177">
        <v>160</v>
      </c>
      <c r="JG184" s="584"/>
      <c r="JH184" s="585"/>
      <c r="JI184" s="568">
        <v>160</v>
      </c>
      <c r="JJ184" s="584"/>
      <c r="JK184" s="585"/>
      <c r="JL184" s="177">
        <v>160</v>
      </c>
      <c r="JM184" s="584"/>
      <c r="JN184" s="585"/>
      <c r="JO184" s="256">
        <f t="shared" si="120"/>
        <v>0</v>
      </c>
      <c r="JP184" s="255">
        <f t="shared" si="121"/>
        <v>0</v>
      </c>
      <c r="JQ184" s="230">
        <f t="shared" si="122"/>
        <v>0</v>
      </c>
      <c r="JR184" s="231">
        <f t="shared" si="123"/>
        <v>0</v>
      </c>
      <c r="JS184" s="1"/>
      <c r="JT184" s="1"/>
      <c r="JU184" s="586">
        <v>160</v>
      </c>
      <c r="JV184" s="591"/>
      <c r="JW184" s="585"/>
      <c r="JX184" s="177">
        <v>160</v>
      </c>
      <c r="JY184" s="584"/>
      <c r="JZ184" s="585"/>
      <c r="KA184" s="205">
        <v>160</v>
      </c>
      <c r="KB184" s="591"/>
      <c r="KC184" s="585"/>
      <c r="KD184" s="205">
        <v>160</v>
      </c>
      <c r="KE184" s="591"/>
      <c r="KF184" s="585"/>
      <c r="KG184" s="177">
        <v>160</v>
      </c>
      <c r="KH184" s="584"/>
      <c r="KI184" s="585"/>
      <c r="KJ184" s="177">
        <v>160</v>
      </c>
      <c r="KK184" s="584"/>
      <c r="KL184" s="585"/>
      <c r="KM184" s="177">
        <v>160</v>
      </c>
      <c r="KN184" s="584"/>
      <c r="KO184" s="585"/>
      <c r="KP184" s="177">
        <v>160</v>
      </c>
      <c r="KQ184" s="584"/>
      <c r="KR184" s="585"/>
      <c r="KS184" s="256">
        <f t="shared" si="124"/>
        <v>0</v>
      </c>
      <c r="KT184" s="255">
        <f t="shared" si="125"/>
        <v>0</v>
      </c>
      <c r="KU184" s="230">
        <f t="shared" si="126"/>
        <v>0</v>
      </c>
      <c r="KV184" s="231">
        <f t="shared" si="127"/>
        <v>0</v>
      </c>
      <c r="KW184" s="1"/>
      <c r="KX184" s="1"/>
      <c r="KY184" s="589" t="s">
        <v>300</v>
      </c>
      <c r="KZ184" s="595">
        <v>160</v>
      </c>
      <c r="LA184" s="591"/>
      <c r="LB184" s="178"/>
      <c r="LC184" s="256">
        <f t="shared" si="128"/>
        <v>0</v>
      </c>
      <c r="LD184" s="231">
        <f t="shared" si="132"/>
        <v>0</v>
      </c>
      <c r="LE184" s="230">
        <f t="shared" si="129"/>
        <v>0</v>
      </c>
      <c r="LF184" s="255">
        <f t="shared" si="133"/>
        <v>0</v>
      </c>
      <c r="LG184" s="592"/>
      <c r="LH184" s="1"/>
      <c r="LI184" s="1"/>
      <c r="LJ184" s="232">
        <f t="shared" si="286"/>
        <v>0</v>
      </c>
      <c r="LK184" s="259">
        <f t="shared" si="287"/>
        <v>0</v>
      </c>
      <c r="LL184" s="230">
        <f t="shared" si="288"/>
        <v>0</v>
      </c>
      <c r="LM184" s="231">
        <f t="shared" si="289"/>
        <v>0</v>
      </c>
      <c r="LN184" s="234">
        <f t="shared" si="290"/>
        <v>0</v>
      </c>
      <c r="LO184" s="233">
        <f t="shared" si="291"/>
        <v>0</v>
      </c>
      <c r="LP184" s="230">
        <f t="shared" si="292"/>
        <v>0</v>
      </c>
      <c r="LQ184" s="255">
        <f t="shared" si="293"/>
        <v>0</v>
      </c>
      <c r="LR184" s="426">
        <f t="shared" si="294"/>
        <v>0</v>
      </c>
      <c r="LS184" s="434">
        <f t="shared" si="295"/>
        <v>0</v>
      </c>
      <c r="LT184" s="426">
        <f t="shared" si="296"/>
        <v>0</v>
      </c>
      <c r="LU184" s="431">
        <f t="shared" si="297"/>
        <v>0</v>
      </c>
      <c r="LV184" s="429" t="s">
        <v>343</v>
      </c>
      <c r="LW184" s="434" t="s">
        <v>343</v>
      </c>
      <c r="LX184" s="426">
        <f t="shared" si="298"/>
        <v>0</v>
      </c>
      <c r="LY184" s="431">
        <f t="shared" si="299"/>
        <v>0</v>
      </c>
      <c r="LZ184" s="1"/>
      <c r="MD184" s="26"/>
      <c r="ME184" s="26"/>
      <c r="MG184" s="26"/>
    </row>
    <row r="185" spans="2:345" s="4" customFormat="1" ht="16.5" customHeight="1" x14ac:dyDescent="0.25">
      <c r="B185" s="46" t="s">
        <v>373</v>
      </c>
      <c r="C185" s="952"/>
      <c r="D185" s="953"/>
      <c r="E185" s="313"/>
      <c r="F185" s="314"/>
      <c r="G185" s="315"/>
      <c r="H185" s="59"/>
      <c r="I185" s="57">
        <f>INT(ROUND(F185,2)*(IF(RIGHT(G185,1)="*",data!$J$11*H185+(IF(H185&gt;0, data!$K$11,0)),(IF(G185&gt;0,data!$J$11*RIGHT(G185,5)+data!$K$11,0)))))</f>
        <v>0</v>
      </c>
      <c r="J185" s="57">
        <f t="shared" si="300"/>
        <v>0</v>
      </c>
      <c r="K185" s="319"/>
      <c r="L185" s="320"/>
      <c r="M185" s="318"/>
      <c r="N185" s="57">
        <f>INT(ROUND(F185,2)*(IF(J185&gt;0,(IF(L185="ano",data!$J$6,0)),0)))</f>
        <v>0</v>
      </c>
      <c r="O185" s="61">
        <f t="shared" si="301"/>
        <v>0</v>
      </c>
      <c r="P185" s="63">
        <f t="shared" si="302"/>
        <v>0</v>
      </c>
      <c r="Q185" s="26"/>
      <c r="R185" s="292" t="str">
        <f t="shared" si="303"/>
        <v/>
      </c>
      <c r="S185" s="293" t="str">
        <f t="shared" si="304"/>
        <v/>
      </c>
      <c r="T185" s="65" t="s">
        <v>343</v>
      </c>
      <c r="U185" s="294" t="str">
        <f t="shared" si="305"/>
        <v/>
      </c>
      <c r="V185" s="4">
        <f t="shared" si="285"/>
        <v>0</v>
      </c>
      <c r="W185" s="26">
        <f t="shared" si="306"/>
        <v>0</v>
      </c>
      <c r="X185" s="26">
        <f>IF(OR(G185=data!$I$18,G185=data!$I$19,G185=data!$I$20,G185=data!$I$21,G185=data!$I$22,G185=data!$I$23,G185=data!$I$24,G185=data!$I$25,G185=data!$I$26,G185=data!$I$27,G185=data!$I$28,G185=data!$I$29,G185=data!$I$30,G185=data!$I$31,G185=data!$I$32,G185=data!$I$33,G185=data!$I$34,G185=data!$I$35,G185=data!$I$36,G185=data!$I$37,G185=data!$I$38,G185=data!$I$39,G185=data!$I$40,G185=data!$I$41,G185=data!$I$42,G185=data!$I$43,G185=data!$I$44),1,0)</f>
        <v>0</v>
      </c>
      <c r="Z185" s="179" t="s">
        <v>300</v>
      </c>
      <c r="AA185" s="10"/>
      <c r="AB185" s="10"/>
      <c r="AC185" s="171">
        <v>160</v>
      </c>
      <c r="AD185" s="336"/>
      <c r="AE185" s="227"/>
      <c r="AF185" s="171">
        <v>160</v>
      </c>
      <c r="AG185" s="336"/>
      <c r="AH185" s="227"/>
      <c r="AI185" s="171">
        <v>160</v>
      </c>
      <c r="AJ185" s="336"/>
      <c r="AK185" s="227"/>
      <c r="AL185" s="171">
        <v>160</v>
      </c>
      <c r="AM185" s="336"/>
      <c r="AN185" s="227"/>
      <c r="AO185" s="171">
        <v>160</v>
      </c>
      <c r="AP185" s="336"/>
      <c r="AQ185" s="227"/>
      <c r="AR185" s="171">
        <v>160</v>
      </c>
      <c r="AS185" s="336"/>
      <c r="AT185" s="227"/>
      <c r="AU185" s="171">
        <v>160</v>
      </c>
      <c r="AV185" s="336"/>
      <c r="AW185" s="227"/>
      <c r="AX185" s="171">
        <v>160</v>
      </c>
      <c r="AY185" s="336"/>
      <c r="AZ185" s="227"/>
      <c r="BA185" s="171">
        <v>160</v>
      </c>
      <c r="BB185" s="336"/>
      <c r="BC185" s="227"/>
      <c r="BD185" s="171">
        <v>160</v>
      </c>
      <c r="BE185" s="336"/>
      <c r="BF185" s="227"/>
      <c r="BG185" s="171">
        <v>160</v>
      </c>
      <c r="BH185" s="336"/>
      <c r="BI185" s="227"/>
      <c r="BJ185" s="171">
        <v>160</v>
      </c>
      <c r="BK185" s="336"/>
      <c r="BL185" s="227"/>
      <c r="BM185" s="337">
        <f t="shared" si="207"/>
        <v>0</v>
      </c>
      <c r="BN185" s="231">
        <f t="shared" ref="BN185:BN190" si="307">FLOOR(BM185*$I185,1)</f>
        <v>0</v>
      </c>
      <c r="BO185" s="230">
        <f t="shared" si="208"/>
        <v>0</v>
      </c>
      <c r="BP185" s="231">
        <f t="shared" ref="BP185:BP190" si="308">FLOOR(BO185*$N185,1)</f>
        <v>0</v>
      </c>
      <c r="BQ185" s="1"/>
      <c r="BR185" s="1"/>
      <c r="BS185" s="167">
        <v>160</v>
      </c>
      <c r="BT185" s="335"/>
      <c r="BU185" s="180"/>
      <c r="BV185" s="167">
        <v>160</v>
      </c>
      <c r="BW185" s="335"/>
      <c r="BX185" s="180"/>
      <c r="BY185" s="167">
        <v>160</v>
      </c>
      <c r="BZ185" s="335"/>
      <c r="CA185" s="180"/>
      <c r="CB185" s="167">
        <v>160</v>
      </c>
      <c r="CC185" s="335"/>
      <c r="CD185" s="180"/>
      <c r="CE185" s="167">
        <v>160</v>
      </c>
      <c r="CF185" s="335"/>
      <c r="CG185" s="180"/>
      <c r="CH185" s="167">
        <v>160</v>
      </c>
      <c r="CI185" s="335"/>
      <c r="CJ185" s="180"/>
      <c r="CK185" s="167">
        <v>160</v>
      </c>
      <c r="CL185" s="335"/>
      <c r="CM185" s="180"/>
      <c r="CN185" s="167">
        <v>160</v>
      </c>
      <c r="CO185" s="335"/>
      <c r="CP185" s="180"/>
      <c r="CQ185" s="256">
        <f t="shared" ref="CQ185:CQ190" si="309">IF($Z185="Ne",0,IF(IF(BT185="",0,((30/(BS185*$F185)*(BS185*$F185-BT185))/30))+IF(BW185="",0,((30/(BV185*$F185)*(BV185*$F185-BW185))/30))+IF(BZ185="",0,((30/(BY185*$F185)*(BY185*$F185-BZ185))/30))+IF(CC185="",0,((30/(CB185*$F185)*(CB185*$F185-CC185))/30))+IF(CF185="",0,((30/(CE185*$F185)*(CE185*$F185-CF185))/30))+IF(CI185="",0,((30/(CH185*$F185)*(CH185*$F185-CI185))/30))+IF(CL185="",0,((30/(CK185*$F185)*(CK185*$F185-CL185))/30))+IF(CO185="",0,((30/(CN185*$F185)*(CN185*$F185-CO185))/30))&gt;($E185-1-$BM185),$E185-1-$BM185,IF(BT185="",0,((30/(BS185*$F185)*(BS185*$F185-BT185))/30))+IF(BW185="",0,((30/(BV185*$F185)*(BV185*$F185-BW185))/30))+IF(BZ185="",0,((30/(BY185*$F185)*(BY185*$F185-BZ185))/30))+IF(CC185="",0,((30/(CB185*$F185)*(CB185*$F185-CC185))/30))+IF(CF185="",0,((30/(CE185*$F185)*(CE185*$F185-CF185))/30))+IF(CI185="",0,((30/(CH185*$F185)*(CH185*$F185-CI185))/30))+IF(CL185="",0,((30/(CK185*$F185)*(CK185*$F185-CL185))/30))+IF(CO185="",0,((30/(CN185*$F185)*(CN185*$F185-CO185))/30))))</f>
        <v>0</v>
      </c>
      <c r="CR185" s="255">
        <f t="shared" ref="CR185:CR190" si="310">FLOOR(CQ185*$I185,1)</f>
        <v>0</v>
      </c>
      <c r="CS185" s="230">
        <f t="shared" ref="CS185:CS190" si="311">IF($Z185="Ne",0,IF(OR($M185=0,$M185=""),0,IF(IF(BU185="Ano",IF(BT185="",0,((30/(BS185*$F185)*(BS185*$F185-BT185))/30)),0)+IF(BX185="Ano",IF(BW185="",0,((30/(BV185*$F185)*(BV185*$F185-BW185))/30)),0)+IF(CA185="Ano",IF(BZ185="",0,((30/(BY185*$F185)*(BY185*$F185-BZ185))/30)),0)+IF(CD185="Ano",IF(CC185="",0,((30/(CB185*$F185)*(CB185*$F185-CC185))/30)),0)+IF(CG185="Ano",IF(CF185="",0,((30/(CE185*$F185)*(CE185*$F185-CF185))/30)),0)+IF(CJ185="Ano",IF(CI185="",0,((30/(CH185*$F185)*(CH185*$F185-CI185))/30)),0)+IF(CM185="Ano",IF(CL185="",0,((30/(CK185*$F185)*(CK185*$F185-CL185))/30)),0)+IF(CP185="Ano",IF(CO185="",0,((30/(CN185*$F185)*(CN185*$F185-CO185))/30)),0)&gt;($M185-1-$BO185),($M185-1-$BO185),IF(BU185="Ano",IF(BT185="",0,((30/(BS185*$F185)*(BS185*$F185-BT185))/30)),0)+IF(BX185="Ano",IF(BW185="",0,((30/(BV185*$F185)*(BV185*$F185-BW185))/30)),0)+IF(CA185="Ano",IF(BZ185="",0,((30/(BY185*$F185)*(BY185*$F185-BZ185))/30)),0)+IF(CD185="Ano",IF(CC185="",0,((30/(CB185*$F185)*(CB185*$F185-CC185))/30)),0)+IF(CG185="Ano",IF(CF185="",0,((30/(CE185*$F185)*(CE185*$F185-CF185))/30)),0)+IF(CJ185="Ano",IF(CI185="",0,((30/(CH185*$F185)*(CH185*$F185-CI185))/30)),0)+IF(CM185="Ano",IF(CL185="",0,((30/(CK185*$F185)*(CK185*$F185-CL185))/30)),0)+IF(CP185="Ano",IF(CO185="",0,((30/(CN185*$F185)*(CN185*$F185-CO185))/30)),0))))</f>
        <v>0</v>
      </c>
      <c r="CT185" s="231">
        <f t="shared" ref="CT185:CT190" si="312">FLOOR(CS185*$N185,1)</f>
        <v>0</v>
      </c>
      <c r="CU185" s="1"/>
      <c r="CV185" s="1"/>
      <c r="CW185" s="167">
        <v>160</v>
      </c>
      <c r="CX185" s="351"/>
      <c r="CY185" s="172"/>
      <c r="CZ185" s="198">
        <v>160</v>
      </c>
      <c r="DA185" s="336"/>
      <c r="DB185" s="172"/>
      <c r="DC185" s="198">
        <v>160</v>
      </c>
      <c r="DD185" s="336"/>
      <c r="DE185" s="172"/>
      <c r="DF185" s="198">
        <v>160</v>
      </c>
      <c r="DG185" s="336"/>
      <c r="DH185" s="172"/>
      <c r="DI185" s="198">
        <v>160</v>
      </c>
      <c r="DJ185" s="336"/>
      <c r="DK185" s="172"/>
      <c r="DL185" s="167">
        <v>160</v>
      </c>
      <c r="DM185" s="351"/>
      <c r="DN185" s="172"/>
      <c r="DO185" s="198">
        <v>160</v>
      </c>
      <c r="DP185" s="336"/>
      <c r="DQ185" s="172"/>
      <c r="DR185" s="198">
        <v>160</v>
      </c>
      <c r="DS185" s="336"/>
      <c r="DT185" s="172"/>
      <c r="DU185" s="256">
        <f t="shared" ref="DU185:DU190" si="313">IF($Z185="Ne",0,IF(IF(CX185="",0,((30/(CW185*$F185)*(CW185*$F185-CX185))/30))+IF(DA185="",0,((30/(CZ185*$F185)*(CZ185*$F185-DA185))/30))+IF(DD185="",0,((30/(DC185*$F185)*(DC185*$F185-DD185))/30))+IF(DG185="",0,((30/(DF185*$F185)*(DF185*$F185-DG185))/30))+IF(DJ185="",0,((30/(DI185*$F185)*(DI185*$F185-DJ185))/30))+IF(DM185="",0,((30/(DL185*$F185)*(DL185*$F185-DM185))/30))+IF(DP185="",0,((30/(DO185*$F185)*(DO185*$F185-DP185))/30))+IF(DS185="",0,((30/(DR185*$F185)*(DR185*$F185-DS185))/30))&gt;($E185-1-$BM185-$CQ185),$E185-1-$BM185-$CQ185,IF(CX185="",0,((30/(CW185*$F185)*(CW185*$F185-CX185))/30))+IF(DA185="",0,((30/(CZ185*$F185)*(CZ185*$F185-DA185))/30))+IF(DD185="",0,((30/(DC185*$F185)*(DC185*$F185-DD185))/30))+IF(DG185="",0,((30/(DF185*$F185)*(DF185*$F185-DG185))/30))+IF(DJ185="",0,((30/(DI185*$F185)*(DI185*$F185-DJ185))/30))+IF(DM185="",0,((30/(DL185*$F185)*(DL185*$F185-DM185))/30))+IF(DP185="",0,((30/(DO185*$F185)*(DO185*$F185-DP185))/30))+IF(DS185="",0,((30/(DR185*$F185)*(DR185*$F185-DS185))/30))))</f>
        <v>0</v>
      </c>
      <c r="DV185" s="255">
        <f t="shared" ref="DV185:DV190" si="314">FLOOR(DU185*$I185,1)</f>
        <v>0</v>
      </c>
      <c r="DW185" s="230">
        <f t="shared" ref="DW185:DW190" si="315">IF($Z185="Ne",0,IF(OR($M185=0,$M185=""),0,IF(IF(CY185="Ano",IF(CX185="",0,((30/(CW185*$F185)*(CW185*$F185-CX185))/30)),0)+IF(DB185="Ano",IF(DA185="",0,((30/(CZ185*$F185)*(CZ185*$F185-DA185))/30)),0)+IF(DE185="Ano",IF(DD185="",0,((30/(DC185*$F185)*(DC185*$F185-DD185))/30)),0)+IF(DH185="Ano",IF(DG185="",0,((30/(DF185*$F185)*(DF185*$F185-DG185))/30)),0)+IF(DK185="Ano",IF(DJ185="",0,((30/(DI185*$F185)*(DI185*$F185-DJ185))/30)),0)+IF(DN185="Ano",IF(DM185="",0,((30/(DL185*$F185)*(DL185*$F185-DM185))/30)),0)+IF(DQ185="Ano",IF(DP185="",0,((30/(DO185*$F185)*(DO185*$F185-DP185))/30)),0)+IF(DT185="Ano",IF(DS185="",0,((30/(DR185*$F185)*(DR185*$F185-DS185))/30)),0)&gt;($M185-1-$BO185-$CS185),($M185-1-$BO185-$CS185),IF(CY185="Ano",IF(CX185="",0,((30/(CW185*$F185)*(CW185*$F185-CX185))/30)),0)+IF(DB185="Ano",IF(DA185="",0,((30/(CZ185*$F185)*(CZ185*$F185-DA185))/30)),0)+IF(DE185="Ano",IF(DD185="",0,((30/(DC185*$F185)*(DC185*$F185-DD185))/30)),0)+IF(DH185="Ano",IF(DG185="",0,((30/(DF185*$F185)*(DF185*$F185-DG185))/30)),0)+IF(DK185="Ano",IF(DJ185="",0,((30/(DI185*$F185)*(DI185*$F185-DJ185))/30)),0)+IF(DN185="Ano",IF(DM185="",0,((30/(DL185*$F185)*(DL185*$F185-DM185))/30)),0)+IF(DQ185="Ano",IF(DP185="",0,((30/(DO185*$F185)*(DO185*$F185-DP185))/30)),0)+IF(DT185="Ano",IF(DS185="",0,((30/(DR185*$F185)*(DR185*$F185-DS185))/30)),0))))</f>
        <v>0</v>
      </c>
      <c r="DX185" s="231">
        <f t="shared" ref="DX185:DX190" si="316">FLOOR(DW185*$N185,1)</f>
        <v>0</v>
      </c>
      <c r="DY185" s="1"/>
      <c r="DZ185" s="1"/>
      <c r="EA185" s="357">
        <v>160</v>
      </c>
      <c r="EB185" s="335"/>
      <c r="EC185" s="172"/>
      <c r="ED185" s="198">
        <v>160</v>
      </c>
      <c r="EE185" s="335"/>
      <c r="EF185" s="172"/>
      <c r="EG185" s="198">
        <v>160</v>
      </c>
      <c r="EH185" s="335"/>
      <c r="EI185" s="172"/>
      <c r="EJ185" s="198">
        <v>160</v>
      </c>
      <c r="EK185" s="335"/>
      <c r="EL185" s="172"/>
      <c r="EM185" s="167">
        <v>160</v>
      </c>
      <c r="EN185" s="351"/>
      <c r="EO185" s="172"/>
      <c r="EP185" s="198">
        <v>160</v>
      </c>
      <c r="EQ185" s="335"/>
      <c r="ER185" s="172"/>
      <c r="ES185" s="167">
        <v>160</v>
      </c>
      <c r="ET185" s="351"/>
      <c r="EU185" s="172"/>
      <c r="EV185" s="198">
        <v>160</v>
      </c>
      <c r="EW185" s="335"/>
      <c r="EX185" s="172"/>
      <c r="EY185" s="256">
        <f t="shared" ref="EY185:EY190" si="317">IF($Z185="Ne",0,IF(IF(EB185="",0,((30/(EA185*$F185)*(EA185*$F185-EB185))/30))+IF(EE185="",0,((30/(ED185*$F185)*(ED185*$F185-EE185))/30))+IF(EH185="",0,((30/(EG185*$F185)*(EG185*$F185-EH185))/30))+IF(EK185="",0,((30/(EJ185*$F185)*(EJ185*$F185-EK185))/30))+IF(EN185="",0,((30/(EM185*$F185)*(EM185*$F185-EN185))/30))+IF(EQ185="",0,((30/(EP185*$F185)*(EP185*$F185-EQ185))/30))+IF(ET185="",0,((30/(ES185*$F185)*(ES185*$F185-ET185))/30))+IF(EW185="",0,((30/(EV185*$F185)*(EV185*$F185-EW185))/30))&gt;($E185-1-$BM185-$CQ185-$DU185),$E185-1-$BM185-$CQ185-$DU185,IF(EB185="",0,((30/(EA185*$F185)*(EA185*$F185-EB185))/30))+IF(EE185="",0,((30/(ED185*$F185)*(ED185*$F185-EE185))/30))+IF(EH185="",0,((30/(EG185*$F185)*(EG185*$F185-EH185))/30))+IF(EK185="",0,((30/(EJ185*$F185)*(EJ185*$F185-EK185))/30))+IF(EN185="",0,((30/(EM185*$F185)*(EM185*$F185-EN185))/30))+IF(EQ185="",0,((30/(EP185*$F185)*(EP185*$F185-EQ185))/30))+IF(ET185="",0,((30/(ES185*$F185)*(ES185*$F185-ET185))/30))+IF(EW185="",0,((30/(EV185*$F185)*(EV185*$F185-EW185))/30))))</f>
        <v>0</v>
      </c>
      <c r="EZ185" s="255">
        <f t="shared" ref="EZ185:EZ190" si="318">FLOOR(EY185*$I185,1)</f>
        <v>0</v>
      </c>
      <c r="FA185" s="230">
        <f t="shared" ref="FA185:FA190" si="319">IF($Z185="Ne",0,IF(OR($M185=0,$M185=""),0,IF(IF(EC185="Ano",IF(EB185="",0,((30/(EA185*$F185)*(EA185*$F185-EB185))/30)),0)+IF(EF185="Ano",IF(EE185="",0,((30/(ED185*$F185)*(ED185*$F185-EE185))/30)),0)+IF(EI185="Ano",IF(EH185="",0,((30/(EG185*$F185)*(EG185*$F185-EH185))/30)),0)+IF(EL185="Ano",IF(EK185="",0,((30/(EJ185*$F185)*(EJ185*$F185-EK185))/30)),0)+IF(EO185="Ano",IF(EN185="",0,((30/(EM185*$F185)*(EM185*$F185-EN185))/30)),0)+IF(ER185="Ano",IF(EQ185="",0,((30/(EP185*$F185)*(EP185*$F185-EQ185))/30)),0)+IF(EU185="Ano",IF(ET185="",0,((30/(ES185*$F185)*(ES185*$F185-ET185))/30)),0)+IF(EX185="Ano",IF(EW185="",0,((30/(EV185*$F185)*(EV185*$F185-EW185))/30)),0)&gt;($M185-1-$BO185-$CS185-$DW185),($M185-1-$BO185-$CS185-$DW185),IF(EC185="Ano",IF(EB185="",0,((30/(EA185*$F185)*(EA185*$F185-EB185))/30)),0)+IF(EF185="Ano",IF(EE185="",0,((30/(ED185*$F185)*(ED185*$F185-EE185))/30)),0)+IF(EI185="Ano",IF(EH185="",0,((30/(EG185*$F185)*(EG185*$F185-EH185))/30)),0)+IF(EL185="Ano",IF(EK185="",0,((30/(EJ185*$F185)*(EJ185*$F185-EK185))/30)),0)+IF(EO185="Ano",IF(EN185="",0,((30/(EM185*$F185)*(EM185*$F185-EN185))/30)),0)+IF(ER185="Ano",IF(EQ185="",0,((30/(EP185*$F185)*(EP185*$F185-EQ185))/30)),0)+IF(EU185="Ano",IF(ET185="",0,((30/(ES185*$F185)*(ES185*$F185-ET185))/30)),0)+IF(EX185="Ano",IF(EW185="",0,((30/(EV185*$F185)*(EV185*$F185-EW185))/30)),0))))</f>
        <v>0</v>
      </c>
      <c r="FB185" s="231">
        <f t="shared" ref="FB185:FB190" si="320">FLOOR(FA185*$N185,1)</f>
        <v>0</v>
      </c>
      <c r="FC185" s="1"/>
      <c r="FD185" s="1"/>
      <c r="FE185" s="357">
        <v>160</v>
      </c>
      <c r="FF185" s="335"/>
      <c r="FG185" s="172"/>
      <c r="FH185" s="198">
        <v>160</v>
      </c>
      <c r="FI185" s="335"/>
      <c r="FJ185" s="172"/>
      <c r="FK185" s="198">
        <v>160</v>
      </c>
      <c r="FL185" s="335"/>
      <c r="FM185" s="172"/>
      <c r="FN185" s="198">
        <v>160</v>
      </c>
      <c r="FO185" s="335"/>
      <c r="FP185" s="172"/>
      <c r="FQ185" s="198">
        <v>160</v>
      </c>
      <c r="FR185" s="335"/>
      <c r="FS185" s="172"/>
      <c r="FT185" s="198">
        <v>160</v>
      </c>
      <c r="FU185" s="335"/>
      <c r="FV185" s="172"/>
      <c r="FW185" s="198">
        <v>160</v>
      </c>
      <c r="FX185" s="335"/>
      <c r="FY185" s="172"/>
      <c r="FZ185" s="198">
        <v>160</v>
      </c>
      <c r="GA185" s="335"/>
      <c r="GB185" s="172"/>
      <c r="GC185" s="256">
        <f t="shared" ref="GC185:GC190" si="321">IF($Z185="Ne",0,IF(IF(FF185="",0,((30/(FE185*$F185)*(FE185*$F185-FF185))/30))+IF(FI185="",0,((30/(FH185*$F185)*(FH185*$F185-FI185))/30))+IF(FL185="",0,((30/(FK185*$F185)*(FK185*$F185-FL185))/30))+IF(FO185="",0,((30/(FN185*$F185)*(FN185*$F185-FO185))/30))+IF(FR185="",0,((30/(FQ185*$F185)*(FQ185*$F185-FR185))/30))+IF(FU185="",0,((30/(FT185*$F185)*(FT185*$F185-FU185))/30))+IF(FX185="",0,((30/(FW185*$F185)*(FW185*$F185-FX185))/30))+IF(GA185="",0,((30/(FZ185*$F185)*(FZ185*$F185-GA185))/30))&gt;($E185-1-$BM185-$CQ185-$DU185-$EY185),$E185-1-$BM185-$CQ185-$DU185-$EY185,IF(FF185="",0,((30/(FE185*$F185)*(FE185*$F185-FF185))/30))+IF(FI185="",0,((30/(FH185*$F185)*(FH185*$F185-FI185))/30))+IF(FL185="",0,((30/(FK185*$F185)*(FK185*$F185-FL185))/30))+IF(FO185="",0,((30/(FN185*$F185)*(FN185*$F185-FO185))/30))+IF(FR185="",0,((30/(FQ185*$F185)*(FQ185*$F185-FR185))/30))+IF(FU185="",0,((30/(FT185*$F185)*(FT185*$F185-FU185))/30))+IF(FX185="",0,((30/(FW185*$F185)*(FW185*$F185-FX185))/30))+IF(GA185="",0,((30/(FZ185*$F185)*(FZ185*$F185-GA185))/30))))</f>
        <v>0</v>
      </c>
      <c r="GD185" s="255">
        <f t="shared" ref="GD185:GD190" si="322">FLOOR(GC185*$I185,1)</f>
        <v>0</v>
      </c>
      <c r="GE185" s="230">
        <f t="shared" ref="GE185:GE190" si="323">IF($Z185="Ne",0,IF(OR($M185=0,$M185=""),0,IF(IF(FG185="Ano",IF(FF185="",0,((30/(FE185*$F185)*(FE185*$F185-FF185))/30)),0)+IF(FJ185="Ano",IF(FI185="",0,((30/(FH185*$F185)*(FH185*$F185-FI185))/30)),0)+IF(FM185="Ano",IF(FL185="",0,((30/(FK185*$F185)*(FK185*$F185-FL185))/30)),0)+IF(FP185="Ano",IF(FO185="",0,((30/(FN185*$F185)*(FN185*$F185-FO185))/30)),0)+IF(FS185="Ano",IF(FR185="",0,((30/(FQ185*$F185)*(FQ185*$F185-FR185))/30)),0)+IF(FV185="Ano",IF(FU185="",0,((30/(FT185*$F185)*(FT185*$F185-FU185))/30)),0)+IF(FY185="Ano",IF(FX185="",0,((30/(FW185*$F185)*(FW185*$F185-FX185))/30)),0)+IF(GB185="Ano",IF(GA185="",0,((30/(FZ185*$F185)*(FZ185*$F185-GA185))/30)),0)&gt;($M185-1-$BO185-$CS185-$DW185-$FA185),($M185-1-$BO185-$CS185-$DW185-$FA185),IF(FG185="Ano",IF(FF185="",0,((30/(FE185*$F185)*(FE185*$F185-FF185))/30)),0)+IF(FJ185="Ano",IF(FI185="",0,((30/(FH185*$F185)*(FH185*$F185-FI185))/30)),0)+IF(FM185="Ano",IF(FL185="",0,((30/(FK185*$F185)*(FK185*$F185-FL185))/30)),0)+IF(FP185="Ano",IF(FO185="",0,((30/(FN185*$F185)*(FN185*$F185-FO185))/30)),0)+IF(FS185="Ano",IF(FR185="",0,((30/(FQ185*$F185)*(FQ185*$F185-FR185))/30)),0)+IF(FV185="Ano",IF(FU185="",0,((30/(FT185*$F185)*(FT185*$F185-FU185))/30)),0)+IF(FY185="Ano",IF(FX185="",0,((30/(FW185*$F185)*(FW185*$F185-FX185))/30)),0)+IF(GB185="Ano",IF(GA185="",0,((30/(FZ185*$F185)*(FZ185*$F185-GA185))/30)),0))))</f>
        <v>0</v>
      </c>
      <c r="GF185" s="231">
        <f t="shared" ref="GF185:GF190" si="324">FLOOR(GE185*$N185,1)</f>
        <v>0</v>
      </c>
      <c r="GG185" s="1"/>
      <c r="GH185" s="1"/>
      <c r="GI185" s="357">
        <v>160</v>
      </c>
      <c r="GJ185" s="335"/>
      <c r="GK185" s="172"/>
      <c r="GL185" s="198">
        <v>160</v>
      </c>
      <c r="GM185" s="335"/>
      <c r="GN185" s="172"/>
      <c r="GO185" s="167">
        <v>160</v>
      </c>
      <c r="GP185" s="351"/>
      <c r="GQ185" s="172"/>
      <c r="GR185" s="167">
        <v>160</v>
      </c>
      <c r="GS185" s="351"/>
      <c r="GT185" s="172"/>
      <c r="GU185" s="167">
        <v>160</v>
      </c>
      <c r="GV185" s="351"/>
      <c r="GW185" s="172"/>
      <c r="GX185" s="167">
        <v>160</v>
      </c>
      <c r="GY185" s="351"/>
      <c r="GZ185" s="172"/>
      <c r="HA185" s="198">
        <v>160</v>
      </c>
      <c r="HB185" s="335"/>
      <c r="HC185" s="172"/>
      <c r="HD185" s="198">
        <v>160</v>
      </c>
      <c r="HE185" s="335"/>
      <c r="HF185" s="172"/>
      <c r="HG185" s="256">
        <f t="shared" ref="HG185:HG190" si="325">IF($Z185="Ne",0,IF(IF(GJ185="",0,((30/(GI185*$F185)*(GI185*$F185-GJ185))/30))+IF(GM185="",0,((30/(GL185*$F185)*(GL185*$F185-GM185))/30))+IF(GP185="",0,((30/(GO185*$F185)*(GO185*$F185-GP185))/30))+IF(GS185="",0,((30/(GR185*$F185)*(GR185*$F185-GS185))/30))+IF(GV185="",0,((30/(GU185*$F185)*(GU185*$F185-GV185))/30))+IF(GY185="",0,((30/(GX185*$F185)*(GX185*$F185-GY185))/30))+IF(HB185="",0,((30/(HA185*$F185)*(HA185*$F185-HB185))/30))+IF(HE185="",0,((30/(HD185*$F185)*(HD185*$F185-HE185))/30))&gt;($E185-1-$BM185-$CQ185-$DU185-$EY185-$GC185),$E185-1-$BM185-$CQ185-$DU185-$EY185-$GC185,IF(GJ185="",0,((30/(GI185*$F185)*(GI185*$F185-GJ185))/30))+IF(GM185="",0,((30/(GL185*$F185)*(GL185*$F185-GM185))/30))+IF(GP185="",0,((30/(GO185*$F185)*(GO185*$F185-GP185))/30))+IF(GS185="",0,((30/(GR185*$F185)*(GR185*$F185-GS185))/30))+IF(GV185="",0,((30/(GU185*$F185)*(GU185*$F185-GV185))/30))+IF(GY185="",0,((30/(GX185*$F185)*(GX185*$F185-GY185))/30))+IF(HB185="",0,((30/(HA185*$F185)*(HA185*$F185-HB185))/30))+IF(HE185="",0,((30/(HD185*$F185)*(HD185*$F185-HE185))/30))))</f>
        <v>0</v>
      </c>
      <c r="HH185" s="255">
        <f t="shared" ref="HH185:HH190" si="326">FLOOR(HG185*$I185,1)</f>
        <v>0</v>
      </c>
      <c r="HI185" s="230">
        <f t="shared" ref="HI185:HI190" si="327">IF($Z185="Ne",0,IF(OR($M185=0,$M185=""),0,IF(IF(GK185="Ano",IF(GJ185="",0,((30/(GI185*$F185)*(GI185*$F185-GJ185))/30)),0)+IF(GN185="Ano",IF(GM185="",0,((30/(GL185*$F185)*(GL185*$F185-GM185))/30)),0)+IF(GQ185="Ano",IF(GP185="",0,((30/(GO185*$F185)*(GO185*$F185-GP185))/30)),0)+IF(GT185="Ano",IF(GS185="",0,((30/(GR185*$F185)*(GR185*$F185-GS185))/30)),0)+IF(GW185="Ano",IF(GV185="",0,((30/(GU185*$F185)*(GU185*$F185-GV185))/30)),0)+IF(GZ185="Ano",IF(GY185="",0,((30/(GX185*$F185)*(GX185*$F185-GY185))/30)),0)+IF(HC185="Ano",IF(HB185="",0,((30/(HA185*$F185)*(HA185*$F185-HB185))/30)),0)+IF(HF185="Ano",IF(HE185="",0,((30/(HD185*$F185)*(HD185*$F185-HE185))/30)),0)&gt;($M185-1-$BO185-$CS185-$DW185-$FA185-$GE185),($M185-1-$BO185-$CS185-$DW185-$FA185-$GE185),IF(GK185="Ano",IF(GJ185="",0,((30/(GI185*$F185)*(GI185*$F185-GJ185))/30)),0)+IF(GN185="Ano",IF(GM185="",0,((30/(GL185*$F185)*(GL185*$F185-GM185))/30)),0)+IF(GQ185="Ano",IF(GP185="",0,((30/(GO185*$F185)*(GO185*$F185-GP185))/30)),0)+IF(GT185="Ano",IF(GS185="",0,((30/(GR185*$F185)*(GR185*$F185-GS185))/30)),0)+IF(GW185="Ano",IF(GV185="",0,((30/(GU185*$F185)*(GU185*$F185-GV185))/30)),0)+IF(GZ185="Ano",IF(GY185="",0,((30/(GX185*$F185)*(GX185*$F185-GY185))/30)),0)+IF(HC185="Ano",IF(HB185="",0,((30/(HA185*$F185)*(HA185*$F185-HB185))/30)),0)+IF(HF185="Ano",IF(HE185="",0,((30/(HD185*$F185)*(HD185*$F185-HE185))/30)),0))))</f>
        <v>0</v>
      </c>
      <c r="HJ185" s="231">
        <f t="shared" ref="HJ185:HJ190" si="328">FLOOR(HI185*$N185,1)</f>
        <v>0</v>
      </c>
      <c r="HK185" s="1"/>
      <c r="HL185" s="1"/>
      <c r="HM185" s="167">
        <v>160</v>
      </c>
      <c r="HN185" s="351"/>
      <c r="HO185" s="172"/>
      <c r="HP185" s="167">
        <v>160</v>
      </c>
      <c r="HQ185" s="351"/>
      <c r="HR185" s="172"/>
      <c r="HS185" s="167">
        <v>160</v>
      </c>
      <c r="HT185" s="351"/>
      <c r="HU185" s="172"/>
      <c r="HV185" s="167">
        <v>160</v>
      </c>
      <c r="HW185" s="351"/>
      <c r="HX185" s="172"/>
      <c r="HY185" s="167">
        <v>160</v>
      </c>
      <c r="HZ185" s="351"/>
      <c r="IA185" s="172"/>
      <c r="IB185" s="167">
        <v>160</v>
      </c>
      <c r="IC185" s="351"/>
      <c r="ID185" s="172"/>
      <c r="IE185" s="167">
        <v>160</v>
      </c>
      <c r="IF185" s="351"/>
      <c r="IG185" s="172"/>
      <c r="IH185" s="167">
        <v>160</v>
      </c>
      <c r="II185" s="351"/>
      <c r="IJ185" s="172"/>
      <c r="IK185" s="256">
        <f t="shared" ref="IK185:IK190" si="329">IF($Z185="Ne",0,IF(IF(HN185="",0,((30/(HM185*$F185)*(HM185*$F185-HN185))/30))+IF(HQ185="",0,((30/(HP185*$F185)*(HP185*$F185-HQ185))/30))+IF(HT185="",0,((30/(HS185*$F185)*(HS185*$F185-HT185))/30))+IF(HW185="",0,((30/(HV185*$F185)*(HV185*$F185-HW185))/30))+IF(HZ185="",0,((30/(HY185*$F185)*(HY185*$F185-HZ185))/30))+IF(IC185="",0,((30/(IB185*$F185)*(IB185*$F185-IC185))/30))+IF(IF185="",0,((30/(IE185*$F185)*(IE185*$F185-IF185))/30))+IF(II185="",0,((30/(IH185*$F185)*(IH185*$F185-II185))/30))&gt;($E185-1-$BM185-$CQ185-$DU185-$EY185-$GC185-$HG185),$E185-1-$BM185-$CQ185-$DU185-$EY185-$GC185-$HG185,IF(HN185="",0,((30/(HM185*$F185)*(HM185*$F185-HN185))/30))+IF(HQ185="",0,((30/(HP185*$F185)*(HP185*$F185-HQ185))/30))+IF(HT185="",0,((30/(HS185*$F185)*(HS185*$F185-HT185))/30))+IF(HW185="",0,((30/(HV185*$F185)*(HV185*$F185-HW185))/30))+IF(HZ185="",0,((30/(HY185*$F185)*(HY185*$F185-HZ185))/30))+IF(IC185="",0,((30/(IB185*$F185)*(IB185*$F185-IC185))/30))+IF(IF185="",0,((30/(IE185*$F185)*(IE185*$F185-IF185))/30))+IF(II185="",0,((30/(IH185*$F185)*(IH185*$F185-II185))/30))))</f>
        <v>0</v>
      </c>
      <c r="IL185" s="255">
        <f t="shared" ref="IL185:IL190" si="330">FLOOR(IK185*$I185,1)</f>
        <v>0</v>
      </c>
      <c r="IM185" s="230">
        <f t="shared" ref="IM185:IM190" si="331">IF($Z185="Ne",0,IF(OR($M185=0,$M185=""),0,IF(IF(HO185="Ano",IF(HN185="",0,((30/(HM185*$F185)*(HM185*$F185-HN185))/30)),0)+IF(HR185="Ano",IF(HQ185="",0,((30/(HP185*$F185)*(HP185*$F185-HQ185))/30)),0)+IF(HU185="Ano",IF(HT185="",0,((30/(HS185*$F185)*(HS185*$F185-HT185))/30)),0)+IF(HX185="Ano",IF(HW185="",0,((30/(HV185*$F185)*(HV185*$F185-HW185))/30)),0)+IF(IA185="Ano",IF(HZ185="",0,((30/(HY185*$F185)*(HY185*$F185-HZ185))/30)),0)+IF(ID185="Ano",IF(IC185="",0,((30/(IB185*$F185)*(IB185*$F185-IC185))/30)),0)+IF(IG185="Ano",IF(IF185="",0,((30/(IE185*$F185)*(IE185*$F185-IF185))/30)),0)+IF(IJ185="Ano",IF(II185="",0,((30/(IH185*$F185)*(IH185*$F185-II185))/30)),0)&gt;($M185-1-$BO185-$CS185-$DW185-$FA185-$GE185-$HI185),($M185-1-$BO185-$CS185-$DW185-$FA185-$GE185-$HI185),IF(HO185="Ano",IF(HN185="",0,((30/(HM185*$F185)*(HM185*$F185-HN185))/30)),0)+IF(HR185="Ano",IF(HQ185="",0,((30/(HP185*$F185)*(HP185*$F185-HQ185))/30)),0)+IF(HU185="Ano",IF(HT185="",0,((30/(HS185*$F185)*(HS185*$F185-HT185))/30)),0)+IF(HX185="Ano",IF(HW185="",0,((30/(HV185*$F185)*(HV185*$F185-HW185))/30)),0)+IF(IA185="Ano",IF(HZ185="",0,((30/(HY185*$F185)*(HY185*$F185-HZ185))/30)),0)+IF(ID185="Ano",IF(IC185="",0,((30/(IB185*$F185)*(IB185*$F185-IC185))/30)),0)+IF(IG185="Ano",IF(IF185="",0,((30/(IE185*$F185)*(IE185*$F185-IF185))/30)),0)+IF(IJ185="Ano",IF(II185="",0,((30/(IH185*$F185)*(IH185*$F185-II185))/30)),0))))</f>
        <v>0</v>
      </c>
      <c r="IN185" s="231">
        <f t="shared" ref="IN185:IN190" si="332">FLOOR(IM185*$N185,1)</f>
        <v>0</v>
      </c>
      <c r="IO185" s="1"/>
      <c r="IP185" s="1"/>
      <c r="IQ185" s="167">
        <v>160</v>
      </c>
      <c r="IR185" s="351"/>
      <c r="IS185" s="172"/>
      <c r="IT185" s="167">
        <v>160</v>
      </c>
      <c r="IU185" s="351"/>
      <c r="IV185" s="172"/>
      <c r="IW185" s="167">
        <v>160</v>
      </c>
      <c r="IX185" s="351"/>
      <c r="IY185" s="172"/>
      <c r="IZ185" s="167">
        <v>160</v>
      </c>
      <c r="JA185" s="351"/>
      <c r="JB185" s="172"/>
      <c r="JC185" s="167">
        <v>160</v>
      </c>
      <c r="JD185" s="351"/>
      <c r="JE185" s="172"/>
      <c r="JF185" s="167">
        <v>160</v>
      </c>
      <c r="JG185" s="351"/>
      <c r="JH185" s="172"/>
      <c r="JI185" s="209">
        <v>160</v>
      </c>
      <c r="JJ185" s="351"/>
      <c r="JK185" s="172"/>
      <c r="JL185" s="167">
        <v>160</v>
      </c>
      <c r="JM185" s="351"/>
      <c r="JN185" s="172"/>
      <c r="JO185" s="256">
        <f t="shared" ref="JO185:JO190" si="333">IF($Z185="Ne",0,IF(IF(IR185="",0,((30/(IQ185*$F185)*(IQ185*$F185-IR185))/30))+IF(IU185="",0,((30/(IT185*$F185)*(IT185*$F185-IU185))/30))+IF(IX185="",0,((30/(IW185*$F185)*(IW185*$F185-IX185))/30))+IF(JA185="",0,((30/(IZ185*$F185)*(IZ185*$F185-JA185))/30))+IF(JD185="",0,((30/(JC185*$F185)*(JC185*$F185-JD185))/30))+IF(JG185="",0,((30/(JF185*$F185)*(JF185*$F185-JG185))/30))+IF(JJ185="",0,((30/(JI185*$F185)*(JI185*$F185-JJ185))/30))+IF(JM185="",0,((30/(JL185*$F185)*(JL185*$F185-JM185))/30))&gt;($E185-1-$BM185-$CQ185-$DU185-$EY185-$GC185-$HG185-$IK185),$E185-1-$BM185-$CQ185-$DU185-$EY185-$GC185-$HG185-$IK185,IF(IR185="",0,((30/(IQ185*$F185)*(IQ185*$F185-IR185))/30))+IF(IU185="",0,((30/(IT185*$F185)*(IT185*$F185-IU185))/30))+IF(IX185="",0,((30/(IW185*$F185)*(IW185*$F185-IX185))/30))+IF(JA185="",0,((30/(IZ185*$F185)*(IZ185*$F185-JA185))/30))+IF(JD185="",0,((30/(JC185*$F185)*(JC185*$F185-JD185))/30))+IF(JG185="",0,((30/(JF185*$F185)*(JF185*$F185-JG185))/30))+IF(JJ185="",0,((30/(JI185*$F185)*(JI185*$F185-JJ185))/30))+IF(JM185="",0,((30/(JL185*$F185)*(JL185*$F185-JM185))/30))))</f>
        <v>0</v>
      </c>
      <c r="JP185" s="255">
        <f t="shared" ref="JP185:JP190" si="334">FLOOR(JO185*$I185,1)</f>
        <v>0</v>
      </c>
      <c r="JQ185" s="230">
        <f t="shared" ref="JQ185:JQ190" si="335">IF($Z185="Ne",0,IF(OR($M185=0,$M185=""),0,IF(IF(IS185="Ano",IF(IR185="",0,((30/(IQ185*$F185)*(IQ185*$F185-IR185))/30)),0)+IF(IV185="Ano",IF(IU185="",0,((30/(IT185*$F185)*(IT185*$F185-IU185))/30)),0)+IF(IY185="Ano",IF(IX185="",0,((30/(IW185*$F185)*(IW185*$F185-IX185))/30)),0)+IF(JB185="Ano",IF(JA185="",0,((30/(IZ185*$F185)*(IZ185*$F185-JA185))/30)),0)+IF(JE185="Ano",IF(JD185="",0,((30/(JC185*$F185)*(JC185*$F185-JD185))/30)),0)+IF(JH185="Ano",IF(JG185="",0,((30/(JF185*$F185)*(JF185*$F185-JG185))/30)),0)+IF(JK185="Ano",IF(JJ185="",0,((30/(JI185*$F185)*(JI185*$F185-JJ185))/30)),0)+IF(JN185="Ano",IF(JM185="",0,((30/(JL185*$F185)*(JL185*$F185-JM185))/30)),0)&gt;($M185-1-$BO185-$CS185-$DW185-$FA185-$GE185-$HI185-$IM185),($M185-1-$BO185-$CS185-$DW185-$FA185-$GE185-$HI185-$IM185),IF(IS185="Ano",IF(IR185="",0,((30/(IQ185*$F185)*(IQ185*$F185-IR185))/30)),0)+IF(IV185="Ano",IF(IU185="",0,((30/(IT185*$F185)*(IT185*$F185-IU185))/30)),0)+IF(IY185="Ano",IF(IX185="",0,((30/(IW185*$F185)*(IW185*$F185-IX185))/30)),0)+IF(JB185="Ano",IF(JA185="",0,((30/(IZ185*$F185)*(IZ185*$F185-JA185))/30)),0)+IF(JE185="Ano",IF(JD185="",0,((30/(JC185*$F185)*(JC185*$F185-JD185))/30)),0)+IF(JH185="Ano",IF(JG185="",0,((30/(JF185*$F185)*(JF185*$F185-JG185))/30)),0)+IF(JK185="Ano",IF(JJ185="",0,((30/(JI185*$F185)*(JI185*$F185-JJ185))/30)),0)+IF(JN185="Ano",IF(JM185="",0,((30/(JL185*$F185)*(JL185*$F185-JM185))/30)),0))))</f>
        <v>0</v>
      </c>
      <c r="JR185" s="231">
        <f t="shared" ref="JR185:JR190" si="336">FLOOR(JQ185*$N185,1)</f>
        <v>0</v>
      </c>
      <c r="JS185" s="1"/>
      <c r="JT185" s="1"/>
      <c r="JU185" s="357">
        <v>160</v>
      </c>
      <c r="JV185" s="335"/>
      <c r="JW185" s="172"/>
      <c r="JX185" s="167">
        <v>160</v>
      </c>
      <c r="JY185" s="351"/>
      <c r="JZ185" s="172"/>
      <c r="KA185" s="198">
        <v>160</v>
      </c>
      <c r="KB185" s="335"/>
      <c r="KC185" s="172"/>
      <c r="KD185" s="198">
        <v>160</v>
      </c>
      <c r="KE185" s="335"/>
      <c r="KF185" s="172"/>
      <c r="KG185" s="167">
        <v>160</v>
      </c>
      <c r="KH185" s="351"/>
      <c r="KI185" s="172"/>
      <c r="KJ185" s="167">
        <v>160</v>
      </c>
      <c r="KK185" s="351"/>
      <c r="KL185" s="172"/>
      <c r="KM185" s="167">
        <v>160</v>
      </c>
      <c r="KN185" s="351"/>
      <c r="KO185" s="172"/>
      <c r="KP185" s="167">
        <v>160</v>
      </c>
      <c r="KQ185" s="351"/>
      <c r="KR185" s="172"/>
      <c r="KS185" s="256">
        <f t="shared" ref="KS185:KS190" si="337">IF($Z185="Ne",0,IF(IF(JV185="",0,((30/(JU185*$F185)*(JU185*$F185-JV185))/30))+IF(JY185="",0,((30/(JX185*$F185)*(JX185*$F185-JY185))/30))+IF(KB185="",0,((30/(KA185*$F185)*(KA185*$F185-KB185))/30))+IF(KE185="",0,((30/(KD185*$F185)*(KD185*$F185-KE185))/30))+IF(KH185="",0,((30/(KG185*$F185)*(KG185*$F185-KH185))/30))+IF(KK185="",0,((30/(KJ185*$F185)*(KJ185*$F185-KK185))/30))+IF(KN185="",0,((30/(KM185*$F185)*(KM185*$F185-KN185))/30))+IF(KQ185="",0,((30/(KP185*$F185)*(KP185*$F185-KQ185))/30))&gt;($E185-1-$BM185-$CQ185-$DU185-$EY185-$GC185-$HG185-$IK185-$JO185),$E185-1-$BM185-$CQ185-$DU185-$EY185-$GC185-$HG185-$IK185-$JO185,IF(JV185="",0,((30/(JU185*$F185)*(JU185*$F185-JV185))/30))+IF(JY185="",0,((30/(JX185*$F185)*(JX185*$F185-JY185))/30))+IF(KB185="",0,((30/(KA185*$F185)*(KA185*$F185-KB185))/30))+IF(KE185="",0,((30/(KD185*$F185)*(KD185*$F185-KE185))/30))+IF(KH185="",0,((30/(KG185*$F185)*(KG185*$F185-KH185))/30))+IF(KK185="",0,((30/(KJ185*$F185)*(KJ185*$F185-KK185))/30))+IF(KN185="",0,((30/(KM185*$F185)*(KM185*$F185-KN185))/30))+IF(KQ185="",0,((30/(KP185*$F185)*(KP185*$F185-KQ185))/30))))</f>
        <v>0</v>
      </c>
      <c r="KT185" s="255">
        <f t="shared" ref="KT185:KT190" si="338">FLOOR(KS185*$I185,1)</f>
        <v>0</v>
      </c>
      <c r="KU185" s="230">
        <f t="shared" ref="KU185:KU190" si="339">IF($Z185="Ne",0,IF(OR($M185=0,$M185=""),0,IF(IF(JW185="Ano",IF(JV185="",0,((30/(JU185*$F185)*(JU185*$F185-JV185))/30)),0)+IF(JZ185="Ano",IF(JY185="",0,((30/(JX185*$F185)*(JX185*$F185-JY185))/30)),0)+IF(KC185="Ano",IF(KB185="",0,((30/(KA185*$F185)*(KA185*$F185-KB185))/30)),0)+IF(KF185="Ano",IF(KE185="",0,((30/(KD185*$F185)*(KD185*$F185-KE185))/30)),0)+IF(KI185="Ano",IF(KH185="",0,((30/(KG185*$F185)*(KG185*$F185-KH185))/30)),0)+IF(KL185="Ano",IF(KK185="",0,((30/(KJ185*$F185)*(KJ185*$F185-KK185))/30)),0)+IF(KO185="Ano",IF(KN185="",0,((30/(KM185*$F185)*(KM185*$F185-KN185))/30)),0)+IF(KR185="Ano",IF(KQ185="",0,((30/(KP185*$F185)*(KP185*$F185-KQ185))/30)),0)&gt;($M185-1-$BO185-$CS185-$DW185-$FA185-$GE185-$HI185-$IM185-$JQ185),($M185-1-$BO185-$CS185-$DW185-$FA185-$GE185-$HI185-$IM185-$JQ185),IF(JW185="Ano",IF(JV185="",0,((30/(JU185*$F185)*(JU185*$F185-JV185))/30)),0)+IF(JZ185="Ano",IF(JY185="",0,((30/(JX185*$F185)*(JX185*$F185-JY185))/30)),0)+IF(KC185="Ano",IF(KB185="",0,((30/(KA185*$F185)*(KA185*$F185-KB185))/30)),0)+IF(KF185="Ano",IF(KE185="",0,((30/(KD185*$F185)*(KD185*$F185-KE185))/30)),0)+IF(KI185="Ano",IF(KH185="",0,((30/(KG185*$F185)*(KG185*$F185-KH185))/30)),0)+IF(KL185="Ano",IF(KK185="",0,((30/(KJ185*$F185)*(KJ185*$F185-KK185))/30)),0)+IF(KO185="Ano",IF(KN185="",0,((30/(KM185*$F185)*(KM185*$F185-KN185))/30)),0)+IF(KR185="Ano",IF(KQ185="",0,((30/(KP185*$F185)*(KP185*$F185-KQ185))/30)),0))))</f>
        <v>0</v>
      </c>
      <c r="KV185" s="231">
        <f t="shared" ref="KV185:KV190" si="340">FLOOR(KU185*$N185,1)</f>
        <v>0</v>
      </c>
      <c r="KW185" s="1"/>
      <c r="KX185" s="1"/>
      <c r="KY185" s="287" t="s">
        <v>300</v>
      </c>
      <c r="KZ185" s="365">
        <v>160</v>
      </c>
      <c r="LA185" s="335"/>
      <c r="LB185" s="180"/>
      <c r="LC185" s="256">
        <f t="shared" ref="LC185:LC190" si="341">IF($KY185="Ne",0,IF(LA185="",0,((30/(KZ185*F185)*(KZ185*F185-LA185))/30)))</f>
        <v>0</v>
      </c>
      <c r="LD185" s="231">
        <f t="shared" ref="LD185:LD190" si="342">FLOOR(LC185*I185,1)</f>
        <v>0</v>
      </c>
      <c r="LE185" s="230">
        <f t="shared" ref="LE185:LE190" si="343">IF(OR($M185=0,$M185=""),0,IF(KY185="Ano",IF(LB185="Ano",LC185,0),0))</f>
        <v>0</v>
      </c>
      <c r="LF185" s="255">
        <f t="shared" ref="LF185:LF190" si="344">FLOOR(LE185*N185,1)</f>
        <v>0</v>
      </c>
      <c r="LG185" s="297"/>
      <c r="LH185" s="1"/>
      <c r="LI185" s="1"/>
      <c r="LJ185" s="232">
        <f t="shared" si="286"/>
        <v>0</v>
      </c>
      <c r="LK185" s="259">
        <f t="shared" si="287"/>
        <v>0</v>
      </c>
      <c r="LL185" s="230">
        <f t="shared" si="288"/>
        <v>0</v>
      </c>
      <c r="LM185" s="231">
        <f t="shared" si="289"/>
        <v>0</v>
      </c>
      <c r="LN185" s="234">
        <f t="shared" si="290"/>
        <v>0</v>
      </c>
      <c r="LO185" s="233">
        <f t="shared" si="291"/>
        <v>0</v>
      </c>
      <c r="LP185" s="230">
        <f t="shared" si="292"/>
        <v>0</v>
      </c>
      <c r="LQ185" s="255">
        <f t="shared" si="293"/>
        <v>0</v>
      </c>
      <c r="LR185" s="426">
        <f t="shared" si="294"/>
        <v>0</v>
      </c>
      <c r="LS185" s="434">
        <f t="shared" si="295"/>
        <v>0</v>
      </c>
      <c r="LT185" s="426">
        <f t="shared" si="296"/>
        <v>0</v>
      </c>
      <c r="LU185" s="431">
        <f t="shared" si="297"/>
        <v>0</v>
      </c>
      <c r="LV185" s="429" t="s">
        <v>343</v>
      </c>
      <c r="LW185" s="434" t="s">
        <v>343</v>
      </c>
      <c r="LX185" s="426">
        <f t="shared" si="298"/>
        <v>0</v>
      </c>
      <c r="LY185" s="431">
        <f t="shared" si="299"/>
        <v>0</v>
      </c>
      <c r="LZ185" s="1"/>
      <c r="MD185" s="26"/>
      <c r="ME185" s="26"/>
      <c r="MG185" s="26"/>
    </row>
    <row r="186" spans="2:345" s="4" customFormat="1" ht="15" hidden="1" customHeight="1" x14ac:dyDescent="0.25">
      <c r="B186" s="46"/>
      <c r="C186" s="948"/>
      <c r="D186" s="949"/>
      <c r="E186" s="601"/>
      <c r="F186" s="602"/>
      <c r="G186" s="603"/>
      <c r="H186" s="58"/>
      <c r="I186" s="57">
        <f>INT(ROUND(F186,2)*(IF(RIGHT(G186,1)="*",data!$J$11*H186+(IF(H186&gt;0, data!$K$11,0)),(IF(G186&gt;0,data!$J$11*RIGHT(G186,5)+data!$K$11,0)))))</f>
        <v>0</v>
      </c>
      <c r="J186" s="57">
        <f t="shared" si="300"/>
        <v>0</v>
      </c>
      <c r="K186" s="594"/>
      <c r="L186" s="567"/>
      <c r="M186" s="131"/>
      <c r="N186" s="57">
        <f>INT(ROUND(F186,2)*(IF(J186&gt;0,(IF(L186="ano",data!$J$6,0)),0)))</f>
        <v>0</v>
      </c>
      <c r="O186" s="61">
        <f t="shared" si="301"/>
        <v>0</v>
      </c>
      <c r="P186" s="63">
        <f t="shared" si="302"/>
        <v>0</v>
      </c>
      <c r="Q186" s="26"/>
      <c r="R186" s="292" t="str">
        <f t="shared" si="303"/>
        <v/>
      </c>
      <c r="S186" s="293" t="str">
        <f t="shared" si="304"/>
        <v/>
      </c>
      <c r="T186" s="65" t="s">
        <v>343</v>
      </c>
      <c r="U186" s="294" t="str">
        <f t="shared" si="305"/>
        <v/>
      </c>
      <c r="V186" s="4">
        <f t="shared" si="285"/>
        <v>0</v>
      </c>
      <c r="W186" s="26">
        <f t="shared" si="306"/>
        <v>0</v>
      </c>
      <c r="X186" s="26">
        <f>IF(OR(G186=data!$I$18,G186=data!$I$19,G186=data!$I$20,G186=data!$I$21,G186=data!$I$22,G186=data!$I$23,G186=data!$I$24,G186=data!$I$25,G186=data!$I$26,G186=data!$I$27,G186=data!$I$28,G186=data!$I$29,G186=data!$I$30,G186=data!$I$31,G186=data!$I$32,G186=data!$I$33,G186=data!$I$34,G186=data!$I$35,G186=data!$I$36,G186=data!$I$37,G186=data!$I$38,G186=data!$I$39,G186=data!$I$40,G186=data!$I$41,G186=data!$I$42,G186=data!$I$43,G186=data!$I$44),1,0)</f>
        <v>0</v>
      </c>
      <c r="Z186" s="176" t="s">
        <v>300</v>
      </c>
      <c r="AA186" s="10"/>
      <c r="AB186" s="10"/>
      <c r="AC186" s="578">
        <v>160</v>
      </c>
      <c r="AD186" s="579"/>
      <c r="AE186" s="580"/>
      <c r="AF186" s="578">
        <v>160</v>
      </c>
      <c r="AG186" s="579"/>
      <c r="AH186" s="580"/>
      <c r="AI186" s="578">
        <v>160</v>
      </c>
      <c r="AJ186" s="579"/>
      <c r="AK186" s="580"/>
      <c r="AL186" s="578">
        <v>160</v>
      </c>
      <c r="AM186" s="579"/>
      <c r="AN186" s="580"/>
      <c r="AO186" s="578">
        <v>160</v>
      </c>
      <c r="AP186" s="579"/>
      <c r="AQ186" s="580"/>
      <c r="AR186" s="578">
        <v>160</v>
      </c>
      <c r="AS186" s="579"/>
      <c r="AT186" s="580"/>
      <c r="AU186" s="578">
        <v>160</v>
      </c>
      <c r="AV186" s="579"/>
      <c r="AW186" s="580"/>
      <c r="AX186" s="578">
        <v>160</v>
      </c>
      <c r="AY186" s="579"/>
      <c r="AZ186" s="580"/>
      <c r="BA186" s="578">
        <v>160</v>
      </c>
      <c r="BB186" s="579"/>
      <c r="BC186" s="580"/>
      <c r="BD186" s="578">
        <v>160</v>
      </c>
      <c r="BE186" s="579"/>
      <c r="BF186" s="580"/>
      <c r="BG186" s="578">
        <v>160</v>
      </c>
      <c r="BH186" s="579"/>
      <c r="BI186" s="580"/>
      <c r="BJ186" s="578">
        <v>160</v>
      </c>
      <c r="BK186" s="579"/>
      <c r="BL186" s="580"/>
      <c r="BM186" s="337">
        <f t="shared" si="207"/>
        <v>0</v>
      </c>
      <c r="BN186" s="231">
        <f t="shared" si="307"/>
        <v>0</v>
      </c>
      <c r="BO186" s="230">
        <f t="shared" si="208"/>
        <v>0</v>
      </c>
      <c r="BP186" s="231">
        <f t="shared" si="308"/>
        <v>0</v>
      </c>
      <c r="BQ186" s="1"/>
      <c r="BR186" s="1"/>
      <c r="BS186" s="177">
        <v>160</v>
      </c>
      <c r="BT186" s="591"/>
      <c r="BU186" s="178"/>
      <c r="BV186" s="177">
        <v>160</v>
      </c>
      <c r="BW186" s="591"/>
      <c r="BX186" s="178"/>
      <c r="BY186" s="177">
        <v>160</v>
      </c>
      <c r="BZ186" s="591"/>
      <c r="CA186" s="178"/>
      <c r="CB186" s="177">
        <v>160</v>
      </c>
      <c r="CC186" s="591"/>
      <c r="CD186" s="178"/>
      <c r="CE186" s="177">
        <v>160</v>
      </c>
      <c r="CF186" s="591"/>
      <c r="CG186" s="178"/>
      <c r="CH186" s="177">
        <v>160</v>
      </c>
      <c r="CI186" s="591"/>
      <c r="CJ186" s="178"/>
      <c r="CK186" s="177">
        <v>160</v>
      </c>
      <c r="CL186" s="591"/>
      <c r="CM186" s="178"/>
      <c r="CN186" s="177">
        <v>160</v>
      </c>
      <c r="CO186" s="591"/>
      <c r="CP186" s="178"/>
      <c r="CQ186" s="256">
        <f t="shared" si="309"/>
        <v>0</v>
      </c>
      <c r="CR186" s="255">
        <f t="shared" si="310"/>
        <v>0</v>
      </c>
      <c r="CS186" s="230">
        <f t="shared" si="311"/>
        <v>0</v>
      </c>
      <c r="CT186" s="231">
        <f t="shared" si="312"/>
        <v>0</v>
      </c>
      <c r="CU186" s="1"/>
      <c r="CV186" s="1"/>
      <c r="CW186" s="177">
        <v>160</v>
      </c>
      <c r="CX186" s="584"/>
      <c r="CY186" s="585"/>
      <c r="CZ186" s="205">
        <v>160</v>
      </c>
      <c r="DA186" s="579"/>
      <c r="DB186" s="585"/>
      <c r="DC186" s="205">
        <v>160</v>
      </c>
      <c r="DD186" s="579"/>
      <c r="DE186" s="585"/>
      <c r="DF186" s="205">
        <v>160</v>
      </c>
      <c r="DG186" s="579"/>
      <c r="DH186" s="585"/>
      <c r="DI186" s="205">
        <v>160</v>
      </c>
      <c r="DJ186" s="579"/>
      <c r="DK186" s="585"/>
      <c r="DL186" s="177">
        <v>160</v>
      </c>
      <c r="DM186" s="584"/>
      <c r="DN186" s="585"/>
      <c r="DO186" s="205">
        <v>160</v>
      </c>
      <c r="DP186" s="579"/>
      <c r="DQ186" s="585"/>
      <c r="DR186" s="205">
        <v>160</v>
      </c>
      <c r="DS186" s="579"/>
      <c r="DT186" s="585"/>
      <c r="DU186" s="256">
        <f t="shared" si="313"/>
        <v>0</v>
      </c>
      <c r="DV186" s="255">
        <f t="shared" si="314"/>
        <v>0</v>
      </c>
      <c r="DW186" s="230">
        <f t="shared" si="315"/>
        <v>0</v>
      </c>
      <c r="DX186" s="231">
        <f t="shared" si="316"/>
        <v>0</v>
      </c>
      <c r="DY186" s="1"/>
      <c r="DZ186" s="1"/>
      <c r="EA186" s="586">
        <v>160</v>
      </c>
      <c r="EB186" s="591"/>
      <c r="EC186" s="585"/>
      <c r="ED186" s="205">
        <v>160</v>
      </c>
      <c r="EE186" s="591"/>
      <c r="EF186" s="585"/>
      <c r="EG186" s="205">
        <v>160</v>
      </c>
      <c r="EH186" s="591"/>
      <c r="EI186" s="585"/>
      <c r="EJ186" s="205">
        <v>160</v>
      </c>
      <c r="EK186" s="591"/>
      <c r="EL186" s="585"/>
      <c r="EM186" s="177">
        <v>160</v>
      </c>
      <c r="EN186" s="584"/>
      <c r="EO186" s="585"/>
      <c r="EP186" s="205">
        <v>160</v>
      </c>
      <c r="EQ186" s="591"/>
      <c r="ER186" s="585"/>
      <c r="ES186" s="177">
        <v>160</v>
      </c>
      <c r="ET186" s="584"/>
      <c r="EU186" s="585"/>
      <c r="EV186" s="205">
        <v>160</v>
      </c>
      <c r="EW186" s="591"/>
      <c r="EX186" s="585"/>
      <c r="EY186" s="256">
        <f t="shared" si="317"/>
        <v>0</v>
      </c>
      <c r="EZ186" s="255">
        <f t="shared" si="318"/>
        <v>0</v>
      </c>
      <c r="FA186" s="230">
        <f t="shared" si="319"/>
        <v>0</v>
      </c>
      <c r="FB186" s="231">
        <f t="shared" si="320"/>
        <v>0</v>
      </c>
      <c r="FC186" s="1"/>
      <c r="FD186" s="1"/>
      <c r="FE186" s="586">
        <v>160</v>
      </c>
      <c r="FF186" s="591"/>
      <c r="FG186" s="585"/>
      <c r="FH186" s="205">
        <v>160</v>
      </c>
      <c r="FI186" s="591"/>
      <c r="FJ186" s="585"/>
      <c r="FK186" s="205">
        <v>160</v>
      </c>
      <c r="FL186" s="591"/>
      <c r="FM186" s="585"/>
      <c r="FN186" s="205">
        <v>160</v>
      </c>
      <c r="FO186" s="591"/>
      <c r="FP186" s="585"/>
      <c r="FQ186" s="205">
        <v>160</v>
      </c>
      <c r="FR186" s="591"/>
      <c r="FS186" s="585"/>
      <c r="FT186" s="205">
        <v>160</v>
      </c>
      <c r="FU186" s="591"/>
      <c r="FV186" s="585"/>
      <c r="FW186" s="205">
        <v>160</v>
      </c>
      <c r="FX186" s="591"/>
      <c r="FY186" s="585"/>
      <c r="FZ186" s="205">
        <v>160</v>
      </c>
      <c r="GA186" s="591"/>
      <c r="GB186" s="585"/>
      <c r="GC186" s="256">
        <f t="shared" si="321"/>
        <v>0</v>
      </c>
      <c r="GD186" s="255">
        <f t="shared" si="322"/>
        <v>0</v>
      </c>
      <c r="GE186" s="230">
        <f t="shared" si="323"/>
        <v>0</v>
      </c>
      <c r="GF186" s="231">
        <f t="shared" si="324"/>
        <v>0</v>
      </c>
      <c r="GG186" s="1"/>
      <c r="GH186" s="1"/>
      <c r="GI186" s="586">
        <v>160</v>
      </c>
      <c r="GJ186" s="591"/>
      <c r="GK186" s="585"/>
      <c r="GL186" s="205">
        <v>160</v>
      </c>
      <c r="GM186" s="591"/>
      <c r="GN186" s="585"/>
      <c r="GO186" s="177">
        <v>160</v>
      </c>
      <c r="GP186" s="584"/>
      <c r="GQ186" s="585"/>
      <c r="GR186" s="177">
        <v>160</v>
      </c>
      <c r="GS186" s="584"/>
      <c r="GT186" s="585"/>
      <c r="GU186" s="177">
        <v>160</v>
      </c>
      <c r="GV186" s="584"/>
      <c r="GW186" s="585"/>
      <c r="GX186" s="177">
        <v>160</v>
      </c>
      <c r="GY186" s="584"/>
      <c r="GZ186" s="585"/>
      <c r="HA186" s="205">
        <v>160</v>
      </c>
      <c r="HB186" s="591"/>
      <c r="HC186" s="585"/>
      <c r="HD186" s="205">
        <v>160</v>
      </c>
      <c r="HE186" s="591"/>
      <c r="HF186" s="585"/>
      <c r="HG186" s="256">
        <f t="shared" si="325"/>
        <v>0</v>
      </c>
      <c r="HH186" s="255">
        <f t="shared" si="326"/>
        <v>0</v>
      </c>
      <c r="HI186" s="230">
        <f t="shared" si="327"/>
        <v>0</v>
      </c>
      <c r="HJ186" s="231">
        <f t="shared" si="328"/>
        <v>0</v>
      </c>
      <c r="HK186" s="1"/>
      <c r="HL186" s="1"/>
      <c r="HM186" s="177">
        <v>160</v>
      </c>
      <c r="HN186" s="584"/>
      <c r="HO186" s="585"/>
      <c r="HP186" s="177">
        <v>160</v>
      </c>
      <c r="HQ186" s="584"/>
      <c r="HR186" s="585"/>
      <c r="HS186" s="177">
        <v>160</v>
      </c>
      <c r="HT186" s="584"/>
      <c r="HU186" s="585"/>
      <c r="HV186" s="177">
        <v>160</v>
      </c>
      <c r="HW186" s="584"/>
      <c r="HX186" s="585"/>
      <c r="HY186" s="177">
        <v>160</v>
      </c>
      <c r="HZ186" s="584"/>
      <c r="IA186" s="585"/>
      <c r="IB186" s="177">
        <v>160</v>
      </c>
      <c r="IC186" s="584"/>
      <c r="ID186" s="585"/>
      <c r="IE186" s="177">
        <v>160</v>
      </c>
      <c r="IF186" s="584"/>
      <c r="IG186" s="585"/>
      <c r="IH186" s="177">
        <v>160</v>
      </c>
      <c r="II186" s="584"/>
      <c r="IJ186" s="585"/>
      <c r="IK186" s="256">
        <f t="shared" si="329"/>
        <v>0</v>
      </c>
      <c r="IL186" s="255">
        <f t="shared" si="330"/>
        <v>0</v>
      </c>
      <c r="IM186" s="230">
        <f t="shared" si="331"/>
        <v>0</v>
      </c>
      <c r="IN186" s="231">
        <f t="shared" si="332"/>
        <v>0</v>
      </c>
      <c r="IO186" s="1"/>
      <c r="IP186" s="1"/>
      <c r="IQ186" s="177">
        <v>160</v>
      </c>
      <c r="IR186" s="584"/>
      <c r="IS186" s="585"/>
      <c r="IT186" s="177">
        <v>160</v>
      </c>
      <c r="IU186" s="584"/>
      <c r="IV186" s="585"/>
      <c r="IW186" s="177">
        <v>160</v>
      </c>
      <c r="IX186" s="584"/>
      <c r="IY186" s="585"/>
      <c r="IZ186" s="177">
        <v>160</v>
      </c>
      <c r="JA186" s="584"/>
      <c r="JB186" s="585"/>
      <c r="JC186" s="177">
        <v>160</v>
      </c>
      <c r="JD186" s="584"/>
      <c r="JE186" s="585"/>
      <c r="JF186" s="177">
        <v>160</v>
      </c>
      <c r="JG186" s="584"/>
      <c r="JH186" s="585"/>
      <c r="JI186" s="568">
        <v>160</v>
      </c>
      <c r="JJ186" s="584"/>
      <c r="JK186" s="585"/>
      <c r="JL186" s="177">
        <v>160</v>
      </c>
      <c r="JM186" s="584"/>
      <c r="JN186" s="585"/>
      <c r="JO186" s="256">
        <f t="shared" si="333"/>
        <v>0</v>
      </c>
      <c r="JP186" s="255">
        <f t="shared" si="334"/>
        <v>0</v>
      </c>
      <c r="JQ186" s="230">
        <f t="shared" si="335"/>
        <v>0</v>
      </c>
      <c r="JR186" s="231">
        <f t="shared" si="336"/>
        <v>0</v>
      </c>
      <c r="JS186" s="1"/>
      <c r="JT186" s="1"/>
      <c r="JU186" s="586">
        <v>160</v>
      </c>
      <c r="JV186" s="591"/>
      <c r="JW186" s="585"/>
      <c r="JX186" s="177">
        <v>160</v>
      </c>
      <c r="JY186" s="584"/>
      <c r="JZ186" s="585"/>
      <c r="KA186" s="205">
        <v>160</v>
      </c>
      <c r="KB186" s="591"/>
      <c r="KC186" s="585"/>
      <c r="KD186" s="205">
        <v>160</v>
      </c>
      <c r="KE186" s="591"/>
      <c r="KF186" s="585"/>
      <c r="KG186" s="177">
        <v>160</v>
      </c>
      <c r="KH186" s="584"/>
      <c r="KI186" s="585"/>
      <c r="KJ186" s="177">
        <v>160</v>
      </c>
      <c r="KK186" s="584"/>
      <c r="KL186" s="585"/>
      <c r="KM186" s="177">
        <v>160</v>
      </c>
      <c r="KN186" s="584"/>
      <c r="KO186" s="585"/>
      <c r="KP186" s="177">
        <v>160</v>
      </c>
      <c r="KQ186" s="584"/>
      <c r="KR186" s="585"/>
      <c r="KS186" s="256">
        <f t="shared" si="337"/>
        <v>0</v>
      </c>
      <c r="KT186" s="255">
        <f t="shared" si="338"/>
        <v>0</v>
      </c>
      <c r="KU186" s="230">
        <f t="shared" si="339"/>
        <v>0</v>
      </c>
      <c r="KV186" s="231">
        <f t="shared" si="340"/>
        <v>0</v>
      </c>
      <c r="KW186" s="1"/>
      <c r="KX186" s="1"/>
      <c r="KY186" s="589" t="s">
        <v>300</v>
      </c>
      <c r="KZ186" s="595">
        <v>160</v>
      </c>
      <c r="LA186" s="591"/>
      <c r="LB186" s="178"/>
      <c r="LC186" s="256">
        <f t="shared" si="341"/>
        <v>0</v>
      </c>
      <c r="LD186" s="231">
        <f t="shared" si="342"/>
        <v>0</v>
      </c>
      <c r="LE186" s="230">
        <f t="shared" si="343"/>
        <v>0</v>
      </c>
      <c r="LF186" s="255">
        <f t="shared" si="344"/>
        <v>0</v>
      </c>
      <c r="LG186" s="592"/>
      <c r="LH186" s="1"/>
      <c r="LI186" s="1"/>
      <c r="LJ186" s="232">
        <f t="shared" si="286"/>
        <v>0</v>
      </c>
      <c r="LK186" s="259">
        <f t="shared" si="287"/>
        <v>0</v>
      </c>
      <c r="LL186" s="230">
        <f t="shared" si="288"/>
        <v>0</v>
      </c>
      <c r="LM186" s="231">
        <f t="shared" si="289"/>
        <v>0</v>
      </c>
      <c r="LN186" s="234">
        <f t="shared" si="290"/>
        <v>0</v>
      </c>
      <c r="LO186" s="233">
        <f t="shared" si="291"/>
        <v>0</v>
      </c>
      <c r="LP186" s="230">
        <f t="shared" si="292"/>
        <v>0</v>
      </c>
      <c r="LQ186" s="255">
        <f t="shared" si="293"/>
        <v>0</v>
      </c>
      <c r="LR186" s="426">
        <f t="shared" si="294"/>
        <v>0</v>
      </c>
      <c r="LS186" s="434">
        <f t="shared" si="295"/>
        <v>0</v>
      </c>
      <c r="LT186" s="426">
        <f t="shared" si="296"/>
        <v>0</v>
      </c>
      <c r="LU186" s="431">
        <f t="shared" si="297"/>
        <v>0</v>
      </c>
      <c r="LV186" s="429" t="s">
        <v>343</v>
      </c>
      <c r="LW186" s="434" t="s">
        <v>343</v>
      </c>
      <c r="LX186" s="426">
        <f t="shared" si="298"/>
        <v>0</v>
      </c>
      <c r="LY186" s="431">
        <f t="shared" si="299"/>
        <v>0</v>
      </c>
      <c r="LZ186" s="1"/>
      <c r="MD186" s="26"/>
      <c r="ME186" s="26"/>
      <c r="MG186" s="26"/>
    </row>
    <row r="187" spans="2:345" s="4" customFormat="1" ht="16.5" customHeight="1" x14ac:dyDescent="0.25">
      <c r="B187" s="46" t="s">
        <v>374</v>
      </c>
      <c r="C187" s="952"/>
      <c r="D187" s="953"/>
      <c r="E187" s="313"/>
      <c r="F187" s="314"/>
      <c r="G187" s="315"/>
      <c r="H187" s="59"/>
      <c r="I187" s="57">
        <f>INT(ROUND(F187,2)*(IF(RIGHT(G187,1)="*",data!$J$11*H187+(IF(H187&gt;0, data!$K$11,0)),(IF(G187&gt;0,data!$J$11*RIGHT(G187,5)+data!$K$11,0)))))</f>
        <v>0</v>
      </c>
      <c r="J187" s="57">
        <f t="shared" si="300"/>
        <v>0</v>
      </c>
      <c r="K187" s="319"/>
      <c r="L187" s="320"/>
      <c r="M187" s="318"/>
      <c r="N187" s="57">
        <f>INT(ROUND(F187,2)*(IF(J187&gt;0,(IF(L187="ano",data!$J$6,0)),0)))</f>
        <v>0</v>
      </c>
      <c r="O187" s="61">
        <f t="shared" si="301"/>
        <v>0</v>
      </c>
      <c r="P187" s="63">
        <f t="shared" si="302"/>
        <v>0</v>
      </c>
      <c r="Q187" s="26"/>
      <c r="R187" s="292" t="str">
        <f t="shared" si="303"/>
        <v/>
      </c>
      <c r="S187" s="293" t="str">
        <f t="shared" si="304"/>
        <v/>
      </c>
      <c r="T187" s="65" t="s">
        <v>343</v>
      </c>
      <c r="U187" s="294" t="str">
        <f t="shared" si="305"/>
        <v/>
      </c>
      <c r="V187" s="4">
        <f t="shared" si="285"/>
        <v>0</v>
      </c>
      <c r="W187" s="26">
        <f t="shared" si="306"/>
        <v>0</v>
      </c>
      <c r="X187" s="26">
        <f>IF(OR(G187=data!$I$18,G187=data!$I$19,G187=data!$I$20,G187=data!$I$21,G187=data!$I$22,G187=data!$I$23,G187=data!$I$24,G187=data!$I$25,G187=data!$I$26,G187=data!$I$27,G187=data!$I$28,G187=data!$I$29,G187=data!$I$30,G187=data!$I$31,G187=data!$I$32,G187=data!$I$33,G187=data!$I$34,G187=data!$I$35,G187=data!$I$36,G187=data!$I$37,G187=data!$I$38,G187=data!$I$39,G187=data!$I$40,G187=data!$I$41,G187=data!$I$42,G187=data!$I$43,G187=data!$I$44),1,0)</f>
        <v>0</v>
      </c>
      <c r="Z187" s="179" t="s">
        <v>300</v>
      </c>
      <c r="AA187" s="10"/>
      <c r="AB187" s="10"/>
      <c r="AC187" s="171">
        <v>160</v>
      </c>
      <c r="AD187" s="336"/>
      <c r="AE187" s="227"/>
      <c r="AF187" s="171">
        <v>160</v>
      </c>
      <c r="AG187" s="336"/>
      <c r="AH187" s="227"/>
      <c r="AI187" s="171">
        <v>160</v>
      </c>
      <c r="AJ187" s="336"/>
      <c r="AK187" s="227"/>
      <c r="AL187" s="171">
        <v>160</v>
      </c>
      <c r="AM187" s="336"/>
      <c r="AN187" s="227"/>
      <c r="AO187" s="171">
        <v>160</v>
      </c>
      <c r="AP187" s="336"/>
      <c r="AQ187" s="227"/>
      <c r="AR187" s="171">
        <v>160</v>
      </c>
      <c r="AS187" s="336"/>
      <c r="AT187" s="227"/>
      <c r="AU187" s="171">
        <v>160</v>
      </c>
      <c r="AV187" s="336"/>
      <c r="AW187" s="227"/>
      <c r="AX187" s="171">
        <v>160</v>
      </c>
      <c r="AY187" s="336"/>
      <c r="AZ187" s="227"/>
      <c r="BA187" s="171">
        <v>160</v>
      </c>
      <c r="BB187" s="336"/>
      <c r="BC187" s="227"/>
      <c r="BD187" s="171">
        <v>160</v>
      </c>
      <c r="BE187" s="336"/>
      <c r="BF187" s="227"/>
      <c r="BG187" s="171">
        <v>160</v>
      </c>
      <c r="BH187" s="336"/>
      <c r="BI187" s="227"/>
      <c r="BJ187" s="171">
        <v>160</v>
      </c>
      <c r="BK187" s="336"/>
      <c r="BL187" s="227"/>
      <c r="BM187" s="337">
        <f t="shared" si="207"/>
        <v>0</v>
      </c>
      <c r="BN187" s="231">
        <f t="shared" si="307"/>
        <v>0</v>
      </c>
      <c r="BO187" s="230">
        <f t="shared" si="208"/>
        <v>0</v>
      </c>
      <c r="BP187" s="231">
        <f t="shared" si="308"/>
        <v>0</v>
      </c>
      <c r="BQ187" s="1"/>
      <c r="BR187" s="1"/>
      <c r="BS187" s="167">
        <v>160</v>
      </c>
      <c r="BT187" s="335"/>
      <c r="BU187" s="180"/>
      <c r="BV187" s="167">
        <v>160</v>
      </c>
      <c r="BW187" s="335"/>
      <c r="BX187" s="180"/>
      <c r="BY187" s="167">
        <v>160</v>
      </c>
      <c r="BZ187" s="335"/>
      <c r="CA187" s="180"/>
      <c r="CB187" s="167">
        <v>160</v>
      </c>
      <c r="CC187" s="335"/>
      <c r="CD187" s="180"/>
      <c r="CE187" s="167">
        <v>160</v>
      </c>
      <c r="CF187" s="335"/>
      <c r="CG187" s="180"/>
      <c r="CH187" s="167">
        <v>160</v>
      </c>
      <c r="CI187" s="335"/>
      <c r="CJ187" s="180"/>
      <c r="CK187" s="167">
        <v>160</v>
      </c>
      <c r="CL187" s="335"/>
      <c r="CM187" s="180"/>
      <c r="CN187" s="167">
        <v>160</v>
      </c>
      <c r="CO187" s="335"/>
      <c r="CP187" s="180"/>
      <c r="CQ187" s="256">
        <f t="shared" si="309"/>
        <v>0</v>
      </c>
      <c r="CR187" s="255">
        <f t="shared" si="310"/>
        <v>0</v>
      </c>
      <c r="CS187" s="230">
        <f t="shared" si="311"/>
        <v>0</v>
      </c>
      <c r="CT187" s="231">
        <f t="shared" si="312"/>
        <v>0</v>
      </c>
      <c r="CU187" s="1"/>
      <c r="CV187" s="1"/>
      <c r="CW187" s="167">
        <v>160</v>
      </c>
      <c r="CX187" s="351"/>
      <c r="CY187" s="172"/>
      <c r="CZ187" s="198">
        <v>160</v>
      </c>
      <c r="DA187" s="336"/>
      <c r="DB187" s="172"/>
      <c r="DC187" s="198">
        <v>160</v>
      </c>
      <c r="DD187" s="336"/>
      <c r="DE187" s="172"/>
      <c r="DF187" s="198">
        <v>160</v>
      </c>
      <c r="DG187" s="336"/>
      <c r="DH187" s="172"/>
      <c r="DI187" s="198">
        <v>160</v>
      </c>
      <c r="DJ187" s="336"/>
      <c r="DK187" s="172"/>
      <c r="DL187" s="167">
        <v>160</v>
      </c>
      <c r="DM187" s="351"/>
      <c r="DN187" s="172"/>
      <c r="DO187" s="198">
        <v>160</v>
      </c>
      <c r="DP187" s="336"/>
      <c r="DQ187" s="172"/>
      <c r="DR187" s="198">
        <v>160</v>
      </c>
      <c r="DS187" s="336"/>
      <c r="DT187" s="172"/>
      <c r="DU187" s="256">
        <f t="shared" si="313"/>
        <v>0</v>
      </c>
      <c r="DV187" s="255">
        <f t="shared" si="314"/>
        <v>0</v>
      </c>
      <c r="DW187" s="230">
        <f t="shared" si="315"/>
        <v>0</v>
      </c>
      <c r="DX187" s="231">
        <f t="shared" si="316"/>
        <v>0</v>
      </c>
      <c r="DY187" s="1"/>
      <c r="DZ187" s="1"/>
      <c r="EA187" s="357">
        <v>160</v>
      </c>
      <c r="EB187" s="335"/>
      <c r="EC187" s="172"/>
      <c r="ED187" s="198">
        <v>160</v>
      </c>
      <c r="EE187" s="335"/>
      <c r="EF187" s="172"/>
      <c r="EG187" s="198">
        <v>160</v>
      </c>
      <c r="EH187" s="335"/>
      <c r="EI187" s="172"/>
      <c r="EJ187" s="198">
        <v>160</v>
      </c>
      <c r="EK187" s="335"/>
      <c r="EL187" s="172"/>
      <c r="EM187" s="167">
        <v>160</v>
      </c>
      <c r="EN187" s="351"/>
      <c r="EO187" s="172"/>
      <c r="EP187" s="198">
        <v>160</v>
      </c>
      <c r="EQ187" s="335"/>
      <c r="ER187" s="172"/>
      <c r="ES187" s="167">
        <v>160</v>
      </c>
      <c r="ET187" s="351"/>
      <c r="EU187" s="172"/>
      <c r="EV187" s="198">
        <v>160</v>
      </c>
      <c r="EW187" s="335"/>
      <c r="EX187" s="172"/>
      <c r="EY187" s="256">
        <f t="shared" si="317"/>
        <v>0</v>
      </c>
      <c r="EZ187" s="255">
        <f t="shared" si="318"/>
        <v>0</v>
      </c>
      <c r="FA187" s="230">
        <f t="shared" si="319"/>
        <v>0</v>
      </c>
      <c r="FB187" s="231">
        <f t="shared" si="320"/>
        <v>0</v>
      </c>
      <c r="FC187" s="1"/>
      <c r="FD187" s="1"/>
      <c r="FE187" s="357">
        <v>160</v>
      </c>
      <c r="FF187" s="335"/>
      <c r="FG187" s="172"/>
      <c r="FH187" s="198">
        <v>160</v>
      </c>
      <c r="FI187" s="335"/>
      <c r="FJ187" s="172"/>
      <c r="FK187" s="198">
        <v>160</v>
      </c>
      <c r="FL187" s="335"/>
      <c r="FM187" s="172"/>
      <c r="FN187" s="198">
        <v>160</v>
      </c>
      <c r="FO187" s="335"/>
      <c r="FP187" s="172"/>
      <c r="FQ187" s="198">
        <v>160</v>
      </c>
      <c r="FR187" s="335"/>
      <c r="FS187" s="172"/>
      <c r="FT187" s="198">
        <v>160</v>
      </c>
      <c r="FU187" s="335"/>
      <c r="FV187" s="172"/>
      <c r="FW187" s="198">
        <v>160</v>
      </c>
      <c r="FX187" s="335"/>
      <c r="FY187" s="172"/>
      <c r="FZ187" s="198">
        <v>160</v>
      </c>
      <c r="GA187" s="335"/>
      <c r="GB187" s="172"/>
      <c r="GC187" s="256">
        <f t="shared" si="321"/>
        <v>0</v>
      </c>
      <c r="GD187" s="255">
        <f t="shared" si="322"/>
        <v>0</v>
      </c>
      <c r="GE187" s="230">
        <f t="shared" si="323"/>
        <v>0</v>
      </c>
      <c r="GF187" s="231">
        <f t="shared" si="324"/>
        <v>0</v>
      </c>
      <c r="GG187" s="1"/>
      <c r="GH187" s="1"/>
      <c r="GI187" s="357">
        <v>160</v>
      </c>
      <c r="GJ187" s="335"/>
      <c r="GK187" s="172"/>
      <c r="GL187" s="198">
        <v>160</v>
      </c>
      <c r="GM187" s="335"/>
      <c r="GN187" s="172"/>
      <c r="GO187" s="167">
        <v>160</v>
      </c>
      <c r="GP187" s="351"/>
      <c r="GQ187" s="172"/>
      <c r="GR187" s="167">
        <v>160</v>
      </c>
      <c r="GS187" s="351"/>
      <c r="GT187" s="172"/>
      <c r="GU187" s="167">
        <v>160</v>
      </c>
      <c r="GV187" s="351"/>
      <c r="GW187" s="172"/>
      <c r="GX187" s="167">
        <v>160</v>
      </c>
      <c r="GY187" s="351"/>
      <c r="GZ187" s="172"/>
      <c r="HA187" s="198">
        <v>160</v>
      </c>
      <c r="HB187" s="335"/>
      <c r="HC187" s="172"/>
      <c r="HD187" s="198">
        <v>160</v>
      </c>
      <c r="HE187" s="335"/>
      <c r="HF187" s="172"/>
      <c r="HG187" s="256">
        <f t="shared" si="325"/>
        <v>0</v>
      </c>
      <c r="HH187" s="255">
        <f t="shared" si="326"/>
        <v>0</v>
      </c>
      <c r="HI187" s="230">
        <f t="shared" si="327"/>
        <v>0</v>
      </c>
      <c r="HJ187" s="231">
        <f t="shared" si="328"/>
        <v>0</v>
      </c>
      <c r="HK187" s="1"/>
      <c r="HL187" s="1"/>
      <c r="HM187" s="167">
        <v>160</v>
      </c>
      <c r="HN187" s="351"/>
      <c r="HO187" s="172"/>
      <c r="HP187" s="167">
        <v>160</v>
      </c>
      <c r="HQ187" s="351"/>
      <c r="HR187" s="172"/>
      <c r="HS187" s="167">
        <v>160</v>
      </c>
      <c r="HT187" s="351"/>
      <c r="HU187" s="172"/>
      <c r="HV187" s="167">
        <v>160</v>
      </c>
      <c r="HW187" s="351"/>
      <c r="HX187" s="172"/>
      <c r="HY187" s="167">
        <v>160</v>
      </c>
      <c r="HZ187" s="351"/>
      <c r="IA187" s="172"/>
      <c r="IB187" s="167">
        <v>160</v>
      </c>
      <c r="IC187" s="351"/>
      <c r="ID187" s="172"/>
      <c r="IE187" s="167">
        <v>160</v>
      </c>
      <c r="IF187" s="351"/>
      <c r="IG187" s="172"/>
      <c r="IH187" s="167">
        <v>160</v>
      </c>
      <c r="II187" s="351"/>
      <c r="IJ187" s="172"/>
      <c r="IK187" s="256">
        <f t="shared" si="329"/>
        <v>0</v>
      </c>
      <c r="IL187" s="255">
        <f t="shared" si="330"/>
        <v>0</v>
      </c>
      <c r="IM187" s="230">
        <f t="shared" si="331"/>
        <v>0</v>
      </c>
      <c r="IN187" s="231">
        <f t="shared" si="332"/>
        <v>0</v>
      </c>
      <c r="IO187" s="1"/>
      <c r="IP187" s="1"/>
      <c r="IQ187" s="167">
        <v>160</v>
      </c>
      <c r="IR187" s="351"/>
      <c r="IS187" s="172"/>
      <c r="IT187" s="167">
        <v>160</v>
      </c>
      <c r="IU187" s="351"/>
      <c r="IV187" s="172"/>
      <c r="IW187" s="167">
        <v>160</v>
      </c>
      <c r="IX187" s="351"/>
      <c r="IY187" s="172"/>
      <c r="IZ187" s="167">
        <v>160</v>
      </c>
      <c r="JA187" s="351"/>
      <c r="JB187" s="172"/>
      <c r="JC187" s="167">
        <v>160</v>
      </c>
      <c r="JD187" s="351"/>
      <c r="JE187" s="172"/>
      <c r="JF187" s="167">
        <v>160</v>
      </c>
      <c r="JG187" s="351"/>
      <c r="JH187" s="172"/>
      <c r="JI187" s="209">
        <v>160</v>
      </c>
      <c r="JJ187" s="351"/>
      <c r="JK187" s="172"/>
      <c r="JL187" s="167">
        <v>160</v>
      </c>
      <c r="JM187" s="351"/>
      <c r="JN187" s="172"/>
      <c r="JO187" s="256">
        <f t="shared" si="333"/>
        <v>0</v>
      </c>
      <c r="JP187" s="255">
        <f t="shared" si="334"/>
        <v>0</v>
      </c>
      <c r="JQ187" s="230">
        <f t="shared" si="335"/>
        <v>0</v>
      </c>
      <c r="JR187" s="231">
        <f t="shared" si="336"/>
        <v>0</v>
      </c>
      <c r="JS187" s="1"/>
      <c r="JT187" s="1"/>
      <c r="JU187" s="357">
        <v>160</v>
      </c>
      <c r="JV187" s="335"/>
      <c r="JW187" s="172"/>
      <c r="JX187" s="167">
        <v>160</v>
      </c>
      <c r="JY187" s="351"/>
      <c r="JZ187" s="172"/>
      <c r="KA187" s="198">
        <v>160</v>
      </c>
      <c r="KB187" s="335"/>
      <c r="KC187" s="172"/>
      <c r="KD187" s="198">
        <v>160</v>
      </c>
      <c r="KE187" s="335"/>
      <c r="KF187" s="172"/>
      <c r="KG187" s="167">
        <v>160</v>
      </c>
      <c r="KH187" s="351"/>
      <c r="KI187" s="172"/>
      <c r="KJ187" s="167">
        <v>160</v>
      </c>
      <c r="KK187" s="351"/>
      <c r="KL187" s="172"/>
      <c r="KM187" s="167">
        <v>160</v>
      </c>
      <c r="KN187" s="351"/>
      <c r="KO187" s="172"/>
      <c r="KP187" s="167">
        <v>160</v>
      </c>
      <c r="KQ187" s="351"/>
      <c r="KR187" s="172"/>
      <c r="KS187" s="256">
        <f t="shared" si="337"/>
        <v>0</v>
      </c>
      <c r="KT187" s="255">
        <f t="shared" si="338"/>
        <v>0</v>
      </c>
      <c r="KU187" s="230">
        <f t="shared" si="339"/>
        <v>0</v>
      </c>
      <c r="KV187" s="231">
        <f t="shared" si="340"/>
        <v>0</v>
      </c>
      <c r="KW187" s="1"/>
      <c r="KX187" s="1"/>
      <c r="KY187" s="287" t="s">
        <v>300</v>
      </c>
      <c r="KZ187" s="365">
        <v>160</v>
      </c>
      <c r="LA187" s="335"/>
      <c r="LB187" s="180"/>
      <c r="LC187" s="256">
        <f t="shared" si="341"/>
        <v>0</v>
      </c>
      <c r="LD187" s="231">
        <f t="shared" si="342"/>
        <v>0</v>
      </c>
      <c r="LE187" s="230">
        <f t="shared" si="343"/>
        <v>0</v>
      </c>
      <c r="LF187" s="255">
        <f t="shared" si="344"/>
        <v>0</v>
      </c>
      <c r="LG187" s="297"/>
      <c r="LH187" s="1"/>
      <c r="LI187" s="1"/>
      <c r="LJ187" s="232">
        <f t="shared" si="286"/>
        <v>0</v>
      </c>
      <c r="LK187" s="259">
        <f t="shared" si="287"/>
        <v>0</v>
      </c>
      <c r="LL187" s="230">
        <f t="shared" si="288"/>
        <v>0</v>
      </c>
      <c r="LM187" s="231">
        <f t="shared" si="289"/>
        <v>0</v>
      </c>
      <c r="LN187" s="234">
        <f t="shared" si="290"/>
        <v>0</v>
      </c>
      <c r="LO187" s="233">
        <f t="shared" si="291"/>
        <v>0</v>
      </c>
      <c r="LP187" s="230">
        <f t="shared" si="292"/>
        <v>0</v>
      </c>
      <c r="LQ187" s="255">
        <f t="shared" si="293"/>
        <v>0</v>
      </c>
      <c r="LR187" s="426">
        <f t="shared" si="294"/>
        <v>0</v>
      </c>
      <c r="LS187" s="434">
        <f t="shared" si="295"/>
        <v>0</v>
      </c>
      <c r="LT187" s="426">
        <f t="shared" si="296"/>
        <v>0</v>
      </c>
      <c r="LU187" s="431">
        <f t="shared" si="297"/>
        <v>0</v>
      </c>
      <c r="LV187" s="429" t="s">
        <v>343</v>
      </c>
      <c r="LW187" s="434" t="s">
        <v>343</v>
      </c>
      <c r="LX187" s="426">
        <f t="shared" si="298"/>
        <v>0</v>
      </c>
      <c r="LY187" s="431">
        <f t="shared" si="299"/>
        <v>0</v>
      </c>
      <c r="LZ187" s="1"/>
      <c r="MD187" s="26"/>
      <c r="ME187" s="26"/>
      <c r="MG187" s="26"/>
    </row>
    <row r="188" spans="2:345" s="4" customFormat="1" ht="15" hidden="1" customHeight="1" x14ac:dyDescent="0.25">
      <c r="B188" s="46"/>
      <c r="C188" s="948"/>
      <c r="D188" s="949"/>
      <c r="E188" s="601"/>
      <c r="F188" s="602"/>
      <c r="G188" s="603"/>
      <c r="H188" s="58"/>
      <c r="I188" s="57">
        <f>INT(ROUND(F188,2)*(IF(RIGHT(G188,1)="*",data!$J$11*H188+(IF(H188&gt;0, data!$K$11,0)),(IF(G188&gt;0,data!$J$11*RIGHT(G188,5)+data!$K$11,0)))))</f>
        <v>0</v>
      </c>
      <c r="J188" s="57">
        <f t="shared" si="300"/>
        <v>0</v>
      </c>
      <c r="K188" s="594"/>
      <c r="L188" s="567"/>
      <c r="M188" s="131"/>
      <c r="N188" s="57">
        <f>INT(ROUND(F188,2)*(IF(J188&gt;0,(IF(L188="ano",data!$J$6,0)),0)))</f>
        <v>0</v>
      </c>
      <c r="O188" s="61">
        <f t="shared" si="301"/>
        <v>0</v>
      </c>
      <c r="P188" s="63">
        <f t="shared" si="302"/>
        <v>0</v>
      </c>
      <c r="Q188" s="26"/>
      <c r="R188" s="292" t="str">
        <f t="shared" si="303"/>
        <v/>
      </c>
      <c r="S188" s="293" t="str">
        <f t="shared" si="304"/>
        <v/>
      </c>
      <c r="T188" s="65" t="s">
        <v>343</v>
      </c>
      <c r="U188" s="294" t="str">
        <f t="shared" si="305"/>
        <v/>
      </c>
      <c r="V188" s="4">
        <f t="shared" si="285"/>
        <v>0</v>
      </c>
      <c r="W188" s="26">
        <f t="shared" si="306"/>
        <v>0</v>
      </c>
      <c r="X188" s="26">
        <f>IF(OR(G188=data!$I$18,G188=data!$I$19,G188=data!$I$20,G188=data!$I$21,G188=data!$I$22,G188=data!$I$23,G188=data!$I$24,G188=data!$I$25,G188=data!$I$26,G188=data!$I$27,G188=data!$I$28,G188=data!$I$29,G188=data!$I$30,G188=data!$I$31,G188=data!$I$32,G188=data!$I$33,G188=data!$I$34,G188=data!$I$35,G188=data!$I$36,G188=data!$I$37,G188=data!$I$38,G188=data!$I$39,G188=data!$I$40,G188=data!$I$41,G188=data!$I$42,G188=data!$I$43,G188=data!$I$44),1,0)</f>
        <v>0</v>
      </c>
      <c r="Z188" s="176" t="s">
        <v>300</v>
      </c>
      <c r="AA188" s="10"/>
      <c r="AB188" s="10"/>
      <c r="AC188" s="578">
        <v>160</v>
      </c>
      <c r="AD188" s="579"/>
      <c r="AE188" s="580"/>
      <c r="AF188" s="578">
        <v>160</v>
      </c>
      <c r="AG188" s="579"/>
      <c r="AH188" s="580"/>
      <c r="AI188" s="578">
        <v>160</v>
      </c>
      <c r="AJ188" s="579"/>
      <c r="AK188" s="580"/>
      <c r="AL188" s="578">
        <v>160</v>
      </c>
      <c r="AM188" s="579"/>
      <c r="AN188" s="580"/>
      <c r="AO188" s="578">
        <v>160</v>
      </c>
      <c r="AP188" s="579"/>
      <c r="AQ188" s="580"/>
      <c r="AR188" s="578">
        <v>160</v>
      </c>
      <c r="AS188" s="579"/>
      <c r="AT188" s="580"/>
      <c r="AU188" s="578">
        <v>160</v>
      </c>
      <c r="AV188" s="579"/>
      <c r="AW188" s="580"/>
      <c r="AX188" s="578">
        <v>160</v>
      </c>
      <c r="AY188" s="579"/>
      <c r="AZ188" s="580"/>
      <c r="BA188" s="578">
        <v>160</v>
      </c>
      <c r="BB188" s="579"/>
      <c r="BC188" s="580"/>
      <c r="BD188" s="578">
        <v>160</v>
      </c>
      <c r="BE188" s="579"/>
      <c r="BF188" s="580"/>
      <c r="BG188" s="578">
        <v>160</v>
      </c>
      <c r="BH188" s="579"/>
      <c r="BI188" s="580"/>
      <c r="BJ188" s="578">
        <v>160</v>
      </c>
      <c r="BK188" s="579"/>
      <c r="BL188" s="580"/>
      <c r="BM188" s="337">
        <f t="shared" si="207"/>
        <v>0</v>
      </c>
      <c r="BN188" s="231">
        <f t="shared" si="307"/>
        <v>0</v>
      </c>
      <c r="BO188" s="230">
        <f t="shared" si="208"/>
        <v>0</v>
      </c>
      <c r="BP188" s="231">
        <f t="shared" si="308"/>
        <v>0</v>
      </c>
      <c r="BQ188" s="1"/>
      <c r="BR188" s="1"/>
      <c r="BS188" s="177">
        <v>160</v>
      </c>
      <c r="BT188" s="591"/>
      <c r="BU188" s="178"/>
      <c r="BV188" s="177">
        <v>160</v>
      </c>
      <c r="BW188" s="591"/>
      <c r="BX188" s="178"/>
      <c r="BY188" s="177">
        <v>160</v>
      </c>
      <c r="BZ188" s="591"/>
      <c r="CA188" s="178"/>
      <c r="CB188" s="177">
        <v>160</v>
      </c>
      <c r="CC188" s="591"/>
      <c r="CD188" s="178"/>
      <c r="CE188" s="177">
        <v>160</v>
      </c>
      <c r="CF188" s="591"/>
      <c r="CG188" s="178"/>
      <c r="CH188" s="177">
        <v>160</v>
      </c>
      <c r="CI188" s="591"/>
      <c r="CJ188" s="178"/>
      <c r="CK188" s="177">
        <v>160</v>
      </c>
      <c r="CL188" s="591"/>
      <c r="CM188" s="178"/>
      <c r="CN188" s="177">
        <v>160</v>
      </c>
      <c r="CO188" s="591"/>
      <c r="CP188" s="178"/>
      <c r="CQ188" s="256">
        <f t="shared" si="309"/>
        <v>0</v>
      </c>
      <c r="CR188" s="255">
        <f t="shared" si="310"/>
        <v>0</v>
      </c>
      <c r="CS188" s="230">
        <f t="shared" si="311"/>
        <v>0</v>
      </c>
      <c r="CT188" s="231">
        <f t="shared" si="312"/>
        <v>0</v>
      </c>
      <c r="CU188" s="1"/>
      <c r="CV188" s="1"/>
      <c r="CW188" s="177">
        <v>160</v>
      </c>
      <c r="CX188" s="584"/>
      <c r="CY188" s="585"/>
      <c r="CZ188" s="205">
        <v>160</v>
      </c>
      <c r="DA188" s="579"/>
      <c r="DB188" s="585"/>
      <c r="DC188" s="205">
        <v>160</v>
      </c>
      <c r="DD188" s="579"/>
      <c r="DE188" s="585"/>
      <c r="DF188" s="205">
        <v>160</v>
      </c>
      <c r="DG188" s="579"/>
      <c r="DH188" s="585"/>
      <c r="DI188" s="205">
        <v>160</v>
      </c>
      <c r="DJ188" s="579"/>
      <c r="DK188" s="585"/>
      <c r="DL188" s="177">
        <v>160</v>
      </c>
      <c r="DM188" s="584"/>
      <c r="DN188" s="585"/>
      <c r="DO188" s="205">
        <v>160</v>
      </c>
      <c r="DP188" s="579"/>
      <c r="DQ188" s="585"/>
      <c r="DR188" s="205">
        <v>160</v>
      </c>
      <c r="DS188" s="579"/>
      <c r="DT188" s="585"/>
      <c r="DU188" s="256">
        <f t="shared" si="313"/>
        <v>0</v>
      </c>
      <c r="DV188" s="255">
        <f t="shared" si="314"/>
        <v>0</v>
      </c>
      <c r="DW188" s="230">
        <f t="shared" si="315"/>
        <v>0</v>
      </c>
      <c r="DX188" s="231">
        <f t="shared" si="316"/>
        <v>0</v>
      </c>
      <c r="DY188" s="1"/>
      <c r="DZ188" s="1"/>
      <c r="EA188" s="586">
        <v>160</v>
      </c>
      <c r="EB188" s="591"/>
      <c r="EC188" s="585"/>
      <c r="ED188" s="205">
        <v>160</v>
      </c>
      <c r="EE188" s="591"/>
      <c r="EF188" s="585"/>
      <c r="EG188" s="205">
        <v>160</v>
      </c>
      <c r="EH188" s="591"/>
      <c r="EI188" s="585"/>
      <c r="EJ188" s="205">
        <v>160</v>
      </c>
      <c r="EK188" s="591"/>
      <c r="EL188" s="585"/>
      <c r="EM188" s="177">
        <v>160</v>
      </c>
      <c r="EN188" s="584"/>
      <c r="EO188" s="585"/>
      <c r="EP188" s="205">
        <v>160</v>
      </c>
      <c r="EQ188" s="591"/>
      <c r="ER188" s="585"/>
      <c r="ES188" s="177">
        <v>160</v>
      </c>
      <c r="ET188" s="584"/>
      <c r="EU188" s="585"/>
      <c r="EV188" s="205">
        <v>160</v>
      </c>
      <c r="EW188" s="591"/>
      <c r="EX188" s="585"/>
      <c r="EY188" s="256">
        <f t="shared" si="317"/>
        <v>0</v>
      </c>
      <c r="EZ188" s="255">
        <f t="shared" si="318"/>
        <v>0</v>
      </c>
      <c r="FA188" s="230">
        <f t="shared" si="319"/>
        <v>0</v>
      </c>
      <c r="FB188" s="231">
        <f t="shared" si="320"/>
        <v>0</v>
      </c>
      <c r="FC188" s="1"/>
      <c r="FD188" s="1"/>
      <c r="FE188" s="586">
        <v>160</v>
      </c>
      <c r="FF188" s="591"/>
      <c r="FG188" s="585"/>
      <c r="FH188" s="205">
        <v>160</v>
      </c>
      <c r="FI188" s="591"/>
      <c r="FJ188" s="585"/>
      <c r="FK188" s="205">
        <v>160</v>
      </c>
      <c r="FL188" s="591"/>
      <c r="FM188" s="585"/>
      <c r="FN188" s="205">
        <v>160</v>
      </c>
      <c r="FO188" s="591"/>
      <c r="FP188" s="585"/>
      <c r="FQ188" s="205">
        <v>160</v>
      </c>
      <c r="FR188" s="591"/>
      <c r="FS188" s="585"/>
      <c r="FT188" s="205">
        <v>160</v>
      </c>
      <c r="FU188" s="591"/>
      <c r="FV188" s="585"/>
      <c r="FW188" s="205">
        <v>160</v>
      </c>
      <c r="FX188" s="591"/>
      <c r="FY188" s="585"/>
      <c r="FZ188" s="205">
        <v>160</v>
      </c>
      <c r="GA188" s="591"/>
      <c r="GB188" s="585"/>
      <c r="GC188" s="256">
        <f t="shared" si="321"/>
        <v>0</v>
      </c>
      <c r="GD188" s="255">
        <f t="shared" si="322"/>
        <v>0</v>
      </c>
      <c r="GE188" s="230">
        <f t="shared" si="323"/>
        <v>0</v>
      </c>
      <c r="GF188" s="231">
        <f t="shared" si="324"/>
        <v>0</v>
      </c>
      <c r="GG188" s="1"/>
      <c r="GH188" s="1"/>
      <c r="GI188" s="586">
        <v>160</v>
      </c>
      <c r="GJ188" s="591"/>
      <c r="GK188" s="585"/>
      <c r="GL188" s="205">
        <v>160</v>
      </c>
      <c r="GM188" s="591"/>
      <c r="GN188" s="585"/>
      <c r="GO188" s="177">
        <v>160</v>
      </c>
      <c r="GP188" s="584"/>
      <c r="GQ188" s="585"/>
      <c r="GR188" s="177">
        <v>160</v>
      </c>
      <c r="GS188" s="584"/>
      <c r="GT188" s="585"/>
      <c r="GU188" s="177">
        <v>160</v>
      </c>
      <c r="GV188" s="584"/>
      <c r="GW188" s="585"/>
      <c r="GX188" s="177">
        <v>160</v>
      </c>
      <c r="GY188" s="584"/>
      <c r="GZ188" s="585"/>
      <c r="HA188" s="205">
        <v>160</v>
      </c>
      <c r="HB188" s="591"/>
      <c r="HC188" s="585"/>
      <c r="HD188" s="205">
        <v>160</v>
      </c>
      <c r="HE188" s="591"/>
      <c r="HF188" s="585"/>
      <c r="HG188" s="256">
        <f t="shared" si="325"/>
        <v>0</v>
      </c>
      <c r="HH188" s="255">
        <f t="shared" si="326"/>
        <v>0</v>
      </c>
      <c r="HI188" s="230">
        <f t="shared" si="327"/>
        <v>0</v>
      </c>
      <c r="HJ188" s="231">
        <f t="shared" si="328"/>
        <v>0</v>
      </c>
      <c r="HK188" s="1"/>
      <c r="HL188" s="1"/>
      <c r="HM188" s="177">
        <v>160</v>
      </c>
      <c r="HN188" s="584"/>
      <c r="HO188" s="585"/>
      <c r="HP188" s="177">
        <v>160</v>
      </c>
      <c r="HQ188" s="584"/>
      <c r="HR188" s="585"/>
      <c r="HS188" s="177">
        <v>160</v>
      </c>
      <c r="HT188" s="584"/>
      <c r="HU188" s="585"/>
      <c r="HV188" s="177">
        <v>160</v>
      </c>
      <c r="HW188" s="584"/>
      <c r="HX188" s="585"/>
      <c r="HY188" s="177">
        <v>160</v>
      </c>
      <c r="HZ188" s="584"/>
      <c r="IA188" s="585"/>
      <c r="IB188" s="177">
        <v>160</v>
      </c>
      <c r="IC188" s="584"/>
      <c r="ID188" s="585"/>
      <c r="IE188" s="177">
        <v>160</v>
      </c>
      <c r="IF188" s="584"/>
      <c r="IG188" s="585"/>
      <c r="IH188" s="177">
        <v>160</v>
      </c>
      <c r="II188" s="584"/>
      <c r="IJ188" s="585"/>
      <c r="IK188" s="256">
        <f t="shared" si="329"/>
        <v>0</v>
      </c>
      <c r="IL188" s="255">
        <f t="shared" si="330"/>
        <v>0</v>
      </c>
      <c r="IM188" s="230">
        <f t="shared" si="331"/>
        <v>0</v>
      </c>
      <c r="IN188" s="231">
        <f t="shared" si="332"/>
        <v>0</v>
      </c>
      <c r="IO188" s="1"/>
      <c r="IP188" s="1"/>
      <c r="IQ188" s="177">
        <v>160</v>
      </c>
      <c r="IR188" s="584"/>
      <c r="IS188" s="585"/>
      <c r="IT188" s="177">
        <v>160</v>
      </c>
      <c r="IU188" s="584"/>
      <c r="IV188" s="585"/>
      <c r="IW188" s="177">
        <v>160</v>
      </c>
      <c r="IX188" s="584"/>
      <c r="IY188" s="585"/>
      <c r="IZ188" s="177">
        <v>160</v>
      </c>
      <c r="JA188" s="584"/>
      <c r="JB188" s="585"/>
      <c r="JC188" s="177">
        <v>160</v>
      </c>
      <c r="JD188" s="584"/>
      <c r="JE188" s="585"/>
      <c r="JF188" s="177">
        <v>160</v>
      </c>
      <c r="JG188" s="584"/>
      <c r="JH188" s="585"/>
      <c r="JI188" s="568">
        <v>160</v>
      </c>
      <c r="JJ188" s="584"/>
      <c r="JK188" s="585"/>
      <c r="JL188" s="177">
        <v>160</v>
      </c>
      <c r="JM188" s="584"/>
      <c r="JN188" s="585"/>
      <c r="JO188" s="256">
        <f t="shared" si="333"/>
        <v>0</v>
      </c>
      <c r="JP188" s="255">
        <f t="shared" si="334"/>
        <v>0</v>
      </c>
      <c r="JQ188" s="230">
        <f t="shared" si="335"/>
        <v>0</v>
      </c>
      <c r="JR188" s="231">
        <f t="shared" si="336"/>
        <v>0</v>
      </c>
      <c r="JS188" s="1"/>
      <c r="JT188" s="1"/>
      <c r="JU188" s="586">
        <v>160</v>
      </c>
      <c r="JV188" s="591"/>
      <c r="JW188" s="585"/>
      <c r="JX188" s="177">
        <v>160</v>
      </c>
      <c r="JY188" s="584"/>
      <c r="JZ188" s="585"/>
      <c r="KA188" s="205">
        <v>160</v>
      </c>
      <c r="KB188" s="591"/>
      <c r="KC188" s="585"/>
      <c r="KD188" s="205">
        <v>160</v>
      </c>
      <c r="KE188" s="591"/>
      <c r="KF188" s="585"/>
      <c r="KG188" s="177">
        <v>160</v>
      </c>
      <c r="KH188" s="584"/>
      <c r="KI188" s="585"/>
      <c r="KJ188" s="177">
        <v>160</v>
      </c>
      <c r="KK188" s="584"/>
      <c r="KL188" s="585"/>
      <c r="KM188" s="177">
        <v>160</v>
      </c>
      <c r="KN188" s="584"/>
      <c r="KO188" s="585"/>
      <c r="KP188" s="177">
        <v>160</v>
      </c>
      <c r="KQ188" s="584"/>
      <c r="KR188" s="585"/>
      <c r="KS188" s="256">
        <f t="shared" si="337"/>
        <v>0</v>
      </c>
      <c r="KT188" s="255">
        <f t="shared" si="338"/>
        <v>0</v>
      </c>
      <c r="KU188" s="230">
        <f t="shared" si="339"/>
        <v>0</v>
      </c>
      <c r="KV188" s="231">
        <f t="shared" si="340"/>
        <v>0</v>
      </c>
      <c r="KW188" s="1"/>
      <c r="KX188" s="1"/>
      <c r="KY188" s="589" t="s">
        <v>300</v>
      </c>
      <c r="KZ188" s="595">
        <v>160</v>
      </c>
      <c r="LA188" s="591"/>
      <c r="LB188" s="178"/>
      <c r="LC188" s="256">
        <f t="shared" si="341"/>
        <v>0</v>
      </c>
      <c r="LD188" s="231">
        <f t="shared" si="342"/>
        <v>0</v>
      </c>
      <c r="LE188" s="230">
        <f t="shared" si="343"/>
        <v>0</v>
      </c>
      <c r="LF188" s="255">
        <f t="shared" si="344"/>
        <v>0</v>
      </c>
      <c r="LG188" s="592"/>
      <c r="LH188" s="1"/>
      <c r="LI188" s="1"/>
      <c r="LJ188" s="232">
        <f t="shared" si="286"/>
        <v>0</v>
      </c>
      <c r="LK188" s="259">
        <f t="shared" si="287"/>
        <v>0</v>
      </c>
      <c r="LL188" s="230">
        <f t="shared" si="288"/>
        <v>0</v>
      </c>
      <c r="LM188" s="231">
        <f t="shared" si="289"/>
        <v>0</v>
      </c>
      <c r="LN188" s="234">
        <f t="shared" si="290"/>
        <v>0</v>
      </c>
      <c r="LO188" s="233">
        <f t="shared" si="291"/>
        <v>0</v>
      </c>
      <c r="LP188" s="230">
        <f t="shared" si="292"/>
        <v>0</v>
      </c>
      <c r="LQ188" s="255">
        <f t="shared" si="293"/>
        <v>0</v>
      </c>
      <c r="LR188" s="426">
        <f t="shared" si="294"/>
        <v>0</v>
      </c>
      <c r="LS188" s="434">
        <f t="shared" si="295"/>
        <v>0</v>
      </c>
      <c r="LT188" s="426">
        <f t="shared" si="296"/>
        <v>0</v>
      </c>
      <c r="LU188" s="431">
        <f t="shared" si="297"/>
        <v>0</v>
      </c>
      <c r="LV188" s="429" t="s">
        <v>343</v>
      </c>
      <c r="LW188" s="434" t="s">
        <v>343</v>
      </c>
      <c r="LX188" s="426">
        <f t="shared" si="298"/>
        <v>0</v>
      </c>
      <c r="LY188" s="431">
        <f t="shared" si="299"/>
        <v>0</v>
      </c>
      <c r="LZ188" s="1"/>
      <c r="MD188" s="26"/>
      <c r="ME188" s="26"/>
      <c r="MG188" s="26"/>
    </row>
    <row r="189" spans="2:345" s="4" customFormat="1" ht="16.5" customHeight="1" x14ac:dyDescent="0.25">
      <c r="B189" s="46" t="s">
        <v>375</v>
      </c>
      <c r="C189" s="952"/>
      <c r="D189" s="953"/>
      <c r="E189" s="313"/>
      <c r="F189" s="314"/>
      <c r="G189" s="315"/>
      <c r="H189" s="59"/>
      <c r="I189" s="57">
        <f>INT(ROUND(F189,2)*(IF(RIGHT(G189,1)="*",data!$J$11*H189+(IF(H189&gt;0, data!$K$11,0)),(IF(G189&gt;0,data!$J$11*RIGHT(G189,5)+data!$K$11,0)))))</f>
        <v>0</v>
      </c>
      <c r="J189" s="57">
        <f t="shared" si="300"/>
        <v>0</v>
      </c>
      <c r="K189" s="319"/>
      <c r="L189" s="320"/>
      <c r="M189" s="318"/>
      <c r="N189" s="57">
        <f>INT(ROUND(F189,2)*(IF(J189&gt;0,(IF(L189="ano",data!$J$6,0)),0)))</f>
        <v>0</v>
      </c>
      <c r="O189" s="61">
        <f t="shared" si="301"/>
        <v>0</v>
      </c>
      <c r="P189" s="63">
        <f t="shared" si="302"/>
        <v>0</v>
      </c>
      <c r="Q189" s="26"/>
      <c r="R189" s="292" t="str">
        <f t="shared" si="303"/>
        <v/>
      </c>
      <c r="S189" s="293" t="str">
        <f t="shared" si="304"/>
        <v/>
      </c>
      <c r="T189" s="65" t="s">
        <v>343</v>
      </c>
      <c r="U189" s="294" t="str">
        <f t="shared" si="305"/>
        <v/>
      </c>
      <c r="V189" s="4">
        <f t="shared" si="285"/>
        <v>0</v>
      </c>
      <c r="W189" s="26">
        <f t="shared" si="306"/>
        <v>0</v>
      </c>
      <c r="X189" s="26">
        <f>IF(OR(G189=data!$I$18,G189=data!$I$19,G189=data!$I$20,G189=data!$I$21,G189=data!$I$22,G189=data!$I$23,G189=data!$I$24,G189=data!$I$25,G189=data!$I$26,G189=data!$I$27,G189=data!$I$28,G189=data!$I$29,G189=data!$I$30,G189=data!$I$31,G189=data!$I$32,G189=data!$I$33,G189=data!$I$34,G189=data!$I$35,G189=data!$I$36,G189=data!$I$37,G189=data!$I$38,G189=data!$I$39,G189=data!$I$40,G189=data!$I$41,G189=data!$I$42,G189=data!$I$43,G189=data!$I$44),1,0)</f>
        <v>0</v>
      </c>
      <c r="Z189" s="179" t="s">
        <v>300</v>
      </c>
      <c r="AA189" s="10"/>
      <c r="AB189" s="10"/>
      <c r="AC189" s="171">
        <v>160</v>
      </c>
      <c r="AD189" s="336"/>
      <c r="AE189" s="227"/>
      <c r="AF189" s="171">
        <v>160</v>
      </c>
      <c r="AG189" s="336"/>
      <c r="AH189" s="227"/>
      <c r="AI189" s="171">
        <v>160</v>
      </c>
      <c r="AJ189" s="336"/>
      <c r="AK189" s="227"/>
      <c r="AL189" s="171">
        <v>160</v>
      </c>
      <c r="AM189" s="336"/>
      <c r="AN189" s="227"/>
      <c r="AO189" s="171">
        <v>160</v>
      </c>
      <c r="AP189" s="336"/>
      <c r="AQ189" s="227"/>
      <c r="AR189" s="171">
        <v>160</v>
      </c>
      <c r="AS189" s="336"/>
      <c r="AT189" s="227"/>
      <c r="AU189" s="171">
        <v>160</v>
      </c>
      <c r="AV189" s="336"/>
      <c r="AW189" s="227"/>
      <c r="AX189" s="171">
        <v>160</v>
      </c>
      <c r="AY189" s="336"/>
      <c r="AZ189" s="227"/>
      <c r="BA189" s="171">
        <v>160</v>
      </c>
      <c r="BB189" s="336"/>
      <c r="BC189" s="227"/>
      <c r="BD189" s="171">
        <v>160</v>
      </c>
      <c r="BE189" s="336"/>
      <c r="BF189" s="227"/>
      <c r="BG189" s="171">
        <v>160</v>
      </c>
      <c r="BH189" s="336"/>
      <c r="BI189" s="227"/>
      <c r="BJ189" s="171">
        <v>160</v>
      </c>
      <c r="BK189" s="336"/>
      <c r="BL189" s="227"/>
      <c r="BM189" s="337">
        <f t="shared" si="207"/>
        <v>0</v>
      </c>
      <c r="BN189" s="231">
        <f t="shared" si="307"/>
        <v>0</v>
      </c>
      <c r="BO189" s="230">
        <f t="shared" si="208"/>
        <v>0</v>
      </c>
      <c r="BP189" s="231">
        <f t="shared" si="308"/>
        <v>0</v>
      </c>
      <c r="BQ189" s="1"/>
      <c r="BR189" s="1"/>
      <c r="BS189" s="167">
        <v>160</v>
      </c>
      <c r="BT189" s="335"/>
      <c r="BU189" s="180"/>
      <c r="BV189" s="167">
        <v>160</v>
      </c>
      <c r="BW189" s="335"/>
      <c r="BX189" s="180"/>
      <c r="BY189" s="167">
        <v>160</v>
      </c>
      <c r="BZ189" s="335"/>
      <c r="CA189" s="180"/>
      <c r="CB189" s="167">
        <v>160</v>
      </c>
      <c r="CC189" s="335"/>
      <c r="CD189" s="180"/>
      <c r="CE189" s="167">
        <v>160</v>
      </c>
      <c r="CF189" s="335"/>
      <c r="CG189" s="180"/>
      <c r="CH189" s="167">
        <v>160</v>
      </c>
      <c r="CI189" s="335"/>
      <c r="CJ189" s="180"/>
      <c r="CK189" s="167">
        <v>160</v>
      </c>
      <c r="CL189" s="335"/>
      <c r="CM189" s="180"/>
      <c r="CN189" s="167">
        <v>160</v>
      </c>
      <c r="CO189" s="335"/>
      <c r="CP189" s="180"/>
      <c r="CQ189" s="256">
        <f t="shared" si="309"/>
        <v>0</v>
      </c>
      <c r="CR189" s="255">
        <f t="shared" si="310"/>
        <v>0</v>
      </c>
      <c r="CS189" s="230">
        <f t="shared" si="311"/>
        <v>0</v>
      </c>
      <c r="CT189" s="231">
        <f t="shared" si="312"/>
        <v>0</v>
      </c>
      <c r="CU189" s="1"/>
      <c r="CV189" s="1"/>
      <c r="CW189" s="167">
        <v>160</v>
      </c>
      <c r="CX189" s="351"/>
      <c r="CY189" s="172"/>
      <c r="CZ189" s="198">
        <v>160</v>
      </c>
      <c r="DA189" s="336"/>
      <c r="DB189" s="172"/>
      <c r="DC189" s="198">
        <v>160</v>
      </c>
      <c r="DD189" s="336"/>
      <c r="DE189" s="172"/>
      <c r="DF189" s="198">
        <v>160</v>
      </c>
      <c r="DG189" s="336"/>
      <c r="DH189" s="172"/>
      <c r="DI189" s="198">
        <v>160</v>
      </c>
      <c r="DJ189" s="336"/>
      <c r="DK189" s="172"/>
      <c r="DL189" s="167">
        <v>160</v>
      </c>
      <c r="DM189" s="351"/>
      <c r="DN189" s="172"/>
      <c r="DO189" s="198">
        <v>160</v>
      </c>
      <c r="DP189" s="336"/>
      <c r="DQ189" s="172"/>
      <c r="DR189" s="198">
        <v>160</v>
      </c>
      <c r="DS189" s="336"/>
      <c r="DT189" s="172"/>
      <c r="DU189" s="256">
        <f t="shared" si="313"/>
        <v>0</v>
      </c>
      <c r="DV189" s="255">
        <f t="shared" si="314"/>
        <v>0</v>
      </c>
      <c r="DW189" s="230">
        <f t="shared" si="315"/>
        <v>0</v>
      </c>
      <c r="DX189" s="231">
        <f t="shared" si="316"/>
        <v>0</v>
      </c>
      <c r="DY189" s="1"/>
      <c r="DZ189" s="1"/>
      <c r="EA189" s="357">
        <v>160</v>
      </c>
      <c r="EB189" s="335"/>
      <c r="EC189" s="172"/>
      <c r="ED189" s="198">
        <v>160</v>
      </c>
      <c r="EE189" s="335"/>
      <c r="EF189" s="172"/>
      <c r="EG189" s="198">
        <v>160</v>
      </c>
      <c r="EH189" s="335"/>
      <c r="EI189" s="172"/>
      <c r="EJ189" s="198">
        <v>160</v>
      </c>
      <c r="EK189" s="335"/>
      <c r="EL189" s="172"/>
      <c r="EM189" s="167">
        <v>160</v>
      </c>
      <c r="EN189" s="351"/>
      <c r="EO189" s="172"/>
      <c r="EP189" s="198">
        <v>160</v>
      </c>
      <c r="EQ189" s="335"/>
      <c r="ER189" s="172"/>
      <c r="ES189" s="167">
        <v>160</v>
      </c>
      <c r="ET189" s="351"/>
      <c r="EU189" s="172"/>
      <c r="EV189" s="198">
        <v>160</v>
      </c>
      <c r="EW189" s="335"/>
      <c r="EX189" s="172"/>
      <c r="EY189" s="256">
        <f t="shared" si="317"/>
        <v>0</v>
      </c>
      <c r="EZ189" s="255">
        <f t="shared" si="318"/>
        <v>0</v>
      </c>
      <c r="FA189" s="230">
        <f t="shared" si="319"/>
        <v>0</v>
      </c>
      <c r="FB189" s="231">
        <f t="shared" si="320"/>
        <v>0</v>
      </c>
      <c r="FC189" s="1"/>
      <c r="FD189" s="1"/>
      <c r="FE189" s="357">
        <v>160</v>
      </c>
      <c r="FF189" s="335"/>
      <c r="FG189" s="172"/>
      <c r="FH189" s="198">
        <v>160</v>
      </c>
      <c r="FI189" s="335"/>
      <c r="FJ189" s="172"/>
      <c r="FK189" s="198">
        <v>160</v>
      </c>
      <c r="FL189" s="335"/>
      <c r="FM189" s="172"/>
      <c r="FN189" s="198">
        <v>160</v>
      </c>
      <c r="FO189" s="335"/>
      <c r="FP189" s="172"/>
      <c r="FQ189" s="198">
        <v>160</v>
      </c>
      <c r="FR189" s="335"/>
      <c r="FS189" s="172"/>
      <c r="FT189" s="198">
        <v>160</v>
      </c>
      <c r="FU189" s="335"/>
      <c r="FV189" s="172"/>
      <c r="FW189" s="198">
        <v>160</v>
      </c>
      <c r="FX189" s="335"/>
      <c r="FY189" s="172"/>
      <c r="FZ189" s="198">
        <v>160</v>
      </c>
      <c r="GA189" s="335"/>
      <c r="GB189" s="172"/>
      <c r="GC189" s="256">
        <f t="shared" si="321"/>
        <v>0</v>
      </c>
      <c r="GD189" s="255">
        <f t="shared" si="322"/>
        <v>0</v>
      </c>
      <c r="GE189" s="230">
        <f t="shared" si="323"/>
        <v>0</v>
      </c>
      <c r="GF189" s="231">
        <f t="shared" si="324"/>
        <v>0</v>
      </c>
      <c r="GG189" s="1"/>
      <c r="GH189" s="1"/>
      <c r="GI189" s="357">
        <v>160</v>
      </c>
      <c r="GJ189" s="335"/>
      <c r="GK189" s="172"/>
      <c r="GL189" s="198">
        <v>160</v>
      </c>
      <c r="GM189" s="335"/>
      <c r="GN189" s="172"/>
      <c r="GO189" s="167">
        <v>160</v>
      </c>
      <c r="GP189" s="351"/>
      <c r="GQ189" s="172"/>
      <c r="GR189" s="167">
        <v>160</v>
      </c>
      <c r="GS189" s="351"/>
      <c r="GT189" s="172"/>
      <c r="GU189" s="167">
        <v>160</v>
      </c>
      <c r="GV189" s="351"/>
      <c r="GW189" s="172"/>
      <c r="GX189" s="167">
        <v>160</v>
      </c>
      <c r="GY189" s="351"/>
      <c r="GZ189" s="172"/>
      <c r="HA189" s="198">
        <v>160</v>
      </c>
      <c r="HB189" s="335"/>
      <c r="HC189" s="172"/>
      <c r="HD189" s="198">
        <v>160</v>
      </c>
      <c r="HE189" s="335"/>
      <c r="HF189" s="172"/>
      <c r="HG189" s="256">
        <f t="shared" si="325"/>
        <v>0</v>
      </c>
      <c r="HH189" s="255">
        <f t="shared" si="326"/>
        <v>0</v>
      </c>
      <c r="HI189" s="230">
        <f t="shared" si="327"/>
        <v>0</v>
      </c>
      <c r="HJ189" s="231">
        <f t="shared" si="328"/>
        <v>0</v>
      </c>
      <c r="HK189" s="1"/>
      <c r="HL189" s="1"/>
      <c r="HM189" s="167">
        <v>160</v>
      </c>
      <c r="HN189" s="351"/>
      <c r="HO189" s="172"/>
      <c r="HP189" s="167">
        <v>160</v>
      </c>
      <c r="HQ189" s="351"/>
      <c r="HR189" s="172"/>
      <c r="HS189" s="167">
        <v>160</v>
      </c>
      <c r="HT189" s="351"/>
      <c r="HU189" s="172"/>
      <c r="HV189" s="167">
        <v>160</v>
      </c>
      <c r="HW189" s="351"/>
      <c r="HX189" s="172"/>
      <c r="HY189" s="167">
        <v>160</v>
      </c>
      <c r="HZ189" s="351"/>
      <c r="IA189" s="172"/>
      <c r="IB189" s="167">
        <v>160</v>
      </c>
      <c r="IC189" s="351"/>
      <c r="ID189" s="172"/>
      <c r="IE189" s="167">
        <v>160</v>
      </c>
      <c r="IF189" s="351"/>
      <c r="IG189" s="172"/>
      <c r="IH189" s="167">
        <v>160</v>
      </c>
      <c r="II189" s="351"/>
      <c r="IJ189" s="172"/>
      <c r="IK189" s="256">
        <f t="shared" si="329"/>
        <v>0</v>
      </c>
      <c r="IL189" s="255">
        <f t="shared" si="330"/>
        <v>0</v>
      </c>
      <c r="IM189" s="230">
        <f t="shared" si="331"/>
        <v>0</v>
      </c>
      <c r="IN189" s="231">
        <f t="shared" si="332"/>
        <v>0</v>
      </c>
      <c r="IO189" s="1"/>
      <c r="IP189" s="1"/>
      <c r="IQ189" s="167">
        <v>160</v>
      </c>
      <c r="IR189" s="351"/>
      <c r="IS189" s="172"/>
      <c r="IT189" s="167">
        <v>160</v>
      </c>
      <c r="IU189" s="351"/>
      <c r="IV189" s="172"/>
      <c r="IW189" s="167">
        <v>160</v>
      </c>
      <c r="IX189" s="351"/>
      <c r="IY189" s="172"/>
      <c r="IZ189" s="167">
        <v>160</v>
      </c>
      <c r="JA189" s="351"/>
      <c r="JB189" s="172"/>
      <c r="JC189" s="167">
        <v>160</v>
      </c>
      <c r="JD189" s="351"/>
      <c r="JE189" s="172"/>
      <c r="JF189" s="167">
        <v>160</v>
      </c>
      <c r="JG189" s="351"/>
      <c r="JH189" s="172"/>
      <c r="JI189" s="209">
        <v>160</v>
      </c>
      <c r="JJ189" s="351"/>
      <c r="JK189" s="172"/>
      <c r="JL189" s="167">
        <v>160</v>
      </c>
      <c r="JM189" s="351"/>
      <c r="JN189" s="172"/>
      <c r="JO189" s="256">
        <f t="shared" si="333"/>
        <v>0</v>
      </c>
      <c r="JP189" s="255">
        <f t="shared" si="334"/>
        <v>0</v>
      </c>
      <c r="JQ189" s="230">
        <f t="shared" si="335"/>
        <v>0</v>
      </c>
      <c r="JR189" s="231">
        <f t="shared" si="336"/>
        <v>0</v>
      </c>
      <c r="JS189" s="1"/>
      <c r="JT189" s="1"/>
      <c r="JU189" s="357">
        <v>160</v>
      </c>
      <c r="JV189" s="335"/>
      <c r="JW189" s="172"/>
      <c r="JX189" s="167">
        <v>160</v>
      </c>
      <c r="JY189" s="351"/>
      <c r="JZ189" s="172"/>
      <c r="KA189" s="198">
        <v>160</v>
      </c>
      <c r="KB189" s="335"/>
      <c r="KC189" s="172"/>
      <c r="KD189" s="198">
        <v>160</v>
      </c>
      <c r="KE189" s="335"/>
      <c r="KF189" s="172"/>
      <c r="KG189" s="167">
        <v>160</v>
      </c>
      <c r="KH189" s="351"/>
      <c r="KI189" s="172"/>
      <c r="KJ189" s="167">
        <v>160</v>
      </c>
      <c r="KK189" s="351"/>
      <c r="KL189" s="172"/>
      <c r="KM189" s="167">
        <v>160</v>
      </c>
      <c r="KN189" s="351"/>
      <c r="KO189" s="172"/>
      <c r="KP189" s="167">
        <v>160</v>
      </c>
      <c r="KQ189" s="351"/>
      <c r="KR189" s="172"/>
      <c r="KS189" s="256">
        <f t="shared" si="337"/>
        <v>0</v>
      </c>
      <c r="KT189" s="255">
        <f t="shared" si="338"/>
        <v>0</v>
      </c>
      <c r="KU189" s="230">
        <f t="shared" si="339"/>
        <v>0</v>
      </c>
      <c r="KV189" s="231">
        <f t="shared" si="340"/>
        <v>0</v>
      </c>
      <c r="KW189" s="1"/>
      <c r="KX189" s="1"/>
      <c r="KY189" s="287" t="s">
        <v>300</v>
      </c>
      <c r="KZ189" s="365">
        <v>160</v>
      </c>
      <c r="LA189" s="335"/>
      <c r="LB189" s="180"/>
      <c r="LC189" s="256">
        <f t="shared" si="341"/>
        <v>0</v>
      </c>
      <c r="LD189" s="231">
        <f t="shared" si="342"/>
        <v>0</v>
      </c>
      <c r="LE189" s="230">
        <f t="shared" si="343"/>
        <v>0</v>
      </c>
      <c r="LF189" s="255">
        <f t="shared" si="344"/>
        <v>0</v>
      </c>
      <c r="LG189" s="297"/>
      <c r="LH189" s="1"/>
      <c r="LI189" s="1"/>
      <c r="LJ189" s="232">
        <f t="shared" si="286"/>
        <v>0</v>
      </c>
      <c r="LK189" s="259">
        <f t="shared" si="287"/>
        <v>0</v>
      </c>
      <c r="LL189" s="230">
        <f t="shared" si="288"/>
        <v>0</v>
      </c>
      <c r="LM189" s="231">
        <f t="shared" si="289"/>
        <v>0</v>
      </c>
      <c r="LN189" s="234">
        <f t="shared" si="290"/>
        <v>0</v>
      </c>
      <c r="LO189" s="233">
        <f t="shared" si="291"/>
        <v>0</v>
      </c>
      <c r="LP189" s="230">
        <f t="shared" si="292"/>
        <v>0</v>
      </c>
      <c r="LQ189" s="255">
        <f t="shared" si="293"/>
        <v>0</v>
      </c>
      <c r="LR189" s="426">
        <f t="shared" si="294"/>
        <v>0</v>
      </c>
      <c r="LS189" s="434">
        <f t="shared" si="295"/>
        <v>0</v>
      </c>
      <c r="LT189" s="426">
        <f t="shared" si="296"/>
        <v>0</v>
      </c>
      <c r="LU189" s="431">
        <f t="shared" si="297"/>
        <v>0</v>
      </c>
      <c r="LV189" s="429" t="s">
        <v>343</v>
      </c>
      <c r="LW189" s="434" t="s">
        <v>343</v>
      </c>
      <c r="LX189" s="426">
        <f t="shared" si="298"/>
        <v>0</v>
      </c>
      <c r="LY189" s="431">
        <f t="shared" si="299"/>
        <v>0</v>
      </c>
      <c r="LZ189" s="1"/>
      <c r="MD189" s="26"/>
      <c r="ME189" s="26"/>
      <c r="MG189" s="26"/>
    </row>
    <row r="190" spans="2:345" s="4" customFormat="1" ht="15" hidden="1" customHeight="1" x14ac:dyDescent="0.25">
      <c r="B190" s="46"/>
      <c r="C190" s="948"/>
      <c r="D190" s="949"/>
      <c r="E190" s="601"/>
      <c r="F190" s="602"/>
      <c r="G190" s="603"/>
      <c r="H190" s="58"/>
      <c r="I190" s="57">
        <f>INT(ROUND(F190,2)*(IF(RIGHT(G190,1)="*",data!$J$11*H190+(IF(H190&gt;0, data!$K$11,0)),(IF(G190&gt;0,data!$J$11*RIGHT(G190,5)+data!$K$11,0)))))</f>
        <v>0</v>
      </c>
      <c r="J190" s="57">
        <f t="shared" si="300"/>
        <v>0</v>
      </c>
      <c r="K190" s="594"/>
      <c r="L190" s="567"/>
      <c r="M190" s="131"/>
      <c r="N190" s="57">
        <f>INT(ROUND(F190,2)*(IF(J190&gt;0,(IF(L190="ano",data!$J$6,0)),0)))</f>
        <v>0</v>
      </c>
      <c r="O190" s="61">
        <f t="shared" si="301"/>
        <v>0</v>
      </c>
      <c r="P190" s="63">
        <f t="shared" si="302"/>
        <v>0</v>
      </c>
      <c r="Q190" s="26"/>
      <c r="R190" s="292" t="str">
        <f t="shared" si="303"/>
        <v/>
      </c>
      <c r="S190" s="293" t="str">
        <f t="shared" si="304"/>
        <v/>
      </c>
      <c r="T190" s="65" t="s">
        <v>343</v>
      </c>
      <c r="U190" s="294" t="str">
        <f t="shared" si="305"/>
        <v/>
      </c>
      <c r="V190" s="4">
        <f t="shared" si="285"/>
        <v>0</v>
      </c>
      <c r="W190" s="26">
        <f t="shared" si="306"/>
        <v>0</v>
      </c>
      <c r="X190" s="26">
        <f>IF(OR(G190=data!$I$18,G190=data!$I$19,G190=data!$I$20,G190=data!$I$21,G190=data!$I$22,G190=data!$I$23,G190=data!$I$24,G190=data!$I$25,G190=data!$I$26,G190=data!$I$27,G190=data!$I$28,G190=data!$I$29,G190=data!$I$30,G190=data!$I$31,G190=data!$I$32,G190=data!$I$33,G190=data!$I$34,G190=data!$I$35,G190=data!$I$36,G190=data!$I$37,G190=data!$I$38,G190=data!$I$39,G190=data!$I$40,G190=data!$I$41,G190=data!$I$42,G190=data!$I$43,G190=data!$I$44),1,0)</f>
        <v>0</v>
      </c>
      <c r="Z190" s="176" t="s">
        <v>300</v>
      </c>
      <c r="AA190" s="10"/>
      <c r="AB190" s="10"/>
      <c r="AC190" s="578">
        <v>160</v>
      </c>
      <c r="AD190" s="579"/>
      <c r="AE190" s="580"/>
      <c r="AF190" s="578">
        <v>160</v>
      </c>
      <c r="AG190" s="579"/>
      <c r="AH190" s="580"/>
      <c r="AI190" s="578">
        <v>160</v>
      </c>
      <c r="AJ190" s="579"/>
      <c r="AK190" s="580"/>
      <c r="AL190" s="578">
        <v>160</v>
      </c>
      <c r="AM190" s="579"/>
      <c r="AN190" s="580"/>
      <c r="AO190" s="578">
        <v>160</v>
      </c>
      <c r="AP190" s="579"/>
      <c r="AQ190" s="580"/>
      <c r="AR190" s="578">
        <v>160</v>
      </c>
      <c r="AS190" s="579"/>
      <c r="AT190" s="580"/>
      <c r="AU190" s="578">
        <v>160</v>
      </c>
      <c r="AV190" s="579"/>
      <c r="AW190" s="580"/>
      <c r="AX190" s="578">
        <v>160</v>
      </c>
      <c r="AY190" s="579"/>
      <c r="AZ190" s="580"/>
      <c r="BA190" s="578">
        <v>160</v>
      </c>
      <c r="BB190" s="579"/>
      <c r="BC190" s="580"/>
      <c r="BD190" s="578">
        <v>160</v>
      </c>
      <c r="BE190" s="579"/>
      <c r="BF190" s="580"/>
      <c r="BG190" s="578">
        <v>160</v>
      </c>
      <c r="BH190" s="579"/>
      <c r="BI190" s="580"/>
      <c r="BJ190" s="578">
        <v>160</v>
      </c>
      <c r="BK190" s="579"/>
      <c r="BL190" s="580"/>
      <c r="BM190" s="337">
        <f t="shared" si="207"/>
        <v>0</v>
      </c>
      <c r="BN190" s="231">
        <f t="shared" si="307"/>
        <v>0</v>
      </c>
      <c r="BO190" s="230">
        <f t="shared" si="208"/>
        <v>0</v>
      </c>
      <c r="BP190" s="231">
        <f t="shared" si="308"/>
        <v>0</v>
      </c>
      <c r="BQ190" s="1"/>
      <c r="BR190" s="1"/>
      <c r="BS190" s="177">
        <v>160</v>
      </c>
      <c r="BT190" s="591"/>
      <c r="BU190" s="178"/>
      <c r="BV190" s="177">
        <v>160</v>
      </c>
      <c r="BW190" s="591"/>
      <c r="BX190" s="178"/>
      <c r="BY190" s="177">
        <v>160</v>
      </c>
      <c r="BZ190" s="591"/>
      <c r="CA190" s="178"/>
      <c r="CB190" s="177">
        <v>160</v>
      </c>
      <c r="CC190" s="591"/>
      <c r="CD190" s="178"/>
      <c r="CE190" s="177">
        <v>160</v>
      </c>
      <c r="CF190" s="591"/>
      <c r="CG190" s="178"/>
      <c r="CH190" s="177">
        <v>160</v>
      </c>
      <c r="CI190" s="591"/>
      <c r="CJ190" s="178"/>
      <c r="CK190" s="177">
        <v>160</v>
      </c>
      <c r="CL190" s="591"/>
      <c r="CM190" s="178"/>
      <c r="CN190" s="177">
        <v>160</v>
      </c>
      <c r="CO190" s="591"/>
      <c r="CP190" s="178"/>
      <c r="CQ190" s="256">
        <f t="shared" si="309"/>
        <v>0</v>
      </c>
      <c r="CR190" s="255">
        <f t="shared" si="310"/>
        <v>0</v>
      </c>
      <c r="CS190" s="230">
        <f t="shared" si="311"/>
        <v>0</v>
      </c>
      <c r="CT190" s="231">
        <f t="shared" si="312"/>
        <v>0</v>
      </c>
      <c r="CU190" s="1"/>
      <c r="CV190" s="1"/>
      <c r="CW190" s="177">
        <v>160</v>
      </c>
      <c r="CX190" s="584"/>
      <c r="CY190" s="585"/>
      <c r="CZ190" s="205">
        <v>160</v>
      </c>
      <c r="DA190" s="579"/>
      <c r="DB190" s="585"/>
      <c r="DC190" s="205">
        <v>160</v>
      </c>
      <c r="DD190" s="579"/>
      <c r="DE190" s="585"/>
      <c r="DF190" s="205">
        <v>160</v>
      </c>
      <c r="DG190" s="579"/>
      <c r="DH190" s="585"/>
      <c r="DI190" s="205">
        <v>160</v>
      </c>
      <c r="DJ190" s="579"/>
      <c r="DK190" s="585"/>
      <c r="DL190" s="177">
        <v>160</v>
      </c>
      <c r="DM190" s="584"/>
      <c r="DN190" s="585"/>
      <c r="DO190" s="205">
        <v>160</v>
      </c>
      <c r="DP190" s="579"/>
      <c r="DQ190" s="585"/>
      <c r="DR190" s="205">
        <v>160</v>
      </c>
      <c r="DS190" s="579"/>
      <c r="DT190" s="585"/>
      <c r="DU190" s="256">
        <f t="shared" si="313"/>
        <v>0</v>
      </c>
      <c r="DV190" s="255">
        <f t="shared" si="314"/>
        <v>0</v>
      </c>
      <c r="DW190" s="230">
        <f t="shared" si="315"/>
        <v>0</v>
      </c>
      <c r="DX190" s="231">
        <f t="shared" si="316"/>
        <v>0</v>
      </c>
      <c r="DY190" s="1"/>
      <c r="DZ190" s="1"/>
      <c r="EA190" s="586">
        <v>160</v>
      </c>
      <c r="EB190" s="591"/>
      <c r="EC190" s="585"/>
      <c r="ED190" s="205">
        <v>160</v>
      </c>
      <c r="EE190" s="591"/>
      <c r="EF190" s="585"/>
      <c r="EG190" s="205">
        <v>160</v>
      </c>
      <c r="EH190" s="591"/>
      <c r="EI190" s="585"/>
      <c r="EJ190" s="205">
        <v>160</v>
      </c>
      <c r="EK190" s="591"/>
      <c r="EL190" s="585"/>
      <c r="EM190" s="177">
        <v>160</v>
      </c>
      <c r="EN190" s="584"/>
      <c r="EO190" s="585"/>
      <c r="EP190" s="205">
        <v>160</v>
      </c>
      <c r="EQ190" s="591"/>
      <c r="ER190" s="585"/>
      <c r="ES190" s="177">
        <v>160</v>
      </c>
      <c r="ET190" s="584"/>
      <c r="EU190" s="585"/>
      <c r="EV190" s="205">
        <v>160</v>
      </c>
      <c r="EW190" s="591"/>
      <c r="EX190" s="585"/>
      <c r="EY190" s="256">
        <f t="shared" si="317"/>
        <v>0</v>
      </c>
      <c r="EZ190" s="255">
        <f t="shared" si="318"/>
        <v>0</v>
      </c>
      <c r="FA190" s="230">
        <f t="shared" si="319"/>
        <v>0</v>
      </c>
      <c r="FB190" s="231">
        <f t="shared" si="320"/>
        <v>0</v>
      </c>
      <c r="FC190" s="1"/>
      <c r="FD190" s="1"/>
      <c r="FE190" s="586">
        <v>160</v>
      </c>
      <c r="FF190" s="591"/>
      <c r="FG190" s="585"/>
      <c r="FH190" s="205">
        <v>160</v>
      </c>
      <c r="FI190" s="591"/>
      <c r="FJ190" s="585"/>
      <c r="FK190" s="205">
        <v>160</v>
      </c>
      <c r="FL190" s="591"/>
      <c r="FM190" s="585"/>
      <c r="FN190" s="205">
        <v>160</v>
      </c>
      <c r="FO190" s="591"/>
      <c r="FP190" s="585"/>
      <c r="FQ190" s="205">
        <v>160</v>
      </c>
      <c r="FR190" s="591"/>
      <c r="FS190" s="585"/>
      <c r="FT190" s="205">
        <v>160</v>
      </c>
      <c r="FU190" s="591"/>
      <c r="FV190" s="585"/>
      <c r="FW190" s="205">
        <v>160</v>
      </c>
      <c r="FX190" s="591"/>
      <c r="FY190" s="585"/>
      <c r="FZ190" s="205">
        <v>160</v>
      </c>
      <c r="GA190" s="591"/>
      <c r="GB190" s="585"/>
      <c r="GC190" s="256">
        <f t="shared" si="321"/>
        <v>0</v>
      </c>
      <c r="GD190" s="255">
        <f t="shared" si="322"/>
        <v>0</v>
      </c>
      <c r="GE190" s="230">
        <f t="shared" si="323"/>
        <v>0</v>
      </c>
      <c r="GF190" s="231">
        <f t="shared" si="324"/>
        <v>0</v>
      </c>
      <c r="GG190" s="1"/>
      <c r="GH190" s="1"/>
      <c r="GI190" s="586">
        <v>160</v>
      </c>
      <c r="GJ190" s="591"/>
      <c r="GK190" s="585"/>
      <c r="GL190" s="205">
        <v>160</v>
      </c>
      <c r="GM190" s="591"/>
      <c r="GN190" s="585"/>
      <c r="GO190" s="177">
        <v>160</v>
      </c>
      <c r="GP190" s="584"/>
      <c r="GQ190" s="585"/>
      <c r="GR190" s="177">
        <v>160</v>
      </c>
      <c r="GS190" s="584"/>
      <c r="GT190" s="585"/>
      <c r="GU190" s="177">
        <v>160</v>
      </c>
      <c r="GV190" s="584"/>
      <c r="GW190" s="585"/>
      <c r="GX190" s="177">
        <v>160</v>
      </c>
      <c r="GY190" s="584"/>
      <c r="GZ190" s="585"/>
      <c r="HA190" s="205">
        <v>160</v>
      </c>
      <c r="HB190" s="591"/>
      <c r="HC190" s="585"/>
      <c r="HD190" s="205">
        <v>160</v>
      </c>
      <c r="HE190" s="591"/>
      <c r="HF190" s="585"/>
      <c r="HG190" s="256">
        <f t="shared" si="325"/>
        <v>0</v>
      </c>
      <c r="HH190" s="255">
        <f t="shared" si="326"/>
        <v>0</v>
      </c>
      <c r="HI190" s="230">
        <f t="shared" si="327"/>
        <v>0</v>
      </c>
      <c r="HJ190" s="231">
        <f t="shared" si="328"/>
        <v>0</v>
      </c>
      <c r="HK190" s="1"/>
      <c r="HL190" s="1"/>
      <c r="HM190" s="177">
        <v>160</v>
      </c>
      <c r="HN190" s="584"/>
      <c r="HO190" s="585"/>
      <c r="HP190" s="177">
        <v>160</v>
      </c>
      <c r="HQ190" s="584"/>
      <c r="HR190" s="585"/>
      <c r="HS190" s="177">
        <v>160</v>
      </c>
      <c r="HT190" s="584"/>
      <c r="HU190" s="585"/>
      <c r="HV190" s="177">
        <v>160</v>
      </c>
      <c r="HW190" s="584"/>
      <c r="HX190" s="585"/>
      <c r="HY190" s="177">
        <v>160</v>
      </c>
      <c r="HZ190" s="584"/>
      <c r="IA190" s="585"/>
      <c r="IB190" s="177">
        <v>160</v>
      </c>
      <c r="IC190" s="584"/>
      <c r="ID190" s="585"/>
      <c r="IE190" s="177">
        <v>160</v>
      </c>
      <c r="IF190" s="584"/>
      <c r="IG190" s="585"/>
      <c r="IH190" s="177">
        <v>160</v>
      </c>
      <c r="II190" s="584"/>
      <c r="IJ190" s="585"/>
      <c r="IK190" s="256">
        <f t="shared" si="329"/>
        <v>0</v>
      </c>
      <c r="IL190" s="255">
        <f t="shared" si="330"/>
        <v>0</v>
      </c>
      <c r="IM190" s="230">
        <f t="shared" si="331"/>
        <v>0</v>
      </c>
      <c r="IN190" s="231">
        <f t="shared" si="332"/>
        <v>0</v>
      </c>
      <c r="IO190" s="1"/>
      <c r="IP190" s="1"/>
      <c r="IQ190" s="177">
        <v>160</v>
      </c>
      <c r="IR190" s="584"/>
      <c r="IS190" s="585"/>
      <c r="IT190" s="177">
        <v>160</v>
      </c>
      <c r="IU190" s="584"/>
      <c r="IV190" s="585"/>
      <c r="IW190" s="177">
        <v>160</v>
      </c>
      <c r="IX190" s="584"/>
      <c r="IY190" s="585"/>
      <c r="IZ190" s="177">
        <v>160</v>
      </c>
      <c r="JA190" s="584"/>
      <c r="JB190" s="585"/>
      <c r="JC190" s="177">
        <v>160</v>
      </c>
      <c r="JD190" s="584"/>
      <c r="JE190" s="585"/>
      <c r="JF190" s="177">
        <v>160</v>
      </c>
      <c r="JG190" s="584"/>
      <c r="JH190" s="585"/>
      <c r="JI190" s="568">
        <v>160</v>
      </c>
      <c r="JJ190" s="584"/>
      <c r="JK190" s="585"/>
      <c r="JL190" s="177">
        <v>160</v>
      </c>
      <c r="JM190" s="584"/>
      <c r="JN190" s="585"/>
      <c r="JO190" s="256">
        <f t="shared" si="333"/>
        <v>0</v>
      </c>
      <c r="JP190" s="255">
        <f t="shared" si="334"/>
        <v>0</v>
      </c>
      <c r="JQ190" s="230">
        <f t="shared" si="335"/>
        <v>0</v>
      </c>
      <c r="JR190" s="231">
        <f t="shared" si="336"/>
        <v>0</v>
      </c>
      <c r="JS190" s="1"/>
      <c r="JT190" s="1"/>
      <c r="JU190" s="586">
        <v>160</v>
      </c>
      <c r="JV190" s="591"/>
      <c r="JW190" s="585"/>
      <c r="JX190" s="177">
        <v>160</v>
      </c>
      <c r="JY190" s="584"/>
      <c r="JZ190" s="585"/>
      <c r="KA190" s="205">
        <v>160</v>
      </c>
      <c r="KB190" s="591"/>
      <c r="KC190" s="585"/>
      <c r="KD190" s="205">
        <v>160</v>
      </c>
      <c r="KE190" s="591"/>
      <c r="KF190" s="585"/>
      <c r="KG190" s="177">
        <v>160</v>
      </c>
      <c r="KH190" s="584"/>
      <c r="KI190" s="585"/>
      <c r="KJ190" s="177">
        <v>160</v>
      </c>
      <c r="KK190" s="584"/>
      <c r="KL190" s="585"/>
      <c r="KM190" s="177">
        <v>160</v>
      </c>
      <c r="KN190" s="584"/>
      <c r="KO190" s="585"/>
      <c r="KP190" s="177">
        <v>160</v>
      </c>
      <c r="KQ190" s="584"/>
      <c r="KR190" s="585"/>
      <c r="KS190" s="256">
        <f t="shared" si="337"/>
        <v>0</v>
      </c>
      <c r="KT190" s="255">
        <f t="shared" si="338"/>
        <v>0</v>
      </c>
      <c r="KU190" s="230">
        <f t="shared" si="339"/>
        <v>0</v>
      </c>
      <c r="KV190" s="231">
        <f t="shared" si="340"/>
        <v>0</v>
      </c>
      <c r="KW190" s="1"/>
      <c r="KX190" s="1"/>
      <c r="KY190" s="589" t="s">
        <v>300</v>
      </c>
      <c r="KZ190" s="595">
        <v>160</v>
      </c>
      <c r="LA190" s="591"/>
      <c r="LB190" s="178"/>
      <c r="LC190" s="256">
        <f t="shared" si="341"/>
        <v>0</v>
      </c>
      <c r="LD190" s="231">
        <f t="shared" si="342"/>
        <v>0</v>
      </c>
      <c r="LE190" s="230">
        <f t="shared" si="343"/>
        <v>0</v>
      </c>
      <c r="LF190" s="255">
        <f t="shared" si="344"/>
        <v>0</v>
      </c>
      <c r="LG190" s="592"/>
      <c r="LH190" s="1"/>
      <c r="LI190" s="1"/>
      <c r="LJ190" s="232">
        <f t="shared" si="286"/>
        <v>0</v>
      </c>
      <c r="LK190" s="259">
        <f t="shared" si="287"/>
        <v>0</v>
      </c>
      <c r="LL190" s="230">
        <f t="shared" si="288"/>
        <v>0</v>
      </c>
      <c r="LM190" s="231">
        <f t="shared" si="289"/>
        <v>0</v>
      </c>
      <c r="LN190" s="234">
        <f t="shared" si="290"/>
        <v>0</v>
      </c>
      <c r="LO190" s="233">
        <f t="shared" si="291"/>
        <v>0</v>
      </c>
      <c r="LP190" s="230">
        <f t="shared" si="292"/>
        <v>0</v>
      </c>
      <c r="LQ190" s="255">
        <f t="shared" si="293"/>
        <v>0</v>
      </c>
      <c r="LR190" s="426">
        <f t="shared" si="294"/>
        <v>0</v>
      </c>
      <c r="LS190" s="434">
        <f t="shared" si="295"/>
        <v>0</v>
      </c>
      <c r="LT190" s="426">
        <f t="shared" si="296"/>
        <v>0</v>
      </c>
      <c r="LU190" s="431">
        <f t="shared" si="297"/>
        <v>0</v>
      </c>
      <c r="LV190" s="429" t="s">
        <v>343</v>
      </c>
      <c r="LW190" s="434" t="s">
        <v>343</v>
      </c>
      <c r="LX190" s="426">
        <f t="shared" si="298"/>
        <v>0</v>
      </c>
      <c r="LY190" s="431">
        <f t="shared" si="299"/>
        <v>0</v>
      </c>
      <c r="LZ190" s="1"/>
      <c r="MD190" s="26"/>
      <c r="ME190" s="26"/>
      <c r="MG190" s="26"/>
    </row>
    <row r="191" spans="2:345" s="4" customFormat="1" ht="16.5" customHeight="1" x14ac:dyDescent="0.25">
      <c r="B191" s="46" t="s">
        <v>376</v>
      </c>
      <c r="C191" s="952"/>
      <c r="D191" s="953"/>
      <c r="E191" s="313"/>
      <c r="F191" s="314"/>
      <c r="G191" s="315"/>
      <c r="H191" s="59"/>
      <c r="I191" s="57">
        <f>INT(ROUND(F191,2)*(IF(RIGHT(G191,1)="*",data!$J$11*H191+(IF(H191&gt;0, data!$K$11,0)),(IF(G191&gt;0,data!$J$11*RIGHT(G191,5)+data!$K$11,0)))))</f>
        <v>0</v>
      </c>
      <c r="J191" s="57">
        <f t="shared" si="300"/>
        <v>0</v>
      </c>
      <c r="K191" s="319"/>
      <c r="L191" s="320"/>
      <c r="M191" s="318"/>
      <c r="N191" s="57">
        <f>INT(ROUND(F191,2)*(IF(J191&gt;0,(IF(L191="ano",data!$J$6,0)),0)))</f>
        <v>0</v>
      </c>
      <c r="O191" s="61">
        <f t="shared" si="301"/>
        <v>0</v>
      </c>
      <c r="P191" s="63">
        <f t="shared" si="302"/>
        <v>0</v>
      </c>
      <c r="Q191" s="26"/>
      <c r="R191" s="292" t="str">
        <f t="shared" si="303"/>
        <v/>
      </c>
      <c r="S191" s="293" t="str">
        <f t="shared" si="304"/>
        <v/>
      </c>
      <c r="T191" s="65" t="s">
        <v>343</v>
      </c>
      <c r="U191" s="294" t="str">
        <f t="shared" si="305"/>
        <v/>
      </c>
      <c r="V191" s="4">
        <f t="shared" si="285"/>
        <v>0</v>
      </c>
      <c r="W191" s="26">
        <f t="shared" si="306"/>
        <v>0</v>
      </c>
      <c r="X191" s="26">
        <f>IF(OR(G191=data!$I$18,G191=data!$I$19,G191=data!$I$20,G191=data!$I$21,G191=data!$I$22,G191=data!$I$23,G191=data!$I$24,G191=data!$I$25,G191=data!$I$26,G191=data!$I$27,G191=data!$I$28,G191=data!$I$29,G191=data!$I$30,G191=data!$I$31,G191=data!$I$32,G191=data!$I$33,G191=data!$I$34,G191=data!$I$35,G191=data!$I$36,G191=data!$I$37,G191=data!$I$38,G191=data!$I$39,G191=data!$I$40,G191=data!$I$41,G191=data!$I$42,G191=data!$I$43,G191=data!$I$44),1,0)</f>
        <v>0</v>
      </c>
      <c r="Z191" s="179" t="s">
        <v>300</v>
      </c>
      <c r="AA191" s="10"/>
      <c r="AB191" s="10"/>
      <c r="AC191" s="171">
        <v>160</v>
      </c>
      <c r="AD191" s="336"/>
      <c r="AE191" s="227"/>
      <c r="AF191" s="171">
        <v>160</v>
      </c>
      <c r="AG191" s="336"/>
      <c r="AH191" s="227"/>
      <c r="AI191" s="171">
        <v>160</v>
      </c>
      <c r="AJ191" s="336"/>
      <c r="AK191" s="227"/>
      <c r="AL191" s="171">
        <v>160</v>
      </c>
      <c r="AM191" s="336"/>
      <c r="AN191" s="227"/>
      <c r="AO191" s="171">
        <v>160</v>
      </c>
      <c r="AP191" s="336"/>
      <c r="AQ191" s="227"/>
      <c r="AR191" s="171">
        <v>160</v>
      </c>
      <c r="AS191" s="336"/>
      <c r="AT191" s="227"/>
      <c r="AU191" s="171">
        <v>160</v>
      </c>
      <c r="AV191" s="336"/>
      <c r="AW191" s="227"/>
      <c r="AX191" s="171">
        <v>160</v>
      </c>
      <c r="AY191" s="336"/>
      <c r="AZ191" s="227"/>
      <c r="BA191" s="171">
        <v>160</v>
      </c>
      <c r="BB191" s="336"/>
      <c r="BC191" s="227"/>
      <c r="BD191" s="171">
        <v>160</v>
      </c>
      <c r="BE191" s="336"/>
      <c r="BF191" s="227"/>
      <c r="BG191" s="171">
        <v>160</v>
      </c>
      <c r="BH191" s="336"/>
      <c r="BI191" s="227"/>
      <c r="BJ191" s="171">
        <v>160</v>
      </c>
      <c r="BK191" s="336"/>
      <c r="BL191" s="227"/>
      <c r="BM191" s="337">
        <f t="shared" si="207"/>
        <v>0</v>
      </c>
      <c r="BN191" s="231">
        <f t="shared" si="93"/>
        <v>0</v>
      </c>
      <c r="BO191" s="230">
        <f t="shared" si="208"/>
        <v>0</v>
      </c>
      <c r="BP191" s="231">
        <f t="shared" si="95"/>
        <v>0</v>
      </c>
      <c r="BQ191" s="1"/>
      <c r="BR191" s="1"/>
      <c r="BS191" s="167">
        <v>160</v>
      </c>
      <c r="BT191" s="335"/>
      <c r="BU191" s="180"/>
      <c r="BV191" s="167">
        <v>160</v>
      </c>
      <c r="BW191" s="335"/>
      <c r="BX191" s="180"/>
      <c r="BY191" s="167">
        <v>160</v>
      </c>
      <c r="BZ191" s="335"/>
      <c r="CA191" s="180"/>
      <c r="CB191" s="167">
        <v>160</v>
      </c>
      <c r="CC191" s="335"/>
      <c r="CD191" s="180"/>
      <c r="CE191" s="167">
        <v>160</v>
      </c>
      <c r="CF191" s="335"/>
      <c r="CG191" s="180"/>
      <c r="CH191" s="167">
        <v>160</v>
      </c>
      <c r="CI191" s="335"/>
      <c r="CJ191" s="180"/>
      <c r="CK191" s="167">
        <v>160</v>
      </c>
      <c r="CL191" s="335"/>
      <c r="CM191" s="180"/>
      <c r="CN191" s="167">
        <v>160</v>
      </c>
      <c r="CO191" s="335"/>
      <c r="CP191" s="180"/>
      <c r="CQ191" s="256">
        <f t="shared" si="96"/>
        <v>0</v>
      </c>
      <c r="CR191" s="255">
        <f t="shared" si="97"/>
        <v>0</v>
      </c>
      <c r="CS191" s="230">
        <f t="shared" si="98"/>
        <v>0</v>
      </c>
      <c r="CT191" s="231">
        <f t="shared" si="99"/>
        <v>0</v>
      </c>
      <c r="CU191" s="1"/>
      <c r="CV191" s="1"/>
      <c r="CW191" s="167">
        <v>160</v>
      </c>
      <c r="CX191" s="351"/>
      <c r="CY191" s="172"/>
      <c r="CZ191" s="198">
        <v>160</v>
      </c>
      <c r="DA191" s="336"/>
      <c r="DB191" s="172"/>
      <c r="DC191" s="198">
        <v>160</v>
      </c>
      <c r="DD191" s="336"/>
      <c r="DE191" s="172"/>
      <c r="DF191" s="198">
        <v>160</v>
      </c>
      <c r="DG191" s="336"/>
      <c r="DH191" s="172"/>
      <c r="DI191" s="198">
        <v>160</v>
      </c>
      <c r="DJ191" s="336"/>
      <c r="DK191" s="172"/>
      <c r="DL191" s="167">
        <v>160</v>
      </c>
      <c r="DM191" s="351"/>
      <c r="DN191" s="172"/>
      <c r="DO191" s="198">
        <v>160</v>
      </c>
      <c r="DP191" s="336"/>
      <c r="DQ191" s="172"/>
      <c r="DR191" s="198">
        <v>160</v>
      </c>
      <c r="DS191" s="336"/>
      <c r="DT191" s="172"/>
      <c r="DU191" s="256">
        <f t="shared" si="100"/>
        <v>0</v>
      </c>
      <c r="DV191" s="255">
        <f t="shared" si="101"/>
        <v>0</v>
      </c>
      <c r="DW191" s="230">
        <f t="shared" si="102"/>
        <v>0</v>
      </c>
      <c r="DX191" s="231">
        <f t="shared" si="103"/>
        <v>0</v>
      </c>
      <c r="DY191" s="1"/>
      <c r="DZ191" s="1"/>
      <c r="EA191" s="357">
        <v>160</v>
      </c>
      <c r="EB191" s="335"/>
      <c r="EC191" s="172"/>
      <c r="ED191" s="198">
        <v>160</v>
      </c>
      <c r="EE191" s="335"/>
      <c r="EF191" s="172"/>
      <c r="EG191" s="198">
        <v>160</v>
      </c>
      <c r="EH191" s="335"/>
      <c r="EI191" s="172"/>
      <c r="EJ191" s="198">
        <v>160</v>
      </c>
      <c r="EK191" s="335"/>
      <c r="EL191" s="172"/>
      <c r="EM191" s="167">
        <v>160</v>
      </c>
      <c r="EN191" s="351"/>
      <c r="EO191" s="172"/>
      <c r="EP191" s="198">
        <v>160</v>
      </c>
      <c r="EQ191" s="335"/>
      <c r="ER191" s="172"/>
      <c r="ES191" s="167">
        <v>160</v>
      </c>
      <c r="ET191" s="351"/>
      <c r="EU191" s="172"/>
      <c r="EV191" s="198">
        <v>160</v>
      </c>
      <c r="EW191" s="335"/>
      <c r="EX191" s="172"/>
      <c r="EY191" s="256">
        <f t="shared" si="104"/>
        <v>0</v>
      </c>
      <c r="EZ191" s="255">
        <f t="shared" si="105"/>
        <v>0</v>
      </c>
      <c r="FA191" s="230">
        <f t="shared" si="106"/>
        <v>0</v>
      </c>
      <c r="FB191" s="231">
        <f t="shared" si="107"/>
        <v>0</v>
      </c>
      <c r="FC191" s="1"/>
      <c r="FD191" s="1"/>
      <c r="FE191" s="357">
        <v>160</v>
      </c>
      <c r="FF191" s="335"/>
      <c r="FG191" s="172"/>
      <c r="FH191" s="198">
        <v>160</v>
      </c>
      <c r="FI191" s="335"/>
      <c r="FJ191" s="172"/>
      <c r="FK191" s="198">
        <v>160</v>
      </c>
      <c r="FL191" s="335"/>
      <c r="FM191" s="172"/>
      <c r="FN191" s="198">
        <v>160</v>
      </c>
      <c r="FO191" s="335"/>
      <c r="FP191" s="172"/>
      <c r="FQ191" s="198">
        <v>160</v>
      </c>
      <c r="FR191" s="335"/>
      <c r="FS191" s="172"/>
      <c r="FT191" s="198">
        <v>160</v>
      </c>
      <c r="FU191" s="335"/>
      <c r="FV191" s="172"/>
      <c r="FW191" s="198">
        <v>160</v>
      </c>
      <c r="FX191" s="335"/>
      <c r="FY191" s="172"/>
      <c r="FZ191" s="198">
        <v>160</v>
      </c>
      <c r="GA191" s="335"/>
      <c r="GB191" s="172"/>
      <c r="GC191" s="256">
        <f t="shared" si="108"/>
        <v>0</v>
      </c>
      <c r="GD191" s="255">
        <f t="shared" si="109"/>
        <v>0</v>
      </c>
      <c r="GE191" s="230">
        <f t="shared" si="110"/>
        <v>0</v>
      </c>
      <c r="GF191" s="231">
        <f t="shared" si="111"/>
        <v>0</v>
      </c>
      <c r="GG191" s="1"/>
      <c r="GH191" s="1"/>
      <c r="GI191" s="357">
        <v>160</v>
      </c>
      <c r="GJ191" s="335"/>
      <c r="GK191" s="172"/>
      <c r="GL191" s="198">
        <v>160</v>
      </c>
      <c r="GM191" s="335"/>
      <c r="GN191" s="172"/>
      <c r="GO191" s="167">
        <v>160</v>
      </c>
      <c r="GP191" s="351"/>
      <c r="GQ191" s="172"/>
      <c r="GR191" s="167">
        <v>160</v>
      </c>
      <c r="GS191" s="351"/>
      <c r="GT191" s="172"/>
      <c r="GU191" s="167">
        <v>160</v>
      </c>
      <c r="GV191" s="351"/>
      <c r="GW191" s="172"/>
      <c r="GX191" s="167">
        <v>160</v>
      </c>
      <c r="GY191" s="351"/>
      <c r="GZ191" s="172"/>
      <c r="HA191" s="198">
        <v>160</v>
      </c>
      <c r="HB191" s="335"/>
      <c r="HC191" s="172"/>
      <c r="HD191" s="198">
        <v>160</v>
      </c>
      <c r="HE191" s="335"/>
      <c r="HF191" s="172"/>
      <c r="HG191" s="256">
        <f t="shared" si="112"/>
        <v>0</v>
      </c>
      <c r="HH191" s="255">
        <f t="shared" si="113"/>
        <v>0</v>
      </c>
      <c r="HI191" s="230">
        <f t="shared" si="114"/>
        <v>0</v>
      </c>
      <c r="HJ191" s="231">
        <f t="shared" si="115"/>
        <v>0</v>
      </c>
      <c r="HK191" s="1"/>
      <c r="HL191" s="1"/>
      <c r="HM191" s="167">
        <v>160</v>
      </c>
      <c r="HN191" s="351"/>
      <c r="HO191" s="172"/>
      <c r="HP191" s="167">
        <v>160</v>
      </c>
      <c r="HQ191" s="351"/>
      <c r="HR191" s="172"/>
      <c r="HS191" s="167">
        <v>160</v>
      </c>
      <c r="HT191" s="351"/>
      <c r="HU191" s="172"/>
      <c r="HV191" s="167">
        <v>160</v>
      </c>
      <c r="HW191" s="351"/>
      <c r="HX191" s="172"/>
      <c r="HY191" s="167">
        <v>160</v>
      </c>
      <c r="HZ191" s="351"/>
      <c r="IA191" s="172"/>
      <c r="IB191" s="167">
        <v>160</v>
      </c>
      <c r="IC191" s="351"/>
      <c r="ID191" s="172"/>
      <c r="IE191" s="167">
        <v>160</v>
      </c>
      <c r="IF191" s="351"/>
      <c r="IG191" s="172"/>
      <c r="IH191" s="167">
        <v>160</v>
      </c>
      <c r="II191" s="351"/>
      <c r="IJ191" s="172"/>
      <c r="IK191" s="256">
        <f t="shared" si="116"/>
        <v>0</v>
      </c>
      <c r="IL191" s="255">
        <f t="shared" si="117"/>
        <v>0</v>
      </c>
      <c r="IM191" s="230">
        <f t="shared" si="118"/>
        <v>0</v>
      </c>
      <c r="IN191" s="231">
        <f t="shared" si="119"/>
        <v>0</v>
      </c>
      <c r="IO191" s="1"/>
      <c r="IP191" s="1"/>
      <c r="IQ191" s="167">
        <v>160</v>
      </c>
      <c r="IR191" s="351"/>
      <c r="IS191" s="172"/>
      <c r="IT191" s="167">
        <v>160</v>
      </c>
      <c r="IU191" s="351"/>
      <c r="IV191" s="172"/>
      <c r="IW191" s="167">
        <v>160</v>
      </c>
      <c r="IX191" s="351"/>
      <c r="IY191" s="172"/>
      <c r="IZ191" s="167">
        <v>160</v>
      </c>
      <c r="JA191" s="351"/>
      <c r="JB191" s="172"/>
      <c r="JC191" s="167">
        <v>160</v>
      </c>
      <c r="JD191" s="351"/>
      <c r="JE191" s="172"/>
      <c r="JF191" s="167">
        <v>160</v>
      </c>
      <c r="JG191" s="351"/>
      <c r="JH191" s="172"/>
      <c r="JI191" s="209">
        <v>160</v>
      </c>
      <c r="JJ191" s="351"/>
      <c r="JK191" s="172"/>
      <c r="JL191" s="167">
        <v>160</v>
      </c>
      <c r="JM191" s="351"/>
      <c r="JN191" s="172"/>
      <c r="JO191" s="256">
        <f t="shared" si="120"/>
        <v>0</v>
      </c>
      <c r="JP191" s="255">
        <f t="shared" si="121"/>
        <v>0</v>
      </c>
      <c r="JQ191" s="230">
        <f t="shared" si="122"/>
        <v>0</v>
      </c>
      <c r="JR191" s="231">
        <f t="shared" si="123"/>
        <v>0</v>
      </c>
      <c r="JS191" s="1"/>
      <c r="JT191" s="1"/>
      <c r="JU191" s="357">
        <v>160</v>
      </c>
      <c r="JV191" s="335"/>
      <c r="JW191" s="172"/>
      <c r="JX191" s="167">
        <v>160</v>
      </c>
      <c r="JY191" s="351"/>
      <c r="JZ191" s="172"/>
      <c r="KA191" s="198">
        <v>160</v>
      </c>
      <c r="KB191" s="335"/>
      <c r="KC191" s="172"/>
      <c r="KD191" s="198">
        <v>160</v>
      </c>
      <c r="KE191" s="335"/>
      <c r="KF191" s="172"/>
      <c r="KG191" s="167">
        <v>160</v>
      </c>
      <c r="KH191" s="351"/>
      <c r="KI191" s="172"/>
      <c r="KJ191" s="167">
        <v>160</v>
      </c>
      <c r="KK191" s="351"/>
      <c r="KL191" s="172"/>
      <c r="KM191" s="167">
        <v>160</v>
      </c>
      <c r="KN191" s="351"/>
      <c r="KO191" s="172"/>
      <c r="KP191" s="167">
        <v>160</v>
      </c>
      <c r="KQ191" s="351"/>
      <c r="KR191" s="172"/>
      <c r="KS191" s="256">
        <f t="shared" si="124"/>
        <v>0</v>
      </c>
      <c r="KT191" s="255">
        <f t="shared" si="125"/>
        <v>0</v>
      </c>
      <c r="KU191" s="230">
        <f t="shared" si="126"/>
        <v>0</v>
      </c>
      <c r="KV191" s="231">
        <f t="shared" si="127"/>
        <v>0</v>
      </c>
      <c r="KW191" s="1"/>
      <c r="KX191" s="1"/>
      <c r="KY191" s="287" t="s">
        <v>300</v>
      </c>
      <c r="KZ191" s="365">
        <v>160</v>
      </c>
      <c r="LA191" s="335"/>
      <c r="LB191" s="180"/>
      <c r="LC191" s="256">
        <f t="shared" si="128"/>
        <v>0</v>
      </c>
      <c r="LD191" s="231">
        <f t="shared" si="132"/>
        <v>0</v>
      </c>
      <c r="LE191" s="230">
        <f t="shared" si="129"/>
        <v>0</v>
      </c>
      <c r="LF191" s="255">
        <f t="shared" si="133"/>
        <v>0</v>
      </c>
      <c r="LG191" s="297"/>
      <c r="LH191" s="1"/>
      <c r="LI191" s="1"/>
      <c r="LJ191" s="232">
        <f t="shared" si="286"/>
        <v>0</v>
      </c>
      <c r="LK191" s="259">
        <f t="shared" si="287"/>
        <v>0</v>
      </c>
      <c r="LL191" s="230">
        <f t="shared" si="288"/>
        <v>0</v>
      </c>
      <c r="LM191" s="231">
        <f t="shared" si="289"/>
        <v>0</v>
      </c>
      <c r="LN191" s="234">
        <f t="shared" si="290"/>
        <v>0</v>
      </c>
      <c r="LO191" s="233">
        <f t="shared" si="291"/>
        <v>0</v>
      </c>
      <c r="LP191" s="230">
        <f t="shared" si="292"/>
        <v>0</v>
      </c>
      <c r="LQ191" s="255">
        <f t="shared" si="293"/>
        <v>0</v>
      </c>
      <c r="LR191" s="426">
        <f t="shared" si="294"/>
        <v>0</v>
      </c>
      <c r="LS191" s="434">
        <f t="shared" si="295"/>
        <v>0</v>
      </c>
      <c r="LT191" s="426">
        <f t="shared" si="296"/>
        <v>0</v>
      </c>
      <c r="LU191" s="431">
        <f t="shared" si="297"/>
        <v>0</v>
      </c>
      <c r="LV191" s="429" t="s">
        <v>343</v>
      </c>
      <c r="LW191" s="434" t="s">
        <v>343</v>
      </c>
      <c r="LX191" s="426">
        <f t="shared" si="298"/>
        <v>0</v>
      </c>
      <c r="LY191" s="431">
        <f t="shared" si="299"/>
        <v>0</v>
      </c>
      <c r="LZ191" s="1"/>
      <c r="MD191" s="26"/>
      <c r="ME191" s="26"/>
      <c r="MG191" s="26"/>
    </row>
    <row r="192" spans="2:345" s="4" customFormat="1" ht="15" hidden="1" customHeight="1" x14ac:dyDescent="0.25">
      <c r="B192" s="46"/>
      <c r="C192" s="948"/>
      <c r="D192" s="949"/>
      <c r="E192" s="601"/>
      <c r="F192" s="602"/>
      <c r="G192" s="603"/>
      <c r="H192" s="58"/>
      <c r="I192" s="57">
        <f>INT(ROUND(F192,2)*(IF(RIGHT(G192,1)="*",data!$J$11*H192+(IF(H192&gt;0, data!$K$11,0)),(IF(G192&gt;0,data!$J$11*RIGHT(G192,5)+data!$K$11,0)))))</f>
        <v>0</v>
      </c>
      <c r="J192" s="57">
        <f t="shared" si="300"/>
        <v>0</v>
      </c>
      <c r="K192" s="594"/>
      <c r="L192" s="567"/>
      <c r="M192" s="131"/>
      <c r="N192" s="57">
        <f>INT(ROUND(F192,2)*(IF(J192&gt;0,(IF(L192="ano",data!$J$6,0)),0)))</f>
        <v>0</v>
      </c>
      <c r="O192" s="61">
        <f t="shared" si="301"/>
        <v>0</v>
      </c>
      <c r="P192" s="63">
        <f t="shared" si="302"/>
        <v>0</v>
      </c>
      <c r="Q192" s="26"/>
      <c r="R192" s="292" t="str">
        <f t="shared" si="303"/>
        <v/>
      </c>
      <c r="S192" s="293" t="str">
        <f t="shared" si="304"/>
        <v/>
      </c>
      <c r="T192" s="65" t="s">
        <v>343</v>
      </c>
      <c r="U192" s="294" t="str">
        <f t="shared" si="305"/>
        <v/>
      </c>
      <c r="V192" s="4">
        <f t="shared" si="285"/>
        <v>0</v>
      </c>
      <c r="W192" s="26">
        <f t="shared" si="306"/>
        <v>0</v>
      </c>
      <c r="X192" s="26">
        <f>IF(OR(G192=data!$I$18,G192=data!$I$19,G192=data!$I$20,G192=data!$I$21,G192=data!$I$22,G192=data!$I$23,G192=data!$I$24,G192=data!$I$25,G192=data!$I$26,G192=data!$I$27,G192=data!$I$28,G192=data!$I$29,G192=data!$I$30,G192=data!$I$31,G192=data!$I$32,G192=data!$I$33,G192=data!$I$34,G192=data!$I$35,G192=data!$I$36,G192=data!$I$37,G192=data!$I$38,G192=data!$I$39,G192=data!$I$40,G192=data!$I$41,G192=data!$I$42,G192=data!$I$43,G192=data!$I$44),1,0)</f>
        <v>0</v>
      </c>
      <c r="Z192" s="176" t="s">
        <v>300</v>
      </c>
      <c r="AA192" s="10"/>
      <c r="AB192" s="10"/>
      <c r="AC192" s="578">
        <v>160</v>
      </c>
      <c r="AD192" s="579"/>
      <c r="AE192" s="580"/>
      <c r="AF192" s="578">
        <v>160</v>
      </c>
      <c r="AG192" s="579"/>
      <c r="AH192" s="580"/>
      <c r="AI192" s="578">
        <v>160</v>
      </c>
      <c r="AJ192" s="579"/>
      <c r="AK192" s="580"/>
      <c r="AL192" s="578">
        <v>160</v>
      </c>
      <c r="AM192" s="579"/>
      <c r="AN192" s="580"/>
      <c r="AO192" s="578">
        <v>160</v>
      </c>
      <c r="AP192" s="579"/>
      <c r="AQ192" s="580"/>
      <c r="AR192" s="578">
        <v>160</v>
      </c>
      <c r="AS192" s="579"/>
      <c r="AT192" s="580"/>
      <c r="AU192" s="578">
        <v>160</v>
      </c>
      <c r="AV192" s="579"/>
      <c r="AW192" s="580"/>
      <c r="AX192" s="578">
        <v>160</v>
      </c>
      <c r="AY192" s="579"/>
      <c r="AZ192" s="580"/>
      <c r="BA192" s="578">
        <v>160</v>
      </c>
      <c r="BB192" s="579"/>
      <c r="BC192" s="580"/>
      <c r="BD192" s="578">
        <v>160</v>
      </c>
      <c r="BE192" s="579"/>
      <c r="BF192" s="580"/>
      <c r="BG192" s="578">
        <v>160</v>
      </c>
      <c r="BH192" s="579"/>
      <c r="BI192" s="580"/>
      <c r="BJ192" s="578">
        <v>160</v>
      </c>
      <c r="BK192" s="579"/>
      <c r="BL192" s="580"/>
      <c r="BM192" s="337">
        <f t="shared" si="207"/>
        <v>0</v>
      </c>
      <c r="BN192" s="231">
        <f t="shared" si="93"/>
        <v>0</v>
      </c>
      <c r="BO192" s="230">
        <f t="shared" si="208"/>
        <v>0</v>
      </c>
      <c r="BP192" s="231">
        <f t="shared" si="95"/>
        <v>0</v>
      </c>
      <c r="BQ192" s="1"/>
      <c r="BR192" s="1"/>
      <c r="BS192" s="177">
        <v>160</v>
      </c>
      <c r="BT192" s="591"/>
      <c r="BU192" s="178"/>
      <c r="BV192" s="177">
        <v>160</v>
      </c>
      <c r="BW192" s="591"/>
      <c r="BX192" s="178"/>
      <c r="BY192" s="177">
        <v>160</v>
      </c>
      <c r="BZ192" s="591"/>
      <c r="CA192" s="178"/>
      <c r="CB192" s="177">
        <v>160</v>
      </c>
      <c r="CC192" s="591"/>
      <c r="CD192" s="178"/>
      <c r="CE192" s="177">
        <v>160</v>
      </c>
      <c r="CF192" s="591"/>
      <c r="CG192" s="178"/>
      <c r="CH192" s="177">
        <v>160</v>
      </c>
      <c r="CI192" s="591"/>
      <c r="CJ192" s="178"/>
      <c r="CK192" s="177">
        <v>160</v>
      </c>
      <c r="CL192" s="591"/>
      <c r="CM192" s="178"/>
      <c r="CN192" s="177">
        <v>160</v>
      </c>
      <c r="CO192" s="591"/>
      <c r="CP192" s="178"/>
      <c r="CQ192" s="256">
        <f t="shared" si="96"/>
        <v>0</v>
      </c>
      <c r="CR192" s="255">
        <f t="shared" si="97"/>
        <v>0</v>
      </c>
      <c r="CS192" s="230">
        <f t="shared" si="98"/>
        <v>0</v>
      </c>
      <c r="CT192" s="231">
        <f t="shared" si="99"/>
        <v>0</v>
      </c>
      <c r="CU192" s="1"/>
      <c r="CV192" s="1"/>
      <c r="CW192" s="177">
        <v>160</v>
      </c>
      <c r="CX192" s="584"/>
      <c r="CY192" s="585"/>
      <c r="CZ192" s="205">
        <v>160</v>
      </c>
      <c r="DA192" s="579"/>
      <c r="DB192" s="585"/>
      <c r="DC192" s="205">
        <v>160</v>
      </c>
      <c r="DD192" s="579"/>
      <c r="DE192" s="585"/>
      <c r="DF192" s="205">
        <v>160</v>
      </c>
      <c r="DG192" s="579"/>
      <c r="DH192" s="585"/>
      <c r="DI192" s="205">
        <v>160</v>
      </c>
      <c r="DJ192" s="579"/>
      <c r="DK192" s="585"/>
      <c r="DL192" s="177">
        <v>160</v>
      </c>
      <c r="DM192" s="584"/>
      <c r="DN192" s="585"/>
      <c r="DO192" s="205">
        <v>160</v>
      </c>
      <c r="DP192" s="579"/>
      <c r="DQ192" s="585"/>
      <c r="DR192" s="205">
        <v>160</v>
      </c>
      <c r="DS192" s="579"/>
      <c r="DT192" s="585"/>
      <c r="DU192" s="256">
        <f t="shared" si="100"/>
        <v>0</v>
      </c>
      <c r="DV192" s="255">
        <f t="shared" si="101"/>
        <v>0</v>
      </c>
      <c r="DW192" s="230">
        <f t="shared" si="102"/>
        <v>0</v>
      </c>
      <c r="DX192" s="231">
        <f t="shared" si="103"/>
        <v>0</v>
      </c>
      <c r="DY192" s="1"/>
      <c r="DZ192" s="1"/>
      <c r="EA192" s="586">
        <v>160</v>
      </c>
      <c r="EB192" s="591"/>
      <c r="EC192" s="585"/>
      <c r="ED192" s="205">
        <v>160</v>
      </c>
      <c r="EE192" s="591"/>
      <c r="EF192" s="585"/>
      <c r="EG192" s="205">
        <v>160</v>
      </c>
      <c r="EH192" s="591"/>
      <c r="EI192" s="585"/>
      <c r="EJ192" s="205">
        <v>160</v>
      </c>
      <c r="EK192" s="591"/>
      <c r="EL192" s="585"/>
      <c r="EM192" s="177">
        <v>160</v>
      </c>
      <c r="EN192" s="584"/>
      <c r="EO192" s="585"/>
      <c r="EP192" s="205">
        <v>160</v>
      </c>
      <c r="EQ192" s="591"/>
      <c r="ER192" s="585"/>
      <c r="ES192" s="177">
        <v>160</v>
      </c>
      <c r="ET192" s="584"/>
      <c r="EU192" s="585"/>
      <c r="EV192" s="205">
        <v>160</v>
      </c>
      <c r="EW192" s="591"/>
      <c r="EX192" s="585"/>
      <c r="EY192" s="256">
        <f t="shared" si="104"/>
        <v>0</v>
      </c>
      <c r="EZ192" s="255">
        <f t="shared" si="105"/>
        <v>0</v>
      </c>
      <c r="FA192" s="230">
        <f t="shared" si="106"/>
        <v>0</v>
      </c>
      <c r="FB192" s="231">
        <f t="shared" si="107"/>
        <v>0</v>
      </c>
      <c r="FC192" s="1"/>
      <c r="FD192" s="1"/>
      <c r="FE192" s="586">
        <v>160</v>
      </c>
      <c r="FF192" s="591"/>
      <c r="FG192" s="585"/>
      <c r="FH192" s="205">
        <v>160</v>
      </c>
      <c r="FI192" s="591"/>
      <c r="FJ192" s="585"/>
      <c r="FK192" s="205">
        <v>160</v>
      </c>
      <c r="FL192" s="591"/>
      <c r="FM192" s="585"/>
      <c r="FN192" s="205">
        <v>160</v>
      </c>
      <c r="FO192" s="591"/>
      <c r="FP192" s="585"/>
      <c r="FQ192" s="205">
        <v>160</v>
      </c>
      <c r="FR192" s="591"/>
      <c r="FS192" s="585"/>
      <c r="FT192" s="205">
        <v>160</v>
      </c>
      <c r="FU192" s="591"/>
      <c r="FV192" s="585"/>
      <c r="FW192" s="205">
        <v>160</v>
      </c>
      <c r="FX192" s="591"/>
      <c r="FY192" s="585"/>
      <c r="FZ192" s="205">
        <v>160</v>
      </c>
      <c r="GA192" s="591"/>
      <c r="GB192" s="585"/>
      <c r="GC192" s="256">
        <f t="shared" si="108"/>
        <v>0</v>
      </c>
      <c r="GD192" s="255">
        <f t="shared" si="109"/>
        <v>0</v>
      </c>
      <c r="GE192" s="230">
        <f t="shared" si="110"/>
        <v>0</v>
      </c>
      <c r="GF192" s="231">
        <f t="shared" si="111"/>
        <v>0</v>
      </c>
      <c r="GG192" s="1"/>
      <c r="GH192" s="1"/>
      <c r="GI192" s="586">
        <v>160</v>
      </c>
      <c r="GJ192" s="591"/>
      <c r="GK192" s="585"/>
      <c r="GL192" s="205">
        <v>160</v>
      </c>
      <c r="GM192" s="591"/>
      <c r="GN192" s="585"/>
      <c r="GO192" s="177">
        <v>160</v>
      </c>
      <c r="GP192" s="584"/>
      <c r="GQ192" s="585"/>
      <c r="GR192" s="177">
        <v>160</v>
      </c>
      <c r="GS192" s="584"/>
      <c r="GT192" s="585"/>
      <c r="GU192" s="177">
        <v>160</v>
      </c>
      <c r="GV192" s="584"/>
      <c r="GW192" s="585"/>
      <c r="GX192" s="177">
        <v>160</v>
      </c>
      <c r="GY192" s="584"/>
      <c r="GZ192" s="585"/>
      <c r="HA192" s="205">
        <v>160</v>
      </c>
      <c r="HB192" s="591"/>
      <c r="HC192" s="585"/>
      <c r="HD192" s="205">
        <v>160</v>
      </c>
      <c r="HE192" s="591"/>
      <c r="HF192" s="585"/>
      <c r="HG192" s="256">
        <f t="shared" si="112"/>
        <v>0</v>
      </c>
      <c r="HH192" s="255">
        <f t="shared" si="113"/>
        <v>0</v>
      </c>
      <c r="HI192" s="230">
        <f t="shared" si="114"/>
        <v>0</v>
      </c>
      <c r="HJ192" s="231">
        <f t="shared" si="115"/>
        <v>0</v>
      </c>
      <c r="HK192" s="1"/>
      <c r="HL192" s="1"/>
      <c r="HM192" s="177">
        <v>160</v>
      </c>
      <c r="HN192" s="584"/>
      <c r="HO192" s="585"/>
      <c r="HP192" s="177">
        <v>160</v>
      </c>
      <c r="HQ192" s="584"/>
      <c r="HR192" s="585"/>
      <c r="HS192" s="177">
        <v>160</v>
      </c>
      <c r="HT192" s="584"/>
      <c r="HU192" s="585"/>
      <c r="HV192" s="177">
        <v>160</v>
      </c>
      <c r="HW192" s="584"/>
      <c r="HX192" s="585"/>
      <c r="HY192" s="177">
        <v>160</v>
      </c>
      <c r="HZ192" s="584"/>
      <c r="IA192" s="585"/>
      <c r="IB192" s="177">
        <v>160</v>
      </c>
      <c r="IC192" s="584"/>
      <c r="ID192" s="585"/>
      <c r="IE192" s="177">
        <v>160</v>
      </c>
      <c r="IF192" s="584"/>
      <c r="IG192" s="585"/>
      <c r="IH192" s="177">
        <v>160</v>
      </c>
      <c r="II192" s="584"/>
      <c r="IJ192" s="585"/>
      <c r="IK192" s="256">
        <f t="shared" si="116"/>
        <v>0</v>
      </c>
      <c r="IL192" s="255">
        <f t="shared" si="117"/>
        <v>0</v>
      </c>
      <c r="IM192" s="230">
        <f t="shared" si="118"/>
        <v>0</v>
      </c>
      <c r="IN192" s="231">
        <f t="shared" si="119"/>
        <v>0</v>
      </c>
      <c r="IO192" s="1"/>
      <c r="IP192" s="1"/>
      <c r="IQ192" s="177">
        <v>160</v>
      </c>
      <c r="IR192" s="584"/>
      <c r="IS192" s="585"/>
      <c r="IT192" s="177">
        <v>160</v>
      </c>
      <c r="IU192" s="584"/>
      <c r="IV192" s="585"/>
      <c r="IW192" s="177">
        <v>160</v>
      </c>
      <c r="IX192" s="584"/>
      <c r="IY192" s="585"/>
      <c r="IZ192" s="177">
        <v>160</v>
      </c>
      <c r="JA192" s="584"/>
      <c r="JB192" s="585"/>
      <c r="JC192" s="177">
        <v>160</v>
      </c>
      <c r="JD192" s="584"/>
      <c r="JE192" s="585"/>
      <c r="JF192" s="177">
        <v>160</v>
      </c>
      <c r="JG192" s="584"/>
      <c r="JH192" s="585"/>
      <c r="JI192" s="568">
        <v>160</v>
      </c>
      <c r="JJ192" s="584"/>
      <c r="JK192" s="585"/>
      <c r="JL192" s="177">
        <v>160</v>
      </c>
      <c r="JM192" s="584"/>
      <c r="JN192" s="585"/>
      <c r="JO192" s="256">
        <f t="shared" si="120"/>
        <v>0</v>
      </c>
      <c r="JP192" s="255">
        <f t="shared" si="121"/>
        <v>0</v>
      </c>
      <c r="JQ192" s="230">
        <f t="shared" si="122"/>
        <v>0</v>
      </c>
      <c r="JR192" s="231">
        <f t="shared" si="123"/>
        <v>0</v>
      </c>
      <c r="JS192" s="1"/>
      <c r="JT192" s="1"/>
      <c r="JU192" s="586">
        <v>160</v>
      </c>
      <c r="JV192" s="591"/>
      <c r="JW192" s="585"/>
      <c r="JX192" s="177">
        <v>160</v>
      </c>
      <c r="JY192" s="584"/>
      <c r="JZ192" s="585"/>
      <c r="KA192" s="205">
        <v>160</v>
      </c>
      <c r="KB192" s="591"/>
      <c r="KC192" s="585"/>
      <c r="KD192" s="205">
        <v>160</v>
      </c>
      <c r="KE192" s="591"/>
      <c r="KF192" s="585"/>
      <c r="KG192" s="177">
        <v>160</v>
      </c>
      <c r="KH192" s="584"/>
      <c r="KI192" s="585"/>
      <c r="KJ192" s="177">
        <v>160</v>
      </c>
      <c r="KK192" s="584"/>
      <c r="KL192" s="585"/>
      <c r="KM192" s="177">
        <v>160</v>
      </c>
      <c r="KN192" s="584"/>
      <c r="KO192" s="585"/>
      <c r="KP192" s="177">
        <v>160</v>
      </c>
      <c r="KQ192" s="584"/>
      <c r="KR192" s="585"/>
      <c r="KS192" s="256">
        <f t="shared" si="124"/>
        <v>0</v>
      </c>
      <c r="KT192" s="255">
        <f t="shared" si="125"/>
        <v>0</v>
      </c>
      <c r="KU192" s="230">
        <f t="shared" si="126"/>
        <v>0</v>
      </c>
      <c r="KV192" s="231">
        <f t="shared" si="127"/>
        <v>0</v>
      </c>
      <c r="KW192" s="1"/>
      <c r="KX192" s="1"/>
      <c r="KY192" s="589" t="s">
        <v>300</v>
      </c>
      <c r="KZ192" s="595">
        <v>160</v>
      </c>
      <c r="LA192" s="591"/>
      <c r="LB192" s="178"/>
      <c r="LC192" s="256">
        <f t="shared" si="128"/>
        <v>0</v>
      </c>
      <c r="LD192" s="231">
        <f t="shared" si="132"/>
        <v>0</v>
      </c>
      <c r="LE192" s="230">
        <f t="shared" si="129"/>
        <v>0</v>
      </c>
      <c r="LF192" s="255">
        <f t="shared" si="133"/>
        <v>0</v>
      </c>
      <c r="LG192" s="592"/>
      <c r="LH192" s="1"/>
      <c r="LI192" s="1"/>
      <c r="LJ192" s="232">
        <f t="shared" si="286"/>
        <v>0</v>
      </c>
      <c r="LK192" s="259">
        <f t="shared" si="287"/>
        <v>0</v>
      </c>
      <c r="LL192" s="230">
        <f t="shared" si="288"/>
        <v>0</v>
      </c>
      <c r="LM192" s="231">
        <f t="shared" si="289"/>
        <v>0</v>
      </c>
      <c r="LN192" s="234">
        <f t="shared" si="290"/>
        <v>0</v>
      </c>
      <c r="LO192" s="233">
        <f t="shared" si="291"/>
        <v>0</v>
      </c>
      <c r="LP192" s="230">
        <f t="shared" si="292"/>
        <v>0</v>
      </c>
      <c r="LQ192" s="255">
        <f t="shared" si="293"/>
        <v>0</v>
      </c>
      <c r="LR192" s="426">
        <f t="shared" si="294"/>
        <v>0</v>
      </c>
      <c r="LS192" s="434">
        <f t="shared" si="295"/>
        <v>0</v>
      </c>
      <c r="LT192" s="426">
        <f t="shared" si="296"/>
        <v>0</v>
      </c>
      <c r="LU192" s="431">
        <f t="shared" si="297"/>
        <v>0</v>
      </c>
      <c r="LV192" s="429" t="s">
        <v>343</v>
      </c>
      <c r="LW192" s="434" t="s">
        <v>343</v>
      </c>
      <c r="LX192" s="426">
        <f t="shared" si="298"/>
        <v>0</v>
      </c>
      <c r="LY192" s="431">
        <f t="shared" si="299"/>
        <v>0</v>
      </c>
      <c r="LZ192" s="1"/>
      <c r="MD192" s="26"/>
      <c r="ME192" s="26"/>
      <c r="MG192" s="26"/>
    </row>
    <row r="193" spans="2:345" s="4" customFormat="1" ht="16.5" customHeight="1" x14ac:dyDescent="0.25">
      <c r="B193" s="46" t="s">
        <v>377</v>
      </c>
      <c r="C193" s="952"/>
      <c r="D193" s="953"/>
      <c r="E193" s="313"/>
      <c r="F193" s="314"/>
      <c r="G193" s="315"/>
      <c r="H193" s="59"/>
      <c r="I193" s="57">
        <f>INT(ROUND(F193,2)*(IF(RIGHT(G193,1)="*",data!$J$11*H193+(IF(H193&gt;0, data!$K$11,0)),(IF(G193&gt;0,data!$J$11*RIGHT(G193,5)+data!$K$11,0)))))</f>
        <v>0</v>
      </c>
      <c r="J193" s="57">
        <f t="shared" si="300"/>
        <v>0</v>
      </c>
      <c r="K193" s="319"/>
      <c r="L193" s="320"/>
      <c r="M193" s="318"/>
      <c r="N193" s="57">
        <f>INT(ROUND(F193,2)*(IF(J193&gt;0,(IF(L193="ano",data!$J$6,0)),0)))</f>
        <v>0</v>
      </c>
      <c r="O193" s="61">
        <f t="shared" si="301"/>
        <v>0</v>
      </c>
      <c r="P193" s="63">
        <f t="shared" si="302"/>
        <v>0</v>
      </c>
      <c r="Q193" s="26"/>
      <c r="R193" s="292" t="str">
        <f t="shared" si="303"/>
        <v/>
      </c>
      <c r="S193" s="293" t="str">
        <f t="shared" si="304"/>
        <v/>
      </c>
      <c r="T193" s="65" t="s">
        <v>343</v>
      </c>
      <c r="U193" s="294" t="str">
        <f t="shared" si="305"/>
        <v/>
      </c>
      <c r="V193" s="4">
        <f t="shared" si="285"/>
        <v>0</v>
      </c>
      <c r="W193" s="26">
        <f t="shared" si="306"/>
        <v>0</v>
      </c>
      <c r="X193" s="26">
        <f>IF(OR(G193=data!$I$18,G193=data!$I$19,G193=data!$I$20,G193=data!$I$21,G193=data!$I$22,G193=data!$I$23,G193=data!$I$24,G193=data!$I$25,G193=data!$I$26,G193=data!$I$27,G193=data!$I$28,G193=data!$I$29,G193=data!$I$30,G193=data!$I$31,G193=data!$I$32,G193=data!$I$33,G193=data!$I$34,G193=data!$I$35,G193=data!$I$36,G193=data!$I$37,G193=data!$I$38,G193=data!$I$39,G193=data!$I$40,G193=data!$I$41,G193=data!$I$42,G193=data!$I$43,G193=data!$I$44),1,0)</f>
        <v>0</v>
      </c>
      <c r="Z193" s="179" t="s">
        <v>300</v>
      </c>
      <c r="AA193" s="10"/>
      <c r="AB193" s="10"/>
      <c r="AC193" s="171">
        <v>160</v>
      </c>
      <c r="AD193" s="336"/>
      <c r="AE193" s="227"/>
      <c r="AF193" s="171">
        <v>160</v>
      </c>
      <c r="AG193" s="336"/>
      <c r="AH193" s="227"/>
      <c r="AI193" s="171">
        <v>160</v>
      </c>
      <c r="AJ193" s="336"/>
      <c r="AK193" s="227"/>
      <c r="AL193" s="171">
        <v>160</v>
      </c>
      <c r="AM193" s="336"/>
      <c r="AN193" s="227"/>
      <c r="AO193" s="171">
        <v>160</v>
      </c>
      <c r="AP193" s="336"/>
      <c r="AQ193" s="227"/>
      <c r="AR193" s="171">
        <v>160</v>
      </c>
      <c r="AS193" s="336"/>
      <c r="AT193" s="227"/>
      <c r="AU193" s="171">
        <v>160</v>
      </c>
      <c r="AV193" s="336"/>
      <c r="AW193" s="227"/>
      <c r="AX193" s="171">
        <v>160</v>
      </c>
      <c r="AY193" s="336"/>
      <c r="AZ193" s="227"/>
      <c r="BA193" s="171">
        <v>160</v>
      </c>
      <c r="BB193" s="336"/>
      <c r="BC193" s="227"/>
      <c r="BD193" s="171">
        <v>160</v>
      </c>
      <c r="BE193" s="336"/>
      <c r="BF193" s="227"/>
      <c r="BG193" s="171">
        <v>160</v>
      </c>
      <c r="BH193" s="336"/>
      <c r="BI193" s="227"/>
      <c r="BJ193" s="171">
        <v>160</v>
      </c>
      <c r="BK193" s="336"/>
      <c r="BL193" s="227"/>
      <c r="BM193" s="337">
        <f t="shared" si="207"/>
        <v>0</v>
      </c>
      <c r="BN193" s="231">
        <f t="shared" si="93"/>
        <v>0</v>
      </c>
      <c r="BO193" s="230">
        <f t="shared" si="208"/>
        <v>0</v>
      </c>
      <c r="BP193" s="231">
        <f t="shared" si="95"/>
        <v>0</v>
      </c>
      <c r="BQ193" s="1"/>
      <c r="BR193" s="1"/>
      <c r="BS193" s="167">
        <v>160</v>
      </c>
      <c r="BT193" s="335"/>
      <c r="BU193" s="180"/>
      <c r="BV193" s="167">
        <v>160</v>
      </c>
      <c r="BW193" s="335"/>
      <c r="BX193" s="180"/>
      <c r="BY193" s="167">
        <v>160</v>
      </c>
      <c r="BZ193" s="335"/>
      <c r="CA193" s="180"/>
      <c r="CB193" s="167">
        <v>160</v>
      </c>
      <c r="CC193" s="335"/>
      <c r="CD193" s="180"/>
      <c r="CE193" s="167">
        <v>160</v>
      </c>
      <c r="CF193" s="335"/>
      <c r="CG193" s="180"/>
      <c r="CH193" s="167">
        <v>160</v>
      </c>
      <c r="CI193" s="335"/>
      <c r="CJ193" s="180"/>
      <c r="CK193" s="167">
        <v>160</v>
      </c>
      <c r="CL193" s="335"/>
      <c r="CM193" s="180"/>
      <c r="CN193" s="167">
        <v>160</v>
      </c>
      <c r="CO193" s="335"/>
      <c r="CP193" s="180"/>
      <c r="CQ193" s="256">
        <f t="shared" si="96"/>
        <v>0</v>
      </c>
      <c r="CR193" s="255">
        <f t="shared" si="97"/>
        <v>0</v>
      </c>
      <c r="CS193" s="230">
        <f t="shared" si="98"/>
        <v>0</v>
      </c>
      <c r="CT193" s="231">
        <f t="shared" si="99"/>
        <v>0</v>
      </c>
      <c r="CU193" s="1"/>
      <c r="CV193" s="1"/>
      <c r="CW193" s="167">
        <v>160</v>
      </c>
      <c r="CX193" s="351"/>
      <c r="CY193" s="172"/>
      <c r="CZ193" s="198">
        <v>160</v>
      </c>
      <c r="DA193" s="336"/>
      <c r="DB193" s="172"/>
      <c r="DC193" s="198">
        <v>160</v>
      </c>
      <c r="DD193" s="336"/>
      <c r="DE193" s="172"/>
      <c r="DF193" s="198">
        <v>160</v>
      </c>
      <c r="DG193" s="336"/>
      <c r="DH193" s="172"/>
      <c r="DI193" s="198">
        <v>160</v>
      </c>
      <c r="DJ193" s="336"/>
      <c r="DK193" s="172"/>
      <c r="DL193" s="167">
        <v>160</v>
      </c>
      <c r="DM193" s="351"/>
      <c r="DN193" s="172"/>
      <c r="DO193" s="198">
        <v>160</v>
      </c>
      <c r="DP193" s="336"/>
      <c r="DQ193" s="172"/>
      <c r="DR193" s="198">
        <v>160</v>
      </c>
      <c r="DS193" s="336"/>
      <c r="DT193" s="172"/>
      <c r="DU193" s="256">
        <f t="shared" si="100"/>
        <v>0</v>
      </c>
      <c r="DV193" s="255">
        <f t="shared" si="101"/>
        <v>0</v>
      </c>
      <c r="DW193" s="230">
        <f t="shared" si="102"/>
        <v>0</v>
      </c>
      <c r="DX193" s="231">
        <f t="shared" si="103"/>
        <v>0</v>
      </c>
      <c r="DY193" s="1"/>
      <c r="DZ193" s="1"/>
      <c r="EA193" s="357">
        <v>160</v>
      </c>
      <c r="EB193" s="335"/>
      <c r="EC193" s="172"/>
      <c r="ED193" s="198">
        <v>160</v>
      </c>
      <c r="EE193" s="335"/>
      <c r="EF193" s="172"/>
      <c r="EG193" s="198">
        <v>160</v>
      </c>
      <c r="EH193" s="335"/>
      <c r="EI193" s="172"/>
      <c r="EJ193" s="198">
        <v>160</v>
      </c>
      <c r="EK193" s="335"/>
      <c r="EL193" s="172"/>
      <c r="EM193" s="167">
        <v>160</v>
      </c>
      <c r="EN193" s="351"/>
      <c r="EO193" s="172"/>
      <c r="EP193" s="198">
        <v>160</v>
      </c>
      <c r="EQ193" s="335"/>
      <c r="ER193" s="172"/>
      <c r="ES193" s="167">
        <v>160</v>
      </c>
      <c r="ET193" s="351"/>
      <c r="EU193" s="172"/>
      <c r="EV193" s="198">
        <v>160</v>
      </c>
      <c r="EW193" s="335"/>
      <c r="EX193" s="172"/>
      <c r="EY193" s="256">
        <f t="shared" si="104"/>
        <v>0</v>
      </c>
      <c r="EZ193" s="255">
        <f t="shared" si="105"/>
        <v>0</v>
      </c>
      <c r="FA193" s="230">
        <f t="shared" si="106"/>
        <v>0</v>
      </c>
      <c r="FB193" s="231">
        <f t="shared" si="107"/>
        <v>0</v>
      </c>
      <c r="FC193" s="1"/>
      <c r="FD193" s="1"/>
      <c r="FE193" s="357">
        <v>160</v>
      </c>
      <c r="FF193" s="335"/>
      <c r="FG193" s="172"/>
      <c r="FH193" s="198">
        <v>160</v>
      </c>
      <c r="FI193" s="335"/>
      <c r="FJ193" s="172"/>
      <c r="FK193" s="198">
        <v>160</v>
      </c>
      <c r="FL193" s="335"/>
      <c r="FM193" s="172"/>
      <c r="FN193" s="198">
        <v>160</v>
      </c>
      <c r="FO193" s="335"/>
      <c r="FP193" s="172"/>
      <c r="FQ193" s="198">
        <v>160</v>
      </c>
      <c r="FR193" s="335"/>
      <c r="FS193" s="172"/>
      <c r="FT193" s="198">
        <v>160</v>
      </c>
      <c r="FU193" s="335"/>
      <c r="FV193" s="172"/>
      <c r="FW193" s="198">
        <v>160</v>
      </c>
      <c r="FX193" s="335"/>
      <c r="FY193" s="172"/>
      <c r="FZ193" s="198">
        <v>160</v>
      </c>
      <c r="GA193" s="335"/>
      <c r="GB193" s="172"/>
      <c r="GC193" s="256">
        <f t="shared" si="108"/>
        <v>0</v>
      </c>
      <c r="GD193" s="255">
        <f t="shared" si="109"/>
        <v>0</v>
      </c>
      <c r="GE193" s="230">
        <f t="shared" si="110"/>
        <v>0</v>
      </c>
      <c r="GF193" s="231">
        <f t="shared" si="111"/>
        <v>0</v>
      </c>
      <c r="GG193" s="1"/>
      <c r="GH193" s="1"/>
      <c r="GI193" s="357">
        <v>160</v>
      </c>
      <c r="GJ193" s="335"/>
      <c r="GK193" s="172"/>
      <c r="GL193" s="198">
        <v>160</v>
      </c>
      <c r="GM193" s="335"/>
      <c r="GN193" s="172"/>
      <c r="GO193" s="167">
        <v>160</v>
      </c>
      <c r="GP193" s="351"/>
      <c r="GQ193" s="172"/>
      <c r="GR193" s="167">
        <v>160</v>
      </c>
      <c r="GS193" s="351"/>
      <c r="GT193" s="172"/>
      <c r="GU193" s="167">
        <v>160</v>
      </c>
      <c r="GV193" s="351"/>
      <c r="GW193" s="172"/>
      <c r="GX193" s="167">
        <v>160</v>
      </c>
      <c r="GY193" s="351"/>
      <c r="GZ193" s="172"/>
      <c r="HA193" s="198">
        <v>160</v>
      </c>
      <c r="HB193" s="335"/>
      <c r="HC193" s="172"/>
      <c r="HD193" s="198">
        <v>160</v>
      </c>
      <c r="HE193" s="335"/>
      <c r="HF193" s="172"/>
      <c r="HG193" s="256">
        <f t="shared" si="112"/>
        <v>0</v>
      </c>
      <c r="HH193" s="255">
        <f t="shared" si="113"/>
        <v>0</v>
      </c>
      <c r="HI193" s="230">
        <f t="shared" si="114"/>
        <v>0</v>
      </c>
      <c r="HJ193" s="231">
        <f t="shared" si="115"/>
        <v>0</v>
      </c>
      <c r="HK193" s="1"/>
      <c r="HL193" s="1"/>
      <c r="HM193" s="167">
        <v>160</v>
      </c>
      <c r="HN193" s="351"/>
      <c r="HO193" s="172"/>
      <c r="HP193" s="167">
        <v>160</v>
      </c>
      <c r="HQ193" s="351"/>
      <c r="HR193" s="172"/>
      <c r="HS193" s="167">
        <v>160</v>
      </c>
      <c r="HT193" s="351"/>
      <c r="HU193" s="172"/>
      <c r="HV193" s="167">
        <v>160</v>
      </c>
      <c r="HW193" s="351"/>
      <c r="HX193" s="172"/>
      <c r="HY193" s="167">
        <v>160</v>
      </c>
      <c r="HZ193" s="351"/>
      <c r="IA193" s="172"/>
      <c r="IB193" s="167">
        <v>160</v>
      </c>
      <c r="IC193" s="351"/>
      <c r="ID193" s="172"/>
      <c r="IE193" s="167">
        <v>160</v>
      </c>
      <c r="IF193" s="351"/>
      <c r="IG193" s="172"/>
      <c r="IH193" s="167">
        <v>160</v>
      </c>
      <c r="II193" s="351"/>
      <c r="IJ193" s="172"/>
      <c r="IK193" s="256">
        <f t="shared" si="116"/>
        <v>0</v>
      </c>
      <c r="IL193" s="255">
        <f t="shared" si="117"/>
        <v>0</v>
      </c>
      <c r="IM193" s="230">
        <f t="shared" si="118"/>
        <v>0</v>
      </c>
      <c r="IN193" s="231">
        <f t="shared" si="119"/>
        <v>0</v>
      </c>
      <c r="IO193" s="1"/>
      <c r="IP193" s="1"/>
      <c r="IQ193" s="167">
        <v>160</v>
      </c>
      <c r="IR193" s="351"/>
      <c r="IS193" s="172"/>
      <c r="IT193" s="167">
        <v>160</v>
      </c>
      <c r="IU193" s="351"/>
      <c r="IV193" s="172"/>
      <c r="IW193" s="167">
        <v>160</v>
      </c>
      <c r="IX193" s="351"/>
      <c r="IY193" s="172"/>
      <c r="IZ193" s="167">
        <v>160</v>
      </c>
      <c r="JA193" s="351"/>
      <c r="JB193" s="172"/>
      <c r="JC193" s="167">
        <v>160</v>
      </c>
      <c r="JD193" s="351"/>
      <c r="JE193" s="172"/>
      <c r="JF193" s="167">
        <v>160</v>
      </c>
      <c r="JG193" s="351"/>
      <c r="JH193" s="172"/>
      <c r="JI193" s="209">
        <v>160</v>
      </c>
      <c r="JJ193" s="351"/>
      <c r="JK193" s="172"/>
      <c r="JL193" s="167">
        <v>160</v>
      </c>
      <c r="JM193" s="351"/>
      <c r="JN193" s="172"/>
      <c r="JO193" s="256">
        <f t="shared" si="120"/>
        <v>0</v>
      </c>
      <c r="JP193" s="255">
        <f t="shared" si="121"/>
        <v>0</v>
      </c>
      <c r="JQ193" s="230">
        <f t="shared" si="122"/>
        <v>0</v>
      </c>
      <c r="JR193" s="231">
        <f t="shared" si="123"/>
        <v>0</v>
      </c>
      <c r="JS193" s="1"/>
      <c r="JT193" s="1"/>
      <c r="JU193" s="357">
        <v>160</v>
      </c>
      <c r="JV193" s="335"/>
      <c r="JW193" s="172"/>
      <c r="JX193" s="167">
        <v>160</v>
      </c>
      <c r="JY193" s="351"/>
      <c r="JZ193" s="172"/>
      <c r="KA193" s="198">
        <v>160</v>
      </c>
      <c r="KB193" s="335"/>
      <c r="KC193" s="172"/>
      <c r="KD193" s="198">
        <v>160</v>
      </c>
      <c r="KE193" s="335"/>
      <c r="KF193" s="172"/>
      <c r="KG193" s="167">
        <v>160</v>
      </c>
      <c r="KH193" s="351"/>
      <c r="KI193" s="172"/>
      <c r="KJ193" s="167">
        <v>160</v>
      </c>
      <c r="KK193" s="351"/>
      <c r="KL193" s="172"/>
      <c r="KM193" s="167">
        <v>160</v>
      </c>
      <c r="KN193" s="351"/>
      <c r="KO193" s="172"/>
      <c r="KP193" s="167">
        <v>160</v>
      </c>
      <c r="KQ193" s="351"/>
      <c r="KR193" s="172"/>
      <c r="KS193" s="256">
        <f t="shared" si="124"/>
        <v>0</v>
      </c>
      <c r="KT193" s="255">
        <f t="shared" si="125"/>
        <v>0</v>
      </c>
      <c r="KU193" s="230">
        <f t="shared" si="126"/>
        <v>0</v>
      </c>
      <c r="KV193" s="231">
        <f t="shared" si="127"/>
        <v>0</v>
      </c>
      <c r="KW193" s="1"/>
      <c r="KX193" s="1"/>
      <c r="KY193" s="287" t="s">
        <v>300</v>
      </c>
      <c r="KZ193" s="365">
        <v>160</v>
      </c>
      <c r="LA193" s="335"/>
      <c r="LB193" s="180"/>
      <c r="LC193" s="256">
        <f t="shared" si="128"/>
        <v>0</v>
      </c>
      <c r="LD193" s="231">
        <f t="shared" si="132"/>
        <v>0</v>
      </c>
      <c r="LE193" s="230">
        <f t="shared" si="129"/>
        <v>0</v>
      </c>
      <c r="LF193" s="255">
        <f t="shared" si="133"/>
        <v>0</v>
      </c>
      <c r="LG193" s="297"/>
      <c r="LH193" s="1"/>
      <c r="LI193" s="1"/>
      <c r="LJ193" s="232">
        <f t="shared" si="286"/>
        <v>0</v>
      </c>
      <c r="LK193" s="259">
        <f t="shared" si="287"/>
        <v>0</v>
      </c>
      <c r="LL193" s="230">
        <f t="shared" si="288"/>
        <v>0</v>
      </c>
      <c r="LM193" s="231">
        <f t="shared" si="289"/>
        <v>0</v>
      </c>
      <c r="LN193" s="234">
        <f t="shared" si="290"/>
        <v>0</v>
      </c>
      <c r="LO193" s="233">
        <f t="shared" si="291"/>
        <v>0</v>
      </c>
      <c r="LP193" s="230">
        <f t="shared" si="292"/>
        <v>0</v>
      </c>
      <c r="LQ193" s="255">
        <f t="shared" si="293"/>
        <v>0</v>
      </c>
      <c r="LR193" s="426">
        <f t="shared" si="294"/>
        <v>0</v>
      </c>
      <c r="LS193" s="434">
        <f t="shared" si="295"/>
        <v>0</v>
      </c>
      <c r="LT193" s="426">
        <f t="shared" si="296"/>
        <v>0</v>
      </c>
      <c r="LU193" s="431">
        <f t="shared" si="297"/>
        <v>0</v>
      </c>
      <c r="LV193" s="429" t="s">
        <v>343</v>
      </c>
      <c r="LW193" s="434" t="s">
        <v>343</v>
      </c>
      <c r="LX193" s="426">
        <f t="shared" si="298"/>
        <v>0</v>
      </c>
      <c r="LY193" s="431">
        <f t="shared" si="299"/>
        <v>0</v>
      </c>
      <c r="LZ193" s="1"/>
      <c r="MD193" s="26"/>
      <c r="ME193" s="26"/>
      <c r="MG193" s="26"/>
    </row>
    <row r="194" spans="2:345" s="4" customFormat="1" ht="15" hidden="1" customHeight="1" x14ac:dyDescent="0.25">
      <c r="B194" s="46"/>
      <c r="C194" s="948"/>
      <c r="D194" s="949"/>
      <c r="E194" s="601"/>
      <c r="F194" s="602"/>
      <c r="G194" s="603"/>
      <c r="H194" s="58"/>
      <c r="I194" s="57">
        <f>INT(ROUND(F194,2)*(IF(RIGHT(G194,1)="*",data!$J$11*H194+(IF(H194&gt;0, data!$K$11,0)),(IF(G194&gt;0,data!$J$11*RIGHT(G194,5)+data!$K$11,0)))))</f>
        <v>0</v>
      </c>
      <c r="J194" s="57">
        <f t="shared" si="300"/>
        <v>0</v>
      </c>
      <c r="K194" s="594"/>
      <c r="L194" s="567"/>
      <c r="M194" s="131"/>
      <c r="N194" s="57">
        <f>INT(ROUND(F194,2)*(IF(J194&gt;0,(IF(L194="ano",data!$J$6,0)),0)))</f>
        <v>0</v>
      </c>
      <c r="O194" s="61">
        <f t="shared" si="301"/>
        <v>0</v>
      </c>
      <c r="P194" s="63">
        <f t="shared" si="302"/>
        <v>0</v>
      </c>
      <c r="Q194" s="26"/>
      <c r="R194" s="292" t="str">
        <f t="shared" si="303"/>
        <v/>
      </c>
      <c r="S194" s="293" t="str">
        <f t="shared" si="304"/>
        <v/>
      </c>
      <c r="T194" s="65" t="s">
        <v>343</v>
      </c>
      <c r="U194" s="294" t="str">
        <f t="shared" si="305"/>
        <v/>
      </c>
      <c r="V194" s="4">
        <f t="shared" si="285"/>
        <v>0</v>
      </c>
      <c r="W194" s="26">
        <f t="shared" si="306"/>
        <v>0</v>
      </c>
      <c r="X194" s="26">
        <f>IF(OR(G194=data!$I$18,G194=data!$I$19,G194=data!$I$20,G194=data!$I$21,G194=data!$I$22,G194=data!$I$23,G194=data!$I$24,G194=data!$I$25,G194=data!$I$26,G194=data!$I$27,G194=data!$I$28,G194=data!$I$29,G194=data!$I$30,G194=data!$I$31,G194=data!$I$32,G194=data!$I$33,G194=data!$I$34,G194=data!$I$35,G194=data!$I$36,G194=data!$I$37,G194=data!$I$38,G194=data!$I$39,G194=data!$I$40,G194=data!$I$41,G194=data!$I$42,G194=data!$I$43,G194=data!$I$44),1,0)</f>
        <v>0</v>
      </c>
      <c r="Z194" s="176" t="s">
        <v>300</v>
      </c>
      <c r="AA194" s="10"/>
      <c r="AB194" s="10"/>
      <c r="AC194" s="578">
        <v>160</v>
      </c>
      <c r="AD194" s="579"/>
      <c r="AE194" s="580"/>
      <c r="AF194" s="578">
        <v>160</v>
      </c>
      <c r="AG194" s="579"/>
      <c r="AH194" s="580"/>
      <c r="AI194" s="578">
        <v>160</v>
      </c>
      <c r="AJ194" s="579"/>
      <c r="AK194" s="580"/>
      <c r="AL194" s="578">
        <v>160</v>
      </c>
      <c r="AM194" s="579"/>
      <c r="AN194" s="580"/>
      <c r="AO194" s="578">
        <v>160</v>
      </c>
      <c r="AP194" s="579"/>
      <c r="AQ194" s="580"/>
      <c r="AR194" s="578">
        <v>160</v>
      </c>
      <c r="AS194" s="579"/>
      <c r="AT194" s="580"/>
      <c r="AU194" s="578">
        <v>160</v>
      </c>
      <c r="AV194" s="579"/>
      <c r="AW194" s="580"/>
      <c r="AX194" s="578">
        <v>160</v>
      </c>
      <c r="AY194" s="579"/>
      <c r="AZ194" s="580"/>
      <c r="BA194" s="578">
        <v>160</v>
      </c>
      <c r="BB194" s="579"/>
      <c r="BC194" s="580"/>
      <c r="BD194" s="578">
        <v>160</v>
      </c>
      <c r="BE194" s="579"/>
      <c r="BF194" s="580"/>
      <c r="BG194" s="578">
        <v>160</v>
      </c>
      <c r="BH194" s="579"/>
      <c r="BI194" s="580"/>
      <c r="BJ194" s="578">
        <v>160</v>
      </c>
      <c r="BK194" s="579"/>
      <c r="BL194" s="580"/>
      <c r="BM194" s="337">
        <f t="shared" si="207"/>
        <v>0</v>
      </c>
      <c r="BN194" s="231">
        <f t="shared" si="93"/>
        <v>0</v>
      </c>
      <c r="BO194" s="230">
        <f t="shared" si="208"/>
        <v>0</v>
      </c>
      <c r="BP194" s="231">
        <f t="shared" si="95"/>
        <v>0</v>
      </c>
      <c r="BQ194" s="1"/>
      <c r="BR194" s="1"/>
      <c r="BS194" s="177">
        <v>160</v>
      </c>
      <c r="BT194" s="591"/>
      <c r="BU194" s="178"/>
      <c r="BV194" s="177">
        <v>160</v>
      </c>
      <c r="BW194" s="591"/>
      <c r="BX194" s="178"/>
      <c r="BY194" s="177">
        <v>160</v>
      </c>
      <c r="BZ194" s="591"/>
      <c r="CA194" s="178"/>
      <c r="CB194" s="177">
        <v>160</v>
      </c>
      <c r="CC194" s="591"/>
      <c r="CD194" s="178"/>
      <c r="CE194" s="177">
        <v>160</v>
      </c>
      <c r="CF194" s="591"/>
      <c r="CG194" s="178"/>
      <c r="CH194" s="177">
        <v>160</v>
      </c>
      <c r="CI194" s="591"/>
      <c r="CJ194" s="178"/>
      <c r="CK194" s="177">
        <v>160</v>
      </c>
      <c r="CL194" s="591"/>
      <c r="CM194" s="178"/>
      <c r="CN194" s="177">
        <v>160</v>
      </c>
      <c r="CO194" s="591"/>
      <c r="CP194" s="178"/>
      <c r="CQ194" s="256">
        <f t="shared" si="96"/>
        <v>0</v>
      </c>
      <c r="CR194" s="255">
        <f t="shared" si="97"/>
        <v>0</v>
      </c>
      <c r="CS194" s="230">
        <f t="shared" si="98"/>
        <v>0</v>
      </c>
      <c r="CT194" s="231">
        <f t="shared" si="99"/>
        <v>0</v>
      </c>
      <c r="CU194" s="1"/>
      <c r="CV194" s="1"/>
      <c r="CW194" s="177">
        <v>160</v>
      </c>
      <c r="CX194" s="584"/>
      <c r="CY194" s="585"/>
      <c r="CZ194" s="205">
        <v>160</v>
      </c>
      <c r="DA194" s="579"/>
      <c r="DB194" s="585"/>
      <c r="DC194" s="205">
        <v>160</v>
      </c>
      <c r="DD194" s="579"/>
      <c r="DE194" s="585"/>
      <c r="DF194" s="205">
        <v>160</v>
      </c>
      <c r="DG194" s="579"/>
      <c r="DH194" s="585"/>
      <c r="DI194" s="205">
        <v>160</v>
      </c>
      <c r="DJ194" s="579"/>
      <c r="DK194" s="585"/>
      <c r="DL194" s="177">
        <v>160</v>
      </c>
      <c r="DM194" s="584"/>
      <c r="DN194" s="585"/>
      <c r="DO194" s="205">
        <v>160</v>
      </c>
      <c r="DP194" s="579"/>
      <c r="DQ194" s="585"/>
      <c r="DR194" s="205">
        <v>160</v>
      </c>
      <c r="DS194" s="579"/>
      <c r="DT194" s="585"/>
      <c r="DU194" s="256">
        <f t="shared" si="100"/>
        <v>0</v>
      </c>
      <c r="DV194" s="255">
        <f t="shared" si="101"/>
        <v>0</v>
      </c>
      <c r="DW194" s="230">
        <f t="shared" si="102"/>
        <v>0</v>
      </c>
      <c r="DX194" s="231">
        <f t="shared" si="103"/>
        <v>0</v>
      </c>
      <c r="DY194" s="1"/>
      <c r="DZ194" s="1"/>
      <c r="EA194" s="586">
        <v>160</v>
      </c>
      <c r="EB194" s="591"/>
      <c r="EC194" s="585"/>
      <c r="ED194" s="205">
        <v>160</v>
      </c>
      <c r="EE194" s="591"/>
      <c r="EF194" s="585"/>
      <c r="EG194" s="205">
        <v>160</v>
      </c>
      <c r="EH194" s="591"/>
      <c r="EI194" s="585"/>
      <c r="EJ194" s="205">
        <v>160</v>
      </c>
      <c r="EK194" s="591"/>
      <c r="EL194" s="585"/>
      <c r="EM194" s="177">
        <v>160</v>
      </c>
      <c r="EN194" s="584"/>
      <c r="EO194" s="585"/>
      <c r="EP194" s="205">
        <v>160</v>
      </c>
      <c r="EQ194" s="591"/>
      <c r="ER194" s="585"/>
      <c r="ES194" s="177">
        <v>160</v>
      </c>
      <c r="ET194" s="584"/>
      <c r="EU194" s="585"/>
      <c r="EV194" s="205">
        <v>160</v>
      </c>
      <c r="EW194" s="591"/>
      <c r="EX194" s="585"/>
      <c r="EY194" s="256">
        <f t="shared" si="104"/>
        <v>0</v>
      </c>
      <c r="EZ194" s="255">
        <f t="shared" si="105"/>
        <v>0</v>
      </c>
      <c r="FA194" s="230">
        <f t="shared" si="106"/>
        <v>0</v>
      </c>
      <c r="FB194" s="231">
        <f t="shared" si="107"/>
        <v>0</v>
      </c>
      <c r="FC194" s="1"/>
      <c r="FD194" s="1"/>
      <c r="FE194" s="586">
        <v>160</v>
      </c>
      <c r="FF194" s="591"/>
      <c r="FG194" s="585"/>
      <c r="FH194" s="205">
        <v>160</v>
      </c>
      <c r="FI194" s="591"/>
      <c r="FJ194" s="585"/>
      <c r="FK194" s="205">
        <v>160</v>
      </c>
      <c r="FL194" s="591"/>
      <c r="FM194" s="585"/>
      <c r="FN194" s="205">
        <v>160</v>
      </c>
      <c r="FO194" s="591"/>
      <c r="FP194" s="585"/>
      <c r="FQ194" s="205">
        <v>160</v>
      </c>
      <c r="FR194" s="591"/>
      <c r="FS194" s="585"/>
      <c r="FT194" s="205">
        <v>160</v>
      </c>
      <c r="FU194" s="591"/>
      <c r="FV194" s="585"/>
      <c r="FW194" s="205">
        <v>160</v>
      </c>
      <c r="FX194" s="591"/>
      <c r="FY194" s="585"/>
      <c r="FZ194" s="205">
        <v>160</v>
      </c>
      <c r="GA194" s="591"/>
      <c r="GB194" s="585"/>
      <c r="GC194" s="256">
        <f t="shared" si="108"/>
        <v>0</v>
      </c>
      <c r="GD194" s="255">
        <f t="shared" si="109"/>
        <v>0</v>
      </c>
      <c r="GE194" s="230">
        <f t="shared" si="110"/>
        <v>0</v>
      </c>
      <c r="GF194" s="231">
        <f t="shared" si="111"/>
        <v>0</v>
      </c>
      <c r="GG194" s="1"/>
      <c r="GH194" s="1"/>
      <c r="GI194" s="586">
        <v>160</v>
      </c>
      <c r="GJ194" s="591"/>
      <c r="GK194" s="585"/>
      <c r="GL194" s="205">
        <v>160</v>
      </c>
      <c r="GM194" s="591"/>
      <c r="GN194" s="585"/>
      <c r="GO194" s="177">
        <v>160</v>
      </c>
      <c r="GP194" s="584"/>
      <c r="GQ194" s="585"/>
      <c r="GR194" s="177">
        <v>160</v>
      </c>
      <c r="GS194" s="584"/>
      <c r="GT194" s="585"/>
      <c r="GU194" s="177">
        <v>160</v>
      </c>
      <c r="GV194" s="584"/>
      <c r="GW194" s="585"/>
      <c r="GX194" s="177">
        <v>160</v>
      </c>
      <c r="GY194" s="584"/>
      <c r="GZ194" s="585"/>
      <c r="HA194" s="205">
        <v>160</v>
      </c>
      <c r="HB194" s="591"/>
      <c r="HC194" s="585"/>
      <c r="HD194" s="205">
        <v>160</v>
      </c>
      <c r="HE194" s="591"/>
      <c r="HF194" s="585"/>
      <c r="HG194" s="256">
        <f t="shared" si="112"/>
        <v>0</v>
      </c>
      <c r="HH194" s="255">
        <f t="shared" si="113"/>
        <v>0</v>
      </c>
      <c r="HI194" s="230">
        <f t="shared" si="114"/>
        <v>0</v>
      </c>
      <c r="HJ194" s="231">
        <f t="shared" si="115"/>
        <v>0</v>
      </c>
      <c r="HK194" s="1"/>
      <c r="HL194" s="1"/>
      <c r="HM194" s="177">
        <v>160</v>
      </c>
      <c r="HN194" s="584"/>
      <c r="HO194" s="585"/>
      <c r="HP194" s="177">
        <v>160</v>
      </c>
      <c r="HQ194" s="584"/>
      <c r="HR194" s="585"/>
      <c r="HS194" s="177">
        <v>160</v>
      </c>
      <c r="HT194" s="584"/>
      <c r="HU194" s="585"/>
      <c r="HV194" s="177">
        <v>160</v>
      </c>
      <c r="HW194" s="584"/>
      <c r="HX194" s="585"/>
      <c r="HY194" s="177">
        <v>160</v>
      </c>
      <c r="HZ194" s="584"/>
      <c r="IA194" s="585"/>
      <c r="IB194" s="177">
        <v>160</v>
      </c>
      <c r="IC194" s="584"/>
      <c r="ID194" s="585"/>
      <c r="IE194" s="177">
        <v>160</v>
      </c>
      <c r="IF194" s="584"/>
      <c r="IG194" s="585"/>
      <c r="IH194" s="177">
        <v>160</v>
      </c>
      <c r="II194" s="584"/>
      <c r="IJ194" s="585"/>
      <c r="IK194" s="256">
        <f t="shared" si="116"/>
        <v>0</v>
      </c>
      <c r="IL194" s="255">
        <f t="shared" si="117"/>
        <v>0</v>
      </c>
      <c r="IM194" s="230">
        <f t="shared" si="118"/>
        <v>0</v>
      </c>
      <c r="IN194" s="231">
        <f t="shared" si="119"/>
        <v>0</v>
      </c>
      <c r="IO194" s="1"/>
      <c r="IP194" s="1"/>
      <c r="IQ194" s="177">
        <v>160</v>
      </c>
      <c r="IR194" s="584"/>
      <c r="IS194" s="585"/>
      <c r="IT194" s="177">
        <v>160</v>
      </c>
      <c r="IU194" s="584"/>
      <c r="IV194" s="585"/>
      <c r="IW194" s="177">
        <v>160</v>
      </c>
      <c r="IX194" s="584"/>
      <c r="IY194" s="585"/>
      <c r="IZ194" s="177">
        <v>160</v>
      </c>
      <c r="JA194" s="584"/>
      <c r="JB194" s="585"/>
      <c r="JC194" s="177">
        <v>160</v>
      </c>
      <c r="JD194" s="584"/>
      <c r="JE194" s="585"/>
      <c r="JF194" s="177">
        <v>160</v>
      </c>
      <c r="JG194" s="584"/>
      <c r="JH194" s="585"/>
      <c r="JI194" s="568">
        <v>160</v>
      </c>
      <c r="JJ194" s="584"/>
      <c r="JK194" s="585"/>
      <c r="JL194" s="177">
        <v>160</v>
      </c>
      <c r="JM194" s="584"/>
      <c r="JN194" s="585"/>
      <c r="JO194" s="256">
        <f t="shared" si="120"/>
        <v>0</v>
      </c>
      <c r="JP194" s="255">
        <f t="shared" si="121"/>
        <v>0</v>
      </c>
      <c r="JQ194" s="230">
        <f t="shared" si="122"/>
        <v>0</v>
      </c>
      <c r="JR194" s="231">
        <f t="shared" si="123"/>
        <v>0</v>
      </c>
      <c r="JS194" s="1"/>
      <c r="JT194" s="1"/>
      <c r="JU194" s="586">
        <v>160</v>
      </c>
      <c r="JV194" s="591"/>
      <c r="JW194" s="585"/>
      <c r="JX194" s="177">
        <v>160</v>
      </c>
      <c r="JY194" s="584"/>
      <c r="JZ194" s="585"/>
      <c r="KA194" s="205">
        <v>160</v>
      </c>
      <c r="KB194" s="591"/>
      <c r="KC194" s="585"/>
      <c r="KD194" s="205">
        <v>160</v>
      </c>
      <c r="KE194" s="591"/>
      <c r="KF194" s="585"/>
      <c r="KG194" s="177">
        <v>160</v>
      </c>
      <c r="KH194" s="584"/>
      <c r="KI194" s="585"/>
      <c r="KJ194" s="177">
        <v>160</v>
      </c>
      <c r="KK194" s="584"/>
      <c r="KL194" s="585"/>
      <c r="KM194" s="177">
        <v>160</v>
      </c>
      <c r="KN194" s="584"/>
      <c r="KO194" s="585"/>
      <c r="KP194" s="177">
        <v>160</v>
      </c>
      <c r="KQ194" s="584"/>
      <c r="KR194" s="585"/>
      <c r="KS194" s="256">
        <f t="shared" si="124"/>
        <v>0</v>
      </c>
      <c r="KT194" s="255">
        <f t="shared" si="125"/>
        <v>0</v>
      </c>
      <c r="KU194" s="230">
        <f t="shared" si="126"/>
        <v>0</v>
      </c>
      <c r="KV194" s="231">
        <f t="shared" si="127"/>
        <v>0</v>
      </c>
      <c r="KW194" s="1"/>
      <c r="KX194" s="1"/>
      <c r="KY194" s="589" t="s">
        <v>300</v>
      </c>
      <c r="KZ194" s="595">
        <v>160</v>
      </c>
      <c r="LA194" s="591"/>
      <c r="LB194" s="178"/>
      <c r="LC194" s="256">
        <f t="shared" si="128"/>
        <v>0</v>
      </c>
      <c r="LD194" s="231">
        <f t="shared" si="132"/>
        <v>0</v>
      </c>
      <c r="LE194" s="230">
        <f t="shared" si="129"/>
        <v>0</v>
      </c>
      <c r="LF194" s="255">
        <f t="shared" si="133"/>
        <v>0</v>
      </c>
      <c r="LG194" s="592"/>
      <c r="LH194" s="1"/>
      <c r="LI194" s="1"/>
      <c r="LJ194" s="232">
        <f t="shared" si="286"/>
        <v>0</v>
      </c>
      <c r="LK194" s="259">
        <f t="shared" si="287"/>
        <v>0</v>
      </c>
      <c r="LL194" s="230">
        <f t="shared" si="288"/>
        <v>0</v>
      </c>
      <c r="LM194" s="231">
        <f t="shared" si="289"/>
        <v>0</v>
      </c>
      <c r="LN194" s="234">
        <f t="shared" si="290"/>
        <v>0</v>
      </c>
      <c r="LO194" s="233">
        <f t="shared" si="291"/>
        <v>0</v>
      </c>
      <c r="LP194" s="230">
        <f t="shared" si="292"/>
        <v>0</v>
      </c>
      <c r="LQ194" s="255">
        <f t="shared" si="293"/>
        <v>0</v>
      </c>
      <c r="LR194" s="426">
        <f t="shared" si="294"/>
        <v>0</v>
      </c>
      <c r="LS194" s="434">
        <f t="shared" si="295"/>
        <v>0</v>
      </c>
      <c r="LT194" s="426">
        <f t="shared" si="296"/>
        <v>0</v>
      </c>
      <c r="LU194" s="431">
        <f t="shared" si="297"/>
        <v>0</v>
      </c>
      <c r="LV194" s="429" t="s">
        <v>343</v>
      </c>
      <c r="LW194" s="434" t="s">
        <v>343</v>
      </c>
      <c r="LX194" s="426">
        <f t="shared" si="298"/>
        <v>0</v>
      </c>
      <c r="LY194" s="431">
        <f t="shared" si="299"/>
        <v>0</v>
      </c>
      <c r="LZ194" s="1"/>
      <c r="MD194" s="26"/>
      <c r="ME194" s="26"/>
      <c r="MG194" s="26"/>
    </row>
    <row r="195" spans="2:345" s="4" customFormat="1" ht="16.5" customHeight="1" x14ac:dyDescent="0.25">
      <c r="B195" s="46" t="s">
        <v>378</v>
      </c>
      <c r="C195" s="952"/>
      <c r="D195" s="953"/>
      <c r="E195" s="313"/>
      <c r="F195" s="314"/>
      <c r="G195" s="315"/>
      <c r="H195" s="59"/>
      <c r="I195" s="57">
        <f>INT(ROUND(F195,2)*(IF(RIGHT(G195,1)="*",data!$J$11*H195+(IF(H195&gt;0, data!$K$11,0)),(IF(G195&gt;0,data!$J$11*RIGHT(G195,5)+data!$K$11,0)))))</f>
        <v>0</v>
      </c>
      <c r="J195" s="57">
        <f t="shared" si="300"/>
        <v>0</v>
      </c>
      <c r="K195" s="319"/>
      <c r="L195" s="320"/>
      <c r="M195" s="318"/>
      <c r="N195" s="57">
        <f>INT(ROUND(F195,2)*(IF(J195&gt;0,(IF(L195="ano",data!$J$6,0)),0)))</f>
        <v>0</v>
      </c>
      <c r="O195" s="61">
        <f t="shared" si="301"/>
        <v>0</v>
      </c>
      <c r="P195" s="63">
        <f t="shared" si="302"/>
        <v>0</v>
      </c>
      <c r="Q195" s="26"/>
      <c r="R195" s="292" t="str">
        <f t="shared" si="303"/>
        <v/>
      </c>
      <c r="S195" s="293" t="str">
        <f t="shared" si="304"/>
        <v/>
      </c>
      <c r="T195" s="65" t="s">
        <v>343</v>
      </c>
      <c r="U195" s="294" t="str">
        <f t="shared" si="305"/>
        <v/>
      </c>
      <c r="V195" s="4">
        <f t="shared" si="285"/>
        <v>0</v>
      </c>
      <c r="W195" s="26">
        <f t="shared" si="306"/>
        <v>0</v>
      </c>
      <c r="X195" s="26">
        <f>IF(OR(G195=data!$I$18,G195=data!$I$19,G195=data!$I$20,G195=data!$I$21,G195=data!$I$22,G195=data!$I$23,G195=data!$I$24,G195=data!$I$25,G195=data!$I$26,G195=data!$I$27,G195=data!$I$28,G195=data!$I$29,G195=data!$I$30,G195=data!$I$31,G195=data!$I$32,G195=data!$I$33,G195=data!$I$34,G195=data!$I$35,G195=data!$I$36,G195=data!$I$37,G195=data!$I$38,G195=data!$I$39,G195=data!$I$40,G195=data!$I$41,G195=data!$I$42,G195=data!$I$43,G195=data!$I$44),1,0)</f>
        <v>0</v>
      </c>
      <c r="Z195" s="179" t="s">
        <v>300</v>
      </c>
      <c r="AA195" s="10"/>
      <c r="AB195" s="10"/>
      <c r="AC195" s="171">
        <v>160</v>
      </c>
      <c r="AD195" s="336"/>
      <c r="AE195" s="227"/>
      <c r="AF195" s="171">
        <v>160</v>
      </c>
      <c r="AG195" s="336"/>
      <c r="AH195" s="227"/>
      <c r="AI195" s="171">
        <v>160</v>
      </c>
      <c r="AJ195" s="336"/>
      <c r="AK195" s="227"/>
      <c r="AL195" s="171">
        <v>160</v>
      </c>
      <c r="AM195" s="336"/>
      <c r="AN195" s="227"/>
      <c r="AO195" s="171">
        <v>160</v>
      </c>
      <c r="AP195" s="336"/>
      <c r="AQ195" s="227"/>
      <c r="AR195" s="171">
        <v>160</v>
      </c>
      <c r="AS195" s="336"/>
      <c r="AT195" s="227"/>
      <c r="AU195" s="171">
        <v>160</v>
      </c>
      <c r="AV195" s="336"/>
      <c r="AW195" s="227"/>
      <c r="AX195" s="171">
        <v>160</v>
      </c>
      <c r="AY195" s="336"/>
      <c r="AZ195" s="227"/>
      <c r="BA195" s="171">
        <v>160</v>
      </c>
      <c r="BB195" s="336"/>
      <c r="BC195" s="227"/>
      <c r="BD195" s="171">
        <v>160</v>
      </c>
      <c r="BE195" s="336"/>
      <c r="BF195" s="227"/>
      <c r="BG195" s="171">
        <v>160</v>
      </c>
      <c r="BH195" s="336"/>
      <c r="BI195" s="227"/>
      <c r="BJ195" s="171">
        <v>160</v>
      </c>
      <c r="BK195" s="336"/>
      <c r="BL195" s="227"/>
      <c r="BM195" s="337">
        <f t="shared" si="207"/>
        <v>0</v>
      </c>
      <c r="BN195" s="231">
        <f t="shared" si="93"/>
        <v>0</v>
      </c>
      <c r="BO195" s="230">
        <f t="shared" si="208"/>
        <v>0</v>
      </c>
      <c r="BP195" s="231">
        <f t="shared" si="95"/>
        <v>0</v>
      </c>
      <c r="BQ195" s="1"/>
      <c r="BR195" s="1"/>
      <c r="BS195" s="167">
        <v>160</v>
      </c>
      <c r="BT195" s="335"/>
      <c r="BU195" s="180"/>
      <c r="BV195" s="167">
        <v>160</v>
      </c>
      <c r="BW195" s="335"/>
      <c r="BX195" s="180"/>
      <c r="BY195" s="167">
        <v>160</v>
      </c>
      <c r="BZ195" s="335"/>
      <c r="CA195" s="180"/>
      <c r="CB195" s="167">
        <v>160</v>
      </c>
      <c r="CC195" s="335"/>
      <c r="CD195" s="180"/>
      <c r="CE195" s="167">
        <v>160</v>
      </c>
      <c r="CF195" s="335"/>
      <c r="CG195" s="180"/>
      <c r="CH195" s="167">
        <v>160</v>
      </c>
      <c r="CI195" s="335"/>
      <c r="CJ195" s="180"/>
      <c r="CK195" s="167">
        <v>160</v>
      </c>
      <c r="CL195" s="335"/>
      <c r="CM195" s="180"/>
      <c r="CN195" s="167">
        <v>160</v>
      </c>
      <c r="CO195" s="335"/>
      <c r="CP195" s="180"/>
      <c r="CQ195" s="256">
        <f t="shared" si="96"/>
        <v>0</v>
      </c>
      <c r="CR195" s="255">
        <f t="shared" si="97"/>
        <v>0</v>
      </c>
      <c r="CS195" s="230">
        <f t="shared" si="98"/>
        <v>0</v>
      </c>
      <c r="CT195" s="231">
        <f t="shared" si="99"/>
        <v>0</v>
      </c>
      <c r="CU195" s="1"/>
      <c r="CV195" s="1"/>
      <c r="CW195" s="167">
        <v>160</v>
      </c>
      <c r="CX195" s="351"/>
      <c r="CY195" s="172"/>
      <c r="CZ195" s="198">
        <v>160</v>
      </c>
      <c r="DA195" s="336"/>
      <c r="DB195" s="172"/>
      <c r="DC195" s="198">
        <v>160</v>
      </c>
      <c r="DD195" s="336"/>
      <c r="DE195" s="172"/>
      <c r="DF195" s="198">
        <v>160</v>
      </c>
      <c r="DG195" s="336"/>
      <c r="DH195" s="172"/>
      <c r="DI195" s="198">
        <v>160</v>
      </c>
      <c r="DJ195" s="336"/>
      <c r="DK195" s="172"/>
      <c r="DL195" s="167">
        <v>160</v>
      </c>
      <c r="DM195" s="351"/>
      <c r="DN195" s="172"/>
      <c r="DO195" s="198">
        <v>160</v>
      </c>
      <c r="DP195" s="336"/>
      <c r="DQ195" s="172"/>
      <c r="DR195" s="198">
        <v>160</v>
      </c>
      <c r="DS195" s="336"/>
      <c r="DT195" s="172"/>
      <c r="DU195" s="256">
        <f t="shared" si="100"/>
        <v>0</v>
      </c>
      <c r="DV195" s="255">
        <f t="shared" si="101"/>
        <v>0</v>
      </c>
      <c r="DW195" s="230">
        <f t="shared" si="102"/>
        <v>0</v>
      </c>
      <c r="DX195" s="231">
        <f t="shared" si="103"/>
        <v>0</v>
      </c>
      <c r="DY195" s="1"/>
      <c r="DZ195" s="1"/>
      <c r="EA195" s="357">
        <v>160</v>
      </c>
      <c r="EB195" s="335"/>
      <c r="EC195" s="172"/>
      <c r="ED195" s="198">
        <v>160</v>
      </c>
      <c r="EE195" s="335"/>
      <c r="EF195" s="172"/>
      <c r="EG195" s="198">
        <v>160</v>
      </c>
      <c r="EH195" s="335"/>
      <c r="EI195" s="172"/>
      <c r="EJ195" s="198">
        <v>160</v>
      </c>
      <c r="EK195" s="335"/>
      <c r="EL195" s="172"/>
      <c r="EM195" s="167">
        <v>160</v>
      </c>
      <c r="EN195" s="351"/>
      <c r="EO195" s="172"/>
      <c r="EP195" s="198">
        <v>160</v>
      </c>
      <c r="EQ195" s="335"/>
      <c r="ER195" s="172"/>
      <c r="ES195" s="167">
        <v>160</v>
      </c>
      <c r="ET195" s="351"/>
      <c r="EU195" s="172"/>
      <c r="EV195" s="198">
        <v>160</v>
      </c>
      <c r="EW195" s="335"/>
      <c r="EX195" s="172"/>
      <c r="EY195" s="256">
        <f t="shared" si="104"/>
        <v>0</v>
      </c>
      <c r="EZ195" s="255">
        <f t="shared" si="105"/>
        <v>0</v>
      </c>
      <c r="FA195" s="230">
        <f t="shared" si="106"/>
        <v>0</v>
      </c>
      <c r="FB195" s="231">
        <f t="shared" si="107"/>
        <v>0</v>
      </c>
      <c r="FC195" s="1"/>
      <c r="FD195" s="1"/>
      <c r="FE195" s="357">
        <v>160</v>
      </c>
      <c r="FF195" s="335"/>
      <c r="FG195" s="172"/>
      <c r="FH195" s="198">
        <v>160</v>
      </c>
      <c r="FI195" s="335"/>
      <c r="FJ195" s="172"/>
      <c r="FK195" s="198">
        <v>160</v>
      </c>
      <c r="FL195" s="335"/>
      <c r="FM195" s="172"/>
      <c r="FN195" s="198">
        <v>160</v>
      </c>
      <c r="FO195" s="335"/>
      <c r="FP195" s="172"/>
      <c r="FQ195" s="198">
        <v>160</v>
      </c>
      <c r="FR195" s="335"/>
      <c r="FS195" s="172"/>
      <c r="FT195" s="198">
        <v>160</v>
      </c>
      <c r="FU195" s="335"/>
      <c r="FV195" s="172"/>
      <c r="FW195" s="198">
        <v>160</v>
      </c>
      <c r="FX195" s="335"/>
      <c r="FY195" s="172"/>
      <c r="FZ195" s="198">
        <v>160</v>
      </c>
      <c r="GA195" s="335"/>
      <c r="GB195" s="172"/>
      <c r="GC195" s="256">
        <f t="shared" si="108"/>
        <v>0</v>
      </c>
      <c r="GD195" s="255">
        <f t="shared" si="109"/>
        <v>0</v>
      </c>
      <c r="GE195" s="230">
        <f t="shared" si="110"/>
        <v>0</v>
      </c>
      <c r="GF195" s="231">
        <f t="shared" si="111"/>
        <v>0</v>
      </c>
      <c r="GG195" s="1"/>
      <c r="GH195" s="1"/>
      <c r="GI195" s="357">
        <v>160</v>
      </c>
      <c r="GJ195" s="335"/>
      <c r="GK195" s="172"/>
      <c r="GL195" s="198">
        <v>160</v>
      </c>
      <c r="GM195" s="335"/>
      <c r="GN195" s="172"/>
      <c r="GO195" s="167">
        <v>160</v>
      </c>
      <c r="GP195" s="351"/>
      <c r="GQ195" s="172"/>
      <c r="GR195" s="167">
        <v>160</v>
      </c>
      <c r="GS195" s="351"/>
      <c r="GT195" s="172"/>
      <c r="GU195" s="167">
        <v>160</v>
      </c>
      <c r="GV195" s="351"/>
      <c r="GW195" s="172"/>
      <c r="GX195" s="167">
        <v>160</v>
      </c>
      <c r="GY195" s="351"/>
      <c r="GZ195" s="172"/>
      <c r="HA195" s="198">
        <v>160</v>
      </c>
      <c r="HB195" s="335"/>
      <c r="HC195" s="172"/>
      <c r="HD195" s="198">
        <v>160</v>
      </c>
      <c r="HE195" s="335"/>
      <c r="HF195" s="172"/>
      <c r="HG195" s="256">
        <f t="shared" si="112"/>
        <v>0</v>
      </c>
      <c r="HH195" s="255">
        <f t="shared" si="113"/>
        <v>0</v>
      </c>
      <c r="HI195" s="230">
        <f t="shared" si="114"/>
        <v>0</v>
      </c>
      <c r="HJ195" s="231">
        <f t="shared" si="115"/>
        <v>0</v>
      </c>
      <c r="HK195" s="1"/>
      <c r="HL195" s="1"/>
      <c r="HM195" s="167">
        <v>160</v>
      </c>
      <c r="HN195" s="351"/>
      <c r="HO195" s="172"/>
      <c r="HP195" s="167">
        <v>160</v>
      </c>
      <c r="HQ195" s="351"/>
      <c r="HR195" s="172"/>
      <c r="HS195" s="167">
        <v>160</v>
      </c>
      <c r="HT195" s="351"/>
      <c r="HU195" s="172"/>
      <c r="HV195" s="167">
        <v>160</v>
      </c>
      <c r="HW195" s="351"/>
      <c r="HX195" s="172"/>
      <c r="HY195" s="167">
        <v>160</v>
      </c>
      <c r="HZ195" s="351"/>
      <c r="IA195" s="172"/>
      <c r="IB195" s="167">
        <v>160</v>
      </c>
      <c r="IC195" s="351"/>
      <c r="ID195" s="172"/>
      <c r="IE195" s="167">
        <v>160</v>
      </c>
      <c r="IF195" s="351"/>
      <c r="IG195" s="172"/>
      <c r="IH195" s="167">
        <v>160</v>
      </c>
      <c r="II195" s="351"/>
      <c r="IJ195" s="172"/>
      <c r="IK195" s="256">
        <f t="shared" si="116"/>
        <v>0</v>
      </c>
      <c r="IL195" s="255">
        <f t="shared" si="117"/>
        <v>0</v>
      </c>
      <c r="IM195" s="230">
        <f t="shared" si="118"/>
        <v>0</v>
      </c>
      <c r="IN195" s="231">
        <f t="shared" si="119"/>
        <v>0</v>
      </c>
      <c r="IO195" s="1"/>
      <c r="IP195" s="1"/>
      <c r="IQ195" s="167">
        <v>160</v>
      </c>
      <c r="IR195" s="351"/>
      <c r="IS195" s="172"/>
      <c r="IT195" s="167">
        <v>160</v>
      </c>
      <c r="IU195" s="351"/>
      <c r="IV195" s="172"/>
      <c r="IW195" s="167">
        <v>160</v>
      </c>
      <c r="IX195" s="351"/>
      <c r="IY195" s="172"/>
      <c r="IZ195" s="167">
        <v>160</v>
      </c>
      <c r="JA195" s="351"/>
      <c r="JB195" s="172"/>
      <c r="JC195" s="167">
        <v>160</v>
      </c>
      <c r="JD195" s="351"/>
      <c r="JE195" s="172"/>
      <c r="JF195" s="167">
        <v>160</v>
      </c>
      <c r="JG195" s="351"/>
      <c r="JH195" s="172"/>
      <c r="JI195" s="209">
        <v>160</v>
      </c>
      <c r="JJ195" s="351"/>
      <c r="JK195" s="172"/>
      <c r="JL195" s="167">
        <v>160</v>
      </c>
      <c r="JM195" s="351"/>
      <c r="JN195" s="172"/>
      <c r="JO195" s="256">
        <f t="shared" si="120"/>
        <v>0</v>
      </c>
      <c r="JP195" s="255">
        <f t="shared" si="121"/>
        <v>0</v>
      </c>
      <c r="JQ195" s="230">
        <f t="shared" si="122"/>
        <v>0</v>
      </c>
      <c r="JR195" s="231">
        <f t="shared" si="123"/>
        <v>0</v>
      </c>
      <c r="JS195" s="1"/>
      <c r="JT195" s="1"/>
      <c r="JU195" s="357">
        <v>160</v>
      </c>
      <c r="JV195" s="335"/>
      <c r="JW195" s="172"/>
      <c r="JX195" s="167">
        <v>160</v>
      </c>
      <c r="JY195" s="351"/>
      <c r="JZ195" s="172"/>
      <c r="KA195" s="198">
        <v>160</v>
      </c>
      <c r="KB195" s="335"/>
      <c r="KC195" s="172"/>
      <c r="KD195" s="198">
        <v>160</v>
      </c>
      <c r="KE195" s="335"/>
      <c r="KF195" s="172"/>
      <c r="KG195" s="167">
        <v>160</v>
      </c>
      <c r="KH195" s="351"/>
      <c r="KI195" s="172"/>
      <c r="KJ195" s="167">
        <v>160</v>
      </c>
      <c r="KK195" s="351"/>
      <c r="KL195" s="172"/>
      <c r="KM195" s="167">
        <v>160</v>
      </c>
      <c r="KN195" s="351"/>
      <c r="KO195" s="172"/>
      <c r="KP195" s="167">
        <v>160</v>
      </c>
      <c r="KQ195" s="351"/>
      <c r="KR195" s="172"/>
      <c r="KS195" s="256">
        <f t="shared" si="124"/>
        <v>0</v>
      </c>
      <c r="KT195" s="255">
        <f t="shared" si="125"/>
        <v>0</v>
      </c>
      <c r="KU195" s="230">
        <f t="shared" si="126"/>
        <v>0</v>
      </c>
      <c r="KV195" s="231">
        <f t="shared" si="127"/>
        <v>0</v>
      </c>
      <c r="KW195" s="1"/>
      <c r="KX195" s="1"/>
      <c r="KY195" s="287" t="s">
        <v>300</v>
      </c>
      <c r="KZ195" s="365">
        <v>160</v>
      </c>
      <c r="LA195" s="335"/>
      <c r="LB195" s="180"/>
      <c r="LC195" s="256">
        <f t="shared" si="128"/>
        <v>0</v>
      </c>
      <c r="LD195" s="231">
        <f t="shared" si="132"/>
        <v>0</v>
      </c>
      <c r="LE195" s="230">
        <f t="shared" si="129"/>
        <v>0</v>
      </c>
      <c r="LF195" s="255">
        <f t="shared" si="133"/>
        <v>0</v>
      </c>
      <c r="LG195" s="297"/>
      <c r="LH195" s="1"/>
      <c r="LI195" s="1"/>
      <c r="LJ195" s="232">
        <f t="shared" si="286"/>
        <v>0</v>
      </c>
      <c r="LK195" s="259">
        <f t="shared" si="287"/>
        <v>0</v>
      </c>
      <c r="LL195" s="230">
        <f t="shared" si="288"/>
        <v>0</v>
      </c>
      <c r="LM195" s="231">
        <f t="shared" si="289"/>
        <v>0</v>
      </c>
      <c r="LN195" s="234">
        <f t="shared" si="290"/>
        <v>0</v>
      </c>
      <c r="LO195" s="233">
        <f t="shared" si="291"/>
        <v>0</v>
      </c>
      <c r="LP195" s="230">
        <f t="shared" si="292"/>
        <v>0</v>
      </c>
      <c r="LQ195" s="255">
        <f t="shared" si="293"/>
        <v>0</v>
      </c>
      <c r="LR195" s="426">
        <f t="shared" si="294"/>
        <v>0</v>
      </c>
      <c r="LS195" s="434">
        <f t="shared" si="295"/>
        <v>0</v>
      </c>
      <c r="LT195" s="426">
        <f t="shared" si="296"/>
        <v>0</v>
      </c>
      <c r="LU195" s="431">
        <f t="shared" si="297"/>
        <v>0</v>
      </c>
      <c r="LV195" s="429" t="s">
        <v>343</v>
      </c>
      <c r="LW195" s="434" t="s">
        <v>343</v>
      </c>
      <c r="LX195" s="426">
        <f t="shared" si="298"/>
        <v>0</v>
      </c>
      <c r="LY195" s="431">
        <f t="shared" si="299"/>
        <v>0</v>
      </c>
      <c r="LZ195" s="1"/>
      <c r="MD195" s="26"/>
      <c r="ME195" s="26"/>
      <c r="MG195" s="26"/>
    </row>
    <row r="196" spans="2:345" s="4" customFormat="1" ht="15" hidden="1" customHeight="1" x14ac:dyDescent="0.25">
      <c r="B196" s="46"/>
      <c r="C196" s="948"/>
      <c r="D196" s="949"/>
      <c r="E196" s="601"/>
      <c r="F196" s="602"/>
      <c r="G196" s="603"/>
      <c r="H196" s="58"/>
      <c r="I196" s="57">
        <f>INT(ROUND(F196,2)*(IF(RIGHT(G196,1)="*",data!$J$11*H196+(IF(H196&gt;0, data!$K$11,0)),(IF(G196&gt;0,data!$J$11*RIGHT(G196,5)+data!$K$11,0)))))</f>
        <v>0</v>
      </c>
      <c r="J196" s="57">
        <f t="shared" si="300"/>
        <v>0</v>
      </c>
      <c r="K196" s="594"/>
      <c r="L196" s="567"/>
      <c r="M196" s="131"/>
      <c r="N196" s="57">
        <f>INT(ROUND(F196,2)*(IF(J196&gt;0,(IF(L196="ano",data!$J$6,0)),0)))</f>
        <v>0</v>
      </c>
      <c r="O196" s="61">
        <f t="shared" si="301"/>
        <v>0</v>
      </c>
      <c r="P196" s="63">
        <f t="shared" si="302"/>
        <v>0</v>
      </c>
      <c r="Q196" s="26"/>
      <c r="R196" s="292" t="str">
        <f t="shared" si="303"/>
        <v/>
      </c>
      <c r="S196" s="293" t="str">
        <f t="shared" si="304"/>
        <v/>
      </c>
      <c r="T196" s="65" t="s">
        <v>343</v>
      </c>
      <c r="U196" s="294" t="str">
        <f t="shared" si="305"/>
        <v/>
      </c>
      <c r="V196" s="4">
        <f t="shared" si="285"/>
        <v>0</v>
      </c>
      <c r="W196" s="26">
        <f t="shared" si="306"/>
        <v>0</v>
      </c>
      <c r="X196" s="26">
        <f>IF(OR(G196=data!$I$18,G196=data!$I$19,G196=data!$I$20,G196=data!$I$21,G196=data!$I$22,G196=data!$I$23,G196=data!$I$24,G196=data!$I$25,G196=data!$I$26,G196=data!$I$27,G196=data!$I$28,G196=data!$I$29,G196=data!$I$30,G196=data!$I$31,G196=data!$I$32,G196=data!$I$33,G196=data!$I$34,G196=data!$I$35,G196=data!$I$36,G196=data!$I$37,G196=data!$I$38,G196=data!$I$39,G196=data!$I$40,G196=data!$I$41,G196=data!$I$42,G196=data!$I$43,G196=data!$I$44),1,0)</f>
        <v>0</v>
      </c>
      <c r="Z196" s="176" t="s">
        <v>300</v>
      </c>
      <c r="AA196" s="10"/>
      <c r="AB196" s="10"/>
      <c r="AC196" s="578">
        <v>160</v>
      </c>
      <c r="AD196" s="579"/>
      <c r="AE196" s="580"/>
      <c r="AF196" s="578">
        <v>160</v>
      </c>
      <c r="AG196" s="579"/>
      <c r="AH196" s="580"/>
      <c r="AI196" s="578">
        <v>160</v>
      </c>
      <c r="AJ196" s="579"/>
      <c r="AK196" s="580"/>
      <c r="AL196" s="578">
        <v>160</v>
      </c>
      <c r="AM196" s="579"/>
      <c r="AN196" s="580"/>
      <c r="AO196" s="578">
        <v>160</v>
      </c>
      <c r="AP196" s="579"/>
      <c r="AQ196" s="580"/>
      <c r="AR196" s="578">
        <v>160</v>
      </c>
      <c r="AS196" s="579"/>
      <c r="AT196" s="580"/>
      <c r="AU196" s="578">
        <v>160</v>
      </c>
      <c r="AV196" s="579"/>
      <c r="AW196" s="580"/>
      <c r="AX196" s="578">
        <v>160</v>
      </c>
      <c r="AY196" s="579"/>
      <c r="AZ196" s="580"/>
      <c r="BA196" s="578">
        <v>160</v>
      </c>
      <c r="BB196" s="579"/>
      <c r="BC196" s="580"/>
      <c r="BD196" s="578">
        <v>160</v>
      </c>
      <c r="BE196" s="579"/>
      <c r="BF196" s="580"/>
      <c r="BG196" s="578">
        <v>160</v>
      </c>
      <c r="BH196" s="579"/>
      <c r="BI196" s="580"/>
      <c r="BJ196" s="578">
        <v>160</v>
      </c>
      <c r="BK196" s="579"/>
      <c r="BL196" s="580"/>
      <c r="BM196" s="337">
        <f t="shared" si="207"/>
        <v>0</v>
      </c>
      <c r="BN196" s="231">
        <f t="shared" si="93"/>
        <v>0</v>
      </c>
      <c r="BO196" s="230">
        <f t="shared" si="208"/>
        <v>0</v>
      </c>
      <c r="BP196" s="231">
        <f t="shared" si="95"/>
        <v>0</v>
      </c>
      <c r="BQ196" s="1"/>
      <c r="BR196" s="1"/>
      <c r="BS196" s="177">
        <v>160</v>
      </c>
      <c r="BT196" s="591"/>
      <c r="BU196" s="178"/>
      <c r="BV196" s="177">
        <v>160</v>
      </c>
      <c r="BW196" s="591"/>
      <c r="BX196" s="178"/>
      <c r="BY196" s="177">
        <v>160</v>
      </c>
      <c r="BZ196" s="591"/>
      <c r="CA196" s="178"/>
      <c r="CB196" s="177">
        <v>160</v>
      </c>
      <c r="CC196" s="591"/>
      <c r="CD196" s="178"/>
      <c r="CE196" s="177">
        <v>160</v>
      </c>
      <c r="CF196" s="591"/>
      <c r="CG196" s="178"/>
      <c r="CH196" s="177">
        <v>160</v>
      </c>
      <c r="CI196" s="591"/>
      <c r="CJ196" s="178"/>
      <c r="CK196" s="177">
        <v>160</v>
      </c>
      <c r="CL196" s="591"/>
      <c r="CM196" s="178"/>
      <c r="CN196" s="177">
        <v>160</v>
      </c>
      <c r="CO196" s="591"/>
      <c r="CP196" s="178"/>
      <c r="CQ196" s="256">
        <f t="shared" si="96"/>
        <v>0</v>
      </c>
      <c r="CR196" s="255">
        <f t="shared" si="97"/>
        <v>0</v>
      </c>
      <c r="CS196" s="230">
        <f t="shared" si="98"/>
        <v>0</v>
      </c>
      <c r="CT196" s="231">
        <f t="shared" si="99"/>
        <v>0</v>
      </c>
      <c r="CU196" s="1"/>
      <c r="CV196" s="1"/>
      <c r="CW196" s="177">
        <v>160</v>
      </c>
      <c r="CX196" s="584"/>
      <c r="CY196" s="585"/>
      <c r="CZ196" s="205">
        <v>160</v>
      </c>
      <c r="DA196" s="579"/>
      <c r="DB196" s="585"/>
      <c r="DC196" s="205">
        <v>160</v>
      </c>
      <c r="DD196" s="579"/>
      <c r="DE196" s="585"/>
      <c r="DF196" s="205">
        <v>160</v>
      </c>
      <c r="DG196" s="579"/>
      <c r="DH196" s="585"/>
      <c r="DI196" s="205">
        <v>160</v>
      </c>
      <c r="DJ196" s="579"/>
      <c r="DK196" s="585"/>
      <c r="DL196" s="177">
        <v>160</v>
      </c>
      <c r="DM196" s="584"/>
      <c r="DN196" s="585"/>
      <c r="DO196" s="205">
        <v>160</v>
      </c>
      <c r="DP196" s="579"/>
      <c r="DQ196" s="585"/>
      <c r="DR196" s="205">
        <v>160</v>
      </c>
      <c r="DS196" s="579"/>
      <c r="DT196" s="585"/>
      <c r="DU196" s="256">
        <f t="shared" si="100"/>
        <v>0</v>
      </c>
      <c r="DV196" s="255">
        <f t="shared" si="101"/>
        <v>0</v>
      </c>
      <c r="DW196" s="230">
        <f t="shared" si="102"/>
        <v>0</v>
      </c>
      <c r="DX196" s="231">
        <f t="shared" si="103"/>
        <v>0</v>
      </c>
      <c r="DY196" s="1"/>
      <c r="DZ196" s="1"/>
      <c r="EA196" s="586">
        <v>160</v>
      </c>
      <c r="EB196" s="591"/>
      <c r="EC196" s="585"/>
      <c r="ED196" s="205">
        <v>160</v>
      </c>
      <c r="EE196" s="591"/>
      <c r="EF196" s="585"/>
      <c r="EG196" s="205">
        <v>160</v>
      </c>
      <c r="EH196" s="591"/>
      <c r="EI196" s="585"/>
      <c r="EJ196" s="205">
        <v>160</v>
      </c>
      <c r="EK196" s="591"/>
      <c r="EL196" s="585"/>
      <c r="EM196" s="177">
        <v>160</v>
      </c>
      <c r="EN196" s="584"/>
      <c r="EO196" s="585"/>
      <c r="EP196" s="205">
        <v>160</v>
      </c>
      <c r="EQ196" s="591"/>
      <c r="ER196" s="585"/>
      <c r="ES196" s="177">
        <v>160</v>
      </c>
      <c r="ET196" s="584"/>
      <c r="EU196" s="585"/>
      <c r="EV196" s="205">
        <v>160</v>
      </c>
      <c r="EW196" s="591"/>
      <c r="EX196" s="585"/>
      <c r="EY196" s="256">
        <f t="shared" si="104"/>
        <v>0</v>
      </c>
      <c r="EZ196" s="255">
        <f t="shared" si="105"/>
        <v>0</v>
      </c>
      <c r="FA196" s="230">
        <f t="shared" si="106"/>
        <v>0</v>
      </c>
      <c r="FB196" s="231">
        <f t="shared" si="107"/>
        <v>0</v>
      </c>
      <c r="FC196" s="1"/>
      <c r="FD196" s="1"/>
      <c r="FE196" s="586">
        <v>160</v>
      </c>
      <c r="FF196" s="591"/>
      <c r="FG196" s="585"/>
      <c r="FH196" s="205">
        <v>160</v>
      </c>
      <c r="FI196" s="591"/>
      <c r="FJ196" s="585"/>
      <c r="FK196" s="205">
        <v>160</v>
      </c>
      <c r="FL196" s="591"/>
      <c r="FM196" s="585"/>
      <c r="FN196" s="205">
        <v>160</v>
      </c>
      <c r="FO196" s="591"/>
      <c r="FP196" s="585"/>
      <c r="FQ196" s="205">
        <v>160</v>
      </c>
      <c r="FR196" s="591"/>
      <c r="FS196" s="585"/>
      <c r="FT196" s="205">
        <v>160</v>
      </c>
      <c r="FU196" s="591"/>
      <c r="FV196" s="585"/>
      <c r="FW196" s="205">
        <v>160</v>
      </c>
      <c r="FX196" s="591"/>
      <c r="FY196" s="585"/>
      <c r="FZ196" s="205">
        <v>160</v>
      </c>
      <c r="GA196" s="591"/>
      <c r="GB196" s="585"/>
      <c r="GC196" s="256">
        <f t="shared" si="108"/>
        <v>0</v>
      </c>
      <c r="GD196" s="255">
        <f t="shared" si="109"/>
        <v>0</v>
      </c>
      <c r="GE196" s="230">
        <f t="shared" si="110"/>
        <v>0</v>
      </c>
      <c r="GF196" s="231">
        <f t="shared" si="111"/>
        <v>0</v>
      </c>
      <c r="GG196" s="1"/>
      <c r="GH196" s="1"/>
      <c r="GI196" s="586">
        <v>160</v>
      </c>
      <c r="GJ196" s="591"/>
      <c r="GK196" s="585"/>
      <c r="GL196" s="205">
        <v>160</v>
      </c>
      <c r="GM196" s="591"/>
      <c r="GN196" s="585"/>
      <c r="GO196" s="177">
        <v>160</v>
      </c>
      <c r="GP196" s="584"/>
      <c r="GQ196" s="585"/>
      <c r="GR196" s="177">
        <v>160</v>
      </c>
      <c r="GS196" s="584"/>
      <c r="GT196" s="585"/>
      <c r="GU196" s="177">
        <v>160</v>
      </c>
      <c r="GV196" s="584"/>
      <c r="GW196" s="585"/>
      <c r="GX196" s="177">
        <v>160</v>
      </c>
      <c r="GY196" s="584"/>
      <c r="GZ196" s="585"/>
      <c r="HA196" s="205">
        <v>160</v>
      </c>
      <c r="HB196" s="591"/>
      <c r="HC196" s="585"/>
      <c r="HD196" s="205">
        <v>160</v>
      </c>
      <c r="HE196" s="591"/>
      <c r="HF196" s="585"/>
      <c r="HG196" s="256">
        <f t="shared" si="112"/>
        <v>0</v>
      </c>
      <c r="HH196" s="255">
        <f t="shared" si="113"/>
        <v>0</v>
      </c>
      <c r="HI196" s="230">
        <f t="shared" si="114"/>
        <v>0</v>
      </c>
      <c r="HJ196" s="231">
        <f t="shared" si="115"/>
        <v>0</v>
      </c>
      <c r="HK196" s="1"/>
      <c r="HL196" s="1"/>
      <c r="HM196" s="177">
        <v>160</v>
      </c>
      <c r="HN196" s="584"/>
      <c r="HO196" s="585"/>
      <c r="HP196" s="177">
        <v>160</v>
      </c>
      <c r="HQ196" s="584"/>
      <c r="HR196" s="585"/>
      <c r="HS196" s="177">
        <v>160</v>
      </c>
      <c r="HT196" s="584"/>
      <c r="HU196" s="585"/>
      <c r="HV196" s="177">
        <v>160</v>
      </c>
      <c r="HW196" s="584"/>
      <c r="HX196" s="585"/>
      <c r="HY196" s="177">
        <v>160</v>
      </c>
      <c r="HZ196" s="584"/>
      <c r="IA196" s="585"/>
      <c r="IB196" s="177">
        <v>160</v>
      </c>
      <c r="IC196" s="584"/>
      <c r="ID196" s="585"/>
      <c r="IE196" s="177">
        <v>160</v>
      </c>
      <c r="IF196" s="584"/>
      <c r="IG196" s="585"/>
      <c r="IH196" s="177">
        <v>160</v>
      </c>
      <c r="II196" s="584"/>
      <c r="IJ196" s="585"/>
      <c r="IK196" s="256">
        <f t="shared" si="116"/>
        <v>0</v>
      </c>
      <c r="IL196" s="255">
        <f t="shared" si="117"/>
        <v>0</v>
      </c>
      <c r="IM196" s="230">
        <f t="shared" si="118"/>
        <v>0</v>
      </c>
      <c r="IN196" s="231">
        <f t="shared" si="119"/>
        <v>0</v>
      </c>
      <c r="IO196" s="1"/>
      <c r="IP196" s="1"/>
      <c r="IQ196" s="177">
        <v>160</v>
      </c>
      <c r="IR196" s="584"/>
      <c r="IS196" s="585"/>
      <c r="IT196" s="177">
        <v>160</v>
      </c>
      <c r="IU196" s="584"/>
      <c r="IV196" s="585"/>
      <c r="IW196" s="177">
        <v>160</v>
      </c>
      <c r="IX196" s="584"/>
      <c r="IY196" s="585"/>
      <c r="IZ196" s="177">
        <v>160</v>
      </c>
      <c r="JA196" s="584"/>
      <c r="JB196" s="585"/>
      <c r="JC196" s="177">
        <v>160</v>
      </c>
      <c r="JD196" s="584"/>
      <c r="JE196" s="585"/>
      <c r="JF196" s="177">
        <v>160</v>
      </c>
      <c r="JG196" s="584"/>
      <c r="JH196" s="585"/>
      <c r="JI196" s="568">
        <v>160</v>
      </c>
      <c r="JJ196" s="584"/>
      <c r="JK196" s="585"/>
      <c r="JL196" s="177">
        <v>160</v>
      </c>
      <c r="JM196" s="584"/>
      <c r="JN196" s="585"/>
      <c r="JO196" s="256">
        <f t="shared" si="120"/>
        <v>0</v>
      </c>
      <c r="JP196" s="255">
        <f t="shared" si="121"/>
        <v>0</v>
      </c>
      <c r="JQ196" s="230">
        <f t="shared" si="122"/>
        <v>0</v>
      </c>
      <c r="JR196" s="231">
        <f t="shared" si="123"/>
        <v>0</v>
      </c>
      <c r="JS196" s="1"/>
      <c r="JT196" s="1"/>
      <c r="JU196" s="586">
        <v>160</v>
      </c>
      <c r="JV196" s="591"/>
      <c r="JW196" s="585"/>
      <c r="JX196" s="177">
        <v>160</v>
      </c>
      <c r="JY196" s="584"/>
      <c r="JZ196" s="585"/>
      <c r="KA196" s="205">
        <v>160</v>
      </c>
      <c r="KB196" s="591"/>
      <c r="KC196" s="585"/>
      <c r="KD196" s="205">
        <v>160</v>
      </c>
      <c r="KE196" s="591"/>
      <c r="KF196" s="585"/>
      <c r="KG196" s="177">
        <v>160</v>
      </c>
      <c r="KH196" s="584"/>
      <c r="KI196" s="585"/>
      <c r="KJ196" s="177">
        <v>160</v>
      </c>
      <c r="KK196" s="584"/>
      <c r="KL196" s="585"/>
      <c r="KM196" s="177">
        <v>160</v>
      </c>
      <c r="KN196" s="584"/>
      <c r="KO196" s="585"/>
      <c r="KP196" s="177">
        <v>160</v>
      </c>
      <c r="KQ196" s="584"/>
      <c r="KR196" s="585"/>
      <c r="KS196" s="256">
        <f t="shared" si="124"/>
        <v>0</v>
      </c>
      <c r="KT196" s="255">
        <f t="shared" si="125"/>
        <v>0</v>
      </c>
      <c r="KU196" s="230">
        <f t="shared" si="126"/>
        <v>0</v>
      </c>
      <c r="KV196" s="231">
        <f t="shared" si="127"/>
        <v>0</v>
      </c>
      <c r="KW196" s="1"/>
      <c r="KX196" s="1"/>
      <c r="KY196" s="589" t="s">
        <v>300</v>
      </c>
      <c r="KZ196" s="595">
        <v>160</v>
      </c>
      <c r="LA196" s="591"/>
      <c r="LB196" s="178"/>
      <c r="LC196" s="256">
        <f t="shared" si="128"/>
        <v>0</v>
      </c>
      <c r="LD196" s="231">
        <f t="shared" si="132"/>
        <v>0</v>
      </c>
      <c r="LE196" s="230">
        <f t="shared" si="129"/>
        <v>0</v>
      </c>
      <c r="LF196" s="255">
        <f t="shared" si="133"/>
        <v>0</v>
      </c>
      <c r="LG196" s="592"/>
      <c r="LH196" s="1"/>
      <c r="LI196" s="1"/>
      <c r="LJ196" s="232">
        <f t="shared" si="286"/>
        <v>0</v>
      </c>
      <c r="LK196" s="259">
        <f t="shared" si="287"/>
        <v>0</v>
      </c>
      <c r="LL196" s="230">
        <f t="shared" si="288"/>
        <v>0</v>
      </c>
      <c r="LM196" s="231">
        <f t="shared" si="289"/>
        <v>0</v>
      </c>
      <c r="LN196" s="234">
        <f t="shared" si="290"/>
        <v>0</v>
      </c>
      <c r="LO196" s="233">
        <f t="shared" si="291"/>
        <v>0</v>
      </c>
      <c r="LP196" s="230">
        <f t="shared" si="292"/>
        <v>0</v>
      </c>
      <c r="LQ196" s="255">
        <f t="shared" si="293"/>
        <v>0</v>
      </c>
      <c r="LR196" s="426">
        <f t="shared" si="294"/>
        <v>0</v>
      </c>
      <c r="LS196" s="434">
        <f t="shared" si="295"/>
        <v>0</v>
      </c>
      <c r="LT196" s="426">
        <f t="shared" si="296"/>
        <v>0</v>
      </c>
      <c r="LU196" s="431">
        <f t="shared" si="297"/>
        <v>0</v>
      </c>
      <c r="LV196" s="429" t="s">
        <v>343</v>
      </c>
      <c r="LW196" s="434" t="s">
        <v>343</v>
      </c>
      <c r="LX196" s="426">
        <f t="shared" si="298"/>
        <v>0</v>
      </c>
      <c r="LY196" s="431">
        <f t="shared" si="299"/>
        <v>0</v>
      </c>
      <c r="LZ196" s="1"/>
      <c r="MD196" s="26"/>
      <c r="ME196" s="26"/>
      <c r="MG196" s="26"/>
    </row>
    <row r="197" spans="2:345" s="4" customFormat="1" ht="16.5" customHeight="1" x14ac:dyDescent="0.25">
      <c r="B197" s="46" t="s">
        <v>379</v>
      </c>
      <c r="C197" s="952"/>
      <c r="D197" s="953"/>
      <c r="E197" s="313"/>
      <c r="F197" s="314"/>
      <c r="G197" s="315"/>
      <c r="H197" s="59"/>
      <c r="I197" s="57">
        <f>INT(ROUND(F197,2)*(IF(RIGHT(G197,1)="*",data!$J$11*H197+(IF(H197&gt;0, data!$K$11,0)),(IF(G197&gt;0,data!$J$11*RIGHT(G197,5)+data!$K$11,0)))))</f>
        <v>0</v>
      </c>
      <c r="J197" s="57">
        <f t="shared" si="300"/>
        <v>0</v>
      </c>
      <c r="K197" s="319"/>
      <c r="L197" s="320"/>
      <c r="M197" s="318"/>
      <c r="N197" s="57">
        <f>INT(ROUND(F197,2)*(IF(J197&gt;0,(IF(L197="ano",data!$J$6,0)),0)))</f>
        <v>0</v>
      </c>
      <c r="O197" s="61">
        <f t="shared" si="301"/>
        <v>0</v>
      </c>
      <c r="P197" s="63">
        <f t="shared" si="302"/>
        <v>0</v>
      </c>
      <c r="Q197" s="26"/>
      <c r="R197" s="292" t="str">
        <f t="shared" si="303"/>
        <v/>
      </c>
      <c r="S197" s="293" t="str">
        <f t="shared" si="304"/>
        <v/>
      </c>
      <c r="T197" s="65" t="s">
        <v>343</v>
      </c>
      <c r="U197" s="294" t="str">
        <f t="shared" si="305"/>
        <v/>
      </c>
      <c r="V197" s="4">
        <f t="shared" si="285"/>
        <v>0</v>
      </c>
      <c r="W197" s="26">
        <f t="shared" si="306"/>
        <v>0</v>
      </c>
      <c r="X197" s="26">
        <f>IF(OR(G197=data!$I$18,G197=data!$I$19,G197=data!$I$20,G197=data!$I$21,G197=data!$I$22,G197=data!$I$23,G197=data!$I$24,G197=data!$I$25,G197=data!$I$26,G197=data!$I$27,G197=data!$I$28,G197=data!$I$29,G197=data!$I$30,G197=data!$I$31,G197=data!$I$32,G197=data!$I$33,G197=data!$I$34,G197=data!$I$35,G197=data!$I$36,G197=data!$I$37,G197=data!$I$38,G197=data!$I$39,G197=data!$I$40,G197=data!$I$41,G197=data!$I$42,G197=data!$I$43,G197=data!$I$44),1,0)</f>
        <v>0</v>
      </c>
      <c r="Z197" s="179" t="s">
        <v>300</v>
      </c>
      <c r="AA197" s="10"/>
      <c r="AB197" s="10"/>
      <c r="AC197" s="171">
        <v>160</v>
      </c>
      <c r="AD197" s="336"/>
      <c r="AE197" s="227"/>
      <c r="AF197" s="171">
        <v>160</v>
      </c>
      <c r="AG197" s="336"/>
      <c r="AH197" s="227"/>
      <c r="AI197" s="171">
        <v>160</v>
      </c>
      <c r="AJ197" s="336"/>
      <c r="AK197" s="227"/>
      <c r="AL197" s="171">
        <v>160</v>
      </c>
      <c r="AM197" s="336"/>
      <c r="AN197" s="227"/>
      <c r="AO197" s="171">
        <v>160</v>
      </c>
      <c r="AP197" s="336"/>
      <c r="AQ197" s="227"/>
      <c r="AR197" s="171">
        <v>160</v>
      </c>
      <c r="AS197" s="336"/>
      <c r="AT197" s="227"/>
      <c r="AU197" s="171">
        <v>160</v>
      </c>
      <c r="AV197" s="336"/>
      <c r="AW197" s="227"/>
      <c r="AX197" s="171">
        <v>160</v>
      </c>
      <c r="AY197" s="336"/>
      <c r="AZ197" s="227"/>
      <c r="BA197" s="171">
        <v>160</v>
      </c>
      <c r="BB197" s="336"/>
      <c r="BC197" s="227"/>
      <c r="BD197" s="171">
        <v>160</v>
      </c>
      <c r="BE197" s="336"/>
      <c r="BF197" s="227"/>
      <c r="BG197" s="171">
        <v>160</v>
      </c>
      <c r="BH197" s="336"/>
      <c r="BI197" s="227"/>
      <c r="BJ197" s="171">
        <v>160</v>
      </c>
      <c r="BK197" s="336"/>
      <c r="BL197" s="227"/>
      <c r="BM197" s="337">
        <f t="shared" si="207"/>
        <v>0</v>
      </c>
      <c r="BN197" s="231">
        <f t="shared" ref="BN197:BN202" si="345">FLOOR(BM197*$I197,1)</f>
        <v>0</v>
      </c>
      <c r="BO197" s="230">
        <f t="shared" si="208"/>
        <v>0</v>
      </c>
      <c r="BP197" s="231">
        <f t="shared" ref="BP197:BP202" si="346">FLOOR(BO197*$N197,1)</f>
        <v>0</v>
      </c>
      <c r="BQ197" s="1"/>
      <c r="BR197" s="1"/>
      <c r="BS197" s="167">
        <v>160</v>
      </c>
      <c r="BT197" s="335"/>
      <c r="BU197" s="180"/>
      <c r="BV197" s="167">
        <v>160</v>
      </c>
      <c r="BW197" s="335"/>
      <c r="BX197" s="180"/>
      <c r="BY197" s="167">
        <v>160</v>
      </c>
      <c r="BZ197" s="335"/>
      <c r="CA197" s="180"/>
      <c r="CB197" s="167">
        <v>160</v>
      </c>
      <c r="CC197" s="335"/>
      <c r="CD197" s="180"/>
      <c r="CE197" s="167">
        <v>160</v>
      </c>
      <c r="CF197" s="335"/>
      <c r="CG197" s="180"/>
      <c r="CH197" s="167">
        <v>160</v>
      </c>
      <c r="CI197" s="335"/>
      <c r="CJ197" s="180"/>
      <c r="CK197" s="167">
        <v>160</v>
      </c>
      <c r="CL197" s="335"/>
      <c r="CM197" s="180"/>
      <c r="CN197" s="167">
        <v>160</v>
      </c>
      <c r="CO197" s="335"/>
      <c r="CP197" s="180"/>
      <c r="CQ197" s="256">
        <f t="shared" ref="CQ197:CQ202" si="347">IF($Z197="Ne",0,IF(IF(BT197="",0,((30/(BS197*$F197)*(BS197*$F197-BT197))/30))+IF(BW197="",0,((30/(BV197*$F197)*(BV197*$F197-BW197))/30))+IF(BZ197="",0,((30/(BY197*$F197)*(BY197*$F197-BZ197))/30))+IF(CC197="",0,((30/(CB197*$F197)*(CB197*$F197-CC197))/30))+IF(CF197="",0,((30/(CE197*$F197)*(CE197*$F197-CF197))/30))+IF(CI197="",0,((30/(CH197*$F197)*(CH197*$F197-CI197))/30))+IF(CL197="",0,((30/(CK197*$F197)*(CK197*$F197-CL197))/30))+IF(CO197="",0,((30/(CN197*$F197)*(CN197*$F197-CO197))/30))&gt;($E197-1-$BM197),$E197-1-$BM197,IF(BT197="",0,((30/(BS197*$F197)*(BS197*$F197-BT197))/30))+IF(BW197="",0,((30/(BV197*$F197)*(BV197*$F197-BW197))/30))+IF(BZ197="",0,((30/(BY197*$F197)*(BY197*$F197-BZ197))/30))+IF(CC197="",0,((30/(CB197*$F197)*(CB197*$F197-CC197))/30))+IF(CF197="",0,((30/(CE197*$F197)*(CE197*$F197-CF197))/30))+IF(CI197="",0,((30/(CH197*$F197)*(CH197*$F197-CI197))/30))+IF(CL197="",0,((30/(CK197*$F197)*(CK197*$F197-CL197))/30))+IF(CO197="",0,((30/(CN197*$F197)*(CN197*$F197-CO197))/30))))</f>
        <v>0</v>
      </c>
      <c r="CR197" s="255">
        <f t="shared" ref="CR197:CR202" si="348">FLOOR(CQ197*$I197,1)</f>
        <v>0</v>
      </c>
      <c r="CS197" s="230">
        <f t="shared" ref="CS197:CS202" si="349">IF($Z197="Ne",0,IF(OR($M197=0,$M197=""),0,IF(IF(BU197="Ano",IF(BT197="",0,((30/(BS197*$F197)*(BS197*$F197-BT197))/30)),0)+IF(BX197="Ano",IF(BW197="",0,((30/(BV197*$F197)*(BV197*$F197-BW197))/30)),0)+IF(CA197="Ano",IF(BZ197="",0,((30/(BY197*$F197)*(BY197*$F197-BZ197))/30)),0)+IF(CD197="Ano",IF(CC197="",0,((30/(CB197*$F197)*(CB197*$F197-CC197))/30)),0)+IF(CG197="Ano",IF(CF197="",0,((30/(CE197*$F197)*(CE197*$F197-CF197))/30)),0)+IF(CJ197="Ano",IF(CI197="",0,((30/(CH197*$F197)*(CH197*$F197-CI197))/30)),0)+IF(CM197="Ano",IF(CL197="",0,((30/(CK197*$F197)*(CK197*$F197-CL197))/30)),0)+IF(CP197="Ano",IF(CO197="",0,((30/(CN197*$F197)*(CN197*$F197-CO197))/30)),0)&gt;($M197-1-$BO197),($M197-1-$BO197),IF(BU197="Ano",IF(BT197="",0,((30/(BS197*$F197)*(BS197*$F197-BT197))/30)),0)+IF(BX197="Ano",IF(BW197="",0,((30/(BV197*$F197)*(BV197*$F197-BW197))/30)),0)+IF(CA197="Ano",IF(BZ197="",0,((30/(BY197*$F197)*(BY197*$F197-BZ197))/30)),0)+IF(CD197="Ano",IF(CC197="",0,((30/(CB197*$F197)*(CB197*$F197-CC197))/30)),0)+IF(CG197="Ano",IF(CF197="",0,((30/(CE197*$F197)*(CE197*$F197-CF197))/30)),0)+IF(CJ197="Ano",IF(CI197="",0,((30/(CH197*$F197)*(CH197*$F197-CI197))/30)),0)+IF(CM197="Ano",IF(CL197="",0,((30/(CK197*$F197)*(CK197*$F197-CL197))/30)),0)+IF(CP197="Ano",IF(CO197="",0,((30/(CN197*$F197)*(CN197*$F197-CO197))/30)),0))))</f>
        <v>0</v>
      </c>
      <c r="CT197" s="231">
        <f t="shared" ref="CT197:CT202" si="350">FLOOR(CS197*$N197,1)</f>
        <v>0</v>
      </c>
      <c r="CU197" s="1"/>
      <c r="CV197" s="1"/>
      <c r="CW197" s="167">
        <v>160</v>
      </c>
      <c r="CX197" s="351"/>
      <c r="CY197" s="172"/>
      <c r="CZ197" s="198">
        <v>160</v>
      </c>
      <c r="DA197" s="336"/>
      <c r="DB197" s="172"/>
      <c r="DC197" s="198">
        <v>160</v>
      </c>
      <c r="DD197" s="336"/>
      <c r="DE197" s="172"/>
      <c r="DF197" s="198">
        <v>160</v>
      </c>
      <c r="DG197" s="336"/>
      <c r="DH197" s="172"/>
      <c r="DI197" s="198">
        <v>160</v>
      </c>
      <c r="DJ197" s="336"/>
      <c r="DK197" s="172"/>
      <c r="DL197" s="167">
        <v>160</v>
      </c>
      <c r="DM197" s="351"/>
      <c r="DN197" s="172"/>
      <c r="DO197" s="198">
        <v>160</v>
      </c>
      <c r="DP197" s="336"/>
      <c r="DQ197" s="172"/>
      <c r="DR197" s="198">
        <v>160</v>
      </c>
      <c r="DS197" s="336"/>
      <c r="DT197" s="172"/>
      <c r="DU197" s="256">
        <f t="shared" ref="DU197:DU202" si="351">IF($Z197="Ne",0,IF(IF(CX197="",0,((30/(CW197*$F197)*(CW197*$F197-CX197))/30))+IF(DA197="",0,((30/(CZ197*$F197)*(CZ197*$F197-DA197))/30))+IF(DD197="",0,((30/(DC197*$F197)*(DC197*$F197-DD197))/30))+IF(DG197="",0,((30/(DF197*$F197)*(DF197*$F197-DG197))/30))+IF(DJ197="",0,((30/(DI197*$F197)*(DI197*$F197-DJ197))/30))+IF(DM197="",0,((30/(DL197*$F197)*(DL197*$F197-DM197))/30))+IF(DP197="",0,((30/(DO197*$F197)*(DO197*$F197-DP197))/30))+IF(DS197="",0,((30/(DR197*$F197)*(DR197*$F197-DS197))/30))&gt;($E197-1-$BM197-$CQ197),$E197-1-$BM197-$CQ197,IF(CX197="",0,((30/(CW197*$F197)*(CW197*$F197-CX197))/30))+IF(DA197="",0,((30/(CZ197*$F197)*(CZ197*$F197-DA197))/30))+IF(DD197="",0,((30/(DC197*$F197)*(DC197*$F197-DD197))/30))+IF(DG197="",0,((30/(DF197*$F197)*(DF197*$F197-DG197))/30))+IF(DJ197="",0,((30/(DI197*$F197)*(DI197*$F197-DJ197))/30))+IF(DM197="",0,((30/(DL197*$F197)*(DL197*$F197-DM197))/30))+IF(DP197="",0,((30/(DO197*$F197)*(DO197*$F197-DP197))/30))+IF(DS197="",0,((30/(DR197*$F197)*(DR197*$F197-DS197))/30))))</f>
        <v>0</v>
      </c>
      <c r="DV197" s="255">
        <f t="shared" ref="DV197:DV202" si="352">FLOOR(DU197*$I197,1)</f>
        <v>0</v>
      </c>
      <c r="DW197" s="230">
        <f t="shared" ref="DW197:DW202" si="353">IF($Z197="Ne",0,IF(OR($M197=0,$M197=""),0,IF(IF(CY197="Ano",IF(CX197="",0,((30/(CW197*$F197)*(CW197*$F197-CX197))/30)),0)+IF(DB197="Ano",IF(DA197="",0,((30/(CZ197*$F197)*(CZ197*$F197-DA197))/30)),0)+IF(DE197="Ano",IF(DD197="",0,((30/(DC197*$F197)*(DC197*$F197-DD197))/30)),0)+IF(DH197="Ano",IF(DG197="",0,((30/(DF197*$F197)*(DF197*$F197-DG197))/30)),0)+IF(DK197="Ano",IF(DJ197="",0,((30/(DI197*$F197)*(DI197*$F197-DJ197))/30)),0)+IF(DN197="Ano",IF(DM197="",0,((30/(DL197*$F197)*(DL197*$F197-DM197))/30)),0)+IF(DQ197="Ano",IF(DP197="",0,((30/(DO197*$F197)*(DO197*$F197-DP197))/30)),0)+IF(DT197="Ano",IF(DS197="",0,((30/(DR197*$F197)*(DR197*$F197-DS197))/30)),0)&gt;($M197-1-$BO197-$CS197),($M197-1-$BO197-$CS197),IF(CY197="Ano",IF(CX197="",0,((30/(CW197*$F197)*(CW197*$F197-CX197))/30)),0)+IF(DB197="Ano",IF(DA197="",0,((30/(CZ197*$F197)*(CZ197*$F197-DA197))/30)),0)+IF(DE197="Ano",IF(DD197="",0,((30/(DC197*$F197)*(DC197*$F197-DD197))/30)),0)+IF(DH197="Ano",IF(DG197="",0,((30/(DF197*$F197)*(DF197*$F197-DG197))/30)),0)+IF(DK197="Ano",IF(DJ197="",0,((30/(DI197*$F197)*(DI197*$F197-DJ197))/30)),0)+IF(DN197="Ano",IF(DM197="",0,((30/(DL197*$F197)*(DL197*$F197-DM197))/30)),0)+IF(DQ197="Ano",IF(DP197="",0,((30/(DO197*$F197)*(DO197*$F197-DP197))/30)),0)+IF(DT197="Ano",IF(DS197="",0,((30/(DR197*$F197)*(DR197*$F197-DS197))/30)),0))))</f>
        <v>0</v>
      </c>
      <c r="DX197" s="231">
        <f t="shared" ref="DX197:DX202" si="354">FLOOR(DW197*$N197,1)</f>
        <v>0</v>
      </c>
      <c r="DY197" s="1"/>
      <c r="DZ197" s="1"/>
      <c r="EA197" s="357">
        <v>160</v>
      </c>
      <c r="EB197" s="335"/>
      <c r="EC197" s="172"/>
      <c r="ED197" s="198">
        <v>160</v>
      </c>
      <c r="EE197" s="335"/>
      <c r="EF197" s="172"/>
      <c r="EG197" s="198">
        <v>160</v>
      </c>
      <c r="EH197" s="335"/>
      <c r="EI197" s="172"/>
      <c r="EJ197" s="198">
        <v>160</v>
      </c>
      <c r="EK197" s="335"/>
      <c r="EL197" s="172"/>
      <c r="EM197" s="167">
        <v>160</v>
      </c>
      <c r="EN197" s="351"/>
      <c r="EO197" s="172"/>
      <c r="EP197" s="198">
        <v>160</v>
      </c>
      <c r="EQ197" s="335"/>
      <c r="ER197" s="172"/>
      <c r="ES197" s="167">
        <v>160</v>
      </c>
      <c r="ET197" s="351"/>
      <c r="EU197" s="172"/>
      <c r="EV197" s="198">
        <v>160</v>
      </c>
      <c r="EW197" s="335"/>
      <c r="EX197" s="172"/>
      <c r="EY197" s="256">
        <f t="shared" ref="EY197:EY202" si="355">IF($Z197="Ne",0,IF(IF(EB197="",0,((30/(EA197*$F197)*(EA197*$F197-EB197))/30))+IF(EE197="",0,((30/(ED197*$F197)*(ED197*$F197-EE197))/30))+IF(EH197="",0,((30/(EG197*$F197)*(EG197*$F197-EH197))/30))+IF(EK197="",0,((30/(EJ197*$F197)*(EJ197*$F197-EK197))/30))+IF(EN197="",0,((30/(EM197*$F197)*(EM197*$F197-EN197))/30))+IF(EQ197="",0,((30/(EP197*$F197)*(EP197*$F197-EQ197))/30))+IF(ET197="",0,((30/(ES197*$F197)*(ES197*$F197-ET197))/30))+IF(EW197="",0,((30/(EV197*$F197)*(EV197*$F197-EW197))/30))&gt;($E197-1-$BM197-$CQ197-$DU197),$E197-1-$BM197-$CQ197-$DU197,IF(EB197="",0,((30/(EA197*$F197)*(EA197*$F197-EB197))/30))+IF(EE197="",0,((30/(ED197*$F197)*(ED197*$F197-EE197))/30))+IF(EH197="",0,((30/(EG197*$F197)*(EG197*$F197-EH197))/30))+IF(EK197="",0,((30/(EJ197*$F197)*(EJ197*$F197-EK197))/30))+IF(EN197="",0,((30/(EM197*$F197)*(EM197*$F197-EN197))/30))+IF(EQ197="",0,((30/(EP197*$F197)*(EP197*$F197-EQ197))/30))+IF(ET197="",0,((30/(ES197*$F197)*(ES197*$F197-ET197))/30))+IF(EW197="",0,((30/(EV197*$F197)*(EV197*$F197-EW197))/30))))</f>
        <v>0</v>
      </c>
      <c r="EZ197" s="255">
        <f t="shared" ref="EZ197:EZ202" si="356">FLOOR(EY197*$I197,1)</f>
        <v>0</v>
      </c>
      <c r="FA197" s="230">
        <f t="shared" ref="FA197:FA202" si="357">IF($Z197="Ne",0,IF(OR($M197=0,$M197=""),0,IF(IF(EC197="Ano",IF(EB197="",0,((30/(EA197*$F197)*(EA197*$F197-EB197))/30)),0)+IF(EF197="Ano",IF(EE197="",0,((30/(ED197*$F197)*(ED197*$F197-EE197))/30)),0)+IF(EI197="Ano",IF(EH197="",0,((30/(EG197*$F197)*(EG197*$F197-EH197))/30)),0)+IF(EL197="Ano",IF(EK197="",0,((30/(EJ197*$F197)*(EJ197*$F197-EK197))/30)),0)+IF(EO197="Ano",IF(EN197="",0,((30/(EM197*$F197)*(EM197*$F197-EN197))/30)),0)+IF(ER197="Ano",IF(EQ197="",0,((30/(EP197*$F197)*(EP197*$F197-EQ197))/30)),0)+IF(EU197="Ano",IF(ET197="",0,((30/(ES197*$F197)*(ES197*$F197-ET197))/30)),0)+IF(EX197="Ano",IF(EW197="",0,((30/(EV197*$F197)*(EV197*$F197-EW197))/30)),0)&gt;($M197-1-$BO197-$CS197-$DW197),($M197-1-$BO197-$CS197-$DW197),IF(EC197="Ano",IF(EB197="",0,((30/(EA197*$F197)*(EA197*$F197-EB197))/30)),0)+IF(EF197="Ano",IF(EE197="",0,((30/(ED197*$F197)*(ED197*$F197-EE197))/30)),0)+IF(EI197="Ano",IF(EH197="",0,((30/(EG197*$F197)*(EG197*$F197-EH197))/30)),0)+IF(EL197="Ano",IF(EK197="",0,((30/(EJ197*$F197)*(EJ197*$F197-EK197))/30)),0)+IF(EO197="Ano",IF(EN197="",0,((30/(EM197*$F197)*(EM197*$F197-EN197))/30)),0)+IF(ER197="Ano",IF(EQ197="",0,((30/(EP197*$F197)*(EP197*$F197-EQ197))/30)),0)+IF(EU197="Ano",IF(ET197="",0,((30/(ES197*$F197)*(ES197*$F197-ET197))/30)),0)+IF(EX197="Ano",IF(EW197="",0,((30/(EV197*$F197)*(EV197*$F197-EW197))/30)),0))))</f>
        <v>0</v>
      </c>
      <c r="FB197" s="231">
        <f t="shared" ref="FB197:FB202" si="358">FLOOR(FA197*$N197,1)</f>
        <v>0</v>
      </c>
      <c r="FC197" s="1"/>
      <c r="FD197" s="1"/>
      <c r="FE197" s="357">
        <v>160</v>
      </c>
      <c r="FF197" s="335"/>
      <c r="FG197" s="172"/>
      <c r="FH197" s="198">
        <v>160</v>
      </c>
      <c r="FI197" s="335"/>
      <c r="FJ197" s="172"/>
      <c r="FK197" s="198">
        <v>160</v>
      </c>
      <c r="FL197" s="335"/>
      <c r="FM197" s="172"/>
      <c r="FN197" s="198">
        <v>160</v>
      </c>
      <c r="FO197" s="335"/>
      <c r="FP197" s="172"/>
      <c r="FQ197" s="198">
        <v>160</v>
      </c>
      <c r="FR197" s="335"/>
      <c r="FS197" s="172"/>
      <c r="FT197" s="198">
        <v>160</v>
      </c>
      <c r="FU197" s="335"/>
      <c r="FV197" s="172"/>
      <c r="FW197" s="198">
        <v>160</v>
      </c>
      <c r="FX197" s="335"/>
      <c r="FY197" s="172"/>
      <c r="FZ197" s="198">
        <v>160</v>
      </c>
      <c r="GA197" s="335"/>
      <c r="GB197" s="172"/>
      <c r="GC197" s="256">
        <f t="shared" ref="GC197:GC202" si="359">IF($Z197="Ne",0,IF(IF(FF197="",0,((30/(FE197*$F197)*(FE197*$F197-FF197))/30))+IF(FI197="",0,((30/(FH197*$F197)*(FH197*$F197-FI197))/30))+IF(FL197="",0,((30/(FK197*$F197)*(FK197*$F197-FL197))/30))+IF(FO197="",0,((30/(FN197*$F197)*(FN197*$F197-FO197))/30))+IF(FR197="",0,((30/(FQ197*$F197)*(FQ197*$F197-FR197))/30))+IF(FU197="",0,((30/(FT197*$F197)*(FT197*$F197-FU197))/30))+IF(FX197="",0,((30/(FW197*$F197)*(FW197*$F197-FX197))/30))+IF(GA197="",0,((30/(FZ197*$F197)*(FZ197*$F197-GA197))/30))&gt;($E197-1-$BM197-$CQ197-$DU197-$EY197),$E197-1-$BM197-$CQ197-$DU197-$EY197,IF(FF197="",0,((30/(FE197*$F197)*(FE197*$F197-FF197))/30))+IF(FI197="",0,((30/(FH197*$F197)*(FH197*$F197-FI197))/30))+IF(FL197="",0,((30/(FK197*$F197)*(FK197*$F197-FL197))/30))+IF(FO197="",0,((30/(FN197*$F197)*(FN197*$F197-FO197))/30))+IF(FR197="",0,((30/(FQ197*$F197)*(FQ197*$F197-FR197))/30))+IF(FU197="",0,((30/(FT197*$F197)*(FT197*$F197-FU197))/30))+IF(FX197="",0,((30/(FW197*$F197)*(FW197*$F197-FX197))/30))+IF(GA197="",0,((30/(FZ197*$F197)*(FZ197*$F197-GA197))/30))))</f>
        <v>0</v>
      </c>
      <c r="GD197" s="255">
        <f t="shared" ref="GD197:GD202" si="360">FLOOR(GC197*$I197,1)</f>
        <v>0</v>
      </c>
      <c r="GE197" s="230">
        <f t="shared" ref="GE197:GE202" si="361">IF($Z197="Ne",0,IF(OR($M197=0,$M197=""),0,IF(IF(FG197="Ano",IF(FF197="",0,((30/(FE197*$F197)*(FE197*$F197-FF197))/30)),0)+IF(FJ197="Ano",IF(FI197="",0,((30/(FH197*$F197)*(FH197*$F197-FI197))/30)),0)+IF(FM197="Ano",IF(FL197="",0,((30/(FK197*$F197)*(FK197*$F197-FL197))/30)),0)+IF(FP197="Ano",IF(FO197="",0,((30/(FN197*$F197)*(FN197*$F197-FO197))/30)),0)+IF(FS197="Ano",IF(FR197="",0,((30/(FQ197*$F197)*(FQ197*$F197-FR197))/30)),0)+IF(FV197="Ano",IF(FU197="",0,((30/(FT197*$F197)*(FT197*$F197-FU197))/30)),0)+IF(FY197="Ano",IF(FX197="",0,((30/(FW197*$F197)*(FW197*$F197-FX197))/30)),0)+IF(GB197="Ano",IF(GA197="",0,((30/(FZ197*$F197)*(FZ197*$F197-GA197))/30)),0)&gt;($M197-1-$BO197-$CS197-$DW197-$FA197),($M197-1-$BO197-$CS197-$DW197-$FA197),IF(FG197="Ano",IF(FF197="",0,((30/(FE197*$F197)*(FE197*$F197-FF197))/30)),0)+IF(FJ197="Ano",IF(FI197="",0,((30/(FH197*$F197)*(FH197*$F197-FI197))/30)),0)+IF(FM197="Ano",IF(FL197="",0,((30/(FK197*$F197)*(FK197*$F197-FL197))/30)),0)+IF(FP197="Ano",IF(FO197="",0,((30/(FN197*$F197)*(FN197*$F197-FO197))/30)),0)+IF(FS197="Ano",IF(FR197="",0,((30/(FQ197*$F197)*(FQ197*$F197-FR197))/30)),0)+IF(FV197="Ano",IF(FU197="",0,((30/(FT197*$F197)*(FT197*$F197-FU197))/30)),0)+IF(FY197="Ano",IF(FX197="",0,((30/(FW197*$F197)*(FW197*$F197-FX197))/30)),0)+IF(GB197="Ano",IF(GA197="",0,((30/(FZ197*$F197)*(FZ197*$F197-GA197))/30)),0))))</f>
        <v>0</v>
      </c>
      <c r="GF197" s="231">
        <f t="shared" ref="GF197:GF202" si="362">FLOOR(GE197*$N197,1)</f>
        <v>0</v>
      </c>
      <c r="GG197" s="1"/>
      <c r="GH197" s="1"/>
      <c r="GI197" s="357">
        <v>160</v>
      </c>
      <c r="GJ197" s="335"/>
      <c r="GK197" s="172"/>
      <c r="GL197" s="198">
        <v>160</v>
      </c>
      <c r="GM197" s="335"/>
      <c r="GN197" s="172"/>
      <c r="GO197" s="167">
        <v>160</v>
      </c>
      <c r="GP197" s="351"/>
      <c r="GQ197" s="172"/>
      <c r="GR197" s="167">
        <v>160</v>
      </c>
      <c r="GS197" s="351"/>
      <c r="GT197" s="172"/>
      <c r="GU197" s="167">
        <v>160</v>
      </c>
      <c r="GV197" s="351"/>
      <c r="GW197" s="172"/>
      <c r="GX197" s="167">
        <v>160</v>
      </c>
      <c r="GY197" s="351"/>
      <c r="GZ197" s="172"/>
      <c r="HA197" s="198">
        <v>160</v>
      </c>
      <c r="HB197" s="335"/>
      <c r="HC197" s="172"/>
      <c r="HD197" s="198">
        <v>160</v>
      </c>
      <c r="HE197" s="335"/>
      <c r="HF197" s="172"/>
      <c r="HG197" s="256">
        <f t="shared" ref="HG197:HG202" si="363">IF($Z197="Ne",0,IF(IF(GJ197="",0,((30/(GI197*$F197)*(GI197*$F197-GJ197))/30))+IF(GM197="",0,((30/(GL197*$F197)*(GL197*$F197-GM197))/30))+IF(GP197="",0,((30/(GO197*$F197)*(GO197*$F197-GP197))/30))+IF(GS197="",0,((30/(GR197*$F197)*(GR197*$F197-GS197))/30))+IF(GV197="",0,((30/(GU197*$F197)*(GU197*$F197-GV197))/30))+IF(GY197="",0,((30/(GX197*$F197)*(GX197*$F197-GY197))/30))+IF(HB197="",0,((30/(HA197*$F197)*(HA197*$F197-HB197))/30))+IF(HE197="",0,((30/(HD197*$F197)*(HD197*$F197-HE197))/30))&gt;($E197-1-$BM197-$CQ197-$DU197-$EY197-$GC197),$E197-1-$BM197-$CQ197-$DU197-$EY197-$GC197,IF(GJ197="",0,((30/(GI197*$F197)*(GI197*$F197-GJ197))/30))+IF(GM197="",0,((30/(GL197*$F197)*(GL197*$F197-GM197))/30))+IF(GP197="",0,((30/(GO197*$F197)*(GO197*$F197-GP197))/30))+IF(GS197="",0,((30/(GR197*$F197)*(GR197*$F197-GS197))/30))+IF(GV197="",0,((30/(GU197*$F197)*(GU197*$F197-GV197))/30))+IF(GY197="",0,((30/(GX197*$F197)*(GX197*$F197-GY197))/30))+IF(HB197="",0,((30/(HA197*$F197)*(HA197*$F197-HB197))/30))+IF(HE197="",0,((30/(HD197*$F197)*(HD197*$F197-HE197))/30))))</f>
        <v>0</v>
      </c>
      <c r="HH197" s="255">
        <f t="shared" ref="HH197:HH202" si="364">FLOOR(HG197*$I197,1)</f>
        <v>0</v>
      </c>
      <c r="HI197" s="230">
        <f t="shared" ref="HI197:HI202" si="365">IF($Z197="Ne",0,IF(OR($M197=0,$M197=""),0,IF(IF(GK197="Ano",IF(GJ197="",0,((30/(GI197*$F197)*(GI197*$F197-GJ197))/30)),0)+IF(GN197="Ano",IF(GM197="",0,((30/(GL197*$F197)*(GL197*$F197-GM197))/30)),0)+IF(GQ197="Ano",IF(GP197="",0,((30/(GO197*$F197)*(GO197*$F197-GP197))/30)),0)+IF(GT197="Ano",IF(GS197="",0,((30/(GR197*$F197)*(GR197*$F197-GS197))/30)),0)+IF(GW197="Ano",IF(GV197="",0,((30/(GU197*$F197)*(GU197*$F197-GV197))/30)),0)+IF(GZ197="Ano",IF(GY197="",0,((30/(GX197*$F197)*(GX197*$F197-GY197))/30)),0)+IF(HC197="Ano",IF(HB197="",0,((30/(HA197*$F197)*(HA197*$F197-HB197))/30)),0)+IF(HF197="Ano",IF(HE197="",0,((30/(HD197*$F197)*(HD197*$F197-HE197))/30)),0)&gt;($M197-1-$BO197-$CS197-$DW197-$FA197-$GE197),($M197-1-$BO197-$CS197-$DW197-$FA197-$GE197),IF(GK197="Ano",IF(GJ197="",0,((30/(GI197*$F197)*(GI197*$F197-GJ197))/30)),0)+IF(GN197="Ano",IF(GM197="",0,((30/(GL197*$F197)*(GL197*$F197-GM197))/30)),0)+IF(GQ197="Ano",IF(GP197="",0,((30/(GO197*$F197)*(GO197*$F197-GP197))/30)),0)+IF(GT197="Ano",IF(GS197="",0,((30/(GR197*$F197)*(GR197*$F197-GS197))/30)),0)+IF(GW197="Ano",IF(GV197="",0,((30/(GU197*$F197)*(GU197*$F197-GV197))/30)),0)+IF(GZ197="Ano",IF(GY197="",0,((30/(GX197*$F197)*(GX197*$F197-GY197))/30)),0)+IF(HC197="Ano",IF(HB197="",0,((30/(HA197*$F197)*(HA197*$F197-HB197))/30)),0)+IF(HF197="Ano",IF(HE197="",0,((30/(HD197*$F197)*(HD197*$F197-HE197))/30)),0))))</f>
        <v>0</v>
      </c>
      <c r="HJ197" s="231">
        <f t="shared" ref="HJ197:HJ202" si="366">FLOOR(HI197*$N197,1)</f>
        <v>0</v>
      </c>
      <c r="HK197" s="1"/>
      <c r="HL197" s="1"/>
      <c r="HM197" s="167">
        <v>160</v>
      </c>
      <c r="HN197" s="351"/>
      <c r="HO197" s="172"/>
      <c r="HP197" s="167">
        <v>160</v>
      </c>
      <c r="HQ197" s="351"/>
      <c r="HR197" s="172"/>
      <c r="HS197" s="167">
        <v>160</v>
      </c>
      <c r="HT197" s="351"/>
      <c r="HU197" s="172"/>
      <c r="HV197" s="167">
        <v>160</v>
      </c>
      <c r="HW197" s="351"/>
      <c r="HX197" s="172"/>
      <c r="HY197" s="167">
        <v>160</v>
      </c>
      <c r="HZ197" s="351"/>
      <c r="IA197" s="172"/>
      <c r="IB197" s="167">
        <v>160</v>
      </c>
      <c r="IC197" s="351"/>
      <c r="ID197" s="172"/>
      <c r="IE197" s="167">
        <v>160</v>
      </c>
      <c r="IF197" s="351"/>
      <c r="IG197" s="172"/>
      <c r="IH197" s="167">
        <v>160</v>
      </c>
      <c r="II197" s="351"/>
      <c r="IJ197" s="172"/>
      <c r="IK197" s="256">
        <f t="shared" ref="IK197:IK202" si="367">IF($Z197="Ne",0,IF(IF(HN197="",0,((30/(HM197*$F197)*(HM197*$F197-HN197))/30))+IF(HQ197="",0,((30/(HP197*$F197)*(HP197*$F197-HQ197))/30))+IF(HT197="",0,((30/(HS197*$F197)*(HS197*$F197-HT197))/30))+IF(HW197="",0,((30/(HV197*$F197)*(HV197*$F197-HW197))/30))+IF(HZ197="",0,((30/(HY197*$F197)*(HY197*$F197-HZ197))/30))+IF(IC197="",0,((30/(IB197*$F197)*(IB197*$F197-IC197))/30))+IF(IF197="",0,((30/(IE197*$F197)*(IE197*$F197-IF197))/30))+IF(II197="",0,((30/(IH197*$F197)*(IH197*$F197-II197))/30))&gt;($E197-1-$BM197-$CQ197-$DU197-$EY197-$GC197-$HG197),$E197-1-$BM197-$CQ197-$DU197-$EY197-$GC197-$HG197,IF(HN197="",0,((30/(HM197*$F197)*(HM197*$F197-HN197))/30))+IF(HQ197="",0,((30/(HP197*$F197)*(HP197*$F197-HQ197))/30))+IF(HT197="",0,((30/(HS197*$F197)*(HS197*$F197-HT197))/30))+IF(HW197="",0,((30/(HV197*$F197)*(HV197*$F197-HW197))/30))+IF(HZ197="",0,((30/(HY197*$F197)*(HY197*$F197-HZ197))/30))+IF(IC197="",0,((30/(IB197*$F197)*(IB197*$F197-IC197))/30))+IF(IF197="",0,((30/(IE197*$F197)*(IE197*$F197-IF197))/30))+IF(II197="",0,((30/(IH197*$F197)*(IH197*$F197-II197))/30))))</f>
        <v>0</v>
      </c>
      <c r="IL197" s="255">
        <f t="shared" ref="IL197:IL202" si="368">FLOOR(IK197*$I197,1)</f>
        <v>0</v>
      </c>
      <c r="IM197" s="230">
        <f t="shared" ref="IM197:IM202" si="369">IF($Z197="Ne",0,IF(OR($M197=0,$M197=""),0,IF(IF(HO197="Ano",IF(HN197="",0,((30/(HM197*$F197)*(HM197*$F197-HN197))/30)),0)+IF(HR197="Ano",IF(HQ197="",0,((30/(HP197*$F197)*(HP197*$F197-HQ197))/30)),0)+IF(HU197="Ano",IF(HT197="",0,((30/(HS197*$F197)*(HS197*$F197-HT197))/30)),0)+IF(HX197="Ano",IF(HW197="",0,((30/(HV197*$F197)*(HV197*$F197-HW197))/30)),0)+IF(IA197="Ano",IF(HZ197="",0,((30/(HY197*$F197)*(HY197*$F197-HZ197))/30)),0)+IF(ID197="Ano",IF(IC197="",0,((30/(IB197*$F197)*(IB197*$F197-IC197))/30)),0)+IF(IG197="Ano",IF(IF197="",0,((30/(IE197*$F197)*(IE197*$F197-IF197))/30)),0)+IF(IJ197="Ano",IF(II197="",0,((30/(IH197*$F197)*(IH197*$F197-II197))/30)),0)&gt;($M197-1-$BO197-$CS197-$DW197-$FA197-$GE197-$HI197),($M197-1-$BO197-$CS197-$DW197-$FA197-$GE197-$HI197),IF(HO197="Ano",IF(HN197="",0,((30/(HM197*$F197)*(HM197*$F197-HN197))/30)),0)+IF(HR197="Ano",IF(HQ197="",0,((30/(HP197*$F197)*(HP197*$F197-HQ197))/30)),0)+IF(HU197="Ano",IF(HT197="",0,((30/(HS197*$F197)*(HS197*$F197-HT197))/30)),0)+IF(HX197="Ano",IF(HW197="",0,((30/(HV197*$F197)*(HV197*$F197-HW197))/30)),0)+IF(IA197="Ano",IF(HZ197="",0,((30/(HY197*$F197)*(HY197*$F197-HZ197))/30)),0)+IF(ID197="Ano",IF(IC197="",0,((30/(IB197*$F197)*(IB197*$F197-IC197))/30)),0)+IF(IG197="Ano",IF(IF197="",0,((30/(IE197*$F197)*(IE197*$F197-IF197))/30)),0)+IF(IJ197="Ano",IF(II197="",0,((30/(IH197*$F197)*(IH197*$F197-II197))/30)),0))))</f>
        <v>0</v>
      </c>
      <c r="IN197" s="231">
        <f t="shared" ref="IN197:IN202" si="370">FLOOR(IM197*$N197,1)</f>
        <v>0</v>
      </c>
      <c r="IO197" s="1"/>
      <c r="IP197" s="1"/>
      <c r="IQ197" s="167">
        <v>160</v>
      </c>
      <c r="IR197" s="351"/>
      <c r="IS197" s="172"/>
      <c r="IT197" s="167">
        <v>160</v>
      </c>
      <c r="IU197" s="351"/>
      <c r="IV197" s="172"/>
      <c r="IW197" s="167">
        <v>160</v>
      </c>
      <c r="IX197" s="351"/>
      <c r="IY197" s="172"/>
      <c r="IZ197" s="167">
        <v>160</v>
      </c>
      <c r="JA197" s="351"/>
      <c r="JB197" s="172"/>
      <c r="JC197" s="167">
        <v>160</v>
      </c>
      <c r="JD197" s="351"/>
      <c r="JE197" s="172"/>
      <c r="JF197" s="167">
        <v>160</v>
      </c>
      <c r="JG197" s="351"/>
      <c r="JH197" s="172"/>
      <c r="JI197" s="209">
        <v>160</v>
      </c>
      <c r="JJ197" s="351"/>
      <c r="JK197" s="172"/>
      <c r="JL197" s="167">
        <v>160</v>
      </c>
      <c r="JM197" s="351"/>
      <c r="JN197" s="172"/>
      <c r="JO197" s="256">
        <f t="shared" ref="JO197:JO202" si="371">IF($Z197="Ne",0,IF(IF(IR197="",0,((30/(IQ197*$F197)*(IQ197*$F197-IR197))/30))+IF(IU197="",0,((30/(IT197*$F197)*(IT197*$F197-IU197))/30))+IF(IX197="",0,((30/(IW197*$F197)*(IW197*$F197-IX197))/30))+IF(JA197="",0,((30/(IZ197*$F197)*(IZ197*$F197-JA197))/30))+IF(JD197="",0,((30/(JC197*$F197)*(JC197*$F197-JD197))/30))+IF(JG197="",0,((30/(JF197*$F197)*(JF197*$F197-JG197))/30))+IF(JJ197="",0,((30/(JI197*$F197)*(JI197*$F197-JJ197))/30))+IF(JM197="",0,((30/(JL197*$F197)*(JL197*$F197-JM197))/30))&gt;($E197-1-$BM197-$CQ197-$DU197-$EY197-$GC197-$HG197-$IK197),$E197-1-$BM197-$CQ197-$DU197-$EY197-$GC197-$HG197-$IK197,IF(IR197="",0,((30/(IQ197*$F197)*(IQ197*$F197-IR197))/30))+IF(IU197="",0,((30/(IT197*$F197)*(IT197*$F197-IU197))/30))+IF(IX197="",0,((30/(IW197*$F197)*(IW197*$F197-IX197))/30))+IF(JA197="",0,((30/(IZ197*$F197)*(IZ197*$F197-JA197))/30))+IF(JD197="",0,((30/(JC197*$F197)*(JC197*$F197-JD197))/30))+IF(JG197="",0,((30/(JF197*$F197)*(JF197*$F197-JG197))/30))+IF(JJ197="",0,((30/(JI197*$F197)*(JI197*$F197-JJ197))/30))+IF(JM197="",0,((30/(JL197*$F197)*(JL197*$F197-JM197))/30))))</f>
        <v>0</v>
      </c>
      <c r="JP197" s="255">
        <f t="shared" ref="JP197:JP202" si="372">FLOOR(JO197*$I197,1)</f>
        <v>0</v>
      </c>
      <c r="JQ197" s="230">
        <f t="shared" ref="JQ197:JQ202" si="373">IF($Z197="Ne",0,IF(OR($M197=0,$M197=""),0,IF(IF(IS197="Ano",IF(IR197="",0,((30/(IQ197*$F197)*(IQ197*$F197-IR197))/30)),0)+IF(IV197="Ano",IF(IU197="",0,((30/(IT197*$F197)*(IT197*$F197-IU197))/30)),0)+IF(IY197="Ano",IF(IX197="",0,((30/(IW197*$F197)*(IW197*$F197-IX197))/30)),0)+IF(JB197="Ano",IF(JA197="",0,((30/(IZ197*$F197)*(IZ197*$F197-JA197))/30)),0)+IF(JE197="Ano",IF(JD197="",0,((30/(JC197*$F197)*(JC197*$F197-JD197))/30)),0)+IF(JH197="Ano",IF(JG197="",0,((30/(JF197*$F197)*(JF197*$F197-JG197))/30)),0)+IF(JK197="Ano",IF(JJ197="",0,((30/(JI197*$F197)*(JI197*$F197-JJ197))/30)),0)+IF(JN197="Ano",IF(JM197="",0,((30/(JL197*$F197)*(JL197*$F197-JM197))/30)),0)&gt;($M197-1-$BO197-$CS197-$DW197-$FA197-$GE197-$HI197-$IM197),($M197-1-$BO197-$CS197-$DW197-$FA197-$GE197-$HI197-$IM197),IF(IS197="Ano",IF(IR197="",0,((30/(IQ197*$F197)*(IQ197*$F197-IR197))/30)),0)+IF(IV197="Ano",IF(IU197="",0,((30/(IT197*$F197)*(IT197*$F197-IU197))/30)),0)+IF(IY197="Ano",IF(IX197="",0,((30/(IW197*$F197)*(IW197*$F197-IX197))/30)),0)+IF(JB197="Ano",IF(JA197="",0,((30/(IZ197*$F197)*(IZ197*$F197-JA197))/30)),0)+IF(JE197="Ano",IF(JD197="",0,((30/(JC197*$F197)*(JC197*$F197-JD197))/30)),0)+IF(JH197="Ano",IF(JG197="",0,((30/(JF197*$F197)*(JF197*$F197-JG197))/30)),0)+IF(JK197="Ano",IF(JJ197="",0,((30/(JI197*$F197)*(JI197*$F197-JJ197))/30)),0)+IF(JN197="Ano",IF(JM197="",0,((30/(JL197*$F197)*(JL197*$F197-JM197))/30)),0))))</f>
        <v>0</v>
      </c>
      <c r="JR197" s="231">
        <f t="shared" ref="JR197:JR202" si="374">FLOOR(JQ197*$N197,1)</f>
        <v>0</v>
      </c>
      <c r="JS197" s="1"/>
      <c r="JT197" s="1"/>
      <c r="JU197" s="357">
        <v>160</v>
      </c>
      <c r="JV197" s="335"/>
      <c r="JW197" s="172"/>
      <c r="JX197" s="167">
        <v>160</v>
      </c>
      <c r="JY197" s="351"/>
      <c r="JZ197" s="172"/>
      <c r="KA197" s="198">
        <v>160</v>
      </c>
      <c r="KB197" s="335"/>
      <c r="KC197" s="172"/>
      <c r="KD197" s="198">
        <v>160</v>
      </c>
      <c r="KE197" s="335"/>
      <c r="KF197" s="172"/>
      <c r="KG197" s="167">
        <v>160</v>
      </c>
      <c r="KH197" s="351"/>
      <c r="KI197" s="172"/>
      <c r="KJ197" s="167">
        <v>160</v>
      </c>
      <c r="KK197" s="351"/>
      <c r="KL197" s="172"/>
      <c r="KM197" s="167">
        <v>160</v>
      </c>
      <c r="KN197" s="351"/>
      <c r="KO197" s="172"/>
      <c r="KP197" s="167">
        <v>160</v>
      </c>
      <c r="KQ197" s="351"/>
      <c r="KR197" s="172"/>
      <c r="KS197" s="256">
        <f t="shared" ref="KS197:KS202" si="375">IF($Z197="Ne",0,IF(IF(JV197="",0,((30/(JU197*$F197)*(JU197*$F197-JV197))/30))+IF(JY197="",0,((30/(JX197*$F197)*(JX197*$F197-JY197))/30))+IF(KB197="",0,((30/(KA197*$F197)*(KA197*$F197-KB197))/30))+IF(KE197="",0,((30/(KD197*$F197)*(KD197*$F197-KE197))/30))+IF(KH197="",0,((30/(KG197*$F197)*(KG197*$F197-KH197))/30))+IF(KK197="",0,((30/(KJ197*$F197)*(KJ197*$F197-KK197))/30))+IF(KN197="",0,((30/(KM197*$F197)*(KM197*$F197-KN197))/30))+IF(KQ197="",0,((30/(KP197*$F197)*(KP197*$F197-KQ197))/30))&gt;($E197-1-$BM197-$CQ197-$DU197-$EY197-$GC197-$HG197-$IK197-$JO197),$E197-1-$BM197-$CQ197-$DU197-$EY197-$GC197-$HG197-$IK197-$JO197,IF(JV197="",0,((30/(JU197*$F197)*(JU197*$F197-JV197))/30))+IF(JY197="",0,((30/(JX197*$F197)*(JX197*$F197-JY197))/30))+IF(KB197="",0,((30/(KA197*$F197)*(KA197*$F197-KB197))/30))+IF(KE197="",0,((30/(KD197*$F197)*(KD197*$F197-KE197))/30))+IF(KH197="",0,((30/(KG197*$F197)*(KG197*$F197-KH197))/30))+IF(KK197="",0,((30/(KJ197*$F197)*(KJ197*$F197-KK197))/30))+IF(KN197="",0,((30/(KM197*$F197)*(KM197*$F197-KN197))/30))+IF(KQ197="",0,((30/(KP197*$F197)*(KP197*$F197-KQ197))/30))))</f>
        <v>0</v>
      </c>
      <c r="KT197" s="255">
        <f t="shared" ref="KT197:KT202" si="376">FLOOR(KS197*$I197,1)</f>
        <v>0</v>
      </c>
      <c r="KU197" s="230">
        <f t="shared" ref="KU197:KU202" si="377">IF($Z197="Ne",0,IF(OR($M197=0,$M197=""),0,IF(IF(JW197="Ano",IF(JV197="",0,((30/(JU197*$F197)*(JU197*$F197-JV197))/30)),0)+IF(JZ197="Ano",IF(JY197="",0,((30/(JX197*$F197)*(JX197*$F197-JY197))/30)),0)+IF(KC197="Ano",IF(KB197="",0,((30/(KA197*$F197)*(KA197*$F197-KB197))/30)),0)+IF(KF197="Ano",IF(KE197="",0,((30/(KD197*$F197)*(KD197*$F197-KE197))/30)),0)+IF(KI197="Ano",IF(KH197="",0,((30/(KG197*$F197)*(KG197*$F197-KH197))/30)),0)+IF(KL197="Ano",IF(KK197="",0,((30/(KJ197*$F197)*(KJ197*$F197-KK197))/30)),0)+IF(KO197="Ano",IF(KN197="",0,((30/(KM197*$F197)*(KM197*$F197-KN197))/30)),0)+IF(KR197="Ano",IF(KQ197="",0,((30/(KP197*$F197)*(KP197*$F197-KQ197))/30)),0)&gt;($M197-1-$BO197-$CS197-$DW197-$FA197-$GE197-$HI197-$IM197-$JQ197),($M197-1-$BO197-$CS197-$DW197-$FA197-$GE197-$HI197-$IM197-$JQ197),IF(JW197="Ano",IF(JV197="",0,((30/(JU197*$F197)*(JU197*$F197-JV197))/30)),0)+IF(JZ197="Ano",IF(JY197="",0,((30/(JX197*$F197)*(JX197*$F197-JY197))/30)),0)+IF(KC197="Ano",IF(KB197="",0,((30/(KA197*$F197)*(KA197*$F197-KB197))/30)),0)+IF(KF197="Ano",IF(KE197="",0,((30/(KD197*$F197)*(KD197*$F197-KE197))/30)),0)+IF(KI197="Ano",IF(KH197="",0,((30/(KG197*$F197)*(KG197*$F197-KH197))/30)),0)+IF(KL197="Ano",IF(KK197="",0,((30/(KJ197*$F197)*(KJ197*$F197-KK197))/30)),0)+IF(KO197="Ano",IF(KN197="",0,((30/(KM197*$F197)*(KM197*$F197-KN197))/30)),0)+IF(KR197="Ano",IF(KQ197="",0,((30/(KP197*$F197)*(KP197*$F197-KQ197))/30)),0))))</f>
        <v>0</v>
      </c>
      <c r="KV197" s="231">
        <f t="shared" ref="KV197:KV202" si="378">FLOOR(KU197*$N197,1)</f>
        <v>0</v>
      </c>
      <c r="KW197" s="1"/>
      <c r="KX197" s="1"/>
      <c r="KY197" s="287" t="s">
        <v>300</v>
      </c>
      <c r="KZ197" s="365">
        <v>160</v>
      </c>
      <c r="LA197" s="335"/>
      <c r="LB197" s="180"/>
      <c r="LC197" s="256">
        <f t="shared" ref="LC197:LC202" si="379">IF($KY197="Ne",0,IF(LA197="",0,((30/(KZ197*F197)*(KZ197*F197-LA197))/30)))</f>
        <v>0</v>
      </c>
      <c r="LD197" s="231">
        <f t="shared" ref="LD197:LD202" si="380">FLOOR(LC197*I197,1)</f>
        <v>0</v>
      </c>
      <c r="LE197" s="230">
        <f t="shared" ref="LE197:LE202" si="381">IF(OR($M197=0,$M197=""),0,IF(KY197="Ano",IF(LB197="Ano",LC197,0),0))</f>
        <v>0</v>
      </c>
      <c r="LF197" s="255">
        <f t="shared" ref="LF197:LF202" si="382">FLOOR(LE197*N197,1)</f>
        <v>0</v>
      </c>
      <c r="LG197" s="297"/>
      <c r="LH197" s="1"/>
      <c r="LI197" s="1"/>
      <c r="LJ197" s="232">
        <f t="shared" si="286"/>
        <v>0</v>
      </c>
      <c r="LK197" s="259">
        <f t="shared" si="287"/>
        <v>0</v>
      </c>
      <c r="LL197" s="230">
        <f t="shared" si="288"/>
        <v>0</v>
      </c>
      <c r="LM197" s="231">
        <f t="shared" si="289"/>
        <v>0</v>
      </c>
      <c r="LN197" s="234">
        <f t="shared" si="290"/>
        <v>0</v>
      </c>
      <c r="LO197" s="233">
        <f t="shared" si="291"/>
        <v>0</v>
      </c>
      <c r="LP197" s="230">
        <f t="shared" si="292"/>
        <v>0</v>
      </c>
      <c r="LQ197" s="255">
        <f t="shared" si="293"/>
        <v>0</v>
      </c>
      <c r="LR197" s="426">
        <f t="shared" si="294"/>
        <v>0</v>
      </c>
      <c r="LS197" s="434">
        <f t="shared" si="295"/>
        <v>0</v>
      </c>
      <c r="LT197" s="426">
        <f t="shared" si="296"/>
        <v>0</v>
      </c>
      <c r="LU197" s="431">
        <f t="shared" si="297"/>
        <v>0</v>
      </c>
      <c r="LV197" s="429" t="s">
        <v>343</v>
      </c>
      <c r="LW197" s="434" t="s">
        <v>343</v>
      </c>
      <c r="LX197" s="426">
        <f t="shared" si="298"/>
        <v>0</v>
      </c>
      <c r="LY197" s="431">
        <f t="shared" si="299"/>
        <v>0</v>
      </c>
      <c r="LZ197" s="1"/>
      <c r="MD197" s="26"/>
      <c r="ME197" s="26"/>
      <c r="MG197" s="26"/>
    </row>
    <row r="198" spans="2:345" s="4" customFormat="1" ht="15" hidden="1" customHeight="1" x14ac:dyDescent="0.25">
      <c r="B198" s="46"/>
      <c r="C198" s="948"/>
      <c r="D198" s="949"/>
      <c r="E198" s="601"/>
      <c r="F198" s="602"/>
      <c r="G198" s="603"/>
      <c r="H198" s="58"/>
      <c r="I198" s="57">
        <f>INT(ROUND(F198,2)*(IF(RIGHT(G198,1)="*",data!$J$11*H198+(IF(H198&gt;0, data!$K$11,0)),(IF(G198&gt;0,data!$J$11*RIGHT(G198,5)+data!$K$11,0)))))</f>
        <v>0</v>
      </c>
      <c r="J198" s="57">
        <f t="shared" si="300"/>
        <v>0</v>
      </c>
      <c r="K198" s="594"/>
      <c r="L198" s="567"/>
      <c r="M198" s="131"/>
      <c r="N198" s="57">
        <f>INT(ROUND(F198,2)*(IF(J198&gt;0,(IF(L198="ano",data!$J$6,0)),0)))</f>
        <v>0</v>
      </c>
      <c r="O198" s="61">
        <f t="shared" si="301"/>
        <v>0</v>
      </c>
      <c r="P198" s="63">
        <f t="shared" si="302"/>
        <v>0</v>
      </c>
      <c r="Q198" s="26"/>
      <c r="R198" s="292" t="str">
        <f t="shared" si="303"/>
        <v/>
      </c>
      <c r="S198" s="293" t="str">
        <f t="shared" si="304"/>
        <v/>
      </c>
      <c r="T198" s="65" t="s">
        <v>343</v>
      </c>
      <c r="U198" s="294" t="str">
        <f t="shared" si="305"/>
        <v/>
      </c>
      <c r="V198" s="4">
        <f t="shared" si="285"/>
        <v>0</v>
      </c>
      <c r="W198" s="26">
        <f t="shared" si="306"/>
        <v>0</v>
      </c>
      <c r="X198" s="26">
        <f>IF(OR(G198=data!$I$18,G198=data!$I$19,G198=data!$I$20,G198=data!$I$21,G198=data!$I$22,G198=data!$I$23,G198=data!$I$24,G198=data!$I$25,G198=data!$I$26,G198=data!$I$27,G198=data!$I$28,G198=data!$I$29,G198=data!$I$30,G198=data!$I$31,G198=data!$I$32,G198=data!$I$33,G198=data!$I$34,G198=data!$I$35,G198=data!$I$36,G198=data!$I$37,G198=data!$I$38,G198=data!$I$39,G198=data!$I$40,G198=data!$I$41,G198=data!$I$42,G198=data!$I$43,G198=data!$I$44),1,0)</f>
        <v>0</v>
      </c>
      <c r="Z198" s="176" t="s">
        <v>300</v>
      </c>
      <c r="AA198" s="10"/>
      <c r="AB198" s="10"/>
      <c r="AC198" s="578">
        <v>160</v>
      </c>
      <c r="AD198" s="579"/>
      <c r="AE198" s="580"/>
      <c r="AF198" s="578">
        <v>160</v>
      </c>
      <c r="AG198" s="579"/>
      <c r="AH198" s="580"/>
      <c r="AI198" s="578">
        <v>160</v>
      </c>
      <c r="AJ198" s="579"/>
      <c r="AK198" s="580"/>
      <c r="AL198" s="578">
        <v>160</v>
      </c>
      <c r="AM198" s="579"/>
      <c r="AN198" s="580"/>
      <c r="AO198" s="578">
        <v>160</v>
      </c>
      <c r="AP198" s="579"/>
      <c r="AQ198" s="580"/>
      <c r="AR198" s="578">
        <v>160</v>
      </c>
      <c r="AS198" s="579"/>
      <c r="AT198" s="580"/>
      <c r="AU198" s="578">
        <v>160</v>
      </c>
      <c r="AV198" s="579"/>
      <c r="AW198" s="580"/>
      <c r="AX198" s="578">
        <v>160</v>
      </c>
      <c r="AY198" s="579"/>
      <c r="AZ198" s="580"/>
      <c r="BA198" s="578">
        <v>160</v>
      </c>
      <c r="BB198" s="579"/>
      <c r="BC198" s="580"/>
      <c r="BD198" s="578">
        <v>160</v>
      </c>
      <c r="BE198" s="579"/>
      <c r="BF198" s="580"/>
      <c r="BG198" s="578">
        <v>160</v>
      </c>
      <c r="BH198" s="579"/>
      <c r="BI198" s="580"/>
      <c r="BJ198" s="578">
        <v>160</v>
      </c>
      <c r="BK198" s="579"/>
      <c r="BL198" s="580"/>
      <c r="BM198" s="337">
        <f t="shared" si="207"/>
        <v>0</v>
      </c>
      <c r="BN198" s="231">
        <f t="shared" si="345"/>
        <v>0</v>
      </c>
      <c r="BO198" s="230">
        <f t="shared" si="208"/>
        <v>0</v>
      </c>
      <c r="BP198" s="231">
        <f t="shared" si="346"/>
        <v>0</v>
      </c>
      <c r="BQ198" s="1"/>
      <c r="BR198" s="1"/>
      <c r="BS198" s="177">
        <v>160</v>
      </c>
      <c r="BT198" s="591"/>
      <c r="BU198" s="178"/>
      <c r="BV198" s="177">
        <v>160</v>
      </c>
      <c r="BW198" s="591"/>
      <c r="BX198" s="178"/>
      <c r="BY198" s="177">
        <v>160</v>
      </c>
      <c r="BZ198" s="591"/>
      <c r="CA198" s="178"/>
      <c r="CB198" s="177">
        <v>160</v>
      </c>
      <c r="CC198" s="591"/>
      <c r="CD198" s="178"/>
      <c r="CE198" s="177">
        <v>160</v>
      </c>
      <c r="CF198" s="591"/>
      <c r="CG198" s="178"/>
      <c r="CH198" s="177">
        <v>160</v>
      </c>
      <c r="CI198" s="591"/>
      <c r="CJ198" s="178"/>
      <c r="CK198" s="177">
        <v>160</v>
      </c>
      <c r="CL198" s="591"/>
      <c r="CM198" s="178"/>
      <c r="CN198" s="177">
        <v>160</v>
      </c>
      <c r="CO198" s="591"/>
      <c r="CP198" s="178"/>
      <c r="CQ198" s="256">
        <f t="shared" si="347"/>
        <v>0</v>
      </c>
      <c r="CR198" s="255">
        <f t="shared" si="348"/>
        <v>0</v>
      </c>
      <c r="CS198" s="230">
        <f t="shared" si="349"/>
        <v>0</v>
      </c>
      <c r="CT198" s="231">
        <f t="shared" si="350"/>
        <v>0</v>
      </c>
      <c r="CU198" s="1"/>
      <c r="CV198" s="1"/>
      <c r="CW198" s="177">
        <v>160</v>
      </c>
      <c r="CX198" s="584"/>
      <c r="CY198" s="585"/>
      <c r="CZ198" s="205">
        <v>160</v>
      </c>
      <c r="DA198" s="579"/>
      <c r="DB198" s="585"/>
      <c r="DC198" s="205">
        <v>160</v>
      </c>
      <c r="DD198" s="579"/>
      <c r="DE198" s="585"/>
      <c r="DF198" s="205">
        <v>160</v>
      </c>
      <c r="DG198" s="579"/>
      <c r="DH198" s="585"/>
      <c r="DI198" s="205">
        <v>160</v>
      </c>
      <c r="DJ198" s="579"/>
      <c r="DK198" s="585"/>
      <c r="DL198" s="177">
        <v>160</v>
      </c>
      <c r="DM198" s="584"/>
      <c r="DN198" s="585"/>
      <c r="DO198" s="205">
        <v>160</v>
      </c>
      <c r="DP198" s="579"/>
      <c r="DQ198" s="585"/>
      <c r="DR198" s="205">
        <v>160</v>
      </c>
      <c r="DS198" s="579"/>
      <c r="DT198" s="585"/>
      <c r="DU198" s="256">
        <f t="shared" si="351"/>
        <v>0</v>
      </c>
      <c r="DV198" s="255">
        <f t="shared" si="352"/>
        <v>0</v>
      </c>
      <c r="DW198" s="230">
        <f t="shared" si="353"/>
        <v>0</v>
      </c>
      <c r="DX198" s="231">
        <f t="shared" si="354"/>
        <v>0</v>
      </c>
      <c r="DY198" s="1"/>
      <c r="DZ198" s="1"/>
      <c r="EA198" s="586">
        <v>160</v>
      </c>
      <c r="EB198" s="591"/>
      <c r="EC198" s="585"/>
      <c r="ED198" s="205">
        <v>160</v>
      </c>
      <c r="EE198" s="591"/>
      <c r="EF198" s="585"/>
      <c r="EG198" s="205">
        <v>160</v>
      </c>
      <c r="EH198" s="591"/>
      <c r="EI198" s="585"/>
      <c r="EJ198" s="205">
        <v>160</v>
      </c>
      <c r="EK198" s="591"/>
      <c r="EL198" s="585"/>
      <c r="EM198" s="177">
        <v>160</v>
      </c>
      <c r="EN198" s="584"/>
      <c r="EO198" s="585"/>
      <c r="EP198" s="205">
        <v>160</v>
      </c>
      <c r="EQ198" s="591"/>
      <c r="ER198" s="585"/>
      <c r="ES198" s="177">
        <v>160</v>
      </c>
      <c r="ET198" s="584"/>
      <c r="EU198" s="585"/>
      <c r="EV198" s="205">
        <v>160</v>
      </c>
      <c r="EW198" s="591"/>
      <c r="EX198" s="585"/>
      <c r="EY198" s="256">
        <f t="shared" si="355"/>
        <v>0</v>
      </c>
      <c r="EZ198" s="255">
        <f t="shared" si="356"/>
        <v>0</v>
      </c>
      <c r="FA198" s="230">
        <f t="shared" si="357"/>
        <v>0</v>
      </c>
      <c r="FB198" s="231">
        <f t="shared" si="358"/>
        <v>0</v>
      </c>
      <c r="FC198" s="1"/>
      <c r="FD198" s="1"/>
      <c r="FE198" s="586">
        <v>160</v>
      </c>
      <c r="FF198" s="591"/>
      <c r="FG198" s="585"/>
      <c r="FH198" s="205">
        <v>160</v>
      </c>
      <c r="FI198" s="591"/>
      <c r="FJ198" s="585"/>
      <c r="FK198" s="205">
        <v>160</v>
      </c>
      <c r="FL198" s="591"/>
      <c r="FM198" s="585"/>
      <c r="FN198" s="205">
        <v>160</v>
      </c>
      <c r="FO198" s="591"/>
      <c r="FP198" s="585"/>
      <c r="FQ198" s="205">
        <v>160</v>
      </c>
      <c r="FR198" s="591"/>
      <c r="FS198" s="585"/>
      <c r="FT198" s="205">
        <v>160</v>
      </c>
      <c r="FU198" s="591"/>
      <c r="FV198" s="585"/>
      <c r="FW198" s="205">
        <v>160</v>
      </c>
      <c r="FX198" s="591"/>
      <c r="FY198" s="585"/>
      <c r="FZ198" s="205">
        <v>160</v>
      </c>
      <c r="GA198" s="591"/>
      <c r="GB198" s="585"/>
      <c r="GC198" s="256">
        <f t="shared" si="359"/>
        <v>0</v>
      </c>
      <c r="GD198" s="255">
        <f t="shared" si="360"/>
        <v>0</v>
      </c>
      <c r="GE198" s="230">
        <f t="shared" si="361"/>
        <v>0</v>
      </c>
      <c r="GF198" s="231">
        <f t="shared" si="362"/>
        <v>0</v>
      </c>
      <c r="GG198" s="1"/>
      <c r="GH198" s="1"/>
      <c r="GI198" s="586">
        <v>160</v>
      </c>
      <c r="GJ198" s="591"/>
      <c r="GK198" s="585"/>
      <c r="GL198" s="205">
        <v>160</v>
      </c>
      <c r="GM198" s="591"/>
      <c r="GN198" s="585"/>
      <c r="GO198" s="177">
        <v>160</v>
      </c>
      <c r="GP198" s="584"/>
      <c r="GQ198" s="585"/>
      <c r="GR198" s="177">
        <v>160</v>
      </c>
      <c r="GS198" s="584"/>
      <c r="GT198" s="585"/>
      <c r="GU198" s="177">
        <v>160</v>
      </c>
      <c r="GV198" s="584"/>
      <c r="GW198" s="585"/>
      <c r="GX198" s="177">
        <v>160</v>
      </c>
      <c r="GY198" s="584"/>
      <c r="GZ198" s="585"/>
      <c r="HA198" s="205">
        <v>160</v>
      </c>
      <c r="HB198" s="591"/>
      <c r="HC198" s="585"/>
      <c r="HD198" s="205">
        <v>160</v>
      </c>
      <c r="HE198" s="591"/>
      <c r="HF198" s="585"/>
      <c r="HG198" s="256">
        <f t="shared" si="363"/>
        <v>0</v>
      </c>
      <c r="HH198" s="255">
        <f t="shared" si="364"/>
        <v>0</v>
      </c>
      <c r="HI198" s="230">
        <f t="shared" si="365"/>
        <v>0</v>
      </c>
      <c r="HJ198" s="231">
        <f t="shared" si="366"/>
        <v>0</v>
      </c>
      <c r="HK198" s="1"/>
      <c r="HL198" s="1"/>
      <c r="HM198" s="177">
        <v>160</v>
      </c>
      <c r="HN198" s="584"/>
      <c r="HO198" s="585"/>
      <c r="HP198" s="177">
        <v>160</v>
      </c>
      <c r="HQ198" s="584"/>
      <c r="HR198" s="585"/>
      <c r="HS198" s="177">
        <v>160</v>
      </c>
      <c r="HT198" s="584"/>
      <c r="HU198" s="585"/>
      <c r="HV198" s="177">
        <v>160</v>
      </c>
      <c r="HW198" s="584"/>
      <c r="HX198" s="585"/>
      <c r="HY198" s="177">
        <v>160</v>
      </c>
      <c r="HZ198" s="584"/>
      <c r="IA198" s="585"/>
      <c r="IB198" s="177">
        <v>160</v>
      </c>
      <c r="IC198" s="584"/>
      <c r="ID198" s="585"/>
      <c r="IE198" s="177">
        <v>160</v>
      </c>
      <c r="IF198" s="584"/>
      <c r="IG198" s="585"/>
      <c r="IH198" s="177">
        <v>160</v>
      </c>
      <c r="II198" s="584"/>
      <c r="IJ198" s="585"/>
      <c r="IK198" s="256">
        <f t="shared" si="367"/>
        <v>0</v>
      </c>
      <c r="IL198" s="255">
        <f t="shared" si="368"/>
        <v>0</v>
      </c>
      <c r="IM198" s="230">
        <f t="shared" si="369"/>
        <v>0</v>
      </c>
      <c r="IN198" s="231">
        <f t="shared" si="370"/>
        <v>0</v>
      </c>
      <c r="IO198" s="1"/>
      <c r="IP198" s="1"/>
      <c r="IQ198" s="177">
        <v>160</v>
      </c>
      <c r="IR198" s="584"/>
      <c r="IS198" s="585"/>
      <c r="IT198" s="177">
        <v>160</v>
      </c>
      <c r="IU198" s="584"/>
      <c r="IV198" s="585"/>
      <c r="IW198" s="177">
        <v>160</v>
      </c>
      <c r="IX198" s="584"/>
      <c r="IY198" s="585"/>
      <c r="IZ198" s="177">
        <v>160</v>
      </c>
      <c r="JA198" s="584"/>
      <c r="JB198" s="585"/>
      <c r="JC198" s="177">
        <v>160</v>
      </c>
      <c r="JD198" s="584"/>
      <c r="JE198" s="585"/>
      <c r="JF198" s="177">
        <v>160</v>
      </c>
      <c r="JG198" s="584"/>
      <c r="JH198" s="585"/>
      <c r="JI198" s="568">
        <v>160</v>
      </c>
      <c r="JJ198" s="584"/>
      <c r="JK198" s="585"/>
      <c r="JL198" s="177">
        <v>160</v>
      </c>
      <c r="JM198" s="584"/>
      <c r="JN198" s="585"/>
      <c r="JO198" s="256">
        <f t="shared" si="371"/>
        <v>0</v>
      </c>
      <c r="JP198" s="255">
        <f t="shared" si="372"/>
        <v>0</v>
      </c>
      <c r="JQ198" s="230">
        <f t="shared" si="373"/>
        <v>0</v>
      </c>
      <c r="JR198" s="231">
        <f t="shared" si="374"/>
        <v>0</v>
      </c>
      <c r="JS198" s="1"/>
      <c r="JT198" s="1"/>
      <c r="JU198" s="586">
        <v>160</v>
      </c>
      <c r="JV198" s="591"/>
      <c r="JW198" s="585"/>
      <c r="JX198" s="177">
        <v>160</v>
      </c>
      <c r="JY198" s="584"/>
      <c r="JZ198" s="585"/>
      <c r="KA198" s="205">
        <v>160</v>
      </c>
      <c r="KB198" s="591"/>
      <c r="KC198" s="585"/>
      <c r="KD198" s="205">
        <v>160</v>
      </c>
      <c r="KE198" s="591"/>
      <c r="KF198" s="585"/>
      <c r="KG198" s="177">
        <v>160</v>
      </c>
      <c r="KH198" s="584"/>
      <c r="KI198" s="585"/>
      <c r="KJ198" s="177">
        <v>160</v>
      </c>
      <c r="KK198" s="584"/>
      <c r="KL198" s="585"/>
      <c r="KM198" s="177">
        <v>160</v>
      </c>
      <c r="KN198" s="584"/>
      <c r="KO198" s="585"/>
      <c r="KP198" s="177">
        <v>160</v>
      </c>
      <c r="KQ198" s="584"/>
      <c r="KR198" s="585"/>
      <c r="KS198" s="256">
        <f t="shared" si="375"/>
        <v>0</v>
      </c>
      <c r="KT198" s="255">
        <f t="shared" si="376"/>
        <v>0</v>
      </c>
      <c r="KU198" s="230">
        <f t="shared" si="377"/>
        <v>0</v>
      </c>
      <c r="KV198" s="231">
        <f t="shared" si="378"/>
        <v>0</v>
      </c>
      <c r="KW198" s="1"/>
      <c r="KX198" s="1"/>
      <c r="KY198" s="589" t="s">
        <v>300</v>
      </c>
      <c r="KZ198" s="595">
        <v>160</v>
      </c>
      <c r="LA198" s="591"/>
      <c r="LB198" s="178"/>
      <c r="LC198" s="256">
        <f t="shared" si="379"/>
        <v>0</v>
      </c>
      <c r="LD198" s="231">
        <f t="shared" si="380"/>
        <v>0</v>
      </c>
      <c r="LE198" s="230">
        <f t="shared" si="381"/>
        <v>0</v>
      </c>
      <c r="LF198" s="255">
        <f t="shared" si="382"/>
        <v>0</v>
      </c>
      <c r="LG198" s="592"/>
      <c r="LH198" s="1"/>
      <c r="LI198" s="1"/>
      <c r="LJ198" s="232">
        <f t="shared" si="286"/>
        <v>0</v>
      </c>
      <c r="LK198" s="259">
        <f t="shared" si="287"/>
        <v>0</v>
      </c>
      <c r="LL198" s="230">
        <f t="shared" si="288"/>
        <v>0</v>
      </c>
      <c r="LM198" s="231">
        <f t="shared" si="289"/>
        <v>0</v>
      </c>
      <c r="LN198" s="234">
        <f t="shared" si="290"/>
        <v>0</v>
      </c>
      <c r="LO198" s="233">
        <f t="shared" si="291"/>
        <v>0</v>
      </c>
      <c r="LP198" s="230">
        <f t="shared" si="292"/>
        <v>0</v>
      </c>
      <c r="LQ198" s="255">
        <f t="shared" si="293"/>
        <v>0</v>
      </c>
      <c r="LR198" s="426">
        <f t="shared" si="294"/>
        <v>0</v>
      </c>
      <c r="LS198" s="434">
        <f t="shared" si="295"/>
        <v>0</v>
      </c>
      <c r="LT198" s="426">
        <f t="shared" si="296"/>
        <v>0</v>
      </c>
      <c r="LU198" s="431">
        <f t="shared" si="297"/>
        <v>0</v>
      </c>
      <c r="LV198" s="429" t="s">
        <v>343</v>
      </c>
      <c r="LW198" s="434" t="s">
        <v>343</v>
      </c>
      <c r="LX198" s="426">
        <f t="shared" si="298"/>
        <v>0</v>
      </c>
      <c r="LY198" s="431">
        <f t="shared" si="299"/>
        <v>0</v>
      </c>
      <c r="LZ198" s="1"/>
      <c r="MD198" s="26"/>
      <c r="ME198" s="26"/>
      <c r="MG198" s="26"/>
    </row>
    <row r="199" spans="2:345" s="4" customFormat="1" ht="16.5" customHeight="1" x14ac:dyDescent="0.25">
      <c r="B199" s="46" t="s">
        <v>380</v>
      </c>
      <c r="C199" s="952"/>
      <c r="D199" s="953"/>
      <c r="E199" s="313"/>
      <c r="F199" s="314"/>
      <c r="G199" s="315"/>
      <c r="H199" s="59"/>
      <c r="I199" s="57">
        <f>INT(ROUND(F199,2)*(IF(RIGHT(G199,1)="*",data!$J$11*H199+(IF(H199&gt;0, data!$K$11,0)),(IF(G199&gt;0,data!$J$11*RIGHT(G199,5)+data!$K$11,0)))))</f>
        <v>0</v>
      </c>
      <c r="J199" s="57">
        <f t="shared" si="300"/>
        <v>0</v>
      </c>
      <c r="K199" s="319"/>
      <c r="L199" s="320"/>
      <c r="M199" s="318"/>
      <c r="N199" s="57">
        <f>INT(ROUND(F199,2)*(IF(J199&gt;0,(IF(L199="ano",data!$J$6,0)),0)))</f>
        <v>0</v>
      </c>
      <c r="O199" s="61">
        <f t="shared" si="301"/>
        <v>0</v>
      </c>
      <c r="P199" s="63">
        <f t="shared" si="302"/>
        <v>0</v>
      </c>
      <c r="Q199" s="26"/>
      <c r="R199" s="292" t="str">
        <f t="shared" si="303"/>
        <v/>
      </c>
      <c r="S199" s="293" t="str">
        <f t="shared" si="304"/>
        <v/>
      </c>
      <c r="T199" s="65" t="s">
        <v>343</v>
      </c>
      <c r="U199" s="294" t="str">
        <f t="shared" si="305"/>
        <v/>
      </c>
      <c r="V199" s="4">
        <f t="shared" si="285"/>
        <v>0</v>
      </c>
      <c r="W199" s="26">
        <f t="shared" si="306"/>
        <v>0</v>
      </c>
      <c r="X199" s="26">
        <f>IF(OR(G199=data!$I$18,G199=data!$I$19,G199=data!$I$20,G199=data!$I$21,G199=data!$I$22,G199=data!$I$23,G199=data!$I$24,G199=data!$I$25,G199=data!$I$26,G199=data!$I$27,G199=data!$I$28,G199=data!$I$29,G199=data!$I$30,G199=data!$I$31,G199=data!$I$32,G199=data!$I$33,G199=data!$I$34,G199=data!$I$35,G199=data!$I$36,G199=data!$I$37,G199=data!$I$38,G199=data!$I$39,G199=data!$I$40,G199=data!$I$41,G199=data!$I$42,G199=data!$I$43,G199=data!$I$44),1,0)</f>
        <v>0</v>
      </c>
      <c r="Z199" s="179" t="s">
        <v>300</v>
      </c>
      <c r="AA199" s="10"/>
      <c r="AB199" s="10"/>
      <c r="AC199" s="171">
        <v>160</v>
      </c>
      <c r="AD199" s="336"/>
      <c r="AE199" s="227"/>
      <c r="AF199" s="171">
        <v>160</v>
      </c>
      <c r="AG199" s="336"/>
      <c r="AH199" s="227"/>
      <c r="AI199" s="171">
        <v>160</v>
      </c>
      <c r="AJ199" s="336"/>
      <c r="AK199" s="227"/>
      <c r="AL199" s="171">
        <v>160</v>
      </c>
      <c r="AM199" s="336"/>
      <c r="AN199" s="227"/>
      <c r="AO199" s="171">
        <v>160</v>
      </c>
      <c r="AP199" s="336"/>
      <c r="AQ199" s="227"/>
      <c r="AR199" s="171">
        <v>160</v>
      </c>
      <c r="AS199" s="336"/>
      <c r="AT199" s="227"/>
      <c r="AU199" s="171">
        <v>160</v>
      </c>
      <c r="AV199" s="336"/>
      <c r="AW199" s="227"/>
      <c r="AX199" s="171">
        <v>160</v>
      </c>
      <c r="AY199" s="336"/>
      <c r="AZ199" s="227"/>
      <c r="BA199" s="171">
        <v>160</v>
      </c>
      <c r="BB199" s="336"/>
      <c r="BC199" s="227"/>
      <c r="BD199" s="171">
        <v>160</v>
      </c>
      <c r="BE199" s="336"/>
      <c r="BF199" s="227"/>
      <c r="BG199" s="171">
        <v>160</v>
      </c>
      <c r="BH199" s="336"/>
      <c r="BI199" s="227"/>
      <c r="BJ199" s="171">
        <v>160</v>
      </c>
      <c r="BK199" s="336"/>
      <c r="BL199" s="227"/>
      <c r="BM199" s="337">
        <f t="shared" si="207"/>
        <v>0</v>
      </c>
      <c r="BN199" s="231">
        <f t="shared" si="345"/>
        <v>0</v>
      </c>
      <c r="BO199" s="230">
        <f t="shared" si="208"/>
        <v>0</v>
      </c>
      <c r="BP199" s="231">
        <f t="shared" si="346"/>
        <v>0</v>
      </c>
      <c r="BQ199" s="1"/>
      <c r="BR199" s="1"/>
      <c r="BS199" s="167">
        <v>160</v>
      </c>
      <c r="BT199" s="335"/>
      <c r="BU199" s="180"/>
      <c r="BV199" s="167">
        <v>160</v>
      </c>
      <c r="BW199" s="335"/>
      <c r="BX199" s="180"/>
      <c r="BY199" s="167">
        <v>160</v>
      </c>
      <c r="BZ199" s="335"/>
      <c r="CA199" s="180"/>
      <c r="CB199" s="167">
        <v>160</v>
      </c>
      <c r="CC199" s="335"/>
      <c r="CD199" s="180"/>
      <c r="CE199" s="167">
        <v>160</v>
      </c>
      <c r="CF199" s="335"/>
      <c r="CG199" s="180"/>
      <c r="CH199" s="167">
        <v>160</v>
      </c>
      <c r="CI199" s="335"/>
      <c r="CJ199" s="180"/>
      <c r="CK199" s="167">
        <v>160</v>
      </c>
      <c r="CL199" s="335"/>
      <c r="CM199" s="180"/>
      <c r="CN199" s="167">
        <v>160</v>
      </c>
      <c r="CO199" s="335"/>
      <c r="CP199" s="180"/>
      <c r="CQ199" s="256">
        <f t="shared" si="347"/>
        <v>0</v>
      </c>
      <c r="CR199" s="255">
        <f t="shared" si="348"/>
        <v>0</v>
      </c>
      <c r="CS199" s="230">
        <f t="shared" si="349"/>
        <v>0</v>
      </c>
      <c r="CT199" s="231">
        <f t="shared" si="350"/>
        <v>0</v>
      </c>
      <c r="CU199" s="1"/>
      <c r="CV199" s="1"/>
      <c r="CW199" s="167">
        <v>160</v>
      </c>
      <c r="CX199" s="351"/>
      <c r="CY199" s="172"/>
      <c r="CZ199" s="198">
        <v>160</v>
      </c>
      <c r="DA199" s="336"/>
      <c r="DB199" s="172"/>
      <c r="DC199" s="198">
        <v>160</v>
      </c>
      <c r="DD199" s="336"/>
      <c r="DE199" s="172"/>
      <c r="DF199" s="198">
        <v>160</v>
      </c>
      <c r="DG199" s="336"/>
      <c r="DH199" s="172"/>
      <c r="DI199" s="198">
        <v>160</v>
      </c>
      <c r="DJ199" s="336"/>
      <c r="DK199" s="172"/>
      <c r="DL199" s="167">
        <v>160</v>
      </c>
      <c r="DM199" s="351"/>
      <c r="DN199" s="172"/>
      <c r="DO199" s="198">
        <v>160</v>
      </c>
      <c r="DP199" s="336"/>
      <c r="DQ199" s="172"/>
      <c r="DR199" s="198">
        <v>160</v>
      </c>
      <c r="DS199" s="336"/>
      <c r="DT199" s="172"/>
      <c r="DU199" s="256">
        <f t="shared" si="351"/>
        <v>0</v>
      </c>
      <c r="DV199" s="255">
        <f t="shared" si="352"/>
        <v>0</v>
      </c>
      <c r="DW199" s="230">
        <f t="shared" si="353"/>
        <v>0</v>
      </c>
      <c r="DX199" s="231">
        <f t="shared" si="354"/>
        <v>0</v>
      </c>
      <c r="DY199" s="1"/>
      <c r="DZ199" s="1"/>
      <c r="EA199" s="357">
        <v>160</v>
      </c>
      <c r="EB199" s="335"/>
      <c r="EC199" s="172"/>
      <c r="ED199" s="198">
        <v>160</v>
      </c>
      <c r="EE199" s="335"/>
      <c r="EF199" s="172"/>
      <c r="EG199" s="198">
        <v>160</v>
      </c>
      <c r="EH199" s="335"/>
      <c r="EI199" s="172"/>
      <c r="EJ199" s="198">
        <v>160</v>
      </c>
      <c r="EK199" s="335"/>
      <c r="EL199" s="172"/>
      <c r="EM199" s="167">
        <v>160</v>
      </c>
      <c r="EN199" s="351"/>
      <c r="EO199" s="172"/>
      <c r="EP199" s="198">
        <v>160</v>
      </c>
      <c r="EQ199" s="335"/>
      <c r="ER199" s="172"/>
      <c r="ES199" s="167">
        <v>160</v>
      </c>
      <c r="ET199" s="351"/>
      <c r="EU199" s="172"/>
      <c r="EV199" s="198">
        <v>160</v>
      </c>
      <c r="EW199" s="335"/>
      <c r="EX199" s="172"/>
      <c r="EY199" s="256">
        <f t="shared" si="355"/>
        <v>0</v>
      </c>
      <c r="EZ199" s="255">
        <f t="shared" si="356"/>
        <v>0</v>
      </c>
      <c r="FA199" s="230">
        <f t="shared" si="357"/>
        <v>0</v>
      </c>
      <c r="FB199" s="231">
        <f t="shared" si="358"/>
        <v>0</v>
      </c>
      <c r="FC199" s="1"/>
      <c r="FD199" s="1"/>
      <c r="FE199" s="357">
        <v>160</v>
      </c>
      <c r="FF199" s="335"/>
      <c r="FG199" s="172"/>
      <c r="FH199" s="198">
        <v>160</v>
      </c>
      <c r="FI199" s="335"/>
      <c r="FJ199" s="172"/>
      <c r="FK199" s="198">
        <v>160</v>
      </c>
      <c r="FL199" s="335"/>
      <c r="FM199" s="172"/>
      <c r="FN199" s="198">
        <v>160</v>
      </c>
      <c r="FO199" s="335"/>
      <c r="FP199" s="172"/>
      <c r="FQ199" s="198">
        <v>160</v>
      </c>
      <c r="FR199" s="335"/>
      <c r="FS199" s="172"/>
      <c r="FT199" s="198">
        <v>160</v>
      </c>
      <c r="FU199" s="335"/>
      <c r="FV199" s="172"/>
      <c r="FW199" s="198">
        <v>160</v>
      </c>
      <c r="FX199" s="335"/>
      <c r="FY199" s="172"/>
      <c r="FZ199" s="198">
        <v>160</v>
      </c>
      <c r="GA199" s="335"/>
      <c r="GB199" s="172"/>
      <c r="GC199" s="256">
        <f t="shared" si="359"/>
        <v>0</v>
      </c>
      <c r="GD199" s="255">
        <f t="shared" si="360"/>
        <v>0</v>
      </c>
      <c r="GE199" s="230">
        <f t="shared" si="361"/>
        <v>0</v>
      </c>
      <c r="GF199" s="231">
        <f t="shared" si="362"/>
        <v>0</v>
      </c>
      <c r="GG199" s="1"/>
      <c r="GH199" s="1"/>
      <c r="GI199" s="357">
        <v>160</v>
      </c>
      <c r="GJ199" s="335"/>
      <c r="GK199" s="172"/>
      <c r="GL199" s="198">
        <v>160</v>
      </c>
      <c r="GM199" s="335"/>
      <c r="GN199" s="172"/>
      <c r="GO199" s="167">
        <v>160</v>
      </c>
      <c r="GP199" s="351"/>
      <c r="GQ199" s="172"/>
      <c r="GR199" s="167">
        <v>160</v>
      </c>
      <c r="GS199" s="351"/>
      <c r="GT199" s="172"/>
      <c r="GU199" s="167">
        <v>160</v>
      </c>
      <c r="GV199" s="351"/>
      <c r="GW199" s="172"/>
      <c r="GX199" s="167">
        <v>160</v>
      </c>
      <c r="GY199" s="351"/>
      <c r="GZ199" s="172"/>
      <c r="HA199" s="198">
        <v>160</v>
      </c>
      <c r="HB199" s="335"/>
      <c r="HC199" s="172"/>
      <c r="HD199" s="198">
        <v>160</v>
      </c>
      <c r="HE199" s="335"/>
      <c r="HF199" s="172"/>
      <c r="HG199" s="256">
        <f t="shared" si="363"/>
        <v>0</v>
      </c>
      <c r="HH199" s="255">
        <f t="shared" si="364"/>
        <v>0</v>
      </c>
      <c r="HI199" s="230">
        <f t="shared" si="365"/>
        <v>0</v>
      </c>
      <c r="HJ199" s="231">
        <f t="shared" si="366"/>
        <v>0</v>
      </c>
      <c r="HK199" s="1"/>
      <c r="HL199" s="1"/>
      <c r="HM199" s="167">
        <v>160</v>
      </c>
      <c r="HN199" s="351"/>
      <c r="HO199" s="172"/>
      <c r="HP199" s="167">
        <v>160</v>
      </c>
      <c r="HQ199" s="351"/>
      <c r="HR199" s="172"/>
      <c r="HS199" s="167">
        <v>160</v>
      </c>
      <c r="HT199" s="351"/>
      <c r="HU199" s="172"/>
      <c r="HV199" s="167">
        <v>160</v>
      </c>
      <c r="HW199" s="351"/>
      <c r="HX199" s="172"/>
      <c r="HY199" s="167">
        <v>160</v>
      </c>
      <c r="HZ199" s="351"/>
      <c r="IA199" s="172"/>
      <c r="IB199" s="167">
        <v>160</v>
      </c>
      <c r="IC199" s="351"/>
      <c r="ID199" s="172"/>
      <c r="IE199" s="167">
        <v>160</v>
      </c>
      <c r="IF199" s="351"/>
      <c r="IG199" s="172"/>
      <c r="IH199" s="167">
        <v>160</v>
      </c>
      <c r="II199" s="351"/>
      <c r="IJ199" s="172"/>
      <c r="IK199" s="256">
        <f t="shared" si="367"/>
        <v>0</v>
      </c>
      <c r="IL199" s="255">
        <f t="shared" si="368"/>
        <v>0</v>
      </c>
      <c r="IM199" s="230">
        <f t="shared" si="369"/>
        <v>0</v>
      </c>
      <c r="IN199" s="231">
        <f t="shared" si="370"/>
        <v>0</v>
      </c>
      <c r="IO199" s="1"/>
      <c r="IP199" s="1"/>
      <c r="IQ199" s="167">
        <v>160</v>
      </c>
      <c r="IR199" s="351"/>
      <c r="IS199" s="172"/>
      <c r="IT199" s="167">
        <v>160</v>
      </c>
      <c r="IU199" s="351"/>
      <c r="IV199" s="172"/>
      <c r="IW199" s="167">
        <v>160</v>
      </c>
      <c r="IX199" s="351"/>
      <c r="IY199" s="172"/>
      <c r="IZ199" s="167">
        <v>160</v>
      </c>
      <c r="JA199" s="351"/>
      <c r="JB199" s="172"/>
      <c r="JC199" s="167">
        <v>160</v>
      </c>
      <c r="JD199" s="351"/>
      <c r="JE199" s="172"/>
      <c r="JF199" s="167">
        <v>160</v>
      </c>
      <c r="JG199" s="351"/>
      <c r="JH199" s="172"/>
      <c r="JI199" s="209">
        <v>160</v>
      </c>
      <c r="JJ199" s="351"/>
      <c r="JK199" s="172"/>
      <c r="JL199" s="167">
        <v>160</v>
      </c>
      <c r="JM199" s="351"/>
      <c r="JN199" s="172"/>
      <c r="JO199" s="256">
        <f t="shared" si="371"/>
        <v>0</v>
      </c>
      <c r="JP199" s="255">
        <f t="shared" si="372"/>
        <v>0</v>
      </c>
      <c r="JQ199" s="230">
        <f t="shared" si="373"/>
        <v>0</v>
      </c>
      <c r="JR199" s="231">
        <f t="shared" si="374"/>
        <v>0</v>
      </c>
      <c r="JS199" s="1"/>
      <c r="JT199" s="1"/>
      <c r="JU199" s="357">
        <v>160</v>
      </c>
      <c r="JV199" s="335"/>
      <c r="JW199" s="172"/>
      <c r="JX199" s="167">
        <v>160</v>
      </c>
      <c r="JY199" s="351"/>
      <c r="JZ199" s="172"/>
      <c r="KA199" s="198">
        <v>160</v>
      </c>
      <c r="KB199" s="335"/>
      <c r="KC199" s="172"/>
      <c r="KD199" s="198">
        <v>160</v>
      </c>
      <c r="KE199" s="335"/>
      <c r="KF199" s="172"/>
      <c r="KG199" s="167">
        <v>160</v>
      </c>
      <c r="KH199" s="351"/>
      <c r="KI199" s="172"/>
      <c r="KJ199" s="167">
        <v>160</v>
      </c>
      <c r="KK199" s="351"/>
      <c r="KL199" s="172"/>
      <c r="KM199" s="167">
        <v>160</v>
      </c>
      <c r="KN199" s="351"/>
      <c r="KO199" s="172"/>
      <c r="KP199" s="167">
        <v>160</v>
      </c>
      <c r="KQ199" s="351"/>
      <c r="KR199" s="172"/>
      <c r="KS199" s="256">
        <f t="shared" si="375"/>
        <v>0</v>
      </c>
      <c r="KT199" s="255">
        <f t="shared" si="376"/>
        <v>0</v>
      </c>
      <c r="KU199" s="230">
        <f t="shared" si="377"/>
        <v>0</v>
      </c>
      <c r="KV199" s="231">
        <f t="shared" si="378"/>
        <v>0</v>
      </c>
      <c r="KW199" s="1"/>
      <c r="KX199" s="1"/>
      <c r="KY199" s="287" t="s">
        <v>300</v>
      </c>
      <c r="KZ199" s="365">
        <v>160</v>
      </c>
      <c r="LA199" s="335"/>
      <c r="LB199" s="180"/>
      <c r="LC199" s="256">
        <f t="shared" si="379"/>
        <v>0</v>
      </c>
      <c r="LD199" s="231">
        <f t="shared" si="380"/>
        <v>0</v>
      </c>
      <c r="LE199" s="230">
        <f t="shared" si="381"/>
        <v>0</v>
      </c>
      <c r="LF199" s="255">
        <f t="shared" si="382"/>
        <v>0</v>
      </c>
      <c r="LG199" s="297"/>
      <c r="LH199" s="1"/>
      <c r="LI199" s="1"/>
      <c r="LJ199" s="232">
        <f t="shared" ref="LJ199:LJ205" si="383">BM199+CQ199+DU199+EY199+GC199+HG199+IK199+JO199+KS199+LC199</f>
        <v>0</v>
      </c>
      <c r="LK199" s="259">
        <f t="shared" ref="LK199:LK205" si="384">BN199+CR199+DV199+EZ199+GD199+HH199+IL199+JP199+KT199+LD199</f>
        <v>0</v>
      </c>
      <c r="LL199" s="230">
        <f t="shared" ref="LL199:LL205" si="385">E199-LJ199</f>
        <v>0</v>
      </c>
      <c r="LM199" s="231">
        <f t="shared" ref="LM199:LM205" si="386">J199-LK199</f>
        <v>0</v>
      </c>
      <c r="LN199" s="234">
        <f t="shared" ref="LN199:LN205" si="387">BO199+CS199+DW199+FA199+GE199+HI199+IM199+JQ199+KU199+LE199</f>
        <v>0</v>
      </c>
      <c r="LO199" s="233">
        <f t="shared" ref="LO199:LO205" si="388">BP199+CT199+DX199+FB199+GF199+HJ199+IN199+JR199+KV199+LF199</f>
        <v>0</v>
      </c>
      <c r="LP199" s="230">
        <f t="shared" ref="LP199:LP205" si="389">M199-LN199</f>
        <v>0</v>
      </c>
      <c r="LQ199" s="255">
        <f t="shared" ref="LQ199:LQ205" si="390">O199-LO199</f>
        <v>0</v>
      </c>
      <c r="LR199" s="426">
        <f t="shared" ref="LR199:LR205" si="391">IF(R199=1,IF(E199=LJ199,1,0),0)</f>
        <v>0</v>
      </c>
      <c r="LS199" s="434">
        <f t="shared" ref="LS199:LS205" si="392">IF(R199=1,R199-LR199,0)</f>
        <v>0</v>
      </c>
      <c r="LT199" s="426">
        <f t="shared" ref="LT199:LT205" si="393">IF(S199=1,IF(E199=LJ199,1,0),0)</f>
        <v>0</v>
      </c>
      <c r="LU199" s="431">
        <f t="shared" ref="LU199:LU205" si="394">IF(S199=1,S199-LT199,0)</f>
        <v>0</v>
      </c>
      <c r="LV199" s="429" t="s">
        <v>343</v>
      </c>
      <c r="LW199" s="434" t="s">
        <v>343</v>
      </c>
      <c r="LX199" s="426">
        <f t="shared" ref="LX199:LX205" si="395">IF(U199=1,IF(Z199="Ano",1,0),0)</f>
        <v>0</v>
      </c>
      <c r="LY199" s="431">
        <f t="shared" ref="LY199:LY205" si="396">IF(U199=1,U199-LX199,0)</f>
        <v>0</v>
      </c>
      <c r="LZ199" s="1"/>
      <c r="MD199" s="26"/>
      <c r="ME199" s="26"/>
      <c r="MG199" s="26"/>
    </row>
    <row r="200" spans="2:345" s="4" customFormat="1" ht="15" hidden="1" customHeight="1" x14ac:dyDescent="0.25">
      <c r="B200" s="46"/>
      <c r="C200" s="948"/>
      <c r="D200" s="949"/>
      <c r="E200" s="601"/>
      <c r="F200" s="602"/>
      <c r="G200" s="603"/>
      <c r="H200" s="58"/>
      <c r="I200" s="57">
        <f>INT(ROUND(F200,2)*(IF(RIGHT(G200,1)="*",data!$J$11*H200+(IF(H200&gt;0, data!$K$11,0)),(IF(G200&gt;0,data!$J$11*RIGHT(G200,5)+data!$K$11,0)))))</f>
        <v>0</v>
      </c>
      <c r="J200" s="57">
        <f t="shared" si="300"/>
        <v>0</v>
      </c>
      <c r="K200" s="594"/>
      <c r="L200" s="567"/>
      <c r="M200" s="131"/>
      <c r="N200" s="57">
        <f>INT(ROUND(F200,2)*(IF(J200&gt;0,(IF(L200="ano",data!$J$6,0)),0)))</f>
        <v>0</v>
      </c>
      <c r="O200" s="61">
        <f t="shared" si="301"/>
        <v>0</v>
      </c>
      <c r="P200" s="63">
        <f t="shared" si="302"/>
        <v>0</v>
      </c>
      <c r="Q200" s="26"/>
      <c r="R200" s="292" t="str">
        <f t="shared" si="303"/>
        <v/>
      </c>
      <c r="S200" s="293" t="str">
        <f t="shared" si="304"/>
        <v/>
      </c>
      <c r="T200" s="65" t="s">
        <v>343</v>
      </c>
      <c r="U200" s="294" t="str">
        <f t="shared" si="305"/>
        <v/>
      </c>
      <c r="V200" s="4">
        <f t="shared" si="285"/>
        <v>0</v>
      </c>
      <c r="W200" s="26">
        <f t="shared" si="306"/>
        <v>0</v>
      </c>
      <c r="X200" s="26">
        <f>IF(OR(G200=data!$I$18,G200=data!$I$19,G200=data!$I$20,G200=data!$I$21,G200=data!$I$22,G200=data!$I$23,G200=data!$I$24,G200=data!$I$25,G200=data!$I$26,G200=data!$I$27,G200=data!$I$28,G200=data!$I$29,G200=data!$I$30,G200=data!$I$31,G200=data!$I$32,G200=data!$I$33,G200=data!$I$34,G200=data!$I$35,G200=data!$I$36,G200=data!$I$37,G200=data!$I$38,G200=data!$I$39,G200=data!$I$40,G200=data!$I$41,G200=data!$I$42,G200=data!$I$43,G200=data!$I$44),1,0)</f>
        <v>0</v>
      </c>
      <c r="Z200" s="176" t="s">
        <v>300</v>
      </c>
      <c r="AA200" s="10"/>
      <c r="AB200" s="10"/>
      <c r="AC200" s="578">
        <v>160</v>
      </c>
      <c r="AD200" s="579"/>
      <c r="AE200" s="580"/>
      <c r="AF200" s="578">
        <v>160</v>
      </c>
      <c r="AG200" s="579"/>
      <c r="AH200" s="580"/>
      <c r="AI200" s="578">
        <v>160</v>
      </c>
      <c r="AJ200" s="579"/>
      <c r="AK200" s="580"/>
      <c r="AL200" s="578">
        <v>160</v>
      </c>
      <c r="AM200" s="579"/>
      <c r="AN200" s="580"/>
      <c r="AO200" s="578">
        <v>160</v>
      </c>
      <c r="AP200" s="579"/>
      <c r="AQ200" s="580"/>
      <c r="AR200" s="578">
        <v>160</v>
      </c>
      <c r="AS200" s="579"/>
      <c r="AT200" s="580"/>
      <c r="AU200" s="578">
        <v>160</v>
      </c>
      <c r="AV200" s="579"/>
      <c r="AW200" s="580"/>
      <c r="AX200" s="578">
        <v>160</v>
      </c>
      <c r="AY200" s="579"/>
      <c r="AZ200" s="580"/>
      <c r="BA200" s="578">
        <v>160</v>
      </c>
      <c r="BB200" s="579"/>
      <c r="BC200" s="580"/>
      <c r="BD200" s="578">
        <v>160</v>
      </c>
      <c r="BE200" s="579"/>
      <c r="BF200" s="580"/>
      <c r="BG200" s="578">
        <v>160</v>
      </c>
      <c r="BH200" s="579"/>
      <c r="BI200" s="580"/>
      <c r="BJ200" s="578">
        <v>160</v>
      </c>
      <c r="BK200" s="579"/>
      <c r="BL200" s="580"/>
      <c r="BM200" s="337">
        <f t="shared" ref="BM200:BM205" si="397">IF($Z200="Ne",0,IF(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gt;($E200-1),$E200-1,IF(AD200="",0,((30/(AC200*$F200)*(AC200*$F200-AD200))/30))+IF(AG200="",0,((30/(AF200*$F200)*(AF200*$F200-AG200))/30))+IF(AJ200="",0,((30/(AI200*$F200)*(AI200*$F200-AJ200))/30))+IF(AM200="",0,((30/(AL200*$F200)*(AL200*$F200-AM200))/30))+IF(AP200="",0,((30/(AO200*$F200)*(AO200*$F200-AP200))/30))+IF(AS200="",0,((30/(AR200*$F200)*(AR200*$F200-AS200))/30))+IF(AV200="",0,((30/(AU200*$F200)*(AU200*$F200-AV200))/30))+IF(AY200="",0,((30/(AX200*$F200)*(AX200*$F200-AY200))/30))+IF(BB200="",0,((30/(BA200*$F200)*(BA200*$F200-BB200))/30))+IF(BE200="",0,((30/(BD200*$F200)*(BD200*$F200-BE200))/30))+IF(BH200="",0,((30/(BG200*$F200)*(BG200*$F200-BH200))/30))+IF(BK200="",0,((30/(BJ200*$F200)*(BJ200*$F200-BK200))/30))))</f>
        <v>0</v>
      </c>
      <c r="BN200" s="231">
        <f t="shared" si="345"/>
        <v>0</v>
      </c>
      <c r="BO200" s="230">
        <f t="shared" ref="BO200:BO205" si="398">IF($Z200="Ne",0,IF(OR($M200=0,$M200=""),0,IF(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gt;($M200-1),($M200-1),IF(AE200="Ano",IF(AD200="",0,((30/(AC200*$F200)*(AC200*$F200-AD200))/30)),0)+IF(AH200="Ano",IF(AG200="",0,((30/(AF200*$F200)*(AF200*$F200-AG200))/30)),0)+IF(AK200="Ano",IF(AJ200="",0,((30/(AI200*$F200)*(AI200*$F200-AJ200))/30)),0)+IF(AN200="Ano",IF(AM200="",0,((30/(AL200*$F200)*(AL200*$F200-AM200))/30)),0)+IF(AQ200="Ano",IF(AP200="",0,((30/(AO200*$F200)*(AO200*$F200-AP200))/30)),0)+IF(AT200="Ano",IF(AS200="",0,((30/(AR200*$F200)*(AR200*$F200-AS200))/30)),0)+IF(AW200="Ano",IF(AV200="",0,((30/(AU200*$F200)*(AU200*$F200-AV200))/30)),0)+IF(AZ200="Ano",IF(AY200="",0,((30/(AX200*$F200)*(AX200*$F200-AY200))/30)),0)+IF(BC200="Ano",IF(BB200="",0,((30/(BA200*$F200)*(BA200*$F200-BB200))/30)),0)+IF(BF200="Ano",IF(BE200="",0,((30/(BD200*$F200)*(BD200*$F200-BE200))/30)),0)+IF(BI200="Ano",IF(BH200="",0,((30/(BG200*$F200)*(BG200*$F200-BH200))/30)),0)+IF(BL200="Ano",IF(BK200="",0,((30/(BJ200*$F200)*(BJ200*$F200-BK200))/30)),0))))</f>
        <v>0</v>
      </c>
      <c r="BP200" s="231">
        <f t="shared" si="346"/>
        <v>0</v>
      </c>
      <c r="BQ200" s="1"/>
      <c r="BR200" s="1"/>
      <c r="BS200" s="177">
        <v>160</v>
      </c>
      <c r="BT200" s="591"/>
      <c r="BU200" s="178"/>
      <c r="BV200" s="177">
        <v>160</v>
      </c>
      <c r="BW200" s="591"/>
      <c r="BX200" s="178"/>
      <c r="BY200" s="177">
        <v>160</v>
      </c>
      <c r="BZ200" s="591"/>
      <c r="CA200" s="178"/>
      <c r="CB200" s="177">
        <v>160</v>
      </c>
      <c r="CC200" s="591"/>
      <c r="CD200" s="178"/>
      <c r="CE200" s="177">
        <v>160</v>
      </c>
      <c r="CF200" s="591"/>
      <c r="CG200" s="178"/>
      <c r="CH200" s="177">
        <v>160</v>
      </c>
      <c r="CI200" s="591"/>
      <c r="CJ200" s="178"/>
      <c r="CK200" s="177">
        <v>160</v>
      </c>
      <c r="CL200" s="591"/>
      <c r="CM200" s="178"/>
      <c r="CN200" s="177">
        <v>160</v>
      </c>
      <c r="CO200" s="591"/>
      <c r="CP200" s="178"/>
      <c r="CQ200" s="256">
        <f t="shared" si="347"/>
        <v>0</v>
      </c>
      <c r="CR200" s="255">
        <f t="shared" si="348"/>
        <v>0</v>
      </c>
      <c r="CS200" s="230">
        <f t="shared" si="349"/>
        <v>0</v>
      </c>
      <c r="CT200" s="231">
        <f t="shared" si="350"/>
        <v>0</v>
      </c>
      <c r="CU200" s="1"/>
      <c r="CV200" s="1"/>
      <c r="CW200" s="177">
        <v>160</v>
      </c>
      <c r="CX200" s="584"/>
      <c r="CY200" s="585"/>
      <c r="CZ200" s="205">
        <v>160</v>
      </c>
      <c r="DA200" s="579"/>
      <c r="DB200" s="585"/>
      <c r="DC200" s="205">
        <v>160</v>
      </c>
      <c r="DD200" s="579"/>
      <c r="DE200" s="585"/>
      <c r="DF200" s="205">
        <v>160</v>
      </c>
      <c r="DG200" s="579"/>
      <c r="DH200" s="585"/>
      <c r="DI200" s="205">
        <v>160</v>
      </c>
      <c r="DJ200" s="579"/>
      <c r="DK200" s="585"/>
      <c r="DL200" s="177">
        <v>160</v>
      </c>
      <c r="DM200" s="584"/>
      <c r="DN200" s="585"/>
      <c r="DO200" s="205">
        <v>160</v>
      </c>
      <c r="DP200" s="579"/>
      <c r="DQ200" s="585"/>
      <c r="DR200" s="205">
        <v>160</v>
      </c>
      <c r="DS200" s="579"/>
      <c r="DT200" s="585"/>
      <c r="DU200" s="256">
        <f t="shared" si="351"/>
        <v>0</v>
      </c>
      <c r="DV200" s="255">
        <f t="shared" si="352"/>
        <v>0</v>
      </c>
      <c r="DW200" s="230">
        <f t="shared" si="353"/>
        <v>0</v>
      </c>
      <c r="DX200" s="231">
        <f t="shared" si="354"/>
        <v>0</v>
      </c>
      <c r="DY200" s="1"/>
      <c r="DZ200" s="1"/>
      <c r="EA200" s="586">
        <v>160</v>
      </c>
      <c r="EB200" s="591"/>
      <c r="EC200" s="585"/>
      <c r="ED200" s="205">
        <v>160</v>
      </c>
      <c r="EE200" s="591"/>
      <c r="EF200" s="585"/>
      <c r="EG200" s="205">
        <v>160</v>
      </c>
      <c r="EH200" s="591"/>
      <c r="EI200" s="585"/>
      <c r="EJ200" s="205">
        <v>160</v>
      </c>
      <c r="EK200" s="591"/>
      <c r="EL200" s="585"/>
      <c r="EM200" s="177">
        <v>160</v>
      </c>
      <c r="EN200" s="584"/>
      <c r="EO200" s="585"/>
      <c r="EP200" s="205">
        <v>160</v>
      </c>
      <c r="EQ200" s="591"/>
      <c r="ER200" s="585"/>
      <c r="ES200" s="177">
        <v>160</v>
      </c>
      <c r="ET200" s="584"/>
      <c r="EU200" s="585"/>
      <c r="EV200" s="205">
        <v>160</v>
      </c>
      <c r="EW200" s="591"/>
      <c r="EX200" s="585"/>
      <c r="EY200" s="256">
        <f t="shared" si="355"/>
        <v>0</v>
      </c>
      <c r="EZ200" s="255">
        <f t="shared" si="356"/>
        <v>0</v>
      </c>
      <c r="FA200" s="230">
        <f t="shared" si="357"/>
        <v>0</v>
      </c>
      <c r="FB200" s="231">
        <f t="shared" si="358"/>
        <v>0</v>
      </c>
      <c r="FC200" s="1"/>
      <c r="FD200" s="1"/>
      <c r="FE200" s="586">
        <v>160</v>
      </c>
      <c r="FF200" s="591"/>
      <c r="FG200" s="585"/>
      <c r="FH200" s="205">
        <v>160</v>
      </c>
      <c r="FI200" s="591"/>
      <c r="FJ200" s="585"/>
      <c r="FK200" s="205">
        <v>160</v>
      </c>
      <c r="FL200" s="591"/>
      <c r="FM200" s="585"/>
      <c r="FN200" s="205">
        <v>160</v>
      </c>
      <c r="FO200" s="591"/>
      <c r="FP200" s="585"/>
      <c r="FQ200" s="205">
        <v>160</v>
      </c>
      <c r="FR200" s="591"/>
      <c r="FS200" s="585"/>
      <c r="FT200" s="205">
        <v>160</v>
      </c>
      <c r="FU200" s="591"/>
      <c r="FV200" s="585"/>
      <c r="FW200" s="205">
        <v>160</v>
      </c>
      <c r="FX200" s="591"/>
      <c r="FY200" s="585"/>
      <c r="FZ200" s="205">
        <v>160</v>
      </c>
      <c r="GA200" s="591"/>
      <c r="GB200" s="585"/>
      <c r="GC200" s="256">
        <f t="shared" si="359"/>
        <v>0</v>
      </c>
      <c r="GD200" s="255">
        <f t="shared" si="360"/>
        <v>0</v>
      </c>
      <c r="GE200" s="230">
        <f t="shared" si="361"/>
        <v>0</v>
      </c>
      <c r="GF200" s="231">
        <f t="shared" si="362"/>
        <v>0</v>
      </c>
      <c r="GG200" s="1"/>
      <c r="GH200" s="1"/>
      <c r="GI200" s="586">
        <v>160</v>
      </c>
      <c r="GJ200" s="591"/>
      <c r="GK200" s="585"/>
      <c r="GL200" s="205">
        <v>160</v>
      </c>
      <c r="GM200" s="591"/>
      <c r="GN200" s="585"/>
      <c r="GO200" s="177">
        <v>160</v>
      </c>
      <c r="GP200" s="584"/>
      <c r="GQ200" s="585"/>
      <c r="GR200" s="177">
        <v>160</v>
      </c>
      <c r="GS200" s="584"/>
      <c r="GT200" s="585"/>
      <c r="GU200" s="177">
        <v>160</v>
      </c>
      <c r="GV200" s="584"/>
      <c r="GW200" s="585"/>
      <c r="GX200" s="177">
        <v>160</v>
      </c>
      <c r="GY200" s="584"/>
      <c r="GZ200" s="585"/>
      <c r="HA200" s="205">
        <v>160</v>
      </c>
      <c r="HB200" s="591"/>
      <c r="HC200" s="585"/>
      <c r="HD200" s="205">
        <v>160</v>
      </c>
      <c r="HE200" s="591"/>
      <c r="HF200" s="585"/>
      <c r="HG200" s="256">
        <f t="shared" si="363"/>
        <v>0</v>
      </c>
      <c r="HH200" s="255">
        <f t="shared" si="364"/>
        <v>0</v>
      </c>
      <c r="HI200" s="230">
        <f t="shared" si="365"/>
        <v>0</v>
      </c>
      <c r="HJ200" s="231">
        <f t="shared" si="366"/>
        <v>0</v>
      </c>
      <c r="HK200" s="1"/>
      <c r="HL200" s="1"/>
      <c r="HM200" s="177">
        <v>160</v>
      </c>
      <c r="HN200" s="584"/>
      <c r="HO200" s="585"/>
      <c r="HP200" s="177">
        <v>160</v>
      </c>
      <c r="HQ200" s="584"/>
      <c r="HR200" s="585"/>
      <c r="HS200" s="177">
        <v>160</v>
      </c>
      <c r="HT200" s="584"/>
      <c r="HU200" s="585"/>
      <c r="HV200" s="177">
        <v>160</v>
      </c>
      <c r="HW200" s="584"/>
      <c r="HX200" s="585"/>
      <c r="HY200" s="177">
        <v>160</v>
      </c>
      <c r="HZ200" s="584"/>
      <c r="IA200" s="585"/>
      <c r="IB200" s="177">
        <v>160</v>
      </c>
      <c r="IC200" s="584"/>
      <c r="ID200" s="585"/>
      <c r="IE200" s="177">
        <v>160</v>
      </c>
      <c r="IF200" s="584"/>
      <c r="IG200" s="585"/>
      <c r="IH200" s="177">
        <v>160</v>
      </c>
      <c r="II200" s="584"/>
      <c r="IJ200" s="585"/>
      <c r="IK200" s="256">
        <f t="shared" si="367"/>
        <v>0</v>
      </c>
      <c r="IL200" s="255">
        <f t="shared" si="368"/>
        <v>0</v>
      </c>
      <c r="IM200" s="230">
        <f t="shared" si="369"/>
        <v>0</v>
      </c>
      <c r="IN200" s="231">
        <f t="shared" si="370"/>
        <v>0</v>
      </c>
      <c r="IO200" s="1"/>
      <c r="IP200" s="1"/>
      <c r="IQ200" s="177">
        <v>160</v>
      </c>
      <c r="IR200" s="584"/>
      <c r="IS200" s="585"/>
      <c r="IT200" s="177">
        <v>160</v>
      </c>
      <c r="IU200" s="584"/>
      <c r="IV200" s="585"/>
      <c r="IW200" s="177">
        <v>160</v>
      </c>
      <c r="IX200" s="584"/>
      <c r="IY200" s="585"/>
      <c r="IZ200" s="177">
        <v>160</v>
      </c>
      <c r="JA200" s="584"/>
      <c r="JB200" s="585"/>
      <c r="JC200" s="177">
        <v>160</v>
      </c>
      <c r="JD200" s="584"/>
      <c r="JE200" s="585"/>
      <c r="JF200" s="177">
        <v>160</v>
      </c>
      <c r="JG200" s="584"/>
      <c r="JH200" s="585"/>
      <c r="JI200" s="568">
        <v>160</v>
      </c>
      <c r="JJ200" s="584"/>
      <c r="JK200" s="585"/>
      <c r="JL200" s="177">
        <v>160</v>
      </c>
      <c r="JM200" s="584"/>
      <c r="JN200" s="585"/>
      <c r="JO200" s="256">
        <f t="shared" si="371"/>
        <v>0</v>
      </c>
      <c r="JP200" s="255">
        <f t="shared" si="372"/>
        <v>0</v>
      </c>
      <c r="JQ200" s="230">
        <f t="shared" si="373"/>
        <v>0</v>
      </c>
      <c r="JR200" s="231">
        <f t="shared" si="374"/>
        <v>0</v>
      </c>
      <c r="JS200" s="1"/>
      <c r="JT200" s="1"/>
      <c r="JU200" s="586">
        <v>160</v>
      </c>
      <c r="JV200" s="591"/>
      <c r="JW200" s="585"/>
      <c r="JX200" s="177">
        <v>160</v>
      </c>
      <c r="JY200" s="584"/>
      <c r="JZ200" s="585"/>
      <c r="KA200" s="205">
        <v>160</v>
      </c>
      <c r="KB200" s="591"/>
      <c r="KC200" s="585"/>
      <c r="KD200" s="205">
        <v>160</v>
      </c>
      <c r="KE200" s="591"/>
      <c r="KF200" s="585"/>
      <c r="KG200" s="177">
        <v>160</v>
      </c>
      <c r="KH200" s="584"/>
      <c r="KI200" s="585"/>
      <c r="KJ200" s="177">
        <v>160</v>
      </c>
      <c r="KK200" s="584"/>
      <c r="KL200" s="585"/>
      <c r="KM200" s="177">
        <v>160</v>
      </c>
      <c r="KN200" s="584"/>
      <c r="KO200" s="585"/>
      <c r="KP200" s="177">
        <v>160</v>
      </c>
      <c r="KQ200" s="584"/>
      <c r="KR200" s="585"/>
      <c r="KS200" s="256">
        <f t="shared" si="375"/>
        <v>0</v>
      </c>
      <c r="KT200" s="255">
        <f t="shared" si="376"/>
        <v>0</v>
      </c>
      <c r="KU200" s="230">
        <f t="shared" si="377"/>
        <v>0</v>
      </c>
      <c r="KV200" s="231">
        <f t="shared" si="378"/>
        <v>0</v>
      </c>
      <c r="KW200" s="1"/>
      <c r="KX200" s="1"/>
      <c r="KY200" s="589" t="s">
        <v>300</v>
      </c>
      <c r="KZ200" s="595">
        <v>160</v>
      </c>
      <c r="LA200" s="591"/>
      <c r="LB200" s="178"/>
      <c r="LC200" s="256">
        <f t="shared" si="379"/>
        <v>0</v>
      </c>
      <c r="LD200" s="231">
        <f t="shared" si="380"/>
        <v>0</v>
      </c>
      <c r="LE200" s="230">
        <f t="shared" si="381"/>
        <v>0</v>
      </c>
      <c r="LF200" s="255">
        <f t="shared" si="382"/>
        <v>0</v>
      </c>
      <c r="LG200" s="592"/>
      <c r="LH200" s="1"/>
      <c r="LI200" s="1"/>
      <c r="LJ200" s="232">
        <f t="shared" si="383"/>
        <v>0</v>
      </c>
      <c r="LK200" s="259">
        <f t="shared" si="384"/>
        <v>0</v>
      </c>
      <c r="LL200" s="230">
        <f t="shared" si="385"/>
        <v>0</v>
      </c>
      <c r="LM200" s="231">
        <f t="shared" si="386"/>
        <v>0</v>
      </c>
      <c r="LN200" s="234">
        <f t="shared" si="387"/>
        <v>0</v>
      </c>
      <c r="LO200" s="233">
        <f t="shared" si="388"/>
        <v>0</v>
      </c>
      <c r="LP200" s="230">
        <f t="shared" si="389"/>
        <v>0</v>
      </c>
      <c r="LQ200" s="255">
        <f t="shared" si="390"/>
        <v>0</v>
      </c>
      <c r="LR200" s="426">
        <f t="shared" si="391"/>
        <v>0</v>
      </c>
      <c r="LS200" s="434">
        <f t="shared" si="392"/>
        <v>0</v>
      </c>
      <c r="LT200" s="426">
        <f t="shared" si="393"/>
        <v>0</v>
      </c>
      <c r="LU200" s="431">
        <f t="shared" si="394"/>
        <v>0</v>
      </c>
      <c r="LV200" s="429" t="s">
        <v>343</v>
      </c>
      <c r="LW200" s="434" t="s">
        <v>343</v>
      </c>
      <c r="LX200" s="426">
        <f t="shared" si="395"/>
        <v>0</v>
      </c>
      <c r="LY200" s="431">
        <f t="shared" si="396"/>
        <v>0</v>
      </c>
      <c r="LZ200" s="1"/>
      <c r="MD200" s="26"/>
      <c r="ME200" s="26"/>
      <c r="MG200" s="26"/>
    </row>
    <row r="201" spans="2:345" s="4" customFormat="1" ht="16.5" customHeight="1" x14ac:dyDescent="0.25">
      <c r="B201" s="46" t="s">
        <v>381</v>
      </c>
      <c r="C201" s="952"/>
      <c r="D201" s="953"/>
      <c r="E201" s="313"/>
      <c r="F201" s="314"/>
      <c r="G201" s="315"/>
      <c r="H201" s="59"/>
      <c r="I201" s="57">
        <f>INT(ROUND(F201,2)*(IF(RIGHT(G201,1)="*",data!$J$11*H201+(IF(H201&gt;0, data!$K$11,0)),(IF(G201&gt;0,data!$J$11*RIGHT(G201,5)+data!$K$11,0)))))</f>
        <v>0</v>
      </c>
      <c r="J201" s="57">
        <f t="shared" si="300"/>
        <v>0</v>
      </c>
      <c r="K201" s="319"/>
      <c r="L201" s="320"/>
      <c r="M201" s="318"/>
      <c r="N201" s="57">
        <f>INT(ROUND(F201,2)*(IF(J201&gt;0,(IF(L201="ano",data!$J$6,0)),0)))</f>
        <v>0</v>
      </c>
      <c r="O201" s="61">
        <f t="shared" si="301"/>
        <v>0</v>
      </c>
      <c r="P201" s="63">
        <f t="shared" si="302"/>
        <v>0</v>
      </c>
      <c r="Q201" s="26"/>
      <c r="R201" s="292" t="str">
        <f t="shared" si="303"/>
        <v/>
      </c>
      <c r="S201" s="293" t="str">
        <f t="shared" si="304"/>
        <v/>
      </c>
      <c r="T201" s="65" t="s">
        <v>343</v>
      </c>
      <c r="U201" s="294" t="str">
        <f t="shared" si="305"/>
        <v/>
      </c>
      <c r="V201" s="4">
        <f t="shared" si="285"/>
        <v>0</v>
      </c>
      <c r="W201" s="26">
        <f t="shared" si="306"/>
        <v>0</v>
      </c>
      <c r="X201" s="26">
        <f>IF(OR(G201=data!$I$18,G201=data!$I$19,G201=data!$I$20,G201=data!$I$21,G201=data!$I$22,G201=data!$I$23,G201=data!$I$24,G201=data!$I$25,G201=data!$I$26,G201=data!$I$27,G201=data!$I$28,G201=data!$I$29,G201=data!$I$30,G201=data!$I$31,G201=data!$I$32,G201=data!$I$33,G201=data!$I$34,G201=data!$I$35,G201=data!$I$36,G201=data!$I$37,G201=data!$I$38,G201=data!$I$39,G201=data!$I$40,G201=data!$I$41,G201=data!$I$42,G201=data!$I$43,G201=data!$I$44),1,0)</f>
        <v>0</v>
      </c>
      <c r="Z201" s="179" t="s">
        <v>300</v>
      </c>
      <c r="AA201" s="10"/>
      <c r="AB201" s="10"/>
      <c r="AC201" s="171">
        <v>160</v>
      </c>
      <c r="AD201" s="336"/>
      <c r="AE201" s="227"/>
      <c r="AF201" s="171">
        <v>160</v>
      </c>
      <c r="AG201" s="336"/>
      <c r="AH201" s="227"/>
      <c r="AI201" s="171">
        <v>160</v>
      </c>
      <c r="AJ201" s="336"/>
      <c r="AK201" s="227"/>
      <c r="AL201" s="171">
        <v>160</v>
      </c>
      <c r="AM201" s="336"/>
      <c r="AN201" s="227"/>
      <c r="AO201" s="171">
        <v>160</v>
      </c>
      <c r="AP201" s="336"/>
      <c r="AQ201" s="227"/>
      <c r="AR201" s="171">
        <v>160</v>
      </c>
      <c r="AS201" s="336"/>
      <c r="AT201" s="227"/>
      <c r="AU201" s="171">
        <v>160</v>
      </c>
      <c r="AV201" s="336"/>
      <c r="AW201" s="227"/>
      <c r="AX201" s="171">
        <v>160</v>
      </c>
      <c r="AY201" s="336"/>
      <c r="AZ201" s="227"/>
      <c r="BA201" s="171">
        <v>160</v>
      </c>
      <c r="BB201" s="336"/>
      <c r="BC201" s="227"/>
      <c r="BD201" s="171">
        <v>160</v>
      </c>
      <c r="BE201" s="336"/>
      <c r="BF201" s="227"/>
      <c r="BG201" s="171">
        <v>160</v>
      </c>
      <c r="BH201" s="336"/>
      <c r="BI201" s="227"/>
      <c r="BJ201" s="171">
        <v>160</v>
      </c>
      <c r="BK201" s="336"/>
      <c r="BL201" s="227"/>
      <c r="BM201" s="337">
        <f t="shared" si="397"/>
        <v>0</v>
      </c>
      <c r="BN201" s="231">
        <f t="shared" si="345"/>
        <v>0</v>
      </c>
      <c r="BO201" s="230">
        <f t="shared" si="398"/>
        <v>0</v>
      </c>
      <c r="BP201" s="231">
        <f t="shared" si="346"/>
        <v>0</v>
      </c>
      <c r="BQ201" s="1"/>
      <c r="BR201" s="1"/>
      <c r="BS201" s="167">
        <v>160</v>
      </c>
      <c r="BT201" s="335"/>
      <c r="BU201" s="180"/>
      <c r="BV201" s="167">
        <v>160</v>
      </c>
      <c r="BW201" s="335"/>
      <c r="BX201" s="180"/>
      <c r="BY201" s="167">
        <v>160</v>
      </c>
      <c r="BZ201" s="335"/>
      <c r="CA201" s="180"/>
      <c r="CB201" s="167">
        <v>160</v>
      </c>
      <c r="CC201" s="335"/>
      <c r="CD201" s="180"/>
      <c r="CE201" s="167">
        <v>160</v>
      </c>
      <c r="CF201" s="335"/>
      <c r="CG201" s="180"/>
      <c r="CH201" s="167">
        <v>160</v>
      </c>
      <c r="CI201" s="335"/>
      <c r="CJ201" s="180"/>
      <c r="CK201" s="167">
        <v>160</v>
      </c>
      <c r="CL201" s="335"/>
      <c r="CM201" s="180"/>
      <c r="CN201" s="167">
        <v>160</v>
      </c>
      <c r="CO201" s="335"/>
      <c r="CP201" s="180"/>
      <c r="CQ201" s="256">
        <f t="shared" si="347"/>
        <v>0</v>
      </c>
      <c r="CR201" s="255">
        <f t="shared" si="348"/>
        <v>0</v>
      </c>
      <c r="CS201" s="230">
        <f t="shared" si="349"/>
        <v>0</v>
      </c>
      <c r="CT201" s="231">
        <f t="shared" si="350"/>
        <v>0</v>
      </c>
      <c r="CU201" s="1"/>
      <c r="CV201" s="1"/>
      <c r="CW201" s="167">
        <v>160</v>
      </c>
      <c r="CX201" s="351"/>
      <c r="CY201" s="172"/>
      <c r="CZ201" s="198">
        <v>160</v>
      </c>
      <c r="DA201" s="336"/>
      <c r="DB201" s="172"/>
      <c r="DC201" s="198">
        <v>160</v>
      </c>
      <c r="DD201" s="336"/>
      <c r="DE201" s="172"/>
      <c r="DF201" s="198">
        <v>160</v>
      </c>
      <c r="DG201" s="336"/>
      <c r="DH201" s="172"/>
      <c r="DI201" s="198">
        <v>160</v>
      </c>
      <c r="DJ201" s="336"/>
      <c r="DK201" s="172"/>
      <c r="DL201" s="167">
        <v>160</v>
      </c>
      <c r="DM201" s="351"/>
      <c r="DN201" s="172"/>
      <c r="DO201" s="198">
        <v>160</v>
      </c>
      <c r="DP201" s="336"/>
      <c r="DQ201" s="172"/>
      <c r="DR201" s="198">
        <v>160</v>
      </c>
      <c r="DS201" s="336"/>
      <c r="DT201" s="172"/>
      <c r="DU201" s="256">
        <f t="shared" si="351"/>
        <v>0</v>
      </c>
      <c r="DV201" s="255">
        <f t="shared" si="352"/>
        <v>0</v>
      </c>
      <c r="DW201" s="230">
        <f t="shared" si="353"/>
        <v>0</v>
      </c>
      <c r="DX201" s="231">
        <f t="shared" si="354"/>
        <v>0</v>
      </c>
      <c r="DY201" s="1"/>
      <c r="DZ201" s="1"/>
      <c r="EA201" s="357">
        <v>160</v>
      </c>
      <c r="EB201" s="335"/>
      <c r="EC201" s="172"/>
      <c r="ED201" s="198">
        <v>160</v>
      </c>
      <c r="EE201" s="335"/>
      <c r="EF201" s="172"/>
      <c r="EG201" s="198">
        <v>160</v>
      </c>
      <c r="EH201" s="335"/>
      <c r="EI201" s="172"/>
      <c r="EJ201" s="198">
        <v>160</v>
      </c>
      <c r="EK201" s="335"/>
      <c r="EL201" s="172"/>
      <c r="EM201" s="167">
        <v>160</v>
      </c>
      <c r="EN201" s="351"/>
      <c r="EO201" s="172"/>
      <c r="EP201" s="198">
        <v>160</v>
      </c>
      <c r="EQ201" s="335"/>
      <c r="ER201" s="172"/>
      <c r="ES201" s="167">
        <v>160</v>
      </c>
      <c r="ET201" s="351"/>
      <c r="EU201" s="172"/>
      <c r="EV201" s="198">
        <v>160</v>
      </c>
      <c r="EW201" s="335"/>
      <c r="EX201" s="172"/>
      <c r="EY201" s="256">
        <f t="shared" si="355"/>
        <v>0</v>
      </c>
      <c r="EZ201" s="255">
        <f t="shared" si="356"/>
        <v>0</v>
      </c>
      <c r="FA201" s="230">
        <f t="shared" si="357"/>
        <v>0</v>
      </c>
      <c r="FB201" s="231">
        <f t="shared" si="358"/>
        <v>0</v>
      </c>
      <c r="FC201" s="1"/>
      <c r="FD201" s="1"/>
      <c r="FE201" s="357">
        <v>160</v>
      </c>
      <c r="FF201" s="335"/>
      <c r="FG201" s="172"/>
      <c r="FH201" s="198">
        <v>160</v>
      </c>
      <c r="FI201" s="335"/>
      <c r="FJ201" s="172"/>
      <c r="FK201" s="198">
        <v>160</v>
      </c>
      <c r="FL201" s="335"/>
      <c r="FM201" s="172"/>
      <c r="FN201" s="198">
        <v>160</v>
      </c>
      <c r="FO201" s="335"/>
      <c r="FP201" s="172"/>
      <c r="FQ201" s="198">
        <v>160</v>
      </c>
      <c r="FR201" s="335"/>
      <c r="FS201" s="172"/>
      <c r="FT201" s="198">
        <v>160</v>
      </c>
      <c r="FU201" s="335"/>
      <c r="FV201" s="172"/>
      <c r="FW201" s="198">
        <v>160</v>
      </c>
      <c r="FX201" s="335"/>
      <c r="FY201" s="172"/>
      <c r="FZ201" s="198">
        <v>160</v>
      </c>
      <c r="GA201" s="335"/>
      <c r="GB201" s="172"/>
      <c r="GC201" s="256">
        <f t="shared" si="359"/>
        <v>0</v>
      </c>
      <c r="GD201" s="255">
        <f t="shared" si="360"/>
        <v>0</v>
      </c>
      <c r="GE201" s="230">
        <f t="shared" si="361"/>
        <v>0</v>
      </c>
      <c r="GF201" s="231">
        <f t="shared" si="362"/>
        <v>0</v>
      </c>
      <c r="GG201" s="1"/>
      <c r="GH201" s="1"/>
      <c r="GI201" s="357">
        <v>160</v>
      </c>
      <c r="GJ201" s="335"/>
      <c r="GK201" s="172"/>
      <c r="GL201" s="198">
        <v>160</v>
      </c>
      <c r="GM201" s="335"/>
      <c r="GN201" s="172"/>
      <c r="GO201" s="167">
        <v>160</v>
      </c>
      <c r="GP201" s="351"/>
      <c r="GQ201" s="172"/>
      <c r="GR201" s="167">
        <v>160</v>
      </c>
      <c r="GS201" s="351"/>
      <c r="GT201" s="172"/>
      <c r="GU201" s="167">
        <v>160</v>
      </c>
      <c r="GV201" s="351"/>
      <c r="GW201" s="172"/>
      <c r="GX201" s="167">
        <v>160</v>
      </c>
      <c r="GY201" s="351"/>
      <c r="GZ201" s="172"/>
      <c r="HA201" s="198">
        <v>160</v>
      </c>
      <c r="HB201" s="335"/>
      <c r="HC201" s="172"/>
      <c r="HD201" s="198">
        <v>160</v>
      </c>
      <c r="HE201" s="335"/>
      <c r="HF201" s="172"/>
      <c r="HG201" s="256">
        <f t="shared" si="363"/>
        <v>0</v>
      </c>
      <c r="HH201" s="255">
        <f t="shared" si="364"/>
        <v>0</v>
      </c>
      <c r="HI201" s="230">
        <f t="shared" si="365"/>
        <v>0</v>
      </c>
      <c r="HJ201" s="231">
        <f t="shared" si="366"/>
        <v>0</v>
      </c>
      <c r="HK201" s="1"/>
      <c r="HL201" s="1"/>
      <c r="HM201" s="167">
        <v>160</v>
      </c>
      <c r="HN201" s="351"/>
      <c r="HO201" s="172"/>
      <c r="HP201" s="167">
        <v>160</v>
      </c>
      <c r="HQ201" s="351"/>
      <c r="HR201" s="172"/>
      <c r="HS201" s="167">
        <v>160</v>
      </c>
      <c r="HT201" s="351"/>
      <c r="HU201" s="172"/>
      <c r="HV201" s="167">
        <v>160</v>
      </c>
      <c r="HW201" s="351"/>
      <c r="HX201" s="172"/>
      <c r="HY201" s="167">
        <v>160</v>
      </c>
      <c r="HZ201" s="351"/>
      <c r="IA201" s="172"/>
      <c r="IB201" s="167">
        <v>160</v>
      </c>
      <c r="IC201" s="351"/>
      <c r="ID201" s="172"/>
      <c r="IE201" s="167">
        <v>160</v>
      </c>
      <c r="IF201" s="351"/>
      <c r="IG201" s="172"/>
      <c r="IH201" s="167">
        <v>160</v>
      </c>
      <c r="II201" s="351"/>
      <c r="IJ201" s="172"/>
      <c r="IK201" s="256">
        <f t="shared" si="367"/>
        <v>0</v>
      </c>
      <c r="IL201" s="255">
        <f t="shared" si="368"/>
        <v>0</v>
      </c>
      <c r="IM201" s="230">
        <f t="shared" si="369"/>
        <v>0</v>
      </c>
      <c r="IN201" s="231">
        <f t="shared" si="370"/>
        <v>0</v>
      </c>
      <c r="IO201" s="1"/>
      <c r="IP201" s="1"/>
      <c r="IQ201" s="167">
        <v>160</v>
      </c>
      <c r="IR201" s="351"/>
      <c r="IS201" s="172"/>
      <c r="IT201" s="167">
        <v>160</v>
      </c>
      <c r="IU201" s="351"/>
      <c r="IV201" s="172"/>
      <c r="IW201" s="167">
        <v>160</v>
      </c>
      <c r="IX201" s="351"/>
      <c r="IY201" s="172"/>
      <c r="IZ201" s="167">
        <v>160</v>
      </c>
      <c r="JA201" s="351"/>
      <c r="JB201" s="172"/>
      <c r="JC201" s="167">
        <v>160</v>
      </c>
      <c r="JD201" s="351"/>
      <c r="JE201" s="172"/>
      <c r="JF201" s="167">
        <v>160</v>
      </c>
      <c r="JG201" s="351"/>
      <c r="JH201" s="172"/>
      <c r="JI201" s="209">
        <v>160</v>
      </c>
      <c r="JJ201" s="351"/>
      <c r="JK201" s="172"/>
      <c r="JL201" s="167">
        <v>160</v>
      </c>
      <c r="JM201" s="351"/>
      <c r="JN201" s="172"/>
      <c r="JO201" s="256">
        <f t="shared" si="371"/>
        <v>0</v>
      </c>
      <c r="JP201" s="255">
        <f t="shared" si="372"/>
        <v>0</v>
      </c>
      <c r="JQ201" s="230">
        <f t="shared" si="373"/>
        <v>0</v>
      </c>
      <c r="JR201" s="231">
        <f t="shared" si="374"/>
        <v>0</v>
      </c>
      <c r="JS201" s="1"/>
      <c r="JT201" s="1"/>
      <c r="JU201" s="357">
        <v>160</v>
      </c>
      <c r="JV201" s="335"/>
      <c r="JW201" s="172"/>
      <c r="JX201" s="167">
        <v>160</v>
      </c>
      <c r="JY201" s="351"/>
      <c r="JZ201" s="172"/>
      <c r="KA201" s="198">
        <v>160</v>
      </c>
      <c r="KB201" s="335"/>
      <c r="KC201" s="172"/>
      <c r="KD201" s="198">
        <v>160</v>
      </c>
      <c r="KE201" s="335"/>
      <c r="KF201" s="172"/>
      <c r="KG201" s="167">
        <v>160</v>
      </c>
      <c r="KH201" s="351"/>
      <c r="KI201" s="172"/>
      <c r="KJ201" s="167">
        <v>160</v>
      </c>
      <c r="KK201" s="351"/>
      <c r="KL201" s="172"/>
      <c r="KM201" s="167">
        <v>160</v>
      </c>
      <c r="KN201" s="351"/>
      <c r="KO201" s="172"/>
      <c r="KP201" s="167">
        <v>160</v>
      </c>
      <c r="KQ201" s="351"/>
      <c r="KR201" s="172"/>
      <c r="KS201" s="256">
        <f t="shared" si="375"/>
        <v>0</v>
      </c>
      <c r="KT201" s="255">
        <f t="shared" si="376"/>
        <v>0</v>
      </c>
      <c r="KU201" s="230">
        <f t="shared" si="377"/>
        <v>0</v>
      </c>
      <c r="KV201" s="231">
        <f t="shared" si="378"/>
        <v>0</v>
      </c>
      <c r="KW201" s="1"/>
      <c r="KX201" s="1"/>
      <c r="KY201" s="287" t="s">
        <v>300</v>
      </c>
      <c r="KZ201" s="365">
        <v>160</v>
      </c>
      <c r="LA201" s="335"/>
      <c r="LB201" s="180"/>
      <c r="LC201" s="256">
        <f t="shared" si="379"/>
        <v>0</v>
      </c>
      <c r="LD201" s="231">
        <f t="shared" si="380"/>
        <v>0</v>
      </c>
      <c r="LE201" s="230">
        <f t="shared" si="381"/>
        <v>0</v>
      </c>
      <c r="LF201" s="255">
        <f t="shared" si="382"/>
        <v>0</v>
      </c>
      <c r="LG201" s="297"/>
      <c r="LH201" s="1"/>
      <c r="LI201" s="1"/>
      <c r="LJ201" s="232">
        <f t="shared" si="383"/>
        <v>0</v>
      </c>
      <c r="LK201" s="259">
        <f t="shared" si="384"/>
        <v>0</v>
      </c>
      <c r="LL201" s="230">
        <f t="shared" si="385"/>
        <v>0</v>
      </c>
      <c r="LM201" s="231">
        <f t="shared" si="386"/>
        <v>0</v>
      </c>
      <c r="LN201" s="234">
        <f t="shared" si="387"/>
        <v>0</v>
      </c>
      <c r="LO201" s="233">
        <f t="shared" si="388"/>
        <v>0</v>
      </c>
      <c r="LP201" s="230">
        <f t="shared" si="389"/>
        <v>0</v>
      </c>
      <c r="LQ201" s="255">
        <f t="shared" si="390"/>
        <v>0</v>
      </c>
      <c r="LR201" s="426">
        <f t="shared" si="391"/>
        <v>0</v>
      </c>
      <c r="LS201" s="434">
        <f t="shared" si="392"/>
        <v>0</v>
      </c>
      <c r="LT201" s="426">
        <f t="shared" si="393"/>
        <v>0</v>
      </c>
      <c r="LU201" s="431">
        <f t="shared" si="394"/>
        <v>0</v>
      </c>
      <c r="LV201" s="429" t="s">
        <v>343</v>
      </c>
      <c r="LW201" s="434" t="s">
        <v>343</v>
      </c>
      <c r="LX201" s="426">
        <f t="shared" si="395"/>
        <v>0</v>
      </c>
      <c r="LY201" s="431">
        <f t="shared" si="396"/>
        <v>0</v>
      </c>
      <c r="LZ201" s="1"/>
      <c r="MD201" s="26"/>
      <c r="ME201" s="26"/>
      <c r="MG201" s="26"/>
    </row>
    <row r="202" spans="2:345" s="4" customFormat="1" ht="15" hidden="1" customHeight="1" x14ac:dyDescent="0.25">
      <c r="B202" s="46"/>
      <c r="C202" s="948"/>
      <c r="D202" s="949"/>
      <c r="E202" s="601"/>
      <c r="F202" s="602"/>
      <c r="G202" s="603"/>
      <c r="H202" s="58"/>
      <c r="I202" s="57">
        <f>INT(ROUND(F202,2)*(IF(RIGHT(G202,1)="*",data!$J$11*H202+(IF(H202&gt;0, data!$K$11,0)),(IF(G202&gt;0,data!$J$11*RIGHT(G202,5)+data!$K$11,0)))))</f>
        <v>0</v>
      </c>
      <c r="J202" s="57">
        <f t="shared" si="300"/>
        <v>0</v>
      </c>
      <c r="K202" s="594"/>
      <c r="L202" s="567"/>
      <c r="M202" s="131"/>
      <c r="N202" s="57">
        <f>INT(ROUND(F202,2)*(IF(J202&gt;0,(IF(L202="ano",data!$J$6,0)),0)))</f>
        <v>0</v>
      </c>
      <c r="O202" s="61">
        <f t="shared" si="301"/>
        <v>0</v>
      </c>
      <c r="P202" s="63">
        <f t="shared" si="302"/>
        <v>0</v>
      </c>
      <c r="Q202" s="26"/>
      <c r="R202" s="292" t="str">
        <f t="shared" si="303"/>
        <v/>
      </c>
      <c r="S202" s="293" t="str">
        <f t="shared" si="304"/>
        <v/>
      </c>
      <c r="T202" s="65" t="s">
        <v>343</v>
      </c>
      <c r="U202" s="294" t="str">
        <f t="shared" si="305"/>
        <v/>
      </c>
      <c r="V202" s="4">
        <f t="shared" si="285"/>
        <v>0</v>
      </c>
      <c r="W202" s="26">
        <f t="shared" si="306"/>
        <v>0</v>
      </c>
      <c r="X202" s="26">
        <f>IF(OR(G202=data!$I$18,G202=data!$I$19,G202=data!$I$20,G202=data!$I$21,G202=data!$I$22,G202=data!$I$23,G202=data!$I$24,G202=data!$I$25,G202=data!$I$26,G202=data!$I$27,G202=data!$I$28,G202=data!$I$29,G202=data!$I$30,G202=data!$I$31,G202=data!$I$32,G202=data!$I$33,G202=data!$I$34,G202=data!$I$35,G202=data!$I$36,G202=data!$I$37,G202=data!$I$38,G202=data!$I$39,G202=data!$I$40,G202=data!$I$41,G202=data!$I$42,G202=data!$I$43,G202=data!$I$44),1,0)</f>
        <v>0</v>
      </c>
      <c r="Z202" s="176" t="s">
        <v>300</v>
      </c>
      <c r="AA202" s="10"/>
      <c r="AB202" s="10"/>
      <c r="AC202" s="578">
        <v>160</v>
      </c>
      <c r="AD202" s="579"/>
      <c r="AE202" s="580"/>
      <c r="AF202" s="578">
        <v>160</v>
      </c>
      <c r="AG202" s="579"/>
      <c r="AH202" s="580"/>
      <c r="AI202" s="578">
        <v>160</v>
      </c>
      <c r="AJ202" s="579"/>
      <c r="AK202" s="580"/>
      <c r="AL202" s="578">
        <v>160</v>
      </c>
      <c r="AM202" s="579"/>
      <c r="AN202" s="580"/>
      <c r="AO202" s="578">
        <v>160</v>
      </c>
      <c r="AP202" s="579"/>
      <c r="AQ202" s="580"/>
      <c r="AR202" s="578">
        <v>160</v>
      </c>
      <c r="AS202" s="579"/>
      <c r="AT202" s="580"/>
      <c r="AU202" s="578">
        <v>160</v>
      </c>
      <c r="AV202" s="579"/>
      <c r="AW202" s="580"/>
      <c r="AX202" s="578">
        <v>160</v>
      </c>
      <c r="AY202" s="579"/>
      <c r="AZ202" s="580"/>
      <c r="BA202" s="578">
        <v>160</v>
      </c>
      <c r="BB202" s="579"/>
      <c r="BC202" s="580"/>
      <c r="BD202" s="578">
        <v>160</v>
      </c>
      <c r="BE202" s="579"/>
      <c r="BF202" s="580"/>
      <c r="BG202" s="578">
        <v>160</v>
      </c>
      <c r="BH202" s="579"/>
      <c r="BI202" s="580"/>
      <c r="BJ202" s="578">
        <v>160</v>
      </c>
      <c r="BK202" s="579"/>
      <c r="BL202" s="580"/>
      <c r="BM202" s="337">
        <f t="shared" si="397"/>
        <v>0</v>
      </c>
      <c r="BN202" s="231">
        <f t="shared" si="345"/>
        <v>0</v>
      </c>
      <c r="BO202" s="230">
        <f t="shared" si="398"/>
        <v>0</v>
      </c>
      <c r="BP202" s="231">
        <f t="shared" si="346"/>
        <v>0</v>
      </c>
      <c r="BQ202" s="1"/>
      <c r="BR202" s="1"/>
      <c r="BS202" s="177">
        <v>160</v>
      </c>
      <c r="BT202" s="591"/>
      <c r="BU202" s="178"/>
      <c r="BV202" s="177">
        <v>160</v>
      </c>
      <c r="BW202" s="591"/>
      <c r="BX202" s="178"/>
      <c r="BY202" s="177">
        <v>160</v>
      </c>
      <c r="BZ202" s="591"/>
      <c r="CA202" s="178"/>
      <c r="CB202" s="177">
        <v>160</v>
      </c>
      <c r="CC202" s="591"/>
      <c r="CD202" s="178"/>
      <c r="CE202" s="177">
        <v>160</v>
      </c>
      <c r="CF202" s="591"/>
      <c r="CG202" s="178"/>
      <c r="CH202" s="177">
        <v>160</v>
      </c>
      <c r="CI202" s="591"/>
      <c r="CJ202" s="178"/>
      <c r="CK202" s="177">
        <v>160</v>
      </c>
      <c r="CL202" s="591"/>
      <c r="CM202" s="178"/>
      <c r="CN202" s="177">
        <v>160</v>
      </c>
      <c r="CO202" s="591"/>
      <c r="CP202" s="178"/>
      <c r="CQ202" s="256">
        <f t="shared" si="347"/>
        <v>0</v>
      </c>
      <c r="CR202" s="255">
        <f t="shared" si="348"/>
        <v>0</v>
      </c>
      <c r="CS202" s="230">
        <f t="shared" si="349"/>
        <v>0</v>
      </c>
      <c r="CT202" s="231">
        <f t="shared" si="350"/>
        <v>0</v>
      </c>
      <c r="CU202" s="1"/>
      <c r="CV202" s="1"/>
      <c r="CW202" s="177">
        <v>160</v>
      </c>
      <c r="CX202" s="584"/>
      <c r="CY202" s="585"/>
      <c r="CZ202" s="205">
        <v>160</v>
      </c>
      <c r="DA202" s="579"/>
      <c r="DB202" s="585"/>
      <c r="DC202" s="205">
        <v>160</v>
      </c>
      <c r="DD202" s="579"/>
      <c r="DE202" s="585"/>
      <c r="DF202" s="205">
        <v>160</v>
      </c>
      <c r="DG202" s="579"/>
      <c r="DH202" s="585"/>
      <c r="DI202" s="205">
        <v>160</v>
      </c>
      <c r="DJ202" s="579"/>
      <c r="DK202" s="585"/>
      <c r="DL202" s="177">
        <v>160</v>
      </c>
      <c r="DM202" s="584"/>
      <c r="DN202" s="585"/>
      <c r="DO202" s="205">
        <v>160</v>
      </c>
      <c r="DP202" s="579"/>
      <c r="DQ202" s="585"/>
      <c r="DR202" s="205">
        <v>160</v>
      </c>
      <c r="DS202" s="579"/>
      <c r="DT202" s="585"/>
      <c r="DU202" s="256">
        <f t="shared" si="351"/>
        <v>0</v>
      </c>
      <c r="DV202" s="255">
        <f t="shared" si="352"/>
        <v>0</v>
      </c>
      <c r="DW202" s="230">
        <f t="shared" si="353"/>
        <v>0</v>
      </c>
      <c r="DX202" s="231">
        <f t="shared" si="354"/>
        <v>0</v>
      </c>
      <c r="DY202" s="1"/>
      <c r="DZ202" s="1"/>
      <c r="EA202" s="586">
        <v>160</v>
      </c>
      <c r="EB202" s="591"/>
      <c r="EC202" s="585"/>
      <c r="ED202" s="205">
        <v>160</v>
      </c>
      <c r="EE202" s="591"/>
      <c r="EF202" s="585"/>
      <c r="EG202" s="205">
        <v>160</v>
      </c>
      <c r="EH202" s="591"/>
      <c r="EI202" s="585"/>
      <c r="EJ202" s="205">
        <v>160</v>
      </c>
      <c r="EK202" s="591"/>
      <c r="EL202" s="585"/>
      <c r="EM202" s="177">
        <v>160</v>
      </c>
      <c r="EN202" s="584"/>
      <c r="EO202" s="585"/>
      <c r="EP202" s="205">
        <v>160</v>
      </c>
      <c r="EQ202" s="591"/>
      <c r="ER202" s="585"/>
      <c r="ES202" s="177">
        <v>160</v>
      </c>
      <c r="ET202" s="584"/>
      <c r="EU202" s="585"/>
      <c r="EV202" s="205">
        <v>160</v>
      </c>
      <c r="EW202" s="591"/>
      <c r="EX202" s="585"/>
      <c r="EY202" s="256">
        <f t="shared" si="355"/>
        <v>0</v>
      </c>
      <c r="EZ202" s="255">
        <f t="shared" si="356"/>
        <v>0</v>
      </c>
      <c r="FA202" s="230">
        <f t="shared" si="357"/>
        <v>0</v>
      </c>
      <c r="FB202" s="231">
        <f t="shared" si="358"/>
        <v>0</v>
      </c>
      <c r="FC202" s="1"/>
      <c r="FD202" s="1"/>
      <c r="FE202" s="586">
        <v>160</v>
      </c>
      <c r="FF202" s="591"/>
      <c r="FG202" s="585"/>
      <c r="FH202" s="205">
        <v>160</v>
      </c>
      <c r="FI202" s="591"/>
      <c r="FJ202" s="585"/>
      <c r="FK202" s="205">
        <v>160</v>
      </c>
      <c r="FL202" s="591"/>
      <c r="FM202" s="585"/>
      <c r="FN202" s="205">
        <v>160</v>
      </c>
      <c r="FO202" s="591"/>
      <c r="FP202" s="585"/>
      <c r="FQ202" s="205">
        <v>160</v>
      </c>
      <c r="FR202" s="591"/>
      <c r="FS202" s="585"/>
      <c r="FT202" s="205">
        <v>160</v>
      </c>
      <c r="FU202" s="591"/>
      <c r="FV202" s="585"/>
      <c r="FW202" s="205">
        <v>160</v>
      </c>
      <c r="FX202" s="591"/>
      <c r="FY202" s="585"/>
      <c r="FZ202" s="205">
        <v>160</v>
      </c>
      <c r="GA202" s="591"/>
      <c r="GB202" s="585"/>
      <c r="GC202" s="256">
        <f t="shared" si="359"/>
        <v>0</v>
      </c>
      <c r="GD202" s="255">
        <f t="shared" si="360"/>
        <v>0</v>
      </c>
      <c r="GE202" s="230">
        <f t="shared" si="361"/>
        <v>0</v>
      </c>
      <c r="GF202" s="231">
        <f t="shared" si="362"/>
        <v>0</v>
      </c>
      <c r="GG202" s="1"/>
      <c r="GH202" s="1"/>
      <c r="GI202" s="586">
        <v>160</v>
      </c>
      <c r="GJ202" s="591"/>
      <c r="GK202" s="585"/>
      <c r="GL202" s="205">
        <v>160</v>
      </c>
      <c r="GM202" s="591"/>
      <c r="GN202" s="585"/>
      <c r="GO202" s="177">
        <v>160</v>
      </c>
      <c r="GP202" s="584"/>
      <c r="GQ202" s="585"/>
      <c r="GR202" s="177">
        <v>160</v>
      </c>
      <c r="GS202" s="584"/>
      <c r="GT202" s="585"/>
      <c r="GU202" s="177">
        <v>160</v>
      </c>
      <c r="GV202" s="584"/>
      <c r="GW202" s="585"/>
      <c r="GX202" s="177">
        <v>160</v>
      </c>
      <c r="GY202" s="584"/>
      <c r="GZ202" s="585"/>
      <c r="HA202" s="205">
        <v>160</v>
      </c>
      <c r="HB202" s="591"/>
      <c r="HC202" s="585"/>
      <c r="HD202" s="205">
        <v>160</v>
      </c>
      <c r="HE202" s="591"/>
      <c r="HF202" s="585"/>
      <c r="HG202" s="256">
        <f t="shared" si="363"/>
        <v>0</v>
      </c>
      <c r="HH202" s="255">
        <f t="shared" si="364"/>
        <v>0</v>
      </c>
      <c r="HI202" s="230">
        <f t="shared" si="365"/>
        <v>0</v>
      </c>
      <c r="HJ202" s="231">
        <f t="shared" si="366"/>
        <v>0</v>
      </c>
      <c r="HK202" s="1"/>
      <c r="HL202" s="1"/>
      <c r="HM202" s="177">
        <v>160</v>
      </c>
      <c r="HN202" s="584"/>
      <c r="HO202" s="585"/>
      <c r="HP202" s="177">
        <v>160</v>
      </c>
      <c r="HQ202" s="584"/>
      <c r="HR202" s="585"/>
      <c r="HS202" s="177">
        <v>160</v>
      </c>
      <c r="HT202" s="584"/>
      <c r="HU202" s="585"/>
      <c r="HV202" s="177">
        <v>160</v>
      </c>
      <c r="HW202" s="584"/>
      <c r="HX202" s="585"/>
      <c r="HY202" s="177">
        <v>160</v>
      </c>
      <c r="HZ202" s="584"/>
      <c r="IA202" s="585"/>
      <c r="IB202" s="177">
        <v>160</v>
      </c>
      <c r="IC202" s="584"/>
      <c r="ID202" s="585"/>
      <c r="IE202" s="177">
        <v>160</v>
      </c>
      <c r="IF202" s="584"/>
      <c r="IG202" s="585"/>
      <c r="IH202" s="177">
        <v>160</v>
      </c>
      <c r="II202" s="584"/>
      <c r="IJ202" s="585"/>
      <c r="IK202" s="256">
        <f t="shared" si="367"/>
        <v>0</v>
      </c>
      <c r="IL202" s="255">
        <f t="shared" si="368"/>
        <v>0</v>
      </c>
      <c r="IM202" s="230">
        <f t="shared" si="369"/>
        <v>0</v>
      </c>
      <c r="IN202" s="231">
        <f t="shared" si="370"/>
        <v>0</v>
      </c>
      <c r="IO202" s="1"/>
      <c r="IP202" s="1"/>
      <c r="IQ202" s="177">
        <v>160</v>
      </c>
      <c r="IR202" s="584"/>
      <c r="IS202" s="585"/>
      <c r="IT202" s="177">
        <v>160</v>
      </c>
      <c r="IU202" s="584"/>
      <c r="IV202" s="585"/>
      <c r="IW202" s="177">
        <v>160</v>
      </c>
      <c r="IX202" s="584"/>
      <c r="IY202" s="585"/>
      <c r="IZ202" s="177">
        <v>160</v>
      </c>
      <c r="JA202" s="584"/>
      <c r="JB202" s="585"/>
      <c r="JC202" s="177">
        <v>160</v>
      </c>
      <c r="JD202" s="584"/>
      <c r="JE202" s="585"/>
      <c r="JF202" s="177">
        <v>160</v>
      </c>
      <c r="JG202" s="584"/>
      <c r="JH202" s="585"/>
      <c r="JI202" s="568">
        <v>160</v>
      </c>
      <c r="JJ202" s="584"/>
      <c r="JK202" s="585"/>
      <c r="JL202" s="177">
        <v>160</v>
      </c>
      <c r="JM202" s="584"/>
      <c r="JN202" s="585"/>
      <c r="JO202" s="256">
        <f t="shared" si="371"/>
        <v>0</v>
      </c>
      <c r="JP202" s="255">
        <f t="shared" si="372"/>
        <v>0</v>
      </c>
      <c r="JQ202" s="230">
        <f t="shared" si="373"/>
        <v>0</v>
      </c>
      <c r="JR202" s="231">
        <f t="shared" si="374"/>
        <v>0</v>
      </c>
      <c r="JS202" s="1"/>
      <c r="JT202" s="1"/>
      <c r="JU202" s="586">
        <v>160</v>
      </c>
      <c r="JV202" s="591"/>
      <c r="JW202" s="585"/>
      <c r="JX202" s="177">
        <v>160</v>
      </c>
      <c r="JY202" s="584"/>
      <c r="JZ202" s="585"/>
      <c r="KA202" s="205">
        <v>160</v>
      </c>
      <c r="KB202" s="591"/>
      <c r="KC202" s="585"/>
      <c r="KD202" s="205">
        <v>160</v>
      </c>
      <c r="KE202" s="591"/>
      <c r="KF202" s="585"/>
      <c r="KG202" s="177">
        <v>160</v>
      </c>
      <c r="KH202" s="584"/>
      <c r="KI202" s="585"/>
      <c r="KJ202" s="177">
        <v>160</v>
      </c>
      <c r="KK202" s="584"/>
      <c r="KL202" s="585"/>
      <c r="KM202" s="177">
        <v>160</v>
      </c>
      <c r="KN202" s="584"/>
      <c r="KO202" s="585"/>
      <c r="KP202" s="177">
        <v>160</v>
      </c>
      <c r="KQ202" s="584"/>
      <c r="KR202" s="585"/>
      <c r="KS202" s="256">
        <f t="shared" si="375"/>
        <v>0</v>
      </c>
      <c r="KT202" s="255">
        <f t="shared" si="376"/>
        <v>0</v>
      </c>
      <c r="KU202" s="230">
        <f t="shared" si="377"/>
        <v>0</v>
      </c>
      <c r="KV202" s="231">
        <f t="shared" si="378"/>
        <v>0</v>
      </c>
      <c r="KW202" s="1"/>
      <c r="KX202" s="1"/>
      <c r="KY202" s="589" t="s">
        <v>300</v>
      </c>
      <c r="KZ202" s="595">
        <v>160</v>
      </c>
      <c r="LA202" s="591"/>
      <c r="LB202" s="178"/>
      <c r="LC202" s="256">
        <f t="shared" si="379"/>
        <v>0</v>
      </c>
      <c r="LD202" s="231">
        <f t="shared" si="380"/>
        <v>0</v>
      </c>
      <c r="LE202" s="230">
        <f t="shared" si="381"/>
        <v>0</v>
      </c>
      <c r="LF202" s="255">
        <f t="shared" si="382"/>
        <v>0</v>
      </c>
      <c r="LG202" s="592"/>
      <c r="LH202" s="1"/>
      <c r="LI202" s="1"/>
      <c r="LJ202" s="232">
        <f t="shared" si="383"/>
        <v>0</v>
      </c>
      <c r="LK202" s="259">
        <f t="shared" si="384"/>
        <v>0</v>
      </c>
      <c r="LL202" s="230">
        <f t="shared" si="385"/>
        <v>0</v>
      </c>
      <c r="LM202" s="231">
        <f t="shared" si="386"/>
        <v>0</v>
      </c>
      <c r="LN202" s="234">
        <f t="shared" si="387"/>
        <v>0</v>
      </c>
      <c r="LO202" s="233">
        <f t="shared" si="388"/>
        <v>0</v>
      </c>
      <c r="LP202" s="230">
        <f t="shared" si="389"/>
        <v>0</v>
      </c>
      <c r="LQ202" s="255">
        <f t="shared" si="390"/>
        <v>0</v>
      </c>
      <c r="LR202" s="426">
        <f t="shared" si="391"/>
        <v>0</v>
      </c>
      <c r="LS202" s="434">
        <f t="shared" si="392"/>
        <v>0</v>
      </c>
      <c r="LT202" s="426">
        <f t="shared" si="393"/>
        <v>0</v>
      </c>
      <c r="LU202" s="431">
        <f t="shared" si="394"/>
        <v>0</v>
      </c>
      <c r="LV202" s="429" t="s">
        <v>343</v>
      </c>
      <c r="LW202" s="434" t="s">
        <v>343</v>
      </c>
      <c r="LX202" s="426">
        <f t="shared" si="395"/>
        <v>0</v>
      </c>
      <c r="LY202" s="431">
        <f t="shared" si="396"/>
        <v>0</v>
      </c>
      <c r="LZ202" s="1"/>
      <c r="MD202" s="26"/>
      <c r="ME202" s="26"/>
      <c r="MG202" s="26"/>
    </row>
    <row r="203" spans="2:345" s="4" customFormat="1" ht="16.5" customHeight="1" x14ac:dyDescent="0.25">
      <c r="B203" s="46" t="s">
        <v>382</v>
      </c>
      <c r="C203" s="952"/>
      <c r="D203" s="953"/>
      <c r="E203" s="313"/>
      <c r="F203" s="314"/>
      <c r="G203" s="315"/>
      <c r="H203" s="59"/>
      <c r="I203" s="57">
        <f>INT(ROUND(F203,2)*(IF(RIGHT(G203,1)="*",data!$J$11*H203+(IF(H203&gt;0, data!$K$11,0)),(IF(G203&gt;0,data!$J$11*RIGHT(G203,5)+data!$K$11,0)))))</f>
        <v>0</v>
      </c>
      <c r="J203" s="57">
        <f t="shared" si="300"/>
        <v>0</v>
      </c>
      <c r="K203" s="319"/>
      <c r="L203" s="320"/>
      <c r="M203" s="318"/>
      <c r="N203" s="57">
        <f>INT(ROUND(F203,2)*(IF(J203&gt;0,(IF(L203="ano",data!$J$6,0)),0)))</f>
        <v>0</v>
      </c>
      <c r="O203" s="61">
        <f t="shared" si="301"/>
        <v>0</v>
      </c>
      <c r="P203" s="63">
        <f t="shared" si="302"/>
        <v>0</v>
      </c>
      <c r="Q203" s="26"/>
      <c r="R203" s="292" t="str">
        <f t="shared" si="303"/>
        <v/>
      </c>
      <c r="S203" s="293" t="str">
        <f t="shared" si="304"/>
        <v/>
      </c>
      <c r="T203" s="65" t="s">
        <v>343</v>
      </c>
      <c r="U203" s="294" t="str">
        <f t="shared" si="305"/>
        <v/>
      </c>
      <c r="V203" s="4">
        <f t="shared" si="285"/>
        <v>0</v>
      </c>
      <c r="W203" s="26">
        <f t="shared" si="306"/>
        <v>0</v>
      </c>
      <c r="X203" s="26">
        <f>IF(OR(G203=data!$I$18,G203=data!$I$19,G203=data!$I$20,G203=data!$I$21,G203=data!$I$22,G203=data!$I$23,G203=data!$I$24,G203=data!$I$25,G203=data!$I$26,G203=data!$I$27,G203=data!$I$28,G203=data!$I$29,G203=data!$I$30,G203=data!$I$31,G203=data!$I$32,G203=data!$I$33,G203=data!$I$34,G203=data!$I$35,G203=data!$I$36,G203=data!$I$37,G203=data!$I$38,G203=data!$I$39,G203=data!$I$40,G203=data!$I$41,G203=data!$I$42,G203=data!$I$43,G203=data!$I$44),1,0)</f>
        <v>0</v>
      </c>
      <c r="Z203" s="179" t="s">
        <v>300</v>
      </c>
      <c r="AA203" s="10"/>
      <c r="AB203" s="10"/>
      <c r="AC203" s="171">
        <v>160</v>
      </c>
      <c r="AD203" s="336"/>
      <c r="AE203" s="227"/>
      <c r="AF203" s="171">
        <v>160</v>
      </c>
      <c r="AG203" s="336"/>
      <c r="AH203" s="227"/>
      <c r="AI203" s="171">
        <v>160</v>
      </c>
      <c r="AJ203" s="336"/>
      <c r="AK203" s="227"/>
      <c r="AL203" s="171">
        <v>160</v>
      </c>
      <c r="AM203" s="336"/>
      <c r="AN203" s="227"/>
      <c r="AO203" s="171">
        <v>160</v>
      </c>
      <c r="AP203" s="336"/>
      <c r="AQ203" s="227"/>
      <c r="AR203" s="171">
        <v>160</v>
      </c>
      <c r="AS203" s="336"/>
      <c r="AT203" s="227"/>
      <c r="AU203" s="171">
        <v>160</v>
      </c>
      <c r="AV203" s="336"/>
      <c r="AW203" s="227"/>
      <c r="AX203" s="171">
        <v>160</v>
      </c>
      <c r="AY203" s="336"/>
      <c r="AZ203" s="227"/>
      <c r="BA203" s="171">
        <v>160</v>
      </c>
      <c r="BB203" s="336"/>
      <c r="BC203" s="227"/>
      <c r="BD203" s="171">
        <v>160</v>
      </c>
      <c r="BE203" s="336"/>
      <c r="BF203" s="227"/>
      <c r="BG203" s="171">
        <v>160</v>
      </c>
      <c r="BH203" s="336"/>
      <c r="BI203" s="227"/>
      <c r="BJ203" s="171">
        <v>160</v>
      </c>
      <c r="BK203" s="336"/>
      <c r="BL203" s="227"/>
      <c r="BM203" s="337">
        <f t="shared" si="397"/>
        <v>0</v>
      </c>
      <c r="BN203" s="231">
        <f t="shared" si="93"/>
        <v>0</v>
      </c>
      <c r="BO203" s="230">
        <f t="shared" si="398"/>
        <v>0</v>
      </c>
      <c r="BP203" s="231">
        <f t="shared" si="95"/>
        <v>0</v>
      </c>
      <c r="BQ203" s="1"/>
      <c r="BR203" s="1"/>
      <c r="BS203" s="167">
        <v>160</v>
      </c>
      <c r="BT203" s="335"/>
      <c r="BU203" s="180"/>
      <c r="BV203" s="167">
        <v>160</v>
      </c>
      <c r="BW203" s="335"/>
      <c r="BX203" s="180"/>
      <c r="BY203" s="167">
        <v>160</v>
      </c>
      <c r="BZ203" s="335"/>
      <c r="CA203" s="180"/>
      <c r="CB203" s="167">
        <v>160</v>
      </c>
      <c r="CC203" s="335"/>
      <c r="CD203" s="180"/>
      <c r="CE203" s="167">
        <v>160</v>
      </c>
      <c r="CF203" s="335"/>
      <c r="CG203" s="180"/>
      <c r="CH203" s="167">
        <v>160</v>
      </c>
      <c r="CI203" s="335"/>
      <c r="CJ203" s="180"/>
      <c r="CK203" s="167">
        <v>160</v>
      </c>
      <c r="CL203" s="335"/>
      <c r="CM203" s="180"/>
      <c r="CN203" s="167">
        <v>160</v>
      </c>
      <c r="CO203" s="335"/>
      <c r="CP203" s="180"/>
      <c r="CQ203" s="256">
        <f t="shared" si="96"/>
        <v>0</v>
      </c>
      <c r="CR203" s="255">
        <f t="shared" si="97"/>
        <v>0</v>
      </c>
      <c r="CS203" s="230">
        <f t="shared" si="98"/>
        <v>0</v>
      </c>
      <c r="CT203" s="231">
        <f t="shared" si="99"/>
        <v>0</v>
      </c>
      <c r="CU203" s="1"/>
      <c r="CV203" s="1"/>
      <c r="CW203" s="167">
        <v>160</v>
      </c>
      <c r="CX203" s="351"/>
      <c r="CY203" s="172"/>
      <c r="CZ203" s="198">
        <v>160</v>
      </c>
      <c r="DA203" s="336"/>
      <c r="DB203" s="172"/>
      <c r="DC203" s="198">
        <v>160</v>
      </c>
      <c r="DD203" s="336"/>
      <c r="DE203" s="172"/>
      <c r="DF203" s="198">
        <v>160</v>
      </c>
      <c r="DG203" s="336"/>
      <c r="DH203" s="172"/>
      <c r="DI203" s="198">
        <v>160</v>
      </c>
      <c r="DJ203" s="336"/>
      <c r="DK203" s="172"/>
      <c r="DL203" s="167">
        <v>160</v>
      </c>
      <c r="DM203" s="351"/>
      <c r="DN203" s="172"/>
      <c r="DO203" s="198">
        <v>160</v>
      </c>
      <c r="DP203" s="336"/>
      <c r="DQ203" s="172"/>
      <c r="DR203" s="198">
        <v>160</v>
      </c>
      <c r="DS203" s="336"/>
      <c r="DT203" s="172"/>
      <c r="DU203" s="256">
        <f t="shared" si="100"/>
        <v>0</v>
      </c>
      <c r="DV203" s="255">
        <f t="shared" si="101"/>
        <v>0</v>
      </c>
      <c r="DW203" s="230">
        <f t="shared" si="102"/>
        <v>0</v>
      </c>
      <c r="DX203" s="231">
        <f t="shared" si="103"/>
        <v>0</v>
      </c>
      <c r="DY203" s="1"/>
      <c r="DZ203" s="1"/>
      <c r="EA203" s="357">
        <v>160</v>
      </c>
      <c r="EB203" s="335"/>
      <c r="EC203" s="172"/>
      <c r="ED203" s="198">
        <v>160</v>
      </c>
      <c r="EE203" s="335"/>
      <c r="EF203" s="172"/>
      <c r="EG203" s="198">
        <v>160</v>
      </c>
      <c r="EH203" s="335"/>
      <c r="EI203" s="172"/>
      <c r="EJ203" s="198">
        <v>160</v>
      </c>
      <c r="EK203" s="335"/>
      <c r="EL203" s="172"/>
      <c r="EM203" s="167">
        <v>160</v>
      </c>
      <c r="EN203" s="351"/>
      <c r="EO203" s="172"/>
      <c r="EP203" s="198">
        <v>160</v>
      </c>
      <c r="EQ203" s="335"/>
      <c r="ER203" s="172"/>
      <c r="ES203" s="167">
        <v>160</v>
      </c>
      <c r="ET203" s="351"/>
      <c r="EU203" s="172"/>
      <c r="EV203" s="198">
        <v>160</v>
      </c>
      <c r="EW203" s="335"/>
      <c r="EX203" s="172"/>
      <c r="EY203" s="256">
        <f t="shared" si="104"/>
        <v>0</v>
      </c>
      <c r="EZ203" s="255">
        <f t="shared" si="105"/>
        <v>0</v>
      </c>
      <c r="FA203" s="230">
        <f t="shared" si="106"/>
        <v>0</v>
      </c>
      <c r="FB203" s="231">
        <f t="shared" si="107"/>
        <v>0</v>
      </c>
      <c r="FC203" s="1"/>
      <c r="FD203" s="1"/>
      <c r="FE203" s="357">
        <v>160</v>
      </c>
      <c r="FF203" s="335"/>
      <c r="FG203" s="172"/>
      <c r="FH203" s="198">
        <v>160</v>
      </c>
      <c r="FI203" s="335"/>
      <c r="FJ203" s="172"/>
      <c r="FK203" s="198">
        <v>160</v>
      </c>
      <c r="FL203" s="335"/>
      <c r="FM203" s="172"/>
      <c r="FN203" s="198">
        <v>160</v>
      </c>
      <c r="FO203" s="335"/>
      <c r="FP203" s="172"/>
      <c r="FQ203" s="198">
        <v>160</v>
      </c>
      <c r="FR203" s="335"/>
      <c r="FS203" s="172"/>
      <c r="FT203" s="198">
        <v>160</v>
      </c>
      <c r="FU203" s="335"/>
      <c r="FV203" s="172"/>
      <c r="FW203" s="198">
        <v>160</v>
      </c>
      <c r="FX203" s="335"/>
      <c r="FY203" s="172"/>
      <c r="FZ203" s="198">
        <v>160</v>
      </c>
      <c r="GA203" s="335"/>
      <c r="GB203" s="172"/>
      <c r="GC203" s="256">
        <f t="shared" si="108"/>
        <v>0</v>
      </c>
      <c r="GD203" s="255">
        <f t="shared" si="109"/>
        <v>0</v>
      </c>
      <c r="GE203" s="230">
        <f t="shared" si="110"/>
        <v>0</v>
      </c>
      <c r="GF203" s="231">
        <f t="shared" si="111"/>
        <v>0</v>
      </c>
      <c r="GG203" s="1"/>
      <c r="GH203" s="1"/>
      <c r="GI203" s="357">
        <v>160</v>
      </c>
      <c r="GJ203" s="335"/>
      <c r="GK203" s="172"/>
      <c r="GL203" s="198">
        <v>160</v>
      </c>
      <c r="GM203" s="335"/>
      <c r="GN203" s="172"/>
      <c r="GO203" s="167">
        <v>160</v>
      </c>
      <c r="GP203" s="351"/>
      <c r="GQ203" s="172"/>
      <c r="GR203" s="167">
        <v>160</v>
      </c>
      <c r="GS203" s="351"/>
      <c r="GT203" s="172"/>
      <c r="GU203" s="167">
        <v>160</v>
      </c>
      <c r="GV203" s="351"/>
      <c r="GW203" s="172"/>
      <c r="GX203" s="167">
        <v>160</v>
      </c>
      <c r="GY203" s="351"/>
      <c r="GZ203" s="172"/>
      <c r="HA203" s="198">
        <v>160</v>
      </c>
      <c r="HB203" s="335"/>
      <c r="HC203" s="172"/>
      <c r="HD203" s="198">
        <v>160</v>
      </c>
      <c r="HE203" s="335"/>
      <c r="HF203" s="172"/>
      <c r="HG203" s="256">
        <f t="shared" si="112"/>
        <v>0</v>
      </c>
      <c r="HH203" s="255">
        <f t="shared" si="113"/>
        <v>0</v>
      </c>
      <c r="HI203" s="230">
        <f t="shared" si="114"/>
        <v>0</v>
      </c>
      <c r="HJ203" s="231">
        <f t="shared" si="115"/>
        <v>0</v>
      </c>
      <c r="HK203" s="1"/>
      <c r="HL203" s="1"/>
      <c r="HM203" s="167">
        <v>160</v>
      </c>
      <c r="HN203" s="351"/>
      <c r="HO203" s="172"/>
      <c r="HP203" s="167">
        <v>160</v>
      </c>
      <c r="HQ203" s="351"/>
      <c r="HR203" s="172"/>
      <c r="HS203" s="167">
        <v>160</v>
      </c>
      <c r="HT203" s="351"/>
      <c r="HU203" s="172"/>
      <c r="HV203" s="167">
        <v>160</v>
      </c>
      <c r="HW203" s="351"/>
      <c r="HX203" s="172"/>
      <c r="HY203" s="167">
        <v>160</v>
      </c>
      <c r="HZ203" s="351"/>
      <c r="IA203" s="172"/>
      <c r="IB203" s="167">
        <v>160</v>
      </c>
      <c r="IC203" s="351"/>
      <c r="ID203" s="172"/>
      <c r="IE203" s="167">
        <v>160</v>
      </c>
      <c r="IF203" s="351"/>
      <c r="IG203" s="172"/>
      <c r="IH203" s="167">
        <v>160</v>
      </c>
      <c r="II203" s="351"/>
      <c r="IJ203" s="172"/>
      <c r="IK203" s="256">
        <f t="shared" si="116"/>
        <v>0</v>
      </c>
      <c r="IL203" s="255">
        <f t="shared" si="117"/>
        <v>0</v>
      </c>
      <c r="IM203" s="230">
        <f t="shared" si="118"/>
        <v>0</v>
      </c>
      <c r="IN203" s="231">
        <f t="shared" si="119"/>
        <v>0</v>
      </c>
      <c r="IO203" s="1"/>
      <c r="IP203" s="1"/>
      <c r="IQ203" s="167">
        <v>160</v>
      </c>
      <c r="IR203" s="351"/>
      <c r="IS203" s="172"/>
      <c r="IT203" s="167">
        <v>160</v>
      </c>
      <c r="IU203" s="351"/>
      <c r="IV203" s="172"/>
      <c r="IW203" s="167">
        <v>160</v>
      </c>
      <c r="IX203" s="351"/>
      <c r="IY203" s="172"/>
      <c r="IZ203" s="167">
        <v>160</v>
      </c>
      <c r="JA203" s="351"/>
      <c r="JB203" s="172"/>
      <c r="JC203" s="167">
        <v>160</v>
      </c>
      <c r="JD203" s="351"/>
      <c r="JE203" s="172"/>
      <c r="JF203" s="167">
        <v>160</v>
      </c>
      <c r="JG203" s="351"/>
      <c r="JH203" s="172"/>
      <c r="JI203" s="209">
        <v>160</v>
      </c>
      <c r="JJ203" s="351"/>
      <c r="JK203" s="172"/>
      <c r="JL203" s="167">
        <v>160</v>
      </c>
      <c r="JM203" s="351"/>
      <c r="JN203" s="172"/>
      <c r="JO203" s="256">
        <f t="shared" si="120"/>
        <v>0</v>
      </c>
      <c r="JP203" s="255">
        <f t="shared" si="121"/>
        <v>0</v>
      </c>
      <c r="JQ203" s="230">
        <f t="shared" si="122"/>
        <v>0</v>
      </c>
      <c r="JR203" s="231">
        <f t="shared" si="123"/>
        <v>0</v>
      </c>
      <c r="JS203" s="1"/>
      <c r="JT203" s="1"/>
      <c r="JU203" s="357">
        <v>160</v>
      </c>
      <c r="JV203" s="335"/>
      <c r="JW203" s="172"/>
      <c r="JX203" s="167">
        <v>160</v>
      </c>
      <c r="JY203" s="351"/>
      <c r="JZ203" s="172"/>
      <c r="KA203" s="198">
        <v>160</v>
      </c>
      <c r="KB203" s="335"/>
      <c r="KC203" s="172"/>
      <c r="KD203" s="198">
        <v>160</v>
      </c>
      <c r="KE203" s="335"/>
      <c r="KF203" s="172"/>
      <c r="KG203" s="167">
        <v>160</v>
      </c>
      <c r="KH203" s="351"/>
      <c r="KI203" s="172"/>
      <c r="KJ203" s="167">
        <v>160</v>
      </c>
      <c r="KK203" s="351"/>
      <c r="KL203" s="172"/>
      <c r="KM203" s="167">
        <v>160</v>
      </c>
      <c r="KN203" s="351"/>
      <c r="KO203" s="172"/>
      <c r="KP203" s="167">
        <v>160</v>
      </c>
      <c r="KQ203" s="351"/>
      <c r="KR203" s="172"/>
      <c r="KS203" s="256">
        <f t="shared" si="124"/>
        <v>0</v>
      </c>
      <c r="KT203" s="255">
        <f t="shared" si="125"/>
        <v>0</v>
      </c>
      <c r="KU203" s="230">
        <f t="shared" si="126"/>
        <v>0</v>
      </c>
      <c r="KV203" s="231">
        <f t="shared" si="127"/>
        <v>0</v>
      </c>
      <c r="KW203" s="1"/>
      <c r="KX203" s="1"/>
      <c r="KY203" s="287" t="s">
        <v>300</v>
      </c>
      <c r="KZ203" s="365">
        <v>160</v>
      </c>
      <c r="LA203" s="335"/>
      <c r="LB203" s="180"/>
      <c r="LC203" s="256">
        <f t="shared" si="128"/>
        <v>0</v>
      </c>
      <c r="LD203" s="231">
        <f t="shared" si="132"/>
        <v>0</v>
      </c>
      <c r="LE203" s="230">
        <f t="shared" si="129"/>
        <v>0</v>
      </c>
      <c r="LF203" s="255">
        <f t="shared" si="133"/>
        <v>0</v>
      </c>
      <c r="LG203" s="297"/>
      <c r="LH203" s="1"/>
      <c r="LI203" s="1"/>
      <c r="LJ203" s="232">
        <f t="shared" si="383"/>
        <v>0</v>
      </c>
      <c r="LK203" s="259">
        <f t="shared" si="384"/>
        <v>0</v>
      </c>
      <c r="LL203" s="230">
        <f t="shared" si="385"/>
        <v>0</v>
      </c>
      <c r="LM203" s="231">
        <f t="shared" si="386"/>
        <v>0</v>
      </c>
      <c r="LN203" s="234">
        <f t="shared" si="387"/>
        <v>0</v>
      </c>
      <c r="LO203" s="233">
        <f t="shared" si="388"/>
        <v>0</v>
      </c>
      <c r="LP203" s="230">
        <f t="shared" si="389"/>
        <v>0</v>
      </c>
      <c r="LQ203" s="255">
        <f t="shared" si="390"/>
        <v>0</v>
      </c>
      <c r="LR203" s="426">
        <f t="shared" si="391"/>
        <v>0</v>
      </c>
      <c r="LS203" s="434">
        <f t="shared" si="392"/>
        <v>0</v>
      </c>
      <c r="LT203" s="426">
        <f t="shared" si="393"/>
        <v>0</v>
      </c>
      <c r="LU203" s="431">
        <f t="shared" si="394"/>
        <v>0</v>
      </c>
      <c r="LV203" s="429" t="s">
        <v>343</v>
      </c>
      <c r="LW203" s="434" t="s">
        <v>343</v>
      </c>
      <c r="LX203" s="426">
        <f t="shared" si="395"/>
        <v>0</v>
      </c>
      <c r="LY203" s="431">
        <f t="shared" si="396"/>
        <v>0</v>
      </c>
      <c r="LZ203" s="1"/>
      <c r="MD203" s="26"/>
      <c r="ME203" s="26"/>
      <c r="MG203" s="26"/>
    </row>
    <row r="204" spans="2:345" s="4" customFormat="1" ht="15" hidden="1" customHeight="1" x14ac:dyDescent="0.25">
      <c r="B204" s="46"/>
      <c r="C204" s="948"/>
      <c r="D204" s="949"/>
      <c r="E204" s="601"/>
      <c r="F204" s="602"/>
      <c r="G204" s="603"/>
      <c r="H204" s="58"/>
      <c r="I204" s="57">
        <f>INT(ROUND(F204,2)*(IF(RIGHT(G204,1)="*",data!$J$11*H204+(IF(H204&gt;0, data!$K$11,0)),(IF(G204&gt;0,data!$J$11*RIGHT(G204,5)+data!$K$11,0)))))</f>
        <v>0</v>
      </c>
      <c r="J204" s="57">
        <f t="shared" si="300"/>
        <v>0</v>
      </c>
      <c r="K204" s="594"/>
      <c r="L204" s="567"/>
      <c r="M204" s="131"/>
      <c r="N204" s="57">
        <f>INT(ROUND(F204,2)*(IF(J204&gt;0,(IF(L204="ano",data!$J$6,0)),0)))</f>
        <v>0</v>
      </c>
      <c r="O204" s="61">
        <f t="shared" si="301"/>
        <v>0</v>
      </c>
      <c r="P204" s="63">
        <f t="shared" si="302"/>
        <v>0</v>
      </c>
      <c r="Q204" s="26"/>
      <c r="R204" s="292" t="str">
        <f t="shared" si="303"/>
        <v/>
      </c>
      <c r="S204" s="293" t="str">
        <f t="shared" si="304"/>
        <v/>
      </c>
      <c r="T204" s="65" t="s">
        <v>343</v>
      </c>
      <c r="U204" s="294" t="str">
        <f t="shared" si="305"/>
        <v/>
      </c>
      <c r="V204" s="4">
        <f t="shared" si="285"/>
        <v>0</v>
      </c>
      <c r="W204" s="26">
        <f t="shared" si="306"/>
        <v>0</v>
      </c>
      <c r="X204" s="26">
        <f>IF(OR(G204=data!$I$18,G204=data!$I$19,G204=data!$I$20,G204=data!$I$21,G204=data!$I$22,G204=data!$I$23,G204=data!$I$24,G204=data!$I$25,G204=data!$I$26,G204=data!$I$27,G204=data!$I$28,G204=data!$I$29,G204=data!$I$30,G204=data!$I$31,G204=data!$I$32,G204=data!$I$33,G204=data!$I$34,G204=data!$I$35,G204=data!$I$36,G204=data!$I$37,G204=data!$I$38,G204=data!$I$39,G204=data!$I$40,G204=data!$I$41,G204=data!$I$42,G204=data!$I$43,G204=data!$I$44),1,0)</f>
        <v>0</v>
      </c>
      <c r="Z204" s="176" t="s">
        <v>300</v>
      </c>
      <c r="AA204" s="10"/>
      <c r="AB204" s="10"/>
      <c r="AC204" s="578">
        <v>160</v>
      </c>
      <c r="AD204" s="579"/>
      <c r="AE204" s="580"/>
      <c r="AF204" s="578">
        <v>160</v>
      </c>
      <c r="AG204" s="579"/>
      <c r="AH204" s="580"/>
      <c r="AI204" s="578">
        <v>160</v>
      </c>
      <c r="AJ204" s="579"/>
      <c r="AK204" s="580"/>
      <c r="AL204" s="578">
        <v>160</v>
      </c>
      <c r="AM204" s="579"/>
      <c r="AN204" s="580"/>
      <c r="AO204" s="578">
        <v>160</v>
      </c>
      <c r="AP204" s="579"/>
      <c r="AQ204" s="580"/>
      <c r="AR204" s="578">
        <v>160</v>
      </c>
      <c r="AS204" s="579"/>
      <c r="AT204" s="580"/>
      <c r="AU204" s="578">
        <v>160</v>
      </c>
      <c r="AV204" s="579"/>
      <c r="AW204" s="580"/>
      <c r="AX204" s="578">
        <v>160</v>
      </c>
      <c r="AY204" s="579"/>
      <c r="AZ204" s="580"/>
      <c r="BA204" s="578">
        <v>160</v>
      </c>
      <c r="BB204" s="579"/>
      <c r="BC204" s="580"/>
      <c r="BD204" s="578">
        <v>160</v>
      </c>
      <c r="BE204" s="579"/>
      <c r="BF204" s="580"/>
      <c r="BG204" s="578">
        <v>160</v>
      </c>
      <c r="BH204" s="579"/>
      <c r="BI204" s="580"/>
      <c r="BJ204" s="578">
        <v>160</v>
      </c>
      <c r="BK204" s="579"/>
      <c r="BL204" s="580"/>
      <c r="BM204" s="337">
        <f t="shared" si="397"/>
        <v>0</v>
      </c>
      <c r="BN204" s="231">
        <f t="shared" si="93"/>
        <v>0</v>
      </c>
      <c r="BO204" s="230">
        <f t="shared" si="398"/>
        <v>0</v>
      </c>
      <c r="BP204" s="231">
        <f t="shared" si="95"/>
        <v>0</v>
      </c>
      <c r="BQ204" s="1"/>
      <c r="BR204" s="1"/>
      <c r="BS204" s="177">
        <v>160</v>
      </c>
      <c r="BT204" s="591"/>
      <c r="BU204" s="178"/>
      <c r="BV204" s="177">
        <v>160</v>
      </c>
      <c r="BW204" s="591"/>
      <c r="BX204" s="178"/>
      <c r="BY204" s="177">
        <v>160</v>
      </c>
      <c r="BZ204" s="591"/>
      <c r="CA204" s="178"/>
      <c r="CB204" s="177">
        <v>160</v>
      </c>
      <c r="CC204" s="591"/>
      <c r="CD204" s="178"/>
      <c r="CE204" s="177">
        <v>160</v>
      </c>
      <c r="CF204" s="591"/>
      <c r="CG204" s="178"/>
      <c r="CH204" s="177">
        <v>160</v>
      </c>
      <c r="CI204" s="591"/>
      <c r="CJ204" s="178"/>
      <c r="CK204" s="177">
        <v>160</v>
      </c>
      <c r="CL204" s="591"/>
      <c r="CM204" s="178"/>
      <c r="CN204" s="177">
        <v>160</v>
      </c>
      <c r="CO204" s="591"/>
      <c r="CP204" s="178"/>
      <c r="CQ204" s="256">
        <f t="shared" si="96"/>
        <v>0</v>
      </c>
      <c r="CR204" s="255">
        <f t="shared" si="97"/>
        <v>0</v>
      </c>
      <c r="CS204" s="230">
        <f t="shared" si="98"/>
        <v>0</v>
      </c>
      <c r="CT204" s="231">
        <f t="shared" si="99"/>
        <v>0</v>
      </c>
      <c r="CU204" s="1"/>
      <c r="CV204" s="1"/>
      <c r="CW204" s="177">
        <v>160</v>
      </c>
      <c r="CX204" s="584"/>
      <c r="CY204" s="585"/>
      <c r="CZ204" s="205">
        <v>160</v>
      </c>
      <c r="DA204" s="579"/>
      <c r="DB204" s="585"/>
      <c r="DC204" s="205">
        <v>160</v>
      </c>
      <c r="DD204" s="579"/>
      <c r="DE204" s="585"/>
      <c r="DF204" s="205">
        <v>160</v>
      </c>
      <c r="DG204" s="579"/>
      <c r="DH204" s="585"/>
      <c r="DI204" s="205">
        <v>160</v>
      </c>
      <c r="DJ204" s="579"/>
      <c r="DK204" s="585"/>
      <c r="DL204" s="177">
        <v>160</v>
      </c>
      <c r="DM204" s="584"/>
      <c r="DN204" s="585"/>
      <c r="DO204" s="205">
        <v>160</v>
      </c>
      <c r="DP204" s="579"/>
      <c r="DQ204" s="585"/>
      <c r="DR204" s="205">
        <v>160</v>
      </c>
      <c r="DS204" s="579"/>
      <c r="DT204" s="585"/>
      <c r="DU204" s="256">
        <f t="shared" si="100"/>
        <v>0</v>
      </c>
      <c r="DV204" s="255">
        <f t="shared" si="101"/>
        <v>0</v>
      </c>
      <c r="DW204" s="230">
        <f t="shared" si="102"/>
        <v>0</v>
      </c>
      <c r="DX204" s="231">
        <f t="shared" si="103"/>
        <v>0</v>
      </c>
      <c r="DY204" s="1"/>
      <c r="DZ204" s="1"/>
      <c r="EA204" s="586">
        <v>160</v>
      </c>
      <c r="EB204" s="591"/>
      <c r="EC204" s="585"/>
      <c r="ED204" s="205">
        <v>160</v>
      </c>
      <c r="EE204" s="591"/>
      <c r="EF204" s="585"/>
      <c r="EG204" s="205">
        <v>160</v>
      </c>
      <c r="EH204" s="591"/>
      <c r="EI204" s="585"/>
      <c r="EJ204" s="205">
        <v>160</v>
      </c>
      <c r="EK204" s="591"/>
      <c r="EL204" s="585"/>
      <c r="EM204" s="177">
        <v>160</v>
      </c>
      <c r="EN204" s="584"/>
      <c r="EO204" s="585"/>
      <c r="EP204" s="205">
        <v>160</v>
      </c>
      <c r="EQ204" s="591"/>
      <c r="ER204" s="585"/>
      <c r="ES204" s="177">
        <v>160</v>
      </c>
      <c r="ET204" s="584"/>
      <c r="EU204" s="585"/>
      <c r="EV204" s="205">
        <v>160</v>
      </c>
      <c r="EW204" s="591"/>
      <c r="EX204" s="585"/>
      <c r="EY204" s="256">
        <f t="shared" si="104"/>
        <v>0</v>
      </c>
      <c r="EZ204" s="255">
        <f t="shared" si="105"/>
        <v>0</v>
      </c>
      <c r="FA204" s="230">
        <f t="shared" si="106"/>
        <v>0</v>
      </c>
      <c r="FB204" s="231">
        <f t="shared" si="107"/>
        <v>0</v>
      </c>
      <c r="FC204" s="1"/>
      <c r="FD204" s="1"/>
      <c r="FE204" s="586">
        <v>160</v>
      </c>
      <c r="FF204" s="591"/>
      <c r="FG204" s="585"/>
      <c r="FH204" s="205">
        <v>160</v>
      </c>
      <c r="FI204" s="591"/>
      <c r="FJ204" s="585"/>
      <c r="FK204" s="205">
        <v>160</v>
      </c>
      <c r="FL204" s="591"/>
      <c r="FM204" s="585"/>
      <c r="FN204" s="205">
        <v>160</v>
      </c>
      <c r="FO204" s="591"/>
      <c r="FP204" s="585"/>
      <c r="FQ204" s="205">
        <v>160</v>
      </c>
      <c r="FR204" s="591"/>
      <c r="FS204" s="585"/>
      <c r="FT204" s="205">
        <v>160</v>
      </c>
      <c r="FU204" s="591"/>
      <c r="FV204" s="585"/>
      <c r="FW204" s="205">
        <v>160</v>
      </c>
      <c r="FX204" s="591"/>
      <c r="FY204" s="585"/>
      <c r="FZ204" s="205">
        <v>160</v>
      </c>
      <c r="GA204" s="591"/>
      <c r="GB204" s="585"/>
      <c r="GC204" s="256">
        <f t="shared" si="108"/>
        <v>0</v>
      </c>
      <c r="GD204" s="255">
        <f t="shared" si="109"/>
        <v>0</v>
      </c>
      <c r="GE204" s="230">
        <f t="shared" si="110"/>
        <v>0</v>
      </c>
      <c r="GF204" s="231">
        <f t="shared" si="111"/>
        <v>0</v>
      </c>
      <c r="GG204" s="1"/>
      <c r="GH204" s="1"/>
      <c r="GI204" s="586">
        <v>160</v>
      </c>
      <c r="GJ204" s="591"/>
      <c r="GK204" s="585"/>
      <c r="GL204" s="205">
        <v>160</v>
      </c>
      <c r="GM204" s="591"/>
      <c r="GN204" s="585"/>
      <c r="GO204" s="177">
        <v>160</v>
      </c>
      <c r="GP204" s="584"/>
      <c r="GQ204" s="585"/>
      <c r="GR204" s="177">
        <v>160</v>
      </c>
      <c r="GS204" s="584"/>
      <c r="GT204" s="585"/>
      <c r="GU204" s="177">
        <v>160</v>
      </c>
      <c r="GV204" s="584"/>
      <c r="GW204" s="585"/>
      <c r="GX204" s="177">
        <v>160</v>
      </c>
      <c r="GY204" s="584"/>
      <c r="GZ204" s="585"/>
      <c r="HA204" s="205">
        <v>160</v>
      </c>
      <c r="HB204" s="591"/>
      <c r="HC204" s="585"/>
      <c r="HD204" s="205">
        <v>160</v>
      </c>
      <c r="HE204" s="591"/>
      <c r="HF204" s="585"/>
      <c r="HG204" s="256">
        <f t="shared" si="112"/>
        <v>0</v>
      </c>
      <c r="HH204" s="255">
        <f t="shared" si="113"/>
        <v>0</v>
      </c>
      <c r="HI204" s="230">
        <f t="shared" si="114"/>
        <v>0</v>
      </c>
      <c r="HJ204" s="231">
        <f t="shared" si="115"/>
        <v>0</v>
      </c>
      <c r="HK204" s="1"/>
      <c r="HL204" s="1"/>
      <c r="HM204" s="177">
        <v>160</v>
      </c>
      <c r="HN204" s="584"/>
      <c r="HO204" s="585"/>
      <c r="HP204" s="177">
        <v>160</v>
      </c>
      <c r="HQ204" s="584"/>
      <c r="HR204" s="585"/>
      <c r="HS204" s="177">
        <v>160</v>
      </c>
      <c r="HT204" s="584"/>
      <c r="HU204" s="585"/>
      <c r="HV204" s="177">
        <v>160</v>
      </c>
      <c r="HW204" s="584"/>
      <c r="HX204" s="585"/>
      <c r="HY204" s="177">
        <v>160</v>
      </c>
      <c r="HZ204" s="584"/>
      <c r="IA204" s="585"/>
      <c r="IB204" s="177">
        <v>160</v>
      </c>
      <c r="IC204" s="584"/>
      <c r="ID204" s="585"/>
      <c r="IE204" s="177">
        <v>160</v>
      </c>
      <c r="IF204" s="584"/>
      <c r="IG204" s="585"/>
      <c r="IH204" s="177">
        <v>160</v>
      </c>
      <c r="II204" s="584"/>
      <c r="IJ204" s="585"/>
      <c r="IK204" s="256">
        <f t="shared" si="116"/>
        <v>0</v>
      </c>
      <c r="IL204" s="255">
        <f t="shared" si="117"/>
        <v>0</v>
      </c>
      <c r="IM204" s="230">
        <f t="shared" si="118"/>
        <v>0</v>
      </c>
      <c r="IN204" s="231">
        <f t="shared" si="119"/>
        <v>0</v>
      </c>
      <c r="IO204" s="1"/>
      <c r="IP204" s="1"/>
      <c r="IQ204" s="177">
        <v>160</v>
      </c>
      <c r="IR204" s="584"/>
      <c r="IS204" s="585"/>
      <c r="IT204" s="177">
        <v>160</v>
      </c>
      <c r="IU204" s="584"/>
      <c r="IV204" s="585"/>
      <c r="IW204" s="177">
        <v>160</v>
      </c>
      <c r="IX204" s="584"/>
      <c r="IY204" s="585"/>
      <c r="IZ204" s="177">
        <v>160</v>
      </c>
      <c r="JA204" s="584"/>
      <c r="JB204" s="585"/>
      <c r="JC204" s="177">
        <v>160</v>
      </c>
      <c r="JD204" s="584"/>
      <c r="JE204" s="585"/>
      <c r="JF204" s="177">
        <v>160</v>
      </c>
      <c r="JG204" s="584"/>
      <c r="JH204" s="585"/>
      <c r="JI204" s="568">
        <v>160</v>
      </c>
      <c r="JJ204" s="584"/>
      <c r="JK204" s="585"/>
      <c r="JL204" s="177">
        <v>160</v>
      </c>
      <c r="JM204" s="584"/>
      <c r="JN204" s="585"/>
      <c r="JO204" s="256">
        <f t="shared" si="120"/>
        <v>0</v>
      </c>
      <c r="JP204" s="255">
        <f t="shared" si="121"/>
        <v>0</v>
      </c>
      <c r="JQ204" s="230">
        <f t="shared" si="122"/>
        <v>0</v>
      </c>
      <c r="JR204" s="231">
        <f t="shared" si="123"/>
        <v>0</v>
      </c>
      <c r="JS204" s="1"/>
      <c r="JT204" s="1"/>
      <c r="JU204" s="586">
        <v>160</v>
      </c>
      <c r="JV204" s="591"/>
      <c r="JW204" s="585"/>
      <c r="JX204" s="177">
        <v>160</v>
      </c>
      <c r="JY204" s="584"/>
      <c r="JZ204" s="585"/>
      <c r="KA204" s="205">
        <v>160</v>
      </c>
      <c r="KB204" s="591"/>
      <c r="KC204" s="585"/>
      <c r="KD204" s="205">
        <v>160</v>
      </c>
      <c r="KE204" s="591"/>
      <c r="KF204" s="585"/>
      <c r="KG204" s="177">
        <v>160</v>
      </c>
      <c r="KH204" s="584"/>
      <c r="KI204" s="585"/>
      <c r="KJ204" s="177">
        <v>160</v>
      </c>
      <c r="KK204" s="584"/>
      <c r="KL204" s="585"/>
      <c r="KM204" s="177">
        <v>160</v>
      </c>
      <c r="KN204" s="584"/>
      <c r="KO204" s="585"/>
      <c r="KP204" s="177">
        <v>160</v>
      </c>
      <c r="KQ204" s="584"/>
      <c r="KR204" s="585"/>
      <c r="KS204" s="256">
        <f t="shared" si="124"/>
        <v>0</v>
      </c>
      <c r="KT204" s="255">
        <f t="shared" si="125"/>
        <v>0</v>
      </c>
      <c r="KU204" s="230">
        <f t="shared" si="126"/>
        <v>0</v>
      </c>
      <c r="KV204" s="231">
        <f t="shared" si="127"/>
        <v>0</v>
      </c>
      <c r="KW204" s="1"/>
      <c r="KX204" s="1"/>
      <c r="KY204" s="589" t="s">
        <v>300</v>
      </c>
      <c r="KZ204" s="595">
        <v>160</v>
      </c>
      <c r="LA204" s="591"/>
      <c r="LB204" s="178"/>
      <c r="LC204" s="256">
        <f t="shared" si="128"/>
        <v>0</v>
      </c>
      <c r="LD204" s="231">
        <f t="shared" si="132"/>
        <v>0</v>
      </c>
      <c r="LE204" s="230">
        <f t="shared" si="129"/>
        <v>0</v>
      </c>
      <c r="LF204" s="255">
        <f t="shared" si="133"/>
        <v>0</v>
      </c>
      <c r="LG204" s="592"/>
      <c r="LH204" s="1"/>
      <c r="LI204" s="1"/>
      <c r="LJ204" s="232">
        <f t="shared" si="383"/>
        <v>0</v>
      </c>
      <c r="LK204" s="259">
        <f t="shared" si="384"/>
        <v>0</v>
      </c>
      <c r="LL204" s="230">
        <f t="shared" si="385"/>
        <v>0</v>
      </c>
      <c r="LM204" s="231">
        <f t="shared" si="386"/>
        <v>0</v>
      </c>
      <c r="LN204" s="234">
        <f t="shared" si="387"/>
        <v>0</v>
      </c>
      <c r="LO204" s="233">
        <f t="shared" si="388"/>
        <v>0</v>
      </c>
      <c r="LP204" s="230">
        <f t="shared" si="389"/>
        <v>0</v>
      </c>
      <c r="LQ204" s="255">
        <f t="shared" si="390"/>
        <v>0</v>
      </c>
      <c r="LR204" s="426">
        <f t="shared" si="391"/>
        <v>0</v>
      </c>
      <c r="LS204" s="434">
        <f t="shared" si="392"/>
        <v>0</v>
      </c>
      <c r="LT204" s="426">
        <f t="shared" si="393"/>
        <v>0</v>
      </c>
      <c r="LU204" s="431">
        <f t="shared" si="394"/>
        <v>0</v>
      </c>
      <c r="LV204" s="429" t="s">
        <v>343</v>
      </c>
      <c r="LW204" s="434" t="s">
        <v>343</v>
      </c>
      <c r="LX204" s="426">
        <f t="shared" si="395"/>
        <v>0</v>
      </c>
      <c r="LY204" s="431">
        <f t="shared" si="396"/>
        <v>0</v>
      </c>
      <c r="LZ204" s="1"/>
      <c r="MD204" s="26"/>
      <c r="ME204" s="26"/>
      <c r="MG204" s="26"/>
    </row>
    <row r="205" spans="2:345" s="4" customFormat="1" ht="16.5" customHeight="1" thickBot="1" x14ac:dyDescent="0.3">
      <c r="B205" s="46" t="s">
        <v>383</v>
      </c>
      <c r="C205" s="952"/>
      <c r="D205" s="953"/>
      <c r="E205" s="313"/>
      <c r="F205" s="314"/>
      <c r="G205" s="315"/>
      <c r="H205" s="59"/>
      <c r="I205" s="57">
        <f>INT(ROUND(F205,2)*(IF(RIGHT(G205,1)="*",data!$J$11*H205+(IF(H205&gt;0, data!$K$11,0)),(IF(G205&gt;0,data!$J$11*RIGHT(G205,5)+data!$K$11,0)))))</f>
        <v>0</v>
      </c>
      <c r="J205" s="57">
        <f t="shared" si="300"/>
        <v>0</v>
      </c>
      <c r="K205" s="319"/>
      <c r="L205" s="320"/>
      <c r="M205" s="318"/>
      <c r="N205" s="57">
        <f>INT(ROUND(F205,2)*(IF(J205&gt;0,(IF(L205="ano",data!$J$6,0)),0)))</f>
        <v>0</v>
      </c>
      <c r="O205" s="61">
        <f t="shared" si="301"/>
        <v>0</v>
      </c>
      <c r="P205" s="63">
        <f t="shared" si="302"/>
        <v>0</v>
      </c>
      <c r="Q205" s="26"/>
      <c r="R205" s="292" t="str">
        <f t="shared" si="303"/>
        <v/>
      </c>
      <c r="S205" s="293" t="str">
        <f t="shared" si="304"/>
        <v/>
      </c>
      <c r="T205" s="65" t="s">
        <v>343</v>
      </c>
      <c r="U205" s="294" t="str">
        <f t="shared" si="305"/>
        <v/>
      </c>
      <c r="V205" s="4">
        <f t="shared" si="285"/>
        <v>0</v>
      </c>
      <c r="W205" s="26">
        <f t="shared" si="306"/>
        <v>0</v>
      </c>
      <c r="X205" s="26">
        <f>IF(OR(G205=data!$I$18,G205=data!$I$19,G205=data!$I$20,G205=data!$I$21,G205=data!$I$22,G205=data!$I$23,G205=data!$I$24,G205=data!$I$25,G205=data!$I$26,G205=data!$I$27,G205=data!$I$28,G205=data!$I$29,G205=data!$I$30,G205=data!$I$31,G205=data!$I$32,G205=data!$I$33,G205=data!$I$34,G205=data!$I$35,G205=data!$I$36,G205=data!$I$37,G205=data!$I$38,G205=data!$I$39,G205=data!$I$40,G205=data!$I$41,G205=data!$I$42,G205=data!$I$43,G205=data!$I$44),1,0)</f>
        <v>0</v>
      </c>
      <c r="Z205" s="181" t="s">
        <v>300</v>
      </c>
      <c r="AA205" s="10"/>
      <c r="AB205" s="10"/>
      <c r="AC205" s="339">
        <v>160</v>
      </c>
      <c r="AD205" s="340"/>
      <c r="AE205" s="341"/>
      <c r="AF205" s="339">
        <v>160</v>
      </c>
      <c r="AG205" s="340"/>
      <c r="AH205" s="341"/>
      <c r="AI205" s="339">
        <v>160</v>
      </c>
      <c r="AJ205" s="340"/>
      <c r="AK205" s="341"/>
      <c r="AL205" s="339">
        <v>160</v>
      </c>
      <c r="AM205" s="340"/>
      <c r="AN205" s="341"/>
      <c r="AO205" s="339">
        <v>160</v>
      </c>
      <c r="AP205" s="340"/>
      <c r="AQ205" s="341"/>
      <c r="AR205" s="339">
        <v>160</v>
      </c>
      <c r="AS205" s="340"/>
      <c r="AT205" s="341"/>
      <c r="AU205" s="339">
        <v>160</v>
      </c>
      <c r="AV205" s="340"/>
      <c r="AW205" s="341"/>
      <c r="AX205" s="339">
        <v>160</v>
      </c>
      <c r="AY205" s="340"/>
      <c r="AZ205" s="341"/>
      <c r="BA205" s="339">
        <v>160</v>
      </c>
      <c r="BB205" s="340"/>
      <c r="BC205" s="341"/>
      <c r="BD205" s="339">
        <v>160</v>
      </c>
      <c r="BE205" s="340"/>
      <c r="BF205" s="341"/>
      <c r="BG205" s="339">
        <v>160</v>
      </c>
      <c r="BH205" s="340"/>
      <c r="BI205" s="341"/>
      <c r="BJ205" s="339">
        <v>160</v>
      </c>
      <c r="BK205" s="340"/>
      <c r="BL205" s="341"/>
      <c r="BM205" s="656">
        <f t="shared" si="397"/>
        <v>0</v>
      </c>
      <c r="BN205" s="338">
        <f t="shared" si="93"/>
        <v>0</v>
      </c>
      <c r="BO205" s="657">
        <f t="shared" si="398"/>
        <v>0</v>
      </c>
      <c r="BP205" s="658">
        <f t="shared" si="95"/>
        <v>0</v>
      </c>
      <c r="BQ205" s="1"/>
      <c r="BR205" s="1"/>
      <c r="BS205" s="182">
        <v>160</v>
      </c>
      <c r="BT205" s="349"/>
      <c r="BU205" s="183"/>
      <c r="BV205" s="182">
        <v>160</v>
      </c>
      <c r="BW205" s="349"/>
      <c r="BX205" s="183"/>
      <c r="BY205" s="182">
        <v>160</v>
      </c>
      <c r="BZ205" s="349"/>
      <c r="CA205" s="183"/>
      <c r="CB205" s="182">
        <v>160</v>
      </c>
      <c r="CC205" s="349"/>
      <c r="CD205" s="183"/>
      <c r="CE205" s="182">
        <v>160</v>
      </c>
      <c r="CF205" s="349"/>
      <c r="CG205" s="183"/>
      <c r="CH205" s="182">
        <v>160</v>
      </c>
      <c r="CI205" s="349"/>
      <c r="CJ205" s="183"/>
      <c r="CK205" s="182">
        <v>160</v>
      </c>
      <c r="CL205" s="349"/>
      <c r="CM205" s="183"/>
      <c r="CN205" s="182">
        <v>160</v>
      </c>
      <c r="CO205" s="349"/>
      <c r="CP205" s="183"/>
      <c r="CQ205" s="256">
        <f t="shared" si="96"/>
        <v>0</v>
      </c>
      <c r="CR205" s="255">
        <f t="shared" si="97"/>
        <v>0</v>
      </c>
      <c r="CS205" s="230">
        <f t="shared" si="98"/>
        <v>0</v>
      </c>
      <c r="CT205" s="231">
        <f t="shared" si="99"/>
        <v>0</v>
      </c>
      <c r="CU205" s="1"/>
      <c r="CV205" s="1"/>
      <c r="CW205" s="209">
        <v>160</v>
      </c>
      <c r="CX205" s="355"/>
      <c r="CY205" s="350"/>
      <c r="CZ205" s="214">
        <v>160</v>
      </c>
      <c r="DA205" s="340"/>
      <c r="DB205" s="350"/>
      <c r="DC205" s="214">
        <v>160</v>
      </c>
      <c r="DD205" s="340"/>
      <c r="DE205" s="350"/>
      <c r="DF205" s="214">
        <v>160</v>
      </c>
      <c r="DG205" s="340"/>
      <c r="DH205" s="350"/>
      <c r="DI205" s="214">
        <v>160</v>
      </c>
      <c r="DJ205" s="340"/>
      <c r="DK205" s="350"/>
      <c r="DL205" s="209">
        <v>160</v>
      </c>
      <c r="DM205" s="355"/>
      <c r="DN205" s="350"/>
      <c r="DO205" s="214">
        <v>160</v>
      </c>
      <c r="DP205" s="340"/>
      <c r="DQ205" s="350"/>
      <c r="DR205" s="214">
        <v>160</v>
      </c>
      <c r="DS205" s="340"/>
      <c r="DT205" s="350"/>
      <c r="DU205" s="256">
        <f t="shared" si="100"/>
        <v>0</v>
      </c>
      <c r="DV205" s="255">
        <f t="shared" si="101"/>
        <v>0</v>
      </c>
      <c r="DW205" s="230">
        <f t="shared" si="102"/>
        <v>0</v>
      </c>
      <c r="DX205" s="231">
        <f t="shared" si="103"/>
        <v>0</v>
      </c>
      <c r="DY205" s="1"/>
      <c r="DZ205" s="1"/>
      <c r="EA205" s="359">
        <v>160</v>
      </c>
      <c r="EB205" s="360"/>
      <c r="EC205" s="350"/>
      <c r="ED205" s="214">
        <v>160</v>
      </c>
      <c r="EE205" s="360"/>
      <c r="EF205" s="350"/>
      <c r="EG205" s="214">
        <v>160</v>
      </c>
      <c r="EH205" s="360"/>
      <c r="EI205" s="350"/>
      <c r="EJ205" s="214">
        <v>160</v>
      </c>
      <c r="EK205" s="360"/>
      <c r="EL205" s="350"/>
      <c r="EM205" s="209">
        <v>160</v>
      </c>
      <c r="EN205" s="355"/>
      <c r="EO205" s="350"/>
      <c r="EP205" s="214">
        <v>160</v>
      </c>
      <c r="EQ205" s="360"/>
      <c r="ER205" s="350"/>
      <c r="ES205" s="209">
        <v>160</v>
      </c>
      <c r="ET205" s="355"/>
      <c r="EU205" s="350"/>
      <c r="EV205" s="214">
        <v>160</v>
      </c>
      <c r="EW205" s="360"/>
      <c r="EX205" s="350"/>
      <c r="EY205" s="256">
        <f t="shared" si="104"/>
        <v>0</v>
      </c>
      <c r="EZ205" s="255">
        <f t="shared" si="105"/>
        <v>0</v>
      </c>
      <c r="FA205" s="230">
        <f t="shared" si="106"/>
        <v>0</v>
      </c>
      <c r="FB205" s="231">
        <f t="shared" si="107"/>
        <v>0</v>
      </c>
      <c r="FC205" s="1"/>
      <c r="FD205" s="1"/>
      <c r="FE205" s="358">
        <v>160</v>
      </c>
      <c r="FF205" s="349"/>
      <c r="FG205" s="354"/>
      <c r="FH205" s="214">
        <v>160</v>
      </c>
      <c r="FI205" s="360"/>
      <c r="FJ205" s="350"/>
      <c r="FK205" s="214">
        <v>160</v>
      </c>
      <c r="FL205" s="360"/>
      <c r="FM205" s="350"/>
      <c r="FN205" s="214">
        <v>160</v>
      </c>
      <c r="FO205" s="360"/>
      <c r="FP205" s="350"/>
      <c r="FQ205" s="214">
        <v>160</v>
      </c>
      <c r="FR205" s="360"/>
      <c r="FS205" s="350"/>
      <c r="FT205" s="214">
        <v>160</v>
      </c>
      <c r="FU205" s="360"/>
      <c r="FV205" s="350"/>
      <c r="FW205" s="214">
        <v>160</v>
      </c>
      <c r="FX205" s="360"/>
      <c r="FY205" s="350"/>
      <c r="FZ205" s="214">
        <v>160</v>
      </c>
      <c r="GA205" s="360"/>
      <c r="GB205" s="350"/>
      <c r="GC205" s="256">
        <f t="shared" si="108"/>
        <v>0</v>
      </c>
      <c r="GD205" s="255">
        <f t="shared" si="109"/>
        <v>0</v>
      </c>
      <c r="GE205" s="230">
        <f t="shared" si="110"/>
        <v>0</v>
      </c>
      <c r="GF205" s="231">
        <f t="shared" si="111"/>
        <v>0</v>
      </c>
      <c r="GG205" s="1"/>
      <c r="GH205" s="1"/>
      <c r="GI205" s="358">
        <v>160</v>
      </c>
      <c r="GJ205" s="349"/>
      <c r="GK205" s="354"/>
      <c r="GL205" s="214">
        <v>160</v>
      </c>
      <c r="GM205" s="360"/>
      <c r="GN205" s="350"/>
      <c r="GO205" s="209">
        <v>160</v>
      </c>
      <c r="GP205" s="355"/>
      <c r="GQ205" s="350"/>
      <c r="GR205" s="209">
        <v>160</v>
      </c>
      <c r="GS205" s="355"/>
      <c r="GT205" s="350"/>
      <c r="GU205" s="209">
        <v>160</v>
      </c>
      <c r="GV205" s="355"/>
      <c r="GW205" s="350"/>
      <c r="GX205" s="209">
        <v>160</v>
      </c>
      <c r="GY205" s="355"/>
      <c r="GZ205" s="350"/>
      <c r="HA205" s="214">
        <v>160</v>
      </c>
      <c r="HB205" s="360"/>
      <c r="HC205" s="350"/>
      <c r="HD205" s="214">
        <v>160</v>
      </c>
      <c r="HE205" s="360"/>
      <c r="HF205" s="350"/>
      <c r="HG205" s="256">
        <f t="shared" si="112"/>
        <v>0</v>
      </c>
      <c r="HH205" s="255">
        <f t="shared" si="113"/>
        <v>0</v>
      </c>
      <c r="HI205" s="230">
        <f t="shared" si="114"/>
        <v>0</v>
      </c>
      <c r="HJ205" s="231">
        <f t="shared" si="115"/>
        <v>0</v>
      </c>
      <c r="HK205" s="1"/>
      <c r="HL205" s="1"/>
      <c r="HM205" s="182">
        <v>160</v>
      </c>
      <c r="HN205" s="353"/>
      <c r="HO205" s="354"/>
      <c r="HP205" s="209">
        <v>160</v>
      </c>
      <c r="HQ205" s="355"/>
      <c r="HR205" s="350"/>
      <c r="HS205" s="209">
        <v>160</v>
      </c>
      <c r="HT205" s="355"/>
      <c r="HU205" s="350"/>
      <c r="HV205" s="209">
        <v>160</v>
      </c>
      <c r="HW205" s="355"/>
      <c r="HX205" s="350"/>
      <c r="HY205" s="209">
        <v>160</v>
      </c>
      <c r="HZ205" s="355"/>
      <c r="IA205" s="350"/>
      <c r="IB205" s="209">
        <v>160</v>
      </c>
      <c r="IC205" s="355"/>
      <c r="ID205" s="350"/>
      <c r="IE205" s="209">
        <v>160</v>
      </c>
      <c r="IF205" s="355"/>
      <c r="IG205" s="350"/>
      <c r="IH205" s="209">
        <v>160</v>
      </c>
      <c r="II205" s="355"/>
      <c r="IJ205" s="350"/>
      <c r="IK205" s="256">
        <f t="shared" si="116"/>
        <v>0</v>
      </c>
      <c r="IL205" s="255">
        <f t="shared" si="117"/>
        <v>0</v>
      </c>
      <c r="IM205" s="230">
        <f t="shared" si="118"/>
        <v>0</v>
      </c>
      <c r="IN205" s="231">
        <f t="shared" si="119"/>
        <v>0</v>
      </c>
      <c r="IO205" s="1"/>
      <c r="IP205" s="1"/>
      <c r="IQ205" s="182">
        <v>160</v>
      </c>
      <c r="IR205" s="353"/>
      <c r="IS205" s="354"/>
      <c r="IT205" s="209">
        <v>160</v>
      </c>
      <c r="IU205" s="355"/>
      <c r="IV205" s="350"/>
      <c r="IW205" s="209">
        <v>160</v>
      </c>
      <c r="IX205" s="355"/>
      <c r="IY205" s="350"/>
      <c r="IZ205" s="209">
        <v>160</v>
      </c>
      <c r="JA205" s="355"/>
      <c r="JB205" s="350"/>
      <c r="JC205" s="209">
        <v>160</v>
      </c>
      <c r="JD205" s="355"/>
      <c r="JE205" s="350"/>
      <c r="JF205" s="209">
        <v>160</v>
      </c>
      <c r="JG205" s="355"/>
      <c r="JH205" s="350"/>
      <c r="JI205" s="209">
        <v>160</v>
      </c>
      <c r="JJ205" s="355"/>
      <c r="JK205" s="350"/>
      <c r="JL205" s="209">
        <v>160</v>
      </c>
      <c r="JM205" s="355"/>
      <c r="JN205" s="350"/>
      <c r="JO205" s="256">
        <f t="shared" si="120"/>
        <v>0</v>
      </c>
      <c r="JP205" s="255">
        <f t="shared" si="121"/>
        <v>0</v>
      </c>
      <c r="JQ205" s="230">
        <f t="shared" si="122"/>
        <v>0</v>
      </c>
      <c r="JR205" s="231">
        <f t="shared" si="123"/>
        <v>0</v>
      </c>
      <c r="JS205" s="1"/>
      <c r="JT205" s="1"/>
      <c r="JU205" s="358">
        <v>160</v>
      </c>
      <c r="JV205" s="349"/>
      <c r="JW205" s="354"/>
      <c r="JX205" s="209">
        <v>160</v>
      </c>
      <c r="JY205" s="355"/>
      <c r="JZ205" s="350"/>
      <c r="KA205" s="214">
        <v>160</v>
      </c>
      <c r="KB205" s="360"/>
      <c r="KC205" s="350"/>
      <c r="KD205" s="214">
        <v>160</v>
      </c>
      <c r="KE205" s="360"/>
      <c r="KF205" s="350"/>
      <c r="KG205" s="209">
        <v>160</v>
      </c>
      <c r="KH205" s="355"/>
      <c r="KI205" s="350"/>
      <c r="KJ205" s="209">
        <v>160</v>
      </c>
      <c r="KK205" s="355"/>
      <c r="KL205" s="350"/>
      <c r="KM205" s="209">
        <v>160</v>
      </c>
      <c r="KN205" s="355"/>
      <c r="KO205" s="350"/>
      <c r="KP205" s="209">
        <v>160</v>
      </c>
      <c r="KQ205" s="355"/>
      <c r="KR205" s="350"/>
      <c r="KS205" s="256">
        <f t="shared" si="124"/>
        <v>0</v>
      </c>
      <c r="KT205" s="255">
        <f t="shared" si="125"/>
        <v>0</v>
      </c>
      <c r="KU205" s="230">
        <f t="shared" si="126"/>
        <v>0</v>
      </c>
      <c r="KV205" s="231">
        <f t="shared" si="127"/>
        <v>0</v>
      </c>
      <c r="KW205" s="1"/>
      <c r="KX205" s="1"/>
      <c r="KY205" s="361" t="s">
        <v>300</v>
      </c>
      <c r="KZ205" s="366">
        <v>160</v>
      </c>
      <c r="LA205" s="360"/>
      <c r="LB205" s="210"/>
      <c r="LC205" s="256">
        <f t="shared" si="128"/>
        <v>0</v>
      </c>
      <c r="LD205" s="231">
        <f t="shared" si="132"/>
        <v>0</v>
      </c>
      <c r="LE205" s="230">
        <f t="shared" si="129"/>
        <v>0</v>
      </c>
      <c r="LF205" s="255">
        <f t="shared" si="133"/>
        <v>0</v>
      </c>
      <c r="LG205" s="298"/>
      <c r="LH205" s="1"/>
      <c r="LI205" s="1"/>
      <c r="LJ205" s="232">
        <f t="shared" si="383"/>
        <v>0</v>
      </c>
      <c r="LK205" s="259">
        <f t="shared" si="384"/>
        <v>0</v>
      </c>
      <c r="LL205" s="230">
        <f t="shared" si="385"/>
        <v>0</v>
      </c>
      <c r="LM205" s="231">
        <f t="shared" si="386"/>
        <v>0</v>
      </c>
      <c r="LN205" s="234">
        <f t="shared" si="387"/>
        <v>0</v>
      </c>
      <c r="LO205" s="233">
        <f t="shared" si="388"/>
        <v>0</v>
      </c>
      <c r="LP205" s="230">
        <f t="shared" si="389"/>
        <v>0</v>
      </c>
      <c r="LQ205" s="255">
        <f t="shared" si="390"/>
        <v>0</v>
      </c>
      <c r="LR205" s="427">
        <f t="shared" si="391"/>
        <v>0</v>
      </c>
      <c r="LS205" s="435">
        <f t="shared" si="392"/>
        <v>0</v>
      </c>
      <c r="LT205" s="427">
        <f t="shared" si="393"/>
        <v>0</v>
      </c>
      <c r="LU205" s="432">
        <f t="shared" si="394"/>
        <v>0</v>
      </c>
      <c r="LV205" s="430" t="s">
        <v>343</v>
      </c>
      <c r="LW205" s="435" t="s">
        <v>343</v>
      </c>
      <c r="LX205" s="427">
        <f t="shared" si="395"/>
        <v>0</v>
      </c>
      <c r="LY205" s="432">
        <f t="shared" si="396"/>
        <v>0</v>
      </c>
      <c r="LZ205" s="1"/>
      <c r="MD205" s="26"/>
      <c r="ME205" s="26"/>
      <c r="MG205" s="26"/>
    </row>
    <row r="206" spans="2:345" s="4" customFormat="1" ht="24.95" customHeight="1" thickBot="1" x14ac:dyDescent="0.25">
      <c r="B206" s="50"/>
      <c r="C206" s="51" t="s">
        <v>60</v>
      </c>
      <c r="D206" s="51"/>
      <c r="E206" s="245">
        <f>SUM(E7:E205)</f>
        <v>0</v>
      </c>
      <c r="F206" s="245"/>
      <c r="G206" s="246"/>
      <c r="H206" s="246">
        <f>R206</f>
        <v>0</v>
      </c>
      <c r="I206" s="246"/>
      <c r="J206" s="247">
        <f>SUM(J7:J205)</f>
        <v>0</v>
      </c>
      <c r="K206" s="247"/>
      <c r="L206" s="246"/>
      <c r="M206" s="246"/>
      <c r="N206" s="246"/>
      <c r="O206" s="52">
        <f>SUM(O7:O205)</f>
        <v>0</v>
      </c>
      <c r="P206" s="52">
        <f>SUM(P7:P205)</f>
        <v>0</v>
      </c>
      <c r="Q206" s="26"/>
      <c r="R206" s="53">
        <f>SUM(R7:R205)</f>
        <v>0</v>
      </c>
      <c r="S206" s="295">
        <f>SUM(S7:S205)</f>
        <v>0</v>
      </c>
      <c r="T206" s="54">
        <f>IF(P206&gt;0,1,0)</f>
        <v>0</v>
      </c>
      <c r="U206" s="55">
        <f>SUM(U7:U205)</f>
        <v>0</v>
      </c>
      <c r="W206" s="25"/>
      <c r="X206" s="25"/>
      <c r="Z206" s="10"/>
      <c r="AA206" s="10"/>
      <c r="AB206" s="10"/>
      <c r="AC206" s="342" t="s">
        <v>60</v>
      </c>
      <c r="AD206" s="343"/>
      <c r="AE206" s="344"/>
      <c r="AF206" s="344"/>
      <c r="AG206" s="343"/>
      <c r="AH206" s="343"/>
      <c r="AI206" s="343"/>
      <c r="AJ206" s="343"/>
      <c r="AK206" s="343"/>
      <c r="AL206" s="343"/>
      <c r="AM206" s="343"/>
      <c r="AN206" s="343"/>
      <c r="AO206" s="343"/>
      <c r="AP206" s="343"/>
      <c r="AQ206" s="343"/>
      <c r="AR206" s="343"/>
      <c r="AS206" s="343"/>
      <c r="AT206" s="343"/>
      <c r="AU206" s="343"/>
      <c r="AV206" s="343"/>
      <c r="AW206" s="343"/>
      <c r="AX206" s="343"/>
      <c r="AY206" s="343"/>
      <c r="AZ206" s="343"/>
      <c r="BA206" s="343"/>
      <c r="BB206" s="343"/>
      <c r="BC206" s="343"/>
      <c r="BD206" s="343"/>
      <c r="BE206" s="343"/>
      <c r="BF206" s="343"/>
      <c r="BG206" s="343"/>
      <c r="BH206" s="343"/>
      <c r="BI206" s="343"/>
      <c r="BJ206" s="343"/>
      <c r="BK206" s="343"/>
      <c r="BL206" s="345"/>
      <c r="BM206" s="654">
        <f>SUM(BM7:BM205)</f>
        <v>0</v>
      </c>
      <c r="BN206" s="655">
        <f>SUM(BN7:BN205)</f>
        <v>0</v>
      </c>
      <c r="BO206" s="303">
        <f>SUM(BO7:BO205)</f>
        <v>0</v>
      </c>
      <c r="BP206" s="304">
        <f>SUM(BP7:BP205)</f>
        <v>0</v>
      </c>
      <c r="BQ206" s="1"/>
      <c r="BR206" s="1"/>
      <c r="BS206" s="300" t="s">
        <v>60</v>
      </c>
      <c r="BT206" s="301"/>
      <c r="BU206" s="301"/>
      <c r="BV206" s="301"/>
      <c r="BW206" s="302"/>
      <c r="BX206" s="302"/>
      <c r="BY206" s="302"/>
      <c r="BZ206" s="302"/>
      <c r="CA206" s="302"/>
      <c r="CB206" s="302"/>
      <c r="CC206" s="302"/>
      <c r="CD206" s="302"/>
      <c r="CE206" s="302"/>
      <c r="CF206" s="302"/>
      <c r="CG206" s="302"/>
      <c r="CH206" s="302"/>
      <c r="CI206" s="302"/>
      <c r="CJ206" s="302"/>
      <c r="CK206" s="302"/>
      <c r="CL206" s="302"/>
      <c r="CM206" s="302"/>
      <c r="CN206" s="302"/>
      <c r="CO206" s="302"/>
      <c r="CP206" s="302"/>
      <c r="CQ206" s="303">
        <f>SUM(CQ7:CQ205)</f>
        <v>0</v>
      </c>
      <c r="CR206" s="304">
        <f>SUM(CR7:CR205)</f>
        <v>0</v>
      </c>
      <c r="CS206" s="303">
        <f>SUM(CS7:CS205)</f>
        <v>0</v>
      </c>
      <c r="CT206" s="304">
        <f>SUM(CT7:CT205)</f>
        <v>0</v>
      </c>
      <c r="CU206" s="1"/>
      <c r="CV206" s="1"/>
      <c r="CW206" s="342" t="s">
        <v>60</v>
      </c>
      <c r="CX206" s="344"/>
      <c r="CY206" s="344"/>
      <c r="CZ206" s="344"/>
      <c r="DA206" s="343"/>
      <c r="DB206" s="343"/>
      <c r="DC206" s="343"/>
      <c r="DD206" s="343"/>
      <c r="DE206" s="343"/>
      <c r="DF206" s="343"/>
      <c r="DG206" s="343"/>
      <c r="DH206" s="343"/>
      <c r="DI206" s="343"/>
      <c r="DJ206" s="343"/>
      <c r="DK206" s="343"/>
      <c r="DL206" s="343"/>
      <c r="DM206" s="343"/>
      <c r="DN206" s="343"/>
      <c r="DO206" s="343"/>
      <c r="DP206" s="343"/>
      <c r="DQ206" s="343"/>
      <c r="DR206" s="343"/>
      <c r="DS206" s="343"/>
      <c r="DT206" s="345"/>
      <c r="DU206" s="303">
        <f>SUM(DU7:DU205)</f>
        <v>0</v>
      </c>
      <c r="DV206" s="304">
        <f>SUM(DV7:DV205)</f>
        <v>0</v>
      </c>
      <c r="DW206" s="303">
        <f>SUM(DW7:DW205)</f>
        <v>0</v>
      </c>
      <c r="DX206" s="304">
        <f>SUM(DX7:DX205)</f>
        <v>0</v>
      </c>
      <c r="DY206" s="1"/>
      <c r="DZ206" s="1"/>
      <c r="EA206" s="342" t="s">
        <v>60</v>
      </c>
      <c r="EB206" s="344"/>
      <c r="EC206" s="344"/>
      <c r="ED206" s="344"/>
      <c r="EE206" s="343"/>
      <c r="EF206" s="343"/>
      <c r="EG206" s="343"/>
      <c r="EH206" s="343"/>
      <c r="EI206" s="343"/>
      <c r="EJ206" s="343"/>
      <c r="EK206" s="343"/>
      <c r="EL206" s="343"/>
      <c r="EM206" s="343"/>
      <c r="EN206" s="343"/>
      <c r="EO206" s="343"/>
      <c r="EP206" s="343"/>
      <c r="EQ206" s="343"/>
      <c r="ER206" s="343"/>
      <c r="ES206" s="343"/>
      <c r="ET206" s="343"/>
      <c r="EU206" s="343"/>
      <c r="EV206" s="343"/>
      <c r="EW206" s="343"/>
      <c r="EX206" s="345"/>
      <c r="EY206" s="303">
        <f>SUM(EY7:EY205)</f>
        <v>0</v>
      </c>
      <c r="EZ206" s="304">
        <f>SUM(EZ7:EZ205)</f>
        <v>0</v>
      </c>
      <c r="FA206" s="303">
        <f>SUM(FA7:FA205)</f>
        <v>0</v>
      </c>
      <c r="FB206" s="304">
        <f>SUM(FB7:FB205)</f>
        <v>0</v>
      </c>
      <c r="FC206" s="1"/>
      <c r="FD206" s="1"/>
      <c r="FE206" s="342" t="s">
        <v>60</v>
      </c>
      <c r="FF206" s="344"/>
      <c r="FG206" s="344"/>
      <c r="FH206" s="344"/>
      <c r="FI206" s="343"/>
      <c r="FJ206" s="343"/>
      <c r="FK206" s="343"/>
      <c r="FL206" s="343"/>
      <c r="FM206" s="343"/>
      <c r="FN206" s="343"/>
      <c r="FO206" s="343"/>
      <c r="FP206" s="343"/>
      <c r="FQ206" s="343"/>
      <c r="FR206" s="343"/>
      <c r="FS206" s="343"/>
      <c r="FT206" s="343"/>
      <c r="FU206" s="343"/>
      <c r="FV206" s="343"/>
      <c r="FW206" s="343"/>
      <c r="FX206" s="343"/>
      <c r="FY206" s="343"/>
      <c r="FZ206" s="343"/>
      <c r="GA206" s="343"/>
      <c r="GB206" s="345"/>
      <c r="GC206" s="303">
        <f>SUM(GC7:GC205)</f>
        <v>0</v>
      </c>
      <c r="GD206" s="304">
        <f>SUM(GD7:GD205)</f>
        <v>0</v>
      </c>
      <c r="GE206" s="303">
        <f>SUM(GE7:GE205)</f>
        <v>0</v>
      </c>
      <c r="GF206" s="304">
        <f>SUM(GF7:GF205)</f>
        <v>0</v>
      </c>
      <c r="GG206" s="1"/>
      <c r="GH206" s="1"/>
      <c r="GI206" s="342" t="s">
        <v>60</v>
      </c>
      <c r="GJ206" s="344"/>
      <c r="GK206" s="344"/>
      <c r="GL206" s="344"/>
      <c r="GM206" s="343"/>
      <c r="GN206" s="343"/>
      <c r="GO206" s="343"/>
      <c r="GP206" s="343"/>
      <c r="GQ206" s="343"/>
      <c r="GR206" s="343"/>
      <c r="GS206" s="343"/>
      <c r="GT206" s="343"/>
      <c r="GU206" s="343"/>
      <c r="GV206" s="343"/>
      <c r="GW206" s="343"/>
      <c r="GX206" s="343"/>
      <c r="GY206" s="343"/>
      <c r="GZ206" s="343"/>
      <c r="HA206" s="343"/>
      <c r="HB206" s="343"/>
      <c r="HC206" s="343"/>
      <c r="HD206" s="343"/>
      <c r="HE206" s="343"/>
      <c r="HF206" s="345"/>
      <c r="HG206" s="303">
        <f>SUM(HG7:HG205)</f>
        <v>0</v>
      </c>
      <c r="HH206" s="304">
        <f>SUM(HH7:HH205)</f>
        <v>0</v>
      </c>
      <c r="HI206" s="303">
        <f>SUM(HI7:HI205)</f>
        <v>0</v>
      </c>
      <c r="HJ206" s="304">
        <f>SUM(HJ7:HJ205)</f>
        <v>0</v>
      </c>
      <c r="HK206" s="1"/>
      <c r="HL206" s="1"/>
      <c r="HM206" s="342" t="s">
        <v>60</v>
      </c>
      <c r="HN206" s="344"/>
      <c r="HO206" s="344"/>
      <c r="HP206" s="344"/>
      <c r="HQ206" s="343"/>
      <c r="HR206" s="343"/>
      <c r="HS206" s="343"/>
      <c r="HT206" s="343"/>
      <c r="HU206" s="343"/>
      <c r="HV206" s="343"/>
      <c r="HW206" s="343"/>
      <c r="HX206" s="343"/>
      <c r="HY206" s="343"/>
      <c r="HZ206" s="343"/>
      <c r="IA206" s="343"/>
      <c r="IB206" s="343"/>
      <c r="IC206" s="343"/>
      <c r="ID206" s="343"/>
      <c r="IE206" s="343"/>
      <c r="IF206" s="343"/>
      <c r="IG206" s="343"/>
      <c r="IH206" s="343"/>
      <c r="II206" s="343"/>
      <c r="IJ206" s="345"/>
      <c r="IK206" s="303">
        <f>SUM(IK7:IK205)</f>
        <v>0</v>
      </c>
      <c r="IL206" s="304">
        <f>SUM(IL7:IL205)</f>
        <v>0</v>
      </c>
      <c r="IM206" s="303">
        <f>SUM(IM7:IM205)</f>
        <v>0</v>
      </c>
      <c r="IN206" s="304">
        <f>SUM(IN7:IN205)</f>
        <v>0</v>
      </c>
      <c r="IO206" s="1"/>
      <c r="IP206" s="1"/>
      <c r="IQ206" s="342" t="s">
        <v>60</v>
      </c>
      <c r="IR206" s="344"/>
      <c r="IS206" s="344"/>
      <c r="IT206" s="344"/>
      <c r="IU206" s="343"/>
      <c r="IV206" s="343"/>
      <c r="IW206" s="343"/>
      <c r="IX206" s="343"/>
      <c r="IY206" s="343"/>
      <c r="IZ206" s="343"/>
      <c r="JA206" s="343"/>
      <c r="JB206" s="343"/>
      <c r="JC206" s="343"/>
      <c r="JD206" s="343"/>
      <c r="JE206" s="343"/>
      <c r="JF206" s="343"/>
      <c r="JG206" s="343"/>
      <c r="JH206" s="343"/>
      <c r="JI206" s="343"/>
      <c r="JJ206" s="343"/>
      <c r="JK206" s="343"/>
      <c r="JL206" s="343"/>
      <c r="JM206" s="343"/>
      <c r="JN206" s="345"/>
      <c r="JO206" s="303">
        <f>SUM(JO7:JO205)</f>
        <v>0</v>
      </c>
      <c r="JP206" s="304">
        <f>SUM(JP7:JP205)</f>
        <v>0</v>
      </c>
      <c r="JQ206" s="303">
        <f>SUM(JQ7:JQ205)</f>
        <v>0</v>
      </c>
      <c r="JR206" s="304">
        <f>SUM(JR7:JR205)</f>
        <v>0</v>
      </c>
      <c r="JS206" s="1"/>
      <c r="JT206" s="1"/>
      <c r="JU206" s="342" t="s">
        <v>60</v>
      </c>
      <c r="JV206" s="344"/>
      <c r="JW206" s="344"/>
      <c r="JX206" s="344"/>
      <c r="JY206" s="343"/>
      <c r="JZ206" s="343"/>
      <c r="KA206" s="343"/>
      <c r="KB206" s="343"/>
      <c r="KC206" s="343"/>
      <c r="KD206" s="343"/>
      <c r="KE206" s="343"/>
      <c r="KF206" s="343"/>
      <c r="KG206" s="343"/>
      <c r="KH206" s="343"/>
      <c r="KI206" s="343"/>
      <c r="KJ206" s="343"/>
      <c r="KK206" s="343"/>
      <c r="KL206" s="343"/>
      <c r="KM206" s="343"/>
      <c r="KN206" s="343"/>
      <c r="KO206" s="343"/>
      <c r="KP206" s="343"/>
      <c r="KQ206" s="343"/>
      <c r="KR206" s="345"/>
      <c r="KS206" s="303">
        <f>SUM(KS7:KS205)</f>
        <v>0</v>
      </c>
      <c r="KT206" s="304">
        <f>SUM(KT7:KT205)</f>
        <v>0</v>
      </c>
      <c r="KU206" s="303">
        <f>SUM(KU7:KU205)</f>
        <v>0</v>
      </c>
      <c r="KV206" s="304">
        <f>SUM(KV7:KV205)</f>
        <v>0</v>
      </c>
      <c r="KW206" s="1"/>
      <c r="KX206" s="1"/>
      <c r="KY206" s="258" t="s">
        <v>60</v>
      </c>
      <c r="KZ206" s="362"/>
      <c r="LA206" s="51"/>
      <c r="LB206" s="334"/>
      <c r="LC206" s="251">
        <f>SUM(LC7:LC205)</f>
        <v>0</v>
      </c>
      <c r="LD206" s="252">
        <f>SUM(LD7:LD205)</f>
        <v>0</v>
      </c>
      <c r="LE206" s="251">
        <f>SUM(LE7:LE205)</f>
        <v>0</v>
      </c>
      <c r="LF206" s="252">
        <f>SUM(LF7:LF205)</f>
        <v>0</v>
      </c>
      <c r="LG206" s="299"/>
      <c r="LH206" s="1"/>
      <c r="LI206" s="260" t="s">
        <v>60</v>
      </c>
      <c r="LJ206" s="261">
        <f t="shared" ref="LJ206:LQ206" si="399">SUM(LJ7:LJ205)</f>
        <v>0</v>
      </c>
      <c r="LK206" s="262">
        <f t="shared" si="399"/>
        <v>0</v>
      </c>
      <c r="LL206" s="261">
        <f t="shared" si="399"/>
        <v>0</v>
      </c>
      <c r="LM206" s="262">
        <f t="shared" si="399"/>
        <v>0</v>
      </c>
      <c r="LN206" s="261">
        <f t="shared" si="399"/>
        <v>0</v>
      </c>
      <c r="LO206" s="262">
        <f t="shared" si="399"/>
        <v>0</v>
      </c>
      <c r="LP206" s="261">
        <f t="shared" si="399"/>
        <v>0</v>
      </c>
      <c r="LQ206" s="263">
        <f t="shared" si="399"/>
        <v>0</v>
      </c>
      <c r="LR206" s="415">
        <f>SUM(LR7:LR205)</f>
        <v>0</v>
      </c>
      <c r="LS206" s="416">
        <f>SUM(LS7:LS205)</f>
        <v>0</v>
      </c>
      <c r="LT206" s="415">
        <f>SUM(LT7:LT205)</f>
        <v>0</v>
      </c>
      <c r="LU206" s="416">
        <f>SUM(LU7:LU205)</f>
        <v>0</v>
      </c>
      <c r="LV206" s="417">
        <f>IF(T206=0,0,IF(((LR206+LT206)/(R206+S206))&gt;=50%,1,0))</f>
        <v>0</v>
      </c>
      <c r="LW206" s="418">
        <f>T206-LV206</f>
        <v>0</v>
      </c>
      <c r="LX206" s="415">
        <f>SUM(LX7:LX205)</f>
        <v>0</v>
      </c>
      <c r="LY206" s="416">
        <f>SUM(LY7:LY205)</f>
        <v>0</v>
      </c>
      <c r="LZ206" s="1"/>
      <c r="MD206" s="26"/>
      <c r="ME206" s="26"/>
      <c r="MG206" s="26"/>
    </row>
    <row r="207" spans="2:345" ht="24.95" customHeight="1" thickBot="1" x14ac:dyDescent="0.25">
      <c r="AC207" s="300" t="s">
        <v>327</v>
      </c>
      <c r="AD207" s="301"/>
      <c r="AE207" s="301"/>
      <c r="AF207" s="301"/>
      <c r="AG207" s="302"/>
      <c r="AH207" s="302"/>
      <c r="AI207" s="302"/>
      <c r="AJ207" s="302"/>
      <c r="AK207" s="302"/>
      <c r="AL207" s="302"/>
      <c r="AM207" s="302"/>
      <c r="AN207" s="302"/>
      <c r="AO207" s="302"/>
      <c r="AP207" s="302"/>
      <c r="AQ207" s="302"/>
      <c r="AR207" s="302"/>
      <c r="AS207" s="302"/>
      <c r="AT207" s="302"/>
      <c r="AU207" s="302"/>
      <c r="AV207" s="302"/>
      <c r="AW207" s="302"/>
      <c r="AX207" s="302"/>
      <c r="AY207" s="302"/>
      <c r="AZ207" s="302"/>
      <c r="BA207" s="302"/>
      <c r="BB207" s="302"/>
      <c r="BC207" s="302"/>
      <c r="BD207" s="302"/>
      <c r="BE207" s="302"/>
      <c r="BF207" s="302"/>
      <c r="BG207" s="302"/>
      <c r="BH207" s="302"/>
      <c r="BI207" s="302"/>
      <c r="BJ207" s="302"/>
      <c r="BK207" s="302"/>
      <c r="BL207" s="302"/>
      <c r="BM207" s="303">
        <f>SUMIF($LG$7:$LG$205,AB$2,$LC$7:$LC$205)</f>
        <v>0</v>
      </c>
      <c r="BN207" s="304">
        <f>SUMIF($LG$7:$LG$205,AB$2,$LD$7:$LD$205)</f>
        <v>0</v>
      </c>
      <c r="BO207" s="303">
        <f>SUMIF($LG$7:$LG$205,AB$2,$LE$7:$LE$205)</f>
        <v>0</v>
      </c>
      <c r="BP207" s="304">
        <f>SUMIF($LG$7:$LG$205,AB$2,$LF$7:$LF$205)</f>
        <v>0</v>
      </c>
      <c r="BS207" s="300" t="s">
        <v>327</v>
      </c>
      <c r="BT207" s="301"/>
      <c r="BU207" s="301"/>
      <c r="BV207" s="301"/>
      <c r="BW207" s="302"/>
      <c r="BX207" s="302"/>
      <c r="BY207" s="302"/>
      <c r="BZ207" s="302"/>
      <c r="CA207" s="302"/>
      <c r="CB207" s="302"/>
      <c r="CC207" s="302"/>
      <c r="CD207" s="302"/>
      <c r="CE207" s="302"/>
      <c r="CF207" s="302"/>
      <c r="CG207" s="302"/>
      <c r="CH207" s="302"/>
      <c r="CI207" s="302"/>
      <c r="CJ207" s="302"/>
      <c r="CK207" s="302"/>
      <c r="CL207" s="302"/>
      <c r="CM207" s="302"/>
      <c r="CN207" s="302"/>
      <c r="CO207" s="302"/>
      <c r="CP207" s="302"/>
      <c r="CQ207" s="303">
        <f>SUMIF($LG$7:$LG$205,BR$2,$LC$7:$LC$205)</f>
        <v>0</v>
      </c>
      <c r="CR207" s="304">
        <f>SUMIF($LG$7:$LG$205,BR$2,$LD$7:$LD$205)</f>
        <v>0</v>
      </c>
      <c r="CS207" s="303">
        <f>SUMIF($LG$7:$LG$205,BR$2,$LE$7:$LE$205)</f>
        <v>0</v>
      </c>
      <c r="CT207" s="304">
        <f>SUMIF($LG$7:$LG$205,BR$2,$LF$7:$LF$205)</f>
        <v>0</v>
      </c>
      <c r="CW207" s="300" t="s">
        <v>327</v>
      </c>
      <c r="CX207" s="301"/>
      <c r="CY207" s="301"/>
      <c r="CZ207" s="301"/>
      <c r="DA207" s="302"/>
      <c r="DB207" s="302"/>
      <c r="DC207" s="302"/>
      <c r="DD207" s="302"/>
      <c r="DE207" s="302"/>
      <c r="DF207" s="302"/>
      <c r="DG207" s="302"/>
      <c r="DH207" s="302"/>
      <c r="DI207" s="302"/>
      <c r="DJ207" s="302"/>
      <c r="DK207" s="302"/>
      <c r="DL207" s="302"/>
      <c r="DM207" s="302"/>
      <c r="DN207" s="302"/>
      <c r="DO207" s="302"/>
      <c r="DP207" s="302"/>
      <c r="DQ207" s="302"/>
      <c r="DR207" s="302"/>
      <c r="DS207" s="302"/>
      <c r="DT207" s="302"/>
      <c r="DU207" s="303">
        <f>SUMIF($LG$7:$LG$205,CV$2,$LC$7:$LC$205)</f>
        <v>0</v>
      </c>
      <c r="DV207" s="304">
        <f>SUMIF($LG$7:$LG$205,CV$2,$LD$7:$LD$205)</f>
        <v>0</v>
      </c>
      <c r="DW207" s="303">
        <f>SUMIF($LG$7:$LG$205,CV$2,$LE$7:$LE$205)</f>
        <v>0</v>
      </c>
      <c r="DX207" s="304">
        <f>SUMIF($LG$7:$LG$205,CV$2,$LF$7:$LF$205)</f>
        <v>0</v>
      </c>
      <c r="EA207" s="300" t="s">
        <v>327</v>
      </c>
      <c r="EB207" s="301"/>
      <c r="EC207" s="301"/>
      <c r="ED207" s="301"/>
      <c r="EE207" s="302"/>
      <c r="EF207" s="302"/>
      <c r="EG207" s="302"/>
      <c r="EH207" s="302"/>
      <c r="EI207" s="302"/>
      <c r="EJ207" s="302"/>
      <c r="EK207" s="302"/>
      <c r="EL207" s="302"/>
      <c r="EM207" s="302"/>
      <c r="EN207" s="302"/>
      <c r="EO207" s="302"/>
      <c r="EP207" s="302"/>
      <c r="EQ207" s="302"/>
      <c r="ER207" s="302"/>
      <c r="ES207" s="302"/>
      <c r="ET207" s="302"/>
      <c r="EU207" s="302"/>
      <c r="EV207" s="302"/>
      <c r="EW207" s="302"/>
      <c r="EX207" s="302"/>
      <c r="EY207" s="303">
        <f>SUMIF($LG$7:$LG$205,DZ$2,$LC$7:$LC$205)</f>
        <v>0</v>
      </c>
      <c r="EZ207" s="304">
        <f>SUMIF($LG$7:$LG$205,DZ$2,$LD$7:$LD$205)</f>
        <v>0</v>
      </c>
      <c r="FA207" s="303">
        <f>SUMIF($LG$7:$LG$205,DZ$2,$LE$7:$LE$205)</f>
        <v>0</v>
      </c>
      <c r="FB207" s="304">
        <f>SUMIF($LG$7:$LG$205,DZ$2,$LF$7:$LF$205)</f>
        <v>0</v>
      </c>
      <c r="FE207" s="300" t="s">
        <v>327</v>
      </c>
      <c r="FF207" s="301"/>
      <c r="FG207" s="301"/>
      <c r="FH207" s="301"/>
      <c r="FI207" s="302"/>
      <c r="FJ207" s="302"/>
      <c r="FK207" s="302"/>
      <c r="FL207" s="302"/>
      <c r="FM207" s="302"/>
      <c r="FN207" s="302"/>
      <c r="FO207" s="302"/>
      <c r="FP207" s="302"/>
      <c r="FQ207" s="302"/>
      <c r="FR207" s="302"/>
      <c r="FS207" s="302"/>
      <c r="FT207" s="302"/>
      <c r="FU207" s="302"/>
      <c r="FV207" s="302"/>
      <c r="FW207" s="302"/>
      <c r="FX207" s="302"/>
      <c r="FY207" s="302"/>
      <c r="FZ207" s="302"/>
      <c r="GA207" s="302"/>
      <c r="GB207" s="302"/>
      <c r="GC207" s="303">
        <f>SUMIF($LG$7:$LG$205,FD$2,$LC$7:$LC$205)</f>
        <v>0</v>
      </c>
      <c r="GD207" s="304">
        <f>SUMIF($LG$7:$LG$205,FD$2,$LD$7:$LD$205)</f>
        <v>0</v>
      </c>
      <c r="GE207" s="303">
        <f>SUMIF($LG$7:$LG$205,FD$2,$LE$7:$LE$205)</f>
        <v>0</v>
      </c>
      <c r="GF207" s="304">
        <f>SUMIF($LG$7:$LG$205,FD$2,$LF$7:$LF$205)</f>
        <v>0</v>
      </c>
      <c r="GI207" s="300" t="s">
        <v>327</v>
      </c>
      <c r="GJ207" s="301"/>
      <c r="GK207" s="301"/>
      <c r="GL207" s="301"/>
      <c r="GM207" s="302"/>
      <c r="GN207" s="302"/>
      <c r="GO207" s="302"/>
      <c r="GP207" s="302"/>
      <c r="GQ207" s="302"/>
      <c r="GR207" s="302"/>
      <c r="GS207" s="302"/>
      <c r="GT207" s="302"/>
      <c r="GU207" s="302"/>
      <c r="GV207" s="302"/>
      <c r="GW207" s="302"/>
      <c r="GX207" s="302"/>
      <c r="GY207" s="302"/>
      <c r="GZ207" s="302"/>
      <c r="HA207" s="302"/>
      <c r="HB207" s="302"/>
      <c r="HC207" s="302"/>
      <c r="HD207" s="302"/>
      <c r="HE207" s="302"/>
      <c r="HF207" s="302"/>
      <c r="HG207" s="303">
        <f>SUMIF($LG$7:$LG$205,GH$2,$LC$7:$LC$205)</f>
        <v>0</v>
      </c>
      <c r="HH207" s="304">
        <f>SUMIF($LG$7:$LG$205,GH$2,$LD$7:$LD$205)</f>
        <v>0</v>
      </c>
      <c r="HI207" s="303">
        <f>SUMIF($LG$7:$LG$205,GH$2,$LE$7:$LE$205)</f>
        <v>0</v>
      </c>
      <c r="HJ207" s="304">
        <f>SUMIF($LG$7:$LG$205,GH$2,$LF$7:$LF$205)</f>
        <v>0</v>
      </c>
      <c r="HM207" s="300" t="s">
        <v>327</v>
      </c>
      <c r="HN207" s="301"/>
      <c r="HO207" s="301"/>
      <c r="HP207" s="301"/>
      <c r="HQ207" s="302"/>
      <c r="HR207" s="302"/>
      <c r="HS207" s="302"/>
      <c r="HT207" s="302"/>
      <c r="HU207" s="302"/>
      <c r="HV207" s="302"/>
      <c r="HW207" s="302"/>
      <c r="HX207" s="302"/>
      <c r="HY207" s="302"/>
      <c r="HZ207" s="302"/>
      <c r="IA207" s="302"/>
      <c r="IB207" s="302"/>
      <c r="IC207" s="302"/>
      <c r="ID207" s="302"/>
      <c r="IE207" s="302"/>
      <c r="IF207" s="302"/>
      <c r="IG207" s="302"/>
      <c r="IH207" s="302"/>
      <c r="II207" s="302"/>
      <c r="IJ207" s="302"/>
      <c r="IK207" s="303">
        <f>SUMIF($LG$7:$LG$205,HL$2,$LC$7:$LC$205)</f>
        <v>0</v>
      </c>
      <c r="IL207" s="304">
        <f>SUMIF($LG$7:$LG$205,HL$2,$LD$7:$LD$205)</f>
        <v>0</v>
      </c>
      <c r="IM207" s="303">
        <f>SUMIF($LG$7:$LG$205,HL$2,$LE$7:$LE$205)</f>
        <v>0</v>
      </c>
      <c r="IN207" s="304">
        <f>SUMIF($LG$7:$LG$205,HL$2,$LF$7:$LF$205)</f>
        <v>0</v>
      </c>
      <c r="IQ207" s="300" t="s">
        <v>327</v>
      </c>
      <c r="IR207" s="301"/>
      <c r="IS207" s="301"/>
      <c r="IT207" s="301"/>
      <c r="IU207" s="302"/>
      <c r="IV207" s="302"/>
      <c r="IW207" s="302"/>
      <c r="IX207" s="302"/>
      <c r="IY207" s="302"/>
      <c r="IZ207" s="302"/>
      <c r="JA207" s="302"/>
      <c r="JB207" s="302"/>
      <c r="JC207" s="302"/>
      <c r="JD207" s="302"/>
      <c r="JE207" s="302"/>
      <c r="JF207" s="302"/>
      <c r="JG207" s="302"/>
      <c r="JH207" s="302"/>
      <c r="JI207" s="302"/>
      <c r="JJ207" s="302"/>
      <c r="JK207" s="302"/>
      <c r="JL207" s="302"/>
      <c r="JM207" s="302"/>
      <c r="JN207" s="302"/>
      <c r="JO207" s="303">
        <f>SUMIF($LG$7:$LG$205,IP$2,$LC$7:$LC$205)</f>
        <v>0</v>
      </c>
      <c r="JP207" s="304">
        <f>SUMIF($LG$7:$LG$205,IP$2,$LD$7:$LD$205)</f>
        <v>0</v>
      </c>
      <c r="JQ207" s="303">
        <f>SUMIF($LG$7:$LG$205,IP$2,$LE$7:$LE$205)</f>
        <v>0</v>
      </c>
      <c r="JR207" s="304">
        <f>SUMIF($LG$7:$LG$205,IP$2,$LF$7:$LF$205)</f>
        <v>0</v>
      </c>
      <c r="JU207" s="300" t="s">
        <v>327</v>
      </c>
      <c r="JV207" s="301"/>
      <c r="JW207" s="301"/>
      <c r="JX207" s="301"/>
      <c r="JY207" s="302"/>
      <c r="JZ207" s="302"/>
      <c r="KA207" s="302"/>
      <c r="KB207" s="302"/>
      <c r="KC207" s="302"/>
      <c r="KD207" s="302"/>
      <c r="KE207" s="302"/>
      <c r="KF207" s="302"/>
      <c r="KG207" s="302"/>
      <c r="KH207" s="302"/>
      <c r="KI207" s="302"/>
      <c r="KJ207" s="302"/>
      <c r="KK207" s="302"/>
      <c r="KL207" s="302"/>
      <c r="KM207" s="302"/>
      <c r="KN207" s="302"/>
      <c r="KO207" s="302"/>
      <c r="KP207" s="302"/>
      <c r="KQ207" s="302"/>
      <c r="KR207" s="302"/>
      <c r="KS207" s="303">
        <f>SUMIF($LG$7:$LG$205,JT$2,$LC$7:$LC$205)</f>
        <v>0</v>
      </c>
      <c r="KT207" s="304">
        <f>SUMIF($LG$7:$LG$205,JT$2,$LD$7:$LD$205)</f>
        <v>0</v>
      </c>
      <c r="KU207" s="303">
        <f>SUMIF($LG$7:$LG$205,JT$2,$LE$7:$LE$205)</f>
        <v>0</v>
      </c>
      <c r="KV207" s="304">
        <f>SUMIF($LG$7:$LG$205,JT$2,$LF$7:$LF$205)</f>
        <v>0</v>
      </c>
      <c r="MF207" s="1"/>
    </row>
    <row r="208" spans="2:345" ht="24.95" customHeight="1" thickBot="1" x14ac:dyDescent="0.25">
      <c r="AC208" s="257" t="s">
        <v>328</v>
      </c>
      <c r="AD208" s="236"/>
      <c r="AE208" s="236"/>
      <c r="AF208" s="236"/>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35"/>
      <c r="BL208" s="235"/>
      <c r="BM208" s="251">
        <f>BM206+BM207</f>
        <v>0</v>
      </c>
      <c r="BN208" s="252">
        <f>BN206+BN207</f>
        <v>0</v>
      </c>
      <c r="BO208" s="251">
        <f>BO206+BO207</f>
        <v>0</v>
      </c>
      <c r="BP208" s="252">
        <f>BP206+BP207</f>
        <v>0</v>
      </c>
      <c r="BS208" s="257" t="s">
        <v>328</v>
      </c>
      <c r="BT208" s="236"/>
      <c r="BU208" s="236"/>
      <c r="BV208" s="236"/>
      <c r="BW208" s="235"/>
      <c r="BX208" s="235"/>
      <c r="BY208" s="235"/>
      <c r="BZ208" s="235"/>
      <c r="CA208" s="235"/>
      <c r="CB208" s="235"/>
      <c r="CC208" s="235"/>
      <c r="CD208" s="235"/>
      <c r="CE208" s="235"/>
      <c r="CF208" s="235"/>
      <c r="CG208" s="235"/>
      <c r="CH208" s="235"/>
      <c r="CI208" s="235"/>
      <c r="CJ208" s="235"/>
      <c r="CK208" s="235"/>
      <c r="CL208" s="235"/>
      <c r="CM208" s="235"/>
      <c r="CN208" s="235"/>
      <c r="CO208" s="235"/>
      <c r="CP208" s="235"/>
      <c r="CQ208" s="251">
        <f>CQ206+CQ207</f>
        <v>0</v>
      </c>
      <c r="CR208" s="252">
        <f>CR206+CR207</f>
        <v>0</v>
      </c>
      <c r="CS208" s="251">
        <f>CS206+CS207</f>
        <v>0</v>
      </c>
      <c r="CT208" s="252">
        <f>CT206+CT207</f>
        <v>0</v>
      </c>
      <c r="CW208" s="257" t="s">
        <v>328</v>
      </c>
      <c r="CX208" s="236"/>
      <c r="CY208" s="236"/>
      <c r="CZ208" s="236"/>
      <c r="DA208" s="235"/>
      <c r="DB208" s="235"/>
      <c r="DC208" s="235"/>
      <c r="DD208" s="235"/>
      <c r="DE208" s="235"/>
      <c r="DF208" s="235"/>
      <c r="DG208" s="235"/>
      <c r="DH208" s="235"/>
      <c r="DI208" s="235"/>
      <c r="DJ208" s="235"/>
      <c r="DK208" s="235"/>
      <c r="DL208" s="235"/>
      <c r="DM208" s="235"/>
      <c r="DN208" s="235"/>
      <c r="DO208" s="235"/>
      <c r="DP208" s="235"/>
      <c r="DQ208" s="235"/>
      <c r="DR208" s="235"/>
      <c r="DS208" s="235"/>
      <c r="DT208" s="235"/>
      <c r="DU208" s="251">
        <f>DU206+DU207</f>
        <v>0</v>
      </c>
      <c r="DV208" s="252">
        <f>DV206+DV207</f>
        <v>0</v>
      </c>
      <c r="DW208" s="251">
        <f>DW206+DW207</f>
        <v>0</v>
      </c>
      <c r="DX208" s="252">
        <f>DX206+DX207</f>
        <v>0</v>
      </c>
      <c r="EA208" s="257" t="s">
        <v>328</v>
      </c>
      <c r="EB208" s="236"/>
      <c r="EC208" s="236"/>
      <c r="ED208" s="236"/>
      <c r="EE208" s="235"/>
      <c r="EF208" s="235"/>
      <c r="EG208" s="235"/>
      <c r="EH208" s="235"/>
      <c r="EI208" s="235"/>
      <c r="EJ208" s="235"/>
      <c r="EK208" s="235"/>
      <c r="EL208" s="235"/>
      <c r="EM208" s="235"/>
      <c r="EN208" s="235"/>
      <c r="EO208" s="235"/>
      <c r="EP208" s="235"/>
      <c r="EQ208" s="235"/>
      <c r="ER208" s="235"/>
      <c r="ES208" s="235"/>
      <c r="ET208" s="235"/>
      <c r="EU208" s="235"/>
      <c r="EV208" s="235"/>
      <c r="EW208" s="235"/>
      <c r="EX208" s="235"/>
      <c r="EY208" s="251">
        <f>EY206+EY207</f>
        <v>0</v>
      </c>
      <c r="EZ208" s="252">
        <f>EZ206+EZ207</f>
        <v>0</v>
      </c>
      <c r="FA208" s="251">
        <f>FA206+FA207</f>
        <v>0</v>
      </c>
      <c r="FB208" s="252">
        <f>FB206+FB207</f>
        <v>0</v>
      </c>
      <c r="FE208" s="257" t="s">
        <v>328</v>
      </c>
      <c r="FF208" s="236"/>
      <c r="FG208" s="236"/>
      <c r="FH208" s="236"/>
      <c r="FI208" s="235"/>
      <c r="FJ208" s="235"/>
      <c r="FK208" s="235"/>
      <c r="FL208" s="235"/>
      <c r="FM208" s="235"/>
      <c r="FN208" s="235"/>
      <c r="FO208" s="235"/>
      <c r="FP208" s="235"/>
      <c r="FQ208" s="235"/>
      <c r="FR208" s="235"/>
      <c r="FS208" s="235"/>
      <c r="FT208" s="235"/>
      <c r="FU208" s="235"/>
      <c r="FV208" s="235"/>
      <c r="FW208" s="235"/>
      <c r="FX208" s="235"/>
      <c r="FY208" s="235"/>
      <c r="FZ208" s="235"/>
      <c r="GA208" s="235"/>
      <c r="GB208" s="235"/>
      <c r="GC208" s="251">
        <f>GC206+GC207</f>
        <v>0</v>
      </c>
      <c r="GD208" s="252">
        <f>GD206+GD207</f>
        <v>0</v>
      </c>
      <c r="GE208" s="251">
        <f>GE206+GE207</f>
        <v>0</v>
      </c>
      <c r="GF208" s="252">
        <f>GF206+GF207</f>
        <v>0</v>
      </c>
      <c r="GI208" s="257" t="s">
        <v>328</v>
      </c>
      <c r="GJ208" s="236"/>
      <c r="GK208" s="236"/>
      <c r="GL208" s="236"/>
      <c r="GM208" s="235"/>
      <c r="GN208" s="235"/>
      <c r="GO208" s="235"/>
      <c r="GP208" s="235"/>
      <c r="GQ208" s="235"/>
      <c r="GR208" s="235"/>
      <c r="GS208" s="235"/>
      <c r="GT208" s="235"/>
      <c r="GU208" s="235"/>
      <c r="GV208" s="235"/>
      <c r="GW208" s="235"/>
      <c r="GX208" s="235"/>
      <c r="GY208" s="235"/>
      <c r="GZ208" s="235"/>
      <c r="HA208" s="235"/>
      <c r="HB208" s="235"/>
      <c r="HC208" s="235"/>
      <c r="HD208" s="235"/>
      <c r="HE208" s="235"/>
      <c r="HF208" s="235"/>
      <c r="HG208" s="251">
        <f>HG206+HG207</f>
        <v>0</v>
      </c>
      <c r="HH208" s="252">
        <f>HH206+HH207</f>
        <v>0</v>
      </c>
      <c r="HI208" s="251">
        <f>HI206+HI207</f>
        <v>0</v>
      </c>
      <c r="HJ208" s="252">
        <f>HJ206+HJ207</f>
        <v>0</v>
      </c>
      <c r="HM208" s="257" t="s">
        <v>328</v>
      </c>
      <c r="HN208" s="236"/>
      <c r="HO208" s="236"/>
      <c r="HP208" s="236"/>
      <c r="HQ208" s="235"/>
      <c r="HR208" s="235"/>
      <c r="HS208" s="235"/>
      <c r="HT208" s="235"/>
      <c r="HU208" s="235"/>
      <c r="HV208" s="235"/>
      <c r="HW208" s="235"/>
      <c r="HX208" s="235"/>
      <c r="HY208" s="235"/>
      <c r="HZ208" s="235"/>
      <c r="IA208" s="235"/>
      <c r="IB208" s="235"/>
      <c r="IC208" s="235"/>
      <c r="ID208" s="235"/>
      <c r="IE208" s="235"/>
      <c r="IF208" s="235"/>
      <c r="IG208" s="235"/>
      <c r="IH208" s="235"/>
      <c r="II208" s="235"/>
      <c r="IJ208" s="235"/>
      <c r="IK208" s="251">
        <f>IK206+IK207</f>
        <v>0</v>
      </c>
      <c r="IL208" s="252">
        <f>IL206+IL207</f>
        <v>0</v>
      </c>
      <c r="IM208" s="251">
        <f>IM206+IM207</f>
        <v>0</v>
      </c>
      <c r="IN208" s="252">
        <f>IN206+IN207</f>
        <v>0</v>
      </c>
      <c r="IQ208" s="257" t="s">
        <v>328</v>
      </c>
      <c r="IR208" s="236"/>
      <c r="IS208" s="236"/>
      <c r="IT208" s="236"/>
      <c r="IU208" s="235"/>
      <c r="IV208" s="235"/>
      <c r="IW208" s="235"/>
      <c r="IX208" s="235"/>
      <c r="IY208" s="235"/>
      <c r="IZ208" s="235"/>
      <c r="JA208" s="235"/>
      <c r="JB208" s="235"/>
      <c r="JC208" s="235"/>
      <c r="JD208" s="235"/>
      <c r="JE208" s="235"/>
      <c r="JF208" s="235"/>
      <c r="JG208" s="235"/>
      <c r="JH208" s="235"/>
      <c r="JI208" s="235"/>
      <c r="JJ208" s="235"/>
      <c r="JK208" s="235"/>
      <c r="JL208" s="235"/>
      <c r="JM208" s="235"/>
      <c r="JN208" s="235"/>
      <c r="JO208" s="251">
        <f>JO206+JO207</f>
        <v>0</v>
      </c>
      <c r="JP208" s="252">
        <f>JP206+JP207</f>
        <v>0</v>
      </c>
      <c r="JQ208" s="251">
        <f>JQ206+JQ207</f>
        <v>0</v>
      </c>
      <c r="JR208" s="252">
        <f>JR206+JR207</f>
        <v>0</v>
      </c>
      <c r="JU208" s="257" t="s">
        <v>328</v>
      </c>
      <c r="JV208" s="236"/>
      <c r="JW208" s="236"/>
      <c r="JX208" s="236"/>
      <c r="JY208" s="235"/>
      <c r="JZ208" s="235"/>
      <c r="KA208" s="235"/>
      <c r="KB208" s="235"/>
      <c r="KC208" s="235"/>
      <c r="KD208" s="235"/>
      <c r="KE208" s="235"/>
      <c r="KF208" s="235"/>
      <c r="KG208" s="235"/>
      <c r="KH208" s="235"/>
      <c r="KI208" s="235"/>
      <c r="KJ208" s="235"/>
      <c r="KK208" s="235"/>
      <c r="KL208" s="235"/>
      <c r="KM208" s="235"/>
      <c r="KN208" s="235"/>
      <c r="KO208" s="235"/>
      <c r="KP208" s="235"/>
      <c r="KQ208" s="235"/>
      <c r="KR208" s="235"/>
      <c r="KS208" s="251">
        <f>KS206+KS207</f>
        <v>0</v>
      </c>
      <c r="KT208" s="252">
        <f>KT206+KT207</f>
        <v>0</v>
      </c>
      <c r="KU208" s="251">
        <f>KU206+KU207</f>
        <v>0</v>
      </c>
      <c r="KV208" s="252">
        <f>KV206+KV207</f>
        <v>0</v>
      </c>
      <c r="LI208" s="1045" t="s">
        <v>494</v>
      </c>
      <c r="LJ208" s="1046"/>
      <c r="LK208" s="1046"/>
      <c r="LL208" s="1046"/>
      <c r="LM208" s="1046"/>
      <c r="LN208" s="1041">
        <f>LK206+LO206</f>
        <v>0</v>
      </c>
      <c r="LO208" s="1042"/>
      <c r="MF208" s="1"/>
    </row>
    <row r="209" spans="65:327" ht="9.75" customHeight="1" thickBot="1" x14ac:dyDescent="0.3">
      <c r="LI209" s="1047"/>
      <c r="LJ209" s="1048"/>
      <c r="LK209" s="1048"/>
      <c r="LL209" s="1048"/>
      <c r="LM209" s="1048"/>
      <c r="LN209" s="1043"/>
      <c r="LO209" s="1044"/>
    </row>
    <row r="210" spans="65:327" ht="30" customHeight="1" thickBot="1" x14ac:dyDescent="0.3">
      <c r="BM210" s="939" t="s">
        <v>491</v>
      </c>
      <c r="BN210" s="940"/>
      <c r="BO210" s="940"/>
      <c r="BP210" s="668">
        <f>BN208+BP208</f>
        <v>0</v>
      </c>
      <c r="CQ210" s="939" t="s">
        <v>491</v>
      </c>
      <c r="CR210" s="940"/>
      <c r="CS210" s="940"/>
      <c r="CT210" s="668">
        <f>CR208+CT208</f>
        <v>0</v>
      </c>
      <c r="DU210" s="939" t="s">
        <v>491</v>
      </c>
      <c r="DV210" s="940"/>
      <c r="DW210" s="940"/>
      <c r="DX210" s="668">
        <f>DV208+DX208</f>
        <v>0</v>
      </c>
      <c r="EY210" s="939" t="s">
        <v>491</v>
      </c>
      <c r="EZ210" s="940"/>
      <c r="FA210" s="940"/>
      <c r="FB210" s="668">
        <f>EZ208+FB208</f>
        <v>0</v>
      </c>
      <c r="GC210" s="939" t="s">
        <v>491</v>
      </c>
      <c r="GD210" s="940"/>
      <c r="GE210" s="940"/>
      <c r="GF210" s="668">
        <f>GD208+GF208</f>
        <v>0</v>
      </c>
      <c r="HG210" s="939" t="s">
        <v>491</v>
      </c>
      <c r="HH210" s="940"/>
      <c r="HI210" s="940"/>
      <c r="HJ210" s="668">
        <f>HH208+HJ208</f>
        <v>0</v>
      </c>
      <c r="IK210" s="939" t="s">
        <v>491</v>
      </c>
      <c r="IL210" s="940"/>
      <c r="IM210" s="940"/>
      <c r="IN210" s="668">
        <f>IL208+IN208</f>
        <v>0</v>
      </c>
      <c r="JO210" s="939" t="s">
        <v>491</v>
      </c>
      <c r="JP210" s="940"/>
      <c r="JQ210" s="940"/>
      <c r="JR210" s="668">
        <f>JP208+JR208</f>
        <v>0</v>
      </c>
      <c r="KS210" s="939" t="s">
        <v>491</v>
      </c>
      <c r="KT210" s="940"/>
      <c r="KU210" s="940"/>
      <c r="KV210" s="668">
        <f>KT208+KV208</f>
        <v>0</v>
      </c>
      <c r="LI210" s="1050" t="s">
        <v>495</v>
      </c>
      <c r="LJ210" s="1051"/>
      <c r="LK210" s="1051"/>
      <c r="LL210" s="1049" t="s">
        <v>492</v>
      </c>
      <c r="LM210" s="1049"/>
      <c r="LN210" s="1056">
        <f>BP212+CT212+DX212+FB212+GF212+HJ212+IN212+JR212+KV212</f>
        <v>0</v>
      </c>
      <c r="LO210" s="1057"/>
    </row>
    <row r="211" spans="65:327" ht="30" customHeight="1" thickBot="1" x14ac:dyDescent="0.3">
      <c r="BM211" s="941" t="s">
        <v>490</v>
      </c>
      <c r="BN211" s="942"/>
      <c r="BO211" s="942"/>
      <c r="BP211" s="943"/>
      <c r="CQ211" s="941" t="s">
        <v>490</v>
      </c>
      <c r="CR211" s="942"/>
      <c r="CS211" s="942"/>
      <c r="CT211" s="943"/>
      <c r="DU211" s="941" t="s">
        <v>490</v>
      </c>
      <c r="DV211" s="942"/>
      <c r="DW211" s="942"/>
      <c r="DX211" s="943"/>
      <c r="EY211" s="941" t="s">
        <v>490</v>
      </c>
      <c r="EZ211" s="942"/>
      <c r="FA211" s="942"/>
      <c r="FB211" s="943"/>
      <c r="GC211" s="941" t="s">
        <v>490</v>
      </c>
      <c r="GD211" s="942"/>
      <c r="GE211" s="942"/>
      <c r="GF211" s="943"/>
      <c r="HG211" s="941" t="s">
        <v>490</v>
      </c>
      <c r="HH211" s="942"/>
      <c r="HI211" s="942"/>
      <c r="HJ211" s="943"/>
      <c r="IK211" s="941" t="s">
        <v>490</v>
      </c>
      <c r="IL211" s="942"/>
      <c r="IM211" s="942"/>
      <c r="IN211" s="943"/>
      <c r="JO211" s="941" t="s">
        <v>490</v>
      </c>
      <c r="JP211" s="942"/>
      <c r="JQ211" s="942"/>
      <c r="JR211" s="943"/>
      <c r="KS211" s="941" t="s">
        <v>490</v>
      </c>
      <c r="KT211" s="942"/>
      <c r="KU211" s="942"/>
      <c r="KV211" s="943"/>
      <c r="LI211" s="1052"/>
      <c r="LJ211" s="1053"/>
      <c r="LK211" s="1053"/>
      <c r="LL211" s="947" t="s">
        <v>493</v>
      </c>
      <c r="LM211" s="947"/>
      <c r="LN211" s="1054">
        <f>BP213+CT213+DX213+FB213+GF213+HJ213+IN213+JR213+KV213</f>
        <v>0</v>
      </c>
      <c r="LO211" s="1055"/>
    </row>
    <row r="212" spans="65:327" ht="15.75" x14ac:dyDescent="0.25">
      <c r="BM212" s="944" t="s">
        <v>492</v>
      </c>
      <c r="BN212" s="945"/>
      <c r="BO212" s="945"/>
      <c r="BP212" s="667">
        <f>SUMIF($X$7:$X$205,1,BN7:BN205)+SUMIF($X$7:$X$205,1,BP7:BP205)+SUMIFS($LD$7:$LD$205,$X$7:$X$205,1,$LG$7:$LG$205,AB2)+SUMIFS($LF$7:$LF$205,$X$7:$X$205,1,$LG$7:$LG$205,AB2)</f>
        <v>0</v>
      </c>
      <c r="CQ212" s="944" t="s">
        <v>492</v>
      </c>
      <c r="CR212" s="945"/>
      <c r="CS212" s="945"/>
      <c r="CT212" s="667">
        <f>SUMIF($X$7:$X$205,1,CR7:CR205)+SUMIF($X$7:$X$205,1,CT7:CT205)+SUMIFS($LD$7:$LD$205,$X$7:$X$205,1,$LG$7:$LG$205,BR2)+SUMIFS($LF$7:$LF$205,$X$7:$X$205,1,$LG$7:$LG$205,BR2)</f>
        <v>0</v>
      </c>
      <c r="DU212" s="944" t="s">
        <v>492</v>
      </c>
      <c r="DV212" s="945"/>
      <c r="DW212" s="945"/>
      <c r="DX212" s="667">
        <f>SUMIF($X$7:$X$205,1,DV7:DV205)+SUMIF($X$7:$X$205,1,DX7:DX205)+SUMIFS($LD$7:$LD$205,$X$7:$X$205,1,$LG$7:$LG$205,CV2)+SUMIFS($LF$7:$LF$205,$X$7:$X$205,1,$LG$7:$LG$205,CV2)</f>
        <v>0</v>
      </c>
      <c r="EY212" s="944" t="s">
        <v>492</v>
      </c>
      <c r="EZ212" s="945"/>
      <c r="FA212" s="945"/>
      <c r="FB212" s="667">
        <f>SUMIF($X$7:$X$205,1,EZ7:EZ205)+SUMIF($X$7:$X$205,1,FB7:FB205)+SUMIFS($LD$7:$LD$205,$X$7:$X$205,1,$LG$7:$LG$205,DZ2)+SUMIFS($LF$7:$LF$205,$X$7:$X$205,1,$LG$7:$LG$205,DZ2)</f>
        <v>0</v>
      </c>
      <c r="GC212" s="944" t="s">
        <v>492</v>
      </c>
      <c r="GD212" s="945"/>
      <c r="GE212" s="945"/>
      <c r="GF212" s="667">
        <f>SUMIF($X$7:$X$205,1,GD7:GD205)+SUMIF($X$7:$X$205,1,GF7:GF205)+SUMIFS($LD$7:$LD$205,$X$7:$X$205,1,$LG$7:$LG$205,FD2)+SUMIFS($LF$7:$LF$205,$X$7:$X$205,1,$LG$7:$LG$205,FD2)</f>
        <v>0</v>
      </c>
      <c r="HG212" s="944" t="s">
        <v>492</v>
      </c>
      <c r="HH212" s="945"/>
      <c r="HI212" s="945"/>
      <c r="HJ212" s="667">
        <f>SUMIF($X$7:$X$205,1,HH7:HH205)+SUMIF($X$7:$X$205,1,HJ7:HJ205)+SUMIFS($LD$7:$LD$205,$X$7:$X$205,1,$LG$7:$LG$205,GH2)+SUMIFS($LF$7:$LF$205,$X$7:$X$205,1,$LG$7:$LG$205,GH2)</f>
        <v>0</v>
      </c>
      <c r="IK212" s="944" t="s">
        <v>492</v>
      </c>
      <c r="IL212" s="945"/>
      <c r="IM212" s="945"/>
      <c r="IN212" s="667">
        <f>SUMIF($X$7:$X$205,1,IL7:IL205)+SUMIF($X$7:$X$205,1,IN7:IN205)+SUMIFS($LD$7:$LD$205,$X$7:$X$205,1,$LG$7:$LG$205,HL2)+SUMIFS($LF$7:$LF$205,$X$7:$X$205,1,$LG$7:$LG$205,HL2)</f>
        <v>0</v>
      </c>
      <c r="JO212" s="944" t="s">
        <v>492</v>
      </c>
      <c r="JP212" s="945"/>
      <c r="JQ212" s="945"/>
      <c r="JR212" s="667">
        <f>SUMIF($X$7:$X$205,1,JP7:JP205)+SUMIF($X$7:$X$205,1,JR7:JR205)+SUMIFS($LD$7:$LD$205,$X$7:$X$205,1,$LG$7:$LG$205,IP2)+SUMIFS($LF$7:$LF$205,$X$7:$X$205,1,$LG$7:$LG$205,IP2)</f>
        <v>0</v>
      </c>
      <c r="KS212" s="944" t="s">
        <v>492</v>
      </c>
      <c r="KT212" s="945"/>
      <c r="KU212" s="945"/>
      <c r="KV212" s="667">
        <f>SUMIF($X$7:$X$205,1,KT7:KT205)+SUMIF($X$7:$X$205,1,KV7:KV205)+SUMIFS($LD$7:$LD$205,$X$7:$X$205,1,$LG$7:$LG$205,JT2)+SUMIFS($LF$7:$LF$205,$X$7:$X$205,1,$LG$7:$LG$205,JT2)</f>
        <v>0</v>
      </c>
      <c r="LI212" s="4"/>
      <c r="LJ212" s="4"/>
      <c r="LK212" s="4"/>
    </row>
    <row r="213" spans="65:327" ht="16.5" thickBot="1" x14ac:dyDescent="0.3">
      <c r="BM213" s="946" t="s">
        <v>493</v>
      </c>
      <c r="BN213" s="947"/>
      <c r="BO213" s="947"/>
      <c r="BP213" s="669">
        <f>BP210-BP212</f>
        <v>0</v>
      </c>
      <c r="CQ213" s="946" t="s">
        <v>493</v>
      </c>
      <c r="CR213" s="947"/>
      <c r="CS213" s="947"/>
      <c r="CT213" s="669">
        <f>CT210-CT212</f>
        <v>0</v>
      </c>
      <c r="DU213" s="946" t="s">
        <v>493</v>
      </c>
      <c r="DV213" s="947"/>
      <c r="DW213" s="947"/>
      <c r="DX213" s="669">
        <f>DX210-DX212</f>
        <v>0</v>
      </c>
      <c r="EY213" s="946" t="s">
        <v>493</v>
      </c>
      <c r="EZ213" s="947"/>
      <c r="FA213" s="947"/>
      <c r="FB213" s="669">
        <f>FB210-FB212</f>
        <v>0</v>
      </c>
      <c r="GC213" s="946" t="s">
        <v>493</v>
      </c>
      <c r="GD213" s="947"/>
      <c r="GE213" s="947"/>
      <c r="GF213" s="669">
        <f>GF210-GF212</f>
        <v>0</v>
      </c>
      <c r="HG213" s="946" t="s">
        <v>493</v>
      </c>
      <c r="HH213" s="947"/>
      <c r="HI213" s="947"/>
      <c r="HJ213" s="669">
        <f>HJ210-HJ212</f>
        <v>0</v>
      </c>
      <c r="IK213" s="946" t="s">
        <v>493</v>
      </c>
      <c r="IL213" s="947"/>
      <c r="IM213" s="947"/>
      <c r="IN213" s="669">
        <f>IN210-IN212</f>
        <v>0</v>
      </c>
      <c r="JO213" s="946" t="s">
        <v>493</v>
      </c>
      <c r="JP213" s="947"/>
      <c r="JQ213" s="947"/>
      <c r="JR213" s="669">
        <f>JR210-JR212</f>
        <v>0</v>
      </c>
      <c r="KS213" s="946" t="s">
        <v>493</v>
      </c>
      <c r="KT213" s="947"/>
      <c r="KU213" s="947"/>
      <c r="KV213" s="669">
        <f>KV210-KV212</f>
        <v>0</v>
      </c>
    </row>
    <row r="215" spans="65:327" ht="15.75" x14ac:dyDescent="0.25">
      <c r="BP215" s="299"/>
    </row>
  </sheetData>
  <sheetProtection algorithmName="SHA-512" hashValue="FdMdExE3ziLUPj7mArKbnwPU8huGvezv9NUGREVhB9Jnwrn6tk0N6fCzum3vG1l+WeWinwffIRyohsGFzSam8Q==" saltValue="3pSrCPeva9Q/x/6gs5gVZg==" spinCount="100000" sheet="1" objects="1" scenarios="1"/>
  <mergeCells count="600">
    <mergeCell ref="LN208:LO209"/>
    <mergeCell ref="LI208:LM209"/>
    <mergeCell ref="LL211:LM211"/>
    <mergeCell ref="LL210:LM210"/>
    <mergeCell ref="LI210:LK211"/>
    <mergeCell ref="LN211:LO211"/>
    <mergeCell ref="LN210:LO210"/>
    <mergeCell ref="JO210:JQ210"/>
    <mergeCell ref="JO211:JR211"/>
    <mergeCell ref="JO212:JQ212"/>
    <mergeCell ref="JO213:JQ213"/>
    <mergeCell ref="KS210:KU210"/>
    <mergeCell ref="KS211:KV211"/>
    <mergeCell ref="KS212:KU212"/>
    <mergeCell ref="KS213:KU213"/>
    <mergeCell ref="GC210:GE210"/>
    <mergeCell ref="GC211:GF211"/>
    <mergeCell ref="GC212:GE212"/>
    <mergeCell ref="GC213:GE213"/>
    <mergeCell ref="HG210:HI210"/>
    <mergeCell ref="HG211:HJ211"/>
    <mergeCell ref="HG212:HI212"/>
    <mergeCell ref="HG213:HI213"/>
    <mergeCell ref="IK210:IM210"/>
    <mergeCell ref="IK211:IN211"/>
    <mergeCell ref="IK212:IM212"/>
    <mergeCell ref="IK213:IM213"/>
    <mergeCell ref="CQ210:CS210"/>
    <mergeCell ref="CQ211:CT211"/>
    <mergeCell ref="CQ212:CS212"/>
    <mergeCell ref="CQ213:CS213"/>
    <mergeCell ref="DU210:DW210"/>
    <mergeCell ref="DU211:DX211"/>
    <mergeCell ref="DU212:DW212"/>
    <mergeCell ref="DU213:DW213"/>
    <mergeCell ref="EY210:FA210"/>
    <mergeCell ref="EY211:FB211"/>
    <mergeCell ref="EY212:FA212"/>
    <mergeCell ref="EY213:FA213"/>
    <mergeCell ref="LR4:LS4"/>
    <mergeCell ref="LV4:LW4"/>
    <mergeCell ref="LX4:LY4"/>
    <mergeCell ref="LR5:LS5"/>
    <mergeCell ref="LV5:LW5"/>
    <mergeCell ref="LX5:LY5"/>
    <mergeCell ref="LJ2:LY3"/>
    <mergeCell ref="LT4:LU4"/>
    <mergeCell ref="LT5:LU5"/>
    <mergeCell ref="IE4:IE6"/>
    <mergeCell ref="IF4:IF6"/>
    <mergeCell ref="IG4:IG6"/>
    <mergeCell ref="IH4:IH6"/>
    <mergeCell ref="II4:II6"/>
    <mergeCell ref="IJ4:IJ6"/>
    <mergeCell ref="IQ3:IS3"/>
    <mergeCell ref="IT3:IV3"/>
    <mergeCell ref="HV3:HX3"/>
    <mergeCell ref="HY3:IA3"/>
    <mergeCell ref="IB3:ID3"/>
    <mergeCell ref="IE3:IG3"/>
    <mergeCell ref="IH3:IJ3"/>
    <mergeCell ref="HV4:HV6"/>
    <mergeCell ref="HW4:HW6"/>
    <mergeCell ref="HX4:HX6"/>
    <mergeCell ref="HY4:HY6"/>
    <mergeCell ref="HZ4:HZ6"/>
    <mergeCell ref="IA4:IA6"/>
    <mergeCell ref="IB4:IB6"/>
    <mergeCell ref="IC4:IC6"/>
    <mergeCell ref="ID4:ID6"/>
    <mergeCell ref="IQ4:IQ6"/>
    <mergeCell ref="IR4:IR6"/>
    <mergeCell ref="JK4:JK6"/>
    <mergeCell ref="JL4:JL6"/>
    <mergeCell ref="JM4:JM6"/>
    <mergeCell ref="JN4:JN6"/>
    <mergeCell ref="KM4:KM6"/>
    <mergeCell ref="JO3:JP3"/>
    <mergeCell ref="JQ3:JR3"/>
    <mergeCell ref="JO4:JO6"/>
    <mergeCell ref="JP4:JP6"/>
    <mergeCell ref="JQ4:JQ6"/>
    <mergeCell ref="JR4:JR6"/>
    <mergeCell ref="JU3:JW3"/>
    <mergeCell ref="JX3:JZ3"/>
    <mergeCell ref="KA3:KC3"/>
    <mergeCell ref="KD3:KF3"/>
    <mergeCell ref="KG3:KI3"/>
    <mergeCell ref="KJ3:KL3"/>
    <mergeCell ref="KM3:KO3"/>
    <mergeCell ref="HG3:HH3"/>
    <mergeCell ref="HI3:HJ3"/>
    <mergeCell ref="HG4:HG6"/>
    <mergeCell ref="HH4:HH6"/>
    <mergeCell ref="HI4:HI6"/>
    <mergeCell ref="HJ4:HJ6"/>
    <mergeCell ref="GY4:GY6"/>
    <mergeCell ref="GZ4:GZ6"/>
    <mergeCell ref="HA4:HA6"/>
    <mergeCell ref="HB4:HB6"/>
    <mergeCell ref="HC4:HC6"/>
    <mergeCell ref="HD4:HD6"/>
    <mergeCell ref="HE4:HE6"/>
    <mergeCell ref="HF4:HF6"/>
    <mergeCell ref="DW3:DX3"/>
    <mergeCell ref="DW4:DW6"/>
    <mergeCell ref="DX4:DX6"/>
    <mergeCell ref="EA4:EA6"/>
    <mergeCell ref="EB4:EB6"/>
    <mergeCell ref="EC4:EC6"/>
    <mergeCell ref="ED4:ED6"/>
    <mergeCell ref="EE4:EE6"/>
    <mergeCell ref="EF4:EF6"/>
    <mergeCell ref="O4:O5"/>
    <mergeCell ref="K2:K5"/>
    <mergeCell ref="C11:D11"/>
    <mergeCell ref="C65:D65"/>
    <mergeCell ref="LI2:LI3"/>
    <mergeCell ref="LJ4:LM4"/>
    <mergeCell ref="LN4:LQ4"/>
    <mergeCell ref="LJ5:LJ6"/>
    <mergeCell ref="LK5:LK6"/>
    <mergeCell ref="LL5:LL6"/>
    <mergeCell ref="LM5:LM6"/>
    <mergeCell ref="LN5:LN6"/>
    <mergeCell ref="LO5:LO6"/>
    <mergeCell ref="LP5:LP6"/>
    <mergeCell ref="LQ5:LQ6"/>
    <mergeCell ref="DU3:DV3"/>
    <mergeCell ref="EY3:EZ3"/>
    <mergeCell ref="DU4:DU6"/>
    <mergeCell ref="DV4:DV6"/>
    <mergeCell ref="FA3:FB3"/>
    <mergeCell ref="BM3:BN3"/>
    <mergeCell ref="BO3:BP3"/>
    <mergeCell ref="BP4:BP6"/>
    <mergeCell ref="BO4:BO6"/>
    <mergeCell ref="B1:E1"/>
    <mergeCell ref="C3:C4"/>
    <mergeCell ref="E3:J3"/>
    <mergeCell ref="F4:F5"/>
    <mergeCell ref="C111:D111"/>
    <mergeCell ref="C61:D61"/>
    <mergeCell ref="C63:D63"/>
    <mergeCell ref="C15:D15"/>
    <mergeCell ref="C41:D41"/>
    <mergeCell ref="C19:D19"/>
    <mergeCell ref="C21:D21"/>
    <mergeCell ref="C23:D23"/>
    <mergeCell ref="C25:D25"/>
    <mergeCell ref="C27:D27"/>
    <mergeCell ref="C29:D29"/>
    <mergeCell ref="C31:D31"/>
    <mergeCell ref="C33:D33"/>
    <mergeCell ref="C35:D35"/>
    <mergeCell ref="C37:D37"/>
    <mergeCell ref="C39:D39"/>
    <mergeCell ref="C85:D85"/>
    <mergeCell ref="C87:D87"/>
    <mergeCell ref="C59:D59"/>
    <mergeCell ref="C7:D7"/>
    <mergeCell ref="C203:D203"/>
    <mergeCell ref="C205:D205"/>
    <mergeCell ref="C117:D117"/>
    <mergeCell ref="C131:D131"/>
    <mergeCell ref="C9:D9"/>
    <mergeCell ref="C103:D103"/>
    <mergeCell ref="C105:D105"/>
    <mergeCell ref="C91:D91"/>
    <mergeCell ref="C93:D93"/>
    <mergeCell ref="C95:D95"/>
    <mergeCell ref="C97:D97"/>
    <mergeCell ref="C99:D99"/>
    <mergeCell ref="C101:D101"/>
    <mergeCell ref="C89:D89"/>
    <mergeCell ref="C67:D67"/>
    <mergeCell ref="C69:D69"/>
    <mergeCell ref="C71:D71"/>
    <mergeCell ref="C73:D73"/>
    <mergeCell ref="C75:D75"/>
    <mergeCell ref="C77:D77"/>
    <mergeCell ref="C79:D79"/>
    <mergeCell ref="C81:D81"/>
    <mergeCell ref="C83:D83"/>
    <mergeCell ref="C13:D13"/>
    <mergeCell ref="CZ3:DB3"/>
    <mergeCell ref="DC3:DE3"/>
    <mergeCell ref="DF3:DH3"/>
    <mergeCell ref="DI3:DK3"/>
    <mergeCell ref="C113:D113"/>
    <mergeCell ref="C115:D115"/>
    <mergeCell ref="C107:D107"/>
    <mergeCell ref="C109:D109"/>
    <mergeCell ref="C17:D17"/>
    <mergeCell ref="C43:D43"/>
    <mergeCell ref="C45:D45"/>
    <mergeCell ref="C47:D47"/>
    <mergeCell ref="C49:D49"/>
    <mergeCell ref="C51:D51"/>
    <mergeCell ref="C53:D53"/>
    <mergeCell ref="C55:D55"/>
    <mergeCell ref="C57:D57"/>
    <mergeCell ref="T3:T5"/>
    <mergeCell ref="U3:U5"/>
    <mergeCell ref="E4:E5"/>
    <mergeCell ref="G4:G5"/>
    <mergeCell ref="H4:H5"/>
    <mergeCell ref="I4:I5"/>
    <mergeCell ref="J4:J5"/>
    <mergeCell ref="CQ3:CR3"/>
    <mergeCell ref="CS3:CT3"/>
    <mergeCell ref="CQ4:CQ6"/>
    <mergeCell ref="CR4:CR6"/>
    <mergeCell ref="CS4:CS6"/>
    <mergeCell ref="CT4:CT6"/>
    <mergeCell ref="BV3:BX3"/>
    <mergeCell ref="BY3:CA3"/>
    <mergeCell ref="CB3:CD3"/>
    <mergeCell ref="CE3:CG3"/>
    <mergeCell ref="CH3:CJ3"/>
    <mergeCell ref="CK3:CM3"/>
    <mergeCell ref="CN3:CP3"/>
    <mergeCell ref="BV4:BV6"/>
    <mergeCell ref="BW4:BW6"/>
    <mergeCell ref="BX4:BX6"/>
    <mergeCell ref="BY4:BY6"/>
    <mergeCell ref="BZ4:BZ6"/>
    <mergeCell ref="CJ4:CJ6"/>
    <mergeCell ref="CK4:CK6"/>
    <mergeCell ref="CL4:CL6"/>
    <mergeCell ref="CM4:CM6"/>
    <mergeCell ref="CN4:CN6"/>
    <mergeCell ref="CO4:CO6"/>
    <mergeCell ref="GC3:GD3"/>
    <mergeCell ref="GE3:GF3"/>
    <mergeCell ref="GC4:GC6"/>
    <mergeCell ref="GD4:GD6"/>
    <mergeCell ref="GE4:GE6"/>
    <mergeCell ref="GF4:GF6"/>
    <mergeCell ref="FU4:FU6"/>
    <mergeCell ref="FV4:FV6"/>
    <mergeCell ref="FW4:FW6"/>
    <mergeCell ref="FX4:FX6"/>
    <mergeCell ref="FY4:FY6"/>
    <mergeCell ref="FZ4:FZ6"/>
    <mergeCell ref="GA4:GA6"/>
    <mergeCell ref="GB4:GB6"/>
    <mergeCell ref="AY4:AY6"/>
    <mergeCell ref="AX4:AX6"/>
    <mergeCell ref="AK4:AK6"/>
    <mergeCell ref="AJ4:AJ6"/>
    <mergeCell ref="AI4:AI6"/>
    <mergeCell ref="AH4:AH6"/>
    <mergeCell ref="AG4:AG6"/>
    <mergeCell ref="LE4:LE6"/>
    <mergeCell ref="LF4:LF6"/>
    <mergeCell ref="IK4:IK6"/>
    <mergeCell ref="IL4:IL6"/>
    <mergeCell ref="IM4:IM6"/>
    <mergeCell ref="IN4:IN6"/>
    <mergeCell ref="CP4:CP6"/>
    <mergeCell ref="EG4:EG6"/>
    <mergeCell ref="EH4:EH6"/>
    <mergeCell ref="EI4:EI6"/>
    <mergeCell ref="EJ4:EJ6"/>
    <mergeCell ref="EK4:EK6"/>
    <mergeCell ref="EL4:EL6"/>
    <mergeCell ref="EM4:EM6"/>
    <mergeCell ref="EN4:EN6"/>
    <mergeCell ref="EO4:EO6"/>
    <mergeCell ref="EP4:EP6"/>
    <mergeCell ref="AU3:AW3"/>
    <mergeCell ref="AU4:AU6"/>
    <mergeCell ref="AV4:AV6"/>
    <mergeCell ref="AW4:AW6"/>
    <mergeCell ref="AO3:AQ3"/>
    <mergeCell ref="AO4:AO6"/>
    <mergeCell ref="AP4:AP6"/>
    <mergeCell ref="AQ4:AQ6"/>
    <mergeCell ref="AR3:AT3"/>
    <mergeCell ref="AR4:AR6"/>
    <mergeCell ref="BS3:BU3"/>
    <mergeCell ref="BS4:BS6"/>
    <mergeCell ref="BT4:BT6"/>
    <mergeCell ref="BU4:BU6"/>
    <mergeCell ref="BJ3:BL3"/>
    <mergeCell ref="BG3:BI3"/>
    <mergeCell ref="BD3:BF3"/>
    <mergeCell ref="BA3:BC3"/>
    <mergeCell ref="AX3:AZ3"/>
    <mergeCell ref="BN4:BN6"/>
    <mergeCell ref="BM4:BM6"/>
    <mergeCell ref="BL4:BL6"/>
    <mergeCell ref="BK4:BK6"/>
    <mergeCell ref="BJ4:BJ6"/>
    <mergeCell ref="BI4:BI6"/>
    <mergeCell ref="BH4:BH6"/>
    <mergeCell ref="BG4:BG6"/>
    <mergeCell ref="BF4:BF6"/>
    <mergeCell ref="BE4:BE6"/>
    <mergeCell ref="BD4:BD6"/>
    <mergeCell ref="BC4:BC6"/>
    <mergeCell ref="BB4:BB6"/>
    <mergeCell ref="BA4:BA6"/>
    <mergeCell ref="AZ4:AZ6"/>
    <mergeCell ref="CA4:CA6"/>
    <mergeCell ref="CB4:CB6"/>
    <mergeCell ref="CC4:CC6"/>
    <mergeCell ref="CD4:CD6"/>
    <mergeCell ref="CE4:CE6"/>
    <mergeCell ref="CF4:CF6"/>
    <mergeCell ref="CG4:CG6"/>
    <mergeCell ref="CH4:CH6"/>
    <mergeCell ref="CI4:CI6"/>
    <mergeCell ref="DI4:DI6"/>
    <mergeCell ref="DJ4:DJ6"/>
    <mergeCell ref="DK4:DK6"/>
    <mergeCell ref="DL4:DL6"/>
    <mergeCell ref="DM4:DM6"/>
    <mergeCell ref="DN4:DN6"/>
    <mergeCell ref="DO4:DO6"/>
    <mergeCell ref="DP4:DP6"/>
    <mergeCell ref="DQ4:DQ6"/>
    <mergeCell ref="DR4:DR6"/>
    <mergeCell ref="DS4:DS6"/>
    <mergeCell ref="DT4:DT6"/>
    <mergeCell ref="CW3:CY3"/>
    <mergeCell ref="EA3:EC3"/>
    <mergeCell ref="ED3:EF3"/>
    <mergeCell ref="EG3:EI3"/>
    <mergeCell ref="EJ3:EL3"/>
    <mergeCell ref="EM3:EO3"/>
    <mergeCell ref="DL3:DN3"/>
    <mergeCell ref="DO3:DQ3"/>
    <mergeCell ref="DR3:DT3"/>
    <mergeCell ref="CW4:CW6"/>
    <mergeCell ref="CX4:CX6"/>
    <mergeCell ref="CY4:CY6"/>
    <mergeCell ref="CZ4:CZ6"/>
    <mergeCell ref="DA4:DA6"/>
    <mergeCell ref="DB4:DB6"/>
    <mergeCell ref="DC4:DC6"/>
    <mergeCell ref="DD4:DD6"/>
    <mergeCell ref="DE4:DE6"/>
    <mergeCell ref="DF4:DF6"/>
    <mergeCell ref="DG4:DG6"/>
    <mergeCell ref="DH4:DH6"/>
    <mergeCell ref="ET4:ET6"/>
    <mergeCell ref="EU4:EU6"/>
    <mergeCell ref="EV4:EV6"/>
    <mergeCell ref="EW4:EW6"/>
    <mergeCell ref="FE3:FG3"/>
    <mergeCell ref="FH3:FJ3"/>
    <mergeCell ref="EP3:ER3"/>
    <mergeCell ref="ES3:EU3"/>
    <mergeCell ref="EY4:EY6"/>
    <mergeCell ref="EZ4:EZ6"/>
    <mergeCell ref="FA4:FA6"/>
    <mergeCell ref="FB4:FB6"/>
    <mergeCell ref="EX4:EX6"/>
    <mergeCell ref="EV3:EX3"/>
    <mergeCell ref="EQ4:EQ6"/>
    <mergeCell ref="ER4:ER6"/>
    <mergeCell ref="ES4:ES6"/>
    <mergeCell ref="FK3:FM3"/>
    <mergeCell ref="FN3:FP3"/>
    <mergeCell ref="FQ3:FS3"/>
    <mergeCell ref="FT3:FV3"/>
    <mergeCell ref="FW3:FY3"/>
    <mergeCell ref="FZ3:GB3"/>
    <mergeCell ref="FE4:FE6"/>
    <mergeCell ref="FF4:FF6"/>
    <mergeCell ref="FG4:FG6"/>
    <mergeCell ref="FH4:FH6"/>
    <mergeCell ref="FI4:FI6"/>
    <mergeCell ref="FJ4:FJ6"/>
    <mergeCell ref="FK4:FK6"/>
    <mergeCell ref="FL4:FL6"/>
    <mergeCell ref="FM4:FM6"/>
    <mergeCell ref="FN4:FN6"/>
    <mergeCell ref="FO4:FO6"/>
    <mergeCell ref="FP4:FP6"/>
    <mergeCell ref="FQ4:FQ6"/>
    <mergeCell ref="FR4:FR6"/>
    <mergeCell ref="FS4:FS6"/>
    <mergeCell ref="FT4:FT6"/>
    <mergeCell ref="GI3:GK3"/>
    <mergeCell ref="GL3:GN3"/>
    <mergeCell ref="GO3:GQ3"/>
    <mergeCell ref="GR3:GT3"/>
    <mergeCell ref="GU3:GW3"/>
    <mergeCell ref="GX3:GZ3"/>
    <mergeCell ref="HA3:HC3"/>
    <mergeCell ref="HD3:HF3"/>
    <mergeCell ref="GI4:GI6"/>
    <mergeCell ref="GJ4:GJ6"/>
    <mergeCell ref="GK4:GK6"/>
    <mergeCell ref="GL4:GL6"/>
    <mergeCell ref="GM4:GM6"/>
    <mergeCell ref="GN4:GN6"/>
    <mergeCell ref="GO4:GO6"/>
    <mergeCell ref="GP4:GP6"/>
    <mergeCell ref="GQ4:GQ6"/>
    <mergeCell ref="GR4:GR6"/>
    <mergeCell ref="GS4:GS6"/>
    <mergeCell ref="GT4:GT6"/>
    <mergeCell ref="GU4:GU6"/>
    <mergeCell ref="GV4:GV6"/>
    <mergeCell ref="GW4:GW6"/>
    <mergeCell ref="GX4:GX6"/>
    <mergeCell ref="HM4:HM6"/>
    <mergeCell ref="HN4:HN6"/>
    <mergeCell ref="HO4:HO6"/>
    <mergeCell ref="HP4:HP6"/>
    <mergeCell ref="HQ4:HQ6"/>
    <mergeCell ref="HR4:HR6"/>
    <mergeCell ref="HS4:HS6"/>
    <mergeCell ref="HT4:HT6"/>
    <mergeCell ref="HU4:HU6"/>
    <mergeCell ref="HM3:HO3"/>
    <mergeCell ref="HP3:HR3"/>
    <mergeCell ref="HS3:HU3"/>
    <mergeCell ref="IW3:IY3"/>
    <mergeCell ref="IZ3:JB3"/>
    <mergeCell ref="JC3:JE3"/>
    <mergeCell ref="JF3:JH3"/>
    <mergeCell ref="JI3:JK3"/>
    <mergeCell ref="JL3:JN3"/>
    <mergeCell ref="IK3:IL3"/>
    <mergeCell ref="IM3:IN3"/>
    <mergeCell ref="IS4:IS6"/>
    <mergeCell ref="IT4:IT6"/>
    <mergeCell ref="IU4:IU6"/>
    <mergeCell ref="IV4:IV6"/>
    <mergeCell ref="IW4:IW6"/>
    <mergeCell ref="IX4:IX6"/>
    <mergeCell ref="IY4:IY6"/>
    <mergeCell ref="IZ4:IZ6"/>
    <mergeCell ref="JA4:JA6"/>
    <mergeCell ref="JB4:JB6"/>
    <mergeCell ref="JC4:JC6"/>
    <mergeCell ref="JD4:JD6"/>
    <mergeCell ref="JE4:JE6"/>
    <mergeCell ref="JF4:JF6"/>
    <mergeCell ref="JG4:JG6"/>
    <mergeCell ref="JH4:JH6"/>
    <mergeCell ref="JI4:JI6"/>
    <mergeCell ref="JJ4:JJ6"/>
    <mergeCell ref="KP3:KR3"/>
    <mergeCell ref="JU4:JU6"/>
    <mergeCell ref="JV4:JV6"/>
    <mergeCell ref="JW4:JW6"/>
    <mergeCell ref="JX4:JX6"/>
    <mergeCell ref="JY4:JY6"/>
    <mergeCell ref="JZ4:JZ6"/>
    <mergeCell ref="KA4:KA6"/>
    <mergeCell ref="KB4:KB6"/>
    <mergeCell ref="KC4:KC6"/>
    <mergeCell ref="KD4:KD6"/>
    <mergeCell ref="KE4:KE6"/>
    <mergeCell ref="KF4:KF6"/>
    <mergeCell ref="KG4:KG6"/>
    <mergeCell ref="KH4:KH6"/>
    <mergeCell ref="KI4:KI6"/>
    <mergeCell ref="KJ4:KJ6"/>
    <mergeCell ref="KK4:KK6"/>
    <mergeCell ref="KL4:KL6"/>
    <mergeCell ref="KN4:KN6"/>
    <mergeCell ref="KO4:KO6"/>
    <mergeCell ref="KP4:KP6"/>
    <mergeCell ref="KQ4:KQ6"/>
    <mergeCell ref="KR4:KR6"/>
    <mergeCell ref="KZ3:LB3"/>
    <mergeCell ref="KZ4:KZ6"/>
    <mergeCell ref="LB4:LB6"/>
    <mergeCell ref="LA4:LA6"/>
    <mergeCell ref="KV4:KV6"/>
    <mergeCell ref="KX2:KX3"/>
    <mergeCell ref="KS3:KT3"/>
    <mergeCell ref="KU3:KV3"/>
    <mergeCell ref="KS4:KS6"/>
    <mergeCell ref="KT4:KT6"/>
    <mergeCell ref="KU4:KU6"/>
    <mergeCell ref="KY2:LG2"/>
    <mergeCell ref="LG3:LG6"/>
    <mergeCell ref="LC3:LD3"/>
    <mergeCell ref="LE3:LF3"/>
    <mergeCell ref="LC4:LC6"/>
    <mergeCell ref="LD4:LD6"/>
    <mergeCell ref="KY3:KY5"/>
    <mergeCell ref="C125:D125"/>
    <mergeCell ref="C127:D127"/>
    <mergeCell ref="C129:D129"/>
    <mergeCell ref="C133:D133"/>
    <mergeCell ref="C135:D135"/>
    <mergeCell ref="C137:D137"/>
    <mergeCell ref="C159:D159"/>
    <mergeCell ref="C152:D152"/>
    <mergeCell ref="C154:D154"/>
    <mergeCell ref="C156:D156"/>
    <mergeCell ref="C158:D158"/>
    <mergeCell ref="C136:D136"/>
    <mergeCell ref="C144:D144"/>
    <mergeCell ref="C146:D146"/>
    <mergeCell ref="C148:D148"/>
    <mergeCell ref="C139:D139"/>
    <mergeCell ref="C141:D141"/>
    <mergeCell ref="C143:D143"/>
    <mergeCell ref="C149:D149"/>
    <mergeCell ref="C151:D151"/>
    <mergeCell ref="C153:D153"/>
    <mergeCell ref="C155:D155"/>
    <mergeCell ref="C157:D157"/>
    <mergeCell ref="C138:D138"/>
    <mergeCell ref="C176:D176"/>
    <mergeCell ref="C161:D161"/>
    <mergeCell ref="C163:D163"/>
    <mergeCell ref="C165:D165"/>
    <mergeCell ref="C173:D173"/>
    <mergeCell ref="C167:D167"/>
    <mergeCell ref="C169:D169"/>
    <mergeCell ref="C171:D171"/>
    <mergeCell ref="C145:D145"/>
    <mergeCell ref="C166:D166"/>
    <mergeCell ref="C168:D168"/>
    <mergeCell ref="C170:D170"/>
    <mergeCell ref="C172:D172"/>
    <mergeCell ref="C174:D174"/>
    <mergeCell ref="C185:D185"/>
    <mergeCell ref="C187:D187"/>
    <mergeCell ref="C189:D189"/>
    <mergeCell ref="C147:D147"/>
    <mergeCell ref="C175:D175"/>
    <mergeCell ref="C177:D177"/>
    <mergeCell ref="C201:D201"/>
    <mergeCell ref="C183:D183"/>
    <mergeCell ref="C191:D191"/>
    <mergeCell ref="C193:D193"/>
    <mergeCell ref="C195:D195"/>
    <mergeCell ref="C150:D150"/>
    <mergeCell ref="C179:D179"/>
    <mergeCell ref="C178:D178"/>
    <mergeCell ref="C180:D180"/>
    <mergeCell ref="C182:D182"/>
    <mergeCell ref="C184:D184"/>
    <mergeCell ref="C186:D186"/>
    <mergeCell ref="C188:D188"/>
    <mergeCell ref="C190:D190"/>
    <mergeCell ref="C192:D192"/>
    <mergeCell ref="C160:D160"/>
    <mergeCell ref="C162:D162"/>
    <mergeCell ref="C164:D164"/>
    <mergeCell ref="C118:D118"/>
    <mergeCell ref="C120:D120"/>
    <mergeCell ref="C122:D122"/>
    <mergeCell ref="C124:D124"/>
    <mergeCell ref="AS4:AS6"/>
    <mergeCell ref="AT4:AT6"/>
    <mergeCell ref="AL3:AN3"/>
    <mergeCell ref="AL4:AL6"/>
    <mergeCell ref="AM4:AM6"/>
    <mergeCell ref="AN4:AN6"/>
    <mergeCell ref="AF4:AF6"/>
    <mergeCell ref="AI3:AK3"/>
    <mergeCell ref="AF3:AH3"/>
    <mergeCell ref="AC3:AE3"/>
    <mergeCell ref="AE4:AE6"/>
    <mergeCell ref="AD4:AD6"/>
    <mergeCell ref="AC4:AC6"/>
    <mergeCell ref="S3:S5"/>
    <mergeCell ref="L4:L5"/>
    <mergeCell ref="M4:M5"/>
    <mergeCell ref="N4:N5"/>
    <mergeCell ref="R3:R5"/>
    <mergeCell ref="P2:P6"/>
    <mergeCell ref="L3:O3"/>
    <mergeCell ref="BM210:BO210"/>
    <mergeCell ref="BM211:BP211"/>
    <mergeCell ref="BM212:BO212"/>
    <mergeCell ref="BM213:BO213"/>
    <mergeCell ref="C202:D202"/>
    <mergeCell ref="C204:D204"/>
    <mergeCell ref="Z2:Z5"/>
    <mergeCell ref="C194:D194"/>
    <mergeCell ref="C196:D196"/>
    <mergeCell ref="C198:D198"/>
    <mergeCell ref="C200:D200"/>
    <mergeCell ref="C126:D126"/>
    <mergeCell ref="C128:D128"/>
    <mergeCell ref="C130:D130"/>
    <mergeCell ref="C132:D132"/>
    <mergeCell ref="C134:D134"/>
    <mergeCell ref="C197:D197"/>
    <mergeCell ref="C199:D199"/>
    <mergeCell ref="C119:D119"/>
    <mergeCell ref="C121:D121"/>
    <mergeCell ref="C123:D123"/>
    <mergeCell ref="C181:D181"/>
    <mergeCell ref="C140:D140"/>
    <mergeCell ref="C142:D142"/>
  </mergeCells>
  <conditionalFormatting sqref="M7">
    <cfRule type="expression" dxfId="491" priority="539">
      <formula>$M7&gt;$E7</formula>
    </cfRule>
  </conditionalFormatting>
  <conditionalFormatting sqref="M9:M104">
    <cfRule type="expression" dxfId="490" priority="538">
      <formula>$M9&gt;$E9</formula>
    </cfRule>
  </conditionalFormatting>
  <conditionalFormatting sqref="M106">
    <cfRule type="expression" dxfId="489" priority="528">
      <formula>$M106&gt;$E106</formula>
    </cfRule>
  </conditionalFormatting>
  <conditionalFormatting sqref="M105">
    <cfRule type="expression" dxfId="488" priority="530">
      <formula>$M105&gt;$E105</formula>
    </cfRule>
  </conditionalFormatting>
  <conditionalFormatting sqref="M107">
    <cfRule type="expression" dxfId="487" priority="524">
      <formula>$M107&gt;$E107</formula>
    </cfRule>
  </conditionalFormatting>
  <conditionalFormatting sqref="M108">
    <cfRule type="expression" dxfId="486" priority="522">
      <formula>$M108&gt;$E108</formula>
    </cfRule>
  </conditionalFormatting>
  <conditionalFormatting sqref="M109">
    <cfRule type="expression" dxfId="485" priority="518">
      <formula>$M109&gt;$E109</formula>
    </cfRule>
  </conditionalFormatting>
  <conditionalFormatting sqref="M110">
    <cfRule type="expression" dxfId="484" priority="516">
      <formula>$M110&gt;$E110</formula>
    </cfRule>
  </conditionalFormatting>
  <conditionalFormatting sqref="M111">
    <cfRule type="expression" dxfId="483" priority="512">
      <formula>$M111&gt;$E111</formula>
    </cfRule>
  </conditionalFormatting>
  <conditionalFormatting sqref="M112">
    <cfRule type="expression" dxfId="482" priority="510">
      <formula>$M112&gt;$E112</formula>
    </cfRule>
  </conditionalFormatting>
  <conditionalFormatting sqref="M113:M205">
    <cfRule type="expression" dxfId="481" priority="506">
      <formula>$M113&gt;$E113</formula>
    </cfRule>
  </conditionalFormatting>
  <conditionalFormatting sqref="KZ7:LB118 KZ203:LB205 KZ131:LB132 KZ191:LB196 KZ175:LB182 KZ159:LB160">
    <cfRule type="expression" dxfId="480" priority="469">
      <formula>$KY7="Ne"</formula>
    </cfRule>
  </conditionalFormatting>
  <conditionalFormatting sqref="AC7:AK118 BS203:CP205 BS131:CP132 CW203:DT205 CW131:DT132 EA203:EX205 EA131:EX132 FE203:GB205 FE131:GB132 GI203:HF205 GI131:HF132 HM203:IJ205 HM131:IJ132 IQ203:JN205 IQ131:JN132 JU203:KR205 JU131:KR132 BS191:CP196 CW191:DT196 EA191:EX196 FE191:GB196 GI191:HF196 HM191:IJ196 IQ191:JN196 JU191:KR196 BS175:CP182 CW175:DT182 EA175:EX182 FE175:GB182 GI175:HF182 HM175:IJ182 IQ175:JN182 JU175:KR182 BS159:CP160 CW159:DT160 EA159:EX160 FE159:GB160 GI159:HF160 HM159:IJ160 IQ159:JN160 JU159:KR160 AX197:BL202 AX183:BL190 AX7:BL130 AX133:BL158 AX161:BL174 AC203:BL205 AC131:BL132 AC191:BL196 AC175:BL182 AC159:BL160">
    <cfRule type="expression" dxfId="479" priority="468">
      <formula>$Z7="Ne"</formula>
    </cfRule>
  </conditionalFormatting>
  <conditionalFormatting sqref="BS7:CP118">
    <cfRule type="expression" dxfId="478" priority="467">
      <formula>$Z7="Ne"</formula>
    </cfRule>
  </conditionalFormatting>
  <conditionalFormatting sqref="CW7:DT118">
    <cfRule type="expression" dxfId="477" priority="466">
      <formula>$Z7="Ne"</formula>
    </cfRule>
  </conditionalFormatting>
  <conditionalFormatting sqref="EA7:EX118">
    <cfRule type="expression" dxfId="476" priority="465">
      <formula>$Z7="Ne"</formula>
    </cfRule>
  </conditionalFormatting>
  <conditionalFormatting sqref="FE7:GB118">
    <cfRule type="expression" dxfId="475" priority="464">
      <formula>$Z7="Ne"</formula>
    </cfRule>
  </conditionalFormatting>
  <conditionalFormatting sqref="GI7:HF118">
    <cfRule type="expression" dxfId="474" priority="463">
      <formula>$Z7="Ne"</formula>
    </cfRule>
  </conditionalFormatting>
  <conditionalFormatting sqref="HM7:IJ118">
    <cfRule type="expression" dxfId="473" priority="462">
      <formula>$Z7="Ne"</formula>
    </cfRule>
  </conditionalFormatting>
  <conditionalFormatting sqref="IQ7:JN118">
    <cfRule type="expression" dxfId="472" priority="461">
      <formula>$Z7="Ne"</formula>
    </cfRule>
  </conditionalFormatting>
  <conditionalFormatting sqref="JU7:KR118">
    <cfRule type="expression" dxfId="471" priority="460">
      <formula>$Z7="Ne"</formula>
    </cfRule>
  </conditionalFormatting>
  <conditionalFormatting sqref="KZ197:LB202">
    <cfRule type="expression" dxfId="470" priority="441">
      <formula>$KY197="Ne"</formula>
    </cfRule>
  </conditionalFormatting>
  <conditionalFormatting sqref="AC197:AK202">
    <cfRule type="expression" dxfId="469" priority="440">
      <formula>$Z197="Ne"</formula>
    </cfRule>
  </conditionalFormatting>
  <conditionalFormatting sqref="BS197:CP202">
    <cfRule type="expression" dxfId="468" priority="439">
      <formula>$Z197="Ne"</formula>
    </cfRule>
  </conditionalFormatting>
  <conditionalFormatting sqref="CW197:DT202">
    <cfRule type="expression" dxfId="467" priority="438">
      <formula>$Z197="Ne"</formula>
    </cfRule>
  </conditionalFormatting>
  <conditionalFormatting sqref="EA197:EX202">
    <cfRule type="expression" dxfId="466" priority="437">
      <formula>$Z197="Ne"</formula>
    </cfRule>
  </conditionalFormatting>
  <conditionalFormatting sqref="FE197:GB202">
    <cfRule type="expression" dxfId="465" priority="436">
      <formula>$Z197="Ne"</formula>
    </cfRule>
  </conditionalFormatting>
  <conditionalFormatting sqref="GI197:HF202">
    <cfRule type="expression" dxfId="464" priority="435">
      <formula>$Z197="Ne"</formula>
    </cfRule>
  </conditionalFormatting>
  <conditionalFormatting sqref="HM197:IJ202">
    <cfRule type="expression" dxfId="463" priority="434">
      <formula>$Z197="Ne"</formula>
    </cfRule>
  </conditionalFormatting>
  <conditionalFormatting sqref="IQ197:JN202">
    <cfRule type="expression" dxfId="462" priority="433">
      <formula>$Z197="Ne"</formula>
    </cfRule>
  </conditionalFormatting>
  <conditionalFormatting sqref="JU197:KR202">
    <cfRule type="expression" dxfId="461" priority="432">
      <formula>$Z197="Ne"</formula>
    </cfRule>
  </conditionalFormatting>
  <conditionalFormatting sqref="KZ183:LB184">
    <cfRule type="expression" dxfId="460" priority="413">
      <formula>$KY183="Ne"</formula>
    </cfRule>
  </conditionalFormatting>
  <conditionalFormatting sqref="AC183:AK184">
    <cfRule type="expression" dxfId="459" priority="412">
      <formula>$Z183="Ne"</formula>
    </cfRule>
  </conditionalFormatting>
  <conditionalFormatting sqref="BS183:CP184">
    <cfRule type="expression" dxfId="458" priority="411">
      <formula>$Z183="Ne"</formula>
    </cfRule>
  </conditionalFormatting>
  <conditionalFormatting sqref="CW183:DT184">
    <cfRule type="expression" dxfId="457" priority="410">
      <formula>$Z183="Ne"</formula>
    </cfRule>
  </conditionalFormatting>
  <conditionalFormatting sqref="EA183:EX184">
    <cfRule type="expression" dxfId="456" priority="409">
      <formula>$Z183="Ne"</formula>
    </cfRule>
  </conditionalFormatting>
  <conditionalFormatting sqref="FE183:GB184">
    <cfRule type="expression" dxfId="455" priority="408">
      <formula>$Z183="Ne"</formula>
    </cfRule>
  </conditionalFormatting>
  <conditionalFormatting sqref="GI183:HF184">
    <cfRule type="expression" dxfId="454" priority="407">
      <formula>$Z183="Ne"</formula>
    </cfRule>
  </conditionalFormatting>
  <conditionalFormatting sqref="HM183:IJ184">
    <cfRule type="expression" dxfId="453" priority="406">
      <formula>$Z183="Ne"</formula>
    </cfRule>
  </conditionalFormatting>
  <conditionalFormatting sqref="IQ183:JN184">
    <cfRule type="expression" dxfId="452" priority="405">
      <formula>$Z183="Ne"</formula>
    </cfRule>
  </conditionalFormatting>
  <conditionalFormatting sqref="JU183:KR184">
    <cfRule type="expression" dxfId="451" priority="404">
      <formula>$Z183="Ne"</formula>
    </cfRule>
  </conditionalFormatting>
  <conditionalFormatting sqref="KZ119:LB124">
    <cfRule type="expression" dxfId="450" priority="385">
      <formula>$KY119="Ne"</formula>
    </cfRule>
  </conditionalFormatting>
  <conditionalFormatting sqref="AC119:AK124">
    <cfRule type="expression" dxfId="449" priority="384">
      <formula>$Z119="Ne"</formula>
    </cfRule>
  </conditionalFormatting>
  <conditionalFormatting sqref="BS119:CP124">
    <cfRule type="expression" dxfId="448" priority="383">
      <formula>$Z119="Ne"</formula>
    </cfRule>
  </conditionalFormatting>
  <conditionalFormatting sqref="CW119:DT124">
    <cfRule type="expression" dxfId="447" priority="382">
      <formula>$Z119="Ne"</formula>
    </cfRule>
  </conditionalFormatting>
  <conditionalFormatting sqref="EA119:EX124">
    <cfRule type="expression" dxfId="446" priority="381">
      <formula>$Z119="Ne"</formula>
    </cfRule>
  </conditionalFormatting>
  <conditionalFormatting sqref="FE119:GB124">
    <cfRule type="expression" dxfId="445" priority="380">
      <formula>$Z119="Ne"</formula>
    </cfRule>
  </conditionalFormatting>
  <conditionalFormatting sqref="GI119:HF124">
    <cfRule type="expression" dxfId="444" priority="379">
      <formula>$Z119="Ne"</formula>
    </cfRule>
  </conditionalFormatting>
  <conditionalFormatting sqref="HM119:IJ124">
    <cfRule type="expression" dxfId="443" priority="378">
      <formula>$Z119="Ne"</formula>
    </cfRule>
  </conditionalFormatting>
  <conditionalFormatting sqref="IQ119:JN124">
    <cfRule type="expression" dxfId="442" priority="377">
      <formula>$Z119="Ne"</formula>
    </cfRule>
  </conditionalFormatting>
  <conditionalFormatting sqref="JU119:KR124">
    <cfRule type="expression" dxfId="441" priority="376">
      <formula>$Z119="Ne"</formula>
    </cfRule>
  </conditionalFormatting>
  <conditionalFormatting sqref="KZ145:LB146">
    <cfRule type="expression" dxfId="440" priority="357">
      <formula>$KY145="Ne"</formula>
    </cfRule>
  </conditionalFormatting>
  <conditionalFormatting sqref="AC145:AK146">
    <cfRule type="expression" dxfId="439" priority="356">
      <formula>$Z145="Ne"</formula>
    </cfRule>
  </conditionalFormatting>
  <conditionalFormatting sqref="BS145:CP146">
    <cfRule type="expression" dxfId="438" priority="355">
      <formula>$Z145="Ne"</formula>
    </cfRule>
  </conditionalFormatting>
  <conditionalFormatting sqref="CW145:DT146">
    <cfRule type="expression" dxfId="437" priority="354">
      <formula>$Z145="Ne"</formula>
    </cfRule>
  </conditionalFormatting>
  <conditionalFormatting sqref="EA145:EX146">
    <cfRule type="expression" dxfId="436" priority="353">
      <formula>$Z145="Ne"</formula>
    </cfRule>
  </conditionalFormatting>
  <conditionalFormatting sqref="FE145:GB146">
    <cfRule type="expression" dxfId="435" priority="352">
      <formula>$Z145="Ne"</formula>
    </cfRule>
  </conditionalFormatting>
  <conditionalFormatting sqref="GI145:HF146">
    <cfRule type="expression" dxfId="434" priority="351">
      <formula>$Z145="Ne"</formula>
    </cfRule>
  </conditionalFormatting>
  <conditionalFormatting sqref="HM145:IJ146">
    <cfRule type="expression" dxfId="433" priority="350">
      <formula>$Z145="Ne"</formula>
    </cfRule>
  </conditionalFormatting>
  <conditionalFormatting sqref="IQ145:JN146">
    <cfRule type="expression" dxfId="432" priority="349">
      <formula>$Z145="Ne"</formula>
    </cfRule>
  </conditionalFormatting>
  <conditionalFormatting sqref="JU145:KR146">
    <cfRule type="expression" dxfId="431" priority="348">
      <formula>$Z145="Ne"</formula>
    </cfRule>
  </conditionalFormatting>
  <conditionalFormatting sqref="KZ185:LB190">
    <cfRule type="expression" dxfId="430" priority="329">
      <formula>$KY185="Ne"</formula>
    </cfRule>
  </conditionalFormatting>
  <conditionalFormatting sqref="AC185:AK190">
    <cfRule type="expression" dxfId="429" priority="328">
      <formula>$Z185="Ne"</formula>
    </cfRule>
  </conditionalFormatting>
  <conditionalFormatting sqref="BS185:CP190">
    <cfRule type="expression" dxfId="428" priority="327">
      <formula>$Z185="Ne"</formula>
    </cfRule>
  </conditionalFormatting>
  <conditionalFormatting sqref="CW185:DT190">
    <cfRule type="expression" dxfId="427" priority="326">
      <formula>$Z185="Ne"</formula>
    </cfRule>
  </conditionalFormatting>
  <conditionalFormatting sqref="EA185:EX190">
    <cfRule type="expression" dxfId="426" priority="325">
      <formula>$Z185="Ne"</formula>
    </cfRule>
  </conditionalFormatting>
  <conditionalFormatting sqref="FE185:GB190">
    <cfRule type="expression" dxfId="425" priority="324">
      <formula>$Z185="Ne"</formula>
    </cfRule>
  </conditionalFormatting>
  <conditionalFormatting sqref="GI185:HF190">
    <cfRule type="expression" dxfId="424" priority="323">
      <formula>$Z185="Ne"</formula>
    </cfRule>
  </conditionalFormatting>
  <conditionalFormatting sqref="HM185:IJ190">
    <cfRule type="expression" dxfId="423" priority="322">
      <formula>$Z185="Ne"</formula>
    </cfRule>
  </conditionalFormatting>
  <conditionalFormatting sqref="IQ185:JN190">
    <cfRule type="expression" dxfId="422" priority="321">
      <formula>$Z185="Ne"</formula>
    </cfRule>
  </conditionalFormatting>
  <conditionalFormatting sqref="JU185:KR190">
    <cfRule type="expression" dxfId="421" priority="320">
      <formula>$Z185="Ne"</formula>
    </cfRule>
  </conditionalFormatting>
  <conditionalFormatting sqref="KZ147:LB148">
    <cfRule type="expression" dxfId="420" priority="301">
      <formula>$KY147="Ne"</formula>
    </cfRule>
  </conditionalFormatting>
  <conditionalFormatting sqref="AC147:AK148">
    <cfRule type="expression" dxfId="419" priority="300">
      <formula>$Z147="Ne"</formula>
    </cfRule>
  </conditionalFormatting>
  <conditionalFormatting sqref="BS147:CP148">
    <cfRule type="expression" dxfId="418" priority="299">
      <formula>$Z147="Ne"</formula>
    </cfRule>
  </conditionalFormatting>
  <conditionalFormatting sqref="CW147:DT148">
    <cfRule type="expression" dxfId="417" priority="298">
      <formula>$Z147="Ne"</formula>
    </cfRule>
  </conditionalFormatting>
  <conditionalFormatting sqref="EA147:EX148">
    <cfRule type="expression" dxfId="416" priority="297">
      <formula>$Z147="Ne"</formula>
    </cfRule>
  </conditionalFormatting>
  <conditionalFormatting sqref="FE147:GB148">
    <cfRule type="expression" dxfId="415" priority="296">
      <formula>$Z147="Ne"</formula>
    </cfRule>
  </conditionalFormatting>
  <conditionalFormatting sqref="GI147:HF148">
    <cfRule type="expression" dxfId="414" priority="295">
      <formula>$Z147="Ne"</formula>
    </cfRule>
  </conditionalFormatting>
  <conditionalFormatting sqref="HM147:IJ148">
    <cfRule type="expression" dxfId="413" priority="294">
      <formula>$Z147="Ne"</formula>
    </cfRule>
  </conditionalFormatting>
  <conditionalFormatting sqref="IQ147:JN148">
    <cfRule type="expression" dxfId="412" priority="293">
      <formula>$Z147="Ne"</formula>
    </cfRule>
  </conditionalFormatting>
  <conditionalFormatting sqref="JU147:KR148">
    <cfRule type="expression" dxfId="411" priority="292">
      <formula>$Z147="Ne"</formula>
    </cfRule>
  </conditionalFormatting>
  <conditionalFormatting sqref="KZ125:LB130">
    <cfRule type="expression" dxfId="410" priority="273">
      <formula>$KY125="Ne"</formula>
    </cfRule>
  </conditionalFormatting>
  <conditionalFormatting sqref="AC125:AK130">
    <cfRule type="expression" dxfId="409" priority="272">
      <formula>$Z125="Ne"</formula>
    </cfRule>
  </conditionalFormatting>
  <conditionalFormatting sqref="BS125:CP130">
    <cfRule type="expression" dxfId="408" priority="271">
      <formula>$Z125="Ne"</formula>
    </cfRule>
  </conditionalFormatting>
  <conditionalFormatting sqref="CW125:DT130">
    <cfRule type="expression" dxfId="407" priority="270">
      <formula>$Z125="Ne"</formula>
    </cfRule>
  </conditionalFormatting>
  <conditionalFormatting sqref="EA125:EX130">
    <cfRule type="expression" dxfId="406" priority="269">
      <formula>$Z125="Ne"</formula>
    </cfRule>
  </conditionalFormatting>
  <conditionalFormatting sqref="FE125:GB130">
    <cfRule type="expression" dxfId="405" priority="268">
      <formula>$Z125="Ne"</formula>
    </cfRule>
  </conditionalFormatting>
  <conditionalFormatting sqref="GI125:HF130">
    <cfRule type="expression" dxfId="404" priority="267">
      <formula>$Z125="Ne"</formula>
    </cfRule>
  </conditionalFormatting>
  <conditionalFormatting sqref="HM125:IJ130">
    <cfRule type="expression" dxfId="403" priority="266">
      <formula>$Z125="Ne"</formula>
    </cfRule>
  </conditionalFormatting>
  <conditionalFormatting sqref="IQ125:JN130">
    <cfRule type="expression" dxfId="402" priority="265">
      <formula>$Z125="Ne"</formula>
    </cfRule>
  </conditionalFormatting>
  <conditionalFormatting sqref="JU125:KR130">
    <cfRule type="expression" dxfId="401" priority="264">
      <formula>$Z125="Ne"</formula>
    </cfRule>
  </conditionalFormatting>
  <conditionalFormatting sqref="KZ133:LB138">
    <cfRule type="expression" dxfId="400" priority="245">
      <formula>$KY133="Ne"</formula>
    </cfRule>
  </conditionalFormatting>
  <conditionalFormatting sqref="AC133:AK138">
    <cfRule type="expression" dxfId="399" priority="244">
      <formula>$Z133="Ne"</formula>
    </cfRule>
  </conditionalFormatting>
  <conditionalFormatting sqref="BS133:CP138">
    <cfRule type="expression" dxfId="398" priority="243">
      <formula>$Z133="Ne"</formula>
    </cfRule>
  </conditionalFormatting>
  <conditionalFormatting sqref="CW133:DT138">
    <cfRule type="expression" dxfId="397" priority="242">
      <formula>$Z133="Ne"</formula>
    </cfRule>
  </conditionalFormatting>
  <conditionalFormatting sqref="EA133:EX138">
    <cfRule type="expression" dxfId="396" priority="241">
      <formula>$Z133="Ne"</formula>
    </cfRule>
  </conditionalFormatting>
  <conditionalFormatting sqref="FE133:GB138">
    <cfRule type="expression" dxfId="395" priority="240">
      <formula>$Z133="Ne"</formula>
    </cfRule>
  </conditionalFormatting>
  <conditionalFormatting sqref="GI133:HF138">
    <cfRule type="expression" dxfId="394" priority="239">
      <formula>$Z133="Ne"</formula>
    </cfRule>
  </conditionalFormatting>
  <conditionalFormatting sqref="HM133:IJ138">
    <cfRule type="expression" dxfId="393" priority="238">
      <formula>$Z133="Ne"</formula>
    </cfRule>
  </conditionalFormatting>
  <conditionalFormatting sqref="IQ133:JN138">
    <cfRule type="expression" dxfId="392" priority="237">
      <formula>$Z133="Ne"</formula>
    </cfRule>
  </conditionalFormatting>
  <conditionalFormatting sqref="JU133:KR138">
    <cfRule type="expression" dxfId="391" priority="236">
      <formula>$Z133="Ne"</formula>
    </cfRule>
  </conditionalFormatting>
  <conditionalFormatting sqref="KZ139:LB144">
    <cfRule type="expression" dxfId="390" priority="217">
      <formula>$KY139="Ne"</formula>
    </cfRule>
  </conditionalFormatting>
  <conditionalFormatting sqref="AC139:AK144">
    <cfRule type="expression" dxfId="389" priority="216">
      <formula>$Z139="Ne"</formula>
    </cfRule>
  </conditionalFormatting>
  <conditionalFormatting sqref="BS139:CP144">
    <cfRule type="expression" dxfId="388" priority="215">
      <formula>$Z139="Ne"</formula>
    </cfRule>
  </conditionalFormatting>
  <conditionalFormatting sqref="CW139:DT144">
    <cfRule type="expression" dxfId="387" priority="214">
      <formula>$Z139="Ne"</formula>
    </cfRule>
  </conditionalFormatting>
  <conditionalFormatting sqref="EA139:EX144">
    <cfRule type="expression" dxfId="386" priority="213">
      <formula>$Z139="Ne"</formula>
    </cfRule>
  </conditionalFormatting>
  <conditionalFormatting sqref="FE139:GB144">
    <cfRule type="expression" dxfId="385" priority="212">
      <formula>$Z139="Ne"</formula>
    </cfRule>
  </conditionalFormatting>
  <conditionalFormatting sqref="GI139:HF144">
    <cfRule type="expression" dxfId="384" priority="211">
      <formula>$Z139="Ne"</formula>
    </cfRule>
  </conditionalFormatting>
  <conditionalFormatting sqref="HM139:IJ144">
    <cfRule type="expression" dxfId="383" priority="210">
      <formula>$Z139="Ne"</formula>
    </cfRule>
  </conditionalFormatting>
  <conditionalFormatting sqref="IQ139:JN144">
    <cfRule type="expression" dxfId="382" priority="209">
      <formula>$Z139="Ne"</formula>
    </cfRule>
  </conditionalFormatting>
  <conditionalFormatting sqref="JU139:KR144">
    <cfRule type="expression" dxfId="381" priority="208">
      <formula>$Z139="Ne"</formula>
    </cfRule>
  </conditionalFormatting>
  <conditionalFormatting sqref="KZ173:LB174">
    <cfRule type="expression" dxfId="380" priority="195">
      <formula>$KY173="Ne"</formula>
    </cfRule>
  </conditionalFormatting>
  <conditionalFormatting sqref="AC173:AK174">
    <cfRule type="expression" dxfId="379" priority="194">
      <formula>$Z173="Ne"</formula>
    </cfRule>
  </conditionalFormatting>
  <conditionalFormatting sqref="BS173:CP174">
    <cfRule type="expression" dxfId="378" priority="193">
      <formula>$Z173="Ne"</formula>
    </cfRule>
  </conditionalFormatting>
  <conditionalFormatting sqref="CW173:DT174">
    <cfRule type="expression" dxfId="377" priority="192">
      <formula>$Z173="Ne"</formula>
    </cfRule>
  </conditionalFormatting>
  <conditionalFormatting sqref="EA173:EX174">
    <cfRule type="expression" dxfId="376" priority="191">
      <formula>$Z173="Ne"</formula>
    </cfRule>
  </conditionalFormatting>
  <conditionalFormatting sqref="FE173:GB174">
    <cfRule type="expression" dxfId="375" priority="190">
      <formula>$Z173="Ne"</formula>
    </cfRule>
  </conditionalFormatting>
  <conditionalFormatting sqref="GI173:HF174">
    <cfRule type="expression" dxfId="374" priority="189">
      <formula>$Z173="Ne"</formula>
    </cfRule>
  </conditionalFormatting>
  <conditionalFormatting sqref="HM173:IJ174">
    <cfRule type="expression" dxfId="373" priority="188">
      <formula>$Z173="Ne"</formula>
    </cfRule>
  </conditionalFormatting>
  <conditionalFormatting sqref="IQ173:JN174">
    <cfRule type="expression" dxfId="372" priority="187">
      <formula>$Z173="Ne"</formula>
    </cfRule>
  </conditionalFormatting>
  <conditionalFormatting sqref="JU173:KR174">
    <cfRule type="expression" dxfId="371" priority="186">
      <formula>$Z173="Ne"</formula>
    </cfRule>
  </conditionalFormatting>
  <conditionalFormatting sqref="KZ161:LB166">
    <cfRule type="expression" dxfId="370" priority="167">
      <formula>$KY161="Ne"</formula>
    </cfRule>
  </conditionalFormatting>
  <conditionalFormatting sqref="AC161:AK166">
    <cfRule type="expression" dxfId="369" priority="166">
      <formula>$Z161="Ne"</formula>
    </cfRule>
  </conditionalFormatting>
  <conditionalFormatting sqref="BS161:CP166">
    <cfRule type="expression" dxfId="368" priority="165">
      <formula>$Z161="Ne"</formula>
    </cfRule>
  </conditionalFormatting>
  <conditionalFormatting sqref="CW161:DT166">
    <cfRule type="expression" dxfId="367" priority="164">
      <formula>$Z161="Ne"</formula>
    </cfRule>
  </conditionalFormatting>
  <conditionalFormatting sqref="EA161:EX166">
    <cfRule type="expression" dxfId="366" priority="163">
      <formula>$Z161="Ne"</formula>
    </cfRule>
  </conditionalFormatting>
  <conditionalFormatting sqref="FE161:GB166">
    <cfRule type="expression" dxfId="365" priority="162">
      <formula>$Z161="Ne"</formula>
    </cfRule>
  </conditionalFormatting>
  <conditionalFormatting sqref="GI161:HF166">
    <cfRule type="expression" dxfId="364" priority="161">
      <formula>$Z161="Ne"</formula>
    </cfRule>
  </conditionalFormatting>
  <conditionalFormatting sqref="HM161:IJ166">
    <cfRule type="expression" dxfId="363" priority="160">
      <formula>$Z161="Ne"</formula>
    </cfRule>
  </conditionalFormatting>
  <conditionalFormatting sqref="IQ161:JN166">
    <cfRule type="expression" dxfId="362" priority="159">
      <formula>$Z161="Ne"</formula>
    </cfRule>
  </conditionalFormatting>
  <conditionalFormatting sqref="JU161:KR166">
    <cfRule type="expression" dxfId="361" priority="158">
      <formula>$Z161="Ne"</formula>
    </cfRule>
  </conditionalFormatting>
  <conditionalFormatting sqref="KZ155:LB158">
    <cfRule type="expression" dxfId="360" priority="145">
      <formula>$KY155="Ne"</formula>
    </cfRule>
  </conditionalFormatting>
  <conditionalFormatting sqref="AC155:AK158">
    <cfRule type="expression" dxfId="359" priority="144">
      <formula>$Z155="Ne"</formula>
    </cfRule>
  </conditionalFormatting>
  <conditionalFormatting sqref="BS155:CP158">
    <cfRule type="expression" dxfId="358" priority="143">
      <formula>$Z155="Ne"</formula>
    </cfRule>
  </conditionalFormatting>
  <conditionalFormatting sqref="CW155:DT158">
    <cfRule type="expression" dxfId="357" priority="142">
      <formula>$Z155="Ne"</formula>
    </cfRule>
  </conditionalFormatting>
  <conditionalFormatting sqref="EA155:EX158">
    <cfRule type="expression" dxfId="356" priority="141">
      <formula>$Z155="Ne"</formula>
    </cfRule>
  </conditionalFormatting>
  <conditionalFormatting sqref="FE155:GB158">
    <cfRule type="expression" dxfId="355" priority="140">
      <formula>$Z155="Ne"</formula>
    </cfRule>
  </conditionalFormatting>
  <conditionalFormatting sqref="GI155:HF158">
    <cfRule type="expression" dxfId="354" priority="139">
      <formula>$Z155="Ne"</formula>
    </cfRule>
  </conditionalFormatting>
  <conditionalFormatting sqref="HM155:IJ158">
    <cfRule type="expression" dxfId="353" priority="138">
      <formula>$Z155="Ne"</formula>
    </cfRule>
  </conditionalFormatting>
  <conditionalFormatting sqref="IQ155:JN158">
    <cfRule type="expression" dxfId="352" priority="137">
      <formula>$Z155="Ne"</formula>
    </cfRule>
  </conditionalFormatting>
  <conditionalFormatting sqref="JU155:KR158">
    <cfRule type="expression" dxfId="351" priority="136">
      <formula>$Z155="Ne"</formula>
    </cfRule>
  </conditionalFormatting>
  <conditionalFormatting sqref="KZ149:LB154">
    <cfRule type="expression" dxfId="350" priority="117">
      <formula>$KY149="Ne"</formula>
    </cfRule>
  </conditionalFormatting>
  <conditionalFormatting sqref="AC149:AK154">
    <cfRule type="expression" dxfId="349" priority="116">
      <formula>$Z149="Ne"</formula>
    </cfRule>
  </conditionalFormatting>
  <conditionalFormatting sqref="BS149:CP154">
    <cfRule type="expression" dxfId="348" priority="115">
      <formula>$Z149="Ne"</formula>
    </cfRule>
  </conditionalFormatting>
  <conditionalFormatting sqref="CW149:DT154">
    <cfRule type="expression" dxfId="347" priority="114">
      <formula>$Z149="Ne"</formula>
    </cfRule>
  </conditionalFormatting>
  <conditionalFormatting sqref="EA149:EX154">
    <cfRule type="expression" dxfId="346" priority="113">
      <formula>$Z149="Ne"</formula>
    </cfRule>
  </conditionalFormatting>
  <conditionalFormatting sqref="FE149:GB154">
    <cfRule type="expression" dxfId="345" priority="112">
      <formula>$Z149="Ne"</formula>
    </cfRule>
  </conditionalFormatting>
  <conditionalFormatting sqref="GI149:HF154">
    <cfRule type="expression" dxfId="344" priority="111">
      <formula>$Z149="Ne"</formula>
    </cfRule>
  </conditionalFormatting>
  <conditionalFormatting sqref="HM149:IJ154">
    <cfRule type="expression" dxfId="343" priority="110">
      <formula>$Z149="Ne"</formula>
    </cfRule>
  </conditionalFormatting>
  <conditionalFormatting sqref="IQ149:JN154">
    <cfRule type="expression" dxfId="342" priority="109">
      <formula>$Z149="Ne"</formula>
    </cfRule>
  </conditionalFormatting>
  <conditionalFormatting sqref="JU149:KR154">
    <cfRule type="expression" dxfId="341" priority="108">
      <formula>$Z149="Ne"</formula>
    </cfRule>
  </conditionalFormatting>
  <conditionalFormatting sqref="KZ171:LB172">
    <cfRule type="expression" dxfId="340" priority="101">
      <formula>$KY171="Ne"</formula>
    </cfRule>
  </conditionalFormatting>
  <conditionalFormatting sqref="AC171:AK172">
    <cfRule type="expression" dxfId="339" priority="100">
      <formula>$Z171="Ne"</formula>
    </cfRule>
  </conditionalFormatting>
  <conditionalFormatting sqref="BS171:CP172">
    <cfRule type="expression" dxfId="338" priority="99">
      <formula>$Z171="Ne"</formula>
    </cfRule>
  </conditionalFormatting>
  <conditionalFormatting sqref="CW171:DT172">
    <cfRule type="expression" dxfId="337" priority="98">
      <formula>$Z171="Ne"</formula>
    </cfRule>
  </conditionalFormatting>
  <conditionalFormatting sqref="EA171:EX172">
    <cfRule type="expression" dxfId="336" priority="97">
      <formula>$Z171="Ne"</formula>
    </cfRule>
  </conditionalFormatting>
  <conditionalFormatting sqref="FE171:GB172">
    <cfRule type="expression" dxfId="335" priority="96">
      <formula>$Z171="Ne"</formula>
    </cfRule>
  </conditionalFormatting>
  <conditionalFormatting sqref="GI171:HF172">
    <cfRule type="expression" dxfId="334" priority="95">
      <formula>$Z171="Ne"</formula>
    </cfRule>
  </conditionalFormatting>
  <conditionalFormatting sqref="HM171:IJ172">
    <cfRule type="expression" dxfId="333" priority="94">
      <formula>$Z171="Ne"</formula>
    </cfRule>
  </conditionalFormatting>
  <conditionalFormatting sqref="IQ171:JN172">
    <cfRule type="expression" dxfId="332" priority="93">
      <formula>$Z171="Ne"</formula>
    </cfRule>
  </conditionalFormatting>
  <conditionalFormatting sqref="JU171:KR172">
    <cfRule type="expression" dxfId="331" priority="92">
      <formula>$Z171="Ne"</formula>
    </cfRule>
  </conditionalFormatting>
  <conditionalFormatting sqref="KZ167:LB170">
    <cfRule type="expression" dxfId="330" priority="79">
      <formula>$KY167="Ne"</formula>
    </cfRule>
  </conditionalFormatting>
  <conditionalFormatting sqref="AC167:AK170">
    <cfRule type="expression" dxfId="329" priority="78">
      <formula>$Z167="Ne"</formula>
    </cfRule>
  </conditionalFormatting>
  <conditionalFormatting sqref="BS167:CP170">
    <cfRule type="expression" dxfId="328" priority="77">
      <formula>$Z167="Ne"</formula>
    </cfRule>
  </conditionalFormatting>
  <conditionalFormatting sqref="CW167:DT170">
    <cfRule type="expression" dxfId="327" priority="76">
      <formula>$Z167="Ne"</formula>
    </cfRule>
  </conditionalFormatting>
  <conditionalFormatting sqref="EA167:EX170">
    <cfRule type="expression" dxfId="326" priority="75">
      <formula>$Z167="Ne"</formula>
    </cfRule>
  </conditionalFormatting>
  <conditionalFormatting sqref="FE167:GB170">
    <cfRule type="expression" dxfId="325" priority="74">
      <formula>$Z167="Ne"</formula>
    </cfRule>
  </conditionalFormatting>
  <conditionalFormatting sqref="GI167:HF170">
    <cfRule type="expression" dxfId="324" priority="73">
      <formula>$Z167="Ne"</formula>
    </cfRule>
  </conditionalFormatting>
  <conditionalFormatting sqref="HM167:IJ170">
    <cfRule type="expression" dxfId="323" priority="72">
      <formula>$Z167="Ne"</formula>
    </cfRule>
  </conditionalFormatting>
  <conditionalFormatting sqref="IQ167:JN170">
    <cfRule type="expression" dxfId="322" priority="71">
      <formula>$Z167="Ne"</formula>
    </cfRule>
  </conditionalFormatting>
  <conditionalFormatting sqref="JU167:KR170">
    <cfRule type="expression" dxfId="321" priority="70">
      <formula>$Z167="Ne"</formula>
    </cfRule>
  </conditionalFormatting>
  <conditionalFormatting sqref="H7 H9 H11 H13 H15 H17 H19 H21 H23 H25 H27 H29 H31 H33 H35 H37 H39 H41 H43 H45 H47 H49 H51 H53 H55 H57 H59 H61 H63 H65 H67 H69 H71 H73 H75 H77 H79 H81 H83 H85 H87 H89 H91 H93 H95 H97 H99 H101 H103 H105 H107 H109 H111 H113:H205">
    <cfRule type="expression" dxfId="320" priority="1085">
      <formula>$W7=1</formula>
    </cfRule>
    <cfRule type="cellIs" dxfId="319" priority="1086" operator="greaterThan">
      <formula>0</formula>
    </cfRule>
  </conditionalFormatting>
  <conditionalFormatting sqref="C7:D205">
    <cfRule type="expression" dxfId="318" priority="69">
      <formula>$V7=1</formula>
    </cfRule>
  </conditionalFormatting>
  <conditionalFormatting sqref="LG7:LG205">
    <cfRule type="expression" dxfId="317" priority="68">
      <formula>$KY7="Ne"</formula>
    </cfRule>
  </conditionalFormatting>
  <conditionalFormatting sqref="BM7:BM208">
    <cfRule type="cellIs" dxfId="316" priority="67" operator="lessThan">
      <formula>0</formula>
    </cfRule>
  </conditionalFormatting>
  <conditionalFormatting sqref="LR7:LR205 LT7:LT205 LX7:LX205">
    <cfRule type="cellIs" dxfId="315" priority="66" operator="greaterThan">
      <formula>0</formula>
    </cfRule>
  </conditionalFormatting>
  <conditionalFormatting sqref="LV206">
    <cfRule type="cellIs" dxfId="314" priority="65" operator="greaterThan">
      <formula>0</formula>
    </cfRule>
  </conditionalFormatting>
  <conditionalFormatting sqref="AU7:AW118">
    <cfRule type="expression" dxfId="313" priority="64">
      <formula>$Z7="Ne"</formula>
    </cfRule>
  </conditionalFormatting>
  <conditionalFormatting sqref="AU197:AW202">
    <cfRule type="expression" dxfId="312" priority="63">
      <formula>$Z197="Ne"</formula>
    </cfRule>
  </conditionalFormatting>
  <conditionalFormatting sqref="AU183:AW184">
    <cfRule type="expression" dxfId="311" priority="62">
      <formula>$Z183="Ne"</formula>
    </cfRule>
  </conditionalFormatting>
  <conditionalFormatting sqref="AU119:AW124">
    <cfRule type="expression" dxfId="310" priority="61">
      <formula>$Z119="Ne"</formula>
    </cfRule>
  </conditionalFormatting>
  <conditionalFormatting sqref="AU145:AW146">
    <cfRule type="expression" dxfId="309" priority="60">
      <formula>$Z145="Ne"</formula>
    </cfRule>
  </conditionalFormatting>
  <conditionalFormatting sqref="AU185:AW190">
    <cfRule type="expression" dxfId="308" priority="59">
      <formula>$Z185="Ne"</formula>
    </cfRule>
  </conditionalFormatting>
  <conditionalFormatting sqref="AU147:AW148">
    <cfRule type="expression" dxfId="307" priority="58">
      <formula>$Z147="Ne"</formula>
    </cfRule>
  </conditionalFormatting>
  <conditionalFormatting sqref="AU125:AW130">
    <cfRule type="expression" dxfId="306" priority="57">
      <formula>$Z125="Ne"</formula>
    </cfRule>
  </conditionalFormatting>
  <conditionalFormatting sqref="AU133:AW138">
    <cfRule type="expression" dxfId="305" priority="56">
      <formula>$Z133="Ne"</formula>
    </cfRule>
  </conditionalFormatting>
  <conditionalFormatting sqref="AU139:AW144">
    <cfRule type="expression" dxfId="304" priority="55">
      <formula>$Z139="Ne"</formula>
    </cfRule>
  </conditionalFormatting>
  <conditionalFormatting sqref="AU173:AW174">
    <cfRule type="expression" dxfId="303" priority="54">
      <formula>$Z173="Ne"</formula>
    </cfRule>
  </conditionalFormatting>
  <conditionalFormatting sqref="AU161:AW166">
    <cfRule type="expression" dxfId="302" priority="53">
      <formula>$Z161="Ne"</formula>
    </cfRule>
  </conditionalFormatting>
  <conditionalFormatting sqref="AU155:AW158">
    <cfRule type="expression" dxfId="301" priority="52">
      <formula>$Z155="Ne"</formula>
    </cfRule>
  </conditionalFormatting>
  <conditionalFormatting sqref="AU149:AW154">
    <cfRule type="expression" dxfId="300" priority="51">
      <formula>$Z149="Ne"</formula>
    </cfRule>
  </conditionalFormatting>
  <conditionalFormatting sqref="AU171:AW172">
    <cfRule type="expression" dxfId="299" priority="50">
      <formula>$Z171="Ne"</formula>
    </cfRule>
  </conditionalFormatting>
  <conditionalFormatting sqref="AU167:AW170">
    <cfRule type="expression" dxfId="298" priority="49">
      <formula>$Z167="Ne"</formula>
    </cfRule>
  </conditionalFormatting>
  <conditionalFormatting sqref="AO7:AQ118">
    <cfRule type="expression" dxfId="297" priority="48">
      <formula>$Z7="Ne"</formula>
    </cfRule>
  </conditionalFormatting>
  <conditionalFormatting sqref="AO197:AQ202">
    <cfRule type="expression" dxfId="296" priority="47">
      <formula>$Z197="Ne"</formula>
    </cfRule>
  </conditionalFormatting>
  <conditionalFormatting sqref="AO183:AQ184">
    <cfRule type="expression" dxfId="295" priority="46">
      <formula>$Z183="Ne"</formula>
    </cfRule>
  </conditionalFormatting>
  <conditionalFormatting sqref="AO119:AQ124">
    <cfRule type="expression" dxfId="294" priority="45">
      <formula>$Z119="Ne"</formula>
    </cfRule>
  </conditionalFormatting>
  <conditionalFormatting sqref="AO145:AQ146">
    <cfRule type="expression" dxfId="293" priority="44">
      <formula>$Z145="Ne"</formula>
    </cfRule>
  </conditionalFormatting>
  <conditionalFormatting sqref="AO185:AQ190">
    <cfRule type="expression" dxfId="292" priority="43">
      <formula>$Z185="Ne"</formula>
    </cfRule>
  </conditionalFormatting>
  <conditionalFormatting sqref="AO147:AQ148">
    <cfRule type="expression" dxfId="291" priority="42">
      <formula>$Z147="Ne"</formula>
    </cfRule>
  </conditionalFormatting>
  <conditionalFormatting sqref="AO125:AQ130">
    <cfRule type="expression" dxfId="290" priority="41">
      <formula>$Z125="Ne"</formula>
    </cfRule>
  </conditionalFormatting>
  <conditionalFormatting sqref="AO133:AQ138">
    <cfRule type="expression" dxfId="289" priority="40">
      <formula>$Z133="Ne"</formula>
    </cfRule>
  </conditionalFormatting>
  <conditionalFormatting sqref="AO139:AQ144">
    <cfRule type="expression" dxfId="288" priority="39">
      <formula>$Z139="Ne"</formula>
    </cfRule>
  </conditionalFormatting>
  <conditionalFormatting sqref="AO173:AQ174">
    <cfRule type="expression" dxfId="287" priority="38">
      <formula>$Z173="Ne"</formula>
    </cfRule>
  </conditionalFormatting>
  <conditionalFormatting sqref="AO161:AQ166">
    <cfRule type="expression" dxfId="286" priority="37">
      <formula>$Z161="Ne"</formula>
    </cfRule>
  </conditionalFormatting>
  <conditionalFormatting sqref="AO155:AQ158">
    <cfRule type="expression" dxfId="285" priority="36">
      <formula>$Z155="Ne"</formula>
    </cfRule>
  </conditionalFormatting>
  <conditionalFormatting sqref="AO149:AQ154">
    <cfRule type="expression" dxfId="284" priority="35">
      <formula>$Z149="Ne"</formula>
    </cfRule>
  </conditionalFormatting>
  <conditionalFormatting sqref="AO171:AQ172">
    <cfRule type="expression" dxfId="283" priority="34">
      <formula>$Z171="Ne"</formula>
    </cfRule>
  </conditionalFormatting>
  <conditionalFormatting sqref="AO167:AQ170">
    <cfRule type="expression" dxfId="282" priority="33">
      <formula>$Z167="Ne"</formula>
    </cfRule>
  </conditionalFormatting>
  <conditionalFormatting sqref="AR7:AT118">
    <cfRule type="expression" dxfId="281" priority="32">
      <formula>$Z7="Ne"</formula>
    </cfRule>
  </conditionalFormatting>
  <conditionalFormatting sqref="AR197:AT202">
    <cfRule type="expression" dxfId="280" priority="31">
      <formula>$Z197="Ne"</formula>
    </cfRule>
  </conditionalFormatting>
  <conditionalFormatting sqref="AR183:AT184">
    <cfRule type="expression" dxfId="279" priority="30">
      <formula>$Z183="Ne"</formula>
    </cfRule>
  </conditionalFormatting>
  <conditionalFormatting sqref="AR119:AT124">
    <cfRule type="expression" dxfId="278" priority="29">
      <formula>$Z119="Ne"</formula>
    </cfRule>
  </conditionalFormatting>
  <conditionalFormatting sqref="AR145:AT146">
    <cfRule type="expression" dxfId="277" priority="28">
      <formula>$Z145="Ne"</formula>
    </cfRule>
  </conditionalFormatting>
  <conditionalFormatting sqref="AR185:AT190">
    <cfRule type="expression" dxfId="276" priority="27">
      <formula>$Z185="Ne"</formula>
    </cfRule>
  </conditionalFormatting>
  <conditionalFormatting sqref="AR147:AT148">
    <cfRule type="expression" dxfId="275" priority="26">
      <formula>$Z147="Ne"</formula>
    </cfRule>
  </conditionalFormatting>
  <conditionalFormatting sqref="AR125:AT130">
    <cfRule type="expression" dxfId="274" priority="25">
      <formula>$Z125="Ne"</formula>
    </cfRule>
  </conditionalFormatting>
  <conditionalFormatting sqref="AR133:AT138">
    <cfRule type="expression" dxfId="273" priority="24">
      <formula>$Z133="Ne"</formula>
    </cfRule>
  </conditionalFormatting>
  <conditionalFormatting sqref="AR139:AT144">
    <cfRule type="expression" dxfId="272" priority="23">
      <formula>$Z139="Ne"</formula>
    </cfRule>
  </conditionalFormatting>
  <conditionalFormatting sqref="AR173:AT174">
    <cfRule type="expression" dxfId="271" priority="22">
      <formula>$Z173="Ne"</formula>
    </cfRule>
  </conditionalFormatting>
  <conditionalFormatting sqref="AR161:AT166">
    <cfRule type="expression" dxfId="270" priority="21">
      <formula>$Z161="Ne"</formula>
    </cfRule>
  </conditionalFormatting>
  <conditionalFormatting sqref="AR155:AT158">
    <cfRule type="expression" dxfId="269" priority="20">
      <formula>$Z155="Ne"</formula>
    </cfRule>
  </conditionalFormatting>
  <conditionalFormatting sqref="AR149:AT154">
    <cfRule type="expression" dxfId="268" priority="19">
      <formula>$Z149="Ne"</formula>
    </cfRule>
  </conditionalFormatting>
  <conditionalFormatting sqref="AR171:AT172">
    <cfRule type="expression" dxfId="267" priority="18">
      <formula>$Z171="Ne"</formula>
    </cfRule>
  </conditionalFormatting>
  <conditionalFormatting sqref="AR167:AT170">
    <cfRule type="expression" dxfId="266" priority="17">
      <formula>$Z167="Ne"</formula>
    </cfRule>
  </conditionalFormatting>
  <conditionalFormatting sqref="AL7:AN118">
    <cfRule type="expression" dxfId="265" priority="16">
      <formula>$Z7="Ne"</formula>
    </cfRule>
  </conditionalFormatting>
  <conditionalFormatting sqref="AL197:AN202">
    <cfRule type="expression" dxfId="264" priority="15">
      <formula>$Z197="Ne"</formula>
    </cfRule>
  </conditionalFormatting>
  <conditionalFormatting sqref="AL183:AN184">
    <cfRule type="expression" dxfId="263" priority="14">
      <formula>$Z183="Ne"</formula>
    </cfRule>
  </conditionalFormatting>
  <conditionalFormatting sqref="AL119:AN124">
    <cfRule type="expression" dxfId="262" priority="13">
      <formula>$Z119="Ne"</formula>
    </cfRule>
  </conditionalFormatting>
  <conditionalFormatting sqref="AL145:AN146">
    <cfRule type="expression" dxfId="261" priority="12">
      <formula>$Z145="Ne"</formula>
    </cfRule>
  </conditionalFormatting>
  <conditionalFormatting sqref="AL185:AN190">
    <cfRule type="expression" dxfId="260" priority="11">
      <formula>$Z185="Ne"</formula>
    </cfRule>
  </conditionalFormatting>
  <conditionalFormatting sqref="AL147:AN148">
    <cfRule type="expression" dxfId="259" priority="10">
      <formula>$Z147="Ne"</formula>
    </cfRule>
  </conditionalFormatting>
  <conditionalFormatting sqref="AL125:AN130">
    <cfRule type="expression" dxfId="258" priority="9">
      <formula>$Z125="Ne"</formula>
    </cfRule>
  </conditionalFormatting>
  <conditionalFormatting sqref="AL133:AN138">
    <cfRule type="expression" dxfId="257" priority="8">
      <formula>$Z133="Ne"</formula>
    </cfRule>
  </conditionalFormatting>
  <conditionalFormatting sqref="AL139:AN144">
    <cfRule type="expression" dxfId="256" priority="7">
      <formula>$Z139="Ne"</formula>
    </cfRule>
  </conditionalFormatting>
  <conditionalFormatting sqref="AL173:AN174">
    <cfRule type="expression" dxfId="255" priority="6">
      <formula>$Z173="Ne"</formula>
    </cfRule>
  </conditionalFormatting>
  <conditionalFormatting sqref="AL161:AN166">
    <cfRule type="expression" dxfId="254" priority="5">
      <formula>$Z161="Ne"</formula>
    </cfRule>
  </conditionalFormatting>
  <conditionalFormatting sqref="AL155:AN158">
    <cfRule type="expression" dxfId="253" priority="4">
      <formula>$Z155="Ne"</formula>
    </cfRule>
  </conditionalFormatting>
  <conditionalFormatting sqref="AL149:AN154">
    <cfRule type="expression" dxfId="252" priority="3">
      <formula>$Z149="Ne"</formula>
    </cfRule>
  </conditionalFormatting>
  <conditionalFormatting sqref="AL171:AN172">
    <cfRule type="expression" dxfId="251" priority="2">
      <formula>$Z171="Ne"</formula>
    </cfRule>
  </conditionalFormatting>
  <conditionalFormatting sqref="AL167:AN170">
    <cfRule type="expression" dxfId="250" priority="1">
      <formula>$Z167="Ne"</formula>
    </cfRule>
  </conditionalFormatting>
  <dataValidations count="13">
    <dataValidation type="decimal" allowBlank="1" showInputMessage="1" showErrorMessage="1" error="korekční koeficient vyplňujte jen u &quot;jiné země&quot;, jinak musí být pole prázdné" sqref="H7">
      <formula1>0.0001</formula1>
      <formula2>2</formula2>
    </dataValidation>
    <dataValidation type="decimal" allowBlank="1" showInputMessage="1" showErrorMessage="1" error="korekční koeficient musí být kladné číslo" sqref="H103 H9 H11 H13 H15 H17 H19 H21 H23 H25 H27 H29 H31 H33 H35 H37 H39 H41 H43 H45 H47 H49 H51 H53 H55 H57 H59 H61 H63 H65 H67 H69 H71 H73 H75 H77 H79 H81 H83 H85 H87 H89 H91 H93 H95 H97 H99 H101 H105 H107 H109 H111 H113:H205">
      <formula1>0.0001</formula1>
      <formula2>2</formula2>
    </dataValidation>
    <dataValidation type="list" allowBlank="1" showInputMessage="1" showErrorMessage="1" error="vyberte zemi ze seznamu" sqref="G7 G9 G11 G13 G15 G17 G19 G21 G23 G25 G27 G29 G31 G33 G35 G37 G39 G41 G43 G45 G47 G49 G51 G53 G55 G57 G59 G61 G63 G65 G67 G69 G71 G73 G75 G77 G79 G81 G83 G85 G87 G89 G91 G93 G95 G97 G99 G101 G103 G105 G107 G109 G111 G113:G205">
      <formula1>země</formula1>
    </dataValidation>
    <dataValidation type="whole" allowBlank="1" showInputMessage="1" showErrorMessage="1" error="číslo od 0 do 24" sqref="M7:M205">
      <formula1>0</formula1>
      <formula2>24</formula2>
    </dataValidation>
    <dataValidation type="list" allowBlank="1" showInputMessage="1" showErrorMessage="1" error="vyberte zemi ze seznamu" sqref="G8 G10 G12 G14 G16 G18 G20 G22 G24 G26 G28 G30 G32 G34 G36 G38 G40 G42 G44 G46 G48 G50 G52 G54 G56 G58 G60 G62 G64 G66 G68 G70 G72 G74 G76 G78 G80 G82 G84 G86 G88 G90 G92 G94 G96 G98 G100 G102 G104 G106 G108 G110 G112">
      <formula1>sloucene</formula1>
    </dataValidation>
    <dataValidation type="whole" allowBlank="1" showErrorMessage="1" error="vyplňte hodnotu 6 - 24" sqref="F104 F8 F10 F12 F14 F16 F18 F20 F22 F24 F26 F28 F30 F32 F34 F36 F38 F40 F42 F44 F46 F48 F50 F52 F54 F56 F58 F60 F62 F64 F66 F68 F70 F72 F74 F76 F78 F80 F82 F84 F86 F88 F90 F92 F94 F96 F98 F100 F102 F106 F108 F110 F112 E7:E205">
      <formula1>6</formula1>
      <formula2>24</formula2>
    </dataValidation>
    <dataValidation type="list" allowBlank="1" showInputMessage="1" showErrorMessage="1" error="vyberte ze seznamu" sqref="L7:L205">
      <formula1>rodina</formula1>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F205">
      <formula1>0.5</formula1>
      <formula2>1</formula2>
    </dataValidation>
    <dataValidation type="list" allowBlank="1" showInputMessage="1" showErrorMessage="1" errorTitle="Překročen fond pracovní doby" sqref="LB7:LB205">
      <formula1>"Ano,Ne"</formula1>
    </dataValidation>
    <dataValidation type="list" allowBlank="1" showInputMessage="1" showErrorMessage="1" sqref="AA7:AA105 KY7:KY205 KO7:KO205 JH7:JH205 JK7:JK205 HO7:HO205 IJ7:IJ205 GZ7:GZ205 HC7:HC205 FV7:FV205 FY7:FY205 ER7:ER205 EU7:EU205 DN7:DN205 DQ7:DQ205 CJ7:CJ205 CM7:CM205 KL7:KL205 KR7:KR205 JW7:JW205 JZ7:JZ205 KC7:KC205 KF7:KF205 JE7:JE205 JN7:JN205 IS7:IS205 IV7:IV205 IY7:IY205 JB7:JB205 GW7:GW205 IG7:IG205 ID7:ID205 IA7:IA205 HX7:HX205 FS7:FS205 HF7:HF205 GK7:GK205 GN7:GN205 GQ7:GQ205 GB7:GB205 EO7:EO205 FG7:FG205 FJ7:FJ205 FM7:FM205 EX7:EX205 EC7:EC205 DK7:DK205 EF7:EF205 EI7:EI205 DT7:DT205 CY7:CY205 DB7:DB205 CG7:CG205 DE7:DE205 CP7:CP205 BU7:BU205 BX7:BX205 CA7:CA205 BL7:BL205 CD7:CD205 K7:K205 AE7:AE205 BI7:BI205 BF7:BF205 BC7:BC205 AZ7:AZ205 Z7:Z205 HR7:HR205 HU7:HU205 GT7:GT205 FP7:FP205 EL7:EL205 DH7:DH205 KI7:KI205 AH7:AH205 AW7:AW205 AT7:AT205 AQ7:AQ205 AK7:AK205 AN7:AN205">
      <formula1>"Ano,Ne"</formula1>
    </dataValidation>
    <dataValidation type="list" allowBlank="1" showInputMessage="1" showErrorMessage="1" sqref="LG7:LG205">
      <formula1>"1. ZoR,2. ZoR,3. ZoR,4. ZoR,5. ZoR,6. ZoR,7. ZoR,8. ZoR,9. ZoR"</formula1>
    </dataValidation>
    <dataValidation type="whole" allowBlank="1" showInputMessage="1" showErrorMessage="1" errorTitle="Překročen fond pracovní doby" sqref="LA7:LA205">
      <formula1>0</formula1>
      <formula2>KZ$7</formula2>
    </dataValidation>
    <dataValidation type="whole" allowBlank="1" showInputMessage="1" showErrorMessage="1" errorTitle="Překročen fond pracovní doby" sqref="JY7:JY205 AG7:AG205 AJ7:AJ205 AY7:AY205 BB7:BB205 BE7:BE205 BH7:BH205 BK7:BK205 AD7:AD205 CL7:CL205 CI7:CI205 CF7:CF205 CC7:CC205 BZ7:BZ205 BW7:BW205 BT7:BT205 CO7:CO205 CX7:CX205 DS7:DS205 DP7:DP205 DM7:DM205 DJ7:DJ205 DG7:DG205 DD7:DD205 DA7:DA205 ET7:ET205 EQ7:EQ205 EN7:EN205 EK7:EK205 EH7:EH205 EE7:EE205 EB7:EB205 EW7:EW205 FX7:FX205 FU7:FU205 FR7:FR205 FO7:FO205 FL7:FL205 FI7:FI205 FF7:FF205 GA7:GA205 HB7:HB205 GY7:GY205 GV7:GV205 GS7:GS205 GP7:GP205 GM7:GM205 GJ7:GJ205 HE7:HE205 HQ7:HQ205 HT7:HT205 HW7:HW205 HZ7:HZ205 IC7:IC205 IF7:IF205 II7:II205 HN7:HN205 JJ7:JJ205 JG7:JG205 JD7:JD205 JA7:JA205 IX7:IX205 IU7:IU205 IR7:IR205 JM7:JM205 JV7:JV205 KQ7:KQ205 KN7:KN205 KK7:KK205 KH7:KH205 KE7:KE205 KB7:KB205 AV7:AV205 AP7:AP205 AS7:AS205 AM7:AM205">
      <formula1>0</formula1>
      <formula2>AC$7*$F7</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T206" formula="1"/>
    <ignoredError sqref="R6 T6 LR5 LV5"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D213"/>
  <sheetViews>
    <sheetView zoomScale="90" zoomScaleNormal="90" workbookViewId="0">
      <pane xSplit="4" ySplit="6" topLeftCell="E7" activePane="bottomRight" state="frozen"/>
      <selection pane="topRight" activeCell="E1" sqref="E1"/>
      <selection pane="bottomLeft" activeCell="A7" sqref="A7"/>
      <selection pane="bottomRight" activeCell="C7" sqref="C7:D7"/>
    </sheetView>
  </sheetViews>
  <sheetFormatPr defaultRowHeight="15" outlineLevelCol="1" x14ac:dyDescent="0.25"/>
  <cols>
    <col min="1" max="1" width="2.42578125" style="29" customWidth="1"/>
    <col min="2" max="2" width="4.7109375" style="130" customWidth="1"/>
    <col min="3" max="3" width="40.7109375" style="25" customWidth="1"/>
    <col min="4" max="4" width="2.7109375" style="25" customWidth="1"/>
    <col min="5" max="5" width="14.140625" style="98" customWidth="1"/>
    <col min="6" max="6" width="11.42578125" style="98" customWidth="1"/>
    <col min="7" max="7" width="14.28515625" style="25" customWidth="1"/>
    <col min="8" max="8" width="15" style="98" customWidth="1"/>
    <col min="9" max="9" width="12.28515625" style="98" customWidth="1"/>
    <col min="10" max="10" width="14.140625" style="98" customWidth="1"/>
    <col min="11" max="11" width="9" style="98" customWidth="1"/>
    <col min="12" max="12" width="14.28515625" style="98" customWidth="1"/>
    <col min="13" max="13" width="11.5703125" style="98" customWidth="1"/>
    <col min="14" max="14" width="13.7109375" style="98" customWidth="1"/>
    <col min="15" max="15" width="15.7109375" style="99" customWidth="1"/>
    <col min="16" max="16" width="1.85546875" style="25" customWidth="1"/>
    <col min="17" max="18" width="12.28515625" style="98" customWidth="1"/>
    <col min="19" max="19" width="10.85546875" style="98" customWidth="1"/>
    <col min="20" max="20" width="3.7109375" style="29" hidden="1" customWidth="1"/>
    <col min="21" max="22" width="3.7109375" style="25" hidden="1" customWidth="1"/>
    <col min="23" max="23" width="4" style="29" customWidth="1"/>
    <col min="24" max="24" width="12.140625" style="10" customWidth="1"/>
    <col min="25" max="25" width="2.140625" style="10" customWidth="1"/>
    <col min="26" max="26" width="9.42578125" style="10" customWidth="1"/>
    <col min="27" max="62" width="5.85546875" style="10" customWidth="1" outlineLevel="1"/>
    <col min="63" max="63" width="9.28515625" style="10" customWidth="1" outlineLevel="1"/>
    <col min="64" max="64" width="17.42578125" style="10" customWidth="1" outlineLevel="1"/>
    <col min="65" max="65" width="9.28515625" style="10" customWidth="1" outlineLevel="1"/>
    <col min="66" max="66" width="17.42578125" style="10" customWidth="1" outlineLevel="1"/>
    <col min="67" max="67" width="3.140625" style="1" customWidth="1"/>
    <col min="68" max="68" width="9.42578125" style="1" customWidth="1"/>
    <col min="69" max="70" width="6.28515625" style="10" customWidth="1" outlineLevel="1"/>
    <col min="71" max="72" width="6.140625" style="10" customWidth="1" outlineLevel="1"/>
    <col min="73" max="73" width="6.28515625" style="10" customWidth="1" outlineLevel="1"/>
    <col min="74" max="75" width="6.140625" style="10" customWidth="1" outlineLevel="1"/>
    <col min="76" max="76" width="6.28515625" style="10" customWidth="1" outlineLevel="1"/>
    <col min="77" max="78" width="6.140625" style="10" customWidth="1" outlineLevel="1"/>
    <col min="79" max="79" width="6.28515625" style="10" customWidth="1" outlineLevel="1"/>
    <col min="80" max="81" width="6.140625" style="10" customWidth="1" outlineLevel="1"/>
    <col min="82" max="82" width="6.28515625" style="10" customWidth="1" outlineLevel="1"/>
    <col min="83" max="84" width="6.140625" style="10" customWidth="1" outlineLevel="1"/>
    <col min="85" max="85" width="6.28515625" style="10" customWidth="1" outlineLevel="1"/>
    <col min="86" max="87" width="6.140625" style="10" customWidth="1" outlineLevel="1"/>
    <col min="88" max="88" width="6.28515625" style="10" customWidth="1" outlineLevel="1"/>
    <col min="89" max="90" width="6.140625" style="10" customWidth="1" outlineLevel="1"/>
    <col min="91" max="91" width="6.28515625" style="10" customWidth="1" outlineLevel="1"/>
    <col min="92" max="92" width="6.140625" style="10" customWidth="1" outlineLevel="1"/>
    <col min="93" max="93" width="9.28515625" style="10" customWidth="1" outlineLevel="1"/>
    <col min="94" max="94" width="17.42578125" style="10" customWidth="1" outlineLevel="1"/>
    <col min="95" max="95" width="9.28515625" style="10" customWidth="1" outlineLevel="1"/>
    <col min="96" max="96" width="17.42578125" style="10" customWidth="1" outlineLevel="1"/>
    <col min="97" max="97" width="3.140625" style="1" customWidth="1"/>
    <col min="98" max="98" width="9.42578125" style="1" customWidth="1"/>
    <col min="99" max="100" width="6.28515625" style="10" customWidth="1" outlineLevel="1"/>
    <col min="101" max="102" width="6.140625" style="10" customWidth="1" outlineLevel="1"/>
    <col min="103" max="103" width="6.28515625" style="10" customWidth="1" outlineLevel="1"/>
    <col min="104" max="105" width="6.140625" style="10" customWidth="1" outlineLevel="1"/>
    <col min="106" max="106" width="6.28515625" style="10" customWidth="1" outlineLevel="1"/>
    <col min="107" max="108" width="6.140625" style="10" customWidth="1" outlineLevel="1"/>
    <col min="109" max="109" width="6.28515625" style="10" customWidth="1" outlineLevel="1"/>
    <col min="110" max="111" width="6.140625" style="10" customWidth="1" outlineLevel="1"/>
    <col min="112" max="112" width="6.28515625" style="10" customWidth="1" outlineLevel="1"/>
    <col min="113" max="114" width="6.140625" style="10" customWidth="1" outlineLevel="1"/>
    <col min="115" max="115" width="6.28515625" style="10" customWidth="1" outlineLevel="1"/>
    <col min="116" max="117" width="6.140625" style="10" customWidth="1" outlineLevel="1"/>
    <col min="118" max="118" width="6.28515625" style="10" customWidth="1" outlineLevel="1"/>
    <col min="119" max="120" width="6.140625" style="10" customWidth="1" outlineLevel="1"/>
    <col min="121" max="121" width="6.28515625" style="10" customWidth="1" outlineLevel="1"/>
    <col min="122" max="122" width="6.140625" style="10" customWidth="1" outlineLevel="1"/>
    <col min="123" max="123" width="9.28515625" style="10" customWidth="1" outlineLevel="1"/>
    <col min="124" max="124" width="17.42578125" style="10" customWidth="1" outlineLevel="1"/>
    <col min="125" max="125" width="9.28515625" style="10" customWidth="1" outlineLevel="1"/>
    <col min="126" max="126" width="17.42578125" style="10" customWidth="1" outlineLevel="1"/>
    <col min="127" max="127" width="3.140625" style="1" customWidth="1"/>
    <col min="128" max="128" width="9.42578125" style="1" customWidth="1"/>
    <col min="129" max="130" width="6.28515625" style="10" customWidth="1" outlineLevel="1"/>
    <col min="131" max="132" width="6.140625" style="10" customWidth="1" outlineLevel="1"/>
    <col min="133" max="133" width="6.28515625" style="10" customWidth="1" outlineLevel="1"/>
    <col min="134" max="135" width="6.140625" style="10" customWidth="1" outlineLevel="1"/>
    <col min="136" max="136" width="6.28515625" style="10" customWidth="1" outlineLevel="1"/>
    <col min="137" max="138" width="6.140625" style="10" customWidth="1" outlineLevel="1"/>
    <col min="139" max="139" width="6.28515625" style="10" customWidth="1" outlineLevel="1"/>
    <col min="140" max="141" width="6.140625" style="10" customWidth="1" outlineLevel="1"/>
    <col min="142" max="142" width="6.28515625" style="10" customWidth="1" outlineLevel="1"/>
    <col min="143" max="144" width="6.140625" style="10" customWidth="1" outlineLevel="1"/>
    <col min="145" max="145" width="6.28515625" style="10" customWidth="1" outlineLevel="1"/>
    <col min="146" max="147" width="6.140625" style="10" customWidth="1" outlineLevel="1"/>
    <col min="148" max="148" width="6.28515625" style="10" customWidth="1" outlineLevel="1"/>
    <col min="149" max="150" width="6.140625" style="10" customWidth="1" outlineLevel="1"/>
    <col min="151" max="151" width="6.28515625" style="10" customWidth="1" outlineLevel="1"/>
    <col min="152" max="152" width="6.140625" style="10" customWidth="1" outlineLevel="1"/>
    <col min="153" max="153" width="9.28515625" style="10" customWidth="1" outlineLevel="1"/>
    <col min="154" max="154" width="17.42578125" style="10" customWidth="1" outlineLevel="1"/>
    <col min="155" max="155" width="9.28515625" style="10" customWidth="1" outlineLevel="1"/>
    <col min="156" max="156" width="17.42578125" style="10" customWidth="1" outlineLevel="1"/>
    <col min="157" max="157" width="3.7109375" style="1" customWidth="1"/>
    <col min="158" max="158" width="9.42578125" style="1" customWidth="1"/>
    <col min="159" max="160" width="6.28515625" style="10" customWidth="1" outlineLevel="1"/>
    <col min="161" max="162" width="6.140625" style="10" customWidth="1" outlineLevel="1"/>
    <col min="163" max="163" width="6.28515625" style="10" customWidth="1" outlineLevel="1"/>
    <col min="164" max="165" width="6.140625" style="10" customWidth="1" outlineLevel="1"/>
    <col min="166" max="166" width="6.28515625" style="10" customWidth="1" outlineLevel="1"/>
    <col min="167" max="168" width="6.140625" style="10" customWidth="1" outlineLevel="1"/>
    <col min="169" max="169" width="6.28515625" style="10" customWidth="1" outlineLevel="1"/>
    <col min="170" max="171" width="6.140625" style="10" customWidth="1" outlineLevel="1"/>
    <col min="172" max="172" width="6.28515625" style="10" customWidth="1" outlineLevel="1"/>
    <col min="173" max="174" width="6.140625" style="10" customWidth="1" outlineLevel="1"/>
    <col min="175" max="175" width="6.28515625" style="10" customWidth="1" outlineLevel="1"/>
    <col min="176" max="177" width="6.140625" style="10" customWidth="1" outlineLevel="1"/>
    <col min="178" max="178" width="6.28515625" style="10" customWidth="1" outlineLevel="1"/>
    <col min="179" max="180" width="6.140625" style="10" customWidth="1" outlineLevel="1"/>
    <col min="181" max="181" width="6.28515625" style="10" customWidth="1" outlineLevel="1"/>
    <col min="182" max="182" width="6.140625" style="10" customWidth="1" outlineLevel="1"/>
    <col min="183" max="183" width="9.28515625" style="10" customWidth="1" outlineLevel="1"/>
    <col min="184" max="184" width="17.42578125" style="10" customWidth="1" outlineLevel="1"/>
    <col min="185" max="185" width="9.28515625" style="10" customWidth="1" outlineLevel="1"/>
    <col min="186" max="186" width="17.42578125" style="10" customWidth="1" outlineLevel="1"/>
    <col min="187" max="187" width="4.140625" style="1" customWidth="1"/>
    <col min="188" max="188" width="9.42578125" style="1" customWidth="1"/>
    <col min="189" max="190" width="6.28515625" style="10" customWidth="1" outlineLevel="1"/>
    <col min="191" max="192" width="6.140625" style="10" customWidth="1" outlineLevel="1"/>
    <col min="193" max="193" width="6.28515625" style="10" customWidth="1" outlineLevel="1"/>
    <col min="194" max="195" width="6.140625" style="10" customWidth="1" outlineLevel="1"/>
    <col min="196" max="196" width="6.28515625" style="10" customWidth="1" outlineLevel="1"/>
    <col min="197" max="198" width="6.140625" style="10" customWidth="1" outlineLevel="1"/>
    <col min="199" max="199" width="6.28515625" style="10" customWidth="1" outlineLevel="1"/>
    <col min="200" max="201" width="6.140625" style="10" customWidth="1" outlineLevel="1"/>
    <col min="202" max="202" width="6.28515625" style="10" customWidth="1" outlineLevel="1"/>
    <col min="203" max="204" width="6.140625" style="10" customWidth="1" outlineLevel="1"/>
    <col min="205" max="205" width="6.28515625" style="10" customWidth="1" outlineLevel="1"/>
    <col min="206" max="207" width="6.140625" style="10" customWidth="1" outlineLevel="1"/>
    <col min="208" max="208" width="6.28515625" style="10" customWidth="1" outlineLevel="1"/>
    <col min="209" max="210" width="6.140625" style="10" customWidth="1" outlineLevel="1"/>
    <col min="211" max="211" width="6.28515625" style="10" customWidth="1" outlineLevel="1"/>
    <col min="212" max="212" width="6.140625" style="10" customWidth="1" outlineLevel="1"/>
    <col min="213" max="213" width="9.28515625" style="10" customWidth="1" outlineLevel="1"/>
    <col min="214" max="214" width="17.42578125" style="10" customWidth="1" outlineLevel="1"/>
    <col min="215" max="215" width="9.28515625" style="10" customWidth="1" outlineLevel="1"/>
    <col min="216" max="216" width="17.42578125" style="10" customWidth="1" outlineLevel="1"/>
    <col min="217" max="217" width="3.5703125" style="1" customWidth="1"/>
    <col min="218" max="218" width="9.42578125" style="1" customWidth="1"/>
    <col min="219" max="220" width="6.28515625" style="10" customWidth="1" outlineLevel="1"/>
    <col min="221" max="222" width="6.140625" style="10" customWidth="1" outlineLevel="1"/>
    <col min="223" max="223" width="6.28515625" style="10" customWidth="1" outlineLevel="1"/>
    <col min="224" max="225" width="6.140625" style="10" customWidth="1" outlineLevel="1"/>
    <col min="226" max="226" width="6.28515625" style="10" customWidth="1" outlineLevel="1"/>
    <col min="227" max="228" width="6.140625" style="10" customWidth="1" outlineLevel="1"/>
    <col min="229" max="229" width="6.28515625" style="10" customWidth="1" outlineLevel="1"/>
    <col min="230" max="231" width="6.140625" style="10" customWidth="1" outlineLevel="1"/>
    <col min="232" max="232" width="6.28515625" style="10" customWidth="1" outlineLevel="1"/>
    <col min="233" max="234" width="6.140625" style="10" customWidth="1" outlineLevel="1"/>
    <col min="235" max="235" width="6.28515625" style="10" customWidth="1" outlineLevel="1"/>
    <col min="236" max="237" width="6.140625" style="10" customWidth="1" outlineLevel="1"/>
    <col min="238" max="238" width="6.28515625" style="10" customWidth="1" outlineLevel="1"/>
    <col min="239" max="240" width="6.140625" style="10" customWidth="1" outlineLevel="1"/>
    <col min="241" max="241" width="6.28515625" style="10" customWidth="1" outlineLevel="1"/>
    <col min="242" max="242" width="6.140625" style="10" customWidth="1" outlineLevel="1"/>
    <col min="243" max="243" width="9.28515625" style="10" customWidth="1" outlineLevel="1"/>
    <col min="244" max="244" width="17.42578125" style="10" customWidth="1" outlineLevel="1"/>
    <col min="245" max="245" width="9.28515625" style="10" customWidth="1" outlineLevel="1"/>
    <col min="246" max="246" width="17.42578125" style="10" customWidth="1" outlineLevel="1"/>
    <col min="247" max="247" width="4.28515625" style="1" customWidth="1"/>
    <col min="248" max="248" width="9.42578125" style="1" customWidth="1"/>
    <col min="249" max="250" width="6.28515625" style="10" customWidth="1" outlineLevel="1"/>
    <col min="251" max="252" width="6.140625" style="10" customWidth="1" outlineLevel="1"/>
    <col min="253" max="253" width="6.28515625" style="10" customWidth="1" outlineLevel="1"/>
    <col min="254" max="255" width="6.140625" style="10" customWidth="1" outlineLevel="1"/>
    <col min="256" max="256" width="6.28515625" style="10" customWidth="1" outlineLevel="1"/>
    <col min="257" max="258" width="6.140625" style="10" customWidth="1" outlineLevel="1"/>
    <col min="259" max="259" width="6.28515625" style="10" customWidth="1" outlineLevel="1"/>
    <col min="260" max="261" width="6.140625" style="10" customWidth="1" outlineLevel="1"/>
    <col min="262" max="262" width="6.28515625" style="10" customWidth="1" outlineLevel="1"/>
    <col min="263" max="264" width="6.140625" style="10" customWidth="1" outlineLevel="1"/>
    <col min="265" max="265" width="6.28515625" style="10" customWidth="1" outlineLevel="1"/>
    <col min="266" max="267" width="6.140625" style="10" customWidth="1" outlineLevel="1"/>
    <col min="268" max="268" width="6.28515625" style="10" customWidth="1" outlineLevel="1"/>
    <col min="269" max="270" width="6.140625" style="10" customWidth="1" outlineLevel="1"/>
    <col min="271" max="271" width="6.28515625" style="10" customWidth="1" outlineLevel="1"/>
    <col min="272" max="272" width="6.140625" style="10" customWidth="1" outlineLevel="1"/>
    <col min="273" max="273" width="9.28515625" style="10" customWidth="1" outlineLevel="1"/>
    <col min="274" max="274" width="17.42578125" style="10" customWidth="1" outlineLevel="1"/>
    <col min="275" max="275" width="9.28515625" style="10" customWidth="1" outlineLevel="1"/>
    <col min="276" max="276" width="17.42578125" style="10" customWidth="1" outlineLevel="1"/>
    <col min="277" max="277" width="3.5703125" style="1" customWidth="1"/>
    <col min="278" max="278" width="9.42578125" style="1" customWidth="1"/>
    <col min="279" max="280" width="6.28515625" style="10" customWidth="1" outlineLevel="1"/>
    <col min="281" max="282" width="6.140625" style="10" customWidth="1" outlineLevel="1"/>
    <col min="283" max="283" width="6.28515625" style="10" customWidth="1" outlineLevel="1"/>
    <col min="284" max="285" width="6.140625" style="10" customWidth="1" outlineLevel="1"/>
    <col min="286" max="286" width="6.28515625" style="10" customWidth="1" outlineLevel="1"/>
    <col min="287" max="288" width="6.140625" style="10" customWidth="1" outlineLevel="1"/>
    <col min="289" max="289" width="6.28515625" style="10" customWidth="1" outlineLevel="1"/>
    <col min="290" max="291" width="6.140625" style="10" customWidth="1" outlineLevel="1"/>
    <col min="292" max="292" width="6.28515625" style="10" customWidth="1" outlineLevel="1"/>
    <col min="293" max="294" width="6.140625" style="10" customWidth="1" outlineLevel="1"/>
    <col min="295" max="295" width="6.28515625" style="10" customWidth="1" outlineLevel="1"/>
    <col min="296" max="297" width="6.140625" style="10" customWidth="1" outlineLevel="1"/>
    <col min="298" max="298" width="6.28515625" style="10" customWidth="1" outlineLevel="1"/>
    <col min="299" max="300" width="6.140625" style="10" customWidth="1" outlineLevel="1"/>
    <col min="301" max="301" width="6.28515625" style="10" customWidth="1" outlineLevel="1"/>
    <col min="302" max="302" width="6.140625" style="10" customWidth="1" outlineLevel="1"/>
    <col min="303" max="303" width="9.28515625" style="10" customWidth="1" outlineLevel="1"/>
    <col min="304" max="304" width="17.42578125" style="10" customWidth="1" outlineLevel="1"/>
    <col min="305" max="305" width="9.28515625" style="10" customWidth="1" outlineLevel="1"/>
    <col min="306" max="306" width="17.42578125" style="10" customWidth="1" outlineLevel="1"/>
    <col min="307" max="307" width="3.7109375" style="1" customWidth="1"/>
    <col min="308" max="308" width="14.42578125" style="1" customWidth="1"/>
    <col min="309" max="309" width="10.140625" style="10" customWidth="1" outlineLevel="1"/>
    <col min="310" max="312" width="7.28515625" style="10" customWidth="1" outlineLevel="1"/>
    <col min="313" max="313" width="11.5703125" style="10" customWidth="1" outlineLevel="1"/>
    <col min="314" max="314" width="18" style="10" customWidth="1" outlineLevel="1"/>
    <col min="315" max="315" width="11.5703125" style="10" customWidth="1" outlineLevel="1"/>
    <col min="316" max="316" width="18" style="10" customWidth="1" outlineLevel="1"/>
    <col min="317" max="317" width="10.140625" style="10" customWidth="1" outlineLevel="1"/>
    <col min="318" max="318" width="4" style="1" customWidth="1"/>
    <col min="319" max="319" width="14.28515625" style="1" customWidth="1"/>
    <col min="320" max="320" width="11.7109375" style="1" customWidth="1" outlineLevel="1"/>
    <col min="321" max="321" width="17.5703125" style="1" customWidth="1" outlineLevel="1"/>
    <col min="322" max="322" width="11.7109375" style="1" customWidth="1" outlineLevel="1"/>
    <col min="323" max="323" width="17.5703125" style="1" customWidth="1" outlineLevel="1"/>
    <col min="324" max="324" width="11.7109375" style="1" customWidth="1" outlineLevel="1"/>
    <col min="325" max="325" width="17.5703125" style="1" customWidth="1" outlineLevel="1"/>
    <col min="326" max="326" width="11.7109375" style="1" customWidth="1" outlineLevel="1"/>
    <col min="327" max="327" width="17.5703125" style="1" customWidth="1" outlineLevel="1"/>
    <col min="328" max="333" width="12.140625" style="1" customWidth="1" outlineLevel="1"/>
    <col min="334" max="335" width="9.140625" style="378"/>
    <col min="336" max="336" width="4.85546875" style="1" customWidth="1"/>
    <col min="337" max="341" width="9.140625" style="29"/>
    <col min="342" max="342" width="9.140625" style="378"/>
    <col min="343" max="16384" width="9.140625" style="29"/>
  </cols>
  <sheetData>
    <row r="1" spans="1:342" ht="15.75" thickBot="1" x14ac:dyDescent="0.3">
      <c r="B1" s="815" t="s">
        <v>441</v>
      </c>
      <c r="C1" s="815"/>
      <c r="D1" s="815"/>
      <c r="E1" s="815"/>
      <c r="F1" s="95"/>
      <c r="G1" s="96"/>
      <c r="H1" s="97"/>
      <c r="I1" s="97"/>
      <c r="J1" s="97"/>
      <c r="K1" s="97"/>
      <c r="L1" s="97"/>
      <c r="M1" s="97"/>
    </row>
    <row r="2" spans="1:342" ht="24.95" customHeight="1" thickBot="1" x14ac:dyDescent="0.3">
      <c r="B2" s="100"/>
      <c r="C2" s="101"/>
      <c r="D2" s="101"/>
      <c r="E2" s="102"/>
      <c r="F2" s="103"/>
      <c r="G2" s="101"/>
      <c r="H2" s="103"/>
      <c r="I2" s="103"/>
      <c r="J2" s="103"/>
      <c r="K2" s="102"/>
      <c r="L2" s="103"/>
      <c r="M2" s="103"/>
      <c r="N2" s="103"/>
      <c r="O2" s="1116" t="s">
        <v>115</v>
      </c>
      <c r="Q2" s="393" t="s">
        <v>14</v>
      </c>
      <c r="R2" s="394" t="s">
        <v>15</v>
      </c>
      <c r="S2" s="395" t="s">
        <v>13</v>
      </c>
      <c r="X2" s="1058" t="s">
        <v>274</v>
      </c>
      <c r="Z2" s="269" t="s">
        <v>275</v>
      </c>
      <c r="AA2" s="367" t="s">
        <v>507</v>
      </c>
      <c r="AB2" s="368"/>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369"/>
      <c r="BP2" s="270" t="s">
        <v>276</v>
      </c>
      <c r="BQ2" s="367" t="s">
        <v>507</v>
      </c>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5"/>
      <c r="CT2" s="270" t="s">
        <v>277</v>
      </c>
      <c r="CU2" s="367" t="s">
        <v>507</v>
      </c>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5"/>
      <c r="DX2" s="270" t="s">
        <v>278</v>
      </c>
      <c r="DY2" s="367" t="s">
        <v>507</v>
      </c>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5"/>
      <c r="FB2" s="270" t="s">
        <v>279</v>
      </c>
      <c r="FC2" s="367" t="s">
        <v>507</v>
      </c>
      <c r="FD2" s="274"/>
      <c r="FE2" s="274"/>
      <c r="FF2" s="274"/>
      <c r="FG2" s="274"/>
      <c r="FH2" s="274"/>
      <c r="FI2" s="274"/>
      <c r="FJ2" s="274"/>
      <c r="FK2" s="274"/>
      <c r="FL2" s="274"/>
      <c r="FM2" s="274"/>
      <c r="FN2" s="274"/>
      <c r="FO2" s="274"/>
      <c r="FP2" s="274"/>
      <c r="FQ2" s="274"/>
      <c r="FR2" s="274"/>
      <c r="FS2" s="274"/>
      <c r="FT2" s="274"/>
      <c r="FU2" s="274"/>
      <c r="FV2" s="274"/>
      <c r="FW2" s="274"/>
      <c r="FX2" s="274"/>
      <c r="FY2" s="274"/>
      <c r="FZ2" s="274"/>
      <c r="GA2" s="274"/>
      <c r="GB2" s="274"/>
      <c r="GC2" s="274"/>
      <c r="GD2" s="275"/>
      <c r="GF2" s="270" t="s">
        <v>280</v>
      </c>
      <c r="GG2" s="367" t="s">
        <v>507</v>
      </c>
      <c r="GH2" s="274"/>
      <c r="GI2" s="274"/>
      <c r="GJ2" s="274"/>
      <c r="GK2" s="274"/>
      <c r="GL2" s="274"/>
      <c r="GM2" s="274"/>
      <c r="GN2" s="274"/>
      <c r="GO2" s="274"/>
      <c r="GP2" s="274"/>
      <c r="GQ2" s="274"/>
      <c r="GR2" s="274"/>
      <c r="GS2" s="274"/>
      <c r="GT2" s="274"/>
      <c r="GU2" s="274"/>
      <c r="GV2" s="274"/>
      <c r="GW2" s="274"/>
      <c r="GX2" s="274"/>
      <c r="GY2" s="274"/>
      <c r="GZ2" s="274"/>
      <c r="HA2" s="274"/>
      <c r="HB2" s="274"/>
      <c r="HC2" s="274"/>
      <c r="HD2" s="274"/>
      <c r="HE2" s="274"/>
      <c r="HF2" s="274"/>
      <c r="HG2" s="274"/>
      <c r="HH2" s="275"/>
      <c r="HJ2" s="270" t="s">
        <v>281</v>
      </c>
      <c r="HK2" s="367" t="s">
        <v>507</v>
      </c>
      <c r="HL2" s="274"/>
      <c r="HM2" s="274"/>
      <c r="HN2" s="274"/>
      <c r="HO2" s="274"/>
      <c r="HP2" s="274"/>
      <c r="HQ2" s="274"/>
      <c r="HR2" s="274"/>
      <c r="HS2" s="274"/>
      <c r="HT2" s="274"/>
      <c r="HU2" s="274"/>
      <c r="HV2" s="274"/>
      <c r="HW2" s="274"/>
      <c r="HX2" s="274"/>
      <c r="HY2" s="274"/>
      <c r="HZ2" s="274"/>
      <c r="IA2" s="274"/>
      <c r="IB2" s="274"/>
      <c r="IC2" s="274"/>
      <c r="ID2" s="274"/>
      <c r="IE2" s="274"/>
      <c r="IF2" s="274"/>
      <c r="IG2" s="274"/>
      <c r="IH2" s="274"/>
      <c r="II2" s="274"/>
      <c r="IJ2" s="274"/>
      <c r="IK2" s="274"/>
      <c r="IL2" s="275"/>
      <c r="IN2" s="270" t="s">
        <v>282</v>
      </c>
      <c r="IO2" s="367" t="s">
        <v>507</v>
      </c>
      <c r="IP2" s="274"/>
      <c r="IQ2" s="274"/>
      <c r="IR2" s="274"/>
      <c r="IS2" s="274"/>
      <c r="IT2" s="274"/>
      <c r="IU2" s="274"/>
      <c r="IV2" s="274"/>
      <c r="IW2" s="274"/>
      <c r="IX2" s="274"/>
      <c r="IY2" s="274"/>
      <c r="IZ2" s="274"/>
      <c r="JA2" s="274"/>
      <c r="JB2" s="274"/>
      <c r="JC2" s="274"/>
      <c r="JD2" s="274"/>
      <c r="JE2" s="274"/>
      <c r="JF2" s="274"/>
      <c r="JG2" s="274"/>
      <c r="JH2" s="274"/>
      <c r="JI2" s="274"/>
      <c r="JJ2" s="274"/>
      <c r="JK2" s="274"/>
      <c r="JL2" s="274"/>
      <c r="JM2" s="274"/>
      <c r="JN2" s="274"/>
      <c r="JO2" s="274"/>
      <c r="JP2" s="275"/>
      <c r="JR2" s="270" t="s">
        <v>283</v>
      </c>
      <c r="JS2" s="367" t="s">
        <v>507</v>
      </c>
      <c r="JT2" s="274"/>
      <c r="JU2" s="274"/>
      <c r="JV2" s="274"/>
      <c r="JW2" s="274"/>
      <c r="JX2" s="274"/>
      <c r="JY2" s="274"/>
      <c r="JZ2" s="274"/>
      <c r="KA2" s="274"/>
      <c r="KB2" s="274"/>
      <c r="KC2" s="274"/>
      <c r="KD2" s="274"/>
      <c r="KE2" s="274"/>
      <c r="KF2" s="274"/>
      <c r="KG2" s="274"/>
      <c r="KH2" s="274"/>
      <c r="KI2" s="274"/>
      <c r="KJ2" s="274"/>
      <c r="KK2" s="274"/>
      <c r="KL2" s="274"/>
      <c r="KM2" s="274"/>
      <c r="KN2" s="274"/>
      <c r="KO2" s="274"/>
      <c r="KP2" s="274"/>
      <c r="KQ2" s="274"/>
      <c r="KR2" s="274"/>
      <c r="KS2" s="274"/>
      <c r="KT2" s="275"/>
      <c r="KV2" s="1109" t="s">
        <v>311</v>
      </c>
      <c r="KW2" s="1087" t="s">
        <v>311</v>
      </c>
      <c r="KX2" s="1088"/>
      <c r="KY2" s="1088"/>
      <c r="KZ2" s="1088"/>
      <c r="LA2" s="1088"/>
      <c r="LB2" s="1088"/>
      <c r="LC2" s="1088"/>
      <c r="LD2" s="1088"/>
      <c r="LE2" s="1089"/>
      <c r="LG2" s="1109" t="s">
        <v>284</v>
      </c>
      <c r="LH2" s="1138" t="s">
        <v>285</v>
      </c>
      <c r="LI2" s="1139"/>
      <c r="LJ2" s="1139"/>
      <c r="LK2" s="1139"/>
      <c r="LL2" s="1139"/>
      <c r="LM2" s="1139"/>
      <c r="LN2" s="1139"/>
      <c r="LO2" s="1139"/>
      <c r="LP2" s="1139"/>
      <c r="LQ2" s="1139"/>
      <c r="LR2" s="1139"/>
      <c r="LS2" s="1139"/>
      <c r="LT2" s="1139"/>
      <c r="LU2" s="1140"/>
    </row>
    <row r="3" spans="1:342" ht="24" customHeight="1" thickBot="1" x14ac:dyDescent="0.3">
      <c r="B3" s="100"/>
      <c r="C3" s="1129" t="s">
        <v>10</v>
      </c>
      <c r="D3" s="104"/>
      <c r="E3" s="1131" t="s">
        <v>131</v>
      </c>
      <c r="F3" s="1132"/>
      <c r="G3" s="1132"/>
      <c r="H3" s="1132"/>
      <c r="I3" s="1132"/>
      <c r="J3" s="1133"/>
      <c r="K3" s="1131" t="s">
        <v>132</v>
      </c>
      <c r="L3" s="1132"/>
      <c r="M3" s="1132"/>
      <c r="N3" s="1133"/>
      <c r="O3" s="1117"/>
      <c r="Q3" s="1122" t="s">
        <v>1</v>
      </c>
      <c r="R3" s="1125" t="s">
        <v>317</v>
      </c>
      <c r="S3" s="1113" t="s">
        <v>3</v>
      </c>
      <c r="X3" s="1059"/>
      <c r="AA3" s="1070" t="s">
        <v>286</v>
      </c>
      <c r="AB3" s="1071"/>
      <c r="AC3" s="1072"/>
      <c r="AD3" s="1070" t="s">
        <v>287</v>
      </c>
      <c r="AE3" s="1071"/>
      <c r="AF3" s="1072"/>
      <c r="AG3" s="1070" t="s">
        <v>288</v>
      </c>
      <c r="AH3" s="1071"/>
      <c r="AI3" s="1072"/>
      <c r="AJ3" s="1070" t="s">
        <v>289</v>
      </c>
      <c r="AK3" s="1071"/>
      <c r="AL3" s="1072"/>
      <c r="AM3" s="1070" t="s">
        <v>290</v>
      </c>
      <c r="AN3" s="1071"/>
      <c r="AO3" s="1072"/>
      <c r="AP3" s="1070" t="s">
        <v>291</v>
      </c>
      <c r="AQ3" s="1071"/>
      <c r="AR3" s="1072"/>
      <c r="AS3" s="1070" t="s">
        <v>292</v>
      </c>
      <c r="AT3" s="1071"/>
      <c r="AU3" s="1072"/>
      <c r="AV3" s="1070" t="s">
        <v>293</v>
      </c>
      <c r="AW3" s="1071"/>
      <c r="AX3" s="1072"/>
      <c r="AY3" s="1070" t="s">
        <v>458</v>
      </c>
      <c r="AZ3" s="1071"/>
      <c r="BA3" s="1072"/>
      <c r="BB3" s="1070" t="s">
        <v>459</v>
      </c>
      <c r="BC3" s="1071"/>
      <c r="BD3" s="1072"/>
      <c r="BE3" s="1070" t="s">
        <v>460</v>
      </c>
      <c r="BF3" s="1071"/>
      <c r="BG3" s="1072"/>
      <c r="BH3" s="1070" t="s">
        <v>461</v>
      </c>
      <c r="BI3" s="1071"/>
      <c r="BJ3" s="1072"/>
      <c r="BK3" s="1080" t="s">
        <v>294</v>
      </c>
      <c r="BL3" s="1081"/>
      <c r="BM3" s="1080" t="s">
        <v>303</v>
      </c>
      <c r="BN3" s="1081"/>
      <c r="BQ3" s="1070" t="s">
        <v>286</v>
      </c>
      <c r="BR3" s="1071"/>
      <c r="BS3" s="1072"/>
      <c r="BT3" s="1070" t="s">
        <v>287</v>
      </c>
      <c r="BU3" s="1071"/>
      <c r="BV3" s="1072"/>
      <c r="BW3" s="1070" t="s">
        <v>288</v>
      </c>
      <c r="BX3" s="1071"/>
      <c r="BY3" s="1072"/>
      <c r="BZ3" s="1070" t="s">
        <v>289</v>
      </c>
      <c r="CA3" s="1071"/>
      <c r="CB3" s="1072"/>
      <c r="CC3" s="1070" t="s">
        <v>290</v>
      </c>
      <c r="CD3" s="1071"/>
      <c r="CE3" s="1072"/>
      <c r="CF3" s="1070" t="s">
        <v>291</v>
      </c>
      <c r="CG3" s="1071"/>
      <c r="CH3" s="1072"/>
      <c r="CI3" s="1070" t="s">
        <v>292</v>
      </c>
      <c r="CJ3" s="1071"/>
      <c r="CK3" s="1072"/>
      <c r="CL3" s="1070" t="s">
        <v>293</v>
      </c>
      <c r="CM3" s="1071"/>
      <c r="CN3" s="1072"/>
      <c r="CO3" s="1080" t="s">
        <v>294</v>
      </c>
      <c r="CP3" s="1081"/>
      <c r="CQ3" s="1080" t="s">
        <v>303</v>
      </c>
      <c r="CR3" s="1081"/>
      <c r="CU3" s="1070" t="s">
        <v>286</v>
      </c>
      <c r="CV3" s="1071"/>
      <c r="CW3" s="1072"/>
      <c r="CX3" s="1070" t="s">
        <v>287</v>
      </c>
      <c r="CY3" s="1071"/>
      <c r="CZ3" s="1072"/>
      <c r="DA3" s="1070" t="s">
        <v>288</v>
      </c>
      <c r="DB3" s="1071"/>
      <c r="DC3" s="1072"/>
      <c r="DD3" s="1070" t="s">
        <v>289</v>
      </c>
      <c r="DE3" s="1071"/>
      <c r="DF3" s="1072"/>
      <c r="DG3" s="1070" t="s">
        <v>290</v>
      </c>
      <c r="DH3" s="1071"/>
      <c r="DI3" s="1072"/>
      <c r="DJ3" s="1070" t="s">
        <v>291</v>
      </c>
      <c r="DK3" s="1071"/>
      <c r="DL3" s="1072"/>
      <c r="DM3" s="1070" t="s">
        <v>292</v>
      </c>
      <c r="DN3" s="1071"/>
      <c r="DO3" s="1072"/>
      <c r="DP3" s="1070" t="s">
        <v>293</v>
      </c>
      <c r="DQ3" s="1071"/>
      <c r="DR3" s="1072"/>
      <c r="DS3" s="1080" t="s">
        <v>294</v>
      </c>
      <c r="DT3" s="1081"/>
      <c r="DU3" s="1080" t="s">
        <v>303</v>
      </c>
      <c r="DV3" s="1081"/>
      <c r="DY3" s="1070" t="s">
        <v>286</v>
      </c>
      <c r="DZ3" s="1071"/>
      <c r="EA3" s="1072"/>
      <c r="EB3" s="1070" t="s">
        <v>287</v>
      </c>
      <c r="EC3" s="1071"/>
      <c r="ED3" s="1072"/>
      <c r="EE3" s="1070" t="s">
        <v>288</v>
      </c>
      <c r="EF3" s="1071"/>
      <c r="EG3" s="1072"/>
      <c r="EH3" s="1070" t="s">
        <v>289</v>
      </c>
      <c r="EI3" s="1071"/>
      <c r="EJ3" s="1072"/>
      <c r="EK3" s="1070" t="s">
        <v>290</v>
      </c>
      <c r="EL3" s="1071"/>
      <c r="EM3" s="1072"/>
      <c r="EN3" s="1070" t="s">
        <v>291</v>
      </c>
      <c r="EO3" s="1071"/>
      <c r="EP3" s="1072"/>
      <c r="EQ3" s="1070" t="s">
        <v>292</v>
      </c>
      <c r="ER3" s="1071"/>
      <c r="ES3" s="1072"/>
      <c r="ET3" s="1070" t="s">
        <v>293</v>
      </c>
      <c r="EU3" s="1071"/>
      <c r="EV3" s="1072"/>
      <c r="EW3" s="1080" t="s">
        <v>294</v>
      </c>
      <c r="EX3" s="1081"/>
      <c r="EY3" s="1080" t="s">
        <v>303</v>
      </c>
      <c r="EZ3" s="1081"/>
      <c r="FC3" s="1070" t="s">
        <v>286</v>
      </c>
      <c r="FD3" s="1071"/>
      <c r="FE3" s="1072"/>
      <c r="FF3" s="1070" t="s">
        <v>287</v>
      </c>
      <c r="FG3" s="1071"/>
      <c r="FH3" s="1072"/>
      <c r="FI3" s="1070" t="s">
        <v>288</v>
      </c>
      <c r="FJ3" s="1071"/>
      <c r="FK3" s="1072"/>
      <c r="FL3" s="1070" t="s">
        <v>289</v>
      </c>
      <c r="FM3" s="1071"/>
      <c r="FN3" s="1072"/>
      <c r="FO3" s="1070" t="s">
        <v>290</v>
      </c>
      <c r="FP3" s="1071"/>
      <c r="FQ3" s="1072"/>
      <c r="FR3" s="1070" t="s">
        <v>291</v>
      </c>
      <c r="FS3" s="1071"/>
      <c r="FT3" s="1072"/>
      <c r="FU3" s="1070" t="s">
        <v>292</v>
      </c>
      <c r="FV3" s="1071"/>
      <c r="FW3" s="1072"/>
      <c r="FX3" s="1070" t="s">
        <v>293</v>
      </c>
      <c r="FY3" s="1071"/>
      <c r="FZ3" s="1072"/>
      <c r="GA3" s="1080" t="s">
        <v>294</v>
      </c>
      <c r="GB3" s="1081"/>
      <c r="GC3" s="1080" t="s">
        <v>303</v>
      </c>
      <c r="GD3" s="1081"/>
      <c r="GG3" s="1070" t="s">
        <v>286</v>
      </c>
      <c r="GH3" s="1071"/>
      <c r="GI3" s="1072"/>
      <c r="GJ3" s="1070" t="s">
        <v>287</v>
      </c>
      <c r="GK3" s="1071"/>
      <c r="GL3" s="1072"/>
      <c r="GM3" s="1070" t="s">
        <v>288</v>
      </c>
      <c r="GN3" s="1071"/>
      <c r="GO3" s="1072"/>
      <c r="GP3" s="1070" t="s">
        <v>289</v>
      </c>
      <c r="GQ3" s="1071"/>
      <c r="GR3" s="1072"/>
      <c r="GS3" s="1070" t="s">
        <v>290</v>
      </c>
      <c r="GT3" s="1071"/>
      <c r="GU3" s="1072"/>
      <c r="GV3" s="1070" t="s">
        <v>291</v>
      </c>
      <c r="GW3" s="1071"/>
      <c r="GX3" s="1072"/>
      <c r="GY3" s="1070" t="s">
        <v>292</v>
      </c>
      <c r="GZ3" s="1071"/>
      <c r="HA3" s="1072"/>
      <c r="HB3" s="1070" t="s">
        <v>293</v>
      </c>
      <c r="HC3" s="1071"/>
      <c r="HD3" s="1072"/>
      <c r="HE3" s="1080" t="s">
        <v>294</v>
      </c>
      <c r="HF3" s="1081"/>
      <c r="HG3" s="1080" t="s">
        <v>303</v>
      </c>
      <c r="HH3" s="1081"/>
      <c r="HK3" s="1070" t="s">
        <v>286</v>
      </c>
      <c r="HL3" s="1071"/>
      <c r="HM3" s="1072"/>
      <c r="HN3" s="1070" t="s">
        <v>287</v>
      </c>
      <c r="HO3" s="1071"/>
      <c r="HP3" s="1072"/>
      <c r="HQ3" s="1070" t="s">
        <v>288</v>
      </c>
      <c r="HR3" s="1071"/>
      <c r="HS3" s="1072"/>
      <c r="HT3" s="1070" t="s">
        <v>289</v>
      </c>
      <c r="HU3" s="1071"/>
      <c r="HV3" s="1072"/>
      <c r="HW3" s="1070" t="s">
        <v>290</v>
      </c>
      <c r="HX3" s="1071"/>
      <c r="HY3" s="1072"/>
      <c r="HZ3" s="1070" t="s">
        <v>291</v>
      </c>
      <c r="IA3" s="1071"/>
      <c r="IB3" s="1072"/>
      <c r="IC3" s="1070" t="s">
        <v>292</v>
      </c>
      <c r="ID3" s="1071"/>
      <c r="IE3" s="1072"/>
      <c r="IF3" s="1070" t="s">
        <v>293</v>
      </c>
      <c r="IG3" s="1071"/>
      <c r="IH3" s="1072"/>
      <c r="II3" s="1080" t="s">
        <v>294</v>
      </c>
      <c r="IJ3" s="1081"/>
      <c r="IK3" s="1080" t="s">
        <v>303</v>
      </c>
      <c r="IL3" s="1081"/>
      <c r="IO3" s="1070" t="s">
        <v>286</v>
      </c>
      <c r="IP3" s="1071"/>
      <c r="IQ3" s="1072"/>
      <c r="IR3" s="1070" t="s">
        <v>287</v>
      </c>
      <c r="IS3" s="1071"/>
      <c r="IT3" s="1072"/>
      <c r="IU3" s="1070" t="s">
        <v>288</v>
      </c>
      <c r="IV3" s="1071"/>
      <c r="IW3" s="1072"/>
      <c r="IX3" s="1070" t="s">
        <v>289</v>
      </c>
      <c r="IY3" s="1071"/>
      <c r="IZ3" s="1072"/>
      <c r="JA3" s="1070" t="s">
        <v>290</v>
      </c>
      <c r="JB3" s="1071"/>
      <c r="JC3" s="1072"/>
      <c r="JD3" s="1070" t="s">
        <v>291</v>
      </c>
      <c r="JE3" s="1071"/>
      <c r="JF3" s="1072"/>
      <c r="JG3" s="1070" t="s">
        <v>292</v>
      </c>
      <c r="JH3" s="1071"/>
      <c r="JI3" s="1072"/>
      <c r="JJ3" s="1070" t="s">
        <v>293</v>
      </c>
      <c r="JK3" s="1071"/>
      <c r="JL3" s="1072"/>
      <c r="JM3" s="1080" t="s">
        <v>294</v>
      </c>
      <c r="JN3" s="1081"/>
      <c r="JO3" s="1080" t="s">
        <v>303</v>
      </c>
      <c r="JP3" s="1081"/>
      <c r="JS3" s="1070" t="s">
        <v>286</v>
      </c>
      <c r="JT3" s="1071"/>
      <c r="JU3" s="1072"/>
      <c r="JV3" s="1070" t="s">
        <v>287</v>
      </c>
      <c r="JW3" s="1071"/>
      <c r="JX3" s="1072"/>
      <c r="JY3" s="1070" t="s">
        <v>288</v>
      </c>
      <c r="JZ3" s="1071"/>
      <c r="KA3" s="1072"/>
      <c r="KB3" s="1070" t="s">
        <v>289</v>
      </c>
      <c r="KC3" s="1071"/>
      <c r="KD3" s="1072"/>
      <c r="KE3" s="1070" t="s">
        <v>290</v>
      </c>
      <c r="KF3" s="1071"/>
      <c r="KG3" s="1072"/>
      <c r="KH3" s="1070" t="s">
        <v>291</v>
      </c>
      <c r="KI3" s="1071"/>
      <c r="KJ3" s="1072"/>
      <c r="KK3" s="1070" t="s">
        <v>292</v>
      </c>
      <c r="KL3" s="1071"/>
      <c r="KM3" s="1072"/>
      <c r="KN3" s="1070" t="s">
        <v>293</v>
      </c>
      <c r="KO3" s="1071"/>
      <c r="KP3" s="1072"/>
      <c r="KQ3" s="1080" t="s">
        <v>294</v>
      </c>
      <c r="KR3" s="1081"/>
      <c r="KS3" s="1080" t="s">
        <v>303</v>
      </c>
      <c r="KT3" s="1081"/>
      <c r="KV3" s="1110"/>
      <c r="KW3" s="1060" t="s">
        <v>385</v>
      </c>
      <c r="KX3" s="1090" t="s">
        <v>286</v>
      </c>
      <c r="KY3" s="1090"/>
      <c r="KZ3" s="1091"/>
      <c r="LA3" s="1080" t="s">
        <v>294</v>
      </c>
      <c r="LB3" s="1081"/>
      <c r="LC3" s="1080" t="s">
        <v>303</v>
      </c>
      <c r="LD3" s="1081"/>
      <c r="LE3" s="1060" t="s">
        <v>326</v>
      </c>
      <c r="LG3" s="1145"/>
      <c r="LH3" s="1141"/>
      <c r="LI3" s="1142"/>
      <c r="LJ3" s="1142"/>
      <c r="LK3" s="1142"/>
      <c r="LL3" s="1142"/>
      <c r="LM3" s="1142"/>
      <c r="LN3" s="1142"/>
      <c r="LO3" s="1142"/>
      <c r="LP3" s="1143"/>
      <c r="LQ3" s="1143"/>
      <c r="LR3" s="1143"/>
      <c r="LS3" s="1143"/>
      <c r="LT3" s="1143"/>
      <c r="LU3" s="1144"/>
    </row>
    <row r="4" spans="1:342" s="26" customFormat="1" ht="26.25" customHeight="1" thickBot="1" x14ac:dyDescent="0.25">
      <c r="B4" s="100"/>
      <c r="C4" s="1130"/>
      <c r="D4" s="104"/>
      <c r="E4" s="1128" t="s">
        <v>107</v>
      </c>
      <c r="F4" s="1112" t="s">
        <v>128</v>
      </c>
      <c r="G4" s="1112" t="s">
        <v>64</v>
      </c>
      <c r="H4" s="1112" t="s">
        <v>65</v>
      </c>
      <c r="I4" s="1111" t="s">
        <v>106</v>
      </c>
      <c r="J4" s="1111" t="s">
        <v>105</v>
      </c>
      <c r="K4" s="1128" t="s">
        <v>68</v>
      </c>
      <c r="L4" s="1111" t="s">
        <v>108</v>
      </c>
      <c r="M4" s="1111" t="s">
        <v>104</v>
      </c>
      <c r="N4" s="1111" t="s">
        <v>67</v>
      </c>
      <c r="O4" s="1117"/>
      <c r="Q4" s="1123"/>
      <c r="R4" s="1126"/>
      <c r="S4" s="1114"/>
      <c r="X4" s="1059"/>
      <c r="Y4" s="10"/>
      <c r="Z4" s="10"/>
      <c r="AA4" s="1073" t="s">
        <v>335</v>
      </c>
      <c r="AB4" s="1075" t="s">
        <v>312</v>
      </c>
      <c r="AC4" s="1066" t="s">
        <v>304</v>
      </c>
      <c r="AD4" s="1073" t="s">
        <v>335</v>
      </c>
      <c r="AE4" s="1075" t="s">
        <v>312</v>
      </c>
      <c r="AF4" s="1066" t="s">
        <v>304</v>
      </c>
      <c r="AG4" s="1073" t="s">
        <v>335</v>
      </c>
      <c r="AH4" s="1075" t="s">
        <v>312</v>
      </c>
      <c r="AI4" s="1078" t="s">
        <v>304</v>
      </c>
      <c r="AJ4" s="1073" t="s">
        <v>335</v>
      </c>
      <c r="AK4" s="1075" t="s">
        <v>312</v>
      </c>
      <c r="AL4" s="1078" t="s">
        <v>304</v>
      </c>
      <c r="AM4" s="1073" t="s">
        <v>335</v>
      </c>
      <c r="AN4" s="1075" t="s">
        <v>312</v>
      </c>
      <c r="AO4" s="1078" t="s">
        <v>304</v>
      </c>
      <c r="AP4" s="1073" t="s">
        <v>335</v>
      </c>
      <c r="AQ4" s="1075" t="s">
        <v>312</v>
      </c>
      <c r="AR4" s="1078" t="s">
        <v>304</v>
      </c>
      <c r="AS4" s="1073" t="s">
        <v>335</v>
      </c>
      <c r="AT4" s="1075" t="s">
        <v>312</v>
      </c>
      <c r="AU4" s="1078" t="s">
        <v>304</v>
      </c>
      <c r="AV4" s="1073" t="s">
        <v>335</v>
      </c>
      <c r="AW4" s="1075" t="s">
        <v>312</v>
      </c>
      <c r="AX4" s="1066" t="s">
        <v>304</v>
      </c>
      <c r="AY4" s="1073" t="s">
        <v>335</v>
      </c>
      <c r="AZ4" s="1075" t="s">
        <v>312</v>
      </c>
      <c r="BA4" s="1066" t="s">
        <v>304</v>
      </c>
      <c r="BB4" s="1073" t="s">
        <v>335</v>
      </c>
      <c r="BC4" s="1075" t="s">
        <v>312</v>
      </c>
      <c r="BD4" s="1066" t="s">
        <v>304</v>
      </c>
      <c r="BE4" s="1073" t="s">
        <v>335</v>
      </c>
      <c r="BF4" s="1075" t="s">
        <v>312</v>
      </c>
      <c r="BG4" s="1066" t="s">
        <v>304</v>
      </c>
      <c r="BH4" s="1073" t="s">
        <v>335</v>
      </c>
      <c r="BI4" s="1075" t="s">
        <v>312</v>
      </c>
      <c r="BJ4" s="1066" t="s">
        <v>304</v>
      </c>
      <c r="BK4" s="1068" t="s">
        <v>307</v>
      </c>
      <c r="BL4" s="1082" t="s">
        <v>308</v>
      </c>
      <c r="BM4" s="1068" t="s">
        <v>309</v>
      </c>
      <c r="BN4" s="1082" t="s">
        <v>308</v>
      </c>
      <c r="BO4" s="1"/>
      <c r="BP4" s="1"/>
      <c r="BQ4" s="1073" t="s">
        <v>335</v>
      </c>
      <c r="BR4" s="1075" t="s">
        <v>312</v>
      </c>
      <c r="BS4" s="1066" t="s">
        <v>304</v>
      </c>
      <c r="BT4" s="1073" t="s">
        <v>335</v>
      </c>
      <c r="BU4" s="1075" t="s">
        <v>312</v>
      </c>
      <c r="BV4" s="1066" t="s">
        <v>304</v>
      </c>
      <c r="BW4" s="1073" t="s">
        <v>335</v>
      </c>
      <c r="BX4" s="1075" t="s">
        <v>312</v>
      </c>
      <c r="BY4" s="1078" t="s">
        <v>304</v>
      </c>
      <c r="BZ4" s="1073" t="s">
        <v>335</v>
      </c>
      <c r="CA4" s="1075" t="s">
        <v>312</v>
      </c>
      <c r="CB4" s="1066" t="s">
        <v>304</v>
      </c>
      <c r="CC4" s="1073" t="s">
        <v>335</v>
      </c>
      <c r="CD4" s="1075" t="s">
        <v>312</v>
      </c>
      <c r="CE4" s="1066" t="s">
        <v>304</v>
      </c>
      <c r="CF4" s="1073" t="s">
        <v>335</v>
      </c>
      <c r="CG4" s="1075" t="s">
        <v>312</v>
      </c>
      <c r="CH4" s="1066" t="s">
        <v>304</v>
      </c>
      <c r="CI4" s="1073" t="s">
        <v>335</v>
      </c>
      <c r="CJ4" s="1075" t="s">
        <v>312</v>
      </c>
      <c r="CK4" s="1066" t="s">
        <v>304</v>
      </c>
      <c r="CL4" s="1073" t="s">
        <v>335</v>
      </c>
      <c r="CM4" s="1075" t="s">
        <v>312</v>
      </c>
      <c r="CN4" s="1078" t="s">
        <v>304</v>
      </c>
      <c r="CO4" s="1068" t="s">
        <v>307</v>
      </c>
      <c r="CP4" s="1082" t="s">
        <v>308</v>
      </c>
      <c r="CQ4" s="1068" t="s">
        <v>309</v>
      </c>
      <c r="CR4" s="1082" t="s">
        <v>308</v>
      </c>
      <c r="CS4" s="1"/>
      <c r="CT4" s="1"/>
      <c r="CU4" s="1073" t="s">
        <v>335</v>
      </c>
      <c r="CV4" s="1075" t="s">
        <v>312</v>
      </c>
      <c r="CW4" s="1066" t="s">
        <v>304</v>
      </c>
      <c r="CX4" s="1073" t="s">
        <v>335</v>
      </c>
      <c r="CY4" s="1075" t="s">
        <v>312</v>
      </c>
      <c r="CZ4" s="1066" t="s">
        <v>304</v>
      </c>
      <c r="DA4" s="1073" t="s">
        <v>335</v>
      </c>
      <c r="DB4" s="1075" t="s">
        <v>312</v>
      </c>
      <c r="DC4" s="1078" t="s">
        <v>304</v>
      </c>
      <c r="DD4" s="1073" t="s">
        <v>335</v>
      </c>
      <c r="DE4" s="1075" t="s">
        <v>312</v>
      </c>
      <c r="DF4" s="1066" t="s">
        <v>304</v>
      </c>
      <c r="DG4" s="1073" t="s">
        <v>335</v>
      </c>
      <c r="DH4" s="1075" t="s">
        <v>312</v>
      </c>
      <c r="DI4" s="1066" t="s">
        <v>304</v>
      </c>
      <c r="DJ4" s="1073" t="s">
        <v>335</v>
      </c>
      <c r="DK4" s="1075" t="s">
        <v>312</v>
      </c>
      <c r="DL4" s="1066" t="s">
        <v>304</v>
      </c>
      <c r="DM4" s="1073" t="s">
        <v>335</v>
      </c>
      <c r="DN4" s="1075" t="s">
        <v>312</v>
      </c>
      <c r="DO4" s="1066" t="s">
        <v>304</v>
      </c>
      <c r="DP4" s="1073" t="s">
        <v>335</v>
      </c>
      <c r="DQ4" s="1075" t="s">
        <v>312</v>
      </c>
      <c r="DR4" s="1078" t="s">
        <v>304</v>
      </c>
      <c r="DS4" s="1068" t="s">
        <v>307</v>
      </c>
      <c r="DT4" s="1082" t="s">
        <v>308</v>
      </c>
      <c r="DU4" s="1068" t="s">
        <v>309</v>
      </c>
      <c r="DV4" s="1082" t="s">
        <v>308</v>
      </c>
      <c r="DW4" s="1"/>
      <c r="DX4" s="1"/>
      <c r="DY4" s="1073" t="s">
        <v>335</v>
      </c>
      <c r="DZ4" s="1075" t="s">
        <v>312</v>
      </c>
      <c r="EA4" s="1066" t="s">
        <v>304</v>
      </c>
      <c r="EB4" s="1073" t="s">
        <v>335</v>
      </c>
      <c r="EC4" s="1075" t="s">
        <v>312</v>
      </c>
      <c r="ED4" s="1066" t="s">
        <v>304</v>
      </c>
      <c r="EE4" s="1073" t="s">
        <v>335</v>
      </c>
      <c r="EF4" s="1075" t="s">
        <v>312</v>
      </c>
      <c r="EG4" s="1078" t="s">
        <v>304</v>
      </c>
      <c r="EH4" s="1073" t="s">
        <v>335</v>
      </c>
      <c r="EI4" s="1075" t="s">
        <v>312</v>
      </c>
      <c r="EJ4" s="1066" t="s">
        <v>304</v>
      </c>
      <c r="EK4" s="1073" t="s">
        <v>335</v>
      </c>
      <c r="EL4" s="1075" t="s">
        <v>312</v>
      </c>
      <c r="EM4" s="1066" t="s">
        <v>304</v>
      </c>
      <c r="EN4" s="1073" t="s">
        <v>335</v>
      </c>
      <c r="EO4" s="1075" t="s">
        <v>312</v>
      </c>
      <c r="EP4" s="1066" t="s">
        <v>304</v>
      </c>
      <c r="EQ4" s="1073" t="s">
        <v>335</v>
      </c>
      <c r="ER4" s="1075" t="s">
        <v>312</v>
      </c>
      <c r="ES4" s="1066" t="s">
        <v>304</v>
      </c>
      <c r="ET4" s="1073" t="s">
        <v>335</v>
      </c>
      <c r="EU4" s="1075" t="s">
        <v>312</v>
      </c>
      <c r="EV4" s="1078" t="s">
        <v>304</v>
      </c>
      <c r="EW4" s="1068" t="s">
        <v>307</v>
      </c>
      <c r="EX4" s="1082" t="s">
        <v>308</v>
      </c>
      <c r="EY4" s="1068" t="s">
        <v>309</v>
      </c>
      <c r="EZ4" s="1082" t="s">
        <v>308</v>
      </c>
      <c r="FA4" s="1"/>
      <c r="FB4" s="1"/>
      <c r="FC4" s="1073" t="s">
        <v>335</v>
      </c>
      <c r="FD4" s="1075" t="s">
        <v>312</v>
      </c>
      <c r="FE4" s="1066" t="s">
        <v>304</v>
      </c>
      <c r="FF4" s="1073" t="s">
        <v>335</v>
      </c>
      <c r="FG4" s="1075" t="s">
        <v>312</v>
      </c>
      <c r="FH4" s="1066" t="s">
        <v>304</v>
      </c>
      <c r="FI4" s="1073" t="s">
        <v>335</v>
      </c>
      <c r="FJ4" s="1075" t="s">
        <v>312</v>
      </c>
      <c r="FK4" s="1078" t="s">
        <v>304</v>
      </c>
      <c r="FL4" s="1073" t="s">
        <v>335</v>
      </c>
      <c r="FM4" s="1075" t="s">
        <v>312</v>
      </c>
      <c r="FN4" s="1066" t="s">
        <v>304</v>
      </c>
      <c r="FO4" s="1073" t="s">
        <v>335</v>
      </c>
      <c r="FP4" s="1075" t="s">
        <v>312</v>
      </c>
      <c r="FQ4" s="1066" t="s">
        <v>304</v>
      </c>
      <c r="FR4" s="1073" t="s">
        <v>335</v>
      </c>
      <c r="FS4" s="1075" t="s">
        <v>312</v>
      </c>
      <c r="FT4" s="1066" t="s">
        <v>304</v>
      </c>
      <c r="FU4" s="1073" t="s">
        <v>335</v>
      </c>
      <c r="FV4" s="1075" t="s">
        <v>312</v>
      </c>
      <c r="FW4" s="1066" t="s">
        <v>304</v>
      </c>
      <c r="FX4" s="1073" t="s">
        <v>335</v>
      </c>
      <c r="FY4" s="1075" t="s">
        <v>312</v>
      </c>
      <c r="FZ4" s="1078" t="s">
        <v>304</v>
      </c>
      <c r="GA4" s="1068" t="s">
        <v>307</v>
      </c>
      <c r="GB4" s="1082" t="s">
        <v>308</v>
      </c>
      <c r="GC4" s="1068" t="s">
        <v>309</v>
      </c>
      <c r="GD4" s="1082" t="s">
        <v>308</v>
      </c>
      <c r="GE4" s="1"/>
      <c r="GF4" s="1"/>
      <c r="GG4" s="1073" t="s">
        <v>335</v>
      </c>
      <c r="GH4" s="1075" t="s">
        <v>312</v>
      </c>
      <c r="GI4" s="1066" t="s">
        <v>304</v>
      </c>
      <c r="GJ4" s="1073" t="s">
        <v>335</v>
      </c>
      <c r="GK4" s="1075" t="s">
        <v>312</v>
      </c>
      <c r="GL4" s="1066" t="s">
        <v>304</v>
      </c>
      <c r="GM4" s="1073" t="s">
        <v>335</v>
      </c>
      <c r="GN4" s="1075" t="s">
        <v>312</v>
      </c>
      <c r="GO4" s="1078" t="s">
        <v>304</v>
      </c>
      <c r="GP4" s="1073" t="s">
        <v>335</v>
      </c>
      <c r="GQ4" s="1075" t="s">
        <v>312</v>
      </c>
      <c r="GR4" s="1066" t="s">
        <v>304</v>
      </c>
      <c r="GS4" s="1073" t="s">
        <v>335</v>
      </c>
      <c r="GT4" s="1075" t="s">
        <v>312</v>
      </c>
      <c r="GU4" s="1066" t="s">
        <v>304</v>
      </c>
      <c r="GV4" s="1073" t="s">
        <v>335</v>
      </c>
      <c r="GW4" s="1075" t="s">
        <v>312</v>
      </c>
      <c r="GX4" s="1066" t="s">
        <v>304</v>
      </c>
      <c r="GY4" s="1073" t="s">
        <v>335</v>
      </c>
      <c r="GZ4" s="1075" t="s">
        <v>312</v>
      </c>
      <c r="HA4" s="1066" t="s">
        <v>304</v>
      </c>
      <c r="HB4" s="1073" t="s">
        <v>335</v>
      </c>
      <c r="HC4" s="1075" t="s">
        <v>312</v>
      </c>
      <c r="HD4" s="1078" t="s">
        <v>304</v>
      </c>
      <c r="HE4" s="1068" t="s">
        <v>307</v>
      </c>
      <c r="HF4" s="1082" t="s">
        <v>308</v>
      </c>
      <c r="HG4" s="1068" t="s">
        <v>309</v>
      </c>
      <c r="HH4" s="1082" t="s">
        <v>308</v>
      </c>
      <c r="HI4" s="1"/>
      <c r="HJ4" s="1"/>
      <c r="HK4" s="1073" t="s">
        <v>335</v>
      </c>
      <c r="HL4" s="1075" t="s">
        <v>312</v>
      </c>
      <c r="HM4" s="1066" t="s">
        <v>304</v>
      </c>
      <c r="HN4" s="1073" t="s">
        <v>335</v>
      </c>
      <c r="HO4" s="1075" t="s">
        <v>312</v>
      </c>
      <c r="HP4" s="1066" t="s">
        <v>304</v>
      </c>
      <c r="HQ4" s="1073" t="s">
        <v>335</v>
      </c>
      <c r="HR4" s="1075" t="s">
        <v>312</v>
      </c>
      <c r="HS4" s="1078" t="s">
        <v>304</v>
      </c>
      <c r="HT4" s="1073" t="s">
        <v>335</v>
      </c>
      <c r="HU4" s="1075" t="s">
        <v>312</v>
      </c>
      <c r="HV4" s="1066" t="s">
        <v>304</v>
      </c>
      <c r="HW4" s="1073" t="s">
        <v>335</v>
      </c>
      <c r="HX4" s="1075" t="s">
        <v>312</v>
      </c>
      <c r="HY4" s="1066" t="s">
        <v>304</v>
      </c>
      <c r="HZ4" s="1073" t="s">
        <v>335</v>
      </c>
      <c r="IA4" s="1075" t="s">
        <v>312</v>
      </c>
      <c r="IB4" s="1066" t="s">
        <v>304</v>
      </c>
      <c r="IC4" s="1073" t="s">
        <v>335</v>
      </c>
      <c r="ID4" s="1075" t="s">
        <v>312</v>
      </c>
      <c r="IE4" s="1066" t="s">
        <v>304</v>
      </c>
      <c r="IF4" s="1073" t="s">
        <v>335</v>
      </c>
      <c r="IG4" s="1075" t="s">
        <v>312</v>
      </c>
      <c r="IH4" s="1078" t="s">
        <v>304</v>
      </c>
      <c r="II4" s="1068" t="s">
        <v>307</v>
      </c>
      <c r="IJ4" s="1082" t="s">
        <v>308</v>
      </c>
      <c r="IK4" s="1068" t="s">
        <v>309</v>
      </c>
      <c r="IL4" s="1082" t="s">
        <v>308</v>
      </c>
      <c r="IM4" s="1"/>
      <c r="IN4" s="1"/>
      <c r="IO4" s="1073" t="s">
        <v>335</v>
      </c>
      <c r="IP4" s="1075" t="s">
        <v>312</v>
      </c>
      <c r="IQ4" s="1066" t="s">
        <v>304</v>
      </c>
      <c r="IR4" s="1073" t="s">
        <v>335</v>
      </c>
      <c r="IS4" s="1075" t="s">
        <v>312</v>
      </c>
      <c r="IT4" s="1066" t="s">
        <v>304</v>
      </c>
      <c r="IU4" s="1073" t="s">
        <v>335</v>
      </c>
      <c r="IV4" s="1075" t="s">
        <v>312</v>
      </c>
      <c r="IW4" s="1078" t="s">
        <v>304</v>
      </c>
      <c r="IX4" s="1073" t="s">
        <v>335</v>
      </c>
      <c r="IY4" s="1075" t="s">
        <v>312</v>
      </c>
      <c r="IZ4" s="1066" t="s">
        <v>304</v>
      </c>
      <c r="JA4" s="1073" t="s">
        <v>335</v>
      </c>
      <c r="JB4" s="1075" t="s">
        <v>312</v>
      </c>
      <c r="JC4" s="1066" t="s">
        <v>304</v>
      </c>
      <c r="JD4" s="1073" t="s">
        <v>335</v>
      </c>
      <c r="JE4" s="1075" t="s">
        <v>312</v>
      </c>
      <c r="JF4" s="1066" t="s">
        <v>304</v>
      </c>
      <c r="JG4" s="1073" t="s">
        <v>335</v>
      </c>
      <c r="JH4" s="1075" t="s">
        <v>312</v>
      </c>
      <c r="JI4" s="1066" t="s">
        <v>304</v>
      </c>
      <c r="JJ4" s="1073" t="s">
        <v>335</v>
      </c>
      <c r="JK4" s="1075" t="s">
        <v>312</v>
      </c>
      <c r="JL4" s="1078" t="s">
        <v>304</v>
      </c>
      <c r="JM4" s="1068" t="s">
        <v>307</v>
      </c>
      <c r="JN4" s="1082" t="s">
        <v>308</v>
      </c>
      <c r="JO4" s="1068" t="s">
        <v>309</v>
      </c>
      <c r="JP4" s="1082" t="s">
        <v>308</v>
      </c>
      <c r="JQ4" s="1"/>
      <c r="JR4" s="1"/>
      <c r="JS4" s="1073" t="s">
        <v>335</v>
      </c>
      <c r="JT4" s="1075" t="s">
        <v>312</v>
      </c>
      <c r="JU4" s="1066" t="s">
        <v>304</v>
      </c>
      <c r="JV4" s="1073" t="s">
        <v>335</v>
      </c>
      <c r="JW4" s="1075" t="s">
        <v>312</v>
      </c>
      <c r="JX4" s="1066" t="s">
        <v>304</v>
      </c>
      <c r="JY4" s="1073" t="s">
        <v>335</v>
      </c>
      <c r="JZ4" s="1075" t="s">
        <v>312</v>
      </c>
      <c r="KA4" s="1078" t="s">
        <v>304</v>
      </c>
      <c r="KB4" s="1073" t="s">
        <v>335</v>
      </c>
      <c r="KC4" s="1075" t="s">
        <v>312</v>
      </c>
      <c r="KD4" s="1066" t="s">
        <v>304</v>
      </c>
      <c r="KE4" s="1073" t="s">
        <v>335</v>
      </c>
      <c r="KF4" s="1075" t="s">
        <v>312</v>
      </c>
      <c r="KG4" s="1066" t="s">
        <v>304</v>
      </c>
      <c r="KH4" s="1073" t="s">
        <v>335</v>
      </c>
      <c r="KI4" s="1075" t="s">
        <v>312</v>
      </c>
      <c r="KJ4" s="1066" t="s">
        <v>304</v>
      </c>
      <c r="KK4" s="1073" t="s">
        <v>335</v>
      </c>
      <c r="KL4" s="1075" t="s">
        <v>312</v>
      </c>
      <c r="KM4" s="1066" t="s">
        <v>304</v>
      </c>
      <c r="KN4" s="1073" t="s">
        <v>335</v>
      </c>
      <c r="KO4" s="1075" t="s">
        <v>312</v>
      </c>
      <c r="KP4" s="1078" t="s">
        <v>304</v>
      </c>
      <c r="KQ4" s="1068" t="s">
        <v>307</v>
      </c>
      <c r="KR4" s="1082" t="s">
        <v>308</v>
      </c>
      <c r="KS4" s="1068" t="s">
        <v>309</v>
      </c>
      <c r="KT4" s="1082" t="s">
        <v>308</v>
      </c>
      <c r="KU4" s="1"/>
      <c r="KV4" s="1"/>
      <c r="KW4" s="1061"/>
      <c r="KX4" s="1092" t="s">
        <v>335</v>
      </c>
      <c r="KY4" s="1074" t="s">
        <v>312</v>
      </c>
      <c r="KZ4" s="1079" t="s">
        <v>304</v>
      </c>
      <c r="LA4" s="1068" t="s">
        <v>301</v>
      </c>
      <c r="LB4" s="1082" t="s">
        <v>329</v>
      </c>
      <c r="LC4" s="1068" t="s">
        <v>301</v>
      </c>
      <c r="LD4" s="1082" t="s">
        <v>329</v>
      </c>
      <c r="LE4" s="1061"/>
      <c r="LF4" s="1"/>
      <c r="LG4" s="1"/>
      <c r="LH4" s="1096" t="s">
        <v>294</v>
      </c>
      <c r="LI4" s="1097"/>
      <c r="LJ4" s="1098"/>
      <c r="LK4" s="1146"/>
      <c r="LL4" s="1096" t="s">
        <v>295</v>
      </c>
      <c r="LM4" s="1097"/>
      <c r="LN4" s="1098"/>
      <c r="LO4" s="1098"/>
      <c r="LP4" s="1136" t="s">
        <v>337</v>
      </c>
      <c r="LQ4" s="1137"/>
      <c r="LR4" s="1136" t="s">
        <v>338</v>
      </c>
      <c r="LS4" s="1137"/>
      <c r="LT4" s="1136" t="s">
        <v>339</v>
      </c>
      <c r="LU4" s="1137"/>
      <c r="LX4" s="1"/>
    </row>
    <row r="5" spans="1:342" s="27" customFormat="1" ht="33" customHeight="1" x14ac:dyDescent="0.25">
      <c r="B5" s="105"/>
      <c r="C5" s="106"/>
      <c r="D5" s="106"/>
      <c r="E5" s="1128"/>
      <c r="F5" s="1112"/>
      <c r="G5" s="1112"/>
      <c r="H5" s="1112"/>
      <c r="I5" s="1112"/>
      <c r="J5" s="1112"/>
      <c r="K5" s="1128"/>
      <c r="L5" s="1112"/>
      <c r="M5" s="1112"/>
      <c r="N5" s="1112"/>
      <c r="O5" s="1117"/>
      <c r="Q5" s="1124"/>
      <c r="R5" s="1127"/>
      <c r="S5" s="1115"/>
      <c r="X5" s="1059"/>
      <c r="Y5" s="10"/>
      <c r="Z5" s="10"/>
      <c r="AA5" s="1073"/>
      <c r="AB5" s="1075"/>
      <c r="AC5" s="1066"/>
      <c r="AD5" s="1073"/>
      <c r="AE5" s="1075"/>
      <c r="AF5" s="1066"/>
      <c r="AG5" s="1073"/>
      <c r="AH5" s="1075"/>
      <c r="AI5" s="1078"/>
      <c r="AJ5" s="1073"/>
      <c r="AK5" s="1075"/>
      <c r="AL5" s="1078"/>
      <c r="AM5" s="1073"/>
      <c r="AN5" s="1075"/>
      <c r="AO5" s="1078"/>
      <c r="AP5" s="1073"/>
      <c r="AQ5" s="1075"/>
      <c r="AR5" s="1078"/>
      <c r="AS5" s="1073"/>
      <c r="AT5" s="1075"/>
      <c r="AU5" s="1078"/>
      <c r="AV5" s="1073"/>
      <c r="AW5" s="1075"/>
      <c r="AX5" s="1066"/>
      <c r="AY5" s="1073"/>
      <c r="AZ5" s="1075"/>
      <c r="BA5" s="1066"/>
      <c r="BB5" s="1073"/>
      <c r="BC5" s="1075"/>
      <c r="BD5" s="1066"/>
      <c r="BE5" s="1073"/>
      <c r="BF5" s="1075"/>
      <c r="BG5" s="1066"/>
      <c r="BH5" s="1073"/>
      <c r="BI5" s="1075"/>
      <c r="BJ5" s="1066"/>
      <c r="BK5" s="1068"/>
      <c r="BL5" s="1082"/>
      <c r="BM5" s="1068"/>
      <c r="BN5" s="1082"/>
      <c r="BO5" s="4"/>
      <c r="BP5" s="4"/>
      <c r="BQ5" s="1073"/>
      <c r="BR5" s="1075"/>
      <c r="BS5" s="1066"/>
      <c r="BT5" s="1073"/>
      <c r="BU5" s="1075"/>
      <c r="BV5" s="1066"/>
      <c r="BW5" s="1073"/>
      <c r="BX5" s="1075"/>
      <c r="BY5" s="1078"/>
      <c r="BZ5" s="1073"/>
      <c r="CA5" s="1075"/>
      <c r="CB5" s="1066"/>
      <c r="CC5" s="1073"/>
      <c r="CD5" s="1075"/>
      <c r="CE5" s="1066"/>
      <c r="CF5" s="1073"/>
      <c r="CG5" s="1075"/>
      <c r="CH5" s="1066"/>
      <c r="CI5" s="1073"/>
      <c r="CJ5" s="1075"/>
      <c r="CK5" s="1066"/>
      <c r="CL5" s="1073"/>
      <c r="CM5" s="1075"/>
      <c r="CN5" s="1078"/>
      <c r="CO5" s="1068"/>
      <c r="CP5" s="1082"/>
      <c r="CQ5" s="1068"/>
      <c r="CR5" s="1082"/>
      <c r="CS5" s="4"/>
      <c r="CT5" s="4"/>
      <c r="CU5" s="1073"/>
      <c r="CV5" s="1075"/>
      <c r="CW5" s="1066"/>
      <c r="CX5" s="1073"/>
      <c r="CY5" s="1075"/>
      <c r="CZ5" s="1066"/>
      <c r="DA5" s="1073"/>
      <c r="DB5" s="1075"/>
      <c r="DC5" s="1078"/>
      <c r="DD5" s="1073"/>
      <c r="DE5" s="1075"/>
      <c r="DF5" s="1066"/>
      <c r="DG5" s="1073"/>
      <c r="DH5" s="1075"/>
      <c r="DI5" s="1066"/>
      <c r="DJ5" s="1073"/>
      <c r="DK5" s="1075"/>
      <c r="DL5" s="1066"/>
      <c r="DM5" s="1073"/>
      <c r="DN5" s="1075"/>
      <c r="DO5" s="1066"/>
      <c r="DP5" s="1073"/>
      <c r="DQ5" s="1075"/>
      <c r="DR5" s="1078"/>
      <c r="DS5" s="1068"/>
      <c r="DT5" s="1082"/>
      <c r="DU5" s="1068"/>
      <c r="DV5" s="1082"/>
      <c r="DW5" s="4"/>
      <c r="DX5" s="4"/>
      <c r="DY5" s="1073"/>
      <c r="DZ5" s="1075"/>
      <c r="EA5" s="1066"/>
      <c r="EB5" s="1073"/>
      <c r="EC5" s="1075"/>
      <c r="ED5" s="1066"/>
      <c r="EE5" s="1073"/>
      <c r="EF5" s="1075"/>
      <c r="EG5" s="1078"/>
      <c r="EH5" s="1073"/>
      <c r="EI5" s="1075"/>
      <c r="EJ5" s="1066"/>
      <c r="EK5" s="1073"/>
      <c r="EL5" s="1075"/>
      <c r="EM5" s="1066"/>
      <c r="EN5" s="1073"/>
      <c r="EO5" s="1075"/>
      <c r="EP5" s="1066"/>
      <c r="EQ5" s="1073"/>
      <c r="ER5" s="1075"/>
      <c r="ES5" s="1066"/>
      <c r="ET5" s="1073"/>
      <c r="EU5" s="1075"/>
      <c r="EV5" s="1078"/>
      <c r="EW5" s="1068"/>
      <c r="EX5" s="1082"/>
      <c r="EY5" s="1068"/>
      <c r="EZ5" s="1082"/>
      <c r="FA5" s="4"/>
      <c r="FB5" s="4"/>
      <c r="FC5" s="1073"/>
      <c r="FD5" s="1075"/>
      <c r="FE5" s="1066"/>
      <c r="FF5" s="1073"/>
      <c r="FG5" s="1075"/>
      <c r="FH5" s="1066"/>
      <c r="FI5" s="1073"/>
      <c r="FJ5" s="1075"/>
      <c r="FK5" s="1078"/>
      <c r="FL5" s="1073"/>
      <c r="FM5" s="1075"/>
      <c r="FN5" s="1066"/>
      <c r="FO5" s="1073"/>
      <c r="FP5" s="1075"/>
      <c r="FQ5" s="1066"/>
      <c r="FR5" s="1073"/>
      <c r="FS5" s="1075"/>
      <c r="FT5" s="1066"/>
      <c r="FU5" s="1073"/>
      <c r="FV5" s="1075"/>
      <c r="FW5" s="1066"/>
      <c r="FX5" s="1073"/>
      <c r="FY5" s="1075"/>
      <c r="FZ5" s="1078"/>
      <c r="GA5" s="1068"/>
      <c r="GB5" s="1082"/>
      <c r="GC5" s="1068"/>
      <c r="GD5" s="1082"/>
      <c r="GE5" s="4"/>
      <c r="GF5" s="4"/>
      <c r="GG5" s="1073"/>
      <c r="GH5" s="1075"/>
      <c r="GI5" s="1066"/>
      <c r="GJ5" s="1073"/>
      <c r="GK5" s="1075"/>
      <c r="GL5" s="1066"/>
      <c r="GM5" s="1073"/>
      <c r="GN5" s="1075"/>
      <c r="GO5" s="1078"/>
      <c r="GP5" s="1073"/>
      <c r="GQ5" s="1075"/>
      <c r="GR5" s="1066"/>
      <c r="GS5" s="1073"/>
      <c r="GT5" s="1075"/>
      <c r="GU5" s="1066"/>
      <c r="GV5" s="1073"/>
      <c r="GW5" s="1075"/>
      <c r="GX5" s="1066"/>
      <c r="GY5" s="1073"/>
      <c r="GZ5" s="1075"/>
      <c r="HA5" s="1066"/>
      <c r="HB5" s="1073"/>
      <c r="HC5" s="1075"/>
      <c r="HD5" s="1078"/>
      <c r="HE5" s="1068"/>
      <c r="HF5" s="1082"/>
      <c r="HG5" s="1068"/>
      <c r="HH5" s="1082"/>
      <c r="HI5" s="4"/>
      <c r="HJ5" s="4"/>
      <c r="HK5" s="1073"/>
      <c r="HL5" s="1075"/>
      <c r="HM5" s="1066"/>
      <c r="HN5" s="1073"/>
      <c r="HO5" s="1075"/>
      <c r="HP5" s="1066"/>
      <c r="HQ5" s="1073"/>
      <c r="HR5" s="1075"/>
      <c r="HS5" s="1078"/>
      <c r="HT5" s="1073"/>
      <c r="HU5" s="1075"/>
      <c r="HV5" s="1066"/>
      <c r="HW5" s="1073"/>
      <c r="HX5" s="1075"/>
      <c r="HY5" s="1066"/>
      <c r="HZ5" s="1073"/>
      <c r="IA5" s="1075"/>
      <c r="IB5" s="1066"/>
      <c r="IC5" s="1073"/>
      <c r="ID5" s="1075"/>
      <c r="IE5" s="1066"/>
      <c r="IF5" s="1073"/>
      <c r="IG5" s="1075"/>
      <c r="IH5" s="1078"/>
      <c r="II5" s="1068"/>
      <c r="IJ5" s="1082"/>
      <c r="IK5" s="1068"/>
      <c r="IL5" s="1082"/>
      <c r="IM5" s="4"/>
      <c r="IN5" s="4"/>
      <c r="IO5" s="1073"/>
      <c r="IP5" s="1075"/>
      <c r="IQ5" s="1066"/>
      <c r="IR5" s="1073"/>
      <c r="IS5" s="1075"/>
      <c r="IT5" s="1066"/>
      <c r="IU5" s="1073"/>
      <c r="IV5" s="1075"/>
      <c r="IW5" s="1078"/>
      <c r="IX5" s="1073"/>
      <c r="IY5" s="1075"/>
      <c r="IZ5" s="1066"/>
      <c r="JA5" s="1073"/>
      <c r="JB5" s="1075"/>
      <c r="JC5" s="1066"/>
      <c r="JD5" s="1073"/>
      <c r="JE5" s="1075"/>
      <c r="JF5" s="1066"/>
      <c r="JG5" s="1073"/>
      <c r="JH5" s="1075"/>
      <c r="JI5" s="1066"/>
      <c r="JJ5" s="1073"/>
      <c r="JK5" s="1075"/>
      <c r="JL5" s="1078"/>
      <c r="JM5" s="1068"/>
      <c r="JN5" s="1082"/>
      <c r="JO5" s="1068"/>
      <c r="JP5" s="1082"/>
      <c r="JQ5" s="4"/>
      <c r="JR5" s="4"/>
      <c r="JS5" s="1073"/>
      <c r="JT5" s="1075"/>
      <c r="JU5" s="1066"/>
      <c r="JV5" s="1073"/>
      <c r="JW5" s="1075"/>
      <c r="JX5" s="1066"/>
      <c r="JY5" s="1073"/>
      <c r="JZ5" s="1075"/>
      <c r="KA5" s="1078"/>
      <c r="KB5" s="1073"/>
      <c r="KC5" s="1075"/>
      <c r="KD5" s="1066"/>
      <c r="KE5" s="1073"/>
      <c r="KF5" s="1075"/>
      <c r="KG5" s="1066"/>
      <c r="KH5" s="1073"/>
      <c r="KI5" s="1075"/>
      <c r="KJ5" s="1066"/>
      <c r="KK5" s="1073"/>
      <c r="KL5" s="1075"/>
      <c r="KM5" s="1066"/>
      <c r="KN5" s="1073"/>
      <c r="KO5" s="1075"/>
      <c r="KP5" s="1078"/>
      <c r="KQ5" s="1068"/>
      <c r="KR5" s="1082"/>
      <c r="KS5" s="1068"/>
      <c r="KT5" s="1082"/>
      <c r="KU5" s="4"/>
      <c r="KV5" s="4"/>
      <c r="KW5" s="1061"/>
      <c r="KX5" s="1093"/>
      <c r="KY5" s="1095"/>
      <c r="KZ5" s="1094"/>
      <c r="LA5" s="1068"/>
      <c r="LB5" s="1082"/>
      <c r="LC5" s="1068"/>
      <c r="LD5" s="1082"/>
      <c r="LE5" s="1061"/>
      <c r="LF5" s="4"/>
      <c r="LG5" s="4"/>
      <c r="LH5" s="1099" t="s">
        <v>296</v>
      </c>
      <c r="LI5" s="1101" t="s">
        <v>297</v>
      </c>
      <c r="LJ5" s="1103" t="s">
        <v>298</v>
      </c>
      <c r="LK5" s="1104" t="s">
        <v>299</v>
      </c>
      <c r="LL5" s="1105" t="s">
        <v>296</v>
      </c>
      <c r="LM5" s="1101" t="s">
        <v>297</v>
      </c>
      <c r="LN5" s="1103" t="s">
        <v>298</v>
      </c>
      <c r="LO5" s="1107" t="s">
        <v>299</v>
      </c>
      <c r="LP5" s="1134" t="s">
        <v>321</v>
      </c>
      <c r="LQ5" s="1135"/>
      <c r="LR5" s="1134" t="s">
        <v>322</v>
      </c>
      <c r="LS5" s="1135"/>
      <c r="LT5" s="1134" t="s">
        <v>323</v>
      </c>
      <c r="LU5" s="1135"/>
      <c r="LX5" s="4"/>
    </row>
    <row r="6" spans="1:342" s="26" customFormat="1" ht="41.25" customHeight="1" thickBot="1" x14ac:dyDescent="0.3">
      <c r="B6" s="107"/>
      <c r="C6" s="108" t="s">
        <v>135</v>
      </c>
      <c r="D6" s="108"/>
      <c r="E6" s="109" t="s">
        <v>134</v>
      </c>
      <c r="F6" s="110" t="s">
        <v>127</v>
      </c>
      <c r="G6" s="110" t="s">
        <v>109</v>
      </c>
      <c r="H6" s="111" t="s">
        <v>120</v>
      </c>
      <c r="I6" s="112" t="s">
        <v>262</v>
      </c>
      <c r="J6" s="112" t="s">
        <v>263</v>
      </c>
      <c r="K6" s="109" t="s">
        <v>384</v>
      </c>
      <c r="L6" s="110" t="s">
        <v>112</v>
      </c>
      <c r="M6" s="112" t="s">
        <v>262</v>
      </c>
      <c r="N6" s="112" t="s">
        <v>62</v>
      </c>
      <c r="O6" s="1118"/>
      <c r="Q6" s="410" t="s">
        <v>321</v>
      </c>
      <c r="R6" s="411" t="s">
        <v>322</v>
      </c>
      <c r="S6" s="412" t="s">
        <v>323</v>
      </c>
      <c r="X6" s="465" t="s">
        <v>384</v>
      </c>
      <c r="Y6" s="10"/>
      <c r="Z6" s="10"/>
      <c r="AA6" s="1084"/>
      <c r="AB6" s="1085"/>
      <c r="AC6" s="1067"/>
      <c r="AD6" s="1084"/>
      <c r="AE6" s="1085"/>
      <c r="AF6" s="1067"/>
      <c r="AG6" s="1084"/>
      <c r="AH6" s="1085"/>
      <c r="AI6" s="1086"/>
      <c r="AJ6" s="1084"/>
      <c r="AK6" s="1085"/>
      <c r="AL6" s="1086"/>
      <c r="AM6" s="1084"/>
      <c r="AN6" s="1085"/>
      <c r="AO6" s="1086"/>
      <c r="AP6" s="1084"/>
      <c r="AQ6" s="1085"/>
      <c r="AR6" s="1086"/>
      <c r="AS6" s="1084"/>
      <c r="AT6" s="1085"/>
      <c r="AU6" s="1086"/>
      <c r="AV6" s="1084"/>
      <c r="AW6" s="1085"/>
      <c r="AX6" s="1067"/>
      <c r="AY6" s="1084"/>
      <c r="AZ6" s="1085"/>
      <c r="BA6" s="1067"/>
      <c r="BB6" s="1084"/>
      <c r="BC6" s="1085"/>
      <c r="BD6" s="1067"/>
      <c r="BE6" s="1084"/>
      <c r="BF6" s="1085"/>
      <c r="BG6" s="1067"/>
      <c r="BH6" s="1084"/>
      <c r="BI6" s="1085"/>
      <c r="BJ6" s="1067"/>
      <c r="BK6" s="1069"/>
      <c r="BL6" s="1083"/>
      <c r="BM6" s="1069"/>
      <c r="BN6" s="1083"/>
      <c r="BO6" s="4"/>
      <c r="BP6" s="4"/>
      <c r="BQ6" s="1074"/>
      <c r="BR6" s="1076"/>
      <c r="BS6" s="1077"/>
      <c r="BT6" s="1074"/>
      <c r="BU6" s="1076"/>
      <c r="BV6" s="1077"/>
      <c r="BW6" s="1074"/>
      <c r="BX6" s="1076"/>
      <c r="BY6" s="1079"/>
      <c r="BZ6" s="1074"/>
      <c r="CA6" s="1076"/>
      <c r="CB6" s="1077"/>
      <c r="CC6" s="1074"/>
      <c r="CD6" s="1076"/>
      <c r="CE6" s="1077"/>
      <c r="CF6" s="1074"/>
      <c r="CG6" s="1076"/>
      <c r="CH6" s="1077"/>
      <c r="CI6" s="1074"/>
      <c r="CJ6" s="1076"/>
      <c r="CK6" s="1077"/>
      <c r="CL6" s="1074"/>
      <c r="CM6" s="1076"/>
      <c r="CN6" s="1079"/>
      <c r="CO6" s="1069"/>
      <c r="CP6" s="1083"/>
      <c r="CQ6" s="1069"/>
      <c r="CR6" s="1083"/>
      <c r="CS6" s="4"/>
      <c r="CT6" s="4"/>
      <c r="CU6" s="1074"/>
      <c r="CV6" s="1076"/>
      <c r="CW6" s="1077"/>
      <c r="CX6" s="1074"/>
      <c r="CY6" s="1076"/>
      <c r="CZ6" s="1077"/>
      <c r="DA6" s="1074"/>
      <c r="DB6" s="1076"/>
      <c r="DC6" s="1079"/>
      <c r="DD6" s="1074"/>
      <c r="DE6" s="1076"/>
      <c r="DF6" s="1077"/>
      <c r="DG6" s="1074"/>
      <c r="DH6" s="1076"/>
      <c r="DI6" s="1077"/>
      <c r="DJ6" s="1074"/>
      <c r="DK6" s="1076"/>
      <c r="DL6" s="1077"/>
      <c r="DM6" s="1074"/>
      <c r="DN6" s="1076"/>
      <c r="DO6" s="1077"/>
      <c r="DP6" s="1074"/>
      <c r="DQ6" s="1076"/>
      <c r="DR6" s="1079"/>
      <c r="DS6" s="1069"/>
      <c r="DT6" s="1083"/>
      <c r="DU6" s="1069"/>
      <c r="DV6" s="1083"/>
      <c r="DW6" s="4"/>
      <c r="DX6" s="4"/>
      <c r="DY6" s="1074"/>
      <c r="DZ6" s="1076"/>
      <c r="EA6" s="1077"/>
      <c r="EB6" s="1074"/>
      <c r="EC6" s="1076"/>
      <c r="ED6" s="1077"/>
      <c r="EE6" s="1074"/>
      <c r="EF6" s="1076"/>
      <c r="EG6" s="1079"/>
      <c r="EH6" s="1074"/>
      <c r="EI6" s="1076"/>
      <c r="EJ6" s="1077"/>
      <c r="EK6" s="1074"/>
      <c r="EL6" s="1076"/>
      <c r="EM6" s="1077"/>
      <c r="EN6" s="1074"/>
      <c r="EO6" s="1076"/>
      <c r="EP6" s="1077"/>
      <c r="EQ6" s="1074"/>
      <c r="ER6" s="1076"/>
      <c r="ES6" s="1077"/>
      <c r="ET6" s="1074"/>
      <c r="EU6" s="1076"/>
      <c r="EV6" s="1079"/>
      <c r="EW6" s="1069"/>
      <c r="EX6" s="1083"/>
      <c r="EY6" s="1069"/>
      <c r="EZ6" s="1083"/>
      <c r="FA6" s="4"/>
      <c r="FB6" s="4"/>
      <c r="FC6" s="1074"/>
      <c r="FD6" s="1076"/>
      <c r="FE6" s="1077"/>
      <c r="FF6" s="1074"/>
      <c r="FG6" s="1076"/>
      <c r="FH6" s="1077"/>
      <c r="FI6" s="1074"/>
      <c r="FJ6" s="1076"/>
      <c r="FK6" s="1079"/>
      <c r="FL6" s="1074"/>
      <c r="FM6" s="1076"/>
      <c r="FN6" s="1077"/>
      <c r="FO6" s="1074"/>
      <c r="FP6" s="1076"/>
      <c r="FQ6" s="1077"/>
      <c r="FR6" s="1074"/>
      <c r="FS6" s="1076"/>
      <c r="FT6" s="1077"/>
      <c r="FU6" s="1074"/>
      <c r="FV6" s="1076"/>
      <c r="FW6" s="1077"/>
      <c r="FX6" s="1074"/>
      <c r="FY6" s="1076"/>
      <c r="FZ6" s="1079"/>
      <c r="GA6" s="1069"/>
      <c r="GB6" s="1083"/>
      <c r="GC6" s="1069"/>
      <c r="GD6" s="1083"/>
      <c r="GE6" s="4"/>
      <c r="GF6" s="4"/>
      <c r="GG6" s="1074"/>
      <c r="GH6" s="1076"/>
      <c r="GI6" s="1077"/>
      <c r="GJ6" s="1074"/>
      <c r="GK6" s="1076"/>
      <c r="GL6" s="1077"/>
      <c r="GM6" s="1074"/>
      <c r="GN6" s="1076"/>
      <c r="GO6" s="1079"/>
      <c r="GP6" s="1074"/>
      <c r="GQ6" s="1076"/>
      <c r="GR6" s="1077"/>
      <c r="GS6" s="1074"/>
      <c r="GT6" s="1076"/>
      <c r="GU6" s="1077"/>
      <c r="GV6" s="1074"/>
      <c r="GW6" s="1076"/>
      <c r="GX6" s="1077"/>
      <c r="GY6" s="1074"/>
      <c r="GZ6" s="1076"/>
      <c r="HA6" s="1077"/>
      <c r="HB6" s="1074"/>
      <c r="HC6" s="1076"/>
      <c r="HD6" s="1079"/>
      <c r="HE6" s="1069"/>
      <c r="HF6" s="1083"/>
      <c r="HG6" s="1069"/>
      <c r="HH6" s="1083"/>
      <c r="HI6" s="4"/>
      <c r="HJ6" s="4"/>
      <c r="HK6" s="1074"/>
      <c r="HL6" s="1076"/>
      <c r="HM6" s="1077"/>
      <c r="HN6" s="1074"/>
      <c r="HO6" s="1076"/>
      <c r="HP6" s="1077"/>
      <c r="HQ6" s="1074"/>
      <c r="HR6" s="1076"/>
      <c r="HS6" s="1079"/>
      <c r="HT6" s="1074"/>
      <c r="HU6" s="1076"/>
      <c r="HV6" s="1077"/>
      <c r="HW6" s="1074"/>
      <c r="HX6" s="1076"/>
      <c r="HY6" s="1077"/>
      <c r="HZ6" s="1074"/>
      <c r="IA6" s="1076"/>
      <c r="IB6" s="1077"/>
      <c r="IC6" s="1074"/>
      <c r="ID6" s="1076"/>
      <c r="IE6" s="1077"/>
      <c r="IF6" s="1074"/>
      <c r="IG6" s="1076"/>
      <c r="IH6" s="1079"/>
      <c r="II6" s="1069"/>
      <c r="IJ6" s="1083"/>
      <c r="IK6" s="1069"/>
      <c r="IL6" s="1083"/>
      <c r="IM6" s="4"/>
      <c r="IN6" s="4"/>
      <c r="IO6" s="1074"/>
      <c r="IP6" s="1076"/>
      <c r="IQ6" s="1077"/>
      <c r="IR6" s="1074"/>
      <c r="IS6" s="1076"/>
      <c r="IT6" s="1077"/>
      <c r="IU6" s="1074"/>
      <c r="IV6" s="1076"/>
      <c r="IW6" s="1079"/>
      <c r="IX6" s="1074"/>
      <c r="IY6" s="1076"/>
      <c r="IZ6" s="1077"/>
      <c r="JA6" s="1074"/>
      <c r="JB6" s="1076"/>
      <c r="JC6" s="1077"/>
      <c r="JD6" s="1074"/>
      <c r="JE6" s="1076"/>
      <c r="JF6" s="1077"/>
      <c r="JG6" s="1074"/>
      <c r="JH6" s="1076"/>
      <c r="JI6" s="1077"/>
      <c r="JJ6" s="1074"/>
      <c r="JK6" s="1076"/>
      <c r="JL6" s="1079"/>
      <c r="JM6" s="1069"/>
      <c r="JN6" s="1083"/>
      <c r="JO6" s="1069"/>
      <c r="JP6" s="1083"/>
      <c r="JQ6" s="4"/>
      <c r="JR6" s="4"/>
      <c r="JS6" s="1074"/>
      <c r="JT6" s="1076"/>
      <c r="JU6" s="1077"/>
      <c r="JV6" s="1074"/>
      <c r="JW6" s="1076"/>
      <c r="JX6" s="1077"/>
      <c r="JY6" s="1074"/>
      <c r="JZ6" s="1076"/>
      <c r="KA6" s="1079"/>
      <c r="KB6" s="1074"/>
      <c r="KC6" s="1076"/>
      <c r="KD6" s="1077"/>
      <c r="KE6" s="1074"/>
      <c r="KF6" s="1076"/>
      <c r="KG6" s="1077"/>
      <c r="KH6" s="1074"/>
      <c r="KI6" s="1076"/>
      <c r="KJ6" s="1077"/>
      <c r="KK6" s="1074"/>
      <c r="KL6" s="1076"/>
      <c r="KM6" s="1077"/>
      <c r="KN6" s="1074"/>
      <c r="KO6" s="1076"/>
      <c r="KP6" s="1079"/>
      <c r="KQ6" s="1069"/>
      <c r="KR6" s="1083"/>
      <c r="KS6" s="1069"/>
      <c r="KT6" s="1083"/>
      <c r="KU6" s="4"/>
      <c r="KV6" s="4"/>
      <c r="KW6" s="466" t="s">
        <v>384</v>
      </c>
      <c r="KX6" s="1093"/>
      <c r="KY6" s="1095"/>
      <c r="KZ6" s="1094"/>
      <c r="LA6" s="1069"/>
      <c r="LB6" s="1083"/>
      <c r="LC6" s="1069"/>
      <c r="LD6" s="1083"/>
      <c r="LE6" s="1061"/>
      <c r="LF6" s="4"/>
      <c r="LG6" s="4"/>
      <c r="LH6" s="1100"/>
      <c r="LI6" s="1102"/>
      <c r="LJ6" s="1069"/>
      <c r="LK6" s="1083"/>
      <c r="LL6" s="1106"/>
      <c r="LM6" s="1102"/>
      <c r="LN6" s="1069"/>
      <c r="LO6" s="1108"/>
      <c r="LP6" s="379" t="s">
        <v>340</v>
      </c>
      <c r="LQ6" s="380" t="s">
        <v>341</v>
      </c>
      <c r="LR6" s="379" t="s">
        <v>340</v>
      </c>
      <c r="LS6" s="380" t="s">
        <v>341</v>
      </c>
      <c r="LT6" s="379" t="s">
        <v>340</v>
      </c>
      <c r="LU6" s="380" t="s">
        <v>341</v>
      </c>
      <c r="LX6" s="4"/>
    </row>
    <row r="7" spans="1:342" s="26" customFormat="1" ht="16.5" customHeight="1" x14ac:dyDescent="0.25">
      <c r="B7" s="113" t="s">
        <v>4</v>
      </c>
      <c r="C7" s="1119"/>
      <c r="D7" s="1120"/>
      <c r="E7" s="324"/>
      <c r="F7" s="325"/>
      <c r="G7" s="326"/>
      <c r="H7" s="114"/>
      <c r="I7" s="115">
        <f>INT(ROUND(F7,2)*(IF(RIGHT(G7,1)="*",data!$J$3*H7+(IF(H7&gt;0, data!$K$3,0)),(IF(G7&gt;0,data!$J$3*RIGHT(G7,5)+data!$K$3,0)))))</f>
        <v>0</v>
      </c>
      <c r="J7" s="115">
        <f>IF(E7&gt;0,I7*E7,0)</f>
        <v>0</v>
      </c>
      <c r="K7" s="321"/>
      <c r="L7" s="322"/>
      <c r="M7" s="115">
        <f>INT(ROUND(F7,2)*(IF(J7&gt;0,(IF(K7="ano",data!$J$6,0)),0)))</f>
        <v>0</v>
      </c>
      <c r="N7" s="117">
        <f>IF(L7&gt;E7,M7*E7,M7*L7)</f>
        <v>0</v>
      </c>
      <c r="O7" s="118">
        <f>J7+N7</f>
        <v>0</v>
      </c>
      <c r="Q7" s="119" t="str">
        <f>IF(O7&gt;0,1,"")</f>
        <v/>
      </c>
      <c r="R7" s="392" t="s">
        <v>343</v>
      </c>
      <c r="S7" s="391" t="str">
        <f>Q7</f>
        <v/>
      </c>
      <c r="T7" s="26">
        <f>IF(O7&gt;0,IF(ISTEXT(C7)=TRUE,0,1),0)</f>
        <v>0</v>
      </c>
      <c r="U7" s="26">
        <f>IF(H7&gt;0,IF(RIGHT(G7,1)="*",0,1),0)</f>
        <v>0</v>
      </c>
      <c r="V7" s="26">
        <f>IF(OR(G7=data!$I$18,G7=data!$I$19,G7=data!$I$20,G7=data!$I$21,G7=data!$I$22,G7=data!$I$23,G7=data!$I$24,G7=data!$I$25,G7=data!$I$26,G7=data!$I$27,G7=data!$I$28,G7=data!$I$29,G7=data!$I$30,G7=data!$I$31,G7=data!$I$32,G7=data!$I$33,G7=data!$I$34,G7=data!$I$35,G7=data!$I$36,G7=data!$I$37,G7=data!$I$38,G7=data!$I$39,G7=data!$I$40,G7=data!$I$41,G7=data!$I$42,G7=data!$I$43,G7=data!$I$44),1,0)</f>
        <v>0</v>
      </c>
      <c r="X7" s="168" t="s">
        <v>300</v>
      </c>
      <c r="Y7" s="10"/>
      <c r="Z7" s="10"/>
      <c r="AA7" s="171">
        <v>160</v>
      </c>
      <c r="AB7" s="336"/>
      <c r="AC7" s="227"/>
      <c r="AD7" s="171">
        <v>160</v>
      </c>
      <c r="AE7" s="336"/>
      <c r="AF7" s="227"/>
      <c r="AG7" s="171">
        <v>160</v>
      </c>
      <c r="AH7" s="336"/>
      <c r="AI7" s="227"/>
      <c r="AJ7" s="171">
        <v>160</v>
      </c>
      <c r="AK7" s="336"/>
      <c r="AL7" s="227"/>
      <c r="AM7" s="171">
        <v>160</v>
      </c>
      <c r="AN7" s="336"/>
      <c r="AO7" s="227"/>
      <c r="AP7" s="171">
        <v>160</v>
      </c>
      <c r="AQ7" s="336"/>
      <c r="AR7" s="227"/>
      <c r="AS7" s="171">
        <v>160</v>
      </c>
      <c r="AT7" s="336"/>
      <c r="AU7" s="227"/>
      <c r="AV7" s="171">
        <v>160</v>
      </c>
      <c r="AW7" s="336"/>
      <c r="AX7" s="227"/>
      <c r="AY7" s="171">
        <v>160</v>
      </c>
      <c r="AZ7" s="336"/>
      <c r="BA7" s="227"/>
      <c r="BB7" s="171">
        <v>160</v>
      </c>
      <c r="BC7" s="336"/>
      <c r="BD7" s="227"/>
      <c r="BE7" s="171">
        <v>160</v>
      </c>
      <c r="BF7" s="336"/>
      <c r="BG7" s="227"/>
      <c r="BH7" s="171">
        <v>160</v>
      </c>
      <c r="BI7" s="336"/>
      <c r="BJ7" s="227"/>
      <c r="BK7" s="284">
        <f>IF($X7="Ne",0,IF(IF(AB7="",0,((30/(AA7*$F7)*(AA7*$F7-AB7))/30))+IF(AE7="",0,((30/(AD7*$F7)*(AD7*$F7-AE7))/30))+IF(AH7="",0,((30/(AG7*$F7)*(AG7*$F7-AH7))/30))+IF(AK7="",0,((30/(AJ7*$F7)*(AJ7*$F7-AK7))/30))+IF(AN7="",0,((30/(AM7*$F7)*(AM7*$F7-AN7))/30))+IF(AQ7="",0,((30/(AP7*$F7)*(AP7*$F7-AQ7))/30))+IF(AT7="",0,((30/(AS7*$F7)*(AS7*$F7-AT7))/30))+IF(AW7="",0,((30/(AV7*$F7)*(AV7*$F7-AW7))/30))+IF(AZ7="",0,((30/(AY7*$F7)*(AY7*$F7-AZ7))/30))+IF(BC7="",0,((30/(BB7*$F7)*(BB7*$F7-BC7))/30))+IF(BF7="",0,((30/(BE7*$F7)*(BE7*$F7-BF7))/30))+IF(BI7="",0,((30/(BH7*$F7)*(BH7*$F7-BI7))/30))&gt;($E7-1),$E7-1,IF(AB7="",0,((30/(AA7*$F7)*(AA7*$F7-AB7))/30))+IF(AE7="",0,((30/(AD7*$F7)*(AD7*$F7-AE7))/30))+IF(AH7="",0,((30/(AG7*$F7)*(AG7*$F7-AH7))/30))+IF(AK7="",0,((30/(AJ7*$F7)*(AJ7*$F7-AK7))/30))+IF(AN7="",0,((30/(AM7*$F7)*(AM7*$F7-AN7))/30))+IF(AQ7="",0,((30/(AP7*$F7)*(AP7*$F7-AQ7))/30))+IF(AT7="",0,((30/(AS7*$F7)*(AS7*$F7-AT7))/30))+IF(AW7="",0,((30/(AV7*$F7)*(AV7*$F7-AW7))/30))+IF(AZ7="",0,((30/(AY7*$F7)*(AY7*$F7-AZ7))/30))+IF(BC7="",0,((30/(BB7*$F7)*(BB7*$F7-BC7))/30))+IF(BF7="",0,((30/(BE7*$F7)*(BE7*$F7-BF7))/30))+IF(BI7="",0,((30/(BH7*$F7)*(BH7*$F7-BI7))/30))))</f>
        <v>0</v>
      </c>
      <c r="BL7" s="285">
        <f>FLOOR(BK7*$I7,1)</f>
        <v>0</v>
      </c>
      <c r="BM7" s="284">
        <f>IF($X7="Ne",0,IF(OR($L7=0,$L7=""),0,IF(IF(AC7="Ano",IF(AB7="",0,((30/(AA7*$F7)*(AA7*$F7-AB7))/30)),0)+IF(AF7="Ano",IF(AE7="",0,((30/(AD7*$F7)*(AD7*$F7-AE7))/30)),0)+IF(AI7="Ano",IF(AH7="",0,((30/(AG7*$F7)*(AG7*$F7-AH7))/30)),0)+IF(AL7="Ano",IF(AK7="",0,((30/(AJ7*$F7)*(AJ7*$F7-AK7))/30)),0)+IF(AO7="Ano",IF(AN7="",0,((30/(AM7*$F7)*(AM7*$F7-AN7))/30)),0)+IF(AR7="Ano",IF(AQ7="",0,((30/(AP7*$F7)*(AP7*$F7-AQ7))/30)),0)+IF(AU7="Ano",IF(AT7="",0,((30/(AS7*$F7)*(AS7*$F7-AT7))/30)),0)+IF(AX7="Ano",IF(AW7="",0,((30/(AV7*$F7)*(AV7*$F7-AW7))/30)),0)+IF(BA7="Ano",IF(AZ7="",0,((30/(AY7*$F7)*(AY7*$F7-AZ7))/30)),0)+IF(BD7="Ano",IF(BC7="",0,((30/(BB7*$F7)*(BB7*$F7-BC7))/30)),0)+IF(BG7="Ano",IF(BF7="",0,((30/(BE7*$F7)*(BE7*$F7-BF7))/30)),0)+IF(BJ7="Ano",IF(BI7="",0,((30/(BH7*$F7)*(BH7*$F7-BI7))/30)),0)&gt;($L7-1),($L7-1),IF(AC7="Ano",IF(AB7="",0,((30/(AA7*$F7)*(AA7*$F7-AB7))/30)),0)+IF(AF7="Ano",IF(AE7="",0,((30/(AD7*$F7)*(AD7*$F7-AE7))/30)),0)+IF(AI7="Ano",IF(AH7="",0,((30/(AG7*$F7)*(AG7*$F7-AH7))/30)),0)+IF(AL7="Ano",IF(AK7="",0,((30/(AJ7*$F7)*(AJ7*$F7-AK7))/30)),0)+IF(AO7="Ano",IF(AN7="",0,((30/(AM7*$F7)*(AM7*$F7-AN7))/30)),0)+IF(AR7="Ano",IF(AQ7="",0,((30/(AP7*$F7)*(AP7*$F7-AQ7))/30)),0)+IF(AU7="Ano",IF(AT7="",0,((30/(AS7*$F7)*(AS7*$F7-AT7))/30)),0)+IF(AX7="Ano",IF(AW7="",0,((30/(AV7*$F7)*(AV7*$F7-AW7))/30)),0)+IF(BA7="Ano",IF(AZ7="",0,((30/(AY7*$F7)*(AY7*$F7-AZ7))/30)),0)+IF(BD7="Ano",IF(BC7="",0,((30/(BB7*$F7)*(BB7*$F7-BC7))/30)),0)+IF(BG7="Ano",IF(BF7="",0,((30/(BE7*$F7)*(BE7*$F7-BF7))/30)),0)+IF(BJ7="Ano",IF(BI7="",0,((30/(BH7*$F7)*(BH7*$F7-BI7))/30)),0))))</f>
        <v>0</v>
      </c>
      <c r="BN7" s="285">
        <f>FLOOR(BM7*$M7,1)</f>
        <v>0</v>
      </c>
      <c r="BO7" s="4"/>
      <c r="BP7" s="4"/>
      <c r="BQ7" s="346">
        <v>160</v>
      </c>
      <c r="BR7" s="347"/>
      <c r="BS7" s="348"/>
      <c r="BT7" s="346">
        <v>160</v>
      </c>
      <c r="BU7" s="347"/>
      <c r="BV7" s="348"/>
      <c r="BW7" s="346">
        <v>160</v>
      </c>
      <c r="BX7" s="347"/>
      <c r="BY7" s="348"/>
      <c r="BZ7" s="346">
        <v>160</v>
      </c>
      <c r="CA7" s="347"/>
      <c r="CB7" s="348"/>
      <c r="CC7" s="346">
        <v>160</v>
      </c>
      <c r="CD7" s="347"/>
      <c r="CE7" s="348"/>
      <c r="CF7" s="346">
        <v>160</v>
      </c>
      <c r="CG7" s="347"/>
      <c r="CH7" s="348"/>
      <c r="CI7" s="346">
        <v>160</v>
      </c>
      <c r="CJ7" s="347"/>
      <c r="CK7" s="348"/>
      <c r="CL7" s="346">
        <v>160</v>
      </c>
      <c r="CM7" s="347"/>
      <c r="CN7" s="348"/>
      <c r="CO7" s="282">
        <f>IF($X7="Ne",0,IF(IF(BR7="",0,((30/(BQ7*$F7)*(BQ7*$F7-BR7))/30))+IF(BU7="",0,((30/(BT7*$F7)*(BT7*$F7-BU7))/30))+IF(BX7="",0,((30/(BW7*$F7)*(BW7*$F7-BX7))/30))+IF(CA7="",0,((30/(BZ7*$F7)*(BZ7*$F7-CA7))/30))+IF(CD7="",0,((30/(CC7*$F7)*(CC7*$F7-CD7))/30))+IF(CG7="",0,((30/(CF7*$F7)*(CF7*$F7-CG7))/30))+IF(CJ7="",0,((30/(CI7*$F7)*(CI7*$F7-CJ7))/30))+IF(CM7="",0,((30/(CL7*$F7)*(CL7*$F7-CM7))/30))&gt;($E7-1-BK7),$E7-1-BK7,IF(BR7="",0,((30/(BQ7*$F7)*(BQ7*$F7-BR7))/30))+IF(BU7="",0,((30/(BT7*$F7)*(BT7*$F7-BU7))/30))+IF(BX7="",0,((30/(BW7*$F7)*(BW7*$F7-BX7))/30))+IF(CA7="",0,((30/(BZ7*$F7)*(BZ7*$F7-CA7))/30))+IF(CD7="",0,((30/(CC7*$F7)*(CC7*$F7-CD7))/30))+IF(CG7="",0,((30/(CF7*$F7)*(CF7*$F7-CG7))/30))+IF(CJ7="",0,((30/(CI7*$F7)*(CI7*$F7-CJ7))/30))+IF(CM7="",0,((30/(CL7*$F7)*(CL7*$F7-CM7))/30))))</f>
        <v>0</v>
      </c>
      <c r="CP7" s="283">
        <f>FLOOR(CO7*$I7,1)</f>
        <v>0</v>
      </c>
      <c r="CQ7" s="284">
        <f>IF($X7="Ne",0,IF(OR($L7=0,$L7=""),0,IF(IF(BS7="Ano",IF(BR7="",0,((30/(BQ7*$F7)*(BQ7*$F7-BR7))/30)),0)+IF(BV7="Ano",IF(BU7="",0,((30/(BT7*$F7)*(BT7*$F7-BU7))/30)),0)+IF(BY7="Ano",IF(BX7="",0,((30/(BW7*$F7)*(BW7*$F7-BX7))/30)),0)+IF(CB7="Ano",IF(CA7="",0,((30/(BZ7*$F7)*(BZ7*$F7-CA7))/30)),0)+IF(CE7="Ano",IF(CD7="",0,((30/(CC7*$F7)*(CC7*$F7-CD7))/30)),0)+IF(CH7="Ano",IF(CG7="",0,((30/(CF7*$F7)*(CF7*$F7-CG7))/30)),0)+IF(CK7="Ano",IF(CJ7="",0,((30/(CI7*$F7)*(CI7*$F7-CJ7))/30)),0)+IF(CN7="Ano",IF(CM7="",0,((30/(CL7*$F7)*(CL7*$F7-CM7))/30)),0)&gt;($L7-1-BM7),($L7-1-BM7),IF(BS7="Ano",IF(BR7="",0,((30/(BQ7*$F7)*(BQ7*$F7-BR7))/30)),0)+IF(BV7="Ano",IF(BU7="",0,((30/(BT7*$F7)*(BT7*$F7-BU7))/30)),0)+IF(BY7="Ano",IF(BX7="",0,((30/(BW7*$F7)*(BW7*$F7-BX7))/30)),0)+IF(CB7="Ano",IF(CA7="",0,((30/(BZ7*$F7)*(BZ7*$F7-CA7))/30)),0)+IF(CE7="Ano",IF(CD7="",0,((30/(CC7*$F7)*(CC7*$F7-CD7))/30)),0)+IF(CH7="Ano",IF(CG7="",0,((30/(CF7*$F7)*(CF7*$F7-CG7))/30)),0)+IF(CK7="Ano",IF(CJ7="",0,((30/(CI7*$F7)*(CI7*$F7-CJ7))/30)),0)+IF(CN7="Ano",IF(CM7="",0,((30/(CL7*$F7)*(CL7*$F7-CM7))/30)),0))))</f>
        <v>0</v>
      </c>
      <c r="CR7" s="285">
        <f>FLOOR(CQ7*$M7,1)</f>
        <v>0</v>
      </c>
      <c r="CS7" s="4"/>
      <c r="CT7" s="4"/>
      <c r="CU7" s="346">
        <v>160</v>
      </c>
      <c r="CV7" s="347"/>
      <c r="CW7" s="348"/>
      <c r="CX7" s="346">
        <v>160</v>
      </c>
      <c r="CY7" s="347"/>
      <c r="CZ7" s="348"/>
      <c r="DA7" s="346">
        <v>160</v>
      </c>
      <c r="DB7" s="347"/>
      <c r="DC7" s="348"/>
      <c r="DD7" s="346">
        <v>160</v>
      </c>
      <c r="DE7" s="347"/>
      <c r="DF7" s="348"/>
      <c r="DG7" s="346">
        <v>160</v>
      </c>
      <c r="DH7" s="347"/>
      <c r="DI7" s="348"/>
      <c r="DJ7" s="346">
        <v>160</v>
      </c>
      <c r="DK7" s="347"/>
      <c r="DL7" s="348"/>
      <c r="DM7" s="346">
        <v>160</v>
      </c>
      <c r="DN7" s="347"/>
      <c r="DO7" s="348"/>
      <c r="DP7" s="346">
        <v>160</v>
      </c>
      <c r="DQ7" s="347"/>
      <c r="DR7" s="348"/>
      <c r="DS7" s="282">
        <f>IF($X7="Ne",0,IF(IF(CV7="",0,((30/(CU7*$F7)*(CU7*$F7-CV7))/30))+IF(CY7="",0,((30/(CX7*$F7)*(CX7*$F7-CY7))/30))+IF(DB7="",0,((30/(DA7*$F7)*(DA7*$F7-DB7))/30))+IF(DE7="",0,((30/(DD7*$F7)*(DD7*$F7-DE7))/30))+IF(DH7="",0,((30/(DG7*$F7)*(DG7*$F7-DH7))/30))+IF(DK7="",0,((30/(DJ7*$F7)*(DJ7*$F7-DK7))/30))+IF(DN7="",0,((30/(DM7*$F7)*(DM7*$F7-DN7))/30))+IF(DQ7="",0,((30/(DP7*$F7)*(DP7*$F7-DQ7))/30))&gt;($E7-1-BK7-CO7),$E7-1-BK7-CO7,IF(CV7="",0,((30/(CU7*$F7)*(CU7*$F7-CV7))/30))+IF(CY7="",0,((30/(CX7*$F7)*(CX7*$F7-CY7))/30))+IF(DB7="",0,((30/(DA7*$F7)*(DA7*$F7-DB7))/30))+IF(DE7="",0,((30/(DD7*$F7)*(DD7*$F7-DE7))/30))+IF(DH7="",0,((30/(DG7*$F7)*(DG7*$F7-DH7))/30))+IF(DK7="",0,((30/(DJ7*$F7)*(DJ7*$F7-DK7))/30))+IF(DN7="",0,((30/(DM7*$F7)*(DM7*$F7-DN7))/30))+IF(DQ7="",0,((30/(DP7*$F7)*(DP7*$F7-DQ7))/30))))</f>
        <v>0</v>
      </c>
      <c r="DT7" s="283">
        <f>FLOOR(DS7*$I7,1)</f>
        <v>0</v>
      </c>
      <c r="DU7" s="284">
        <f>IF($X7="Ne",0,IF(OR($L7=0,$L7=""),0,IF(IF(CW7="Ano",IF(CV7="",0,((30/(CU7*$F7)*(CU7*$F7-CV7))/30)),0)+IF(CZ7="Ano",IF(CY7="",0,((30/(CX7*$F7)*(CX7*$F7-CY7))/30)),0)+IF(DC7="Ano",IF(DB7="",0,((30/(DA7*$F7)*(DA7*$F7-DB7))/30)),0)+IF(DF7="Ano",IF(DE7="",0,((30/(DD7*$F7)*(DD7*$F7-DE7))/30)),0)+IF(DI7="Ano",IF(DH7="",0,((30/(DG7*$F7)*(DG7*$F7-DH7))/30)),0)+IF(DL7="Ano",IF(DK7="",0,((30/(DJ7*$F7)*(DJ7*$F7-DK7))/30)),0)+IF(DO7="Ano",IF(DN7="",0,((30/(DM7*$F7)*(DM7*$F7-DN7))/30)),0)+IF(DR7="Ano",IF(DQ7="",0,((30/(DP7*$F7)*(DP7*$F7-DQ7))/30)),0)&gt;($L7-1-BM7-CQ7),($L7-1-BM7-CQ7),IF(CW7="Ano",IF(CV7="",0,((30/(CU7*$F7)*(CU7*$F7-CV7))/30)),0)+IF(CZ7="Ano",IF(CY7="",0,((30/(CX7*$F7)*(CX7*$F7-CY7))/30)),0)+IF(DC7="Ano",IF(DB7="",0,((30/(DA7*$F7)*(DA7*$F7-DB7))/30)),0)+IF(DF7="Ano",IF(DE7="",0,((30/(DD7*$F7)*(DD7*$F7-DE7))/30)),0)+IF(DI7="Ano",IF(DH7="",0,((30/(DG7*$F7)*(DG7*$F7-DH7))/30)),0)+IF(DL7="Ano",IF(DK7="",0,((30/(DJ7*$F7)*(DJ7*$F7-DK7))/30)),0)+IF(DO7="Ano",IF(DN7="",0,((30/(DM7*$F7)*(DM7*$F7-DN7))/30)),0)+IF(DR7="Ano",IF(DQ7="",0,((30/(DP7*$F7)*(DP7*$F7-DQ7))/30)),0))))</f>
        <v>0</v>
      </c>
      <c r="DV7" s="285">
        <f>FLOOR(DU7*$M7,1)</f>
        <v>0</v>
      </c>
      <c r="DW7" s="4"/>
      <c r="DX7" s="4"/>
      <c r="DY7" s="346">
        <v>160</v>
      </c>
      <c r="DZ7" s="347"/>
      <c r="EA7" s="348"/>
      <c r="EB7" s="346">
        <v>160</v>
      </c>
      <c r="EC7" s="347"/>
      <c r="ED7" s="348"/>
      <c r="EE7" s="346">
        <v>160</v>
      </c>
      <c r="EF7" s="347"/>
      <c r="EG7" s="348"/>
      <c r="EH7" s="346">
        <v>160</v>
      </c>
      <c r="EI7" s="347"/>
      <c r="EJ7" s="348"/>
      <c r="EK7" s="346">
        <v>160</v>
      </c>
      <c r="EL7" s="347"/>
      <c r="EM7" s="348"/>
      <c r="EN7" s="346">
        <v>160</v>
      </c>
      <c r="EO7" s="347"/>
      <c r="EP7" s="348"/>
      <c r="EQ7" s="346">
        <v>160</v>
      </c>
      <c r="ER7" s="347"/>
      <c r="ES7" s="348"/>
      <c r="ET7" s="346">
        <v>160</v>
      </c>
      <c r="EU7" s="347"/>
      <c r="EV7" s="348"/>
      <c r="EW7" s="282">
        <f>IF($X7="Ne",0,IF(IF(DZ7="",0,((30/(DY7*$F7)*(DY7*$F7-DZ7))/30))+IF(EC7="",0,((30/(EB7*$F7)*(EB7*$F7-EC7))/30))+IF(EF7="",0,((30/(EE7*$F7)*(EE7*$F7-EF7))/30))+IF(EI7="",0,((30/(EH7*$F7)*(EH7*$F7-EI7))/30))+IF(EL7="",0,((30/(EK7*$F7)*(EK7*$F7-EL7))/30))+IF(EO7="",0,((30/(EN7*$F7)*(EN7*$F7-EO7))/30))+IF(ER7="",0,((30/(EQ7*$F7)*(EQ7*$F7-ER7))/30))+IF(EU7="",0,((30/(ET7*$F7)*(ET7*$F7-EU7))/30))&gt;($E7-1-BK7-CO7-DS7),$E7-1-BK7-CO7-DS7,IF(DZ7="",0,((30/(DY7*$F7)*(DY7*$F7-DZ7))/30))+IF(EC7="",0,((30/(EB7*$F7)*(EB7*$F7-EC7))/30))+IF(EF7="",0,((30/(EE7*$F7)*(EE7*$F7-EF7))/30))+IF(EI7="",0,((30/(EH7*$F7)*(EH7*$F7-EI7))/30))+IF(EL7="",0,((30/(EK7*$F7)*(EK7*$F7-EL7))/30))+IF(EO7="",0,((30/(EN7*$F7)*(EN7*$F7-EO7))/30))+IF(ER7="",0,((30/(EQ7*$F7)*(EQ7*$F7-ER7))/30))+IF(EU7="",0,((30/(ET7*$F7)*(ET7*$F7-EU7))/30))))</f>
        <v>0</v>
      </c>
      <c r="EX7" s="283">
        <f>FLOOR(EW7*$I7,1)</f>
        <v>0</v>
      </c>
      <c r="EY7" s="284">
        <f>IF($X7="Ne",0,IF(OR($L7=0,$L7=""),0,IF(IF(EA7="Ano",IF(DZ7="",0,((30/(DY7*$F7)*(DY7*$F7-DZ7))/30)),0)+IF(ED7="Ano",IF(EC7="",0,((30/(EB7*$F7)*(EB7*$F7-EC7))/30)),0)+IF(EG7="Ano",IF(EF7="",0,((30/(EE7*$F7)*(EE7*$F7-EF7))/30)),0)+IF(EJ7="Ano",IF(EI7="",0,((30/(EH7*$F7)*(EH7*$F7-EI7))/30)),0)+IF(EM7="Ano",IF(EL7="",0,((30/(EK7*$F7)*(EK7*$F7-EL7))/30)),0)+IF(EP7="Ano",IF(EO7="",0,((30/(EN7*$F7)*(EN7*$F7-EO7))/30)),0)+IF(ES7="Ano",IF(ER7="",0,((30/(EQ7*$F7)*(EQ7*$F7-ER7))/30)),0)+IF(EV7="Ano",IF(EU7="",0,((30/(ET7*$F7)*(ET7*$F7-EU7))/30)),0)&gt;($L7-1-BM7-CQ7-DU7),($L7-1-BM7-CQ7-DU7),IF(EA7="Ano",IF(DZ7="",0,((30/(DY7*$F7)*(DY7*$F7-DZ7))/30)),0)+IF(ED7="Ano",IF(EC7="",0,((30/(EB7*$F7)*(EB7*$F7-EC7))/30)),0)+IF(EG7="Ano",IF(EF7="",0,((30/(EE7*$F7)*(EE7*$F7-EF7))/30)),0)+IF(EJ7="Ano",IF(EI7="",0,((30/(EH7*$F7)*(EH7*$F7-EI7))/30)),0)+IF(EM7="Ano",IF(EL7="",0,((30/(EK7*$F7)*(EK7*$F7-EL7))/30)),0)+IF(EP7="Ano",IF(EO7="",0,((30/(EN7*$F7)*(EN7*$F7-EO7))/30)),0)+IF(ES7="Ano",IF(ER7="",0,((30/(EQ7*$F7)*(EQ7*$F7-ER7))/30)),0)+IF(EV7="Ano",IF(EU7="",0,((30/(ET7*$F7)*(ET7*$F7-EU7))/30)),0))))</f>
        <v>0</v>
      </c>
      <c r="EZ7" s="285">
        <f>FLOOR(EY7*$M7,1)</f>
        <v>0</v>
      </c>
      <c r="FA7" s="4"/>
      <c r="FB7" s="4"/>
      <c r="FC7" s="346">
        <v>160</v>
      </c>
      <c r="FD7" s="347"/>
      <c r="FE7" s="348"/>
      <c r="FF7" s="346">
        <v>160</v>
      </c>
      <c r="FG7" s="347"/>
      <c r="FH7" s="348"/>
      <c r="FI7" s="346">
        <v>160</v>
      </c>
      <c r="FJ7" s="347"/>
      <c r="FK7" s="348"/>
      <c r="FL7" s="346">
        <v>160</v>
      </c>
      <c r="FM7" s="347"/>
      <c r="FN7" s="348"/>
      <c r="FO7" s="346">
        <v>160</v>
      </c>
      <c r="FP7" s="347"/>
      <c r="FQ7" s="348"/>
      <c r="FR7" s="346">
        <v>160</v>
      </c>
      <c r="FS7" s="347"/>
      <c r="FT7" s="348"/>
      <c r="FU7" s="346">
        <v>160</v>
      </c>
      <c r="FV7" s="347"/>
      <c r="FW7" s="348"/>
      <c r="FX7" s="346">
        <v>160</v>
      </c>
      <c r="FY7" s="347"/>
      <c r="FZ7" s="348"/>
      <c r="GA7" s="282">
        <f>IF($X7="Ne",0,IF(IF(FD7="",0,((30/(FC7*$F7)*(FC7*$F7-FD7))/30))+IF(FG7="",0,((30/(FF7*$F7)*(FF7*$F7-FG7))/30))+IF(FJ7="",0,((30/(FI7*$F7)*(FI7*$F7-FJ7))/30))+IF(FM7="",0,((30/(FL7*$F7)*(FL7*$F7-FM7))/30))+IF(FP7="",0,((30/(FO7*$F7)*(FO7*$F7-FP7))/30))+IF(FS7="",0,((30/(FR7*$F7)*(FR7*$F7-FS7))/30))+IF(FV7="",0,((30/(FU7*$F7)*(FU7*$F7-FV7))/30))+IF(FY7="",0,((30/(FX7*$F7)*(FX7*$F7-FY7))/30))&gt;($E7-1-BK7-CO7-DS7-EW7),$E7-1-BK7-CO7-DS7-EW7,IF(FD7="",0,((30/(FC7*$F7)*(FC7*$F7-FD7))/30))+IF(FG7="",0,((30/(FF7*$F7)*(FF7*$F7-FG7))/30))+IF(FJ7="",0,((30/(FI7*$F7)*(FI7*$F7-FJ7))/30))+IF(FM7="",0,((30/(FL7*$F7)*(FL7*$F7-FM7))/30))+IF(FP7="",0,((30/(FO7*$F7)*(FO7*$F7-FP7))/30))+IF(FS7="",0,((30/(FR7*$F7)*(FR7*$F7-FS7))/30))+IF(FV7="",0,((30/(FU7*$F7)*(FU7*$F7-FV7))/30))+IF(FY7="",0,((30/(FX7*$F7)*(FX7*$F7-FY7))/30))))</f>
        <v>0</v>
      </c>
      <c r="GB7" s="283">
        <f>FLOOR(GA7*$I7,1)</f>
        <v>0</v>
      </c>
      <c r="GC7" s="284">
        <f>IF($X7="Ne",0,IF(OR($L7=0,$L7=""),0,IF(IF(FE7="Ano",IF(FD7="",0,((30/(FC7*$F7)*(FC7*$F7-FD7))/30)),0)+IF(FH7="Ano",IF(FG7="",0,((30/(FF7*$F7)*(FF7*$F7-FG7))/30)),0)+IF(FK7="Ano",IF(FJ7="",0,((30/(FI7*$F7)*(FI7*$F7-FJ7))/30)),0)+IF(FN7="Ano",IF(FM7="",0,((30/(FL7*$F7)*(FL7*$F7-FM7))/30)),0)+IF(FQ7="Ano",IF(FP7="",0,((30/(FO7*$F7)*(FO7*$F7-FP7))/30)),0)+IF(FT7="Ano",IF(FS7="",0,((30/(FR7*$F7)*(FR7*$F7-FS7))/30)),0)+IF(FW7="Ano",IF(FV7="",0,((30/(FU7*$F7)*(FU7*$F7-FV7))/30)),0)+IF(FZ7="Ano",IF(FY7="",0,((30/(FX7*$F7)*(FX7*$F7-FY7))/30)),0)&gt;($L7-1-BM7-CQ7-DU7-EY7),($L7-1-BM7-CQ7-DU7-EY7),IF(FE7="Ano",IF(FD7="",0,((30/(FC7*$F7)*(FC7*$F7-FD7))/30)),0)+IF(FH7="Ano",IF(FG7="",0,((30/(FF7*$F7)*(FF7*$F7-FG7))/30)),0)+IF(FK7="Ano",IF(FJ7="",0,((30/(FI7*$F7)*(FI7*$F7-FJ7))/30)),0)+IF(FN7="Ano",IF(FM7="",0,((30/(FL7*$F7)*(FL7*$F7-FM7))/30)),0)+IF(FQ7="Ano",IF(FP7="",0,((30/(FO7*$F7)*(FO7*$F7-FP7))/30)),0)+IF(FT7="Ano",IF(FS7="",0,((30/(FR7*$F7)*(FR7*$F7-FS7))/30)),0)+IF(FW7="Ano",IF(FV7="",0,((30/(FU7*$F7)*(FU7*$F7-FV7))/30)),0)+IF(FZ7="Ano",IF(FY7="",0,((30/(FX7*$F7)*(FX7*$F7-FY7))/30)),0))))</f>
        <v>0</v>
      </c>
      <c r="GD7" s="285">
        <f>FLOOR(GC7*$M7,1)</f>
        <v>0</v>
      </c>
      <c r="GE7" s="4"/>
      <c r="GF7" s="4"/>
      <c r="GG7" s="346">
        <v>160</v>
      </c>
      <c r="GH7" s="347"/>
      <c r="GI7" s="348"/>
      <c r="GJ7" s="346">
        <v>160</v>
      </c>
      <c r="GK7" s="347"/>
      <c r="GL7" s="348"/>
      <c r="GM7" s="346">
        <v>160</v>
      </c>
      <c r="GN7" s="347"/>
      <c r="GO7" s="348"/>
      <c r="GP7" s="346">
        <v>160</v>
      </c>
      <c r="GQ7" s="347"/>
      <c r="GR7" s="348"/>
      <c r="GS7" s="346">
        <v>160</v>
      </c>
      <c r="GT7" s="347"/>
      <c r="GU7" s="348"/>
      <c r="GV7" s="346">
        <v>160</v>
      </c>
      <c r="GW7" s="347"/>
      <c r="GX7" s="348"/>
      <c r="GY7" s="346">
        <v>160</v>
      </c>
      <c r="GZ7" s="347"/>
      <c r="HA7" s="348"/>
      <c r="HB7" s="346">
        <v>160</v>
      </c>
      <c r="HC7" s="347"/>
      <c r="HD7" s="348"/>
      <c r="HE7" s="282">
        <f>IF($X7="Ne",0,IF(IF(GH7="",0,((30/(GG7*$F7)*(GG7*$F7-GH7))/30))+IF(GK7="",0,((30/(GJ7*$F7)*(GJ7*$F7-GK7))/30))+IF(GN7="",0,((30/(GM7*$F7)*(GM7*$F7-GN7))/30))+IF(GQ7="",0,((30/(GP7*$F7)*(GP7*$F7-GQ7))/30))+IF(GT7="",0,((30/(GS7*$F7)*(GS7*$F7-GT7))/30))+IF(GW7="",0,((30/(GV7*$F7)*(GV7*$F7-GW7))/30))+IF(GZ7="",0,((30/(GY7*$F7)*(GY7*$F7-GZ7))/30))+IF(HC7="",0,((30/(HB7*$F7)*(HB7*$F7-HC7))/30))&gt;($E7-1-BK7-CO7-DS7-EW7-GA7),$E7-1-BK7-CO7-DS7-EW7-GA7,IF(GH7="",0,((30/(GG7*$F7)*(GG7*$F7-GH7))/30))+IF(GK7="",0,((30/(GJ7*$F7)*(GJ7*$F7-GK7))/30))+IF(GN7="",0,((30/(GM7*$F7)*(GM7*$F7-GN7))/30))+IF(GQ7="",0,((30/(GP7*$F7)*(GP7*$F7-GQ7))/30))+IF(GT7="",0,((30/(GS7*$F7)*(GS7*$F7-GT7))/30))+IF(GW7="",0,((30/(GV7*$F7)*(GV7*$F7-GW7))/30))+IF(GZ7="",0,((30/(GY7*$F7)*(GY7*$F7-GZ7))/30))+IF(HC7="",0,((30/(HB7*$F7)*(HB7*$F7-HC7))/30))))</f>
        <v>0</v>
      </c>
      <c r="HF7" s="283">
        <f>FLOOR(HE7*$I7,1)</f>
        <v>0</v>
      </c>
      <c r="HG7" s="284">
        <f>IF($X7="Ne",0,IF(OR($L7=0,$L7=""),0,IF(IF(GI7="Ano",IF(GH7="",0,((30/(GG7*$F7)*(GG7*$F7-GH7))/30)),0)+IF(GL7="Ano",IF(GK7="",0,((30/(GJ7*$F7)*(GJ7*$F7-GK7))/30)),0)+IF(GO7="Ano",IF(GN7="",0,((30/(GM7*$F7)*(GM7*$F7-GN7))/30)),0)+IF(GR7="Ano",IF(GQ7="",0,((30/(GP7*$F7)*(GP7*$F7-GQ7))/30)),0)+IF(GU7="Ano",IF(GT7="",0,((30/(GS7*$F7)*(GS7*$F7-GT7))/30)),0)+IF(GX7="Ano",IF(GW7="",0,((30/(GV7*$F7)*(GV7*$F7-GW7))/30)),0)+IF(HA7="Ano",IF(GZ7="",0,((30/(GY7*$F7)*(GY7*$F7-GZ7))/30)),0)+IF(HD7="Ano",IF(HC7="",0,((30/(HB7*$F7)*(HB7*$F7-HC7))/30)),0)&gt;($L7-1-BM7-CQ7-DU7-EY7-GC7),($L7-1-BM7-CQ7-DU7-EY7-GC7),IF(GI7="Ano",IF(GH7="",0,((30/(GG7*$F7)*(GG7*$F7-GH7))/30)),0)+IF(GL7="Ano",IF(GK7="",0,((30/(GJ7*$F7)*(GJ7*$F7-GK7))/30)),0)+IF(GO7="Ano",IF(GN7="",0,((30/(GM7*$F7)*(GM7*$F7-GN7))/30)),0)+IF(GR7="Ano",IF(GQ7="",0,((30/(GP7*$F7)*(GP7*$F7-GQ7))/30)),0)+IF(GU7="Ano",IF(GT7="",0,((30/(GS7*$F7)*(GS7*$F7-GT7))/30)),0)+IF(GX7="Ano",IF(GW7="",0,((30/(GV7*$F7)*(GV7*$F7-GW7))/30)),0)+IF(HA7="Ano",IF(GZ7="",0,((30/(GY7*$F7)*(GY7*$F7-GZ7))/30)),0)+IF(HD7="Ano",IF(HC7="",0,((30/(HB7*$F7)*(HB7*$F7-HC7))/30)),0))))</f>
        <v>0</v>
      </c>
      <c r="HH7" s="285">
        <f>FLOOR(HG7*$M7,1)</f>
        <v>0</v>
      </c>
      <c r="HI7" s="4"/>
      <c r="HJ7" s="4"/>
      <c r="HK7" s="346">
        <v>160</v>
      </c>
      <c r="HL7" s="347"/>
      <c r="HM7" s="348"/>
      <c r="HN7" s="346">
        <v>160</v>
      </c>
      <c r="HO7" s="347"/>
      <c r="HP7" s="348"/>
      <c r="HQ7" s="346">
        <v>160</v>
      </c>
      <c r="HR7" s="347"/>
      <c r="HS7" s="348"/>
      <c r="HT7" s="346">
        <v>160</v>
      </c>
      <c r="HU7" s="347"/>
      <c r="HV7" s="348"/>
      <c r="HW7" s="346">
        <v>160</v>
      </c>
      <c r="HX7" s="347"/>
      <c r="HY7" s="348"/>
      <c r="HZ7" s="346">
        <v>160</v>
      </c>
      <c r="IA7" s="347"/>
      <c r="IB7" s="348"/>
      <c r="IC7" s="346">
        <v>160</v>
      </c>
      <c r="ID7" s="347"/>
      <c r="IE7" s="348"/>
      <c r="IF7" s="346">
        <v>160</v>
      </c>
      <c r="IG7" s="347"/>
      <c r="IH7" s="348"/>
      <c r="II7" s="282">
        <f>IF($X7="Ne",0,IF(IF(HL7="",0,((30/(HK7*$F7)*(HK7*$F7-HL7))/30))+IF(HO7="",0,((30/(HN7*$F7)*(HN7*$F7-HO7))/30))+IF(HR7="",0,((30/(HQ7*$F7)*(HQ7*$F7-HR7))/30))+IF(HU7="",0,((30/(HT7*$F7)*(HT7*$F7-HU7))/30))+IF(HX7="",0,((30/(HW7*$F7)*(HW7*$F7-HX7))/30))+IF(IA7="",0,((30/(HZ7*$F7)*(HZ7*$F7-IA7))/30))+IF(ID7="",0,((30/(IC7*$F7)*(IC7*$F7-ID7))/30))+IF(IG7="",0,((30/(IF7*$F7)*(IF7*$F7-IG7))/30))&gt;($E7-1-BK7-CO7-DS7-EW7-GA7-HE7),$E7-1-BK7-CO7-DS7-EW7-GA7-HE7,IF(HL7="",0,((30/(HK7*$F7)*(HK7*$F7-HL7))/30))+IF(HO7="",0,((30/(HN7*$F7)*(HN7*$F7-HO7))/30))+IF(HR7="",0,((30/(HQ7*$F7)*(HQ7*$F7-HR7))/30))+IF(HU7="",0,((30/(HT7*$F7)*(HT7*$F7-HU7))/30))+IF(HX7="",0,((30/(HW7*$F7)*(HW7*$F7-HX7))/30))+IF(IA7="",0,((30/(HZ7*$F7)*(HZ7*$F7-IA7))/30))+IF(ID7="",0,((30/(IC7*$F7)*(IC7*$F7-ID7))/30))+IF(IG7="",0,((30/(IF7*$F7)*(IF7*$F7-IG7))/30))))</f>
        <v>0</v>
      </c>
      <c r="IJ7" s="283">
        <f>FLOOR(II7*$I7,1)</f>
        <v>0</v>
      </c>
      <c r="IK7" s="284">
        <f>IF($X7="Ne",0,IF(OR($L7=0,$L7=""),0,IF(IF(HM7="Ano",IF(HL7="",0,((30/(HK7*$F7)*(HK7*$F7-HL7))/30)),0)+IF(HP7="Ano",IF(HO7="",0,((30/(HN7*$F7)*(HN7*$F7-HO7))/30)),0)+IF(HS7="Ano",IF(HR7="",0,((30/(HQ7*$F7)*(HQ7*$F7-HR7))/30)),0)+IF(HV7="Ano",IF(HU7="",0,((30/(HT7*$F7)*(HT7*$F7-HU7))/30)),0)+IF(HY7="Ano",IF(HX7="",0,((30/(HW7*$F7)*(HW7*$F7-HX7))/30)),0)+IF(IB7="Ano",IF(IA7="",0,((30/(HZ7*$F7)*(HZ7*$F7-IA7))/30)),0)+IF(IE7="Ano",IF(ID7="",0,((30/(IC7*$F7)*(IC7*$F7-ID7))/30)),0)+IF(IH7="Ano",IF(IG7="",0,((30/(IF7*$F7)*(IF7*$F7-IG7))/30)),0)&gt;($L7-1-BM7-CQ7-DU7-EY7-GC7-HG7),($L7-1-BM7-CQ7-DU7-EY7-GC7-HG7),IF(HM7="Ano",IF(HL7="",0,((30/(HK7*$F7)*(HK7*$F7-HL7))/30)),0)+IF(HP7="Ano",IF(HO7="",0,((30/(HN7*$F7)*(HN7*$F7-HO7))/30)),0)+IF(HS7="Ano",IF(HR7="",0,((30/(HQ7*$F7)*(HQ7*$F7-HR7))/30)),0)+IF(HV7="Ano",IF(HU7="",0,((30/(HT7*$F7)*(HT7*$F7-HU7))/30)),0)+IF(HY7="Ano",IF(HX7="",0,((30/(HW7*$F7)*(HW7*$F7-HX7))/30)),0)+IF(IB7="Ano",IF(IA7="",0,((30/(HZ7*$F7)*(HZ7*$F7-IA7))/30)),0)+IF(IE7="Ano",IF(ID7="",0,((30/(IC7*$F7)*(IC7*$F7-ID7))/30)),0)+IF(IH7="Ano",IF(IG7="",0,((30/(IF7*$F7)*(IF7*$F7-IG7))/30)),0))))</f>
        <v>0</v>
      </c>
      <c r="IL7" s="285">
        <f>FLOOR(IK7*$M7,1)</f>
        <v>0</v>
      </c>
      <c r="IM7" s="4"/>
      <c r="IN7" s="4"/>
      <c r="IO7" s="346">
        <v>160</v>
      </c>
      <c r="IP7" s="347"/>
      <c r="IQ7" s="348"/>
      <c r="IR7" s="346">
        <v>160</v>
      </c>
      <c r="IS7" s="347"/>
      <c r="IT7" s="348"/>
      <c r="IU7" s="346">
        <v>160</v>
      </c>
      <c r="IV7" s="347"/>
      <c r="IW7" s="348"/>
      <c r="IX7" s="346">
        <v>160</v>
      </c>
      <c r="IY7" s="347"/>
      <c r="IZ7" s="348"/>
      <c r="JA7" s="346">
        <v>160</v>
      </c>
      <c r="JB7" s="347"/>
      <c r="JC7" s="348"/>
      <c r="JD7" s="346">
        <v>160</v>
      </c>
      <c r="JE7" s="347"/>
      <c r="JF7" s="348"/>
      <c r="JG7" s="346">
        <v>160</v>
      </c>
      <c r="JH7" s="347"/>
      <c r="JI7" s="348"/>
      <c r="JJ7" s="346">
        <v>160</v>
      </c>
      <c r="JK7" s="347"/>
      <c r="JL7" s="348"/>
      <c r="JM7" s="282">
        <f>IF($X7="Ne",0,IF(IF(IP7="",0,((30/(IO7*$F7)*(IO7*$F7-IP7))/30))+IF(IS7="",0,((30/(IR7*$F7)*(IR7*$F7-IS7))/30))+IF(IV7="",0,((30/(IU7*$F7)*(IU7*$F7-IV7))/30))+IF(IY7="",0,((30/(IX7*$F7)*(IX7*$F7-IY7))/30))+IF(JB7="",0,((30/(JA7*$F7)*(JA7*$F7-JB7))/30))+IF(JE7="",0,((30/(JD7*$F7)*(JD7*$F7-JE7))/30))+IF(JH7="",0,((30/(JG7*$F7)*(JG7*$F7-JH7))/30))+IF(JK7="",0,((30/(JJ7*$F7)*(JJ7*$F7-JK7))/30))&gt;($E7-1-BK7-CO7-DS7-EW7-GA7-HE7-II7),$E7-1-BK7-CO7-DS7-EW7-GA7-HE7-II7,IF(IP7="",0,((30/(IO7*$F7)*(IO7*$F7-IP7))/30))+IF(IS7="",0,((30/(IR7*$F7)*(IR7*$F7-IS7))/30))+IF(IV7="",0,((30/(IU7*$F7)*(IU7*$F7-IV7))/30))+IF(IY7="",0,((30/(IX7*$F7)*(IX7*$F7-IY7))/30))+IF(JB7="",0,((30/(JA7*$F7)*(JA7*$F7-JB7))/30))+IF(JE7="",0,((30/(JD7*$F7)*(JD7*$F7-JE7))/30))+IF(JH7="",0,((30/(JG7*$F7)*(JG7*$F7-JH7))/30))+IF(JK7="",0,((30/(JJ7*$F7)*(JJ7*$F7-JK7))/30))))</f>
        <v>0</v>
      </c>
      <c r="JN7" s="283">
        <f>FLOOR(JM7*$I7,1)</f>
        <v>0</v>
      </c>
      <c r="JO7" s="284">
        <f>IF($X7="Ne",0,IF(OR($L7=0,$L7=""),0,IF(IF(IQ7="Ano",IF(IP7="",0,((30/(IO7*$F7)*(IO7*$F7-IP7))/30)),0)+IF(IT7="Ano",IF(IS7="",0,((30/(IR7*$F7)*(IR7*$F7-IS7))/30)),0)+IF(IW7="Ano",IF(IV7="",0,((30/(IU7*$F7)*(IU7*$F7-IV7))/30)),0)+IF(IZ7="Ano",IF(IY7="",0,((30/(IX7*$F7)*(IX7*$F7-IY7))/30)),0)+IF(JC7="Ano",IF(JB7="",0,((30/(JA7*$F7)*(JA7*$F7-JB7))/30)),0)+IF(JF7="Ano",IF(JE7="",0,((30/(JD7*$F7)*(JD7*$F7-JE7))/30)),0)+IF(JI7="Ano",IF(JH7="",0,((30/(JG7*$F7)*(JG7*$F7-JH7))/30)),0)+IF(JL7="Ano",IF(JK7="",0,((30/(JJ7*$F7)*(JJ7*$F7-JK7))/30)),0)&gt;($L7-1-BM7-CQ7-DU7-EY7-GC7-HG7-IK7),($L7-1-BM7-CQ7-DU7-EY7-GC7-HG7-IK7),IF(IQ7="Ano",IF(IP7="",0,((30/(IO7*$F7)*(IO7*$F7-IP7))/30)),0)+IF(IT7="Ano",IF(IS7="",0,((30/(IR7*$F7)*(IR7*$F7-IS7))/30)),0)+IF(IW7="Ano",IF(IV7="",0,((30/(IU7*$F7)*(IU7*$F7-IV7))/30)),0)+IF(IZ7="Ano",IF(IY7="",0,((30/(IX7*$F7)*(IX7*$F7-IY7))/30)),0)+IF(JC7="Ano",IF(JB7="",0,((30/(JA7*$F7)*(JA7*$F7-JB7))/30)),0)+IF(JF7="Ano",IF(JE7="",0,((30/(JD7*$F7)*(JD7*$F7-JE7))/30)),0)+IF(JI7="Ano",IF(JH7="",0,((30/(JG7*$F7)*(JG7*$F7-JH7))/30)),0)+IF(JL7="Ano",IF(JK7="",0,((30/(JJ7*$F7)*(JJ7*$F7-JK7))/30)),0))))</f>
        <v>0</v>
      </c>
      <c r="JP7" s="285">
        <f>FLOOR(JO7*$M7,1)</f>
        <v>0</v>
      </c>
      <c r="JQ7" s="4"/>
      <c r="JR7" s="4"/>
      <c r="JS7" s="346">
        <v>160</v>
      </c>
      <c r="JT7" s="347"/>
      <c r="JU7" s="348"/>
      <c r="JV7" s="346">
        <v>160</v>
      </c>
      <c r="JW7" s="347"/>
      <c r="JX7" s="348"/>
      <c r="JY7" s="346">
        <v>160</v>
      </c>
      <c r="JZ7" s="347"/>
      <c r="KA7" s="348"/>
      <c r="KB7" s="346">
        <v>160</v>
      </c>
      <c r="KC7" s="347"/>
      <c r="KD7" s="348"/>
      <c r="KE7" s="346">
        <v>160</v>
      </c>
      <c r="KF7" s="347"/>
      <c r="KG7" s="348"/>
      <c r="KH7" s="346">
        <v>160</v>
      </c>
      <c r="KI7" s="347"/>
      <c r="KJ7" s="348"/>
      <c r="KK7" s="346">
        <v>160</v>
      </c>
      <c r="KL7" s="347"/>
      <c r="KM7" s="348"/>
      <c r="KN7" s="346">
        <v>160</v>
      </c>
      <c r="KO7" s="347"/>
      <c r="KP7" s="348"/>
      <c r="KQ7" s="282">
        <f>IF($X7="Ne",0,IF(IF(JT7="",0,((30/(JS7*$F7)*(JS7*$F7-JT7))/30))+IF(JW7="",0,((30/(JV7*$F7)*(JV7*$F7-JW7))/30))+IF(JZ7="",0,((30/(JY7*$F7)*(JY7*$F7-JZ7))/30))+IF(KC7="",0,((30/(KB7*$F7)*(KB7*$F7-KC7))/30))+IF(KF7="",0,((30/(KE7*$F7)*(KE7*$F7-KF7))/30))+IF(KI7="",0,((30/(KH7*$F7)*(KH7*$F7-KI7))/30))+IF(KL7="",0,((30/(KK7*$F7)*(KK7*$F7-KL7))/30))+IF(KO7="",0,((30/(KN7*$F7)*(KN7*$F7-KO7))/30))&gt;($E7-1-BK7-CO7-DS7-EW7-GA7-HE7-II7-JM7),$E7-1-BK7-CO7-DS7-EW7-GA7-HE7-II7-JM7,IF(JT7="",0,((30/(JS7*$F7)*(JS7*$F7-JT7))/30))+IF(JW7="",0,((30/(JV7*$F7)*(JV7*$F7-JW7))/30))+IF(JZ7="",0,((30/(JY7*$F7)*(JY7*$F7-JZ7))/30))+IF(KC7="",0,((30/(KB7*$F7)*(KB7*$F7-KC7))/30))+IF(KF7="",0,((30/(KE7*$F7)*(KE7*$F7-KF7))/30))+IF(KI7="",0,((30/(KH7*$F7)*(KH7*$F7-KI7))/30))+IF(KL7="",0,((30/(KK7*$F7)*(KK7*$F7-KL7))/30))+IF(KO7="",0,((30/(KN7*$F7)*(KN7*$F7-KO7))/30))))</f>
        <v>0</v>
      </c>
      <c r="KR7" s="283">
        <f>FLOOR(KQ7*$I7,1)</f>
        <v>0</v>
      </c>
      <c r="KS7" s="284">
        <f>IF($X7="Ne",0,IF(OR($L7=0,$L7=""),0,IF(IF(JU7="Ano",IF(JT7="",0,((30/(JS7*$F7)*(JS7*$F7-JT7))/30)),0)+IF(JX7="Ano",IF(JW7="",0,((30/(JV7*$F7)*(JV7*$F7-JW7))/30)),0)+IF(KA7="Ano",IF(JZ7="",0,((30/(JY7*$F7)*(JY7*$F7-JZ7))/30)),0)+IF(KD7="Ano",IF(KC7="",0,((30/(KB7*$F7)*(KB7*$F7-KC7))/30)),0)+IF(KG7="Ano",IF(KF7="",0,((30/(KE7*$F7)*(KE7*$F7-KF7))/30)),0)+IF(KJ7="Ano",IF(KI7="",0,((30/(KH7*$F7)*(KH7*$F7-KI7))/30)),0)+IF(KM7="Ano",IF(KL7="",0,((30/(KK7*$F7)*(KK7*$F7-KL7))/30)),0)+IF(KP7="Ano",IF(KO7="",0,((30/(KN7*$F7)*(KN7*$F7-KO7))/30)),0)&gt;($L7-1-BM7-CQ7-DU7-EY7-GC7-HG7-IK7-JO7),($L7-1-BM7-CQ7-DU7-EY7-GC7-HG7-IK7-JO7),IF(JU7="Ano",IF(JT7="",0,((30/(JS7*$F7)*(JS7*$F7-JT7))/30)),0)+IF(JX7="Ano",IF(JW7="",0,((30/(JV7*$F7)*(JV7*$F7-JW7))/30)),0)+IF(KA7="Ano",IF(JZ7="",0,((30/(JY7*$F7)*(JY7*$F7-JZ7))/30)),0)+IF(KD7="Ano",IF(KC7="",0,((30/(KB7*$F7)*(KB7*$F7-KC7))/30)),0)+IF(KG7="Ano",IF(KF7="",0,((30/(KE7*$F7)*(KE7*$F7-KF7))/30)),0)+IF(KJ7="Ano",IF(KI7="",0,((30/(KH7*$F7)*(KH7*$F7-KI7))/30)),0)+IF(KM7="Ano",IF(KL7="",0,((30/(KK7*$F7)*(KK7*$F7-KL7))/30)),0)+IF(KP7="Ano",IF(KO7="",0,((30/(KN7*$F7)*(KN7*$F7-KO7))/30)),0))))</f>
        <v>0</v>
      </c>
      <c r="KT7" s="285">
        <f>FLOOR(KS7*$M7,1)</f>
        <v>0</v>
      </c>
      <c r="KU7" s="4"/>
      <c r="KV7" s="4"/>
      <c r="KW7" s="287" t="s">
        <v>300</v>
      </c>
      <c r="KX7" s="363">
        <v>160</v>
      </c>
      <c r="KY7" s="347"/>
      <c r="KZ7" s="348"/>
      <c r="LA7" s="282">
        <f>IF($KW7="Ne",0,IF(KY7="",0,((30/(KX7*F7)*(KX7*F7-KY7))/30)))</f>
        <v>0</v>
      </c>
      <c r="LB7" s="285">
        <f t="shared" ref="LB7:LB38" si="0">FLOOR(LA7*I7,1)</f>
        <v>0</v>
      </c>
      <c r="LC7" s="284">
        <f>IF(OR($L7=0,$L7=""),0,IF(KW7="Ano",IF(KZ7="Ano",LA7,0),0))</f>
        <v>0</v>
      </c>
      <c r="LD7" s="285">
        <f>FLOOR(LC7*M7,1)</f>
        <v>0</v>
      </c>
      <c r="LE7" s="296"/>
      <c r="LF7" s="4"/>
      <c r="LG7" s="4"/>
      <c r="LH7" s="278">
        <f t="shared" ref="LH7:LH38" si="1">BK7+CO7+DS7+EW7+GA7+HE7+II7+JM7+KQ7+LA7</f>
        <v>0</v>
      </c>
      <c r="LI7" s="279">
        <f t="shared" ref="LI7:LI38" si="2">BL7+CP7+DT7+EX7+GB7+HF7+IJ7+JN7+KR7+LB7</f>
        <v>0</v>
      </c>
      <c r="LJ7" s="284">
        <f t="shared" ref="LJ7:LJ38" si="3">E7-LH7</f>
        <v>0</v>
      </c>
      <c r="LK7" s="285">
        <f t="shared" ref="LK7:LK38" si="4">J7-LI7</f>
        <v>0</v>
      </c>
      <c r="LL7" s="280">
        <f t="shared" ref="LL7:LL38" si="5">BM7+CQ7+DU7+EY7+GC7+HG7+IK7+JO7+KS7+LC7</f>
        <v>0</v>
      </c>
      <c r="LM7" s="281">
        <f t="shared" ref="LM7:LM38" si="6">BN7+CR7+DV7+EZ7+GD7+HH7+IL7+JP7+KT7+LD7</f>
        <v>0</v>
      </c>
      <c r="LN7" s="284">
        <f t="shared" ref="LN7:LN38" si="7">L7-LL7</f>
        <v>0</v>
      </c>
      <c r="LO7" s="283">
        <f t="shared" ref="LO7:LO38" si="8">N7-LM7</f>
        <v>0</v>
      </c>
      <c r="LP7" s="419">
        <f>IF(Q7=1,IF(E7=LH7,1,0),0)</f>
        <v>0</v>
      </c>
      <c r="LQ7" s="381">
        <f>IF(Q7=1,Q7-LP7,0)</f>
        <v>0</v>
      </c>
      <c r="LR7" s="422" t="s">
        <v>343</v>
      </c>
      <c r="LS7" s="386" t="s">
        <v>343</v>
      </c>
      <c r="LT7" s="419">
        <f>IF(S7=1,IF(X7="Ano",1,0),0)</f>
        <v>0</v>
      </c>
      <c r="LU7" s="381">
        <f>IF(S7=1,S7-LT7,0)</f>
        <v>0</v>
      </c>
      <c r="LX7" s="4"/>
    </row>
    <row r="8" spans="1:342" s="28" customFormat="1" ht="15" hidden="1" customHeight="1" x14ac:dyDescent="0.25">
      <c r="A8" s="26"/>
      <c r="B8" s="121"/>
      <c r="C8" s="604"/>
      <c r="D8" s="605"/>
      <c r="E8" s="606"/>
      <c r="F8" s="607"/>
      <c r="G8" s="608"/>
      <c r="H8" s="122"/>
      <c r="I8" s="115">
        <f>INT(ROUND(F8,2)*(IF(RIGHT(G8,1)="*",data!$J$3*H8+(IF(H8&gt;0, data!$K$3,0)),(IF(G8&gt;0,data!$J$3*RIGHT(G8,5)+data!$K$3,0)))))</f>
        <v>0</v>
      </c>
      <c r="J8" s="115"/>
      <c r="K8" s="123"/>
      <c r="L8" s="553"/>
      <c r="M8" s="115">
        <f>INT(ROUND(F8,2)*(IF(J8&gt;0,(IF(K8="ano",data!$J$6,0)),0)))</f>
        <v>0</v>
      </c>
      <c r="N8" s="117"/>
      <c r="O8" s="124"/>
      <c r="P8" s="26"/>
      <c r="Q8" s="119"/>
      <c r="R8" s="120"/>
      <c r="S8" s="391"/>
      <c r="V8" s="26">
        <f>IF(OR(G8=data!$I$18,G8=data!$I$19,G8=data!$I$20,G8=data!$I$21,G8=data!$I$22,G8=data!$I$23,G8=data!$I$24,G8=data!$I$25,G8=data!$I$26,G8=data!$I$27,G8=data!$I$28,G8=data!$I$29,G8=data!$I$30,G8=data!$I$31,G8=data!$I$32,G8=data!$I$33,G8=data!$I$34,G8=data!$I$35,G8=data!$I$36,G8=data!$I$37,G8=data!$I$38,G8=data!$I$39,G8=data!$I$40,G8=data!$I$41,G8=data!$I$42,G8=data!$I$43,G8=data!$I$44),1,0)</f>
        <v>0</v>
      </c>
      <c r="W8" s="26"/>
      <c r="X8" s="176" t="s">
        <v>300</v>
      </c>
      <c r="Y8" s="10"/>
      <c r="Z8" s="10"/>
      <c r="AA8" s="578">
        <v>160</v>
      </c>
      <c r="AB8" s="579"/>
      <c r="AC8" s="580"/>
      <c r="AD8" s="578">
        <v>160</v>
      </c>
      <c r="AE8" s="579"/>
      <c r="AF8" s="580"/>
      <c r="AG8" s="578">
        <v>160</v>
      </c>
      <c r="AH8" s="579"/>
      <c r="AI8" s="580"/>
      <c r="AJ8" s="578">
        <v>160</v>
      </c>
      <c r="AK8" s="579"/>
      <c r="AL8" s="580"/>
      <c r="AM8" s="578">
        <v>160</v>
      </c>
      <c r="AN8" s="579"/>
      <c r="AO8" s="580"/>
      <c r="AP8" s="578">
        <v>160</v>
      </c>
      <c r="AQ8" s="579"/>
      <c r="AR8" s="580"/>
      <c r="AS8" s="578">
        <v>160</v>
      </c>
      <c r="AT8" s="579"/>
      <c r="AU8" s="580"/>
      <c r="AV8" s="578">
        <v>160</v>
      </c>
      <c r="AW8" s="579"/>
      <c r="AX8" s="580"/>
      <c r="AY8" s="578">
        <v>160</v>
      </c>
      <c r="AZ8" s="579"/>
      <c r="BA8" s="580"/>
      <c r="BB8" s="578">
        <v>160</v>
      </c>
      <c r="BC8" s="579"/>
      <c r="BD8" s="580"/>
      <c r="BE8" s="578">
        <v>160</v>
      </c>
      <c r="BF8" s="579"/>
      <c r="BG8" s="580"/>
      <c r="BH8" s="578">
        <v>160</v>
      </c>
      <c r="BI8" s="579"/>
      <c r="BJ8" s="580"/>
      <c r="BK8" s="374">
        <f t="shared" ref="BK8:BK71" si="9">IF($X8="Ne",0,IF(IF(AB8="",0,((30/(AA8*$F8)*(AA8*$F8-AB8))/30))+IF(AE8="",0,((30/(AD8*$F8)*(AD8*$F8-AE8))/30))+IF(AH8="",0,((30/(AG8*$F8)*(AG8*$F8-AH8))/30))+IF(AK8="",0,((30/(AJ8*$F8)*(AJ8*$F8-AK8))/30))+IF(AN8="",0,((30/(AM8*$F8)*(AM8*$F8-AN8))/30))+IF(AQ8="",0,((30/(AP8*$F8)*(AP8*$F8-AQ8))/30))+IF(AT8="",0,((30/(AS8*$F8)*(AS8*$F8-AT8))/30))+IF(AW8="",0,((30/(AV8*$F8)*(AV8*$F8-AW8))/30))+IF(AZ8="",0,((30/(AY8*$F8)*(AY8*$F8-AZ8))/30))+IF(BC8="",0,((30/(BB8*$F8)*(BB8*$F8-BC8))/30))+IF(BF8="",0,((30/(BE8*$F8)*(BE8*$F8-BF8))/30))+IF(BI8="",0,((30/(BH8*$F8)*(BH8*$F8-BI8))/30))&gt;($E8-1),$E8-1,IF(AB8="",0,((30/(AA8*$F8)*(AA8*$F8-AB8))/30))+IF(AE8="",0,((30/(AD8*$F8)*(AD8*$F8-AE8))/30))+IF(AH8="",0,((30/(AG8*$F8)*(AG8*$F8-AH8))/30))+IF(AK8="",0,((30/(AJ8*$F8)*(AJ8*$F8-AK8))/30))+IF(AN8="",0,((30/(AM8*$F8)*(AM8*$F8-AN8))/30))+IF(AQ8="",0,((30/(AP8*$F8)*(AP8*$F8-AQ8))/30))+IF(AT8="",0,((30/(AS8*$F8)*(AS8*$F8-AT8))/30))+IF(AW8="",0,((30/(AV8*$F8)*(AV8*$F8-AW8))/30))+IF(AZ8="",0,((30/(AY8*$F8)*(AY8*$F8-AZ8))/30))+IF(BC8="",0,((30/(BB8*$F8)*(BB8*$F8-BC8))/30))+IF(BF8="",0,((30/(BE8*$F8)*(BE8*$F8-BF8))/30))+IF(BI8="",0,((30/(BH8*$F8)*(BH8*$F8-BI8))/30))))</f>
        <v>0</v>
      </c>
      <c r="BL8" s="285">
        <f t="shared" ref="BL8:BL71" si="10">FLOOR(BK8*$I8,1)</f>
        <v>0</v>
      </c>
      <c r="BM8" s="284">
        <f t="shared" ref="BM8:BM71" si="11">IF($X8="Ne",0,IF(OR($L8=0,$L8=""),0,IF(IF(AC8="Ano",IF(AB8="",0,((30/(AA8*$F8)*(AA8*$F8-AB8))/30)),0)+IF(AF8="Ano",IF(AE8="",0,((30/(AD8*$F8)*(AD8*$F8-AE8))/30)),0)+IF(AI8="Ano",IF(AH8="",0,((30/(AG8*$F8)*(AG8*$F8-AH8))/30)),0)+IF(AL8="Ano",IF(AK8="",0,((30/(AJ8*$F8)*(AJ8*$F8-AK8))/30)),0)+IF(AO8="Ano",IF(AN8="",0,((30/(AM8*$F8)*(AM8*$F8-AN8))/30)),0)+IF(AR8="Ano",IF(AQ8="",0,((30/(AP8*$F8)*(AP8*$F8-AQ8))/30)),0)+IF(AU8="Ano",IF(AT8="",0,((30/(AS8*$F8)*(AS8*$F8-AT8))/30)),0)+IF(AX8="Ano",IF(AW8="",0,((30/(AV8*$F8)*(AV8*$F8-AW8))/30)),0)+IF(BA8="Ano",IF(AZ8="",0,((30/(AY8*$F8)*(AY8*$F8-AZ8))/30)),0)+IF(BD8="Ano",IF(BC8="",0,((30/(BB8*$F8)*(BB8*$F8-BC8))/30)),0)+IF(BG8="Ano",IF(BF8="",0,((30/(BE8*$F8)*(BE8*$F8-BF8))/30)),0)+IF(BJ8="Ano",IF(BI8="",0,((30/(BH8*$F8)*(BH8*$F8-BI8))/30)),0)&gt;($L8-1),($L8-1),IF(AC8="Ano",IF(AB8="",0,((30/(AA8*$F8)*(AA8*$F8-AB8))/30)),0)+IF(AF8="Ano",IF(AE8="",0,((30/(AD8*$F8)*(AD8*$F8-AE8))/30)),0)+IF(AI8="Ano",IF(AH8="",0,((30/(AG8*$F8)*(AG8*$F8-AH8))/30)),0)+IF(AL8="Ano",IF(AK8="",0,((30/(AJ8*$F8)*(AJ8*$F8-AK8))/30)),0)+IF(AO8="Ano",IF(AN8="",0,((30/(AM8*$F8)*(AM8*$F8-AN8))/30)),0)+IF(AR8="Ano",IF(AQ8="",0,((30/(AP8*$F8)*(AP8*$F8-AQ8))/30)),0)+IF(AU8="Ano",IF(AT8="",0,((30/(AS8*$F8)*(AS8*$F8-AT8))/30)),0)+IF(AX8="Ano",IF(AW8="",0,((30/(AV8*$F8)*(AV8*$F8-AW8))/30)),0)+IF(BA8="Ano",IF(AZ8="",0,((30/(AY8*$F8)*(AY8*$F8-AZ8))/30)),0)+IF(BD8="Ano",IF(BC8="",0,((30/(BB8*$F8)*(BB8*$F8-BC8))/30)),0)+IF(BG8="Ano",IF(BF8="",0,((30/(BE8*$F8)*(BE8*$F8-BF8))/30)),0)+IF(BJ8="Ano",IF(BI8="",0,((30/(BH8*$F8)*(BH8*$F8-BI8))/30)),0))))</f>
        <v>0</v>
      </c>
      <c r="BN8" s="285">
        <f t="shared" ref="BN8:BN71" si="12">FLOOR(BM8*$M8,1)</f>
        <v>0</v>
      </c>
      <c r="BO8" s="23"/>
      <c r="BP8" s="23"/>
      <c r="BQ8" s="581">
        <v>160</v>
      </c>
      <c r="BR8" s="582"/>
      <c r="BS8" s="583"/>
      <c r="BT8" s="581">
        <v>160</v>
      </c>
      <c r="BU8" s="582"/>
      <c r="BV8" s="583"/>
      <c r="BW8" s="581">
        <v>160</v>
      </c>
      <c r="BX8" s="582"/>
      <c r="BY8" s="583"/>
      <c r="BZ8" s="581">
        <v>160</v>
      </c>
      <c r="CA8" s="582"/>
      <c r="CB8" s="583"/>
      <c r="CC8" s="581">
        <v>160</v>
      </c>
      <c r="CD8" s="582"/>
      <c r="CE8" s="583"/>
      <c r="CF8" s="581">
        <v>160</v>
      </c>
      <c r="CG8" s="582"/>
      <c r="CH8" s="583"/>
      <c r="CI8" s="581">
        <v>160</v>
      </c>
      <c r="CJ8" s="582"/>
      <c r="CK8" s="583"/>
      <c r="CL8" s="581">
        <v>160</v>
      </c>
      <c r="CM8" s="582"/>
      <c r="CN8" s="583"/>
      <c r="CO8" s="282">
        <f t="shared" ref="CO8:CO71" si="13">IF($X8="Ne",0,IF(IF(BR8="",0,((30/(BQ8*$F8)*(BQ8*$F8-BR8))/30))+IF(BU8="",0,((30/(BT8*$F8)*(BT8*$F8-BU8))/30))+IF(BX8="",0,((30/(BW8*$F8)*(BW8*$F8-BX8))/30))+IF(CA8="",0,((30/(BZ8*$F8)*(BZ8*$F8-CA8))/30))+IF(CD8="",0,((30/(CC8*$F8)*(CC8*$F8-CD8))/30))+IF(CG8="",0,((30/(CF8*$F8)*(CF8*$F8-CG8))/30))+IF(CJ8="",0,((30/(CI8*$F8)*(CI8*$F8-CJ8))/30))+IF(CM8="",0,((30/(CL8*$F8)*(CL8*$F8-CM8))/30))&gt;($E8-1-BK8),$E8-1-BK8,IF(BR8="",0,((30/(BQ8*$F8)*(BQ8*$F8-BR8))/30))+IF(BU8="",0,((30/(BT8*$F8)*(BT8*$F8-BU8))/30))+IF(BX8="",0,((30/(BW8*$F8)*(BW8*$F8-BX8))/30))+IF(CA8="",0,((30/(BZ8*$F8)*(BZ8*$F8-CA8))/30))+IF(CD8="",0,((30/(CC8*$F8)*(CC8*$F8-CD8))/30))+IF(CG8="",0,((30/(CF8*$F8)*(CF8*$F8-CG8))/30))+IF(CJ8="",0,((30/(CI8*$F8)*(CI8*$F8-CJ8))/30))+IF(CM8="",0,((30/(CL8*$F8)*(CL8*$F8-CM8))/30))))</f>
        <v>0</v>
      </c>
      <c r="CP8" s="283">
        <f t="shared" ref="CP8:CP71" si="14">FLOOR(CO8*$I8,1)</f>
        <v>0</v>
      </c>
      <c r="CQ8" s="284">
        <f t="shared" ref="CQ8:CQ71" si="15">IF($X8="Ne",0,IF(OR($L8=0,$L8=""),0,IF(IF(BS8="Ano",IF(BR8="",0,((30/(BQ8*$F8)*(BQ8*$F8-BR8))/30)),0)+IF(BV8="Ano",IF(BU8="",0,((30/(BT8*$F8)*(BT8*$F8-BU8))/30)),0)+IF(BY8="Ano",IF(BX8="",0,((30/(BW8*$F8)*(BW8*$F8-BX8))/30)),0)+IF(CB8="Ano",IF(CA8="",0,((30/(BZ8*$F8)*(BZ8*$F8-CA8))/30)),0)+IF(CE8="Ano",IF(CD8="",0,((30/(CC8*$F8)*(CC8*$F8-CD8))/30)),0)+IF(CH8="Ano",IF(CG8="",0,((30/(CF8*$F8)*(CF8*$F8-CG8))/30)),0)+IF(CK8="Ano",IF(CJ8="",0,((30/(CI8*$F8)*(CI8*$F8-CJ8))/30)),0)+IF(CN8="Ano",IF(CM8="",0,((30/(CL8*$F8)*(CL8*$F8-CM8))/30)),0)&gt;($L8-1-BM8),($L8-1-BM8),IF(BS8="Ano",IF(BR8="",0,((30/(BQ8*$F8)*(BQ8*$F8-BR8))/30)),0)+IF(BV8="Ano",IF(BU8="",0,((30/(BT8*$F8)*(BT8*$F8-BU8))/30)),0)+IF(BY8="Ano",IF(BX8="",0,((30/(BW8*$F8)*(BW8*$F8-BX8))/30)),0)+IF(CB8="Ano",IF(CA8="",0,((30/(BZ8*$F8)*(BZ8*$F8-CA8))/30)),0)+IF(CE8="Ano",IF(CD8="",0,((30/(CC8*$F8)*(CC8*$F8-CD8))/30)),0)+IF(CH8="Ano",IF(CG8="",0,((30/(CF8*$F8)*(CF8*$F8-CG8))/30)),0)+IF(CK8="Ano",IF(CJ8="",0,((30/(CI8*$F8)*(CI8*$F8-CJ8))/30)),0)+IF(CN8="Ano",IF(CM8="",0,((30/(CL8*$F8)*(CL8*$F8-CM8))/30)),0))))</f>
        <v>0</v>
      </c>
      <c r="CR8" s="285">
        <f t="shared" ref="CR8:CR71" si="16">FLOOR(CQ8*$M8,1)</f>
        <v>0</v>
      </c>
      <c r="CS8" s="23"/>
      <c r="CT8" s="23"/>
      <c r="CU8" s="581">
        <v>160</v>
      </c>
      <c r="CV8" s="582"/>
      <c r="CW8" s="583"/>
      <c r="CX8" s="581">
        <v>160</v>
      </c>
      <c r="CY8" s="582"/>
      <c r="CZ8" s="583"/>
      <c r="DA8" s="581">
        <v>160</v>
      </c>
      <c r="DB8" s="582"/>
      <c r="DC8" s="583"/>
      <c r="DD8" s="581">
        <v>160</v>
      </c>
      <c r="DE8" s="582"/>
      <c r="DF8" s="583"/>
      <c r="DG8" s="581">
        <v>160</v>
      </c>
      <c r="DH8" s="582"/>
      <c r="DI8" s="583"/>
      <c r="DJ8" s="581">
        <v>160</v>
      </c>
      <c r="DK8" s="582"/>
      <c r="DL8" s="583"/>
      <c r="DM8" s="581">
        <v>160</v>
      </c>
      <c r="DN8" s="582"/>
      <c r="DO8" s="583"/>
      <c r="DP8" s="581">
        <v>160</v>
      </c>
      <c r="DQ8" s="582"/>
      <c r="DR8" s="583"/>
      <c r="DS8" s="282">
        <f t="shared" ref="DS8:DS71" si="17">IF($X8="Ne",0,IF(IF(CV8="",0,((30/(CU8*$F8)*(CU8*$F8-CV8))/30))+IF(CY8="",0,((30/(CX8*$F8)*(CX8*$F8-CY8))/30))+IF(DB8="",0,((30/(DA8*$F8)*(DA8*$F8-DB8))/30))+IF(DE8="",0,((30/(DD8*$F8)*(DD8*$F8-DE8))/30))+IF(DH8="",0,((30/(DG8*$F8)*(DG8*$F8-DH8))/30))+IF(DK8="",0,((30/(DJ8*$F8)*(DJ8*$F8-DK8))/30))+IF(DN8="",0,((30/(DM8*$F8)*(DM8*$F8-DN8))/30))+IF(DQ8="",0,((30/(DP8*$F8)*(DP8*$F8-DQ8))/30))&gt;($E8-1-BK8-CO8),$E8-1-BK8-CO8,IF(CV8="",0,((30/(CU8*$F8)*(CU8*$F8-CV8))/30))+IF(CY8="",0,((30/(CX8*$F8)*(CX8*$F8-CY8))/30))+IF(DB8="",0,((30/(DA8*$F8)*(DA8*$F8-DB8))/30))+IF(DE8="",0,((30/(DD8*$F8)*(DD8*$F8-DE8))/30))+IF(DH8="",0,((30/(DG8*$F8)*(DG8*$F8-DH8))/30))+IF(DK8="",0,((30/(DJ8*$F8)*(DJ8*$F8-DK8))/30))+IF(DN8="",0,((30/(DM8*$F8)*(DM8*$F8-DN8))/30))+IF(DQ8="",0,((30/(DP8*$F8)*(DP8*$F8-DQ8))/30))))</f>
        <v>0</v>
      </c>
      <c r="DT8" s="283">
        <f t="shared" ref="DT8:DT71" si="18">FLOOR(DS8*$I8,1)</f>
        <v>0</v>
      </c>
      <c r="DU8" s="284">
        <f t="shared" ref="DU8:DU71" si="19">IF($X8="Ne",0,IF(OR($L8=0,$L8=""),0,IF(IF(CW8="Ano",IF(CV8="",0,((30/(CU8*$F8)*(CU8*$F8-CV8))/30)),0)+IF(CZ8="Ano",IF(CY8="",0,((30/(CX8*$F8)*(CX8*$F8-CY8))/30)),0)+IF(DC8="Ano",IF(DB8="",0,((30/(DA8*$F8)*(DA8*$F8-DB8))/30)),0)+IF(DF8="Ano",IF(DE8="",0,((30/(DD8*$F8)*(DD8*$F8-DE8))/30)),0)+IF(DI8="Ano",IF(DH8="",0,((30/(DG8*$F8)*(DG8*$F8-DH8))/30)),0)+IF(DL8="Ano",IF(DK8="",0,((30/(DJ8*$F8)*(DJ8*$F8-DK8))/30)),0)+IF(DO8="Ano",IF(DN8="",0,((30/(DM8*$F8)*(DM8*$F8-DN8))/30)),0)+IF(DR8="Ano",IF(DQ8="",0,((30/(DP8*$F8)*(DP8*$F8-DQ8))/30)),0)&gt;($L8-1-BM8-CQ8),($L8-1-BM8-CQ8),IF(CW8="Ano",IF(CV8="",0,((30/(CU8*$F8)*(CU8*$F8-CV8))/30)),0)+IF(CZ8="Ano",IF(CY8="",0,((30/(CX8*$F8)*(CX8*$F8-CY8))/30)),0)+IF(DC8="Ano",IF(DB8="",0,((30/(DA8*$F8)*(DA8*$F8-DB8))/30)),0)+IF(DF8="Ano",IF(DE8="",0,((30/(DD8*$F8)*(DD8*$F8-DE8))/30)),0)+IF(DI8="Ano",IF(DH8="",0,((30/(DG8*$F8)*(DG8*$F8-DH8))/30)),0)+IF(DL8="Ano",IF(DK8="",0,((30/(DJ8*$F8)*(DJ8*$F8-DK8))/30)),0)+IF(DO8="Ano",IF(DN8="",0,((30/(DM8*$F8)*(DM8*$F8-DN8))/30)),0)+IF(DR8="Ano",IF(DQ8="",0,((30/(DP8*$F8)*(DP8*$F8-DQ8))/30)),0))))</f>
        <v>0</v>
      </c>
      <c r="DV8" s="285">
        <f t="shared" ref="DV8:DV71" si="20">FLOOR(DU8*$M8,1)</f>
        <v>0</v>
      </c>
      <c r="DW8" s="23"/>
      <c r="DX8" s="23"/>
      <c r="DY8" s="581">
        <v>160</v>
      </c>
      <c r="DZ8" s="582"/>
      <c r="EA8" s="583"/>
      <c r="EB8" s="581">
        <v>160</v>
      </c>
      <c r="EC8" s="582"/>
      <c r="ED8" s="583"/>
      <c r="EE8" s="581">
        <v>160</v>
      </c>
      <c r="EF8" s="582"/>
      <c r="EG8" s="583"/>
      <c r="EH8" s="581">
        <v>160</v>
      </c>
      <c r="EI8" s="582"/>
      <c r="EJ8" s="583"/>
      <c r="EK8" s="581">
        <v>160</v>
      </c>
      <c r="EL8" s="582"/>
      <c r="EM8" s="583"/>
      <c r="EN8" s="581">
        <v>160</v>
      </c>
      <c r="EO8" s="582"/>
      <c r="EP8" s="583"/>
      <c r="EQ8" s="581">
        <v>160</v>
      </c>
      <c r="ER8" s="582"/>
      <c r="ES8" s="583"/>
      <c r="ET8" s="581">
        <v>160</v>
      </c>
      <c r="EU8" s="582"/>
      <c r="EV8" s="583"/>
      <c r="EW8" s="282">
        <f t="shared" ref="EW8:EW71" si="21">IF($X8="Ne",0,IF(IF(DZ8="",0,((30/(DY8*$F8)*(DY8*$F8-DZ8))/30))+IF(EC8="",0,((30/(EB8*$F8)*(EB8*$F8-EC8))/30))+IF(EF8="",0,((30/(EE8*$F8)*(EE8*$F8-EF8))/30))+IF(EI8="",0,((30/(EH8*$F8)*(EH8*$F8-EI8))/30))+IF(EL8="",0,((30/(EK8*$F8)*(EK8*$F8-EL8))/30))+IF(EO8="",0,((30/(EN8*$F8)*(EN8*$F8-EO8))/30))+IF(ER8="",0,((30/(EQ8*$F8)*(EQ8*$F8-ER8))/30))+IF(EU8="",0,((30/(ET8*$F8)*(ET8*$F8-EU8))/30))&gt;($E8-1-BK8-CO8-DS8),$E8-1-BK8-CO8-DS8,IF(DZ8="",0,((30/(DY8*$F8)*(DY8*$F8-DZ8))/30))+IF(EC8="",0,((30/(EB8*$F8)*(EB8*$F8-EC8))/30))+IF(EF8="",0,((30/(EE8*$F8)*(EE8*$F8-EF8))/30))+IF(EI8="",0,((30/(EH8*$F8)*(EH8*$F8-EI8))/30))+IF(EL8="",0,((30/(EK8*$F8)*(EK8*$F8-EL8))/30))+IF(EO8="",0,((30/(EN8*$F8)*(EN8*$F8-EO8))/30))+IF(ER8="",0,((30/(EQ8*$F8)*(EQ8*$F8-ER8))/30))+IF(EU8="",0,((30/(ET8*$F8)*(ET8*$F8-EU8))/30))))</f>
        <v>0</v>
      </c>
      <c r="EX8" s="283">
        <f t="shared" ref="EX8:EX71" si="22">FLOOR(EW8*$I8,1)</f>
        <v>0</v>
      </c>
      <c r="EY8" s="284">
        <f t="shared" ref="EY8:EY71" si="23">IF($X8="Ne",0,IF(OR($L8=0,$L8=""),0,IF(IF(EA8="Ano",IF(DZ8="",0,((30/(DY8*$F8)*(DY8*$F8-DZ8))/30)),0)+IF(ED8="Ano",IF(EC8="",0,((30/(EB8*$F8)*(EB8*$F8-EC8))/30)),0)+IF(EG8="Ano",IF(EF8="",0,((30/(EE8*$F8)*(EE8*$F8-EF8))/30)),0)+IF(EJ8="Ano",IF(EI8="",0,((30/(EH8*$F8)*(EH8*$F8-EI8))/30)),0)+IF(EM8="Ano",IF(EL8="",0,((30/(EK8*$F8)*(EK8*$F8-EL8))/30)),0)+IF(EP8="Ano",IF(EO8="",0,((30/(EN8*$F8)*(EN8*$F8-EO8))/30)),0)+IF(ES8="Ano",IF(ER8="",0,((30/(EQ8*$F8)*(EQ8*$F8-ER8))/30)),0)+IF(EV8="Ano",IF(EU8="",0,((30/(ET8*$F8)*(ET8*$F8-EU8))/30)),0)&gt;($L8-1-BM8-CQ8-DU8),($L8-1-BM8-CQ8-DU8),IF(EA8="Ano",IF(DZ8="",0,((30/(DY8*$F8)*(DY8*$F8-DZ8))/30)),0)+IF(ED8="Ano",IF(EC8="",0,((30/(EB8*$F8)*(EB8*$F8-EC8))/30)),0)+IF(EG8="Ano",IF(EF8="",0,((30/(EE8*$F8)*(EE8*$F8-EF8))/30)),0)+IF(EJ8="Ano",IF(EI8="",0,((30/(EH8*$F8)*(EH8*$F8-EI8))/30)),0)+IF(EM8="Ano",IF(EL8="",0,((30/(EK8*$F8)*(EK8*$F8-EL8))/30)),0)+IF(EP8="Ano",IF(EO8="",0,((30/(EN8*$F8)*(EN8*$F8-EO8))/30)),0)+IF(ES8="Ano",IF(ER8="",0,((30/(EQ8*$F8)*(EQ8*$F8-ER8))/30)),0)+IF(EV8="Ano",IF(EU8="",0,((30/(ET8*$F8)*(ET8*$F8-EU8))/30)),0))))</f>
        <v>0</v>
      </c>
      <c r="EZ8" s="285">
        <f t="shared" ref="EZ8:EZ71" si="24">FLOOR(EY8*$M8,1)</f>
        <v>0</v>
      </c>
      <c r="FA8" s="23"/>
      <c r="FB8" s="23"/>
      <c r="FC8" s="581">
        <v>160</v>
      </c>
      <c r="FD8" s="582"/>
      <c r="FE8" s="583"/>
      <c r="FF8" s="581">
        <v>160</v>
      </c>
      <c r="FG8" s="582"/>
      <c r="FH8" s="583"/>
      <c r="FI8" s="581">
        <v>160</v>
      </c>
      <c r="FJ8" s="582"/>
      <c r="FK8" s="583"/>
      <c r="FL8" s="581">
        <v>160</v>
      </c>
      <c r="FM8" s="582"/>
      <c r="FN8" s="583"/>
      <c r="FO8" s="581">
        <v>160</v>
      </c>
      <c r="FP8" s="582"/>
      <c r="FQ8" s="583"/>
      <c r="FR8" s="581">
        <v>160</v>
      </c>
      <c r="FS8" s="582"/>
      <c r="FT8" s="583"/>
      <c r="FU8" s="581">
        <v>160</v>
      </c>
      <c r="FV8" s="582"/>
      <c r="FW8" s="583"/>
      <c r="FX8" s="581">
        <v>160</v>
      </c>
      <c r="FY8" s="582"/>
      <c r="FZ8" s="583"/>
      <c r="GA8" s="282">
        <f t="shared" ref="GA8:GA71" si="25">IF($X8="Ne",0,IF(IF(FD8="",0,((30/(FC8*$F8)*(FC8*$F8-FD8))/30))+IF(FG8="",0,((30/(FF8*$F8)*(FF8*$F8-FG8))/30))+IF(FJ8="",0,((30/(FI8*$F8)*(FI8*$F8-FJ8))/30))+IF(FM8="",0,((30/(FL8*$F8)*(FL8*$F8-FM8))/30))+IF(FP8="",0,((30/(FO8*$F8)*(FO8*$F8-FP8))/30))+IF(FS8="",0,((30/(FR8*$F8)*(FR8*$F8-FS8))/30))+IF(FV8="",0,((30/(FU8*$F8)*(FU8*$F8-FV8))/30))+IF(FY8="",0,((30/(FX8*$F8)*(FX8*$F8-FY8))/30))&gt;($E8-1-BK8-CO8-DS8-EW8),$E8-1-BK8-CO8-DS8-EW8,IF(FD8="",0,((30/(FC8*$F8)*(FC8*$F8-FD8))/30))+IF(FG8="",0,((30/(FF8*$F8)*(FF8*$F8-FG8))/30))+IF(FJ8="",0,((30/(FI8*$F8)*(FI8*$F8-FJ8))/30))+IF(FM8="",0,((30/(FL8*$F8)*(FL8*$F8-FM8))/30))+IF(FP8="",0,((30/(FO8*$F8)*(FO8*$F8-FP8))/30))+IF(FS8="",0,((30/(FR8*$F8)*(FR8*$F8-FS8))/30))+IF(FV8="",0,((30/(FU8*$F8)*(FU8*$F8-FV8))/30))+IF(FY8="",0,((30/(FX8*$F8)*(FX8*$F8-FY8))/30))))</f>
        <v>0</v>
      </c>
      <c r="GB8" s="283">
        <f t="shared" ref="GB8:GB71" si="26">FLOOR(GA8*$I8,1)</f>
        <v>0</v>
      </c>
      <c r="GC8" s="284">
        <f t="shared" ref="GC8:GC71" si="27">IF($X8="Ne",0,IF(OR($L8=0,$L8=""),0,IF(IF(FE8="Ano",IF(FD8="",0,((30/(FC8*$F8)*(FC8*$F8-FD8))/30)),0)+IF(FH8="Ano",IF(FG8="",0,((30/(FF8*$F8)*(FF8*$F8-FG8))/30)),0)+IF(FK8="Ano",IF(FJ8="",0,((30/(FI8*$F8)*(FI8*$F8-FJ8))/30)),0)+IF(FN8="Ano",IF(FM8="",0,((30/(FL8*$F8)*(FL8*$F8-FM8))/30)),0)+IF(FQ8="Ano",IF(FP8="",0,((30/(FO8*$F8)*(FO8*$F8-FP8))/30)),0)+IF(FT8="Ano",IF(FS8="",0,((30/(FR8*$F8)*(FR8*$F8-FS8))/30)),0)+IF(FW8="Ano",IF(FV8="",0,((30/(FU8*$F8)*(FU8*$F8-FV8))/30)),0)+IF(FZ8="Ano",IF(FY8="",0,((30/(FX8*$F8)*(FX8*$F8-FY8))/30)),0)&gt;($L8-1-BM8-CQ8-DU8-EY8),($L8-1-BM8-CQ8-DU8-EY8),IF(FE8="Ano",IF(FD8="",0,((30/(FC8*$F8)*(FC8*$F8-FD8))/30)),0)+IF(FH8="Ano",IF(FG8="",0,((30/(FF8*$F8)*(FF8*$F8-FG8))/30)),0)+IF(FK8="Ano",IF(FJ8="",0,((30/(FI8*$F8)*(FI8*$F8-FJ8))/30)),0)+IF(FN8="Ano",IF(FM8="",0,((30/(FL8*$F8)*(FL8*$F8-FM8))/30)),0)+IF(FQ8="Ano",IF(FP8="",0,((30/(FO8*$F8)*(FO8*$F8-FP8))/30)),0)+IF(FT8="Ano",IF(FS8="",0,((30/(FR8*$F8)*(FR8*$F8-FS8))/30)),0)+IF(FW8="Ano",IF(FV8="",0,((30/(FU8*$F8)*(FU8*$F8-FV8))/30)),0)+IF(FZ8="Ano",IF(FY8="",0,((30/(FX8*$F8)*(FX8*$F8-FY8))/30)),0))))</f>
        <v>0</v>
      </c>
      <c r="GD8" s="285">
        <f t="shared" ref="GD8:GD71" si="28">FLOOR(GC8*$M8,1)</f>
        <v>0</v>
      </c>
      <c r="GE8" s="23"/>
      <c r="GF8" s="23"/>
      <c r="GG8" s="581">
        <v>160</v>
      </c>
      <c r="GH8" s="582"/>
      <c r="GI8" s="583"/>
      <c r="GJ8" s="581">
        <v>160</v>
      </c>
      <c r="GK8" s="582"/>
      <c r="GL8" s="583"/>
      <c r="GM8" s="581">
        <v>160</v>
      </c>
      <c r="GN8" s="582"/>
      <c r="GO8" s="583"/>
      <c r="GP8" s="581">
        <v>160</v>
      </c>
      <c r="GQ8" s="582"/>
      <c r="GR8" s="583"/>
      <c r="GS8" s="581">
        <v>160</v>
      </c>
      <c r="GT8" s="582"/>
      <c r="GU8" s="583"/>
      <c r="GV8" s="581">
        <v>160</v>
      </c>
      <c r="GW8" s="582"/>
      <c r="GX8" s="583"/>
      <c r="GY8" s="581">
        <v>160</v>
      </c>
      <c r="GZ8" s="582"/>
      <c r="HA8" s="583"/>
      <c r="HB8" s="581">
        <v>160</v>
      </c>
      <c r="HC8" s="582"/>
      <c r="HD8" s="583"/>
      <c r="HE8" s="282">
        <f t="shared" ref="HE8:HE71" si="29">IF($X8="Ne",0,IF(IF(GH8="",0,((30/(GG8*$F8)*(GG8*$F8-GH8))/30))+IF(GK8="",0,((30/(GJ8*$F8)*(GJ8*$F8-GK8))/30))+IF(GN8="",0,((30/(GM8*$F8)*(GM8*$F8-GN8))/30))+IF(GQ8="",0,((30/(GP8*$F8)*(GP8*$F8-GQ8))/30))+IF(GT8="",0,((30/(GS8*$F8)*(GS8*$F8-GT8))/30))+IF(GW8="",0,((30/(GV8*$F8)*(GV8*$F8-GW8))/30))+IF(GZ8="",0,((30/(GY8*$F8)*(GY8*$F8-GZ8))/30))+IF(HC8="",0,((30/(HB8*$F8)*(HB8*$F8-HC8))/30))&gt;($E8-1-BK8-CO8-DS8-EW8-GA8),$E8-1-BK8-CO8-DS8-EW8-GA8,IF(GH8="",0,((30/(GG8*$F8)*(GG8*$F8-GH8))/30))+IF(GK8="",0,((30/(GJ8*$F8)*(GJ8*$F8-GK8))/30))+IF(GN8="",0,((30/(GM8*$F8)*(GM8*$F8-GN8))/30))+IF(GQ8="",0,((30/(GP8*$F8)*(GP8*$F8-GQ8))/30))+IF(GT8="",0,((30/(GS8*$F8)*(GS8*$F8-GT8))/30))+IF(GW8="",0,((30/(GV8*$F8)*(GV8*$F8-GW8))/30))+IF(GZ8="",0,((30/(GY8*$F8)*(GY8*$F8-GZ8))/30))+IF(HC8="",0,((30/(HB8*$F8)*(HB8*$F8-HC8))/30))))</f>
        <v>0</v>
      </c>
      <c r="HF8" s="283">
        <f t="shared" ref="HF8:HF71" si="30">FLOOR(HE8*$I8,1)</f>
        <v>0</v>
      </c>
      <c r="HG8" s="284">
        <f t="shared" ref="HG8:HG71" si="31">IF($X8="Ne",0,IF(OR($L8=0,$L8=""),0,IF(IF(GI8="Ano",IF(GH8="",0,((30/(GG8*$F8)*(GG8*$F8-GH8))/30)),0)+IF(GL8="Ano",IF(GK8="",0,((30/(GJ8*$F8)*(GJ8*$F8-GK8))/30)),0)+IF(GO8="Ano",IF(GN8="",0,((30/(GM8*$F8)*(GM8*$F8-GN8))/30)),0)+IF(GR8="Ano",IF(GQ8="",0,((30/(GP8*$F8)*(GP8*$F8-GQ8))/30)),0)+IF(GU8="Ano",IF(GT8="",0,((30/(GS8*$F8)*(GS8*$F8-GT8))/30)),0)+IF(GX8="Ano",IF(GW8="",0,((30/(GV8*$F8)*(GV8*$F8-GW8))/30)),0)+IF(HA8="Ano",IF(GZ8="",0,((30/(GY8*$F8)*(GY8*$F8-GZ8))/30)),0)+IF(HD8="Ano",IF(HC8="",0,((30/(HB8*$F8)*(HB8*$F8-HC8))/30)),0)&gt;($L8-1-BM8-CQ8-DU8-EY8-GC8),($L8-1-BM8-CQ8-DU8-EY8-GC8),IF(GI8="Ano",IF(GH8="",0,((30/(GG8*$F8)*(GG8*$F8-GH8))/30)),0)+IF(GL8="Ano",IF(GK8="",0,((30/(GJ8*$F8)*(GJ8*$F8-GK8))/30)),0)+IF(GO8="Ano",IF(GN8="",0,((30/(GM8*$F8)*(GM8*$F8-GN8))/30)),0)+IF(GR8="Ano",IF(GQ8="",0,((30/(GP8*$F8)*(GP8*$F8-GQ8))/30)),0)+IF(GU8="Ano",IF(GT8="",0,((30/(GS8*$F8)*(GS8*$F8-GT8))/30)),0)+IF(GX8="Ano",IF(GW8="",0,((30/(GV8*$F8)*(GV8*$F8-GW8))/30)),0)+IF(HA8="Ano",IF(GZ8="",0,((30/(GY8*$F8)*(GY8*$F8-GZ8))/30)),0)+IF(HD8="Ano",IF(HC8="",0,((30/(HB8*$F8)*(HB8*$F8-HC8))/30)),0))))</f>
        <v>0</v>
      </c>
      <c r="HH8" s="285">
        <f t="shared" ref="HH8:HH71" si="32">FLOOR(HG8*$M8,1)</f>
        <v>0</v>
      </c>
      <c r="HI8" s="23"/>
      <c r="HJ8" s="23"/>
      <c r="HK8" s="581">
        <v>160</v>
      </c>
      <c r="HL8" s="582"/>
      <c r="HM8" s="583"/>
      <c r="HN8" s="581">
        <v>160</v>
      </c>
      <c r="HO8" s="582"/>
      <c r="HP8" s="583"/>
      <c r="HQ8" s="581">
        <v>160</v>
      </c>
      <c r="HR8" s="582"/>
      <c r="HS8" s="583"/>
      <c r="HT8" s="581">
        <v>160</v>
      </c>
      <c r="HU8" s="582"/>
      <c r="HV8" s="583"/>
      <c r="HW8" s="581">
        <v>160</v>
      </c>
      <c r="HX8" s="582"/>
      <c r="HY8" s="583"/>
      <c r="HZ8" s="581">
        <v>160</v>
      </c>
      <c r="IA8" s="582"/>
      <c r="IB8" s="583"/>
      <c r="IC8" s="581">
        <v>160</v>
      </c>
      <c r="ID8" s="582"/>
      <c r="IE8" s="583"/>
      <c r="IF8" s="581">
        <v>160</v>
      </c>
      <c r="IG8" s="582"/>
      <c r="IH8" s="583"/>
      <c r="II8" s="282">
        <f t="shared" ref="II8:II71" si="33">IF($X8="Ne",0,IF(IF(HL8="",0,((30/(HK8*$F8)*(HK8*$F8-HL8))/30))+IF(HO8="",0,((30/(HN8*$F8)*(HN8*$F8-HO8))/30))+IF(HR8="",0,((30/(HQ8*$F8)*(HQ8*$F8-HR8))/30))+IF(HU8="",0,((30/(HT8*$F8)*(HT8*$F8-HU8))/30))+IF(HX8="",0,((30/(HW8*$F8)*(HW8*$F8-HX8))/30))+IF(IA8="",0,((30/(HZ8*$F8)*(HZ8*$F8-IA8))/30))+IF(ID8="",0,((30/(IC8*$F8)*(IC8*$F8-ID8))/30))+IF(IG8="",0,((30/(IF8*$F8)*(IF8*$F8-IG8))/30))&gt;($E8-1-BK8-CO8-DS8-EW8-GA8-HE8),$E8-1-BK8-CO8-DS8-EW8-GA8-HE8,IF(HL8="",0,((30/(HK8*$F8)*(HK8*$F8-HL8))/30))+IF(HO8="",0,((30/(HN8*$F8)*(HN8*$F8-HO8))/30))+IF(HR8="",0,((30/(HQ8*$F8)*(HQ8*$F8-HR8))/30))+IF(HU8="",0,((30/(HT8*$F8)*(HT8*$F8-HU8))/30))+IF(HX8="",0,((30/(HW8*$F8)*(HW8*$F8-HX8))/30))+IF(IA8="",0,((30/(HZ8*$F8)*(HZ8*$F8-IA8))/30))+IF(ID8="",0,((30/(IC8*$F8)*(IC8*$F8-ID8))/30))+IF(IG8="",0,((30/(IF8*$F8)*(IF8*$F8-IG8))/30))))</f>
        <v>0</v>
      </c>
      <c r="IJ8" s="283">
        <f t="shared" ref="IJ8:IJ71" si="34">FLOOR(II8*$I8,1)</f>
        <v>0</v>
      </c>
      <c r="IK8" s="284">
        <f t="shared" ref="IK8:IK71" si="35">IF($X8="Ne",0,IF(OR($L8=0,$L8=""),0,IF(IF(HM8="Ano",IF(HL8="",0,((30/(HK8*$F8)*(HK8*$F8-HL8))/30)),0)+IF(HP8="Ano",IF(HO8="",0,((30/(HN8*$F8)*(HN8*$F8-HO8))/30)),0)+IF(HS8="Ano",IF(HR8="",0,((30/(HQ8*$F8)*(HQ8*$F8-HR8))/30)),0)+IF(HV8="Ano",IF(HU8="",0,((30/(HT8*$F8)*(HT8*$F8-HU8))/30)),0)+IF(HY8="Ano",IF(HX8="",0,((30/(HW8*$F8)*(HW8*$F8-HX8))/30)),0)+IF(IB8="Ano",IF(IA8="",0,((30/(HZ8*$F8)*(HZ8*$F8-IA8))/30)),0)+IF(IE8="Ano",IF(ID8="",0,((30/(IC8*$F8)*(IC8*$F8-ID8))/30)),0)+IF(IH8="Ano",IF(IG8="",0,((30/(IF8*$F8)*(IF8*$F8-IG8))/30)),0)&gt;($L8-1-BM8-CQ8-DU8-EY8-GC8-HG8),($L8-1-BM8-CQ8-DU8-EY8-GC8-HG8),IF(HM8="Ano",IF(HL8="",0,((30/(HK8*$F8)*(HK8*$F8-HL8))/30)),0)+IF(HP8="Ano",IF(HO8="",0,((30/(HN8*$F8)*(HN8*$F8-HO8))/30)),0)+IF(HS8="Ano",IF(HR8="",0,((30/(HQ8*$F8)*(HQ8*$F8-HR8))/30)),0)+IF(HV8="Ano",IF(HU8="",0,((30/(HT8*$F8)*(HT8*$F8-HU8))/30)),0)+IF(HY8="Ano",IF(HX8="",0,((30/(HW8*$F8)*(HW8*$F8-HX8))/30)),0)+IF(IB8="Ano",IF(IA8="",0,((30/(HZ8*$F8)*(HZ8*$F8-IA8))/30)),0)+IF(IE8="Ano",IF(ID8="",0,((30/(IC8*$F8)*(IC8*$F8-ID8))/30)),0)+IF(IH8="Ano",IF(IG8="",0,((30/(IF8*$F8)*(IF8*$F8-IG8))/30)),0))))</f>
        <v>0</v>
      </c>
      <c r="IL8" s="285">
        <f t="shared" ref="IL8:IL71" si="36">FLOOR(IK8*$M8,1)</f>
        <v>0</v>
      </c>
      <c r="IM8" s="23"/>
      <c r="IN8" s="23"/>
      <c r="IO8" s="581">
        <v>160</v>
      </c>
      <c r="IP8" s="582"/>
      <c r="IQ8" s="583"/>
      <c r="IR8" s="581">
        <v>160</v>
      </c>
      <c r="IS8" s="582"/>
      <c r="IT8" s="583"/>
      <c r="IU8" s="581">
        <v>160</v>
      </c>
      <c r="IV8" s="582"/>
      <c r="IW8" s="583"/>
      <c r="IX8" s="581">
        <v>160</v>
      </c>
      <c r="IY8" s="582"/>
      <c r="IZ8" s="583"/>
      <c r="JA8" s="581">
        <v>160</v>
      </c>
      <c r="JB8" s="582"/>
      <c r="JC8" s="583"/>
      <c r="JD8" s="581">
        <v>160</v>
      </c>
      <c r="JE8" s="582"/>
      <c r="JF8" s="583"/>
      <c r="JG8" s="581">
        <v>160</v>
      </c>
      <c r="JH8" s="582"/>
      <c r="JI8" s="583"/>
      <c r="JJ8" s="581">
        <v>160</v>
      </c>
      <c r="JK8" s="582"/>
      <c r="JL8" s="583"/>
      <c r="JM8" s="282">
        <f t="shared" ref="JM8:JM71" si="37">IF($X8="Ne",0,IF(IF(IP8="",0,((30/(IO8*$F8)*(IO8*$F8-IP8))/30))+IF(IS8="",0,((30/(IR8*$F8)*(IR8*$F8-IS8))/30))+IF(IV8="",0,((30/(IU8*$F8)*(IU8*$F8-IV8))/30))+IF(IY8="",0,((30/(IX8*$F8)*(IX8*$F8-IY8))/30))+IF(JB8="",0,((30/(JA8*$F8)*(JA8*$F8-JB8))/30))+IF(JE8="",0,((30/(JD8*$F8)*(JD8*$F8-JE8))/30))+IF(JH8="",0,((30/(JG8*$F8)*(JG8*$F8-JH8))/30))+IF(JK8="",0,((30/(JJ8*$F8)*(JJ8*$F8-JK8))/30))&gt;($E8-1-BK8-CO8-DS8-EW8-GA8-HE8-II8),$E8-1-BK8-CO8-DS8-EW8-GA8-HE8-II8,IF(IP8="",0,((30/(IO8*$F8)*(IO8*$F8-IP8))/30))+IF(IS8="",0,((30/(IR8*$F8)*(IR8*$F8-IS8))/30))+IF(IV8="",0,((30/(IU8*$F8)*(IU8*$F8-IV8))/30))+IF(IY8="",0,((30/(IX8*$F8)*(IX8*$F8-IY8))/30))+IF(JB8="",0,((30/(JA8*$F8)*(JA8*$F8-JB8))/30))+IF(JE8="",0,((30/(JD8*$F8)*(JD8*$F8-JE8))/30))+IF(JH8="",0,((30/(JG8*$F8)*(JG8*$F8-JH8))/30))+IF(JK8="",0,((30/(JJ8*$F8)*(JJ8*$F8-JK8))/30))))</f>
        <v>0</v>
      </c>
      <c r="JN8" s="283">
        <f t="shared" ref="JN8:JN71" si="38">FLOOR(JM8*$I8,1)</f>
        <v>0</v>
      </c>
      <c r="JO8" s="284">
        <f t="shared" ref="JO8:JO71" si="39">IF($X8="Ne",0,IF(OR($L8=0,$L8=""),0,IF(IF(IQ8="Ano",IF(IP8="",0,((30/(IO8*$F8)*(IO8*$F8-IP8))/30)),0)+IF(IT8="Ano",IF(IS8="",0,((30/(IR8*$F8)*(IR8*$F8-IS8))/30)),0)+IF(IW8="Ano",IF(IV8="",0,((30/(IU8*$F8)*(IU8*$F8-IV8))/30)),0)+IF(IZ8="Ano",IF(IY8="",0,((30/(IX8*$F8)*(IX8*$F8-IY8))/30)),0)+IF(JC8="Ano",IF(JB8="",0,((30/(JA8*$F8)*(JA8*$F8-JB8))/30)),0)+IF(JF8="Ano",IF(JE8="",0,((30/(JD8*$F8)*(JD8*$F8-JE8))/30)),0)+IF(JI8="Ano",IF(JH8="",0,((30/(JG8*$F8)*(JG8*$F8-JH8))/30)),0)+IF(JL8="Ano",IF(JK8="",0,((30/(JJ8*$F8)*(JJ8*$F8-JK8))/30)),0)&gt;($L8-1-BM8-CQ8-DU8-EY8-GC8-HG8-IK8),($L8-1-BM8-CQ8-DU8-EY8-GC8-HG8-IK8),IF(IQ8="Ano",IF(IP8="",0,((30/(IO8*$F8)*(IO8*$F8-IP8))/30)),0)+IF(IT8="Ano",IF(IS8="",0,((30/(IR8*$F8)*(IR8*$F8-IS8))/30)),0)+IF(IW8="Ano",IF(IV8="",0,((30/(IU8*$F8)*(IU8*$F8-IV8))/30)),0)+IF(IZ8="Ano",IF(IY8="",0,((30/(IX8*$F8)*(IX8*$F8-IY8))/30)),0)+IF(JC8="Ano",IF(JB8="",0,((30/(JA8*$F8)*(JA8*$F8-JB8))/30)),0)+IF(JF8="Ano",IF(JE8="",0,((30/(JD8*$F8)*(JD8*$F8-JE8))/30)),0)+IF(JI8="Ano",IF(JH8="",0,((30/(JG8*$F8)*(JG8*$F8-JH8))/30)),0)+IF(JL8="Ano",IF(JK8="",0,((30/(JJ8*$F8)*(JJ8*$F8-JK8))/30)),0))))</f>
        <v>0</v>
      </c>
      <c r="JP8" s="285">
        <f t="shared" ref="JP8:JP71" si="40">FLOOR(JO8*$M8,1)</f>
        <v>0</v>
      </c>
      <c r="JQ8" s="23"/>
      <c r="JR8" s="23"/>
      <c r="JS8" s="581">
        <v>160</v>
      </c>
      <c r="JT8" s="582"/>
      <c r="JU8" s="583"/>
      <c r="JV8" s="581">
        <v>160</v>
      </c>
      <c r="JW8" s="582"/>
      <c r="JX8" s="583"/>
      <c r="JY8" s="581">
        <v>160</v>
      </c>
      <c r="JZ8" s="582"/>
      <c r="KA8" s="583"/>
      <c r="KB8" s="581">
        <v>160</v>
      </c>
      <c r="KC8" s="582"/>
      <c r="KD8" s="583"/>
      <c r="KE8" s="581">
        <v>160</v>
      </c>
      <c r="KF8" s="582"/>
      <c r="KG8" s="583"/>
      <c r="KH8" s="581">
        <v>160</v>
      </c>
      <c r="KI8" s="582"/>
      <c r="KJ8" s="583"/>
      <c r="KK8" s="581">
        <v>160</v>
      </c>
      <c r="KL8" s="582"/>
      <c r="KM8" s="583"/>
      <c r="KN8" s="581">
        <v>160</v>
      </c>
      <c r="KO8" s="582"/>
      <c r="KP8" s="583"/>
      <c r="KQ8" s="282">
        <f t="shared" ref="KQ8:KQ71" si="41">IF($X8="Ne",0,IF(IF(JT8="",0,((30/(JS8*$F8)*(JS8*$F8-JT8))/30))+IF(JW8="",0,((30/(JV8*$F8)*(JV8*$F8-JW8))/30))+IF(JZ8="",0,((30/(JY8*$F8)*(JY8*$F8-JZ8))/30))+IF(KC8="",0,((30/(KB8*$F8)*(KB8*$F8-KC8))/30))+IF(KF8="",0,((30/(KE8*$F8)*(KE8*$F8-KF8))/30))+IF(KI8="",0,((30/(KH8*$F8)*(KH8*$F8-KI8))/30))+IF(KL8="",0,((30/(KK8*$F8)*(KK8*$F8-KL8))/30))+IF(KO8="",0,((30/(KN8*$F8)*(KN8*$F8-KO8))/30))&gt;($E8-1-BK8-CO8-DS8-EW8-GA8-HE8-II8-JM8),$E8-1-BK8-CO8-DS8-EW8-GA8-HE8-II8-JM8,IF(JT8="",0,((30/(JS8*$F8)*(JS8*$F8-JT8))/30))+IF(JW8="",0,((30/(JV8*$F8)*(JV8*$F8-JW8))/30))+IF(JZ8="",0,((30/(JY8*$F8)*(JY8*$F8-JZ8))/30))+IF(KC8="",0,((30/(KB8*$F8)*(KB8*$F8-KC8))/30))+IF(KF8="",0,((30/(KE8*$F8)*(KE8*$F8-KF8))/30))+IF(KI8="",0,((30/(KH8*$F8)*(KH8*$F8-KI8))/30))+IF(KL8="",0,((30/(KK8*$F8)*(KK8*$F8-KL8))/30))+IF(KO8="",0,((30/(KN8*$F8)*(KN8*$F8-KO8))/30))))</f>
        <v>0</v>
      </c>
      <c r="KR8" s="283">
        <f t="shared" ref="KR8:KR71" si="42">FLOOR(KQ8*$I8,1)</f>
        <v>0</v>
      </c>
      <c r="KS8" s="284">
        <f t="shared" ref="KS8:KS71" si="43">IF($X8="Ne",0,IF(OR($L8=0,$L8=""),0,IF(IF(JU8="Ano",IF(JT8="",0,((30/(JS8*$F8)*(JS8*$F8-JT8))/30)),0)+IF(JX8="Ano",IF(JW8="",0,((30/(JV8*$F8)*(JV8*$F8-JW8))/30)),0)+IF(KA8="Ano",IF(JZ8="",0,((30/(JY8*$F8)*(JY8*$F8-JZ8))/30)),0)+IF(KD8="Ano",IF(KC8="",0,((30/(KB8*$F8)*(KB8*$F8-KC8))/30)),0)+IF(KG8="Ano",IF(KF8="",0,((30/(KE8*$F8)*(KE8*$F8-KF8))/30)),0)+IF(KJ8="Ano",IF(KI8="",0,((30/(KH8*$F8)*(KH8*$F8-KI8))/30)),0)+IF(KM8="Ano",IF(KL8="",0,((30/(KK8*$F8)*(KK8*$F8-KL8))/30)),0)+IF(KP8="Ano",IF(KO8="",0,((30/(KN8*$F8)*(KN8*$F8-KO8))/30)),0)&gt;($L8-1-BM8-CQ8-DU8-EY8-GC8-HG8-IK8-JO8),($L8-1-BM8-CQ8-DU8-EY8-GC8-HG8-IK8-JO8),IF(JU8="Ano",IF(JT8="",0,((30/(JS8*$F8)*(JS8*$F8-JT8))/30)),0)+IF(JX8="Ano",IF(JW8="",0,((30/(JV8*$F8)*(JV8*$F8-JW8))/30)),0)+IF(KA8="Ano",IF(JZ8="",0,((30/(JY8*$F8)*(JY8*$F8-JZ8))/30)),0)+IF(KD8="Ano",IF(KC8="",0,((30/(KB8*$F8)*(KB8*$F8-KC8))/30)),0)+IF(KG8="Ano",IF(KF8="",0,((30/(KE8*$F8)*(KE8*$F8-KF8))/30)),0)+IF(KJ8="Ano",IF(KI8="",0,((30/(KH8*$F8)*(KH8*$F8-KI8))/30)),0)+IF(KM8="Ano",IF(KL8="",0,((30/(KK8*$F8)*(KK8*$F8-KL8))/30)),0)+IF(KP8="Ano",IF(KO8="",0,((30/(KN8*$F8)*(KN8*$F8-KO8))/30)),0))))</f>
        <v>0</v>
      </c>
      <c r="KT8" s="285">
        <f t="shared" ref="KT8:KT71" si="44">FLOOR(KS8*$M8,1)</f>
        <v>0</v>
      </c>
      <c r="KU8" s="23"/>
      <c r="KV8" s="23"/>
      <c r="KW8" s="589" t="s">
        <v>300</v>
      </c>
      <c r="KX8" s="595">
        <v>160</v>
      </c>
      <c r="KY8" s="591"/>
      <c r="KZ8" s="178"/>
      <c r="LA8" s="282">
        <f t="shared" ref="LA8:LA71" si="45">IF($KW8="Ne",0,IF(KY8="",0,((30/(KX8*F8)*(KX8*F8-KY8))/30)))</f>
        <v>0</v>
      </c>
      <c r="LB8" s="285">
        <f t="shared" si="0"/>
        <v>0</v>
      </c>
      <c r="LC8" s="284">
        <f t="shared" ref="LC8:LC71" si="46">IF(OR($L8=0,$L8=""),0,IF(KW8="Ano",IF(KZ8="Ano",LA8,0),0))</f>
        <v>0</v>
      </c>
      <c r="LD8" s="285">
        <f t="shared" ref="LD8:LD38" si="47">FLOOR(LC8*M8,1)</f>
        <v>0</v>
      </c>
      <c r="LE8" s="592"/>
      <c r="LF8" s="23"/>
      <c r="LG8" s="23"/>
      <c r="LH8" s="278">
        <f t="shared" si="1"/>
        <v>0</v>
      </c>
      <c r="LI8" s="279">
        <f t="shared" si="2"/>
        <v>0</v>
      </c>
      <c r="LJ8" s="284">
        <f t="shared" si="3"/>
        <v>0</v>
      </c>
      <c r="LK8" s="285">
        <f t="shared" si="4"/>
        <v>0</v>
      </c>
      <c r="LL8" s="280">
        <f t="shared" si="5"/>
        <v>0</v>
      </c>
      <c r="LM8" s="281">
        <f t="shared" si="6"/>
        <v>0</v>
      </c>
      <c r="LN8" s="284">
        <f t="shared" si="7"/>
        <v>0</v>
      </c>
      <c r="LO8" s="283">
        <f t="shared" si="8"/>
        <v>0</v>
      </c>
      <c r="LP8" s="420">
        <f t="shared" ref="LP8:LP71" si="48">IF(Q8=1,IF(E8=LH8,1,0),0)</f>
        <v>0</v>
      </c>
      <c r="LQ8" s="382">
        <f t="shared" ref="LQ8:LQ71" si="49">IF(Q8=1,Q8-LP8,0)</f>
        <v>0</v>
      </c>
      <c r="LR8" s="423"/>
      <c r="LS8" s="387"/>
      <c r="LT8" s="420">
        <f t="shared" ref="LT8:LT71" si="50">IF(S8=1,IF(X8="Ano",1,0),0)</f>
        <v>0</v>
      </c>
      <c r="LU8" s="382">
        <f t="shared" ref="LU8:LU71" si="51">IF(S8=1,S8-LT8,0)</f>
        <v>0</v>
      </c>
      <c r="LV8" s="26"/>
      <c r="LW8" s="26"/>
      <c r="LX8" s="23"/>
      <c r="MD8" s="26"/>
    </row>
    <row r="9" spans="1:342" s="26" customFormat="1" ht="16.5" customHeight="1" x14ac:dyDescent="0.25">
      <c r="B9" s="121" t="s">
        <v>5</v>
      </c>
      <c r="C9" s="1121"/>
      <c r="D9" s="1065"/>
      <c r="E9" s="327"/>
      <c r="F9" s="328"/>
      <c r="G9" s="329"/>
      <c r="H9" s="125"/>
      <c r="I9" s="115">
        <f>INT(ROUND(F9,2)*(IF(RIGHT(G9,1)="*",data!$J$3*H9+(IF(H9&gt;0, data!$K$3,0)),(IF(G9&gt;0,data!$J$3*RIGHT(G9,5)+data!$K$3,0)))))</f>
        <v>0</v>
      </c>
      <c r="J9" s="115">
        <f>IF(E9&gt;0,I9*E9,0)</f>
        <v>0</v>
      </c>
      <c r="K9" s="323"/>
      <c r="L9" s="322"/>
      <c r="M9" s="115">
        <f>INT(ROUND(F9,2)*(IF(J9&gt;0,(IF(K9="ano",data!$J$6,0)),0)))</f>
        <v>0</v>
      </c>
      <c r="N9" s="117">
        <f>IF(L9&gt;E9,M9*E9,M9*L9)</f>
        <v>0</v>
      </c>
      <c r="O9" s="126">
        <f>J9+N9</f>
        <v>0</v>
      </c>
      <c r="Q9" s="119" t="str">
        <f>IF(O9&gt;0,1,"")</f>
        <v/>
      </c>
      <c r="R9" s="120" t="s">
        <v>343</v>
      </c>
      <c r="S9" s="391" t="str">
        <f t="shared" ref="S9:S49" si="52">Q9</f>
        <v/>
      </c>
      <c r="T9" s="26">
        <f>IF(O9&gt;0,IF(ISTEXT(C9)=TRUE,0,1),0)</f>
        <v>0</v>
      </c>
      <c r="U9" s="26">
        <f>IF(H9&gt;0,IF(RIGHT(G9,1)="*",0,1),0)</f>
        <v>0</v>
      </c>
      <c r="V9" s="26">
        <f>IF(OR(G9=data!$I$18,G9=data!$I$19,G9=data!$I$20,G9=data!$I$21,G9=data!$I$22,G9=data!$I$23,G9=data!$I$24,G9=data!$I$25,G9=data!$I$26,G9=data!$I$27,G9=data!$I$28,G9=data!$I$29,G9=data!$I$30,G9=data!$I$31,G9=data!$I$32,G9=data!$I$33,G9=data!$I$34,G9=data!$I$35,G9=data!$I$36,G9=data!$I$37,G9=data!$I$38,G9=data!$I$39,G9=data!$I$40,G9=data!$I$41,G9=data!$I$42,G9=data!$I$43,G9=data!$I$44),1,0)</f>
        <v>0</v>
      </c>
      <c r="X9" s="179" t="s">
        <v>300</v>
      </c>
      <c r="Y9" s="10"/>
      <c r="Z9" s="10"/>
      <c r="AA9" s="171">
        <v>100</v>
      </c>
      <c r="AB9" s="336"/>
      <c r="AC9" s="227"/>
      <c r="AD9" s="171">
        <v>160</v>
      </c>
      <c r="AE9" s="336"/>
      <c r="AF9" s="227"/>
      <c r="AG9" s="171">
        <v>160</v>
      </c>
      <c r="AH9" s="336"/>
      <c r="AI9" s="227"/>
      <c r="AJ9" s="171">
        <v>160</v>
      </c>
      <c r="AK9" s="336"/>
      <c r="AL9" s="227"/>
      <c r="AM9" s="171">
        <v>160</v>
      </c>
      <c r="AN9" s="336"/>
      <c r="AO9" s="227"/>
      <c r="AP9" s="171">
        <v>160</v>
      </c>
      <c r="AQ9" s="336"/>
      <c r="AR9" s="227"/>
      <c r="AS9" s="171">
        <v>160</v>
      </c>
      <c r="AT9" s="336"/>
      <c r="AU9" s="227"/>
      <c r="AV9" s="171">
        <v>160</v>
      </c>
      <c r="AW9" s="336"/>
      <c r="AX9" s="227"/>
      <c r="AY9" s="171">
        <v>160</v>
      </c>
      <c r="AZ9" s="336"/>
      <c r="BA9" s="227"/>
      <c r="BB9" s="171">
        <v>160</v>
      </c>
      <c r="BC9" s="336"/>
      <c r="BD9" s="227"/>
      <c r="BE9" s="171">
        <v>160</v>
      </c>
      <c r="BF9" s="336"/>
      <c r="BG9" s="227"/>
      <c r="BH9" s="171">
        <v>160</v>
      </c>
      <c r="BI9" s="336"/>
      <c r="BJ9" s="227"/>
      <c r="BK9" s="374">
        <f t="shared" si="9"/>
        <v>0</v>
      </c>
      <c r="BL9" s="285">
        <f t="shared" si="10"/>
        <v>0</v>
      </c>
      <c r="BM9" s="284">
        <f t="shared" si="11"/>
        <v>0</v>
      </c>
      <c r="BN9" s="285">
        <f t="shared" si="12"/>
        <v>0</v>
      </c>
      <c r="BO9" s="4"/>
      <c r="BP9" s="4"/>
      <c r="BQ9" s="167">
        <v>160</v>
      </c>
      <c r="BR9" s="335"/>
      <c r="BS9" s="180"/>
      <c r="BT9" s="167">
        <v>160</v>
      </c>
      <c r="BU9" s="335"/>
      <c r="BV9" s="180"/>
      <c r="BW9" s="167">
        <v>160</v>
      </c>
      <c r="BX9" s="335"/>
      <c r="BY9" s="180"/>
      <c r="BZ9" s="167">
        <v>160</v>
      </c>
      <c r="CA9" s="335"/>
      <c r="CB9" s="180"/>
      <c r="CC9" s="167">
        <v>160</v>
      </c>
      <c r="CD9" s="335"/>
      <c r="CE9" s="180"/>
      <c r="CF9" s="167">
        <v>160</v>
      </c>
      <c r="CG9" s="335"/>
      <c r="CH9" s="180"/>
      <c r="CI9" s="167">
        <v>160</v>
      </c>
      <c r="CJ9" s="335"/>
      <c r="CK9" s="180"/>
      <c r="CL9" s="167">
        <v>160</v>
      </c>
      <c r="CM9" s="335"/>
      <c r="CN9" s="180"/>
      <c r="CO9" s="282">
        <f t="shared" si="13"/>
        <v>0</v>
      </c>
      <c r="CP9" s="283">
        <f t="shared" si="14"/>
        <v>0</v>
      </c>
      <c r="CQ9" s="284">
        <f t="shared" si="15"/>
        <v>0</v>
      </c>
      <c r="CR9" s="285">
        <f t="shared" si="16"/>
        <v>0</v>
      </c>
      <c r="CS9" s="4"/>
      <c r="CT9" s="4"/>
      <c r="CU9" s="167">
        <v>160</v>
      </c>
      <c r="CV9" s="335"/>
      <c r="CW9" s="180"/>
      <c r="CX9" s="167">
        <v>160</v>
      </c>
      <c r="CY9" s="335"/>
      <c r="CZ9" s="180"/>
      <c r="DA9" s="167">
        <v>160</v>
      </c>
      <c r="DB9" s="335"/>
      <c r="DC9" s="180"/>
      <c r="DD9" s="167">
        <v>160</v>
      </c>
      <c r="DE9" s="335"/>
      <c r="DF9" s="180"/>
      <c r="DG9" s="167">
        <v>160</v>
      </c>
      <c r="DH9" s="335"/>
      <c r="DI9" s="180"/>
      <c r="DJ9" s="167">
        <v>160</v>
      </c>
      <c r="DK9" s="335"/>
      <c r="DL9" s="180"/>
      <c r="DM9" s="167">
        <v>160</v>
      </c>
      <c r="DN9" s="335"/>
      <c r="DO9" s="180"/>
      <c r="DP9" s="167">
        <v>160</v>
      </c>
      <c r="DQ9" s="335"/>
      <c r="DR9" s="180"/>
      <c r="DS9" s="282">
        <f t="shared" si="17"/>
        <v>0</v>
      </c>
      <c r="DT9" s="283">
        <f t="shared" si="18"/>
        <v>0</v>
      </c>
      <c r="DU9" s="284">
        <f t="shared" si="19"/>
        <v>0</v>
      </c>
      <c r="DV9" s="285">
        <f t="shared" si="20"/>
        <v>0</v>
      </c>
      <c r="DW9" s="4"/>
      <c r="DX9" s="4"/>
      <c r="DY9" s="167">
        <v>160</v>
      </c>
      <c r="DZ9" s="335"/>
      <c r="EA9" s="180"/>
      <c r="EB9" s="167">
        <v>160</v>
      </c>
      <c r="EC9" s="335"/>
      <c r="ED9" s="180"/>
      <c r="EE9" s="167">
        <v>160</v>
      </c>
      <c r="EF9" s="335"/>
      <c r="EG9" s="180"/>
      <c r="EH9" s="167">
        <v>160</v>
      </c>
      <c r="EI9" s="335"/>
      <c r="EJ9" s="180"/>
      <c r="EK9" s="167">
        <v>160</v>
      </c>
      <c r="EL9" s="335"/>
      <c r="EM9" s="180"/>
      <c r="EN9" s="167">
        <v>160</v>
      </c>
      <c r="EO9" s="335"/>
      <c r="EP9" s="180"/>
      <c r="EQ9" s="167">
        <v>160</v>
      </c>
      <c r="ER9" s="335"/>
      <c r="ES9" s="180"/>
      <c r="ET9" s="167">
        <v>160</v>
      </c>
      <c r="EU9" s="335"/>
      <c r="EV9" s="180"/>
      <c r="EW9" s="282">
        <f t="shared" si="21"/>
        <v>0</v>
      </c>
      <c r="EX9" s="283">
        <f t="shared" si="22"/>
        <v>0</v>
      </c>
      <c r="EY9" s="284">
        <f t="shared" si="23"/>
        <v>0</v>
      </c>
      <c r="EZ9" s="285">
        <f t="shared" si="24"/>
        <v>0</v>
      </c>
      <c r="FA9" s="4"/>
      <c r="FB9" s="4"/>
      <c r="FC9" s="167">
        <v>160</v>
      </c>
      <c r="FD9" s="335"/>
      <c r="FE9" s="180"/>
      <c r="FF9" s="167">
        <v>160</v>
      </c>
      <c r="FG9" s="335"/>
      <c r="FH9" s="180"/>
      <c r="FI9" s="167">
        <v>160</v>
      </c>
      <c r="FJ9" s="335"/>
      <c r="FK9" s="180"/>
      <c r="FL9" s="167">
        <v>160</v>
      </c>
      <c r="FM9" s="335"/>
      <c r="FN9" s="180"/>
      <c r="FO9" s="167">
        <v>160</v>
      </c>
      <c r="FP9" s="335"/>
      <c r="FQ9" s="180"/>
      <c r="FR9" s="167">
        <v>160</v>
      </c>
      <c r="FS9" s="335"/>
      <c r="FT9" s="180"/>
      <c r="FU9" s="167">
        <v>160</v>
      </c>
      <c r="FV9" s="335"/>
      <c r="FW9" s="180"/>
      <c r="FX9" s="167">
        <v>160</v>
      </c>
      <c r="FY9" s="335"/>
      <c r="FZ9" s="180"/>
      <c r="GA9" s="282">
        <f t="shared" si="25"/>
        <v>0</v>
      </c>
      <c r="GB9" s="283">
        <f t="shared" si="26"/>
        <v>0</v>
      </c>
      <c r="GC9" s="284">
        <f t="shared" si="27"/>
        <v>0</v>
      </c>
      <c r="GD9" s="285">
        <f t="shared" si="28"/>
        <v>0</v>
      </c>
      <c r="GE9" s="4"/>
      <c r="GF9" s="4"/>
      <c r="GG9" s="167">
        <v>160</v>
      </c>
      <c r="GH9" s="335"/>
      <c r="GI9" s="180"/>
      <c r="GJ9" s="167">
        <v>160</v>
      </c>
      <c r="GK9" s="335"/>
      <c r="GL9" s="180"/>
      <c r="GM9" s="167">
        <v>160</v>
      </c>
      <c r="GN9" s="335"/>
      <c r="GO9" s="180"/>
      <c r="GP9" s="167">
        <v>160</v>
      </c>
      <c r="GQ9" s="335"/>
      <c r="GR9" s="180"/>
      <c r="GS9" s="167">
        <v>160</v>
      </c>
      <c r="GT9" s="335"/>
      <c r="GU9" s="180"/>
      <c r="GV9" s="167">
        <v>160</v>
      </c>
      <c r="GW9" s="335"/>
      <c r="GX9" s="180"/>
      <c r="GY9" s="167">
        <v>160</v>
      </c>
      <c r="GZ9" s="335"/>
      <c r="HA9" s="180"/>
      <c r="HB9" s="167">
        <v>160</v>
      </c>
      <c r="HC9" s="335"/>
      <c r="HD9" s="180"/>
      <c r="HE9" s="282">
        <f t="shared" si="29"/>
        <v>0</v>
      </c>
      <c r="HF9" s="283">
        <f t="shared" si="30"/>
        <v>0</v>
      </c>
      <c r="HG9" s="284">
        <f t="shared" si="31"/>
        <v>0</v>
      </c>
      <c r="HH9" s="285">
        <f t="shared" si="32"/>
        <v>0</v>
      </c>
      <c r="HI9" s="4"/>
      <c r="HJ9" s="4"/>
      <c r="HK9" s="167">
        <v>160</v>
      </c>
      <c r="HL9" s="335"/>
      <c r="HM9" s="180"/>
      <c r="HN9" s="167">
        <v>160</v>
      </c>
      <c r="HO9" s="335"/>
      <c r="HP9" s="180"/>
      <c r="HQ9" s="167">
        <v>160</v>
      </c>
      <c r="HR9" s="335"/>
      <c r="HS9" s="180"/>
      <c r="HT9" s="167">
        <v>160</v>
      </c>
      <c r="HU9" s="335"/>
      <c r="HV9" s="180"/>
      <c r="HW9" s="167">
        <v>160</v>
      </c>
      <c r="HX9" s="335"/>
      <c r="HY9" s="180"/>
      <c r="HZ9" s="167">
        <v>160</v>
      </c>
      <c r="IA9" s="335"/>
      <c r="IB9" s="180"/>
      <c r="IC9" s="167">
        <v>160</v>
      </c>
      <c r="ID9" s="335"/>
      <c r="IE9" s="180"/>
      <c r="IF9" s="167">
        <v>160</v>
      </c>
      <c r="IG9" s="335"/>
      <c r="IH9" s="180"/>
      <c r="II9" s="282">
        <f t="shared" si="33"/>
        <v>0</v>
      </c>
      <c r="IJ9" s="283">
        <f t="shared" si="34"/>
        <v>0</v>
      </c>
      <c r="IK9" s="284">
        <f t="shared" si="35"/>
        <v>0</v>
      </c>
      <c r="IL9" s="285">
        <f t="shared" si="36"/>
        <v>0</v>
      </c>
      <c r="IM9" s="4"/>
      <c r="IN9" s="4"/>
      <c r="IO9" s="167">
        <v>160</v>
      </c>
      <c r="IP9" s="335"/>
      <c r="IQ9" s="180"/>
      <c r="IR9" s="167">
        <v>160</v>
      </c>
      <c r="IS9" s="335"/>
      <c r="IT9" s="180"/>
      <c r="IU9" s="167">
        <v>160</v>
      </c>
      <c r="IV9" s="335"/>
      <c r="IW9" s="180"/>
      <c r="IX9" s="167">
        <v>160</v>
      </c>
      <c r="IY9" s="335"/>
      <c r="IZ9" s="180"/>
      <c r="JA9" s="167">
        <v>160</v>
      </c>
      <c r="JB9" s="335"/>
      <c r="JC9" s="180"/>
      <c r="JD9" s="167">
        <v>160</v>
      </c>
      <c r="JE9" s="335"/>
      <c r="JF9" s="180"/>
      <c r="JG9" s="167">
        <v>160</v>
      </c>
      <c r="JH9" s="335"/>
      <c r="JI9" s="180"/>
      <c r="JJ9" s="167">
        <v>160</v>
      </c>
      <c r="JK9" s="335"/>
      <c r="JL9" s="180"/>
      <c r="JM9" s="282">
        <f t="shared" si="37"/>
        <v>0</v>
      </c>
      <c r="JN9" s="283">
        <f t="shared" si="38"/>
        <v>0</v>
      </c>
      <c r="JO9" s="284">
        <f t="shared" si="39"/>
        <v>0</v>
      </c>
      <c r="JP9" s="285">
        <f t="shared" si="40"/>
        <v>0</v>
      </c>
      <c r="JQ9" s="4"/>
      <c r="JR9" s="4"/>
      <c r="JS9" s="167">
        <v>160</v>
      </c>
      <c r="JT9" s="335"/>
      <c r="JU9" s="180"/>
      <c r="JV9" s="167">
        <v>160</v>
      </c>
      <c r="JW9" s="335"/>
      <c r="JX9" s="180"/>
      <c r="JY9" s="167">
        <v>160</v>
      </c>
      <c r="JZ9" s="335"/>
      <c r="KA9" s="180"/>
      <c r="KB9" s="167">
        <v>160</v>
      </c>
      <c r="KC9" s="335"/>
      <c r="KD9" s="180"/>
      <c r="KE9" s="167">
        <v>160</v>
      </c>
      <c r="KF9" s="335"/>
      <c r="KG9" s="180"/>
      <c r="KH9" s="167">
        <v>160</v>
      </c>
      <c r="KI9" s="335"/>
      <c r="KJ9" s="180"/>
      <c r="KK9" s="167">
        <v>160</v>
      </c>
      <c r="KL9" s="335"/>
      <c r="KM9" s="180"/>
      <c r="KN9" s="167">
        <v>160</v>
      </c>
      <c r="KO9" s="335"/>
      <c r="KP9" s="180"/>
      <c r="KQ9" s="282">
        <f t="shared" si="41"/>
        <v>0</v>
      </c>
      <c r="KR9" s="283">
        <f t="shared" si="42"/>
        <v>0</v>
      </c>
      <c r="KS9" s="284">
        <f t="shared" si="43"/>
        <v>0</v>
      </c>
      <c r="KT9" s="285">
        <f t="shared" si="44"/>
        <v>0</v>
      </c>
      <c r="KU9" s="4"/>
      <c r="KV9" s="4"/>
      <c r="KW9" s="287" t="s">
        <v>300</v>
      </c>
      <c r="KX9" s="365">
        <v>160</v>
      </c>
      <c r="KY9" s="335"/>
      <c r="KZ9" s="180"/>
      <c r="LA9" s="282">
        <f t="shared" si="45"/>
        <v>0</v>
      </c>
      <c r="LB9" s="285">
        <f t="shared" si="0"/>
        <v>0</v>
      </c>
      <c r="LC9" s="284">
        <f t="shared" si="46"/>
        <v>0</v>
      </c>
      <c r="LD9" s="285">
        <f t="shared" si="47"/>
        <v>0</v>
      </c>
      <c r="LE9" s="297"/>
      <c r="LF9" s="4"/>
      <c r="LG9" s="4"/>
      <c r="LH9" s="278">
        <f t="shared" si="1"/>
        <v>0</v>
      </c>
      <c r="LI9" s="279">
        <f t="shared" si="2"/>
        <v>0</v>
      </c>
      <c r="LJ9" s="284">
        <f t="shared" si="3"/>
        <v>0</v>
      </c>
      <c r="LK9" s="285">
        <f t="shared" si="4"/>
        <v>0</v>
      </c>
      <c r="LL9" s="280">
        <f t="shared" si="5"/>
        <v>0</v>
      </c>
      <c r="LM9" s="281">
        <f t="shared" si="6"/>
        <v>0</v>
      </c>
      <c r="LN9" s="284">
        <f t="shared" si="7"/>
        <v>0</v>
      </c>
      <c r="LO9" s="283">
        <f t="shared" si="8"/>
        <v>0</v>
      </c>
      <c r="LP9" s="420">
        <f t="shared" si="48"/>
        <v>0</v>
      </c>
      <c r="LQ9" s="382">
        <f t="shared" si="49"/>
        <v>0</v>
      </c>
      <c r="LR9" s="423" t="s">
        <v>343</v>
      </c>
      <c r="LS9" s="387" t="s">
        <v>343</v>
      </c>
      <c r="LT9" s="420">
        <f t="shared" si="50"/>
        <v>0</v>
      </c>
      <c r="LU9" s="382">
        <f t="shared" si="51"/>
        <v>0</v>
      </c>
      <c r="LX9" s="4"/>
    </row>
    <row r="10" spans="1:342" s="28" customFormat="1" ht="15" hidden="1" customHeight="1" x14ac:dyDescent="0.25">
      <c r="A10" s="26"/>
      <c r="B10" s="121"/>
      <c r="C10" s="604"/>
      <c r="D10" s="605"/>
      <c r="E10" s="609"/>
      <c r="F10" s="607"/>
      <c r="G10" s="608"/>
      <c r="H10" s="122"/>
      <c r="I10" s="115">
        <f>INT(ROUND(F10,2)*(IF(RIGHT(G10,1)="*",data!$J$3*H10+(IF(H10&gt;0, data!$K$3,0)),(IF(G10&gt;0,data!$J$3*RIGHT(G10,5)+data!$K$3,0)))))</f>
        <v>0</v>
      </c>
      <c r="J10" s="115"/>
      <c r="K10" s="560"/>
      <c r="L10" s="553"/>
      <c r="M10" s="115">
        <f>INT(ROUND(F10,2)*(IF(J10&gt;0,(IF(K10="ano",data!$J$6,0)),0)))</f>
        <v>0</v>
      </c>
      <c r="N10" s="117"/>
      <c r="O10" s="126"/>
      <c r="P10" s="26"/>
      <c r="Q10" s="119"/>
      <c r="R10" s="120"/>
      <c r="S10" s="391"/>
      <c r="V10" s="26">
        <f>IF(OR(G10=data!$I$18,G10=data!$I$19,G10=data!$I$20,G10=data!$I$21,G10=data!$I$22,G10=data!$I$23,G10=data!$I$24,G10=data!$I$25,G10=data!$I$26,G10=data!$I$27,G10=data!$I$28,G10=data!$I$29,G10=data!$I$30,G10=data!$I$31,G10=data!$I$32,G10=data!$I$33,G10=data!$I$34,G10=data!$I$35,G10=data!$I$36,G10=data!$I$37,G10=data!$I$38,G10=data!$I$39,G10=data!$I$40,G10=data!$I$41,G10=data!$I$42,G10=data!$I$43,G10=data!$I$44),1,0)</f>
        <v>0</v>
      </c>
      <c r="W10" s="26"/>
      <c r="X10" s="176" t="s">
        <v>300</v>
      </c>
      <c r="Y10" s="10"/>
      <c r="Z10" s="10"/>
      <c r="AA10" s="578">
        <v>160</v>
      </c>
      <c r="AB10" s="579"/>
      <c r="AC10" s="580"/>
      <c r="AD10" s="578">
        <v>160</v>
      </c>
      <c r="AE10" s="579"/>
      <c r="AF10" s="580"/>
      <c r="AG10" s="578">
        <v>160</v>
      </c>
      <c r="AH10" s="579"/>
      <c r="AI10" s="580"/>
      <c r="AJ10" s="578">
        <v>160</v>
      </c>
      <c r="AK10" s="579"/>
      <c r="AL10" s="580"/>
      <c r="AM10" s="578">
        <v>160</v>
      </c>
      <c r="AN10" s="579"/>
      <c r="AO10" s="580"/>
      <c r="AP10" s="578">
        <v>160</v>
      </c>
      <c r="AQ10" s="579"/>
      <c r="AR10" s="580"/>
      <c r="AS10" s="578">
        <v>160</v>
      </c>
      <c r="AT10" s="579"/>
      <c r="AU10" s="580"/>
      <c r="AV10" s="578">
        <v>160</v>
      </c>
      <c r="AW10" s="579"/>
      <c r="AX10" s="580"/>
      <c r="AY10" s="578">
        <v>160</v>
      </c>
      <c r="AZ10" s="579"/>
      <c r="BA10" s="580"/>
      <c r="BB10" s="578">
        <v>160</v>
      </c>
      <c r="BC10" s="579"/>
      <c r="BD10" s="580"/>
      <c r="BE10" s="578">
        <v>160</v>
      </c>
      <c r="BF10" s="579"/>
      <c r="BG10" s="580"/>
      <c r="BH10" s="578">
        <v>160</v>
      </c>
      <c r="BI10" s="579"/>
      <c r="BJ10" s="580"/>
      <c r="BK10" s="374">
        <f t="shared" si="9"/>
        <v>0</v>
      </c>
      <c r="BL10" s="285">
        <f t="shared" si="10"/>
        <v>0</v>
      </c>
      <c r="BM10" s="284">
        <f t="shared" si="11"/>
        <v>0</v>
      </c>
      <c r="BN10" s="285">
        <f t="shared" si="12"/>
        <v>0</v>
      </c>
      <c r="BO10" s="23"/>
      <c r="BP10" s="23"/>
      <c r="BQ10" s="177">
        <v>160</v>
      </c>
      <c r="BR10" s="591"/>
      <c r="BS10" s="178"/>
      <c r="BT10" s="177">
        <v>160</v>
      </c>
      <c r="BU10" s="591"/>
      <c r="BV10" s="178"/>
      <c r="BW10" s="177">
        <v>160</v>
      </c>
      <c r="BX10" s="591"/>
      <c r="BY10" s="178"/>
      <c r="BZ10" s="177">
        <v>160</v>
      </c>
      <c r="CA10" s="591"/>
      <c r="CB10" s="178"/>
      <c r="CC10" s="177">
        <v>160</v>
      </c>
      <c r="CD10" s="591"/>
      <c r="CE10" s="178"/>
      <c r="CF10" s="177">
        <v>160</v>
      </c>
      <c r="CG10" s="591"/>
      <c r="CH10" s="178"/>
      <c r="CI10" s="177">
        <v>160</v>
      </c>
      <c r="CJ10" s="591"/>
      <c r="CK10" s="178"/>
      <c r="CL10" s="177">
        <v>160</v>
      </c>
      <c r="CM10" s="591"/>
      <c r="CN10" s="178"/>
      <c r="CO10" s="282">
        <f t="shared" si="13"/>
        <v>0</v>
      </c>
      <c r="CP10" s="283">
        <f t="shared" si="14"/>
        <v>0</v>
      </c>
      <c r="CQ10" s="284">
        <f t="shared" si="15"/>
        <v>0</v>
      </c>
      <c r="CR10" s="285">
        <f t="shared" si="16"/>
        <v>0</v>
      </c>
      <c r="CS10" s="23"/>
      <c r="CT10" s="23"/>
      <c r="CU10" s="177">
        <v>160</v>
      </c>
      <c r="CV10" s="591"/>
      <c r="CW10" s="178"/>
      <c r="CX10" s="177">
        <v>160</v>
      </c>
      <c r="CY10" s="591"/>
      <c r="CZ10" s="178"/>
      <c r="DA10" s="177">
        <v>160</v>
      </c>
      <c r="DB10" s="591"/>
      <c r="DC10" s="178"/>
      <c r="DD10" s="177">
        <v>160</v>
      </c>
      <c r="DE10" s="591"/>
      <c r="DF10" s="178"/>
      <c r="DG10" s="177">
        <v>160</v>
      </c>
      <c r="DH10" s="591"/>
      <c r="DI10" s="178"/>
      <c r="DJ10" s="177">
        <v>160</v>
      </c>
      <c r="DK10" s="591"/>
      <c r="DL10" s="178"/>
      <c r="DM10" s="177">
        <v>160</v>
      </c>
      <c r="DN10" s="591"/>
      <c r="DO10" s="178"/>
      <c r="DP10" s="177">
        <v>160</v>
      </c>
      <c r="DQ10" s="591"/>
      <c r="DR10" s="178"/>
      <c r="DS10" s="282">
        <f t="shared" si="17"/>
        <v>0</v>
      </c>
      <c r="DT10" s="283">
        <f t="shared" si="18"/>
        <v>0</v>
      </c>
      <c r="DU10" s="284">
        <f t="shared" si="19"/>
        <v>0</v>
      </c>
      <c r="DV10" s="285">
        <f t="shared" si="20"/>
        <v>0</v>
      </c>
      <c r="DW10" s="23"/>
      <c r="DX10" s="23"/>
      <c r="DY10" s="177">
        <v>160</v>
      </c>
      <c r="DZ10" s="591"/>
      <c r="EA10" s="178"/>
      <c r="EB10" s="177">
        <v>160</v>
      </c>
      <c r="EC10" s="591"/>
      <c r="ED10" s="178"/>
      <c r="EE10" s="177">
        <v>160</v>
      </c>
      <c r="EF10" s="591"/>
      <c r="EG10" s="178"/>
      <c r="EH10" s="177">
        <v>160</v>
      </c>
      <c r="EI10" s="591"/>
      <c r="EJ10" s="178"/>
      <c r="EK10" s="177">
        <v>160</v>
      </c>
      <c r="EL10" s="591"/>
      <c r="EM10" s="178"/>
      <c r="EN10" s="177">
        <v>160</v>
      </c>
      <c r="EO10" s="591"/>
      <c r="EP10" s="178"/>
      <c r="EQ10" s="177">
        <v>160</v>
      </c>
      <c r="ER10" s="591"/>
      <c r="ES10" s="178"/>
      <c r="ET10" s="177">
        <v>160</v>
      </c>
      <c r="EU10" s="591"/>
      <c r="EV10" s="178"/>
      <c r="EW10" s="282">
        <f t="shared" si="21"/>
        <v>0</v>
      </c>
      <c r="EX10" s="283">
        <f t="shared" si="22"/>
        <v>0</v>
      </c>
      <c r="EY10" s="284">
        <f t="shared" si="23"/>
        <v>0</v>
      </c>
      <c r="EZ10" s="285">
        <f t="shared" si="24"/>
        <v>0</v>
      </c>
      <c r="FA10" s="23"/>
      <c r="FB10" s="23"/>
      <c r="FC10" s="177">
        <v>160</v>
      </c>
      <c r="FD10" s="591"/>
      <c r="FE10" s="178"/>
      <c r="FF10" s="177">
        <v>160</v>
      </c>
      <c r="FG10" s="591"/>
      <c r="FH10" s="178"/>
      <c r="FI10" s="177">
        <v>160</v>
      </c>
      <c r="FJ10" s="591"/>
      <c r="FK10" s="178"/>
      <c r="FL10" s="177">
        <v>160</v>
      </c>
      <c r="FM10" s="591"/>
      <c r="FN10" s="178"/>
      <c r="FO10" s="177">
        <v>160</v>
      </c>
      <c r="FP10" s="591"/>
      <c r="FQ10" s="178"/>
      <c r="FR10" s="177">
        <v>160</v>
      </c>
      <c r="FS10" s="591"/>
      <c r="FT10" s="178"/>
      <c r="FU10" s="177">
        <v>160</v>
      </c>
      <c r="FV10" s="591"/>
      <c r="FW10" s="178"/>
      <c r="FX10" s="177">
        <v>160</v>
      </c>
      <c r="FY10" s="591"/>
      <c r="FZ10" s="178"/>
      <c r="GA10" s="282">
        <f t="shared" si="25"/>
        <v>0</v>
      </c>
      <c r="GB10" s="283">
        <f t="shared" si="26"/>
        <v>0</v>
      </c>
      <c r="GC10" s="284">
        <f t="shared" si="27"/>
        <v>0</v>
      </c>
      <c r="GD10" s="285">
        <f t="shared" si="28"/>
        <v>0</v>
      </c>
      <c r="GE10" s="23"/>
      <c r="GF10" s="23"/>
      <c r="GG10" s="177">
        <v>160</v>
      </c>
      <c r="GH10" s="591"/>
      <c r="GI10" s="178"/>
      <c r="GJ10" s="177">
        <v>160</v>
      </c>
      <c r="GK10" s="591"/>
      <c r="GL10" s="178"/>
      <c r="GM10" s="177">
        <v>160</v>
      </c>
      <c r="GN10" s="591"/>
      <c r="GO10" s="178"/>
      <c r="GP10" s="177">
        <v>160</v>
      </c>
      <c r="GQ10" s="591"/>
      <c r="GR10" s="178"/>
      <c r="GS10" s="177">
        <v>160</v>
      </c>
      <c r="GT10" s="591"/>
      <c r="GU10" s="178"/>
      <c r="GV10" s="177">
        <v>160</v>
      </c>
      <c r="GW10" s="591"/>
      <c r="GX10" s="178"/>
      <c r="GY10" s="177">
        <v>160</v>
      </c>
      <c r="GZ10" s="591"/>
      <c r="HA10" s="178"/>
      <c r="HB10" s="177">
        <v>160</v>
      </c>
      <c r="HC10" s="591"/>
      <c r="HD10" s="178"/>
      <c r="HE10" s="282">
        <f t="shared" si="29"/>
        <v>0</v>
      </c>
      <c r="HF10" s="283">
        <f t="shared" si="30"/>
        <v>0</v>
      </c>
      <c r="HG10" s="284">
        <f t="shared" si="31"/>
        <v>0</v>
      </c>
      <c r="HH10" s="285">
        <f t="shared" si="32"/>
        <v>0</v>
      </c>
      <c r="HI10" s="23"/>
      <c r="HJ10" s="23"/>
      <c r="HK10" s="177">
        <v>160</v>
      </c>
      <c r="HL10" s="591"/>
      <c r="HM10" s="178"/>
      <c r="HN10" s="177">
        <v>160</v>
      </c>
      <c r="HO10" s="591"/>
      <c r="HP10" s="178"/>
      <c r="HQ10" s="177">
        <v>160</v>
      </c>
      <c r="HR10" s="591"/>
      <c r="HS10" s="178"/>
      <c r="HT10" s="177">
        <v>160</v>
      </c>
      <c r="HU10" s="591"/>
      <c r="HV10" s="178"/>
      <c r="HW10" s="177">
        <v>160</v>
      </c>
      <c r="HX10" s="591"/>
      <c r="HY10" s="178"/>
      <c r="HZ10" s="177">
        <v>160</v>
      </c>
      <c r="IA10" s="591"/>
      <c r="IB10" s="178"/>
      <c r="IC10" s="177">
        <v>160</v>
      </c>
      <c r="ID10" s="591"/>
      <c r="IE10" s="178"/>
      <c r="IF10" s="177">
        <v>160</v>
      </c>
      <c r="IG10" s="591"/>
      <c r="IH10" s="178"/>
      <c r="II10" s="282">
        <f t="shared" si="33"/>
        <v>0</v>
      </c>
      <c r="IJ10" s="283">
        <f t="shared" si="34"/>
        <v>0</v>
      </c>
      <c r="IK10" s="284">
        <f t="shared" si="35"/>
        <v>0</v>
      </c>
      <c r="IL10" s="285">
        <f t="shared" si="36"/>
        <v>0</v>
      </c>
      <c r="IM10" s="23"/>
      <c r="IN10" s="23"/>
      <c r="IO10" s="177">
        <v>160</v>
      </c>
      <c r="IP10" s="591"/>
      <c r="IQ10" s="178"/>
      <c r="IR10" s="177">
        <v>160</v>
      </c>
      <c r="IS10" s="591"/>
      <c r="IT10" s="178"/>
      <c r="IU10" s="177">
        <v>160</v>
      </c>
      <c r="IV10" s="591"/>
      <c r="IW10" s="178"/>
      <c r="IX10" s="177">
        <v>160</v>
      </c>
      <c r="IY10" s="591"/>
      <c r="IZ10" s="178"/>
      <c r="JA10" s="177">
        <v>160</v>
      </c>
      <c r="JB10" s="591"/>
      <c r="JC10" s="178"/>
      <c r="JD10" s="177">
        <v>160</v>
      </c>
      <c r="JE10" s="591"/>
      <c r="JF10" s="178"/>
      <c r="JG10" s="177">
        <v>160</v>
      </c>
      <c r="JH10" s="591"/>
      <c r="JI10" s="178"/>
      <c r="JJ10" s="177">
        <v>160</v>
      </c>
      <c r="JK10" s="591"/>
      <c r="JL10" s="178"/>
      <c r="JM10" s="282">
        <f t="shared" si="37"/>
        <v>0</v>
      </c>
      <c r="JN10" s="283">
        <f t="shared" si="38"/>
        <v>0</v>
      </c>
      <c r="JO10" s="284">
        <f t="shared" si="39"/>
        <v>0</v>
      </c>
      <c r="JP10" s="285">
        <f t="shared" si="40"/>
        <v>0</v>
      </c>
      <c r="JQ10" s="23"/>
      <c r="JR10" s="23"/>
      <c r="JS10" s="177">
        <v>160</v>
      </c>
      <c r="JT10" s="591"/>
      <c r="JU10" s="178"/>
      <c r="JV10" s="177">
        <v>160</v>
      </c>
      <c r="JW10" s="591"/>
      <c r="JX10" s="178"/>
      <c r="JY10" s="177">
        <v>160</v>
      </c>
      <c r="JZ10" s="591"/>
      <c r="KA10" s="178"/>
      <c r="KB10" s="177">
        <v>160</v>
      </c>
      <c r="KC10" s="591"/>
      <c r="KD10" s="178"/>
      <c r="KE10" s="177">
        <v>160</v>
      </c>
      <c r="KF10" s="591"/>
      <c r="KG10" s="178"/>
      <c r="KH10" s="177">
        <v>160</v>
      </c>
      <c r="KI10" s="591"/>
      <c r="KJ10" s="178"/>
      <c r="KK10" s="177">
        <v>160</v>
      </c>
      <c r="KL10" s="591"/>
      <c r="KM10" s="178"/>
      <c r="KN10" s="177">
        <v>160</v>
      </c>
      <c r="KO10" s="591"/>
      <c r="KP10" s="178"/>
      <c r="KQ10" s="282">
        <f t="shared" si="41"/>
        <v>0</v>
      </c>
      <c r="KR10" s="283">
        <f t="shared" si="42"/>
        <v>0</v>
      </c>
      <c r="KS10" s="284">
        <f t="shared" si="43"/>
        <v>0</v>
      </c>
      <c r="KT10" s="285">
        <f t="shared" si="44"/>
        <v>0</v>
      </c>
      <c r="KU10" s="23"/>
      <c r="KV10" s="23"/>
      <c r="KW10" s="589" t="s">
        <v>300</v>
      </c>
      <c r="KX10" s="595">
        <v>160</v>
      </c>
      <c r="KY10" s="591"/>
      <c r="KZ10" s="178"/>
      <c r="LA10" s="282">
        <f t="shared" si="45"/>
        <v>0</v>
      </c>
      <c r="LB10" s="285">
        <f t="shared" si="0"/>
        <v>0</v>
      </c>
      <c r="LC10" s="284">
        <f t="shared" si="46"/>
        <v>0</v>
      </c>
      <c r="LD10" s="285">
        <f t="shared" si="47"/>
        <v>0</v>
      </c>
      <c r="LE10" s="592"/>
      <c r="LF10" s="23"/>
      <c r="LG10" s="23"/>
      <c r="LH10" s="278">
        <f t="shared" si="1"/>
        <v>0</v>
      </c>
      <c r="LI10" s="279">
        <f t="shared" si="2"/>
        <v>0</v>
      </c>
      <c r="LJ10" s="284">
        <f t="shared" si="3"/>
        <v>0</v>
      </c>
      <c r="LK10" s="285">
        <f t="shared" si="4"/>
        <v>0</v>
      </c>
      <c r="LL10" s="280">
        <f t="shared" si="5"/>
        <v>0</v>
      </c>
      <c r="LM10" s="281">
        <f t="shared" si="6"/>
        <v>0</v>
      </c>
      <c r="LN10" s="284">
        <f t="shared" si="7"/>
        <v>0</v>
      </c>
      <c r="LO10" s="283">
        <f t="shared" si="8"/>
        <v>0</v>
      </c>
      <c r="LP10" s="420">
        <f t="shared" si="48"/>
        <v>0</v>
      </c>
      <c r="LQ10" s="382">
        <f t="shared" si="49"/>
        <v>0</v>
      </c>
      <c r="LR10" s="423"/>
      <c r="LS10" s="387"/>
      <c r="LT10" s="420">
        <f t="shared" si="50"/>
        <v>0</v>
      </c>
      <c r="LU10" s="382">
        <f t="shared" si="51"/>
        <v>0</v>
      </c>
      <c r="LV10" s="26"/>
      <c r="LW10" s="26"/>
      <c r="LX10" s="23"/>
      <c r="MD10" s="26"/>
    </row>
    <row r="11" spans="1:342" s="26" customFormat="1" ht="16.5" customHeight="1" x14ac:dyDescent="0.25">
      <c r="B11" s="121" t="s">
        <v>6</v>
      </c>
      <c r="C11" s="1064"/>
      <c r="D11" s="1065"/>
      <c r="E11" s="327"/>
      <c r="F11" s="328"/>
      <c r="G11" s="329"/>
      <c r="H11" s="125"/>
      <c r="I11" s="115">
        <f>INT(ROUND(F11,2)*(IF(RIGHT(G11,1)="*",data!$J$3*H11+(IF(H11&gt;0, data!$K$3,0)),(IF(G11&gt;0,data!$J$3*RIGHT(G11,5)+data!$K$3,0)))))</f>
        <v>0</v>
      </c>
      <c r="J11" s="115">
        <f>IF(E11&gt;0,I11*E11,0)</f>
        <v>0</v>
      </c>
      <c r="K11" s="323"/>
      <c r="L11" s="322"/>
      <c r="M11" s="115">
        <f>INT(ROUND(F11,2)*(IF(J11&gt;0,(IF(K11="ano",data!$J$6,0)),0)))</f>
        <v>0</v>
      </c>
      <c r="N11" s="117">
        <f>IF(L11&gt;E11,M11*E11,M11*L11)</f>
        <v>0</v>
      </c>
      <c r="O11" s="126">
        <f>J11+N11</f>
        <v>0</v>
      </c>
      <c r="Q11" s="119" t="str">
        <f>IF(O11&gt;0,1,"")</f>
        <v/>
      </c>
      <c r="R11" s="120" t="s">
        <v>343</v>
      </c>
      <c r="S11" s="391" t="str">
        <f t="shared" si="52"/>
        <v/>
      </c>
      <c r="T11" s="26">
        <f>IF(O11&gt;0,IF(ISTEXT(C11)=TRUE,0,1),0)</f>
        <v>0</v>
      </c>
      <c r="U11" s="26">
        <f>IF(H11&gt;0,IF(RIGHT(G11,1)="*",0,1),0)</f>
        <v>0</v>
      </c>
      <c r="V11" s="26">
        <f>IF(OR(G11=data!$I$18,G11=data!$I$19,G11=data!$I$20,G11=data!$I$21,G11=data!$I$22,G11=data!$I$23,G11=data!$I$24,G11=data!$I$25,G11=data!$I$26,G11=data!$I$27,G11=data!$I$28,G11=data!$I$29,G11=data!$I$30,G11=data!$I$31,G11=data!$I$32,G11=data!$I$33,G11=data!$I$34,G11=data!$I$35,G11=data!$I$36,G11=data!$I$37,G11=data!$I$38,G11=data!$I$39,G11=data!$I$40,G11=data!$I$41,G11=data!$I$42,G11=data!$I$43,G11=data!$I$44),1,0)</f>
        <v>0</v>
      </c>
      <c r="X11" s="179" t="s">
        <v>300</v>
      </c>
      <c r="Y11" s="10"/>
      <c r="Z11" s="10"/>
      <c r="AA11" s="171">
        <v>160</v>
      </c>
      <c r="AB11" s="336"/>
      <c r="AC11" s="227"/>
      <c r="AD11" s="171">
        <v>160</v>
      </c>
      <c r="AE11" s="336"/>
      <c r="AF11" s="227"/>
      <c r="AG11" s="171">
        <v>160</v>
      </c>
      <c r="AH11" s="336"/>
      <c r="AI11" s="227"/>
      <c r="AJ11" s="171">
        <v>160</v>
      </c>
      <c r="AK11" s="336"/>
      <c r="AL11" s="227"/>
      <c r="AM11" s="171">
        <v>160</v>
      </c>
      <c r="AN11" s="336"/>
      <c r="AO11" s="227"/>
      <c r="AP11" s="171">
        <v>160</v>
      </c>
      <c r="AQ11" s="336"/>
      <c r="AR11" s="227"/>
      <c r="AS11" s="171">
        <v>160</v>
      </c>
      <c r="AT11" s="336"/>
      <c r="AU11" s="227"/>
      <c r="AV11" s="171">
        <v>160</v>
      </c>
      <c r="AW11" s="336"/>
      <c r="AX11" s="227"/>
      <c r="AY11" s="171">
        <v>160</v>
      </c>
      <c r="AZ11" s="336"/>
      <c r="BA11" s="227"/>
      <c r="BB11" s="171">
        <v>160</v>
      </c>
      <c r="BC11" s="336"/>
      <c r="BD11" s="227"/>
      <c r="BE11" s="171">
        <v>160</v>
      </c>
      <c r="BF11" s="336"/>
      <c r="BG11" s="227"/>
      <c r="BH11" s="171">
        <v>160</v>
      </c>
      <c r="BI11" s="336"/>
      <c r="BJ11" s="227"/>
      <c r="BK11" s="374">
        <f t="shared" si="9"/>
        <v>0</v>
      </c>
      <c r="BL11" s="285">
        <f t="shared" si="10"/>
        <v>0</v>
      </c>
      <c r="BM11" s="284">
        <f t="shared" si="11"/>
        <v>0</v>
      </c>
      <c r="BN11" s="285">
        <f t="shared" si="12"/>
        <v>0</v>
      </c>
      <c r="BO11" s="4"/>
      <c r="BP11" s="4"/>
      <c r="BQ11" s="167">
        <v>160</v>
      </c>
      <c r="BR11" s="335"/>
      <c r="BS11" s="180"/>
      <c r="BT11" s="167">
        <v>160</v>
      </c>
      <c r="BU11" s="335"/>
      <c r="BV11" s="180"/>
      <c r="BW11" s="167">
        <v>160</v>
      </c>
      <c r="BX11" s="335"/>
      <c r="BY11" s="180"/>
      <c r="BZ11" s="167">
        <v>160</v>
      </c>
      <c r="CA11" s="335"/>
      <c r="CB11" s="180"/>
      <c r="CC11" s="167">
        <v>160</v>
      </c>
      <c r="CD11" s="335"/>
      <c r="CE11" s="180"/>
      <c r="CF11" s="167">
        <v>160</v>
      </c>
      <c r="CG11" s="335"/>
      <c r="CH11" s="180"/>
      <c r="CI11" s="167">
        <v>160</v>
      </c>
      <c r="CJ11" s="335"/>
      <c r="CK11" s="180"/>
      <c r="CL11" s="167">
        <v>160</v>
      </c>
      <c r="CM11" s="335"/>
      <c r="CN11" s="180"/>
      <c r="CO11" s="282">
        <f t="shared" si="13"/>
        <v>0</v>
      </c>
      <c r="CP11" s="283">
        <f t="shared" si="14"/>
        <v>0</v>
      </c>
      <c r="CQ11" s="284">
        <f t="shared" si="15"/>
        <v>0</v>
      </c>
      <c r="CR11" s="285">
        <f t="shared" si="16"/>
        <v>0</v>
      </c>
      <c r="CS11" s="4"/>
      <c r="CT11" s="4"/>
      <c r="CU11" s="167">
        <v>160</v>
      </c>
      <c r="CV11" s="335"/>
      <c r="CW11" s="180"/>
      <c r="CX11" s="167">
        <v>160</v>
      </c>
      <c r="CY11" s="335"/>
      <c r="CZ11" s="180"/>
      <c r="DA11" s="167">
        <v>160</v>
      </c>
      <c r="DB11" s="335"/>
      <c r="DC11" s="180"/>
      <c r="DD11" s="167">
        <v>160</v>
      </c>
      <c r="DE11" s="335"/>
      <c r="DF11" s="180"/>
      <c r="DG11" s="167">
        <v>160</v>
      </c>
      <c r="DH11" s="335"/>
      <c r="DI11" s="180"/>
      <c r="DJ11" s="167">
        <v>160</v>
      </c>
      <c r="DK11" s="335"/>
      <c r="DL11" s="180"/>
      <c r="DM11" s="167">
        <v>160</v>
      </c>
      <c r="DN11" s="335"/>
      <c r="DO11" s="180"/>
      <c r="DP11" s="167">
        <v>160</v>
      </c>
      <c r="DQ11" s="335"/>
      <c r="DR11" s="180"/>
      <c r="DS11" s="282">
        <f t="shared" si="17"/>
        <v>0</v>
      </c>
      <c r="DT11" s="283">
        <f t="shared" si="18"/>
        <v>0</v>
      </c>
      <c r="DU11" s="284">
        <f t="shared" si="19"/>
        <v>0</v>
      </c>
      <c r="DV11" s="285">
        <f t="shared" si="20"/>
        <v>0</v>
      </c>
      <c r="DW11" s="4"/>
      <c r="DX11" s="4"/>
      <c r="DY11" s="167">
        <v>160</v>
      </c>
      <c r="DZ11" s="335"/>
      <c r="EA11" s="180"/>
      <c r="EB11" s="167">
        <v>160</v>
      </c>
      <c r="EC11" s="335"/>
      <c r="ED11" s="180"/>
      <c r="EE11" s="167">
        <v>160</v>
      </c>
      <c r="EF11" s="335"/>
      <c r="EG11" s="180"/>
      <c r="EH11" s="167">
        <v>160</v>
      </c>
      <c r="EI11" s="335"/>
      <c r="EJ11" s="180"/>
      <c r="EK11" s="167">
        <v>160</v>
      </c>
      <c r="EL11" s="335"/>
      <c r="EM11" s="180"/>
      <c r="EN11" s="167">
        <v>160</v>
      </c>
      <c r="EO11" s="335"/>
      <c r="EP11" s="180"/>
      <c r="EQ11" s="167">
        <v>160</v>
      </c>
      <c r="ER11" s="335"/>
      <c r="ES11" s="180"/>
      <c r="ET11" s="167">
        <v>160</v>
      </c>
      <c r="EU11" s="335"/>
      <c r="EV11" s="180"/>
      <c r="EW11" s="282">
        <f t="shared" si="21"/>
        <v>0</v>
      </c>
      <c r="EX11" s="283">
        <f t="shared" si="22"/>
        <v>0</v>
      </c>
      <c r="EY11" s="284">
        <f t="shared" si="23"/>
        <v>0</v>
      </c>
      <c r="EZ11" s="285">
        <f t="shared" si="24"/>
        <v>0</v>
      </c>
      <c r="FA11" s="4"/>
      <c r="FB11" s="4"/>
      <c r="FC11" s="167">
        <v>160</v>
      </c>
      <c r="FD11" s="335"/>
      <c r="FE11" s="180"/>
      <c r="FF11" s="167">
        <v>160</v>
      </c>
      <c r="FG11" s="335"/>
      <c r="FH11" s="180"/>
      <c r="FI11" s="167">
        <v>160</v>
      </c>
      <c r="FJ11" s="335"/>
      <c r="FK11" s="180"/>
      <c r="FL11" s="167">
        <v>160</v>
      </c>
      <c r="FM11" s="335"/>
      <c r="FN11" s="180"/>
      <c r="FO11" s="167">
        <v>160</v>
      </c>
      <c r="FP11" s="335"/>
      <c r="FQ11" s="180"/>
      <c r="FR11" s="167">
        <v>160</v>
      </c>
      <c r="FS11" s="335"/>
      <c r="FT11" s="180"/>
      <c r="FU11" s="167">
        <v>160</v>
      </c>
      <c r="FV11" s="335"/>
      <c r="FW11" s="180"/>
      <c r="FX11" s="167">
        <v>160</v>
      </c>
      <c r="FY11" s="335"/>
      <c r="FZ11" s="180"/>
      <c r="GA11" s="282">
        <f t="shared" si="25"/>
        <v>0</v>
      </c>
      <c r="GB11" s="283">
        <f t="shared" si="26"/>
        <v>0</v>
      </c>
      <c r="GC11" s="284">
        <f t="shared" si="27"/>
        <v>0</v>
      </c>
      <c r="GD11" s="285">
        <f t="shared" si="28"/>
        <v>0</v>
      </c>
      <c r="GE11" s="4"/>
      <c r="GF11" s="4"/>
      <c r="GG11" s="167">
        <v>160</v>
      </c>
      <c r="GH11" s="335"/>
      <c r="GI11" s="180"/>
      <c r="GJ11" s="167">
        <v>160</v>
      </c>
      <c r="GK11" s="335"/>
      <c r="GL11" s="180"/>
      <c r="GM11" s="167">
        <v>160</v>
      </c>
      <c r="GN11" s="335"/>
      <c r="GO11" s="180"/>
      <c r="GP11" s="167">
        <v>160</v>
      </c>
      <c r="GQ11" s="335"/>
      <c r="GR11" s="180"/>
      <c r="GS11" s="167">
        <v>160</v>
      </c>
      <c r="GT11" s="335"/>
      <c r="GU11" s="180"/>
      <c r="GV11" s="167">
        <v>160</v>
      </c>
      <c r="GW11" s="335"/>
      <c r="GX11" s="180"/>
      <c r="GY11" s="167">
        <v>160</v>
      </c>
      <c r="GZ11" s="335"/>
      <c r="HA11" s="180"/>
      <c r="HB11" s="167">
        <v>160</v>
      </c>
      <c r="HC11" s="335"/>
      <c r="HD11" s="180"/>
      <c r="HE11" s="282">
        <f t="shared" si="29"/>
        <v>0</v>
      </c>
      <c r="HF11" s="283">
        <f t="shared" si="30"/>
        <v>0</v>
      </c>
      <c r="HG11" s="284">
        <f t="shared" si="31"/>
        <v>0</v>
      </c>
      <c r="HH11" s="285">
        <f t="shared" si="32"/>
        <v>0</v>
      </c>
      <c r="HI11" s="4"/>
      <c r="HJ11" s="4"/>
      <c r="HK11" s="167">
        <v>160</v>
      </c>
      <c r="HL11" s="335"/>
      <c r="HM11" s="180"/>
      <c r="HN11" s="167">
        <v>160</v>
      </c>
      <c r="HO11" s="335"/>
      <c r="HP11" s="180"/>
      <c r="HQ11" s="167">
        <v>160</v>
      </c>
      <c r="HR11" s="335"/>
      <c r="HS11" s="180"/>
      <c r="HT11" s="167">
        <v>160</v>
      </c>
      <c r="HU11" s="335"/>
      <c r="HV11" s="180"/>
      <c r="HW11" s="167">
        <v>160</v>
      </c>
      <c r="HX11" s="335"/>
      <c r="HY11" s="180"/>
      <c r="HZ11" s="167">
        <v>160</v>
      </c>
      <c r="IA11" s="335"/>
      <c r="IB11" s="180"/>
      <c r="IC11" s="167">
        <v>160</v>
      </c>
      <c r="ID11" s="335"/>
      <c r="IE11" s="180"/>
      <c r="IF11" s="167">
        <v>160</v>
      </c>
      <c r="IG11" s="335"/>
      <c r="IH11" s="180"/>
      <c r="II11" s="282">
        <f t="shared" si="33"/>
        <v>0</v>
      </c>
      <c r="IJ11" s="283">
        <f t="shared" si="34"/>
        <v>0</v>
      </c>
      <c r="IK11" s="284">
        <f t="shared" si="35"/>
        <v>0</v>
      </c>
      <c r="IL11" s="285">
        <f t="shared" si="36"/>
        <v>0</v>
      </c>
      <c r="IM11" s="4"/>
      <c r="IN11" s="4"/>
      <c r="IO11" s="167">
        <v>160</v>
      </c>
      <c r="IP11" s="335"/>
      <c r="IQ11" s="180"/>
      <c r="IR11" s="167">
        <v>160</v>
      </c>
      <c r="IS11" s="335"/>
      <c r="IT11" s="180"/>
      <c r="IU11" s="167">
        <v>160</v>
      </c>
      <c r="IV11" s="335"/>
      <c r="IW11" s="180"/>
      <c r="IX11" s="167">
        <v>160</v>
      </c>
      <c r="IY11" s="335"/>
      <c r="IZ11" s="180"/>
      <c r="JA11" s="167">
        <v>160</v>
      </c>
      <c r="JB11" s="335"/>
      <c r="JC11" s="180"/>
      <c r="JD11" s="167">
        <v>160</v>
      </c>
      <c r="JE11" s="335"/>
      <c r="JF11" s="180"/>
      <c r="JG11" s="167">
        <v>160</v>
      </c>
      <c r="JH11" s="335"/>
      <c r="JI11" s="180"/>
      <c r="JJ11" s="167">
        <v>160</v>
      </c>
      <c r="JK11" s="335"/>
      <c r="JL11" s="180"/>
      <c r="JM11" s="282">
        <f t="shared" si="37"/>
        <v>0</v>
      </c>
      <c r="JN11" s="283">
        <f t="shared" si="38"/>
        <v>0</v>
      </c>
      <c r="JO11" s="284">
        <f t="shared" si="39"/>
        <v>0</v>
      </c>
      <c r="JP11" s="285">
        <f t="shared" si="40"/>
        <v>0</v>
      </c>
      <c r="JQ11" s="4"/>
      <c r="JR11" s="4"/>
      <c r="JS11" s="167">
        <v>160</v>
      </c>
      <c r="JT11" s="335"/>
      <c r="JU11" s="180"/>
      <c r="JV11" s="167">
        <v>160</v>
      </c>
      <c r="JW11" s="335"/>
      <c r="JX11" s="180"/>
      <c r="JY11" s="167">
        <v>160</v>
      </c>
      <c r="JZ11" s="335"/>
      <c r="KA11" s="180"/>
      <c r="KB11" s="167">
        <v>160</v>
      </c>
      <c r="KC11" s="335"/>
      <c r="KD11" s="180"/>
      <c r="KE11" s="167">
        <v>160</v>
      </c>
      <c r="KF11" s="335"/>
      <c r="KG11" s="180"/>
      <c r="KH11" s="167">
        <v>160</v>
      </c>
      <c r="KI11" s="335"/>
      <c r="KJ11" s="180"/>
      <c r="KK11" s="167">
        <v>160</v>
      </c>
      <c r="KL11" s="335"/>
      <c r="KM11" s="180"/>
      <c r="KN11" s="167">
        <v>160</v>
      </c>
      <c r="KO11" s="335"/>
      <c r="KP11" s="180"/>
      <c r="KQ11" s="282">
        <f t="shared" si="41"/>
        <v>0</v>
      </c>
      <c r="KR11" s="283">
        <f t="shared" si="42"/>
        <v>0</v>
      </c>
      <c r="KS11" s="284">
        <f t="shared" si="43"/>
        <v>0</v>
      </c>
      <c r="KT11" s="285">
        <f t="shared" si="44"/>
        <v>0</v>
      </c>
      <c r="KU11" s="4"/>
      <c r="KV11" s="4"/>
      <c r="KW11" s="287" t="s">
        <v>300</v>
      </c>
      <c r="KX11" s="365">
        <v>160</v>
      </c>
      <c r="KY11" s="335"/>
      <c r="KZ11" s="180"/>
      <c r="LA11" s="282">
        <f t="shared" si="45"/>
        <v>0</v>
      </c>
      <c r="LB11" s="285">
        <f t="shared" si="0"/>
        <v>0</v>
      </c>
      <c r="LC11" s="284">
        <f t="shared" si="46"/>
        <v>0</v>
      </c>
      <c r="LD11" s="285">
        <f t="shared" si="47"/>
        <v>0</v>
      </c>
      <c r="LE11" s="297"/>
      <c r="LF11" s="4"/>
      <c r="LG11" s="4"/>
      <c r="LH11" s="278">
        <f t="shared" si="1"/>
        <v>0</v>
      </c>
      <c r="LI11" s="279">
        <f t="shared" si="2"/>
        <v>0</v>
      </c>
      <c r="LJ11" s="284">
        <f t="shared" si="3"/>
        <v>0</v>
      </c>
      <c r="LK11" s="285">
        <f t="shared" si="4"/>
        <v>0</v>
      </c>
      <c r="LL11" s="280">
        <f t="shared" si="5"/>
        <v>0</v>
      </c>
      <c r="LM11" s="281">
        <f t="shared" si="6"/>
        <v>0</v>
      </c>
      <c r="LN11" s="284">
        <f t="shared" si="7"/>
        <v>0</v>
      </c>
      <c r="LO11" s="283">
        <f t="shared" si="8"/>
        <v>0</v>
      </c>
      <c r="LP11" s="420">
        <f t="shared" si="48"/>
        <v>0</v>
      </c>
      <c r="LQ11" s="382">
        <f t="shared" si="49"/>
        <v>0</v>
      </c>
      <c r="LR11" s="423" t="s">
        <v>343</v>
      </c>
      <c r="LS11" s="387" t="s">
        <v>343</v>
      </c>
      <c r="LT11" s="420">
        <f t="shared" si="50"/>
        <v>0</v>
      </c>
      <c r="LU11" s="382">
        <f t="shared" si="51"/>
        <v>0</v>
      </c>
      <c r="LX11" s="4"/>
    </row>
    <row r="12" spans="1:342" s="28" customFormat="1" ht="15" hidden="1" customHeight="1" x14ac:dyDescent="0.25">
      <c r="A12" s="26"/>
      <c r="B12" s="121"/>
      <c r="C12" s="604"/>
      <c r="D12" s="605"/>
      <c r="E12" s="609"/>
      <c r="F12" s="607"/>
      <c r="G12" s="608"/>
      <c r="H12" s="122"/>
      <c r="I12" s="115">
        <f>INT(ROUND(F12,2)*(IF(RIGHT(G12,1)="*",data!$J$3*H12+(IF(H12&gt;0, data!$K$3,0)),(IF(G12&gt;0,data!$J$3*RIGHT(G12,5)+data!$K$3,0)))))</f>
        <v>0</v>
      </c>
      <c r="J12" s="115"/>
      <c r="K12" s="560"/>
      <c r="L12" s="553"/>
      <c r="M12" s="115">
        <f>INT(ROUND(F12,2)*(IF(J12&gt;0,(IF(K12="ano",data!$J$6,0)),0)))</f>
        <v>0</v>
      </c>
      <c r="N12" s="117"/>
      <c r="O12" s="126"/>
      <c r="P12" s="26"/>
      <c r="Q12" s="119"/>
      <c r="R12" s="120" t="s">
        <v>343</v>
      </c>
      <c r="S12" s="391"/>
      <c r="V12" s="26">
        <f>IF(OR(G12=data!$I$18,G12=data!$I$19,G12=data!$I$20,G12=data!$I$21,G12=data!$I$22,G12=data!$I$23,G12=data!$I$24,G12=data!$I$25,G12=data!$I$26,G12=data!$I$27,G12=data!$I$28,G12=data!$I$29,G12=data!$I$30,G12=data!$I$31,G12=data!$I$32,G12=data!$I$33,G12=data!$I$34,G12=data!$I$35,G12=data!$I$36,G12=data!$I$37,G12=data!$I$38,G12=data!$I$39,G12=data!$I$40,G12=data!$I$41,G12=data!$I$42,G12=data!$I$43,G12=data!$I$44),1,0)</f>
        <v>0</v>
      </c>
      <c r="W12" s="26"/>
      <c r="X12" s="176" t="s">
        <v>300</v>
      </c>
      <c r="Y12" s="10"/>
      <c r="Z12" s="10"/>
      <c r="AA12" s="578">
        <v>160</v>
      </c>
      <c r="AB12" s="579"/>
      <c r="AC12" s="580"/>
      <c r="AD12" s="578">
        <v>160</v>
      </c>
      <c r="AE12" s="579"/>
      <c r="AF12" s="580"/>
      <c r="AG12" s="578">
        <v>160</v>
      </c>
      <c r="AH12" s="579"/>
      <c r="AI12" s="580"/>
      <c r="AJ12" s="578">
        <v>160</v>
      </c>
      <c r="AK12" s="579"/>
      <c r="AL12" s="580"/>
      <c r="AM12" s="578">
        <v>160</v>
      </c>
      <c r="AN12" s="579"/>
      <c r="AO12" s="580"/>
      <c r="AP12" s="578">
        <v>160</v>
      </c>
      <c r="AQ12" s="579"/>
      <c r="AR12" s="580"/>
      <c r="AS12" s="578">
        <v>160</v>
      </c>
      <c r="AT12" s="579"/>
      <c r="AU12" s="580"/>
      <c r="AV12" s="578">
        <v>160</v>
      </c>
      <c r="AW12" s="579"/>
      <c r="AX12" s="580"/>
      <c r="AY12" s="578">
        <v>160</v>
      </c>
      <c r="AZ12" s="579"/>
      <c r="BA12" s="580"/>
      <c r="BB12" s="578">
        <v>160</v>
      </c>
      <c r="BC12" s="579"/>
      <c r="BD12" s="580"/>
      <c r="BE12" s="578">
        <v>160</v>
      </c>
      <c r="BF12" s="579"/>
      <c r="BG12" s="580"/>
      <c r="BH12" s="578">
        <v>160</v>
      </c>
      <c r="BI12" s="579"/>
      <c r="BJ12" s="580"/>
      <c r="BK12" s="374">
        <f t="shared" si="9"/>
        <v>0</v>
      </c>
      <c r="BL12" s="285">
        <f t="shared" si="10"/>
        <v>0</v>
      </c>
      <c r="BM12" s="284">
        <f t="shared" si="11"/>
        <v>0</v>
      </c>
      <c r="BN12" s="285">
        <f t="shared" si="12"/>
        <v>0</v>
      </c>
      <c r="BO12" s="23"/>
      <c r="BP12" s="23"/>
      <c r="BQ12" s="177">
        <v>160</v>
      </c>
      <c r="BR12" s="591"/>
      <c r="BS12" s="178"/>
      <c r="BT12" s="177">
        <v>160</v>
      </c>
      <c r="BU12" s="591"/>
      <c r="BV12" s="178"/>
      <c r="BW12" s="177">
        <v>160</v>
      </c>
      <c r="BX12" s="591"/>
      <c r="BY12" s="178"/>
      <c r="BZ12" s="177">
        <v>160</v>
      </c>
      <c r="CA12" s="591"/>
      <c r="CB12" s="178"/>
      <c r="CC12" s="177">
        <v>160</v>
      </c>
      <c r="CD12" s="591"/>
      <c r="CE12" s="178"/>
      <c r="CF12" s="177">
        <v>160</v>
      </c>
      <c r="CG12" s="591"/>
      <c r="CH12" s="178"/>
      <c r="CI12" s="177">
        <v>160</v>
      </c>
      <c r="CJ12" s="591"/>
      <c r="CK12" s="178"/>
      <c r="CL12" s="177">
        <v>160</v>
      </c>
      <c r="CM12" s="591"/>
      <c r="CN12" s="178"/>
      <c r="CO12" s="282">
        <f t="shared" si="13"/>
        <v>0</v>
      </c>
      <c r="CP12" s="283">
        <f t="shared" si="14"/>
        <v>0</v>
      </c>
      <c r="CQ12" s="284">
        <f t="shared" si="15"/>
        <v>0</v>
      </c>
      <c r="CR12" s="285">
        <f t="shared" si="16"/>
        <v>0</v>
      </c>
      <c r="CS12" s="23"/>
      <c r="CT12" s="23"/>
      <c r="CU12" s="177">
        <v>160</v>
      </c>
      <c r="CV12" s="591"/>
      <c r="CW12" s="178"/>
      <c r="CX12" s="177">
        <v>160</v>
      </c>
      <c r="CY12" s="591"/>
      <c r="CZ12" s="178"/>
      <c r="DA12" s="177">
        <v>160</v>
      </c>
      <c r="DB12" s="591"/>
      <c r="DC12" s="178"/>
      <c r="DD12" s="177">
        <v>160</v>
      </c>
      <c r="DE12" s="591"/>
      <c r="DF12" s="178"/>
      <c r="DG12" s="177">
        <v>160</v>
      </c>
      <c r="DH12" s="591"/>
      <c r="DI12" s="178"/>
      <c r="DJ12" s="177">
        <v>160</v>
      </c>
      <c r="DK12" s="591"/>
      <c r="DL12" s="178"/>
      <c r="DM12" s="177">
        <v>160</v>
      </c>
      <c r="DN12" s="591"/>
      <c r="DO12" s="178"/>
      <c r="DP12" s="177">
        <v>160</v>
      </c>
      <c r="DQ12" s="591"/>
      <c r="DR12" s="178"/>
      <c r="DS12" s="282">
        <f t="shared" si="17"/>
        <v>0</v>
      </c>
      <c r="DT12" s="283">
        <f t="shared" si="18"/>
        <v>0</v>
      </c>
      <c r="DU12" s="284">
        <f t="shared" si="19"/>
        <v>0</v>
      </c>
      <c r="DV12" s="285">
        <f t="shared" si="20"/>
        <v>0</v>
      </c>
      <c r="DW12" s="23"/>
      <c r="DX12" s="23"/>
      <c r="DY12" s="177">
        <v>160</v>
      </c>
      <c r="DZ12" s="591"/>
      <c r="EA12" s="178"/>
      <c r="EB12" s="177">
        <v>160</v>
      </c>
      <c r="EC12" s="591"/>
      <c r="ED12" s="178"/>
      <c r="EE12" s="177">
        <v>160</v>
      </c>
      <c r="EF12" s="591"/>
      <c r="EG12" s="178"/>
      <c r="EH12" s="177">
        <v>160</v>
      </c>
      <c r="EI12" s="591"/>
      <c r="EJ12" s="178"/>
      <c r="EK12" s="177">
        <v>160</v>
      </c>
      <c r="EL12" s="591"/>
      <c r="EM12" s="178"/>
      <c r="EN12" s="177">
        <v>160</v>
      </c>
      <c r="EO12" s="591"/>
      <c r="EP12" s="178"/>
      <c r="EQ12" s="177">
        <v>160</v>
      </c>
      <c r="ER12" s="591"/>
      <c r="ES12" s="178"/>
      <c r="ET12" s="177">
        <v>160</v>
      </c>
      <c r="EU12" s="591"/>
      <c r="EV12" s="178"/>
      <c r="EW12" s="282">
        <f t="shared" si="21"/>
        <v>0</v>
      </c>
      <c r="EX12" s="283">
        <f t="shared" si="22"/>
        <v>0</v>
      </c>
      <c r="EY12" s="284">
        <f t="shared" si="23"/>
        <v>0</v>
      </c>
      <c r="EZ12" s="285">
        <f t="shared" si="24"/>
        <v>0</v>
      </c>
      <c r="FA12" s="23"/>
      <c r="FB12" s="23"/>
      <c r="FC12" s="177">
        <v>160</v>
      </c>
      <c r="FD12" s="591"/>
      <c r="FE12" s="178"/>
      <c r="FF12" s="177">
        <v>160</v>
      </c>
      <c r="FG12" s="591"/>
      <c r="FH12" s="178"/>
      <c r="FI12" s="177">
        <v>160</v>
      </c>
      <c r="FJ12" s="591"/>
      <c r="FK12" s="178"/>
      <c r="FL12" s="177">
        <v>160</v>
      </c>
      <c r="FM12" s="591"/>
      <c r="FN12" s="178"/>
      <c r="FO12" s="177">
        <v>160</v>
      </c>
      <c r="FP12" s="591"/>
      <c r="FQ12" s="178"/>
      <c r="FR12" s="177">
        <v>160</v>
      </c>
      <c r="FS12" s="591"/>
      <c r="FT12" s="178"/>
      <c r="FU12" s="177">
        <v>160</v>
      </c>
      <c r="FV12" s="591"/>
      <c r="FW12" s="178"/>
      <c r="FX12" s="177">
        <v>160</v>
      </c>
      <c r="FY12" s="591"/>
      <c r="FZ12" s="178"/>
      <c r="GA12" s="282">
        <f t="shared" si="25"/>
        <v>0</v>
      </c>
      <c r="GB12" s="283">
        <f t="shared" si="26"/>
        <v>0</v>
      </c>
      <c r="GC12" s="284">
        <f t="shared" si="27"/>
        <v>0</v>
      </c>
      <c r="GD12" s="285">
        <f t="shared" si="28"/>
        <v>0</v>
      </c>
      <c r="GE12" s="23"/>
      <c r="GF12" s="23"/>
      <c r="GG12" s="177">
        <v>160</v>
      </c>
      <c r="GH12" s="591"/>
      <c r="GI12" s="178"/>
      <c r="GJ12" s="177">
        <v>160</v>
      </c>
      <c r="GK12" s="591"/>
      <c r="GL12" s="178"/>
      <c r="GM12" s="177">
        <v>160</v>
      </c>
      <c r="GN12" s="591"/>
      <c r="GO12" s="178"/>
      <c r="GP12" s="177">
        <v>160</v>
      </c>
      <c r="GQ12" s="591"/>
      <c r="GR12" s="178"/>
      <c r="GS12" s="177">
        <v>160</v>
      </c>
      <c r="GT12" s="591"/>
      <c r="GU12" s="178"/>
      <c r="GV12" s="177">
        <v>160</v>
      </c>
      <c r="GW12" s="591"/>
      <c r="GX12" s="178"/>
      <c r="GY12" s="177">
        <v>160</v>
      </c>
      <c r="GZ12" s="591"/>
      <c r="HA12" s="178"/>
      <c r="HB12" s="177">
        <v>160</v>
      </c>
      <c r="HC12" s="591"/>
      <c r="HD12" s="178"/>
      <c r="HE12" s="282">
        <f t="shared" si="29"/>
        <v>0</v>
      </c>
      <c r="HF12" s="283">
        <f t="shared" si="30"/>
        <v>0</v>
      </c>
      <c r="HG12" s="284">
        <f t="shared" si="31"/>
        <v>0</v>
      </c>
      <c r="HH12" s="285">
        <f t="shared" si="32"/>
        <v>0</v>
      </c>
      <c r="HI12" s="23"/>
      <c r="HJ12" s="23"/>
      <c r="HK12" s="177">
        <v>160</v>
      </c>
      <c r="HL12" s="591"/>
      <c r="HM12" s="178"/>
      <c r="HN12" s="177">
        <v>160</v>
      </c>
      <c r="HO12" s="591"/>
      <c r="HP12" s="178"/>
      <c r="HQ12" s="177">
        <v>160</v>
      </c>
      <c r="HR12" s="591"/>
      <c r="HS12" s="178"/>
      <c r="HT12" s="177">
        <v>160</v>
      </c>
      <c r="HU12" s="591"/>
      <c r="HV12" s="178"/>
      <c r="HW12" s="177">
        <v>160</v>
      </c>
      <c r="HX12" s="591"/>
      <c r="HY12" s="178"/>
      <c r="HZ12" s="177">
        <v>160</v>
      </c>
      <c r="IA12" s="591"/>
      <c r="IB12" s="178"/>
      <c r="IC12" s="177">
        <v>160</v>
      </c>
      <c r="ID12" s="591"/>
      <c r="IE12" s="178"/>
      <c r="IF12" s="177">
        <v>160</v>
      </c>
      <c r="IG12" s="591"/>
      <c r="IH12" s="178"/>
      <c r="II12" s="282">
        <f t="shared" si="33"/>
        <v>0</v>
      </c>
      <c r="IJ12" s="283">
        <f t="shared" si="34"/>
        <v>0</v>
      </c>
      <c r="IK12" s="284">
        <f t="shared" si="35"/>
        <v>0</v>
      </c>
      <c r="IL12" s="285">
        <f t="shared" si="36"/>
        <v>0</v>
      </c>
      <c r="IM12" s="23"/>
      <c r="IN12" s="23"/>
      <c r="IO12" s="177">
        <v>160</v>
      </c>
      <c r="IP12" s="591"/>
      <c r="IQ12" s="178"/>
      <c r="IR12" s="177">
        <v>160</v>
      </c>
      <c r="IS12" s="591"/>
      <c r="IT12" s="178"/>
      <c r="IU12" s="177">
        <v>160</v>
      </c>
      <c r="IV12" s="591"/>
      <c r="IW12" s="178"/>
      <c r="IX12" s="177">
        <v>160</v>
      </c>
      <c r="IY12" s="591"/>
      <c r="IZ12" s="178"/>
      <c r="JA12" s="177">
        <v>160</v>
      </c>
      <c r="JB12" s="591"/>
      <c r="JC12" s="178"/>
      <c r="JD12" s="177">
        <v>160</v>
      </c>
      <c r="JE12" s="591"/>
      <c r="JF12" s="178"/>
      <c r="JG12" s="177">
        <v>160</v>
      </c>
      <c r="JH12" s="591"/>
      <c r="JI12" s="178"/>
      <c r="JJ12" s="177">
        <v>160</v>
      </c>
      <c r="JK12" s="591"/>
      <c r="JL12" s="178"/>
      <c r="JM12" s="282">
        <f t="shared" si="37"/>
        <v>0</v>
      </c>
      <c r="JN12" s="283">
        <f t="shared" si="38"/>
        <v>0</v>
      </c>
      <c r="JO12" s="284">
        <f t="shared" si="39"/>
        <v>0</v>
      </c>
      <c r="JP12" s="285">
        <f t="shared" si="40"/>
        <v>0</v>
      </c>
      <c r="JQ12" s="23"/>
      <c r="JR12" s="23"/>
      <c r="JS12" s="177">
        <v>160</v>
      </c>
      <c r="JT12" s="591"/>
      <c r="JU12" s="178"/>
      <c r="JV12" s="177">
        <v>160</v>
      </c>
      <c r="JW12" s="591"/>
      <c r="JX12" s="178"/>
      <c r="JY12" s="177">
        <v>160</v>
      </c>
      <c r="JZ12" s="591"/>
      <c r="KA12" s="178"/>
      <c r="KB12" s="177">
        <v>160</v>
      </c>
      <c r="KC12" s="591"/>
      <c r="KD12" s="178"/>
      <c r="KE12" s="177">
        <v>160</v>
      </c>
      <c r="KF12" s="591"/>
      <c r="KG12" s="178"/>
      <c r="KH12" s="177">
        <v>160</v>
      </c>
      <c r="KI12" s="591"/>
      <c r="KJ12" s="178"/>
      <c r="KK12" s="177">
        <v>160</v>
      </c>
      <c r="KL12" s="591"/>
      <c r="KM12" s="178"/>
      <c r="KN12" s="177">
        <v>160</v>
      </c>
      <c r="KO12" s="591"/>
      <c r="KP12" s="178"/>
      <c r="KQ12" s="282">
        <f t="shared" si="41"/>
        <v>0</v>
      </c>
      <c r="KR12" s="283">
        <f t="shared" si="42"/>
        <v>0</v>
      </c>
      <c r="KS12" s="284">
        <f t="shared" si="43"/>
        <v>0</v>
      </c>
      <c r="KT12" s="285">
        <f t="shared" si="44"/>
        <v>0</v>
      </c>
      <c r="KU12" s="23"/>
      <c r="KV12" s="23"/>
      <c r="KW12" s="589" t="s">
        <v>300</v>
      </c>
      <c r="KX12" s="595">
        <v>160</v>
      </c>
      <c r="KY12" s="591"/>
      <c r="KZ12" s="178"/>
      <c r="LA12" s="282">
        <f t="shared" si="45"/>
        <v>0</v>
      </c>
      <c r="LB12" s="285">
        <f t="shared" si="0"/>
        <v>0</v>
      </c>
      <c r="LC12" s="284">
        <f t="shared" si="46"/>
        <v>0</v>
      </c>
      <c r="LD12" s="285">
        <f t="shared" si="47"/>
        <v>0</v>
      </c>
      <c r="LE12" s="592"/>
      <c r="LF12" s="23"/>
      <c r="LG12" s="23"/>
      <c r="LH12" s="278">
        <f t="shared" si="1"/>
        <v>0</v>
      </c>
      <c r="LI12" s="279">
        <f t="shared" si="2"/>
        <v>0</v>
      </c>
      <c r="LJ12" s="284">
        <f t="shared" si="3"/>
        <v>0</v>
      </c>
      <c r="LK12" s="285">
        <f t="shared" si="4"/>
        <v>0</v>
      </c>
      <c r="LL12" s="280">
        <f t="shared" si="5"/>
        <v>0</v>
      </c>
      <c r="LM12" s="281">
        <f t="shared" si="6"/>
        <v>0</v>
      </c>
      <c r="LN12" s="284">
        <f t="shared" si="7"/>
        <v>0</v>
      </c>
      <c r="LO12" s="283">
        <f t="shared" si="8"/>
        <v>0</v>
      </c>
      <c r="LP12" s="420">
        <f t="shared" si="48"/>
        <v>0</v>
      </c>
      <c r="LQ12" s="382">
        <f t="shared" si="49"/>
        <v>0</v>
      </c>
      <c r="LR12" s="423" t="s">
        <v>343</v>
      </c>
      <c r="LS12" s="387" t="s">
        <v>343</v>
      </c>
      <c r="LT12" s="420">
        <f t="shared" si="50"/>
        <v>0</v>
      </c>
      <c r="LU12" s="382">
        <f t="shared" si="51"/>
        <v>0</v>
      </c>
      <c r="LV12" s="26"/>
      <c r="LW12" s="26"/>
      <c r="LX12" s="23"/>
      <c r="MD12" s="26"/>
    </row>
    <row r="13" spans="1:342" s="26" customFormat="1" ht="16.5" customHeight="1" x14ac:dyDescent="0.25">
      <c r="B13" s="121" t="s">
        <v>7</v>
      </c>
      <c r="C13" s="1064"/>
      <c r="D13" s="1065"/>
      <c r="E13" s="327"/>
      <c r="F13" s="328"/>
      <c r="G13" s="329"/>
      <c r="H13" s="125"/>
      <c r="I13" s="115">
        <f>INT(ROUND(F13,2)*(IF(RIGHT(G13,1)="*",data!$J$3*H13+(IF(H13&gt;0, data!$K$3,0)),(IF(G13&gt;0,data!$J$3*RIGHT(G13,5)+data!$K$3,0)))))</f>
        <v>0</v>
      </c>
      <c r="J13" s="115">
        <f>IF(E13&gt;0,I13*E13,0)</f>
        <v>0</v>
      </c>
      <c r="K13" s="323"/>
      <c r="L13" s="322"/>
      <c r="M13" s="115">
        <f>INT(ROUND(F13,2)*(IF(J13&gt;0,(IF(K13="ano",data!$J$6,0)),0)))</f>
        <v>0</v>
      </c>
      <c r="N13" s="117">
        <f>IF(L13&gt;E13,M13*E13,M13*L13)</f>
        <v>0</v>
      </c>
      <c r="O13" s="126">
        <f>J13+N13</f>
        <v>0</v>
      </c>
      <c r="Q13" s="119" t="str">
        <f>IF(O13&gt;0,1,"")</f>
        <v/>
      </c>
      <c r="R13" s="120" t="s">
        <v>343</v>
      </c>
      <c r="S13" s="391" t="str">
        <f t="shared" si="52"/>
        <v/>
      </c>
      <c r="T13" s="26">
        <f>IF(O13&gt;0,IF(ISTEXT(C13)=TRUE,0,1),0)</f>
        <v>0</v>
      </c>
      <c r="U13" s="26">
        <f>IF(H13&gt;0,IF(RIGHT(G13,1)="*",0,1),0)</f>
        <v>0</v>
      </c>
      <c r="V13" s="26">
        <f>IF(OR(G13=data!$I$18,G13=data!$I$19,G13=data!$I$20,G13=data!$I$21,G13=data!$I$22,G13=data!$I$23,G13=data!$I$24,G13=data!$I$25,G13=data!$I$26,G13=data!$I$27,G13=data!$I$28,G13=data!$I$29,G13=data!$I$30,G13=data!$I$31,G13=data!$I$32,G13=data!$I$33,G13=data!$I$34,G13=data!$I$35,G13=data!$I$36,G13=data!$I$37,G13=data!$I$38,G13=data!$I$39,G13=data!$I$40,G13=data!$I$41,G13=data!$I$42,G13=data!$I$43,G13=data!$I$44),1,0)</f>
        <v>0</v>
      </c>
      <c r="X13" s="179" t="s">
        <v>300</v>
      </c>
      <c r="Y13" s="10"/>
      <c r="Z13" s="10"/>
      <c r="AA13" s="171">
        <v>160</v>
      </c>
      <c r="AB13" s="336"/>
      <c r="AC13" s="227"/>
      <c r="AD13" s="171">
        <v>160</v>
      </c>
      <c r="AE13" s="336"/>
      <c r="AF13" s="227"/>
      <c r="AG13" s="171">
        <v>160</v>
      </c>
      <c r="AH13" s="336"/>
      <c r="AI13" s="227"/>
      <c r="AJ13" s="171">
        <v>160</v>
      </c>
      <c r="AK13" s="336"/>
      <c r="AL13" s="227"/>
      <c r="AM13" s="171">
        <v>160</v>
      </c>
      <c r="AN13" s="336"/>
      <c r="AO13" s="227"/>
      <c r="AP13" s="171">
        <v>160</v>
      </c>
      <c r="AQ13" s="336"/>
      <c r="AR13" s="227"/>
      <c r="AS13" s="171">
        <v>160</v>
      </c>
      <c r="AT13" s="336"/>
      <c r="AU13" s="227"/>
      <c r="AV13" s="171">
        <v>160</v>
      </c>
      <c r="AW13" s="336"/>
      <c r="AX13" s="227"/>
      <c r="AY13" s="171">
        <v>160</v>
      </c>
      <c r="AZ13" s="336"/>
      <c r="BA13" s="227"/>
      <c r="BB13" s="171">
        <v>160</v>
      </c>
      <c r="BC13" s="336"/>
      <c r="BD13" s="227"/>
      <c r="BE13" s="171">
        <v>160</v>
      </c>
      <c r="BF13" s="336"/>
      <c r="BG13" s="227"/>
      <c r="BH13" s="171">
        <v>160</v>
      </c>
      <c r="BI13" s="336"/>
      <c r="BJ13" s="227"/>
      <c r="BK13" s="374">
        <f t="shared" si="9"/>
        <v>0</v>
      </c>
      <c r="BL13" s="285">
        <f t="shared" si="10"/>
        <v>0</v>
      </c>
      <c r="BM13" s="284">
        <f t="shared" si="11"/>
        <v>0</v>
      </c>
      <c r="BN13" s="285">
        <f t="shared" si="12"/>
        <v>0</v>
      </c>
      <c r="BO13" s="4"/>
      <c r="BP13" s="4"/>
      <c r="BQ13" s="167">
        <v>160</v>
      </c>
      <c r="BR13" s="335"/>
      <c r="BS13" s="180"/>
      <c r="BT13" s="167">
        <v>160</v>
      </c>
      <c r="BU13" s="335"/>
      <c r="BV13" s="180"/>
      <c r="BW13" s="167">
        <v>160</v>
      </c>
      <c r="BX13" s="335"/>
      <c r="BY13" s="180"/>
      <c r="BZ13" s="167">
        <v>160</v>
      </c>
      <c r="CA13" s="335"/>
      <c r="CB13" s="180"/>
      <c r="CC13" s="167">
        <v>160</v>
      </c>
      <c r="CD13" s="335"/>
      <c r="CE13" s="180"/>
      <c r="CF13" s="167">
        <v>160</v>
      </c>
      <c r="CG13" s="335"/>
      <c r="CH13" s="180"/>
      <c r="CI13" s="167">
        <v>160</v>
      </c>
      <c r="CJ13" s="335"/>
      <c r="CK13" s="180"/>
      <c r="CL13" s="167">
        <v>160</v>
      </c>
      <c r="CM13" s="335"/>
      <c r="CN13" s="180"/>
      <c r="CO13" s="282">
        <f t="shared" si="13"/>
        <v>0</v>
      </c>
      <c r="CP13" s="283">
        <f t="shared" si="14"/>
        <v>0</v>
      </c>
      <c r="CQ13" s="284">
        <f t="shared" si="15"/>
        <v>0</v>
      </c>
      <c r="CR13" s="285">
        <f t="shared" si="16"/>
        <v>0</v>
      </c>
      <c r="CS13" s="4"/>
      <c r="CT13" s="4"/>
      <c r="CU13" s="167">
        <v>160</v>
      </c>
      <c r="CV13" s="335"/>
      <c r="CW13" s="180"/>
      <c r="CX13" s="167">
        <v>160</v>
      </c>
      <c r="CY13" s="335"/>
      <c r="CZ13" s="180"/>
      <c r="DA13" s="167">
        <v>160</v>
      </c>
      <c r="DB13" s="335"/>
      <c r="DC13" s="180"/>
      <c r="DD13" s="167">
        <v>160</v>
      </c>
      <c r="DE13" s="335"/>
      <c r="DF13" s="180"/>
      <c r="DG13" s="167">
        <v>160</v>
      </c>
      <c r="DH13" s="335"/>
      <c r="DI13" s="180"/>
      <c r="DJ13" s="167">
        <v>160</v>
      </c>
      <c r="DK13" s="335"/>
      <c r="DL13" s="180"/>
      <c r="DM13" s="167">
        <v>160</v>
      </c>
      <c r="DN13" s="335"/>
      <c r="DO13" s="180"/>
      <c r="DP13" s="167">
        <v>160</v>
      </c>
      <c r="DQ13" s="335"/>
      <c r="DR13" s="180"/>
      <c r="DS13" s="282">
        <f t="shared" si="17"/>
        <v>0</v>
      </c>
      <c r="DT13" s="283">
        <f t="shared" si="18"/>
        <v>0</v>
      </c>
      <c r="DU13" s="284">
        <f t="shared" si="19"/>
        <v>0</v>
      </c>
      <c r="DV13" s="285">
        <f t="shared" si="20"/>
        <v>0</v>
      </c>
      <c r="DW13" s="4"/>
      <c r="DX13" s="4"/>
      <c r="DY13" s="167">
        <v>160</v>
      </c>
      <c r="DZ13" s="335"/>
      <c r="EA13" s="180"/>
      <c r="EB13" s="167">
        <v>160</v>
      </c>
      <c r="EC13" s="335"/>
      <c r="ED13" s="180"/>
      <c r="EE13" s="167">
        <v>160</v>
      </c>
      <c r="EF13" s="335"/>
      <c r="EG13" s="180"/>
      <c r="EH13" s="167">
        <v>160</v>
      </c>
      <c r="EI13" s="335"/>
      <c r="EJ13" s="180"/>
      <c r="EK13" s="167">
        <v>160</v>
      </c>
      <c r="EL13" s="335"/>
      <c r="EM13" s="180"/>
      <c r="EN13" s="167">
        <v>160</v>
      </c>
      <c r="EO13" s="335"/>
      <c r="EP13" s="180"/>
      <c r="EQ13" s="167">
        <v>160</v>
      </c>
      <c r="ER13" s="335"/>
      <c r="ES13" s="180"/>
      <c r="ET13" s="167">
        <v>160</v>
      </c>
      <c r="EU13" s="335"/>
      <c r="EV13" s="180"/>
      <c r="EW13" s="282">
        <f t="shared" si="21"/>
        <v>0</v>
      </c>
      <c r="EX13" s="283">
        <f t="shared" si="22"/>
        <v>0</v>
      </c>
      <c r="EY13" s="284">
        <f t="shared" si="23"/>
        <v>0</v>
      </c>
      <c r="EZ13" s="285">
        <f t="shared" si="24"/>
        <v>0</v>
      </c>
      <c r="FA13" s="4"/>
      <c r="FB13" s="4"/>
      <c r="FC13" s="167">
        <v>160</v>
      </c>
      <c r="FD13" s="335"/>
      <c r="FE13" s="180"/>
      <c r="FF13" s="167">
        <v>160</v>
      </c>
      <c r="FG13" s="335"/>
      <c r="FH13" s="180"/>
      <c r="FI13" s="167">
        <v>160</v>
      </c>
      <c r="FJ13" s="335"/>
      <c r="FK13" s="180"/>
      <c r="FL13" s="167">
        <v>160</v>
      </c>
      <c r="FM13" s="335"/>
      <c r="FN13" s="180"/>
      <c r="FO13" s="167">
        <v>160</v>
      </c>
      <c r="FP13" s="335"/>
      <c r="FQ13" s="180"/>
      <c r="FR13" s="167">
        <v>160</v>
      </c>
      <c r="FS13" s="335"/>
      <c r="FT13" s="180"/>
      <c r="FU13" s="167">
        <v>160</v>
      </c>
      <c r="FV13" s="335"/>
      <c r="FW13" s="180"/>
      <c r="FX13" s="167">
        <v>160</v>
      </c>
      <c r="FY13" s="335"/>
      <c r="FZ13" s="180"/>
      <c r="GA13" s="282">
        <f t="shared" si="25"/>
        <v>0</v>
      </c>
      <c r="GB13" s="283">
        <f t="shared" si="26"/>
        <v>0</v>
      </c>
      <c r="GC13" s="284">
        <f t="shared" si="27"/>
        <v>0</v>
      </c>
      <c r="GD13" s="285">
        <f t="shared" si="28"/>
        <v>0</v>
      </c>
      <c r="GE13" s="4"/>
      <c r="GF13" s="4"/>
      <c r="GG13" s="167">
        <v>160</v>
      </c>
      <c r="GH13" s="335"/>
      <c r="GI13" s="180"/>
      <c r="GJ13" s="167">
        <v>160</v>
      </c>
      <c r="GK13" s="335"/>
      <c r="GL13" s="180"/>
      <c r="GM13" s="167">
        <v>160</v>
      </c>
      <c r="GN13" s="335"/>
      <c r="GO13" s="180"/>
      <c r="GP13" s="167">
        <v>160</v>
      </c>
      <c r="GQ13" s="335"/>
      <c r="GR13" s="180"/>
      <c r="GS13" s="167">
        <v>160</v>
      </c>
      <c r="GT13" s="335"/>
      <c r="GU13" s="180"/>
      <c r="GV13" s="167">
        <v>160</v>
      </c>
      <c r="GW13" s="335"/>
      <c r="GX13" s="180"/>
      <c r="GY13" s="167">
        <v>160</v>
      </c>
      <c r="GZ13" s="335"/>
      <c r="HA13" s="180"/>
      <c r="HB13" s="167">
        <v>160</v>
      </c>
      <c r="HC13" s="335"/>
      <c r="HD13" s="180"/>
      <c r="HE13" s="282">
        <f t="shared" si="29"/>
        <v>0</v>
      </c>
      <c r="HF13" s="283">
        <f t="shared" si="30"/>
        <v>0</v>
      </c>
      <c r="HG13" s="284">
        <f t="shared" si="31"/>
        <v>0</v>
      </c>
      <c r="HH13" s="285">
        <f t="shared" si="32"/>
        <v>0</v>
      </c>
      <c r="HI13" s="4"/>
      <c r="HJ13" s="4"/>
      <c r="HK13" s="167">
        <v>160</v>
      </c>
      <c r="HL13" s="335"/>
      <c r="HM13" s="180"/>
      <c r="HN13" s="167">
        <v>160</v>
      </c>
      <c r="HO13" s="335"/>
      <c r="HP13" s="180"/>
      <c r="HQ13" s="167">
        <v>160</v>
      </c>
      <c r="HR13" s="335"/>
      <c r="HS13" s="180"/>
      <c r="HT13" s="167">
        <v>160</v>
      </c>
      <c r="HU13" s="335"/>
      <c r="HV13" s="180"/>
      <c r="HW13" s="167">
        <v>160</v>
      </c>
      <c r="HX13" s="335"/>
      <c r="HY13" s="180"/>
      <c r="HZ13" s="167">
        <v>160</v>
      </c>
      <c r="IA13" s="335"/>
      <c r="IB13" s="180"/>
      <c r="IC13" s="167">
        <v>160</v>
      </c>
      <c r="ID13" s="335"/>
      <c r="IE13" s="180"/>
      <c r="IF13" s="167">
        <v>160</v>
      </c>
      <c r="IG13" s="335"/>
      <c r="IH13" s="180"/>
      <c r="II13" s="282">
        <f t="shared" si="33"/>
        <v>0</v>
      </c>
      <c r="IJ13" s="283">
        <f t="shared" si="34"/>
        <v>0</v>
      </c>
      <c r="IK13" s="284">
        <f t="shared" si="35"/>
        <v>0</v>
      </c>
      <c r="IL13" s="285">
        <f t="shared" si="36"/>
        <v>0</v>
      </c>
      <c r="IM13" s="4"/>
      <c r="IN13" s="4"/>
      <c r="IO13" s="167">
        <v>160</v>
      </c>
      <c r="IP13" s="335"/>
      <c r="IQ13" s="180"/>
      <c r="IR13" s="167">
        <v>160</v>
      </c>
      <c r="IS13" s="335"/>
      <c r="IT13" s="180"/>
      <c r="IU13" s="167">
        <v>160</v>
      </c>
      <c r="IV13" s="335"/>
      <c r="IW13" s="180"/>
      <c r="IX13" s="167">
        <v>160</v>
      </c>
      <c r="IY13" s="335"/>
      <c r="IZ13" s="180"/>
      <c r="JA13" s="167">
        <v>160</v>
      </c>
      <c r="JB13" s="335"/>
      <c r="JC13" s="180"/>
      <c r="JD13" s="167">
        <v>160</v>
      </c>
      <c r="JE13" s="335"/>
      <c r="JF13" s="180"/>
      <c r="JG13" s="167">
        <v>160</v>
      </c>
      <c r="JH13" s="335"/>
      <c r="JI13" s="180"/>
      <c r="JJ13" s="167">
        <v>160</v>
      </c>
      <c r="JK13" s="335"/>
      <c r="JL13" s="180"/>
      <c r="JM13" s="282">
        <f t="shared" si="37"/>
        <v>0</v>
      </c>
      <c r="JN13" s="283">
        <f t="shared" si="38"/>
        <v>0</v>
      </c>
      <c r="JO13" s="284">
        <f t="shared" si="39"/>
        <v>0</v>
      </c>
      <c r="JP13" s="285">
        <f t="shared" si="40"/>
        <v>0</v>
      </c>
      <c r="JQ13" s="4"/>
      <c r="JR13" s="4"/>
      <c r="JS13" s="167">
        <v>160</v>
      </c>
      <c r="JT13" s="335"/>
      <c r="JU13" s="180"/>
      <c r="JV13" s="167">
        <v>160</v>
      </c>
      <c r="JW13" s="335"/>
      <c r="JX13" s="180"/>
      <c r="JY13" s="167">
        <v>160</v>
      </c>
      <c r="JZ13" s="335"/>
      <c r="KA13" s="180"/>
      <c r="KB13" s="167">
        <v>160</v>
      </c>
      <c r="KC13" s="335"/>
      <c r="KD13" s="180"/>
      <c r="KE13" s="167">
        <v>160</v>
      </c>
      <c r="KF13" s="335"/>
      <c r="KG13" s="180"/>
      <c r="KH13" s="167">
        <v>160</v>
      </c>
      <c r="KI13" s="335"/>
      <c r="KJ13" s="180"/>
      <c r="KK13" s="167">
        <v>160</v>
      </c>
      <c r="KL13" s="335"/>
      <c r="KM13" s="180"/>
      <c r="KN13" s="167">
        <v>160</v>
      </c>
      <c r="KO13" s="335"/>
      <c r="KP13" s="180"/>
      <c r="KQ13" s="282">
        <f t="shared" si="41"/>
        <v>0</v>
      </c>
      <c r="KR13" s="283">
        <f t="shared" si="42"/>
        <v>0</v>
      </c>
      <c r="KS13" s="284">
        <f t="shared" si="43"/>
        <v>0</v>
      </c>
      <c r="KT13" s="285">
        <f t="shared" si="44"/>
        <v>0</v>
      </c>
      <c r="KU13" s="4"/>
      <c r="KV13" s="4"/>
      <c r="KW13" s="287" t="s">
        <v>300</v>
      </c>
      <c r="KX13" s="365">
        <v>160</v>
      </c>
      <c r="KY13" s="335"/>
      <c r="KZ13" s="180"/>
      <c r="LA13" s="282">
        <f t="shared" si="45"/>
        <v>0</v>
      </c>
      <c r="LB13" s="285">
        <f t="shared" si="0"/>
        <v>0</v>
      </c>
      <c r="LC13" s="284">
        <f t="shared" si="46"/>
        <v>0</v>
      </c>
      <c r="LD13" s="285">
        <f t="shared" si="47"/>
        <v>0</v>
      </c>
      <c r="LE13" s="297"/>
      <c r="LF13" s="4"/>
      <c r="LG13" s="4"/>
      <c r="LH13" s="278">
        <f t="shared" si="1"/>
        <v>0</v>
      </c>
      <c r="LI13" s="279">
        <f t="shared" si="2"/>
        <v>0</v>
      </c>
      <c r="LJ13" s="284">
        <f t="shared" si="3"/>
        <v>0</v>
      </c>
      <c r="LK13" s="285">
        <f t="shared" si="4"/>
        <v>0</v>
      </c>
      <c r="LL13" s="280">
        <f t="shared" si="5"/>
        <v>0</v>
      </c>
      <c r="LM13" s="281">
        <f t="shared" si="6"/>
        <v>0</v>
      </c>
      <c r="LN13" s="284">
        <f t="shared" si="7"/>
        <v>0</v>
      </c>
      <c r="LO13" s="283">
        <f t="shared" si="8"/>
        <v>0</v>
      </c>
      <c r="LP13" s="420">
        <f t="shared" si="48"/>
        <v>0</v>
      </c>
      <c r="LQ13" s="382">
        <f t="shared" si="49"/>
        <v>0</v>
      </c>
      <c r="LR13" s="423" t="s">
        <v>343</v>
      </c>
      <c r="LS13" s="387" t="s">
        <v>343</v>
      </c>
      <c r="LT13" s="420">
        <f t="shared" si="50"/>
        <v>0</v>
      </c>
      <c r="LU13" s="382">
        <f t="shared" si="51"/>
        <v>0</v>
      </c>
      <c r="LX13" s="4"/>
    </row>
    <row r="14" spans="1:342" s="28" customFormat="1" ht="15" hidden="1" customHeight="1" x14ac:dyDescent="0.25">
      <c r="A14" s="26"/>
      <c r="B14" s="121"/>
      <c r="C14" s="604"/>
      <c r="D14" s="605"/>
      <c r="E14" s="609"/>
      <c r="F14" s="607"/>
      <c r="G14" s="608"/>
      <c r="H14" s="122"/>
      <c r="I14" s="115">
        <f>INT(ROUND(F14,2)*(IF(RIGHT(G14,1)="*",data!$J$3*H14+(IF(H14&gt;0, data!$K$3,0)),(IF(G14&gt;0,data!$J$3*RIGHT(G14,5)+data!$K$3,0)))))</f>
        <v>0</v>
      </c>
      <c r="J14" s="115"/>
      <c r="K14" s="560"/>
      <c r="L14" s="553"/>
      <c r="M14" s="115">
        <f>INT(ROUND(F14,2)*(IF(J14&gt;0,(IF(K14="ano",data!$J$6,0)),0)))</f>
        <v>0</v>
      </c>
      <c r="N14" s="117"/>
      <c r="O14" s="126"/>
      <c r="P14" s="26"/>
      <c r="Q14" s="119"/>
      <c r="R14" s="120" t="s">
        <v>343</v>
      </c>
      <c r="S14" s="391"/>
      <c r="V14" s="26">
        <f>IF(OR(G14=data!$I$18,G14=data!$I$19,G14=data!$I$20,G14=data!$I$21,G14=data!$I$22,G14=data!$I$23,G14=data!$I$24,G14=data!$I$25,G14=data!$I$26,G14=data!$I$27,G14=data!$I$28,G14=data!$I$29,G14=data!$I$30,G14=data!$I$31,G14=data!$I$32,G14=data!$I$33,G14=data!$I$34,G14=data!$I$35,G14=data!$I$36,G14=data!$I$37,G14=data!$I$38,G14=data!$I$39,G14=data!$I$40,G14=data!$I$41,G14=data!$I$42,G14=data!$I$43,G14=data!$I$44),1,0)</f>
        <v>0</v>
      </c>
      <c r="W14" s="26"/>
      <c r="X14" s="176" t="s">
        <v>300</v>
      </c>
      <c r="Y14" s="10"/>
      <c r="Z14" s="10"/>
      <c r="AA14" s="578">
        <v>160</v>
      </c>
      <c r="AB14" s="579"/>
      <c r="AC14" s="580"/>
      <c r="AD14" s="578">
        <v>160</v>
      </c>
      <c r="AE14" s="579"/>
      <c r="AF14" s="580"/>
      <c r="AG14" s="578">
        <v>160</v>
      </c>
      <c r="AH14" s="579"/>
      <c r="AI14" s="580"/>
      <c r="AJ14" s="578">
        <v>160</v>
      </c>
      <c r="AK14" s="579"/>
      <c r="AL14" s="580"/>
      <c r="AM14" s="578">
        <v>160</v>
      </c>
      <c r="AN14" s="579"/>
      <c r="AO14" s="580"/>
      <c r="AP14" s="578">
        <v>160</v>
      </c>
      <c r="AQ14" s="579"/>
      <c r="AR14" s="580"/>
      <c r="AS14" s="578">
        <v>160</v>
      </c>
      <c r="AT14" s="579"/>
      <c r="AU14" s="580"/>
      <c r="AV14" s="578">
        <v>160</v>
      </c>
      <c r="AW14" s="579"/>
      <c r="AX14" s="580"/>
      <c r="AY14" s="578">
        <v>160</v>
      </c>
      <c r="AZ14" s="579"/>
      <c r="BA14" s="580"/>
      <c r="BB14" s="578">
        <v>160</v>
      </c>
      <c r="BC14" s="579"/>
      <c r="BD14" s="580"/>
      <c r="BE14" s="578">
        <v>160</v>
      </c>
      <c r="BF14" s="579"/>
      <c r="BG14" s="580"/>
      <c r="BH14" s="578">
        <v>160</v>
      </c>
      <c r="BI14" s="579"/>
      <c r="BJ14" s="580"/>
      <c r="BK14" s="374">
        <f t="shared" si="9"/>
        <v>0</v>
      </c>
      <c r="BL14" s="285">
        <f t="shared" si="10"/>
        <v>0</v>
      </c>
      <c r="BM14" s="284">
        <f t="shared" si="11"/>
        <v>0</v>
      </c>
      <c r="BN14" s="285">
        <f t="shared" si="12"/>
        <v>0</v>
      </c>
      <c r="BO14" s="23"/>
      <c r="BP14" s="23"/>
      <c r="BQ14" s="177">
        <v>160</v>
      </c>
      <c r="BR14" s="591"/>
      <c r="BS14" s="178"/>
      <c r="BT14" s="177">
        <v>160</v>
      </c>
      <c r="BU14" s="591"/>
      <c r="BV14" s="178"/>
      <c r="BW14" s="177">
        <v>160</v>
      </c>
      <c r="BX14" s="591"/>
      <c r="BY14" s="178"/>
      <c r="BZ14" s="177">
        <v>160</v>
      </c>
      <c r="CA14" s="591"/>
      <c r="CB14" s="178"/>
      <c r="CC14" s="177">
        <v>160</v>
      </c>
      <c r="CD14" s="591"/>
      <c r="CE14" s="178"/>
      <c r="CF14" s="177">
        <v>160</v>
      </c>
      <c r="CG14" s="591"/>
      <c r="CH14" s="178"/>
      <c r="CI14" s="177">
        <v>160</v>
      </c>
      <c r="CJ14" s="591"/>
      <c r="CK14" s="178"/>
      <c r="CL14" s="177">
        <v>160</v>
      </c>
      <c r="CM14" s="591"/>
      <c r="CN14" s="178"/>
      <c r="CO14" s="282">
        <f t="shared" si="13"/>
        <v>0</v>
      </c>
      <c r="CP14" s="283">
        <f t="shared" si="14"/>
        <v>0</v>
      </c>
      <c r="CQ14" s="284">
        <f t="shared" si="15"/>
        <v>0</v>
      </c>
      <c r="CR14" s="285">
        <f t="shared" si="16"/>
        <v>0</v>
      </c>
      <c r="CS14" s="23"/>
      <c r="CT14" s="23"/>
      <c r="CU14" s="177">
        <v>160</v>
      </c>
      <c r="CV14" s="591"/>
      <c r="CW14" s="178"/>
      <c r="CX14" s="177">
        <v>160</v>
      </c>
      <c r="CY14" s="591"/>
      <c r="CZ14" s="178"/>
      <c r="DA14" s="177">
        <v>160</v>
      </c>
      <c r="DB14" s="591"/>
      <c r="DC14" s="178"/>
      <c r="DD14" s="177">
        <v>160</v>
      </c>
      <c r="DE14" s="591"/>
      <c r="DF14" s="178"/>
      <c r="DG14" s="177">
        <v>160</v>
      </c>
      <c r="DH14" s="591"/>
      <c r="DI14" s="178"/>
      <c r="DJ14" s="177">
        <v>160</v>
      </c>
      <c r="DK14" s="591"/>
      <c r="DL14" s="178"/>
      <c r="DM14" s="177">
        <v>160</v>
      </c>
      <c r="DN14" s="591"/>
      <c r="DO14" s="178"/>
      <c r="DP14" s="177">
        <v>160</v>
      </c>
      <c r="DQ14" s="591"/>
      <c r="DR14" s="178"/>
      <c r="DS14" s="282">
        <f t="shared" si="17"/>
        <v>0</v>
      </c>
      <c r="DT14" s="283">
        <f t="shared" si="18"/>
        <v>0</v>
      </c>
      <c r="DU14" s="284">
        <f t="shared" si="19"/>
        <v>0</v>
      </c>
      <c r="DV14" s="285">
        <f t="shared" si="20"/>
        <v>0</v>
      </c>
      <c r="DW14" s="23"/>
      <c r="DX14" s="23"/>
      <c r="DY14" s="177">
        <v>160</v>
      </c>
      <c r="DZ14" s="591"/>
      <c r="EA14" s="178"/>
      <c r="EB14" s="177">
        <v>160</v>
      </c>
      <c r="EC14" s="591"/>
      <c r="ED14" s="178"/>
      <c r="EE14" s="177">
        <v>160</v>
      </c>
      <c r="EF14" s="591"/>
      <c r="EG14" s="178"/>
      <c r="EH14" s="177">
        <v>160</v>
      </c>
      <c r="EI14" s="591"/>
      <c r="EJ14" s="178"/>
      <c r="EK14" s="177">
        <v>160</v>
      </c>
      <c r="EL14" s="591"/>
      <c r="EM14" s="178"/>
      <c r="EN14" s="177">
        <v>160</v>
      </c>
      <c r="EO14" s="591"/>
      <c r="EP14" s="178"/>
      <c r="EQ14" s="177">
        <v>160</v>
      </c>
      <c r="ER14" s="591"/>
      <c r="ES14" s="178"/>
      <c r="ET14" s="177">
        <v>160</v>
      </c>
      <c r="EU14" s="591"/>
      <c r="EV14" s="178"/>
      <c r="EW14" s="282">
        <f t="shared" si="21"/>
        <v>0</v>
      </c>
      <c r="EX14" s="283">
        <f t="shared" si="22"/>
        <v>0</v>
      </c>
      <c r="EY14" s="284">
        <f t="shared" si="23"/>
        <v>0</v>
      </c>
      <c r="EZ14" s="285">
        <f t="shared" si="24"/>
        <v>0</v>
      </c>
      <c r="FA14" s="23"/>
      <c r="FB14" s="23"/>
      <c r="FC14" s="177">
        <v>160</v>
      </c>
      <c r="FD14" s="591"/>
      <c r="FE14" s="178"/>
      <c r="FF14" s="177">
        <v>160</v>
      </c>
      <c r="FG14" s="591"/>
      <c r="FH14" s="178"/>
      <c r="FI14" s="177">
        <v>160</v>
      </c>
      <c r="FJ14" s="591"/>
      <c r="FK14" s="178"/>
      <c r="FL14" s="177">
        <v>160</v>
      </c>
      <c r="FM14" s="591"/>
      <c r="FN14" s="178"/>
      <c r="FO14" s="177">
        <v>160</v>
      </c>
      <c r="FP14" s="591"/>
      <c r="FQ14" s="178"/>
      <c r="FR14" s="177">
        <v>160</v>
      </c>
      <c r="FS14" s="591"/>
      <c r="FT14" s="178"/>
      <c r="FU14" s="177">
        <v>160</v>
      </c>
      <c r="FV14" s="591"/>
      <c r="FW14" s="178"/>
      <c r="FX14" s="177">
        <v>160</v>
      </c>
      <c r="FY14" s="591"/>
      <c r="FZ14" s="178"/>
      <c r="GA14" s="282">
        <f t="shared" si="25"/>
        <v>0</v>
      </c>
      <c r="GB14" s="283">
        <f t="shared" si="26"/>
        <v>0</v>
      </c>
      <c r="GC14" s="284">
        <f t="shared" si="27"/>
        <v>0</v>
      </c>
      <c r="GD14" s="285">
        <f t="shared" si="28"/>
        <v>0</v>
      </c>
      <c r="GE14" s="23"/>
      <c r="GF14" s="23"/>
      <c r="GG14" s="177">
        <v>160</v>
      </c>
      <c r="GH14" s="591"/>
      <c r="GI14" s="178"/>
      <c r="GJ14" s="177">
        <v>160</v>
      </c>
      <c r="GK14" s="591"/>
      <c r="GL14" s="178"/>
      <c r="GM14" s="177">
        <v>160</v>
      </c>
      <c r="GN14" s="591"/>
      <c r="GO14" s="178"/>
      <c r="GP14" s="177">
        <v>160</v>
      </c>
      <c r="GQ14" s="591"/>
      <c r="GR14" s="178"/>
      <c r="GS14" s="177">
        <v>160</v>
      </c>
      <c r="GT14" s="591"/>
      <c r="GU14" s="178"/>
      <c r="GV14" s="177">
        <v>160</v>
      </c>
      <c r="GW14" s="591"/>
      <c r="GX14" s="178"/>
      <c r="GY14" s="177">
        <v>160</v>
      </c>
      <c r="GZ14" s="591"/>
      <c r="HA14" s="178"/>
      <c r="HB14" s="177">
        <v>160</v>
      </c>
      <c r="HC14" s="591"/>
      <c r="HD14" s="178"/>
      <c r="HE14" s="282">
        <f t="shared" si="29"/>
        <v>0</v>
      </c>
      <c r="HF14" s="283">
        <f t="shared" si="30"/>
        <v>0</v>
      </c>
      <c r="HG14" s="284">
        <f t="shared" si="31"/>
        <v>0</v>
      </c>
      <c r="HH14" s="285">
        <f t="shared" si="32"/>
        <v>0</v>
      </c>
      <c r="HI14" s="23"/>
      <c r="HJ14" s="23"/>
      <c r="HK14" s="177">
        <v>160</v>
      </c>
      <c r="HL14" s="591"/>
      <c r="HM14" s="178"/>
      <c r="HN14" s="177">
        <v>160</v>
      </c>
      <c r="HO14" s="591"/>
      <c r="HP14" s="178"/>
      <c r="HQ14" s="177">
        <v>160</v>
      </c>
      <c r="HR14" s="591"/>
      <c r="HS14" s="178"/>
      <c r="HT14" s="177">
        <v>160</v>
      </c>
      <c r="HU14" s="591"/>
      <c r="HV14" s="178"/>
      <c r="HW14" s="177">
        <v>160</v>
      </c>
      <c r="HX14" s="591"/>
      <c r="HY14" s="178"/>
      <c r="HZ14" s="177">
        <v>160</v>
      </c>
      <c r="IA14" s="591"/>
      <c r="IB14" s="178"/>
      <c r="IC14" s="177">
        <v>160</v>
      </c>
      <c r="ID14" s="591"/>
      <c r="IE14" s="178"/>
      <c r="IF14" s="177">
        <v>160</v>
      </c>
      <c r="IG14" s="591"/>
      <c r="IH14" s="178"/>
      <c r="II14" s="282">
        <f t="shared" si="33"/>
        <v>0</v>
      </c>
      <c r="IJ14" s="283">
        <f t="shared" si="34"/>
        <v>0</v>
      </c>
      <c r="IK14" s="284">
        <f t="shared" si="35"/>
        <v>0</v>
      </c>
      <c r="IL14" s="285">
        <f t="shared" si="36"/>
        <v>0</v>
      </c>
      <c r="IM14" s="23"/>
      <c r="IN14" s="23"/>
      <c r="IO14" s="177">
        <v>160</v>
      </c>
      <c r="IP14" s="591"/>
      <c r="IQ14" s="178"/>
      <c r="IR14" s="177">
        <v>160</v>
      </c>
      <c r="IS14" s="591"/>
      <c r="IT14" s="178"/>
      <c r="IU14" s="177">
        <v>160</v>
      </c>
      <c r="IV14" s="591"/>
      <c r="IW14" s="178"/>
      <c r="IX14" s="177">
        <v>160</v>
      </c>
      <c r="IY14" s="591"/>
      <c r="IZ14" s="178"/>
      <c r="JA14" s="177">
        <v>160</v>
      </c>
      <c r="JB14" s="591"/>
      <c r="JC14" s="178"/>
      <c r="JD14" s="177">
        <v>160</v>
      </c>
      <c r="JE14" s="591"/>
      <c r="JF14" s="178"/>
      <c r="JG14" s="177">
        <v>160</v>
      </c>
      <c r="JH14" s="591"/>
      <c r="JI14" s="178"/>
      <c r="JJ14" s="177">
        <v>160</v>
      </c>
      <c r="JK14" s="591"/>
      <c r="JL14" s="178"/>
      <c r="JM14" s="282">
        <f t="shared" si="37"/>
        <v>0</v>
      </c>
      <c r="JN14" s="283">
        <f t="shared" si="38"/>
        <v>0</v>
      </c>
      <c r="JO14" s="284">
        <f t="shared" si="39"/>
        <v>0</v>
      </c>
      <c r="JP14" s="285">
        <f t="shared" si="40"/>
        <v>0</v>
      </c>
      <c r="JQ14" s="23"/>
      <c r="JR14" s="23"/>
      <c r="JS14" s="177">
        <v>160</v>
      </c>
      <c r="JT14" s="591"/>
      <c r="JU14" s="178"/>
      <c r="JV14" s="177">
        <v>160</v>
      </c>
      <c r="JW14" s="591"/>
      <c r="JX14" s="178"/>
      <c r="JY14" s="177">
        <v>160</v>
      </c>
      <c r="JZ14" s="591"/>
      <c r="KA14" s="178"/>
      <c r="KB14" s="177">
        <v>160</v>
      </c>
      <c r="KC14" s="591"/>
      <c r="KD14" s="178"/>
      <c r="KE14" s="177">
        <v>160</v>
      </c>
      <c r="KF14" s="591"/>
      <c r="KG14" s="178"/>
      <c r="KH14" s="177">
        <v>160</v>
      </c>
      <c r="KI14" s="591"/>
      <c r="KJ14" s="178"/>
      <c r="KK14" s="177">
        <v>160</v>
      </c>
      <c r="KL14" s="591"/>
      <c r="KM14" s="178"/>
      <c r="KN14" s="177">
        <v>160</v>
      </c>
      <c r="KO14" s="591"/>
      <c r="KP14" s="178"/>
      <c r="KQ14" s="282">
        <f t="shared" si="41"/>
        <v>0</v>
      </c>
      <c r="KR14" s="283">
        <f t="shared" si="42"/>
        <v>0</v>
      </c>
      <c r="KS14" s="284">
        <f t="shared" si="43"/>
        <v>0</v>
      </c>
      <c r="KT14" s="285">
        <f t="shared" si="44"/>
        <v>0</v>
      </c>
      <c r="KU14" s="23"/>
      <c r="KV14" s="23"/>
      <c r="KW14" s="589" t="s">
        <v>300</v>
      </c>
      <c r="KX14" s="595">
        <v>160</v>
      </c>
      <c r="KY14" s="591"/>
      <c r="KZ14" s="178"/>
      <c r="LA14" s="282">
        <f t="shared" si="45"/>
        <v>0</v>
      </c>
      <c r="LB14" s="285">
        <f t="shared" si="0"/>
        <v>0</v>
      </c>
      <c r="LC14" s="284">
        <f t="shared" si="46"/>
        <v>0</v>
      </c>
      <c r="LD14" s="285">
        <f t="shared" si="47"/>
        <v>0</v>
      </c>
      <c r="LE14" s="592"/>
      <c r="LF14" s="23"/>
      <c r="LG14" s="23"/>
      <c r="LH14" s="278">
        <f t="shared" si="1"/>
        <v>0</v>
      </c>
      <c r="LI14" s="279">
        <f t="shared" si="2"/>
        <v>0</v>
      </c>
      <c r="LJ14" s="284">
        <f t="shared" si="3"/>
        <v>0</v>
      </c>
      <c r="LK14" s="285">
        <f t="shared" si="4"/>
        <v>0</v>
      </c>
      <c r="LL14" s="280">
        <f t="shared" si="5"/>
        <v>0</v>
      </c>
      <c r="LM14" s="281">
        <f t="shared" si="6"/>
        <v>0</v>
      </c>
      <c r="LN14" s="284">
        <f t="shared" si="7"/>
        <v>0</v>
      </c>
      <c r="LO14" s="283">
        <f t="shared" si="8"/>
        <v>0</v>
      </c>
      <c r="LP14" s="420">
        <f t="shared" si="48"/>
        <v>0</v>
      </c>
      <c r="LQ14" s="382">
        <f t="shared" si="49"/>
        <v>0</v>
      </c>
      <c r="LR14" s="423" t="s">
        <v>343</v>
      </c>
      <c r="LS14" s="387" t="s">
        <v>343</v>
      </c>
      <c r="LT14" s="420">
        <f t="shared" si="50"/>
        <v>0</v>
      </c>
      <c r="LU14" s="382">
        <f t="shared" si="51"/>
        <v>0</v>
      </c>
      <c r="LV14" s="26"/>
      <c r="LW14" s="26"/>
      <c r="LX14" s="23"/>
      <c r="MD14" s="26"/>
    </row>
    <row r="15" spans="1:342" s="26" customFormat="1" ht="16.5" customHeight="1" x14ac:dyDescent="0.25">
      <c r="B15" s="121" t="s">
        <v>8</v>
      </c>
      <c r="C15" s="1064"/>
      <c r="D15" s="1065"/>
      <c r="E15" s="327"/>
      <c r="F15" s="328"/>
      <c r="G15" s="329"/>
      <c r="H15" s="125"/>
      <c r="I15" s="115">
        <f>INT(ROUND(F15,2)*(IF(RIGHT(G15,1)="*",data!$J$3*H15+(IF(H15&gt;0, data!$K$3,0)),(IF(G15&gt;0,data!$J$3*RIGHT(G15,5)+data!$K$3,0)))))</f>
        <v>0</v>
      </c>
      <c r="J15" s="115">
        <f>IF(E15&gt;0,I15*E15,0)</f>
        <v>0</v>
      </c>
      <c r="K15" s="323"/>
      <c r="L15" s="322"/>
      <c r="M15" s="115">
        <f>INT(ROUND(F15,2)*(IF(J15&gt;0,(IF(K15="ano",data!$J$6,0)),0)))</f>
        <v>0</v>
      </c>
      <c r="N15" s="117">
        <f>IF(L15&gt;E15,M15*E15,M15*L15)</f>
        <v>0</v>
      </c>
      <c r="O15" s="126">
        <f>J15+N15</f>
        <v>0</v>
      </c>
      <c r="Q15" s="119" t="str">
        <f>IF(O15&gt;0,1,"")</f>
        <v/>
      </c>
      <c r="R15" s="120" t="s">
        <v>343</v>
      </c>
      <c r="S15" s="391" t="str">
        <f t="shared" si="52"/>
        <v/>
      </c>
      <c r="T15" s="26">
        <f>IF(O15&gt;0,IF(ISTEXT(C15)=TRUE,0,1),0)</f>
        <v>0</v>
      </c>
      <c r="U15" s="26">
        <f>IF(H15&gt;0,IF(RIGHT(G15,1)="*",0,1),0)</f>
        <v>0</v>
      </c>
      <c r="V15" s="26">
        <f>IF(OR(G15=data!$I$18,G15=data!$I$19,G15=data!$I$20,G15=data!$I$21,G15=data!$I$22,G15=data!$I$23,G15=data!$I$24,G15=data!$I$25,G15=data!$I$26,G15=data!$I$27,G15=data!$I$28,G15=data!$I$29,G15=data!$I$30,G15=data!$I$31,G15=data!$I$32,G15=data!$I$33,G15=data!$I$34,G15=data!$I$35,G15=data!$I$36,G15=data!$I$37,G15=data!$I$38,G15=data!$I$39,G15=data!$I$40,G15=data!$I$41,G15=data!$I$42,G15=data!$I$43,G15=data!$I$44),1,0)</f>
        <v>0</v>
      </c>
      <c r="X15" s="179" t="s">
        <v>300</v>
      </c>
      <c r="Y15" s="10"/>
      <c r="Z15" s="10"/>
      <c r="AA15" s="171">
        <v>160</v>
      </c>
      <c r="AB15" s="336"/>
      <c r="AC15" s="227"/>
      <c r="AD15" s="171">
        <v>160</v>
      </c>
      <c r="AE15" s="336"/>
      <c r="AF15" s="227"/>
      <c r="AG15" s="171">
        <v>160</v>
      </c>
      <c r="AH15" s="336"/>
      <c r="AI15" s="227"/>
      <c r="AJ15" s="171">
        <v>160</v>
      </c>
      <c r="AK15" s="336"/>
      <c r="AL15" s="227"/>
      <c r="AM15" s="171">
        <v>160</v>
      </c>
      <c r="AN15" s="336"/>
      <c r="AO15" s="227"/>
      <c r="AP15" s="171">
        <v>160</v>
      </c>
      <c r="AQ15" s="336"/>
      <c r="AR15" s="227"/>
      <c r="AS15" s="171">
        <v>160</v>
      </c>
      <c r="AT15" s="336"/>
      <c r="AU15" s="227"/>
      <c r="AV15" s="171">
        <v>160</v>
      </c>
      <c r="AW15" s="336"/>
      <c r="AX15" s="227"/>
      <c r="AY15" s="171">
        <v>160</v>
      </c>
      <c r="AZ15" s="336"/>
      <c r="BA15" s="227"/>
      <c r="BB15" s="171">
        <v>160</v>
      </c>
      <c r="BC15" s="336"/>
      <c r="BD15" s="227"/>
      <c r="BE15" s="171">
        <v>160</v>
      </c>
      <c r="BF15" s="336"/>
      <c r="BG15" s="227"/>
      <c r="BH15" s="171">
        <v>160</v>
      </c>
      <c r="BI15" s="336"/>
      <c r="BJ15" s="227"/>
      <c r="BK15" s="374">
        <f t="shared" si="9"/>
        <v>0</v>
      </c>
      <c r="BL15" s="285">
        <f t="shared" si="10"/>
        <v>0</v>
      </c>
      <c r="BM15" s="284">
        <f t="shared" si="11"/>
        <v>0</v>
      </c>
      <c r="BN15" s="285">
        <f t="shared" si="12"/>
        <v>0</v>
      </c>
      <c r="BO15" s="4"/>
      <c r="BP15" s="4"/>
      <c r="BQ15" s="167">
        <v>160</v>
      </c>
      <c r="BR15" s="335"/>
      <c r="BS15" s="180"/>
      <c r="BT15" s="167">
        <v>160</v>
      </c>
      <c r="BU15" s="335"/>
      <c r="BV15" s="180"/>
      <c r="BW15" s="167">
        <v>160</v>
      </c>
      <c r="BX15" s="335"/>
      <c r="BY15" s="180"/>
      <c r="BZ15" s="167">
        <v>160</v>
      </c>
      <c r="CA15" s="335"/>
      <c r="CB15" s="180"/>
      <c r="CC15" s="167">
        <v>160</v>
      </c>
      <c r="CD15" s="335"/>
      <c r="CE15" s="180"/>
      <c r="CF15" s="167">
        <v>160</v>
      </c>
      <c r="CG15" s="335"/>
      <c r="CH15" s="180"/>
      <c r="CI15" s="167">
        <v>160</v>
      </c>
      <c r="CJ15" s="335"/>
      <c r="CK15" s="180"/>
      <c r="CL15" s="167">
        <v>160</v>
      </c>
      <c r="CM15" s="335"/>
      <c r="CN15" s="180"/>
      <c r="CO15" s="282">
        <f t="shared" si="13"/>
        <v>0</v>
      </c>
      <c r="CP15" s="283">
        <f t="shared" si="14"/>
        <v>0</v>
      </c>
      <c r="CQ15" s="284">
        <f t="shared" si="15"/>
        <v>0</v>
      </c>
      <c r="CR15" s="285">
        <f t="shared" si="16"/>
        <v>0</v>
      </c>
      <c r="CS15" s="4"/>
      <c r="CT15" s="4"/>
      <c r="CU15" s="167">
        <v>160</v>
      </c>
      <c r="CV15" s="335"/>
      <c r="CW15" s="180"/>
      <c r="CX15" s="167">
        <v>160</v>
      </c>
      <c r="CY15" s="335"/>
      <c r="CZ15" s="180"/>
      <c r="DA15" s="167">
        <v>160</v>
      </c>
      <c r="DB15" s="335"/>
      <c r="DC15" s="180"/>
      <c r="DD15" s="167">
        <v>160</v>
      </c>
      <c r="DE15" s="335"/>
      <c r="DF15" s="180"/>
      <c r="DG15" s="167">
        <v>160</v>
      </c>
      <c r="DH15" s="335"/>
      <c r="DI15" s="180"/>
      <c r="DJ15" s="167">
        <v>160</v>
      </c>
      <c r="DK15" s="335"/>
      <c r="DL15" s="180"/>
      <c r="DM15" s="167">
        <v>160</v>
      </c>
      <c r="DN15" s="335"/>
      <c r="DO15" s="180"/>
      <c r="DP15" s="167">
        <v>160</v>
      </c>
      <c r="DQ15" s="335"/>
      <c r="DR15" s="180"/>
      <c r="DS15" s="282">
        <f t="shared" si="17"/>
        <v>0</v>
      </c>
      <c r="DT15" s="283">
        <f t="shared" si="18"/>
        <v>0</v>
      </c>
      <c r="DU15" s="284">
        <f t="shared" si="19"/>
        <v>0</v>
      </c>
      <c r="DV15" s="285">
        <f t="shared" si="20"/>
        <v>0</v>
      </c>
      <c r="DW15" s="4"/>
      <c r="DX15" s="4"/>
      <c r="DY15" s="167">
        <v>160</v>
      </c>
      <c r="DZ15" s="335"/>
      <c r="EA15" s="180"/>
      <c r="EB15" s="167">
        <v>160</v>
      </c>
      <c r="EC15" s="335"/>
      <c r="ED15" s="180"/>
      <c r="EE15" s="167">
        <v>160</v>
      </c>
      <c r="EF15" s="335"/>
      <c r="EG15" s="180"/>
      <c r="EH15" s="167">
        <v>160</v>
      </c>
      <c r="EI15" s="335"/>
      <c r="EJ15" s="180"/>
      <c r="EK15" s="167">
        <v>160</v>
      </c>
      <c r="EL15" s="335"/>
      <c r="EM15" s="180"/>
      <c r="EN15" s="167">
        <v>160</v>
      </c>
      <c r="EO15" s="335"/>
      <c r="EP15" s="180"/>
      <c r="EQ15" s="167">
        <v>160</v>
      </c>
      <c r="ER15" s="335"/>
      <c r="ES15" s="180"/>
      <c r="ET15" s="167">
        <v>160</v>
      </c>
      <c r="EU15" s="335"/>
      <c r="EV15" s="180"/>
      <c r="EW15" s="282">
        <f t="shared" si="21"/>
        <v>0</v>
      </c>
      <c r="EX15" s="283">
        <f t="shared" si="22"/>
        <v>0</v>
      </c>
      <c r="EY15" s="284">
        <f t="shared" si="23"/>
        <v>0</v>
      </c>
      <c r="EZ15" s="285">
        <f t="shared" si="24"/>
        <v>0</v>
      </c>
      <c r="FA15" s="4"/>
      <c r="FB15" s="4"/>
      <c r="FC15" s="167">
        <v>160</v>
      </c>
      <c r="FD15" s="335"/>
      <c r="FE15" s="180"/>
      <c r="FF15" s="167">
        <v>160</v>
      </c>
      <c r="FG15" s="335"/>
      <c r="FH15" s="180"/>
      <c r="FI15" s="167">
        <v>160</v>
      </c>
      <c r="FJ15" s="335"/>
      <c r="FK15" s="180"/>
      <c r="FL15" s="167">
        <v>160</v>
      </c>
      <c r="FM15" s="335"/>
      <c r="FN15" s="180"/>
      <c r="FO15" s="167">
        <v>160</v>
      </c>
      <c r="FP15" s="335"/>
      <c r="FQ15" s="180"/>
      <c r="FR15" s="167">
        <v>160</v>
      </c>
      <c r="FS15" s="335"/>
      <c r="FT15" s="180"/>
      <c r="FU15" s="167">
        <v>160</v>
      </c>
      <c r="FV15" s="335"/>
      <c r="FW15" s="180"/>
      <c r="FX15" s="167">
        <v>160</v>
      </c>
      <c r="FY15" s="335"/>
      <c r="FZ15" s="180"/>
      <c r="GA15" s="282">
        <f t="shared" si="25"/>
        <v>0</v>
      </c>
      <c r="GB15" s="283">
        <f t="shared" si="26"/>
        <v>0</v>
      </c>
      <c r="GC15" s="284">
        <f t="shared" si="27"/>
        <v>0</v>
      </c>
      <c r="GD15" s="285">
        <f t="shared" si="28"/>
        <v>0</v>
      </c>
      <c r="GE15" s="4"/>
      <c r="GF15" s="4"/>
      <c r="GG15" s="167">
        <v>160</v>
      </c>
      <c r="GH15" s="335"/>
      <c r="GI15" s="180"/>
      <c r="GJ15" s="167">
        <v>160</v>
      </c>
      <c r="GK15" s="335"/>
      <c r="GL15" s="180"/>
      <c r="GM15" s="167">
        <v>160</v>
      </c>
      <c r="GN15" s="335"/>
      <c r="GO15" s="180"/>
      <c r="GP15" s="167">
        <v>160</v>
      </c>
      <c r="GQ15" s="335"/>
      <c r="GR15" s="180"/>
      <c r="GS15" s="167">
        <v>160</v>
      </c>
      <c r="GT15" s="335"/>
      <c r="GU15" s="180"/>
      <c r="GV15" s="167">
        <v>160</v>
      </c>
      <c r="GW15" s="335"/>
      <c r="GX15" s="180"/>
      <c r="GY15" s="167">
        <v>160</v>
      </c>
      <c r="GZ15" s="335"/>
      <c r="HA15" s="180"/>
      <c r="HB15" s="167">
        <v>160</v>
      </c>
      <c r="HC15" s="335"/>
      <c r="HD15" s="180"/>
      <c r="HE15" s="282">
        <f t="shared" si="29"/>
        <v>0</v>
      </c>
      <c r="HF15" s="283">
        <f t="shared" si="30"/>
        <v>0</v>
      </c>
      <c r="HG15" s="284">
        <f t="shared" si="31"/>
        <v>0</v>
      </c>
      <c r="HH15" s="285">
        <f t="shared" si="32"/>
        <v>0</v>
      </c>
      <c r="HI15" s="4"/>
      <c r="HJ15" s="4"/>
      <c r="HK15" s="167">
        <v>160</v>
      </c>
      <c r="HL15" s="335"/>
      <c r="HM15" s="180"/>
      <c r="HN15" s="167">
        <v>160</v>
      </c>
      <c r="HO15" s="335"/>
      <c r="HP15" s="180"/>
      <c r="HQ15" s="167">
        <v>160</v>
      </c>
      <c r="HR15" s="335"/>
      <c r="HS15" s="180"/>
      <c r="HT15" s="167">
        <v>160</v>
      </c>
      <c r="HU15" s="335"/>
      <c r="HV15" s="180"/>
      <c r="HW15" s="167">
        <v>160</v>
      </c>
      <c r="HX15" s="335"/>
      <c r="HY15" s="180"/>
      <c r="HZ15" s="167">
        <v>160</v>
      </c>
      <c r="IA15" s="335"/>
      <c r="IB15" s="180"/>
      <c r="IC15" s="167">
        <v>160</v>
      </c>
      <c r="ID15" s="335"/>
      <c r="IE15" s="180"/>
      <c r="IF15" s="167">
        <v>160</v>
      </c>
      <c r="IG15" s="335"/>
      <c r="IH15" s="180"/>
      <c r="II15" s="282">
        <f t="shared" si="33"/>
        <v>0</v>
      </c>
      <c r="IJ15" s="283">
        <f t="shared" si="34"/>
        <v>0</v>
      </c>
      <c r="IK15" s="284">
        <f t="shared" si="35"/>
        <v>0</v>
      </c>
      <c r="IL15" s="285">
        <f t="shared" si="36"/>
        <v>0</v>
      </c>
      <c r="IM15" s="4"/>
      <c r="IN15" s="4"/>
      <c r="IO15" s="167">
        <v>160</v>
      </c>
      <c r="IP15" s="335"/>
      <c r="IQ15" s="180"/>
      <c r="IR15" s="167">
        <v>160</v>
      </c>
      <c r="IS15" s="335"/>
      <c r="IT15" s="180"/>
      <c r="IU15" s="167">
        <v>160</v>
      </c>
      <c r="IV15" s="335"/>
      <c r="IW15" s="180"/>
      <c r="IX15" s="167">
        <v>160</v>
      </c>
      <c r="IY15" s="335"/>
      <c r="IZ15" s="180"/>
      <c r="JA15" s="167">
        <v>160</v>
      </c>
      <c r="JB15" s="335"/>
      <c r="JC15" s="180"/>
      <c r="JD15" s="167">
        <v>160</v>
      </c>
      <c r="JE15" s="335"/>
      <c r="JF15" s="180"/>
      <c r="JG15" s="167">
        <v>160</v>
      </c>
      <c r="JH15" s="335"/>
      <c r="JI15" s="180"/>
      <c r="JJ15" s="167">
        <v>160</v>
      </c>
      <c r="JK15" s="335"/>
      <c r="JL15" s="180"/>
      <c r="JM15" s="282">
        <f t="shared" si="37"/>
        <v>0</v>
      </c>
      <c r="JN15" s="283">
        <f t="shared" si="38"/>
        <v>0</v>
      </c>
      <c r="JO15" s="284">
        <f t="shared" si="39"/>
        <v>0</v>
      </c>
      <c r="JP15" s="285">
        <f t="shared" si="40"/>
        <v>0</v>
      </c>
      <c r="JQ15" s="4"/>
      <c r="JR15" s="4"/>
      <c r="JS15" s="167">
        <v>160</v>
      </c>
      <c r="JT15" s="335"/>
      <c r="JU15" s="180"/>
      <c r="JV15" s="167">
        <v>160</v>
      </c>
      <c r="JW15" s="335"/>
      <c r="JX15" s="180"/>
      <c r="JY15" s="167">
        <v>160</v>
      </c>
      <c r="JZ15" s="335"/>
      <c r="KA15" s="180"/>
      <c r="KB15" s="167">
        <v>160</v>
      </c>
      <c r="KC15" s="335"/>
      <c r="KD15" s="180"/>
      <c r="KE15" s="167">
        <v>160</v>
      </c>
      <c r="KF15" s="335"/>
      <c r="KG15" s="180"/>
      <c r="KH15" s="167">
        <v>160</v>
      </c>
      <c r="KI15" s="335"/>
      <c r="KJ15" s="180"/>
      <c r="KK15" s="167">
        <v>160</v>
      </c>
      <c r="KL15" s="335"/>
      <c r="KM15" s="180"/>
      <c r="KN15" s="167">
        <v>160</v>
      </c>
      <c r="KO15" s="335"/>
      <c r="KP15" s="180"/>
      <c r="KQ15" s="282">
        <f t="shared" si="41"/>
        <v>0</v>
      </c>
      <c r="KR15" s="283">
        <f t="shared" si="42"/>
        <v>0</v>
      </c>
      <c r="KS15" s="284">
        <f t="shared" si="43"/>
        <v>0</v>
      </c>
      <c r="KT15" s="285">
        <f t="shared" si="44"/>
        <v>0</v>
      </c>
      <c r="KU15" s="4"/>
      <c r="KV15" s="4"/>
      <c r="KW15" s="287" t="s">
        <v>300</v>
      </c>
      <c r="KX15" s="365">
        <v>160</v>
      </c>
      <c r="KY15" s="335"/>
      <c r="KZ15" s="180"/>
      <c r="LA15" s="282">
        <f t="shared" si="45"/>
        <v>0</v>
      </c>
      <c r="LB15" s="285">
        <f t="shared" si="0"/>
        <v>0</v>
      </c>
      <c r="LC15" s="284">
        <f t="shared" si="46"/>
        <v>0</v>
      </c>
      <c r="LD15" s="285">
        <f t="shared" si="47"/>
        <v>0</v>
      </c>
      <c r="LE15" s="297"/>
      <c r="LF15" s="4"/>
      <c r="LG15" s="4"/>
      <c r="LH15" s="278">
        <f t="shared" si="1"/>
        <v>0</v>
      </c>
      <c r="LI15" s="279">
        <f t="shared" si="2"/>
        <v>0</v>
      </c>
      <c r="LJ15" s="284">
        <f t="shared" si="3"/>
        <v>0</v>
      </c>
      <c r="LK15" s="285">
        <f t="shared" si="4"/>
        <v>0</v>
      </c>
      <c r="LL15" s="280">
        <f t="shared" si="5"/>
        <v>0</v>
      </c>
      <c r="LM15" s="281">
        <f t="shared" si="6"/>
        <v>0</v>
      </c>
      <c r="LN15" s="284">
        <f t="shared" si="7"/>
        <v>0</v>
      </c>
      <c r="LO15" s="283">
        <f t="shared" si="8"/>
        <v>0</v>
      </c>
      <c r="LP15" s="420">
        <f t="shared" si="48"/>
        <v>0</v>
      </c>
      <c r="LQ15" s="382">
        <f t="shared" si="49"/>
        <v>0</v>
      </c>
      <c r="LR15" s="423" t="s">
        <v>343</v>
      </c>
      <c r="LS15" s="387" t="s">
        <v>343</v>
      </c>
      <c r="LT15" s="420">
        <f t="shared" si="50"/>
        <v>0</v>
      </c>
      <c r="LU15" s="382">
        <f t="shared" si="51"/>
        <v>0</v>
      </c>
      <c r="LX15" s="4"/>
    </row>
    <row r="16" spans="1:342" s="28" customFormat="1" ht="15" hidden="1" customHeight="1" x14ac:dyDescent="0.25">
      <c r="A16" s="26"/>
      <c r="B16" s="121"/>
      <c r="C16" s="604"/>
      <c r="D16" s="605"/>
      <c r="E16" s="609"/>
      <c r="F16" s="607"/>
      <c r="G16" s="608"/>
      <c r="H16" s="122"/>
      <c r="I16" s="115">
        <f>INT(ROUND(F16,2)*(IF(RIGHT(G16,1)="*",data!$J$3*H16+(IF(H16&gt;0, data!$K$3,0)),(IF(G16&gt;0,data!$J$3*RIGHT(G16,5)+data!$K$3,0)))))</f>
        <v>0</v>
      </c>
      <c r="J16" s="115"/>
      <c r="K16" s="560"/>
      <c r="L16" s="553"/>
      <c r="M16" s="115">
        <f>INT(ROUND(F16,2)*(IF(J16&gt;0,(IF(K16="ano",data!$J$6,0)),0)))</f>
        <v>0</v>
      </c>
      <c r="N16" s="117"/>
      <c r="O16" s="126"/>
      <c r="P16" s="26"/>
      <c r="Q16" s="119"/>
      <c r="R16" s="120" t="s">
        <v>343</v>
      </c>
      <c r="S16" s="391"/>
      <c r="V16" s="26">
        <f>IF(OR(G16=data!$I$18,G16=data!$I$19,G16=data!$I$20,G16=data!$I$21,G16=data!$I$22,G16=data!$I$23,G16=data!$I$24,G16=data!$I$25,G16=data!$I$26,G16=data!$I$27,G16=data!$I$28,G16=data!$I$29,G16=data!$I$30,G16=data!$I$31,G16=data!$I$32,G16=data!$I$33,G16=data!$I$34,G16=data!$I$35,G16=data!$I$36,G16=data!$I$37,G16=data!$I$38,G16=data!$I$39,G16=data!$I$40,G16=data!$I$41,G16=data!$I$42,G16=data!$I$43,G16=data!$I$44),1,0)</f>
        <v>0</v>
      </c>
      <c r="W16" s="26"/>
      <c r="X16" s="176" t="s">
        <v>300</v>
      </c>
      <c r="Y16" s="10"/>
      <c r="Z16" s="10"/>
      <c r="AA16" s="578">
        <v>160</v>
      </c>
      <c r="AB16" s="579"/>
      <c r="AC16" s="580"/>
      <c r="AD16" s="578">
        <v>160</v>
      </c>
      <c r="AE16" s="579"/>
      <c r="AF16" s="580"/>
      <c r="AG16" s="578">
        <v>160</v>
      </c>
      <c r="AH16" s="579"/>
      <c r="AI16" s="580"/>
      <c r="AJ16" s="578">
        <v>160</v>
      </c>
      <c r="AK16" s="579"/>
      <c r="AL16" s="580"/>
      <c r="AM16" s="578">
        <v>160</v>
      </c>
      <c r="AN16" s="579"/>
      <c r="AO16" s="580"/>
      <c r="AP16" s="578">
        <v>160</v>
      </c>
      <c r="AQ16" s="579"/>
      <c r="AR16" s="580"/>
      <c r="AS16" s="578">
        <v>160</v>
      </c>
      <c r="AT16" s="579"/>
      <c r="AU16" s="580"/>
      <c r="AV16" s="578">
        <v>160</v>
      </c>
      <c r="AW16" s="579"/>
      <c r="AX16" s="580"/>
      <c r="AY16" s="578">
        <v>160</v>
      </c>
      <c r="AZ16" s="579"/>
      <c r="BA16" s="580"/>
      <c r="BB16" s="578">
        <v>160</v>
      </c>
      <c r="BC16" s="579"/>
      <c r="BD16" s="580"/>
      <c r="BE16" s="578">
        <v>160</v>
      </c>
      <c r="BF16" s="579"/>
      <c r="BG16" s="580"/>
      <c r="BH16" s="578">
        <v>160</v>
      </c>
      <c r="BI16" s="579"/>
      <c r="BJ16" s="580"/>
      <c r="BK16" s="374">
        <f t="shared" si="9"/>
        <v>0</v>
      </c>
      <c r="BL16" s="285">
        <f t="shared" si="10"/>
        <v>0</v>
      </c>
      <c r="BM16" s="284">
        <f t="shared" si="11"/>
        <v>0</v>
      </c>
      <c r="BN16" s="285">
        <f t="shared" si="12"/>
        <v>0</v>
      </c>
      <c r="BO16" s="23"/>
      <c r="BP16" s="23"/>
      <c r="BQ16" s="177">
        <v>160</v>
      </c>
      <c r="BR16" s="591"/>
      <c r="BS16" s="178"/>
      <c r="BT16" s="177">
        <v>160</v>
      </c>
      <c r="BU16" s="591"/>
      <c r="BV16" s="178"/>
      <c r="BW16" s="177">
        <v>160</v>
      </c>
      <c r="BX16" s="591"/>
      <c r="BY16" s="178"/>
      <c r="BZ16" s="177">
        <v>160</v>
      </c>
      <c r="CA16" s="591"/>
      <c r="CB16" s="178"/>
      <c r="CC16" s="177">
        <v>160</v>
      </c>
      <c r="CD16" s="591"/>
      <c r="CE16" s="178"/>
      <c r="CF16" s="177">
        <v>160</v>
      </c>
      <c r="CG16" s="591"/>
      <c r="CH16" s="178"/>
      <c r="CI16" s="177">
        <v>160</v>
      </c>
      <c r="CJ16" s="591"/>
      <c r="CK16" s="178"/>
      <c r="CL16" s="177">
        <v>160</v>
      </c>
      <c r="CM16" s="591"/>
      <c r="CN16" s="178"/>
      <c r="CO16" s="282">
        <f t="shared" si="13"/>
        <v>0</v>
      </c>
      <c r="CP16" s="283">
        <f t="shared" si="14"/>
        <v>0</v>
      </c>
      <c r="CQ16" s="284">
        <f t="shared" si="15"/>
        <v>0</v>
      </c>
      <c r="CR16" s="285">
        <f t="shared" si="16"/>
        <v>0</v>
      </c>
      <c r="CS16" s="23"/>
      <c r="CT16" s="23"/>
      <c r="CU16" s="177">
        <v>160</v>
      </c>
      <c r="CV16" s="591"/>
      <c r="CW16" s="178"/>
      <c r="CX16" s="177">
        <v>160</v>
      </c>
      <c r="CY16" s="591"/>
      <c r="CZ16" s="178"/>
      <c r="DA16" s="177">
        <v>160</v>
      </c>
      <c r="DB16" s="591"/>
      <c r="DC16" s="178"/>
      <c r="DD16" s="177">
        <v>160</v>
      </c>
      <c r="DE16" s="591"/>
      <c r="DF16" s="178"/>
      <c r="DG16" s="177">
        <v>160</v>
      </c>
      <c r="DH16" s="591"/>
      <c r="DI16" s="178"/>
      <c r="DJ16" s="177">
        <v>160</v>
      </c>
      <c r="DK16" s="591"/>
      <c r="DL16" s="178"/>
      <c r="DM16" s="177">
        <v>160</v>
      </c>
      <c r="DN16" s="591"/>
      <c r="DO16" s="178"/>
      <c r="DP16" s="177">
        <v>160</v>
      </c>
      <c r="DQ16" s="591"/>
      <c r="DR16" s="178"/>
      <c r="DS16" s="282">
        <f t="shared" si="17"/>
        <v>0</v>
      </c>
      <c r="DT16" s="283">
        <f t="shared" si="18"/>
        <v>0</v>
      </c>
      <c r="DU16" s="284">
        <f t="shared" si="19"/>
        <v>0</v>
      </c>
      <c r="DV16" s="285">
        <f t="shared" si="20"/>
        <v>0</v>
      </c>
      <c r="DW16" s="23"/>
      <c r="DX16" s="23"/>
      <c r="DY16" s="177">
        <v>160</v>
      </c>
      <c r="DZ16" s="591"/>
      <c r="EA16" s="178"/>
      <c r="EB16" s="177">
        <v>160</v>
      </c>
      <c r="EC16" s="591"/>
      <c r="ED16" s="178"/>
      <c r="EE16" s="177">
        <v>160</v>
      </c>
      <c r="EF16" s="591"/>
      <c r="EG16" s="178"/>
      <c r="EH16" s="177">
        <v>160</v>
      </c>
      <c r="EI16" s="591"/>
      <c r="EJ16" s="178"/>
      <c r="EK16" s="177">
        <v>160</v>
      </c>
      <c r="EL16" s="591"/>
      <c r="EM16" s="178"/>
      <c r="EN16" s="177">
        <v>160</v>
      </c>
      <c r="EO16" s="591"/>
      <c r="EP16" s="178"/>
      <c r="EQ16" s="177">
        <v>160</v>
      </c>
      <c r="ER16" s="591"/>
      <c r="ES16" s="178"/>
      <c r="ET16" s="177">
        <v>160</v>
      </c>
      <c r="EU16" s="591"/>
      <c r="EV16" s="178"/>
      <c r="EW16" s="282">
        <f t="shared" si="21"/>
        <v>0</v>
      </c>
      <c r="EX16" s="283">
        <f t="shared" si="22"/>
        <v>0</v>
      </c>
      <c r="EY16" s="284">
        <f t="shared" si="23"/>
        <v>0</v>
      </c>
      <c r="EZ16" s="285">
        <f t="shared" si="24"/>
        <v>0</v>
      </c>
      <c r="FA16" s="23"/>
      <c r="FB16" s="23"/>
      <c r="FC16" s="177">
        <v>160</v>
      </c>
      <c r="FD16" s="591"/>
      <c r="FE16" s="178"/>
      <c r="FF16" s="177">
        <v>160</v>
      </c>
      <c r="FG16" s="591"/>
      <c r="FH16" s="178"/>
      <c r="FI16" s="177">
        <v>160</v>
      </c>
      <c r="FJ16" s="591"/>
      <c r="FK16" s="178"/>
      <c r="FL16" s="177">
        <v>160</v>
      </c>
      <c r="FM16" s="591"/>
      <c r="FN16" s="178"/>
      <c r="FO16" s="177">
        <v>160</v>
      </c>
      <c r="FP16" s="591"/>
      <c r="FQ16" s="178"/>
      <c r="FR16" s="177">
        <v>160</v>
      </c>
      <c r="FS16" s="591"/>
      <c r="FT16" s="178"/>
      <c r="FU16" s="177">
        <v>160</v>
      </c>
      <c r="FV16" s="591"/>
      <c r="FW16" s="178"/>
      <c r="FX16" s="177">
        <v>160</v>
      </c>
      <c r="FY16" s="591"/>
      <c r="FZ16" s="178"/>
      <c r="GA16" s="282">
        <f t="shared" si="25"/>
        <v>0</v>
      </c>
      <c r="GB16" s="283">
        <f t="shared" si="26"/>
        <v>0</v>
      </c>
      <c r="GC16" s="284">
        <f t="shared" si="27"/>
        <v>0</v>
      </c>
      <c r="GD16" s="285">
        <f t="shared" si="28"/>
        <v>0</v>
      </c>
      <c r="GE16" s="23"/>
      <c r="GF16" s="23"/>
      <c r="GG16" s="177">
        <v>160</v>
      </c>
      <c r="GH16" s="591"/>
      <c r="GI16" s="178"/>
      <c r="GJ16" s="177">
        <v>160</v>
      </c>
      <c r="GK16" s="591"/>
      <c r="GL16" s="178"/>
      <c r="GM16" s="177">
        <v>160</v>
      </c>
      <c r="GN16" s="591"/>
      <c r="GO16" s="178"/>
      <c r="GP16" s="177">
        <v>160</v>
      </c>
      <c r="GQ16" s="591"/>
      <c r="GR16" s="178"/>
      <c r="GS16" s="177">
        <v>160</v>
      </c>
      <c r="GT16" s="591"/>
      <c r="GU16" s="178"/>
      <c r="GV16" s="177">
        <v>160</v>
      </c>
      <c r="GW16" s="591"/>
      <c r="GX16" s="178"/>
      <c r="GY16" s="177">
        <v>160</v>
      </c>
      <c r="GZ16" s="591"/>
      <c r="HA16" s="178"/>
      <c r="HB16" s="177">
        <v>160</v>
      </c>
      <c r="HC16" s="591"/>
      <c r="HD16" s="178"/>
      <c r="HE16" s="282">
        <f t="shared" si="29"/>
        <v>0</v>
      </c>
      <c r="HF16" s="283">
        <f t="shared" si="30"/>
        <v>0</v>
      </c>
      <c r="HG16" s="284">
        <f t="shared" si="31"/>
        <v>0</v>
      </c>
      <c r="HH16" s="285">
        <f t="shared" si="32"/>
        <v>0</v>
      </c>
      <c r="HI16" s="23"/>
      <c r="HJ16" s="23"/>
      <c r="HK16" s="177">
        <v>160</v>
      </c>
      <c r="HL16" s="591"/>
      <c r="HM16" s="178"/>
      <c r="HN16" s="177">
        <v>160</v>
      </c>
      <c r="HO16" s="591"/>
      <c r="HP16" s="178"/>
      <c r="HQ16" s="177">
        <v>160</v>
      </c>
      <c r="HR16" s="591"/>
      <c r="HS16" s="178"/>
      <c r="HT16" s="177">
        <v>160</v>
      </c>
      <c r="HU16" s="591"/>
      <c r="HV16" s="178"/>
      <c r="HW16" s="177">
        <v>160</v>
      </c>
      <c r="HX16" s="591"/>
      <c r="HY16" s="178"/>
      <c r="HZ16" s="177">
        <v>160</v>
      </c>
      <c r="IA16" s="591"/>
      <c r="IB16" s="178"/>
      <c r="IC16" s="177">
        <v>160</v>
      </c>
      <c r="ID16" s="591"/>
      <c r="IE16" s="178"/>
      <c r="IF16" s="177">
        <v>160</v>
      </c>
      <c r="IG16" s="591"/>
      <c r="IH16" s="178"/>
      <c r="II16" s="282">
        <f t="shared" si="33"/>
        <v>0</v>
      </c>
      <c r="IJ16" s="283">
        <f t="shared" si="34"/>
        <v>0</v>
      </c>
      <c r="IK16" s="284">
        <f t="shared" si="35"/>
        <v>0</v>
      </c>
      <c r="IL16" s="285">
        <f t="shared" si="36"/>
        <v>0</v>
      </c>
      <c r="IM16" s="23"/>
      <c r="IN16" s="23"/>
      <c r="IO16" s="177">
        <v>160</v>
      </c>
      <c r="IP16" s="591"/>
      <c r="IQ16" s="178"/>
      <c r="IR16" s="177">
        <v>160</v>
      </c>
      <c r="IS16" s="591"/>
      <c r="IT16" s="178"/>
      <c r="IU16" s="177">
        <v>160</v>
      </c>
      <c r="IV16" s="591"/>
      <c r="IW16" s="178"/>
      <c r="IX16" s="177">
        <v>160</v>
      </c>
      <c r="IY16" s="591"/>
      <c r="IZ16" s="178"/>
      <c r="JA16" s="177">
        <v>160</v>
      </c>
      <c r="JB16" s="591"/>
      <c r="JC16" s="178"/>
      <c r="JD16" s="177">
        <v>160</v>
      </c>
      <c r="JE16" s="591"/>
      <c r="JF16" s="178"/>
      <c r="JG16" s="177">
        <v>160</v>
      </c>
      <c r="JH16" s="591"/>
      <c r="JI16" s="178"/>
      <c r="JJ16" s="177">
        <v>160</v>
      </c>
      <c r="JK16" s="591"/>
      <c r="JL16" s="178"/>
      <c r="JM16" s="282">
        <f t="shared" si="37"/>
        <v>0</v>
      </c>
      <c r="JN16" s="283">
        <f t="shared" si="38"/>
        <v>0</v>
      </c>
      <c r="JO16" s="284">
        <f t="shared" si="39"/>
        <v>0</v>
      </c>
      <c r="JP16" s="285">
        <f t="shared" si="40"/>
        <v>0</v>
      </c>
      <c r="JQ16" s="23"/>
      <c r="JR16" s="23"/>
      <c r="JS16" s="177">
        <v>160</v>
      </c>
      <c r="JT16" s="591"/>
      <c r="JU16" s="178"/>
      <c r="JV16" s="177">
        <v>160</v>
      </c>
      <c r="JW16" s="591"/>
      <c r="JX16" s="178"/>
      <c r="JY16" s="177">
        <v>160</v>
      </c>
      <c r="JZ16" s="591"/>
      <c r="KA16" s="178"/>
      <c r="KB16" s="177">
        <v>160</v>
      </c>
      <c r="KC16" s="591"/>
      <c r="KD16" s="178"/>
      <c r="KE16" s="177">
        <v>160</v>
      </c>
      <c r="KF16" s="591"/>
      <c r="KG16" s="178"/>
      <c r="KH16" s="177">
        <v>160</v>
      </c>
      <c r="KI16" s="591"/>
      <c r="KJ16" s="178"/>
      <c r="KK16" s="177">
        <v>160</v>
      </c>
      <c r="KL16" s="591"/>
      <c r="KM16" s="178"/>
      <c r="KN16" s="177">
        <v>160</v>
      </c>
      <c r="KO16" s="591"/>
      <c r="KP16" s="178"/>
      <c r="KQ16" s="282">
        <f t="shared" si="41"/>
        <v>0</v>
      </c>
      <c r="KR16" s="283">
        <f t="shared" si="42"/>
        <v>0</v>
      </c>
      <c r="KS16" s="284">
        <f t="shared" si="43"/>
        <v>0</v>
      </c>
      <c r="KT16" s="285">
        <f t="shared" si="44"/>
        <v>0</v>
      </c>
      <c r="KU16" s="23"/>
      <c r="KV16" s="23"/>
      <c r="KW16" s="589" t="s">
        <v>300</v>
      </c>
      <c r="KX16" s="595">
        <v>160</v>
      </c>
      <c r="KY16" s="591"/>
      <c r="KZ16" s="178"/>
      <c r="LA16" s="282">
        <f t="shared" si="45"/>
        <v>0</v>
      </c>
      <c r="LB16" s="285">
        <f t="shared" si="0"/>
        <v>0</v>
      </c>
      <c r="LC16" s="284">
        <f t="shared" si="46"/>
        <v>0</v>
      </c>
      <c r="LD16" s="285">
        <f t="shared" si="47"/>
        <v>0</v>
      </c>
      <c r="LE16" s="592"/>
      <c r="LF16" s="23"/>
      <c r="LG16" s="23"/>
      <c r="LH16" s="278">
        <f t="shared" si="1"/>
        <v>0</v>
      </c>
      <c r="LI16" s="279">
        <f t="shared" si="2"/>
        <v>0</v>
      </c>
      <c r="LJ16" s="284">
        <f t="shared" si="3"/>
        <v>0</v>
      </c>
      <c r="LK16" s="285">
        <f t="shared" si="4"/>
        <v>0</v>
      </c>
      <c r="LL16" s="280">
        <f t="shared" si="5"/>
        <v>0</v>
      </c>
      <c r="LM16" s="281">
        <f t="shared" si="6"/>
        <v>0</v>
      </c>
      <c r="LN16" s="284">
        <f t="shared" si="7"/>
        <v>0</v>
      </c>
      <c r="LO16" s="283">
        <f t="shared" si="8"/>
        <v>0</v>
      </c>
      <c r="LP16" s="420">
        <f t="shared" si="48"/>
        <v>0</v>
      </c>
      <c r="LQ16" s="382">
        <f t="shared" si="49"/>
        <v>0</v>
      </c>
      <c r="LR16" s="423" t="s">
        <v>343</v>
      </c>
      <c r="LS16" s="387" t="s">
        <v>343</v>
      </c>
      <c r="LT16" s="420">
        <f t="shared" si="50"/>
        <v>0</v>
      </c>
      <c r="LU16" s="382">
        <f t="shared" si="51"/>
        <v>0</v>
      </c>
      <c r="LV16" s="26"/>
      <c r="LW16" s="26"/>
      <c r="LX16" s="23"/>
      <c r="MD16" s="26"/>
    </row>
    <row r="17" spans="1:342" s="26" customFormat="1" ht="16.5" customHeight="1" x14ac:dyDescent="0.25">
      <c r="B17" s="121" t="s">
        <v>12</v>
      </c>
      <c r="C17" s="1064"/>
      <c r="D17" s="1065"/>
      <c r="E17" s="327"/>
      <c r="F17" s="328"/>
      <c r="G17" s="329"/>
      <c r="H17" s="125"/>
      <c r="I17" s="115">
        <f>INT(ROUND(F17,2)*(IF(RIGHT(G17,1)="*",data!$J$3*H17+(IF(H17&gt;0, data!$K$3,0)),(IF(G17&gt;0,data!$J$3*RIGHT(G17,5)+data!$K$3,0)))))</f>
        <v>0</v>
      </c>
      <c r="J17" s="115">
        <f>IF(E17&gt;0,I17*E17,0)</f>
        <v>0</v>
      </c>
      <c r="K17" s="323"/>
      <c r="L17" s="322"/>
      <c r="M17" s="115">
        <f>INT(ROUND(F17,2)*(IF(J17&gt;0,(IF(K17="ano",data!$J$6,0)),0)))</f>
        <v>0</v>
      </c>
      <c r="N17" s="117">
        <f>IF(L17&gt;E17,M17*E17,M17*L17)</f>
        <v>0</v>
      </c>
      <c r="O17" s="126">
        <f>J17+N17</f>
        <v>0</v>
      </c>
      <c r="Q17" s="119" t="str">
        <f>IF(O17&gt;0,1,"")</f>
        <v/>
      </c>
      <c r="R17" s="120" t="s">
        <v>343</v>
      </c>
      <c r="S17" s="391" t="str">
        <f t="shared" si="52"/>
        <v/>
      </c>
      <c r="T17" s="26">
        <f>IF(O17&gt;0,IF(ISTEXT(C17)=TRUE,0,1),0)</f>
        <v>0</v>
      </c>
      <c r="U17" s="26">
        <f>IF(H17&gt;0,IF(RIGHT(G17,1)="*",0,1),0)</f>
        <v>0</v>
      </c>
      <c r="V17" s="26">
        <f>IF(OR(G17=data!$I$18,G17=data!$I$19,G17=data!$I$20,G17=data!$I$21,G17=data!$I$22,G17=data!$I$23,G17=data!$I$24,G17=data!$I$25,G17=data!$I$26,G17=data!$I$27,G17=data!$I$28,G17=data!$I$29,G17=data!$I$30,G17=data!$I$31,G17=data!$I$32,G17=data!$I$33,G17=data!$I$34,G17=data!$I$35,G17=data!$I$36,G17=data!$I$37,G17=data!$I$38,G17=data!$I$39,G17=data!$I$40,G17=data!$I$41,G17=data!$I$42,G17=data!$I$43,G17=data!$I$44),1,0)</f>
        <v>0</v>
      </c>
      <c r="X17" s="179" t="s">
        <v>300</v>
      </c>
      <c r="Y17" s="10"/>
      <c r="Z17" s="10"/>
      <c r="AA17" s="171">
        <v>160</v>
      </c>
      <c r="AB17" s="336"/>
      <c r="AC17" s="227"/>
      <c r="AD17" s="171">
        <v>160</v>
      </c>
      <c r="AE17" s="336"/>
      <c r="AF17" s="227"/>
      <c r="AG17" s="171">
        <v>160</v>
      </c>
      <c r="AH17" s="336"/>
      <c r="AI17" s="227"/>
      <c r="AJ17" s="171">
        <v>160</v>
      </c>
      <c r="AK17" s="336"/>
      <c r="AL17" s="227"/>
      <c r="AM17" s="171">
        <v>160</v>
      </c>
      <c r="AN17" s="336"/>
      <c r="AO17" s="227"/>
      <c r="AP17" s="171">
        <v>160</v>
      </c>
      <c r="AQ17" s="336"/>
      <c r="AR17" s="227"/>
      <c r="AS17" s="171">
        <v>160</v>
      </c>
      <c r="AT17" s="336"/>
      <c r="AU17" s="227"/>
      <c r="AV17" s="171">
        <v>160</v>
      </c>
      <c r="AW17" s="336"/>
      <c r="AX17" s="227"/>
      <c r="AY17" s="171">
        <v>160</v>
      </c>
      <c r="AZ17" s="336"/>
      <c r="BA17" s="227"/>
      <c r="BB17" s="171">
        <v>160</v>
      </c>
      <c r="BC17" s="336"/>
      <c r="BD17" s="227"/>
      <c r="BE17" s="171">
        <v>160</v>
      </c>
      <c r="BF17" s="336"/>
      <c r="BG17" s="227"/>
      <c r="BH17" s="171">
        <v>160</v>
      </c>
      <c r="BI17" s="336"/>
      <c r="BJ17" s="227"/>
      <c r="BK17" s="374">
        <f t="shared" si="9"/>
        <v>0</v>
      </c>
      <c r="BL17" s="285">
        <f t="shared" si="10"/>
        <v>0</v>
      </c>
      <c r="BM17" s="284">
        <f t="shared" si="11"/>
        <v>0</v>
      </c>
      <c r="BN17" s="285">
        <f t="shared" si="12"/>
        <v>0</v>
      </c>
      <c r="BO17" s="4"/>
      <c r="BP17" s="4"/>
      <c r="BQ17" s="167">
        <v>160</v>
      </c>
      <c r="BR17" s="335"/>
      <c r="BS17" s="180"/>
      <c r="BT17" s="167">
        <v>160</v>
      </c>
      <c r="BU17" s="335"/>
      <c r="BV17" s="180"/>
      <c r="BW17" s="167">
        <v>160</v>
      </c>
      <c r="BX17" s="335"/>
      <c r="BY17" s="180"/>
      <c r="BZ17" s="167">
        <v>160</v>
      </c>
      <c r="CA17" s="335"/>
      <c r="CB17" s="180"/>
      <c r="CC17" s="167">
        <v>160</v>
      </c>
      <c r="CD17" s="335"/>
      <c r="CE17" s="180"/>
      <c r="CF17" s="167">
        <v>160</v>
      </c>
      <c r="CG17" s="335"/>
      <c r="CH17" s="180"/>
      <c r="CI17" s="167">
        <v>160</v>
      </c>
      <c r="CJ17" s="335"/>
      <c r="CK17" s="180"/>
      <c r="CL17" s="167">
        <v>160</v>
      </c>
      <c r="CM17" s="335"/>
      <c r="CN17" s="180"/>
      <c r="CO17" s="282">
        <f t="shared" si="13"/>
        <v>0</v>
      </c>
      <c r="CP17" s="283">
        <f t="shared" si="14"/>
        <v>0</v>
      </c>
      <c r="CQ17" s="284">
        <f t="shared" si="15"/>
        <v>0</v>
      </c>
      <c r="CR17" s="285">
        <f t="shared" si="16"/>
        <v>0</v>
      </c>
      <c r="CS17" s="4"/>
      <c r="CT17" s="4"/>
      <c r="CU17" s="167">
        <v>160</v>
      </c>
      <c r="CV17" s="335"/>
      <c r="CW17" s="180"/>
      <c r="CX17" s="167">
        <v>160</v>
      </c>
      <c r="CY17" s="335"/>
      <c r="CZ17" s="180"/>
      <c r="DA17" s="167">
        <v>160</v>
      </c>
      <c r="DB17" s="335"/>
      <c r="DC17" s="180"/>
      <c r="DD17" s="167">
        <v>160</v>
      </c>
      <c r="DE17" s="335"/>
      <c r="DF17" s="180"/>
      <c r="DG17" s="167">
        <v>160</v>
      </c>
      <c r="DH17" s="335"/>
      <c r="DI17" s="180"/>
      <c r="DJ17" s="167">
        <v>160</v>
      </c>
      <c r="DK17" s="335"/>
      <c r="DL17" s="180"/>
      <c r="DM17" s="167">
        <v>160</v>
      </c>
      <c r="DN17" s="335"/>
      <c r="DO17" s="180"/>
      <c r="DP17" s="167">
        <v>160</v>
      </c>
      <c r="DQ17" s="335"/>
      <c r="DR17" s="180"/>
      <c r="DS17" s="282">
        <f t="shared" si="17"/>
        <v>0</v>
      </c>
      <c r="DT17" s="283">
        <f t="shared" si="18"/>
        <v>0</v>
      </c>
      <c r="DU17" s="284">
        <f t="shared" si="19"/>
        <v>0</v>
      </c>
      <c r="DV17" s="285">
        <f t="shared" si="20"/>
        <v>0</v>
      </c>
      <c r="DW17" s="4"/>
      <c r="DX17" s="4"/>
      <c r="DY17" s="167">
        <v>160</v>
      </c>
      <c r="DZ17" s="335"/>
      <c r="EA17" s="180"/>
      <c r="EB17" s="167">
        <v>160</v>
      </c>
      <c r="EC17" s="335"/>
      <c r="ED17" s="180"/>
      <c r="EE17" s="167">
        <v>160</v>
      </c>
      <c r="EF17" s="335"/>
      <c r="EG17" s="180"/>
      <c r="EH17" s="167">
        <v>160</v>
      </c>
      <c r="EI17" s="335"/>
      <c r="EJ17" s="180"/>
      <c r="EK17" s="167">
        <v>160</v>
      </c>
      <c r="EL17" s="335"/>
      <c r="EM17" s="180"/>
      <c r="EN17" s="167">
        <v>160</v>
      </c>
      <c r="EO17" s="335"/>
      <c r="EP17" s="180"/>
      <c r="EQ17" s="167">
        <v>160</v>
      </c>
      <c r="ER17" s="335"/>
      <c r="ES17" s="180"/>
      <c r="ET17" s="167">
        <v>160</v>
      </c>
      <c r="EU17" s="335"/>
      <c r="EV17" s="180"/>
      <c r="EW17" s="282">
        <f t="shared" si="21"/>
        <v>0</v>
      </c>
      <c r="EX17" s="283">
        <f t="shared" si="22"/>
        <v>0</v>
      </c>
      <c r="EY17" s="284">
        <f t="shared" si="23"/>
        <v>0</v>
      </c>
      <c r="EZ17" s="285">
        <f t="shared" si="24"/>
        <v>0</v>
      </c>
      <c r="FA17" s="4"/>
      <c r="FB17" s="4"/>
      <c r="FC17" s="167">
        <v>160</v>
      </c>
      <c r="FD17" s="335"/>
      <c r="FE17" s="180"/>
      <c r="FF17" s="167">
        <v>160</v>
      </c>
      <c r="FG17" s="335"/>
      <c r="FH17" s="180"/>
      <c r="FI17" s="167">
        <v>160</v>
      </c>
      <c r="FJ17" s="335"/>
      <c r="FK17" s="180"/>
      <c r="FL17" s="167">
        <v>160</v>
      </c>
      <c r="FM17" s="335"/>
      <c r="FN17" s="180"/>
      <c r="FO17" s="167">
        <v>160</v>
      </c>
      <c r="FP17" s="335"/>
      <c r="FQ17" s="180"/>
      <c r="FR17" s="167">
        <v>160</v>
      </c>
      <c r="FS17" s="335"/>
      <c r="FT17" s="180"/>
      <c r="FU17" s="167">
        <v>160</v>
      </c>
      <c r="FV17" s="335"/>
      <c r="FW17" s="180"/>
      <c r="FX17" s="167">
        <v>160</v>
      </c>
      <c r="FY17" s="335"/>
      <c r="FZ17" s="180"/>
      <c r="GA17" s="282">
        <f t="shared" si="25"/>
        <v>0</v>
      </c>
      <c r="GB17" s="283">
        <f t="shared" si="26"/>
        <v>0</v>
      </c>
      <c r="GC17" s="284">
        <f t="shared" si="27"/>
        <v>0</v>
      </c>
      <c r="GD17" s="285">
        <f t="shared" si="28"/>
        <v>0</v>
      </c>
      <c r="GE17" s="4"/>
      <c r="GF17" s="4"/>
      <c r="GG17" s="167">
        <v>160</v>
      </c>
      <c r="GH17" s="335"/>
      <c r="GI17" s="180"/>
      <c r="GJ17" s="167">
        <v>160</v>
      </c>
      <c r="GK17" s="335"/>
      <c r="GL17" s="180"/>
      <c r="GM17" s="167">
        <v>160</v>
      </c>
      <c r="GN17" s="335"/>
      <c r="GO17" s="180"/>
      <c r="GP17" s="167">
        <v>160</v>
      </c>
      <c r="GQ17" s="335"/>
      <c r="GR17" s="180"/>
      <c r="GS17" s="167">
        <v>160</v>
      </c>
      <c r="GT17" s="335"/>
      <c r="GU17" s="180"/>
      <c r="GV17" s="167">
        <v>160</v>
      </c>
      <c r="GW17" s="335"/>
      <c r="GX17" s="180"/>
      <c r="GY17" s="167">
        <v>160</v>
      </c>
      <c r="GZ17" s="335"/>
      <c r="HA17" s="180"/>
      <c r="HB17" s="167">
        <v>160</v>
      </c>
      <c r="HC17" s="335"/>
      <c r="HD17" s="180"/>
      <c r="HE17" s="282">
        <f t="shared" si="29"/>
        <v>0</v>
      </c>
      <c r="HF17" s="283">
        <f t="shared" si="30"/>
        <v>0</v>
      </c>
      <c r="HG17" s="284">
        <f t="shared" si="31"/>
        <v>0</v>
      </c>
      <c r="HH17" s="285">
        <f t="shared" si="32"/>
        <v>0</v>
      </c>
      <c r="HI17" s="4"/>
      <c r="HJ17" s="4"/>
      <c r="HK17" s="167">
        <v>160</v>
      </c>
      <c r="HL17" s="335"/>
      <c r="HM17" s="180"/>
      <c r="HN17" s="167">
        <v>160</v>
      </c>
      <c r="HO17" s="335"/>
      <c r="HP17" s="180"/>
      <c r="HQ17" s="167">
        <v>160</v>
      </c>
      <c r="HR17" s="335"/>
      <c r="HS17" s="180"/>
      <c r="HT17" s="167">
        <v>160</v>
      </c>
      <c r="HU17" s="335"/>
      <c r="HV17" s="180"/>
      <c r="HW17" s="167">
        <v>160</v>
      </c>
      <c r="HX17" s="335"/>
      <c r="HY17" s="180"/>
      <c r="HZ17" s="167">
        <v>160</v>
      </c>
      <c r="IA17" s="335"/>
      <c r="IB17" s="180"/>
      <c r="IC17" s="167">
        <v>160</v>
      </c>
      <c r="ID17" s="335"/>
      <c r="IE17" s="180"/>
      <c r="IF17" s="167">
        <v>160</v>
      </c>
      <c r="IG17" s="335"/>
      <c r="IH17" s="180"/>
      <c r="II17" s="282">
        <f t="shared" si="33"/>
        <v>0</v>
      </c>
      <c r="IJ17" s="283">
        <f t="shared" si="34"/>
        <v>0</v>
      </c>
      <c r="IK17" s="284">
        <f t="shared" si="35"/>
        <v>0</v>
      </c>
      <c r="IL17" s="285">
        <f t="shared" si="36"/>
        <v>0</v>
      </c>
      <c r="IM17" s="4"/>
      <c r="IN17" s="4"/>
      <c r="IO17" s="167">
        <v>160</v>
      </c>
      <c r="IP17" s="335"/>
      <c r="IQ17" s="180"/>
      <c r="IR17" s="167">
        <v>160</v>
      </c>
      <c r="IS17" s="335"/>
      <c r="IT17" s="180"/>
      <c r="IU17" s="167">
        <v>160</v>
      </c>
      <c r="IV17" s="335"/>
      <c r="IW17" s="180"/>
      <c r="IX17" s="167">
        <v>160</v>
      </c>
      <c r="IY17" s="335"/>
      <c r="IZ17" s="180"/>
      <c r="JA17" s="167">
        <v>160</v>
      </c>
      <c r="JB17" s="335"/>
      <c r="JC17" s="180"/>
      <c r="JD17" s="167">
        <v>160</v>
      </c>
      <c r="JE17" s="335"/>
      <c r="JF17" s="180"/>
      <c r="JG17" s="167">
        <v>160</v>
      </c>
      <c r="JH17" s="335"/>
      <c r="JI17" s="180"/>
      <c r="JJ17" s="167">
        <v>160</v>
      </c>
      <c r="JK17" s="335"/>
      <c r="JL17" s="180"/>
      <c r="JM17" s="282">
        <f t="shared" si="37"/>
        <v>0</v>
      </c>
      <c r="JN17" s="283">
        <f t="shared" si="38"/>
        <v>0</v>
      </c>
      <c r="JO17" s="284">
        <f t="shared" si="39"/>
        <v>0</v>
      </c>
      <c r="JP17" s="285">
        <f t="shared" si="40"/>
        <v>0</v>
      </c>
      <c r="JQ17" s="4"/>
      <c r="JR17" s="4"/>
      <c r="JS17" s="167">
        <v>160</v>
      </c>
      <c r="JT17" s="335"/>
      <c r="JU17" s="180"/>
      <c r="JV17" s="167">
        <v>160</v>
      </c>
      <c r="JW17" s="335"/>
      <c r="JX17" s="180"/>
      <c r="JY17" s="167">
        <v>160</v>
      </c>
      <c r="JZ17" s="335"/>
      <c r="KA17" s="180"/>
      <c r="KB17" s="167">
        <v>160</v>
      </c>
      <c r="KC17" s="335"/>
      <c r="KD17" s="180"/>
      <c r="KE17" s="167">
        <v>160</v>
      </c>
      <c r="KF17" s="335"/>
      <c r="KG17" s="180"/>
      <c r="KH17" s="167">
        <v>160</v>
      </c>
      <c r="KI17" s="335"/>
      <c r="KJ17" s="180"/>
      <c r="KK17" s="167">
        <v>160</v>
      </c>
      <c r="KL17" s="335"/>
      <c r="KM17" s="180"/>
      <c r="KN17" s="167">
        <v>160</v>
      </c>
      <c r="KO17" s="335"/>
      <c r="KP17" s="180"/>
      <c r="KQ17" s="282">
        <f t="shared" si="41"/>
        <v>0</v>
      </c>
      <c r="KR17" s="283">
        <f t="shared" si="42"/>
        <v>0</v>
      </c>
      <c r="KS17" s="284">
        <f t="shared" si="43"/>
        <v>0</v>
      </c>
      <c r="KT17" s="285">
        <f t="shared" si="44"/>
        <v>0</v>
      </c>
      <c r="KU17" s="4"/>
      <c r="KV17" s="4"/>
      <c r="KW17" s="287" t="s">
        <v>300</v>
      </c>
      <c r="KX17" s="365">
        <v>160</v>
      </c>
      <c r="KY17" s="335"/>
      <c r="KZ17" s="180"/>
      <c r="LA17" s="282">
        <f t="shared" si="45"/>
        <v>0</v>
      </c>
      <c r="LB17" s="285">
        <f t="shared" si="0"/>
        <v>0</v>
      </c>
      <c r="LC17" s="284">
        <f t="shared" si="46"/>
        <v>0</v>
      </c>
      <c r="LD17" s="285">
        <f t="shared" si="47"/>
        <v>0</v>
      </c>
      <c r="LE17" s="297"/>
      <c r="LF17" s="4"/>
      <c r="LG17" s="4"/>
      <c r="LH17" s="278">
        <f t="shared" si="1"/>
        <v>0</v>
      </c>
      <c r="LI17" s="279">
        <f t="shared" si="2"/>
        <v>0</v>
      </c>
      <c r="LJ17" s="284">
        <f t="shared" si="3"/>
        <v>0</v>
      </c>
      <c r="LK17" s="285">
        <f t="shared" si="4"/>
        <v>0</v>
      </c>
      <c r="LL17" s="280">
        <f t="shared" si="5"/>
        <v>0</v>
      </c>
      <c r="LM17" s="281">
        <f t="shared" si="6"/>
        <v>0</v>
      </c>
      <c r="LN17" s="284">
        <f t="shared" si="7"/>
        <v>0</v>
      </c>
      <c r="LO17" s="283">
        <f t="shared" si="8"/>
        <v>0</v>
      </c>
      <c r="LP17" s="420">
        <f t="shared" si="48"/>
        <v>0</v>
      </c>
      <c r="LQ17" s="382">
        <f t="shared" si="49"/>
        <v>0</v>
      </c>
      <c r="LR17" s="423" t="s">
        <v>343</v>
      </c>
      <c r="LS17" s="387" t="s">
        <v>343</v>
      </c>
      <c r="LT17" s="420">
        <f t="shared" si="50"/>
        <v>0</v>
      </c>
      <c r="LU17" s="382">
        <f t="shared" si="51"/>
        <v>0</v>
      </c>
      <c r="LX17" s="4"/>
    </row>
    <row r="18" spans="1:342" s="28" customFormat="1" ht="15" hidden="1" customHeight="1" x14ac:dyDescent="0.25">
      <c r="A18" s="26"/>
      <c r="B18" s="121"/>
      <c r="C18" s="604"/>
      <c r="D18" s="605"/>
      <c r="E18" s="609"/>
      <c r="F18" s="607"/>
      <c r="G18" s="608"/>
      <c r="H18" s="122"/>
      <c r="I18" s="115">
        <f>INT(ROUND(F18,2)*(IF(RIGHT(G18,1)="*",data!$J$3*H18+(IF(H18&gt;0, data!$K$3,0)),(IF(G18&gt;0,data!$J$3*RIGHT(G18,5)+data!$K$3,0)))))</f>
        <v>0</v>
      </c>
      <c r="J18" s="115"/>
      <c r="K18" s="560"/>
      <c r="L18" s="553"/>
      <c r="M18" s="115">
        <f>INT(ROUND(F18,2)*(IF(J18&gt;0,(IF(K18="ano",data!$J$6,0)),0)))</f>
        <v>0</v>
      </c>
      <c r="N18" s="117"/>
      <c r="O18" s="126"/>
      <c r="P18" s="26"/>
      <c r="Q18" s="119"/>
      <c r="R18" s="120" t="s">
        <v>343</v>
      </c>
      <c r="S18" s="391"/>
      <c r="V18" s="26">
        <f>IF(OR(G18=data!$I$18,G18=data!$I$19,G18=data!$I$20,G18=data!$I$21,G18=data!$I$22,G18=data!$I$23,G18=data!$I$24,G18=data!$I$25,G18=data!$I$26,G18=data!$I$27,G18=data!$I$28,G18=data!$I$29,G18=data!$I$30,G18=data!$I$31,G18=data!$I$32,G18=data!$I$33,G18=data!$I$34,G18=data!$I$35,G18=data!$I$36,G18=data!$I$37,G18=data!$I$38,G18=data!$I$39,G18=data!$I$40,G18=data!$I$41,G18=data!$I$42,G18=data!$I$43,G18=data!$I$44),1,0)</f>
        <v>0</v>
      </c>
      <c r="W18" s="26"/>
      <c r="X18" s="176" t="s">
        <v>300</v>
      </c>
      <c r="Y18" s="10"/>
      <c r="Z18" s="10"/>
      <c r="AA18" s="578">
        <v>160</v>
      </c>
      <c r="AB18" s="579"/>
      <c r="AC18" s="580"/>
      <c r="AD18" s="578">
        <v>160</v>
      </c>
      <c r="AE18" s="579"/>
      <c r="AF18" s="580"/>
      <c r="AG18" s="578">
        <v>160</v>
      </c>
      <c r="AH18" s="579"/>
      <c r="AI18" s="580"/>
      <c r="AJ18" s="578">
        <v>160</v>
      </c>
      <c r="AK18" s="579"/>
      <c r="AL18" s="580"/>
      <c r="AM18" s="578">
        <v>160</v>
      </c>
      <c r="AN18" s="579"/>
      <c r="AO18" s="580"/>
      <c r="AP18" s="578">
        <v>160</v>
      </c>
      <c r="AQ18" s="579"/>
      <c r="AR18" s="580"/>
      <c r="AS18" s="578">
        <v>160</v>
      </c>
      <c r="AT18" s="579"/>
      <c r="AU18" s="580"/>
      <c r="AV18" s="578">
        <v>160</v>
      </c>
      <c r="AW18" s="579"/>
      <c r="AX18" s="580"/>
      <c r="AY18" s="578">
        <v>160</v>
      </c>
      <c r="AZ18" s="579"/>
      <c r="BA18" s="580"/>
      <c r="BB18" s="578">
        <v>160</v>
      </c>
      <c r="BC18" s="579"/>
      <c r="BD18" s="580"/>
      <c r="BE18" s="578">
        <v>160</v>
      </c>
      <c r="BF18" s="579"/>
      <c r="BG18" s="580"/>
      <c r="BH18" s="578">
        <v>160</v>
      </c>
      <c r="BI18" s="579"/>
      <c r="BJ18" s="580"/>
      <c r="BK18" s="374">
        <f t="shared" si="9"/>
        <v>0</v>
      </c>
      <c r="BL18" s="285">
        <f t="shared" si="10"/>
        <v>0</v>
      </c>
      <c r="BM18" s="284">
        <f t="shared" si="11"/>
        <v>0</v>
      </c>
      <c r="BN18" s="285">
        <f t="shared" si="12"/>
        <v>0</v>
      </c>
      <c r="BO18" s="23"/>
      <c r="BP18" s="23"/>
      <c r="BQ18" s="177">
        <v>160</v>
      </c>
      <c r="BR18" s="591"/>
      <c r="BS18" s="178"/>
      <c r="BT18" s="177">
        <v>160</v>
      </c>
      <c r="BU18" s="591"/>
      <c r="BV18" s="178"/>
      <c r="BW18" s="177">
        <v>160</v>
      </c>
      <c r="BX18" s="591"/>
      <c r="BY18" s="178"/>
      <c r="BZ18" s="177">
        <v>160</v>
      </c>
      <c r="CA18" s="591"/>
      <c r="CB18" s="178"/>
      <c r="CC18" s="177">
        <v>160</v>
      </c>
      <c r="CD18" s="591"/>
      <c r="CE18" s="178"/>
      <c r="CF18" s="177">
        <v>160</v>
      </c>
      <c r="CG18" s="591"/>
      <c r="CH18" s="178"/>
      <c r="CI18" s="177">
        <v>160</v>
      </c>
      <c r="CJ18" s="591"/>
      <c r="CK18" s="178"/>
      <c r="CL18" s="177">
        <v>160</v>
      </c>
      <c r="CM18" s="591"/>
      <c r="CN18" s="178"/>
      <c r="CO18" s="282">
        <f t="shared" si="13"/>
        <v>0</v>
      </c>
      <c r="CP18" s="283">
        <f t="shared" si="14"/>
        <v>0</v>
      </c>
      <c r="CQ18" s="284">
        <f t="shared" si="15"/>
        <v>0</v>
      </c>
      <c r="CR18" s="285">
        <f t="shared" si="16"/>
        <v>0</v>
      </c>
      <c r="CS18" s="23"/>
      <c r="CT18" s="23"/>
      <c r="CU18" s="177">
        <v>160</v>
      </c>
      <c r="CV18" s="591"/>
      <c r="CW18" s="178"/>
      <c r="CX18" s="177">
        <v>160</v>
      </c>
      <c r="CY18" s="591"/>
      <c r="CZ18" s="178"/>
      <c r="DA18" s="177">
        <v>160</v>
      </c>
      <c r="DB18" s="591"/>
      <c r="DC18" s="178"/>
      <c r="DD18" s="177">
        <v>160</v>
      </c>
      <c r="DE18" s="591"/>
      <c r="DF18" s="178"/>
      <c r="DG18" s="177">
        <v>160</v>
      </c>
      <c r="DH18" s="591"/>
      <c r="DI18" s="178"/>
      <c r="DJ18" s="177">
        <v>160</v>
      </c>
      <c r="DK18" s="591"/>
      <c r="DL18" s="178"/>
      <c r="DM18" s="177">
        <v>160</v>
      </c>
      <c r="DN18" s="591"/>
      <c r="DO18" s="178"/>
      <c r="DP18" s="177">
        <v>160</v>
      </c>
      <c r="DQ18" s="591"/>
      <c r="DR18" s="178"/>
      <c r="DS18" s="282">
        <f t="shared" si="17"/>
        <v>0</v>
      </c>
      <c r="DT18" s="283">
        <f t="shared" si="18"/>
        <v>0</v>
      </c>
      <c r="DU18" s="284">
        <f t="shared" si="19"/>
        <v>0</v>
      </c>
      <c r="DV18" s="285">
        <f t="shared" si="20"/>
        <v>0</v>
      </c>
      <c r="DW18" s="23"/>
      <c r="DX18" s="23"/>
      <c r="DY18" s="177">
        <v>160</v>
      </c>
      <c r="DZ18" s="591"/>
      <c r="EA18" s="178"/>
      <c r="EB18" s="177">
        <v>160</v>
      </c>
      <c r="EC18" s="591"/>
      <c r="ED18" s="178"/>
      <c r="EE18" s="177">
        <v>160</v>
      </c>
      <c r="EF18" s="591"/>
      <c r="EG18" s="178"/>
      <c r="EH18" s="177">
        <v>160</v>
      </c>
      <c r="EI18" s="591"/>
      <c r="EJ18" s="178"/>
      <c r="EK18" s="177">
        <v>160</v>
      </c>
      <c r="EL18" s="591"/>
      <c r="EM18" s="178"/>
      <c r="EN18" s="177">
        <v>160</v>
      </c>
      <c r="EO18" s="591"/>
      <c r="EP18" s="178"/>
      <c r="EQ18" s="177">
        <v>160</v>
      </c>
      <c r="ER18" s="591"/>
      <c r="ES18" s="178"/>
      <c r="ET18" s="177">
        <v>160</v>
      </c>
      <c r="EU18" s="591"/>
      <c r="EV18" s="178"/>
      <c r="EW18" s="282">
        <f t="shared" si="21"/>
        <v>0</v>
      </c>
      <c r="EX18" s="283">
        <f t="shared" si="22"/>
        <v>0</v>
      </c>
      <c r="EY18" s="284">
        <f t="shared" si="23"/>
        <v>0</v>
      </c>
      <c r="EZ18" s="285">
        <f t="shared" si="24"/>
        <v>0</v>
      </c>
      <c r="FA18" s="23"/>
      <c r="FB18" s="23"/>
      <c r="FC18" s="177">
        <v>160</v>
      </c>
      <c r="FD18" s="591"/>
      <c r="FE18" s="178"/>
      <c r="FF18" s="177">
        <v>160</v>
      </c>
      <c r="FG18" s="591"/>
      <c r="FH18" s="178"/>
      <c r="FI18" s="177">
        <v>160</v>
      </c>
      <c r="FJ18" s="591"/>
      <c r="FK18" s="178"/>
      <c r="FL18" s="177">
        <v>160</v>
      </c>
      <c r="FM18" s="591"/>
      <c r="FN18" s="178"/>
      <c r="FO18" s="177">
        <v>160</v>
      </c>
      <c r="FP18" s="591"/>
      <c r="FQ18" s="178"/>
      <c r="FR18" s="177">
        <v>160</v>
      </c>
      <c r="FS18" s="591"/>
      <c r="FT18" s="178"/>
      <c r="FU18" s="177">
        <v>160</v>
      </c>
      <c r="FV18" s="591"/>
      <c r="FW18" s="178"/>
      <c r="FX18" s="177">
        <v>160</v>
      </c>
      <c r="FY18" s="591"/>
      <c r="FZ18" s="178"/>
      <c r="GA18" s="282">
        <f t="shared" si="25"/>
        <v>0</v>
      </c>
      <c r="GB18" s="283">
        <f t="shared" si="26"/>
        <v>0</v>
      </c>
      <c r="GC18" s="284">
        <f t="shared" si="27"/>
        <v>0</v>
      </c>
      <c r="GD18" s="285">
        <f t="shared" si="28"/>
        <v>0</v>
      </c>
      <c r="GE18" s="23"/>
      <c r="GF18" s="23"/>
      <c r="GG18" s="177">
        <v>160</v>
      </c>
      <c r="GH18" s="591"/>
      <c r="GI18" s="178"/>
      <c r="GJ18" s="177">
        <v>160</v>
      </c>
      <c r="GK18" s="591"/>
      <c r="GL18" s="178"/>
      <c r="GM18" s="177">
        <v>160</v>
      </c>
      <c r="GN18" s="591"/>
      <c r="GO18" s="178"/>
      <c r="GP18" s="177">
        <v>160</v>
      </c>
      <c r="GQ18" s="591"/>
      <c r="GR18" s="178"/>
      <c r="GS18" s="177">
        <v>160</v>
      </c>
      <c r="GT18" s="591"/>
      <c r="GU18" s="178"/>
      <c r="GV18" s="177">
        <v>160</v>
      </c>
      <c r="GW18" s="591"/>
      <c r="GX18" s="178"/>
      <c r="GY18" s="177">
        <v>160</v>
      </c>
      <c r="GZ18" s="591"/>
      <c r="HA18" s="178"/>
      <c r="HB18" s="177">
        <v>160</v>
      </c>
      <c r="HC18" s="591"/>
      <c r="HD18" s="178"/>
      <c r="HE18" s="282">
        <f t="shared" si="29"/>
        <v>0</v>
      </c>
      <c r="HF18" s="283">
        <f t="shared" si="30"/>
        <v>0</v>
      </c>
      <c r="HG18" s="284">
        <f t="shared" si="31"/>
        <v>0</v>
      </c>
      <c r="HH18" s="285">
        <f t="shared" si="32"/>
        <v>0</v>
      </c>
      <c r="HI18" s="23"/>
      <c r="HJ18" s="23"/>
      <c r="HK18" s="177">
        <v>160</v>
      </c>
      <c r="HL18" s="591"/>
      <c r="HM18" s="178"/>
      <c r="HN18" s="177">
        <v>160</v>
      </c>
      <c r="HO18" s="591"/>
      <c r="HP18" s="178"/>
      <c r="HQ18" s="177">
        <v>160</v>
      </c>
      <c r="HR18" s="591"/>
      <c r="HS18" s="178"/>
      <c r="HT18" s="177">
        <v>160</v>
      </c>
      <c r="HU18" s="591"/>
      <c r="HV18" s="178"/>
      <c r="HW18" s="177">
        <v>160</v>
      </c>
      <c r="HX18" s="591"/>
      <c r="HY18" s="178"/>
      <c r="HZ18" s="177">
        <v>160</v>
      </c>
      <c r="IA18" s="591"/>
      <c r="IB18" s="178"/>
      <c r="IC18" s="177">
        <v>160</v>
      </c>
      <c r="ID18" s="591"/>
      <c r="IE18" s="178"/>
      <c r="IF18" s="177">
        <v>160</v>
      </c>
      <c r="IG18" s="591"/>
      <c r="IH18" s="178"/>
      <c r="II18" s="282">
        <f t="shared" si="33"/>
        <v>0</v>
      </c>
      <c r="IJ18" s="283">
        <f t="shared" si="34"/>
        <v>0</v>
      </c>
      <c r="IK18" s="284">
        <f t="shared" si="35"/>
        <v>0</v>
      </c>
      <c r="IL18" s="285">
        <f t="shared" si="36"/>
        <v>0</v>
      </c>
      <c r="IM18" s="23"/>
      <c r="IN18" s="23"/>
      <c r="IO18" s="177">
        <v>160</v>
      </c>
      <c r="IP18" s="591"/>
      <c r="IQ18" s="178"/>
      <c r="IR18" s="177">
        <v>160</v>
      </c>
      <c r="IS18" s="591"/>
      <c r="IT18" s="178"/>
      <c r="IU18" s="177">
        <v>160</v>
      </c>
      <c r="IV18" s="591"/>
      <c r="IW18" s="178"/>
      <c r="IX18" s="177">
        <v>160</v>
      </c>
      <c r="IY18" s="591"/>
      <c r="IZ18" s="178"/>
      <c r="JA18" s="177">
        <v>160</v>
      </c>
      <c r="JB18" s="591"/>
      <c r="JC18" s="178"/>
      <c r="JD18" s="177">
        <v>160</v>
      </c>
      <c r="JE18" s="591"/>
      <c r="JF18" s="178"/>
      <c r="JG18" s="177">
        <v>160</v>
      </c>
      <c r="JH18" s="591"/>
      <c r="JI18" s="178"/>
      <c r="JJ18" s="177">
        <v>160</v>
      </c>
      <c r="JK18" s="591"/>
      <c r="JL18" s="178"/>
      <c r="JM18" s="282">
        <f t="shared" si="37"/>
        <v>0</v>
      </c>
      <c r="JN18" s="283">
        <f t="shared" si="38"/>
        <v>0</v>
      </c>
      <c r="JO18" s="284">
        <f t="shared" si="39"/>
        <v>0</v>
      </c>
      <c r="JP18" s="285">
        <f t="shared" si="40"/>
        <v>0</v>
      </c>
      <c r="JQ18" s="23"/>
      <c r="JR18" s="23"/>
      <c r="JS18" s="177">
        <v>160</v>
      </c>
      <c r="JT18" s="591"/>
      <c r="JU18" s="178"/>
      <c r="JV18" s="177">
        <v>160</v>
      </c>
      <c r="JW18" s="591"/>
      <c r="JX18" s="178"/>
      <c r="JY18" s="177">
        <v>160</v>
      </c>
      <c r="JZ18" s="591"/>
      <c r="KA18" s="178"/>
      <c r="KB18" s="177">
        <v>160</v>
      </c>
      <c r="KC18" s="591"/>
      <c r="KD18" s="178"/>
      <c r="KE18" s="177">
        <v>160</v>
      </c>
      <c r="KF18" s="591"/>
      <c r="KG18" s="178"/>
      <c r="KH18" s="177">
        <v>160</v>
      </c>
      <c r="KI18" s="591"/>
      <c r="KJ18" s="178"/>
      <c r="KK18" s="177">
        <v>160</v>
      </c>
      <c r="KL18" s="591"/>
      <c r="KM18" s="178"/>
      <c r="KN18" s="177">
        <v>160</v>
      </c>
      <c r="KO18" s="591"/>
      <c r="KP18" s="178"/>
      <c r="KQ18" s="282">
        <f t="shared" si="41"/>
        <v>0</v>
      </c>
      <c r="KR18" s="283">
        <f t="shared" si="42"/>
        <v>0</v>
      </c>
      <c r="KS18" s="284">
        <f t="shared" si="43"/>
        <v>0</v>
      </c>
      <c r="KT18" s="285">
        <f t="shared" si="44"/>
        <v>0</v>
      </c>
      <c r="KU18" s="23"/>
      <c r="KV18" s="23"/>
      <c r="KW18" s="589" t="s">
        <v>300</v>
      </c>
      <c r="KX18" s="595">
        <v>160</v>
      </c>
      <c r="KY18" s="591"/>
      <c r="KZ18" s="178"/>
      <c r="LA18" s="282">
        <f t="shared" si="45"/>
        <v>0</v>
      </c>
      <c r="LB18" s="285">
        <f t="shared" si="0"/>
        <v>0</v>
      </c>
      <c r="LC18" s="284">
        <f t="shared" si="46"/>
        <v>0</v>
      </c>
      <c r="LD18" s="285">
        <f t="shared" si="47"/>
        <v>0</v>
      </c>
      <c r="LE18" s="592"/>
      <c r="LF18" s="23"/>
      <c r="LG18" s="23"/>
      <c r="LH18" s="278">
        <f t="shared" si="1"/>
        <v>0</v>
      </c>
      <c r="LI18" s="279">
        <f t="shared" si="2"/>
        <v>0</v>
      </c>
      <c r="LJ18" s="284">
        <f t="shared" si="3"/>
        <v>0</v>
      </c>
      <c r="LK18" s="285">
        <f t="shared" si="4"/>
        <v>0</v>
      </c>
      <c r="LL18" s="280">
        <f t="shared" si="5"/>
        <v>0</v>
      </c>
      <c r="LM18" s="281">
        <f t="shared" si="6"/>
        <v>0</v>
      </c>
      <c r="LN18" s="284">
        <f t="shared" si="7"/>
        <v>0</v>
      </c>
      <c r="LO18" s="283">
        <f t="shared" si="8"/>
        <v>0</v>
      </c>
      <c r="LP18" s="420">
        <f t="shared" si="48"/>
        <v>0</v>
      </c>
      <c r="LQ18" s="382">
        <f t="shared" si="49"/>
        <v>0</v>
      </c>
      <c r="LR18" s="423" t="s">
        <v>343</v>
      </c>
      <c r="LS18" s="387" t="s">
        <v>343</v>
      </c>
      <c r="LT18" s="420">
        <f t="shared" si="50"/>
        <v>0</v>
      </c>
      <c r="LU18" s="382">
        <f t="shared" si="51"/>
        <v>0</v>
      </c>
      <c r="LV18" s="26"/>
      <c r="LW18" s="26"/>
      <c r="LX18" s="23"/>
      <c r="MD18" s="26"/>
    </row>
    <row r="19" spans="1:342" s="26" customFormat="1" ht="16.5" customHeight="1" x14ac:dyDescent="0.25">
      <c r="B19" s="121" t="s">
        <v>16</v>
      </c>
      <c r="C19" s="1064"/>
      <c r="D19" s="1065"/>
      <c r="E19" s="327"/>
      <c r="F19" s="328"/>
      <c r="G19" s="329"/>
      <c r="H19" s="125"/>
      <c r="I19" s="115">
        <f>INT(ROUND(F19,2)*(IF(RIGHT(G19,1)="*",data!$J$3*H19+(IF(H19&gt;0, data!$K$3,0)),(IF(G19&gt;0,data!$J$3*RIGHT(G19,5)+data!$K$3,0)))))</f>
        <v>0</v>
      </c>
      <c r="J19" s="115">
        <f>IF(E19&gt;0,I19*E19,0)</f>
        <v>0</v>
      </c>
      <c r="K19" s="323"/>
      <c r="L19" s="322"/>
      <c r="M19" s="115">
        <f>INT(ROUND(F19,2)*(IF(J19&gt;0,(IF(K19="ano",data!$J$6,0)),0)))</f>
        <v>0</v>
      </c>
      <c r="N19" s="117">
        <f>IF(L19&gt;E19,M19*E19,M19*L19)</f>
        <v>0</v>
      </c>
      <c r="O19" s="126">
        <f>J19+N19</f>
        <v>0</v>
      </c>
      <c r="Q19" s="119" t="str">
        <f>IF(O19&gt;0,1,"")</f>
        <v/>
      </c>
      <c r="R19" s="120" t="s">
        <v>343</v>
      </c>
      <c r="S19" s="391" t="str">
        <f t="shared" si="52"/>
        <v/>
      </c>
      <c r="T19" s="26">
        <f>IF(O19&gt;0,IF(ISTEXT(C19)=TRUE,0,1),0)</f>
        <v>0</v>
      </c>
      <c r="U19" s="26">
        <f>IF(H19&gt;0,IF(RIGHT(G19,1)="*",0,1),0)</f>
        <v>0</v>
      </c>
      <c r="V19" s="26">
        <f>IF(OR(G19=data!$I$18,G19=data!$I$19,G19=data!$I$20,G19=data!$I$21,G19=data!$I$22,G19=data!$I$23,G19=data!$I$24,G19=data!$I$25,G19=data!$I$26,G19=data!$I$27,G19=data!$I$28,G19=data!$I$29,G19=data!$I$30,G19=data!$I$31,G19=data!$I$32,G19=data!$I$33,G19=data!$I$34,G19=data!$I$35,G19=data!$I$36,G19=data!$I$37,G19=data!$I$38,G19=data!$I$39,G19=data!$I$40,G19=data!$I$41,G19=data!$I$42,G19=data!$I$43,G19=data!$I$44),1,0)</f>
        <v>0</v>
      </c>
      <c r="X19" s="179" t="s">
        <v>300</v>
      </c>
      <c r="Y19" s="10"/>
      <c r="Z19" s="10"/>
      <c r="AA19" s="171">
        <v>160</v>
      </c>
      <c r="AB19" s="336"/>
      <c r="AC19" s="227"/>
      <c r="AD19" s="171">
        <v>160</v>
      </c>
      <c r="AE19" s="336"/>
      <c r="AF19" s="227"/>
      <c r="AG19" s="171">
        <v>160</v>
      </c>
      <c r="AH19" s="336"/>
      <c r="AI19" s="227"/>
      <c r="AJ19" s="171">
        <v>160</v>
      </c>
      <c r="AK19" s="336"/>
      <c r="AL19" s="227"/>
      <c r="AM19" s="171">
        <v>160</v>
      </c>
      <c r="AN19" s="336"/>
      <c r="AO19" s="227"/>
      <c r="AP19" s="171">
        <v>160</v>
      </c>
      <c r="AQ19" s="336"/>
      <c r="AR19" s="227"/>
      <c r="AS19" s="171">
        <v>160</v>
      </c>
      <c r="AT19" s="336"/>
      <c r="AU19" s="227"/>
      <c r="AV19" s="171">
        <v>160</v>
      </c>
      <c r="AW19" s="336"/>
      <c r="AX19" s="227"/>
      <c r="AY19" s="171">
        <v>160</v>
      </c>
      <c r="AZ19" s="336"/>
      <c r="BA19" s="227"/>
      <c r="BB19" s="171">
        <v>160</v>
      </c>
      <c r="BC19" s="336"/>
      <c r="BD19" s="227"/>
      <c r="BE19" s="171">
        <v>160</v>
      </c>
      <c r="BF19" s="336"/>
      <c r="BG19" s="227"/>
      <c r="BH19" s="171">
        <v>160</v>
      </c>
      <c r="BI19" s="336"/>
      <c r="BJ19" s="227"/>
      <c r="BK19" s="374">
        <f t="shared" si="9"/>
        <v>0</v>
      </c>
      <c r="BL19" s="285">
        <f t="shared" si="10"/>
        <v>0</v>
      </c>
      <c r="BM19" s="284">
        <f t="shared" si="11"/>
        <v>0</v>
      </c>
      <c r="BN19" s="285">
        <f t="shared" si="12"/>
        <v>0</v>
      </c>
      <c r="BO19" s="4"/>
      <c r="BP19" s="4"/>
      <c r="BQ19" s="167">
        <v>160</v>
      </c>
      <c r="BR19" s="335"/>
      <c r="BS19" s="180"/>
      <c r="BT19" s="167">
        <v>160</v>
      </c>
      <c r="BU19" s="335"/>
      <c r="BV19" s="180"/>
      <c r="BW19" s="167">
        <v>160</v>
      </c>
      <c r="BX19" s="335"/>
      <c r="BY19" s="180"/>
      <c r="BZ19" s="167">
        <v>160</v>
      </c>
      <c r="CA19" s="335"/>
      <c r="CB19" s="180"/>
      <c r="CC19" s="167">
        <v>160</v>
      </c>
      <c r="CD19" s="335"/>
      <c r="CE19" s="180"/>
      <c r="CF19" s="167">
        <v>160</v>
      </c>
      <c r="CG19" s="335"/>
      <c r="CH19" s="180"/>
      <c r="CI19" s="167">
        <v>160</v>
      </c>
      <c r="CJ19" s="335"/>
      <c r="CK19" s="180"/>
      <c r="CL19" s="167">
        <v>160</v>
      </c>
      <c r="CM19" s="335"/>
      <c r="CN19" s="180"/>
      <c r="CO19" s="282">
        <f t="shared" si="13"/>
        <v>0</v>
      </c>
      <c r="CP19" s="283">
        <f t="shared" si="14"/>
        <v>0</v>
      </c>
      <c r="CQ19" s="284">
        <f t="shared" si="15"/>
        <v>0</v>
      </c>
      <c r="CR19" s="285">
        <f t="shared" si="16"/>
        <v>0</v>
      </c>
      <c r="CS19" s="4"/>
      <c r="CT19" s="4"/>
      <c r="CU19" s="167">
        <v>160</v>
      </c>
      <c r="CV19" s="335"/>
      <c r="CW19" s="180"/>
      <c r="CX19" s="167">
        <v>160</v>
      </c>
      <c r="CY19" s="335"/>
      <c r="CZ19" s="180"/>
      <c r="DA19" s="167">
        <v>160</v>
      </c>
      <c r="DB19" s="335"/>
      <c r="DC19" s="180"/>
      <c r="DD19" s="167">
        <v>160</v>
      </c>
      <c r="DE19" s="335"/>
      <c r="DF19" s="180"/>
      <c r="DG19" s="167">
        <v>160</v>
      </c>
      <c r="DH19" s="335"/>
      <c r="DI19" s="180"/>
      <c r="DJ19" s="167">
        <v>160</v>
      </c>
      <c r="DK19" s="335"/>
      <c r="DL19" s="180"/>
      <c r="DM19" s="167">
        <v>160</v>
      </c>
      <c r="DN19" s="335"/>
      <c r="DO19" s="180"/>
      <c r="DP19" s="167">
        <v>160</v>
      </c>
      <c r="DQ19" s="335"/>
      <c r="DR19" s="180"/>
      <c r="DS19" s="282">
        <f t="shared" si="17"/>
        <v>0</v>
      </c>
      <c r="DT19" s="283">
        <f t="shared" si="18"/>
        <v>0</v>
      </c>
      <c r="DU19" s="284">
        <f t="shared" si="19"/>
        <v>0</v>
      </c>
      <c r="DV19" s="285">
        <f t="shared" si="20"/>
        <v>0</v>
      </c>
      <c r="DW19" s="4"/>
      <c r="DX19" s="4"/>
      <c r="DY19" s="167">
        <v>160</v>
      </c>
      <c r="DZ19" s="335"/>
      <c r="EA19" s="180"/>
      <c r="EB19" s="167">
        <v>160</v>
      </c>
      <c r="EC19" s="335"/>
      <c r="ED19" s="180"/>
      <c r="EE19" s="167">
        <v>160</v>
      </c>
      <c r="EF19" s="335"/>
      <c r="EG19" s="180"/>
      <c r="EH19" s="167">
        <v>160</v>
      </c>
      <c r="EI19" s="335"/>
      <c r="EJ19" s="180"/>
      <c r="EK19" s="167">
        <v>160</v>
      </c>
      <c r="EL19" s="335"/>
      <c r="EM19" s="180"/>
      <c r="EN19" s="167">
        <v>160</v>
      </c>
      <c r="EO19" s="335"/>
      <c r="EP19" s="180"/>
      <c r="EQ19" s="167">
        <v>160</v>
      </c>
      <c r="ER19" s="335"/>
      <c r="ES19" s="180"/>
      <c r="ET19" s="167">
        <v>160</v>
      </c>
      <c r="EU19" s="335"/>
      <c r="EV19" s="180"/>
      <c r="EW19" s="282">
        <f t="shared" si="21"/>
        <v>0</v>
      </c>
      <c r="EX19" s="283">
        <f t="shared" si="22"/>
        <v>0</v>
      </c>
      <c r="EY19" s="284">
        <f t="shared" si="23"/>
        <v>0</v>
      </c>
      <c r="EZ19" s="285">
        <f t="shared" si="24"/>
        <v>0</v>
      </c>
      <c r="FA19" s="4"/>
      <c r="FB19" s="4"/>
      <c r="FC19" s="167">
        <v>160</v>
      </c>
      <c r="FD19" s="335"/>
      <c r="FE19" s="180"/>
      <c r="FF19" s="167">
        <v>160</v>
      </c>
      <c r="FG19" s="335"/>
      <c r="FH19" s="180"/>
      <c r="FI19" s="167">
        <v>160</v>
      </c>
      <c r="FJ19" s="335"/>
      <c r="FK19" s="180"/>
      <c r="FL19" s="167">
        <v>160</v>
      </c>
      <c r="FM19" s="335"/>
      <c r="FN19" s="180"/>
      <c r="FO19" s="167">
        <v>160</v>
      </c>
      <c r="FP19" s="335"/>
      <c r="FQ19" s="180"/>
      <c r="FR19" s="167">
        <v>160</v>
      </c>
      <c r="FS19" s="335"/>
      <c r="FT19" s="180"/>
      <c r="FU19" s="167">
        <v>160</v>
      </c>
      <c r="FV19" s="335"/>
      <c r="FW19" s="180"/>
      <c r="FX19" s="167">
        <v>160</v>
      </c>
      <c r="FY19" s="335"/>
      <c r="FZ19" s="180"/>
      <c r="GA19" s="282">
        <f t="shared" si="25"/>
        <v>0</v>
      </c>
      <c r="GB19" s="283">
        <f t="shared" si="26"/>
        <v>0</v>
      </c>
      <c r="GC19" s="284">
        <f t="shared" si="27"/>
        <v>0</v>
      </c>
      <c r="GD19" s="285">
        <f t="shared" si="28"/>
        <v>0</v>
      </c>
      <c r="GE19" s="4"/>
      <c r="GF19" s="4"/>
      <c r="GG19" s="167">
        <v>160</v>
      </c>
      <c r="GH19" s="335"/>
      <c r="GI19" s="180"/>
      <c r="GJ19" s="167">
        <v>160</v>
      </c>
      <c r="GK19" s="335"/>
      <c r="GL19" s="180"/>
      <c r="GM19" s="167">
        <v>160</v>
      </c>
      <c r="GN19" s="335"/>
      <c r="GO19" s="180"/>
      <c r="GP19" s="167">
        <v>160</v>
      </c>
      <c r="GQ19" s="335"/>
      <c r="GR19" s="180"/>
      <c r="GS19" s="167">
        <v>160</v>
      </c>
      <c r="GT19" s="335"/>
      <c r="GU19" s="180"/>
      <c r="GV19" s="167">
        <v>160</v>
      </c>
      <c r="GW19" s="335"/>
      <c r="GX19" s="180"/>
      <c r="GY19" s="167">
        <v>160</v>
      </c>
      <c r="GZ19" s="335"/>
      <c r="HA19" s="180"/>
      <c r="HB19" s="167">
        <v>160</v>
      </c>
      <c r="HC19" s="335"/>
      <c r="HD19" s="180"/>
      <c r="HE19" s="282">
        <f t="shared" si="29"/>
        <v>0</v>
      </c>
      <c r="HF19" s="283">
        <f t="shared" si="30"/>
        <v>0</v>
      </c>
      <c r="HG19" s="284">
        <f t="shared" si="31"/>
        <v>0</v>
      </c>
      <c r="HH19" s="285">
        <f t="shared" si="32"/>
        <v>0</v>
      </c>
      <c r="HI19" s="4"/>
      <c r="HJ19" s="4"/>
      <c r="HK19" s="167">
        <v>160</v>
      </c>
      <c r="HL19" s="335"/>
      <c r="HM19" s="180"/>
      <c r="HN19" s="167">
        <v>160</v>
      </c>
      <c r="HO19" s="335"/>
      <c r="HP19" s="180"/>
      <c r="HQ19" s="167">
        <v>160</v>
      </c>
      <c r="HR19" s="335"/>
      <c r="HS19" s="180"/>
      <c r="HT19" s="167">
        <v>160</v>
      </c>
      <c r="HU19" s="335"/>
      <c r="HV19" s="180"/>
      <c r="HW19" s="167">
        <v>160</v>
      </c>
      <c r="HX19" s="335"/>
      <c r="HY19" s="180"/>
      <c r="HZ19" s="167">
        <v>160</v>
      </c>
      <c r="IA19" s="335"/>
      <c r="IB19" s="180"/>
      <c r="IC19" s="167">
        <v>160</v>
      </c>
      <c r="ID19" s="335"/>
      <c r="IE19" s="180"/>
      <c r="IF19" s="167">
        <v>160</v>
      </c>
      <c r="IG19" s="335"/>
      <c r="IH19" s="180"/>
      <c r="II19" s="282">
        <f t="shared" si="33"/>
        <v>0</v>
      </c>
      <c r="IJ19" s="283">
        <f t="shared" si="34"/>
        <v>0</v>
      </c>
      <c r="IK19" s="284">
        <f t="shared" si="35"/>
        <v>0</v>
      </c>
      <c r="IL19" s="285">
        <f t="shared" si="36"/>
        <v>0</v>
      </c>
      <c r="IM19" s="4"/>
      <c r="IN19" s="4"/>
      <c r="IO19" s="167">
        <v>160</v>
      </c>
      <c r="IP19" s="335"/>
      <c r="IQ19" s="180"/>
      <c r="IR19" s="167">
        <v>160</v>
      </c>
      <c r="IS19" s="335"/>
      <c r="IT19" s="180"/>
      <c r="IU19" s="167">
        <v>160</v>
      </c>
      <c r="IV19" s="335"/>
      <c r="IW19" s="180"/>
      <c r="IX19" s="167">
        <v>160</v>
      </c>
      <c r="IY19" s="335"/>
      <c r="IZ19" s="180"/>
      <c r="JA19" s="167">
        <v>160</v>
      </c>
      <c r="JB19" s="335"/>
      <c r="JC19" s="180"/>
      <c r="JD19" s="167">
        <v>160</v>
      </c>
      <c r="JE19" s="335"/>
      <c r="JF19" s="180"/>
      <c r="JG19" s="167">
        <v>160</v>
      </c>
      <c r="JH19" s="335"/>
      <c r="JI19" s="180"/>
      <c r="JJ19" s="167">
        <v>160</v>
      </c>
      <c r="JK19" s="335"/>
      <c r="JL19" s="180"/>
      <c r="JM19" s="282">
        <f t="shared" si="37"/>
        <v>0</v>
      </c>
      <c r="JN19" s="283">
        <f t="shared" si="38"/>
        <v>0</v>
      </c>
      <c r="JO19" s="284">
        <f t="shared" si="39"/>
        <v>0</v>
      </c>
      <c r="JP19" s="285">
        <f t="shared" si="40"/>
        <v>0</v>
      </c>
      <c r="JQ19" s="4"/>
      <c r="JR19" s="4"/>
      <c r="JS19" s="167">
        <v>160</v>
      </c>
      <c r="JT19" s="335"/>
      <c r="JU19" s="180"/>
      <c r="JV19" s="167">
        <v>160</v>
      </c>
      <c r="JW19" s="335"/>
      <c r="JX19" s="180"/>
      <c r="JY19" s="167">
        <v>160</v>
      </c>
      <c r="JZ19" s="335"/>
      <c r="KA19" s="180"/>
      <c r="KB19" s="167">
        <v>160</v>
      </c>
      <c r="KC19" s="335"/>
      <c r="KD19" s="180"/>
      <c r="KE19" s="167">
        <v>160</v>
      </c>
      <c r="KF19" s="335"/>
      <c r="KG19" s="180"/>
      <c r="KH19" s="167">
        <v>160</v>
      </c>
      <c r="KI19" s="335"/>
      <c r="KJ19" s="180"/>
      <c r="KK19" s="167">
        <v>160</v>
      </c>
      <c r="KL19" s="335"/>
      <c r="KM19" s="180"/>
      <c r="KN19" s="167">
        <v>160</v>
      </c>
      <c r="KO19" s="335"/>
      <c r="KP19" s="180"/>
      <c r="KQ19" s="282">
        <f t="shared" si="41"/>
        <v>0</v>
      </c>
      <c r="KR19" s="283">
        <f t="shared" si="42"/>
        <v>0</v>
      </c>
      <c r="KS19" s="284">
        <f t="shared" si="43"/>
        <v>0</v>
      </c>
      <c r="KT19" s="285">
        <f t="shared" si="44"/>
        <v>0</v>
      </c>
      <c r="KU19" s="4"/>
      <c r="KV19" s="4"/>
      <c r="KW19" s="287" t="s">
        <v>300</v>
      </c>
      <c r="KX19" s="365">
        <v>160</v>
      </c>
      <c r="KY19" s="335"/>
      <c r="KZ19" s="180"/>
      <c r="LA19" s="282">
        <f t="shared" si="45"/>
        <v>0</v>
      </c>
      <c r="LB19" s="285">
        <f t="shared" si="0"/>
        <v>0</v>
      </c>
      <c r="LC19" s="284">
        <f t="shared" si="46"/>
        <v>0</v>
      </c>
      <c r="LD19" s="285">
        <f t="shared" si="47"/>
        <v>0</v>
      </c>
      <c r="LE19" s="297"/>
      <c r="LF19" s="4"/>
      <c r="LG19" s="4"/>
      <c r="LH19" s="278">
        <f t="shared" si="1"/>
        <v>0</v>
      </c>
      <c r="LI19" s="279">
        <f t="shared" si="2"/>
        <v>0</v>
      </c>
      <c r="LJ19" s="284">
        <f t="shared" si="3"/>
        <v>0</v>
      </c>
      <c r="LK19" s="285">
        <f t="shared" si="4"/>
        <v>0</v>
      </c>
      <c r="LL19" s="280">
        <f t="shared" si="5"/>
        <v>0</v>
      </c>
      <c r="LM19" s="281">
        <f t="shared" si="6"/>
        <v>0</v>
      </c>
      <c r="LN19" s="284">
        <f t="shared" si="7"/>
        <v>0</v>
      </c>
      <c r="LO19" s="283">
        <f t="shared" si="8"/>
        <v>0</v>
      </c>
      <c r="LP19" s="420">
        <f t="shared" si="48"/>
        <v>0</v>
      </c>
      <c r="LQ19" s="382">
        <f t="shared" si="49"/>
        <v>0</v>
      </c>
      <c r="LR19" s="423" t="s">
        <v>343</v>
      </c>
      <c r="LS19" s="387" t="s">
        <v>343</v>
      </c>
      <c r="LT19" s="420">
        <f t="shared" si="50"/>
        <v>0</v>
      </c>
      <c r="LU19" s="382">
        <f t="shared" si="51"/>
        <v>0</v>
      </c>
      <c r="LX19" s="4"/>
    </row>
    <row r="20" spans="1:342" s="28" customFormat="1" ht="15" hidden="1" customHeight="1" x14ac:dyDescent="0.25">
      <c r="A20" s="26"/>
      <c r="B20" s="121"/>
      <c r="C20" s="604"/>
      <c r="D20" s="605"/>
      <c r="E20" s="609"/>
      <c r="F20" s="607"/>
      <c r="G20" s="608"/>
      <c r="H20" s="122"/>
      <c r="I20" s="115">
        <f>INT(ROUND(F20,2)*(IF(RIGHT(G20,1)="*",data!$J$3*H20+(IF(H20&gt;0, data!$K$3,0)),(IF(G20&gt;0,data!$J$3*RIGHT(G20,5)+data!$K$3,0)))))</f>
        <v>0</v>
      </c>
      <c r="J20" s="115"/>
      <c r="K20" s="560"/>
      <c r="L20" s="553"/>
      <c r="M20" s="115">
        <f>INT(ROUND(F20,2)*(IF(J20&gt;0,(IF(K20="ano",data!$J$6,0)),0)))</f>
        <v>0</v>
      </c>
      <c r="N20" s="117"/>
      <c r="O20" s="126"/>
      <c r="P20" s="26"/>
      <c r="Q20" s="119"/>
      <c r="R20" s="120" t="s">
        <v>343</v>
      </c>
      <c r="S20" s="391"/>
      <c r="V20" s="26">
        <f>IF(OR(G20=data!$I$18,G20=data!$I$19,G20=data!$I$20,G20=data!$I$21,G20=data!$I$22,G20=data!$I$23,G20=data!$I$24,G20=data!$I$25,G20=data!$I$26,G20=data!$I$27,G20=data!$I$28,G20=data!$I$29,G20=data!$I$30,G20=data!$I$31,G20=data!$I$32,G20=data!$I$33,G20=data!$I$34,G20=data!$I$35,G20=data!$I$36,G20=data!$I$37,G20=data!$I$38,G20=data!$I$39,G20=data!$I$40,G20=data!$I$41,G20=data!$I$42,G20=data!$I$43,G20=data!$I$44),1,0)</f>
        <v>0</v>
      </c>
      <c r="W20" s="26"/>
      <c r="X20" s="176" t="s">
        <v>300</v>
      </c>
      <c r="Y20" s="10"/>
      <c r="Z20" s="10"/>
      <c r="AA20" s="578">
        <v>160</v>
      </c>
      <c r="AB20" s="579"/>
      <c r="AC20" s="580"/>
      <c r="AD20" s="578">
        <v>160</v>
      </c>
      <c r="AE20" s="579"/>
      <c r="AF20" s="580"/>
      <c r="AG20" s="578">
        <v>160</v>
      </c>
      <c r="AH20" s="579"/>
      <c r="AI20" s="580"/>
      <c r="AJ20" s="578">
        <v>160</v>
      </c>
      <c r="AK20" s="579"/>
      <c r="AL20" s="580"/>
      <c r="AM20" s="578">
        <v>160</v>
      </c>
      <c r="AN20" s="579"/>
      <c r="AO20" s="580"/>
      <c r="AP20" s="578">
        <v>160</v>
      </c>
      <c r="AQ20" s="579"/>
      <c r="AR20" s="580"/>
      <c r="AS20" s="578">
        <v>160</v>
      </c>
      <c r="AT20" s="579"/>
      <c r="AU20" s="580"/>
      <c r="AV20" s="578">
        <v>160</v>
      </c>
      <c r="AW20" s="579"/>
      <c r="AX20" s="580"/>
      <c r="AY20" s="578">
        <v>160</v>
      </c>
      <c r="AZ20" s="579"/>
      <c r="BA20" s="580"/>
      <c r="BB20" s="578">
        <v>160</v>
      </c>
      <c r="BC20" s="579"/>
      <c r="BD20" s="580"/>
      <c r="BE20" s="578">
        <v>160</v>
      </c>
      <c r="BF20" s="579"/>
      <c r="BG20" s="580"/>
      <c r="BH20" s="578">
        <v>160</v>
      </c>
      <c r="BI20" s="579"/>
      <c r="BJ20" s="580"/>
      <c r="BK20" s="374">
        <f t="shared" si="9"/>
        <v>0</v>
      </c>
      <c r="BL20" s="285">
        <f t="shared" si="10"/>
        <v>0</v>
      </c>
      <c r="BM20" s="284">
        <f t="shared" si="11"/>
        <v>0</v>
      </c>
      <c r="BN20" s="285">
        <f t="shared" si="12"/>
        <v>0</v>
      </c>
      <c r="BO20" s="23"/>
      <c r="BP20" s="23"/>
      <c r="BQ20" s="177">
        <v>160</v>
      </c>
      <c r="BR20" s="591"/>
      <c r="BS20" s="178"/>
      <c r="BT20" s="177">
        <v>160</v>
      </c>
      <c r="BU20" s="591"/>
      <c r="BV20" s="178"/>
      <c r="BW20" s="177">
        <v>160</v>
      </c>
      <c r="BX20" s="591"/>
      <c r="BY20" s="178"/>
      <c r="BZ20" s="177">
        <v>160</v>
      </c>
      <c r="CA20" s="591"/>
      <c r="CB20" s="178"/>
      <c r="CC20" s="177">
        <v>160</v>
      </c>
      <c r="CD20" s="591"/>
      <c r="CE20" s="178"/>
      <c r="CF20" s="177">
        <v>160</v>
      </c>
      <c r="CG20" s="591"/>
      <c r="CH20" s="178"/>
      <c r="CI20" s="177">
        <v>160</v>
      </c>
      <c r="CJ20" s="591"/>
      <c r="CK20" s="178"/>
      <c r="CL20" s="177">
        <v>160</v>
      </c>
      <c r="CM20" s="591"/>
      <c r="CN20" s="178"/>
      <c r="CO20" s="282">
        <f t="shared" si="13"/>
        <v>0</v>
      </c>
      <c r="CP20" s="283">
        <f t="shared" si="14"/>
        <v>0</v>
      </c>
      <c r="CQ20" s="284">
        <f t="shared" si="15"/>
        <v>0</v>
      </c>
      <c r="CR20" s="285">
        <f t="shared" si="16"/>
        <v>0</v>
      </c>
      <c r="CS20" s="23"/>
      <c r="CT20" s="23"/>
      <c r="CU20" s="177">
        <v>160</v>
      </c>
      <c r="CV20" s="591"/>
      <c r="CW20" s="178"/>
      <c r="CX20" s="177">
        <v>160</v>
      </c>
      <c r="CY20" s="591"/>
      <c r="CZ20" s="178"/>
      <c r="DA20" s="177">
        <v>160</v>
      </c>
      <c r="DB20" s="591"/>
      <c r="DC20" s="178"/>
      <c r="DD20" s="177">
        <v>160</v>
      </c>
      <c r="DE20" s="591"/>
      <c r="DF20" s="178"/>
      <c r="DG20" s="177">
        <v>160</v>
      </c>
      <c r="DH20" s="591"/>
      <c r="DI20" s="178"/>
      <c r="DJ20" s="177">
        <v>160</v>
      </c>
      <c r="DK20" s="591"/>
      <c r="DL20" s="178"/>
      <c r="DM20" s="177">
        <v>160</v>
      </c>
      <c r="DN20" s="591"/>
      <c r="DO20" s="178"/>
      <c r="DP20" s="177">
        <v>160</v>
      </c>
      <c r="DQ20" s="591"/>
      <c r="DR20" s="178"/>
      <c r="DS20" s="282">
        <f t="shared" si="17"/>
        <v>0</v>
      </c>
      <c r="DT20" s="283">
        <f t="shared" si="18"/>
        <v>0</v>
      </c>
      <c r="DU20" s="284">
        <f t="shared" si="19"/>
        <v>0</v>
      </c>
      <c r="DV20" s="285">
        <f t="shared" si="20"/>
        <v>0</v>
      </c>
      <c r="DW20" s="23"/>
      <c r="DX20" s="23"/>
      <c r="DY20" s="177">
        <v>160</v>
      </c>
      <c r="DZ20" s="591"/>
      <c r="EA20" s="178"/>
      <c r="EB20" s="177">
        <v>160</v>
      </c>
      <c r="EC20" s="591"/>
      <c r="ED20" s="178"/>
      <c r="EE20" s="177">
        <v>160</v>
      </c>
      <c r="EF20" s="591"/>
      <c r="EG20" s="178"/>
      <c r="EH20" s="177">
        <v>160</v>
      </c>
      <c r="EI20" s="591"/>
      <c r="EJ20" s="178"/>
      <c r="EK20" s="177">
        <v>160</v>
      </c>
      <c r="EL20" s="591"/>
      <c r="EM20" s="178"/>
      <c r="EN20" s="177">
        <v>160</v>
      </c>
      <c r="EO20" s="591"/>
      <c r="EP20" s="178"/>
      <c r="EQ20" s="177">
        <v>160</v>
      </c>
      <c r="ER20" s="591"/>
      <c r="ES20" s="178"/>
      <c r="ET20" s="177">
        <v>160</v>
      </c>
      <c r="EU20" s="591"/>
      <c r="EV20" s="178"/>
      <c r="EW20" s="282">
        <f t="shared" si="21"/>
        <v>0</v>
      </c>
      <c r="EX20" s="283">
        <f t="shared" si="22"/>
        <v>0</v>
      </c>
      <c r="EY20" s="284">
        <f t="shared" si="23"/>
        <v>0</v>
      </c>
      <c r="EZ20" s="285">
        <f t="shared" si="24"/>
        <v>0</v>
      </c>
      <c r="FA20" s="23"/>
      <c r="FB20" s="23"/>
      <c r="FC20" s="177">
        <v>160</v>
      </c>
      <c r="FD20" s="591"/>
      <c r="FE20" s="178"/>
      <c r="FF20" s="177">
        <v>160</v>
      </c>
      <c r="FG20" s="591"/>
      <c r="FH20" s="178"/>
      <c r="FI20" s="177">
        <v>160</v>
      </c>
      <c r="FJ20" s="591"/>
      <c r="FK20" s="178"/>
      <c r="FL20" s="177">
        <v>160</v>
      </c>
      <c r="FM20" s="591"/>
      <c r="FN20" s="178"/>
      <c r="FO20" s="177">
        <v>160</v>
      </c>
      <c r="FP20" s="591"/>
      <c r="FQ20" s="178"/>
      <c r="FR20" s="177">
        <v>160</v>
      </c>
      <c r="FS20" s="591"/>
      <c r="FT20" s="178"/>
      <c r="FU20" s="177">
        <v>160</v>
      </c>
      <c r="FV20" s="591"/>
      <c r="FW20" s="178"/>
      <c r="FX20" s="177">
        <v>160</v>
      </c>
      <c r="FY20" s="591"/>
      <c r="FZ20" s="178"/>
      <c r="GA20" s="282">
        <f t="shared" si="25"/>
        <v>0</v>
      </c>
      <c r="GB20" s="283">
        <f t="shared" si="26"/>
        <v>0</v>
      </c>
      <c r="GC20" s="284">
        <f t="shared" si="27"/>
        <v>0</v>
      </c>
      <c r="GD20" s="285">
        <f t="shared" si="28"/>
        <v>0</v>
      </c>
      <c r="GE20" s="23"/>
      <c r="GF20" s="23"/>
      <c r="GG20" s="177">
        <v>160</v>
      </c>
      <c r="GH20" s="591"/>
      <c r="GI20" s="178"/>
      <c r="GJ20" s="177">
        <v>160</v>
      </c>
      <c r="GK20" s="591"/>
      <c r="GL20" s="178"/>
      <c r="GM20" s="177">
        <v>160</v>
      </c>
      <c r="GN20" s="591"/>
      <c r="GO20" s="178"/>
      <c r="GP20" s="177">
        <v>160</v>
      </c>
      <c r="GQ20" s="591"/>
      <c r="GR20" s="178"/>
      <c r="GS20" s="177">
        <v>160</v>
      </c>
      <c r="GT20" s="591"/>
      <c r="GU20" s="178"/>
      <c r="GV20" s="177">
        <v>160</v>
      </c>
      <c r="GW20" s="591"/>
      <c r="GX20" s="178"/>
      <c r="GY20" s="177">
        <v>160</v>
      </c>
      <c r="GZ20" s="591"/>
      <c r="HA20" s="178"/>
      <c r="HB20" s="177">
        <v>160</v>
      </c>
      <c r="HC20" s="591"/>
      <c r="HD20" s="178"/>
      <c r="HE20" s="282">
        <f t="shared" si="29"/>
        <v>0</v>
      </c>
      <c r="HF20" s="283">
        <f t="shared" si="30"/>
        <v>0</v>
      </c>
      <c r="HG20" s="284">
        <f t="shared" si="31"/>
        <v>0</v>
      </c>
      <c r="HH20" s="285">
        <f t="shared" si="32"/>
        <v>0</v>
      </c>
      <c r="HI20" s="23"/>
      <c r="HJ20" s="23"/>
      <c r="HK20" s="177">
        <v>160</v>
      </c>
      <c r="HL20" s="591"/>
      <c r="HM20" s="178"/>
      <c r="HN20" s="177">
        <v>160</v>
      </c>
      <c r="HO20" s="591"/>
      <c r="HP20" s="178"/>
      <c r="HQ20" s="177">
        <v>160</v>
      </c>
      <c r="HR20" s="591"/>
      <c r="HS20" s="178"/>
      <c r="HT20" s="177">
        <v>160</v>
      </c>
      <c r="HU20" s="591"/>
      <c r="HV20" s="178"/>
      <c r="HW20" s="177">
        <v>160</v>
      </c>
      <c r="HX20" s="591"/>
      <c r="HY20" s="178"/>
      <c r="HZ20" s="177">
        <v>160</v>
      </c>
      <c r="IA20" s="591"/>
      <c r="IB20" s="178"/>
      <c r="IC20" s="177">
        <v>160</v>
      </c>
      <c r="ID20" s="591"/>
      <c r="IE20" s="178"/>
      <c r="IF20" s="177">
        <v>160</v>
      </c>
      <c r="IG20" s="591"/>
      <c r="IH20" s="178"/>
      <c r="II20" s="282">
        <f t="shared" si="33"/>
        <v>0</v>
      </c>
      <c r="IJ20" s="283">
        <f t="shared" si="34"/>
        <v>0</v>
      </c>
      <c r="IK20" s="284">
        <f t="shared" si="35"/>
        <v>0</v>
      </c>
      <c r="IL20" s="285">
        <f t="shared" si="36"/>
        <v>0</v>
      </c>
      <c r="IM20" s="23"/>
      <c r="IN20" s="23"/>
      <c r="IO20" s="177">
        <v>160</v>
      </c>
      <c r="IP20" s="591"/>
      <c r="IQ20" s="178"/>
      <c r="IR20" s="177">
        <v>160</v>
      </c>
      <c r="IS20" s="591"/>
      <c r="IT20" s="178"/>
      <c r="IU20" s="177">
        <v>160</v>
      </c>
      <c r="IV20" s="591"/>
      <c r="IW20" s="178"/>
      <c r="IX20" s="177">
        <v>160</v>
      </c>
      <c r="IY20" s="591"/>
      <c r="IZ20" s="178"/>
      <c r="JA20" s="177">
        <v>160</v>
      </c>
      <c r="JB20" s="591"/>
      <c r="JC20" s="178"/>
      <c r="JD20" s="177">
        <v>160</v>
      </c>
      <c r="JE20" s="591"/>
      <c r="JF20" s="178"/>
      <c r="JG20" s="177">
        <v>160</v>
      </c>
      <c r="JH20" s="591"/>
      <c r="JI20" s="178"/>
      <c r="JJ20" s="177">
        <v>160</v>
      </c>
      <c r="JK20" s="591"/>
      <c r="JL20" s="178"/>
      <c r="JM20" s="282">
        <f t="shared" si="37"/>
        <v>0</v>
      </c>
      <c r="JN20" s="283">
        <f t="shared" si="38"/>
        <v>0</v>
      </c>
      <c r="JO20" s="284">
        <f t="shared" si="39"/>
        <v>0</v>
      </c>
      <c r="JP20" s="285">
        <f t="shared" si="40"/>
        <v>0</v>
      </c>
      <c r="JQ20" s="23"/>
      <c r="JR20" s="23"/>
      <c r="JS20" s="177">
        <v>160</v>
      </c>
      <c r="JT20" s="591"/>
      <c r="JU20" s="178"/>
      <c r="JV20" s="177">
        <v>160</v>
      </c>
      <c r="JW20" s="591"/>
      <c r="JX20" s="178"/>
      <c r="JY20" s="177">
        <v>160</v>
      </c>
      <c r="JZ20" s="591"/>
      <c r="KA20" s="178"/>
      <c r="KB20" s="177">
        <v>160</v>
      </c>
      <c r="KC20" s="591"/>
      <c r="KD20" s="178"/>
      <c r="KE20" s="177">
        <v>160</v>
      </c>
      <c r="KF20" s="591"/>
      <c r="KG20" s="178"/>
      <c r="KH20" s="177">
        <v>160</v>
      </c>
      <c r="KI20" s="591"/>
      <c r="KJ20" s="178"/>
      <c r="KK20" s="177">
        <v>160</v>
      </c>
      <c r="KL20" s="591"/>
      <c r="KM20" s="178"/>
      <c r="KN20" s="177">
        <v>160</v>
      </c>
      <c r="KO20" s="591"/>
      <c r="KP20" s="178"/>
      <c r="KQ20" s="282">
        <f t="shared" si="41"/>
        <v>0</v>
      </c>
      <c r="KR20" s="283">
        <f t="shared" si="42"/>
        <v>0</v>
      </c>
      <c r="KS20" s="284">
        <f t="shared" si="43"/>
        <v>0</v>
      </c>
      <c r="KT20" s="285">
        <f t="shared" si="44"/>
        <v>0</v>
      </c>
      <c r="KU20" s="23"/>
      <c r="KV20" s="23"/>
      <c r="KW20" s="589" t="s">
        <v>300</v>
      </c>
      <c r="KX20" s="595">
        <v>160</v>
      </c>
      <c r="KY20" s="591"/>
      <c r="KZ20" s="178"/>
      <c r="LA20" s="282">
        <f t="shared" si="45"/>
        <v>0</v>
      </c>
      <c r="LB20" s="285">
        <f t="shared" si="0"/>
        <v>0</v>
      </c>
      <c r="LC20" s="284">
        <f t="shared" si="46"/>
        <v>0</v>
      </c>
      <c r="LD20" s="285">
        <f t="shared" si="47"/>
        <v>0</v>
      </c>
      <c r="LE20" s="592"/>
      <c r="LF20" s="23"/>
      <c r="LG20" s="23"/>
      <c r="LH20" s="278">
        <f t="shared" si="1"/>
        <v>0</v>
      </c>
      <c r="LI20" s="279">
        <f t="shared" si="2"/>
        <v>0</v>
      </c>
      <c r="LJ20" s="284">
        <f t="shared" si="3"/>
        <v>0</v>
      </c>
      <c r="LK20" s="285">
        <f t="shared" si="4"/>
        <v>0</v>
      </c>
      <c r="LL20" s="280">
        <f t="shared" si="5"/>
        <v>0</v>
      </c>
      <c r="LM20" s="281">
        <f t="shared" si="6"/>
        <v>0</v>
      </c>
      <c r="LN20" s="284">
        <f t="shared" si="7"/>
        <v>0</v>
      </c>
      <c r="LO20" s="283">
        <f t="shared" si="8"/>
        <v>0</v>
      </c>
      <c r="LP20" s="420">
        <f t="shared" si="48"/>
        <v>0</v>
      </c>
      <c r="LQ20" s="382">
        <f t="shared" si="49"/>
        <v>0</v>
      </c>
      <c r="LR20" s="423" t="s">
        <v>343</v>
      </c>
      <c r="LS20" s="387" t="s">
        <v>343</v>
      </c>
      <c r="LT20" s="420">
        <f t="shared" si="50"/>
        <v>0</v>
      </c>
      <c r="LU20" s="382">
        <f t="shared" si="51"/>
        <v>0</v>
      </c>
      <c r="LV20" s="26"/>
      <c r="LW20" s="26"/>
      <c r="LX20" s="23"/>
      <c r="MD20" s="26"/>
    </row>
    <row r="21" spans="1:342" s="26" customFormat="1" ht="16.5" customHeight="1" x14ac:dyDescent="0.25">
      <c r="B21" s="121" t="s">
        <v>17</v>
      </c>
      <c r="C21" s="1064"/>
      <c r="D21" s="1065"/>
      <c r="E21" s="327"/>
      <c r="F21" s="328"/>
      <c r="G21" s="329"/>
      <c r="H21" s="125"/>
      <c r="I21" s="115">
        <f>INT(ROUND(F21,2)*(IF(RIGHT(G21,1)="*",data!$J$3*H21+(IF(H21&gt;0, data!$K$3,0)),(IF(G21&gt;0,data!$J$3*RIGHT(G21,5)+data!$K$3,0)))))</f>
        <v>0</v>
      </c>
      <c r="J21" s="115">
        <f>IF(E21&gt;0,I21*E21,0)</f>
        <v>0</v>
      </c>
      <c r="K21" s="323"/>
      <c r="L21" s="322"/>
      <c r="M21" s="115">
        <f>INT(ROUND(F21,2)*(IF(J21&gt;0,(IF(K21="ano",data!$J$6,0)),0)))</f>
        <v>0</v>
      </c>
      <c r="N21" s="117">
        <f>IF(L21&gt;E21,M21*E21,M21*L21)</f>
        <v>0</v>
      </c>
      <c r="O21" s="126">
        <f>J21+N21</f>
        <v>0</v>
      </c>
      <c r="Q21" s="119" t="str">
        <f>IF(O21&gt;0,1,"")</f>
        <v/>
      </c>
      <c r="R21" s="120" t="s">
        <v>343</v>
      </c>
      <c r="S21" s="391" t="str">
        <f t="shared" si="52"/>
        <v/>
      </c>
      <c r="T21" s="26">
        <f>IF(O21&gt;0,IF(ISTEXT(C21)=TRUE,0,1),0)</f>
        <v>0</v>
      </c>
      <c r="U21" s="26">
        <f>IF(H21&gt;0,IF(RIGHT(G21,1)="*",0,1),0)</f>
        <v>0</v>
      </c>
      <c r="V21" s="26">
        <f>IF(OR(G21=data!$I$18,G21=data!$I$19,G21=data!$I$20,G21=data!$I$21,G21=data!$I$22,G21=data!$I$23,G21=data!$I$24,G21=data!$I$25,G21=data!$I$26,G21=data!$I$27,G21=data!$I$28,G21=data!$I$29,G21=data!$I$30,G21=data!$I$31,G21=data!$I$32,G21=data!$I$33,G21=data!$I$34,G21=data!$I$35,G21=data!$I$36,G21=data!$I$37,G21=data!$I$38,G21=data!$I$39,G21=data!$I$40,G21=data!$I$41,G21=data!$I$42,G21=data!$I$43,G21=data!$I$44),1,0)</f>
        <v>0</v>
      </c>
      <c r="X21" s="179" t="s">
        <v>300</v>
      </c>
      <c r="Y21" s="10"/>
      <c r="Z21" s="10"/>
      <c r="AA21" s="171">
        <v>160</v>
      </c>
      <c r="AB21" s="336"/>
      <c r="AC21" s="227"/>
      <c r="AD21" s="171">
        <v>160</v>
      </c>
      <c r="AE21" s="336"/>
      <c r="AF21" s="227"/>
      <c r="AG21" s="171">
        <v>160</v>
      </c>
      <c r="AH21" s="336"/>
      <c r="AI21" s="227"/>
      <c r="AJ21" s="171">
        <v>160</v>
      </c>
      <c r="AK21" s="336"/>
      <c r="AL21" s="227"/>
      <c r="AM21" s="171">
        <v>160</v>
      </c>
      <c r="AN21" s="336"/>
      <c r="AO21" s="227"/>
      <c r="AP21" s="171">
        <v>160</v>
      </c>
      <c r="AQ21" s="336"/>
      <c r="AR21" s="227"/>
      <c r="AS21" s="171">
        <v>160</v>
      </c>
      <c r="AT21" s="336"/>
      <c r="AU21" s="227"/>
      <c r="AV21" s="171">
        <v>160</v>
      </c>
      <c r="AW21" s="336"/>
      <c r="AX21" s="227"/>
      <c r="AY21" s="171">
        <v>160</v>
      </c>
      <c r="AZ21" s="336"/>
      <c r="BA21" s="227"/>
      <c r="BB21" s="171">
        <v>160</v>
      </c>
      <c r="BC21" s="336"/>
      <c r="BD21" s="227"/>
      <c r="BE21" s="171">
        <v>160</v>
      </c>
      <c r="BF21" s="336"/>
      <c r="BG21" s="227"/>
      <c r="BH21" s="171">
        <v>160</v>
      </c>
      <c r="BI21" s="336"/>
      <c r="BJ21" s="227"/>
      <c r="BK21" s="374">
        <f t="shared" si="9"/>
        <v>0</v>
      </c>
      <c r="BL21" s="285">
        <f t="shared" si="10"/>
        <v>0</v>
      </c>
      <c r="BM21" s="284">
        <f t="shared" si="11"/>
        <v>0</v>
      </c>
      <c r="BN21" s="285">
        <f t="shared" si="12"/>
        <v>0</v>
      </c>
      <c r="BO21" s="4"/>
      <c r="BP21" s="4"/>
      <c r="BQ21" s="167">
        <v>160</v>
      </c>
      <c r="BR21" s="335"/>
      <c r="BS21" s="180"/>
      <c r="BT21" s="167">
        <v>160</v>
      </c>
      <c r="BU21" s="335"/>
      <c r="BV21" s="180"/>
      <c r="BW21" s="167">
        <v>160</v>
      </c>
      <c r="BX21" s="335"/>
      <c r="BY21" s="180"/>
      <c r="BZ21" s="167">
        <v>160</v>
      </c>
      <c r="CA21" s="335"/>
      <c r="CB21" s="180"/>
      <c r="CC21" s="167">
        <v>160</v>
      </c>
      <c r="CD21" s="335"/>
      <c r="CE21" s="180"/>
      <c r="CF21" s="167">
        <v>160</v>
      </c>
      <c r="CG21" s="335"/>
      <c r="CH21" s="180"/>
      <c r="CI21" s="167">
        <v>160</v>
      </c>
      <c r="CJ21" s="335"/>
      <c r="CK21" s="180"/>
      <c r="CL21" s="167">
        <v>160</v>
      </c>
      <c r="CM21" s="335"/>
      <c r="CN21" s="180"/>
      <c r="CO21" s="282">
        <f t="shared" si="13"/>
        <v>0</v>
      </c>
      <c r="CP21" s="283">
        <f t="shared" si="14"/>
        <v>0</v>
      </c>
      <c r="CQ21" s="284">
        <f t="shared" si="15"/>
        <v>0</v>
      </c>
      <c r="CR21" s="285">
        <f t="shared" si="16"/>
        <v>0</v>
      </c>
      <c r="CS21" s="4"/>
      <c r="CT21" s="4"/>
      <c r="CU21" s="167">
        <v>160</v>
      </c>
      <c r="CV21" s="335"/>
      <c r="CW21" s="180"/>
      <c r="CX21" s="167">
        <v>160</v>
      </c>
      <c r="CY21" s="335"/>
      <c r="CZ21" s="180"/>
      <c r="DA21" s="167">
        <v>160</v>
      </c>
      <c r="DB21" s="335"/>
      <c r="DC21" s="180"/>
      <c r="DD21" s="167">
        <v>160</v>
      </c>
      <c r="DE21" s="335"/>
      <c r="DF21" s="180"/>
      <c r="DG21" s="167">
        <v>160</v>
      </c>
      <c r="DH21" s="335"/>
      <c r="DI21" s="180"/>
      <c r="DJ21" s="167">
        <v>160</v>
      </c>
      <c r="DK21" s="335"/>
      <c r="DL21" s="180"/>
      <c r="DM21" s="167">
        <v>160</v>
      </c>
      <c r="DN21" s="335"/>
      <c r="DO21" s="180"/>
      <c r="DP21" s="167">
        <v>160</v>
      </c>
      <c r="DQ21" s="335"/>
      <c r="DR21" s="180"/>
      <c r="DS21" s="282">
        <f t="shared" si="17"/>
        <v>0</v>
      </c>
      <c r="DT21" s="283">
        <f t="shared" si="18"/>
        <v>0</v>
      </c>
      <c r="DU21" s="284">
        <f t="shared" si="19"/>
        <v>0</v>
      </c>
      <c r="DV21" s="285">
        <f t="shared" si="20"/>
        <v>0</v>
      </c>
      <c r="DW21" s="4"/>
      <c r="DX21" s="4"/>
      <c r="DY21" s="167">
        <v>160</v>
      </c>
      <c r="DZ21" s="335"/>
      <c r="EA21" s="180"/>
      <c r="EB21" s="167">
        <v>160</v>
      </c>
      <c r="EC21" s="335"/>
      <c r="ED21" s="180"/>
      <c r="EE21" s="167">
        <v>160</v>
      </c>
      <c r="EF21" s="335"/>
      <c r="EG21" s="180"/>
      <c r="EH21" s="167">
        <v>160</v>
      </c>
      <c r="EI21" s="335"/>
      <c r="EJ21" s="180"/>
      <c r="EK21" s="167">
        <v>160</v>
      </c>
      <c r="EL21" s="335"/>
      <c r="EM21" s="180"/>
      <c r="EN21" s="167">
        <v>160</v>
      </c>
      <c r="EO21" s="335"/>
      <c r="EP21" s="180"/>
      <c r="EQ21" s="167">
        <v>160</v>
      </c>
      <c r="ER21" s="335"/>
      <c r="ES21" s="180"/>
      <c r="ET21" s="167">
        <v>160</v>
      </c>
      <c r="EU21" s="335"/>
      <c r="EV21" s="180"/>
      <c r="EW21" s="282">
        <f t="shared" si="21"/>
        <v>0</v>
      </c>
      <c r="EX21" s="283">
        <f t="shared" si="22"/>
        <v>0</v>
      </c>
      <c r="EY21" s="284">
        <f t="shared" si="23"/>
        <v>0</v>
      </c>
      <c r="EZ21" s="285">
        <f t="shared" si="24"/>
        <v>0</v>
      </c>
      <c r="FA21" s="4"/>
      <c r="FB21" s="4"/>
      <c r="FC21" s="167">
        <v>160</v>
      </c>
      <c r="FD21" s="335"/>
      <c r="FE21" s="180"/>
      <c r="FF21" s="167">
        <v>160</v>
      </c>
      <c r="FG21" s="335"/>
      <c r="FH21" s="180"/>
      <c r="FI21" s="167">
        <v>160</v>
      </c>
      <c r="FJ21" s="335"/>
      <c r="FK21" s="180"/>
      <c r="FL21" s="167">
        <v>160</v>
      </c>
      <c r="FM21" s="335"/>
      <c r="FN21" s="180"/>
      <c r="FO21" s="167">
        <v>160</v>
      </c>
      <c r="FP21" s="335"/>
      <c r="FQ21" s="180"/>
      <c r="FR21" s="167">
        <v>160</v>
      </c>
      <c r="FS21" s="335"/>
      <c r="FT21" s="180"/>
      <c r="FU21" s="167">
        <v>160</v>
      </c>
      <c r="FV21" s="335"/>
      <c r="FW21" s="180"/>
      <c r="FX21" s="167">
        <v>160</v>
      </c>
      <c r="FY21" s="335"/>
      <c r="FZ21" s="180"/>
      <c r="GA21" s="282">
        <f t="shared" si="25"/>
        <v>0</v>
      </c>
      <c r="GB21" s="283">
        <f t="shared" si="26"/>
        <v>0</v>
      </c>
      <c r="GC21" s="284">
        <f t="shared" si="27"/>
        <v>0</v>
      </c>
      <c r="GD21" s="285">
        <f t="shared" si="28"/>
        <v>0</v>
      </c>
      <c r="GE21" s="4"/>
      <c r="GF21" s="4"/>
      <c r="GG21" s="167">
        <v>160</v>
      </c>
      <c r="GH21" s="335"/>
      <c r="GI21" s="180"/>
      <c r="GJ21" s="167">
        <v>160</v>
      </c>
      <c r="GK21" s="335"/>
      <c r="GL21" s="180"/>
      <c r="GM21" s="167">
        <v>160</v>
      </c>
      <c r="GN21" s="335"/>
      <c r="GO21" s="180"/>
      <c r="GP21" s="167">
        <v>160</v>
      </c>
      <c r="GQ21" s="335"/>
      <c r="GR21" s="180"/>
      <c r="GS21" s="167">
        <v>160</v>
      </c>
      <c r="GT21" s="335"/>
      <c r="GU21" s="180"/>
      <c r="GV21" s="167">
        <v>160</v>
      </c>
      <c r="GW21" s="335"/>
      <c r="GX21" s="180"/>
      <c r="GY21" s="167">
        <v>160</v>
      </c>
      <c r="GZ21" s="335"/>
      <c r="HA21" s="180"/>
      <c r="HB21" s="167">
        <v>160</v>
      </c>
      <c r="HC21" s="335"/>
      <c r="HD21" s="180"/>
      <c r="HE21" s="282">
        <f t="shared" si="29"/>
        <v>0</v>
      </c>
      <c r="HF21" s="283">
        <f t="shared" si="30"/>
        <v>0</v>
      </c>
      <c r="HG21" s="284">
        <f t="shared" si="31"/>
        <v>0</v>
      </c>
      <c r="HH21" s="285">
        <f t="shared" si="32"/>
        <v>0</v>
      </c>
      <c r="HI21" s="4"/>
      <c r="HJ21" s="4"/>
      <c r="HK21" s="167">
        <v>160</v>
      </c>
      <c r="HL21" s="335"/>
      <c r="HM21" s="180"/>
      <c r="HN21" s="167">
        <v>160</v>
      </c>
      <c r="HO21" s="335"/>
      <c r="HP21" s="180"/>
      <c r="HQ21" s="167">
        <v>160</v>
      </c>
      <c r="HR21" s="335"/>
      <c r="HS21" s="180"/>
      <c r="HT21" s="167">
        <v>160</v>
      </c>
      <c r="HU21" s="335"/>
      <c r="HV21" s="180"/>
      <c r="HW21" s="167">
        <v>160</v>
      </c>
      <c r="HX21" s="335"/>
      <c r="HY21" s="180"/>
      <c r="HZ21" s="167">
        <v>160</v>
      </c>
      <c r="IA21" s="335"/>
      <c r="IB21" s="180"/>
      <c r="IC21" s="167">
        <v>160</v>
      </c>
      <c r="ID21" s="335"/>
      <c r="IE21" s="180"/>
      <c r="IF21" s="167">
        <v>160</v>
      </c>
      <c r="IG21" s="335"/>
      <c r="IH21" s="180"/>
      <c r="II21" s="282">
        <f t="shared" si="33"/>
        <v>0</v>
      </c>
      <c r="IJ21" s="283">
        <f t="shared" si="34"/>
        <v>0</v>
      </c>
      <c r="IK21" s="284">
        <f t="shared" si="35"/>
        <v>0</v>
      </c>
      <c r="IL21" s="285">
        <f t="shared" si="36"/>
        <v>0</v>
      </c>
      <c r="IM21" s="4"/>
      <c r="IN21" s="4"/>
      <c r="IO21" s="167">
        <v>160</v>
      </c>
      <c r="IP21" s="335"/>
      <c r="IQ21" s="180"/>
      <c r="IR21" s="167">
        <v>160</v>
      </c>
      <c r="IS21" s="335"/>
      <c r="IT21" s="180"/>
      <c r="IU21" s="167">
        <v>160</v>
      </c>
      <c r="IV21" s="335"/>
      <c r="IW21" s="180"/>
      <c r="IX21" s="167">
        <v>160</v>
      </c>
      <c r="IY21" s="335"/>
      <c r="IZ21" s="180"/>
      <c r="JA21" s="167">
        <v>160</v>
      </c>
      <c r="JB21" s="335"/>
      <c r="JC21" s="180"/>
      <c r="JD21" s="167">
        <v>160</v>
      </c>
      <c r="JE21" s="335"/>
      <c r="JF21" s="180"/>
      <c r="JG21" s="167">
        <v>160</v>
      </c>
      <c r="JH21" s="335"/>
      <c r="JI21" s="180"/>
      <c r="JJ21" s="167">
        <v>160</v>
      </c>
      <c r="JK21" s="335"/>
      <c r="JL21" s="180"/>
      <c r="JM21" s="282">
        <f t="shared" si="37"/>
        <v>0</v>
      </c>
      <c r="JN21" s="283">
        <f t="shared" si="38"/>
        <v>0</v>
      </c>
      <c r="JO21" s="284">
        <f t="shared" si="39"/>
        <v>0</v>
      </c>
      <c r="JP21" s="285">
        <f t="shared" si="40"/>
        <v>0</v>
      </c>
      <c r="JQ21" s="4"/>
      <c r="JR21" s="4"/>
      <c r="JS21" s="167">
        <v>160</v>
      </c>
      <c r="JT21" s="335"/>
      <c r="JU21" s="180"/>
      <c r="JV21" s="167">
        <v>160</v>
      </c>
      <c r="JW21" s="335"/>
      <c r="JX21" s="180"/>
      <c r="JY21" s="167">
        <v>160</v>
      </c>
      <c r="JZ21" s="335"/>
      <c r="KA21" s="180"/>
      <c r="KB21" s="167">
        <v>160</v>
      </c>
      <c r="KC21" s="335"/>
      <c r="KD21" s="180"/>
      <c r="KE21" s="167">
        <v>160</v>
      </c>
      <c r="KF21" s="335"/>
      <c r="KG21" s="180"/>
      <c r="KH21" s="167">
        <v>160</v>
      </c>
      <c r="KI21" s="335"/>
      <c r="KJ21" s="180"/>
      <c r="KK21" s="167">
        <v>160</v>
      </c>
      <c r="KL21" s="335"/>
      <c r="KM21" s="180"/>
      <c r="KN21" s="167">
        <v>160</v>
      </c>
      <c r="KO21" s="335"/>
      <c r="KP21" s="180"/>
      <c r="KQ21" s="282">
        <f t="shared" si="41"/>
        <v>0</v>
      </c>
      <c r="KR21" s="283">
        <f t="shared" si="42"/>
        <v>0</v>
      </c>
      <c r="KS21" s="284">
        <f t="shared" si="43"/>
        <v>0</v>
      </c>
      <c r="KT21" s="285">
        <f t="shared" si="44"/>
        <v>0</v>
      </c>
      <c r="KU21" s="4"/>
      <c r="KV21" s="4"/>
      <c r="KW21" s="287" t="s">
        <v>300</v>
      </c>
      <c r="KX21" s="365">
        <v>160</v>
      </c>
      <c r="KY21" s="335"/>
      <c r="KZ21" s="180"/>
      <c r="LA21" s="282">
        <f t="shared" si="45"/>
        <v>0</v>
      </c>
      <c r="LB21" s="285">
        <f t="shared" si="0"/>
        <v>0</v>
      </c>
      <c r="LC21" s="284">
        <f t="shared" si="46"/>
        <v>0</v>
      </c>
      <c r="LD21" s="285">
        <f t="shared" si="47"/>
        <v>0</v>
      </c>
      <c r="LE21" s="297"/>
      <c r="LF21" s="4"/>
      <c r="LG21" s="4"/>
      <c r="LH21" s="278">
        <f t="shared" si="1"/>
        <v>0</v>
      </c>
      <c r="LI21" s="279">
        <f t="shared" si="2"/>
        <v>0</v>
      </c>
      <c r="LJ21" s="284">
        <f t="shared" si="3"/>
        <v>0</v>
      </c>
      <c r="LK21" s="285">
        <f t="shared" si="4"/>
        <v>0</v>
      </c>
      <c r="LL21" s="280">
        <f t="shared" si="5"/>
        <v>0</v>
      </c>
      <c r="LM21" s="281">
        <f t="shared" si="6"/>
        <v>0</v>
      </c>
      <c r="LN21" s="284">
        <f t="shared" si="7"/>
        <v>0</v>
      </c>
      <c r="LO21" s="283">
        <f t="shared" si="8"/>
        <v>0</v>
      </c>
      <c r="LP21" s="420">
        <f t="shared" si="48"/>
        <v>0</v>
      </c>
      <c r="LQ21" s="382">
        <f t="shared" si="49"/>
        <v>0</v>
      </c>
      <c r="LR21" s="423" t="s">
        <v>343</v>
      </c>
      <c r="LS21" s="387" t="s">
        <v>343</v>
      </c>
      <c r="LT21" s="420">
        <f t="shared" si="50"/>
        <v>0</v>
      </c>
      <c r="LU21" s="382">
        <f t="shared" si="51"/>
        <v>0</v>
      </c>
      <c r="LX21" s="4"/>
    </row>
    <row r="22" spans="1:342" s="28" customFormat="1" ht="15" hidden="1" customHeight="1" x14ac:dyDescent="0.25">
      <c r="A22" s="26"/>
      <c r="B22" s="121"/>
      <c r="C22" s="604"/>
      <c r="D22" s="605"/>
      <c r="E22" s="609"/>
      <c r="F22" s="607"/>
      <c r="G22" s="608"/>
      <c r="H22" s="122"/>
      <c r="I22" s="115">
        <f>INT(ROUND(F22,2)*(IF(RIGHT(G22,1)="*",data!$J$3*H22+(IF(H22&gt;0, data!$K$3,0)),(IF(G22&gt;0,data!$J$3*RIGHT(G22,5)+data!$K$3,0)))))</f>
        <v>0</v>
      </c>
      <c r="J22" s="115"/>
      <c r="K22" s="560"/>
      <c r="L22" s="553"/>
      <c r="M22" s="115">
        <f>INT(ROUND(F22,2)*(IF(J22&gt;0,(IF(K22="ano",data!$J$6,0)),0)))</f>
        <v>0</v>
      </c>
      <c r="N22" s="117"/>
      <c r="O22" s="126"/>
      <c r="P22" s="26"/>
      <c r="Q22" s="119"/>
      <c r="R22" s="120" t="s">
        <v>343</v>
      </c>
      <c r="S22" s="391"/>
      <c r="V22" s="26">
        <f>IF(OR(G22=data!$I$18,G22=data!$I$19,G22=data!$I$20,G22=data!$I$21,G22=data!$I$22,G22=data!$I$23,G22=data!$I$24,G22=data!$I$25,G22=data!$I$26,G22=data!$I$27,G22=data!$I$28,G22=data!$I$29,G22=data!$I$30,G22=data!$I$31,G22=data!$I$32,G22=data!$I$33,G22=data!$I$34,G22=data!$I$35,G22=data!$I$36,G22=data!$I$37,G22=data!$I$38,G22=data!$I$39,G22=data!$I$40,G22=data!$I$41,G22=data!$I$42,G22=data!$I$43,G22=data!$I$44),1,0)</f>
        <v>0</v>
      </c>
      <c r="W22" s="26"/>
      <c r="X22" s="176" t="s">
        <v>300</v>
      </c>
      <c r="Y22" s="10"/>
      <c r="Z22" s="10"/>
      <c r="AA22" s="578">
        <v>160</v>
      </c>
      <c r="AB22" s="579"/>
      <c r="AC22" s="580"/>
      <c r="AD22" s="578">
        <v>160</v>
      </c>
      <c r="AE22" s="579"/>
      <c r="AF22" s="580"/>
      <c r="AG22" s="578">
        <v>160</v>
      </c>
      <c r="AH22" s="579"/>
      <c r="AI22" s="580"/>
      <c r="AJ22" s="578">
        <v>160</v>
      </c>
      <c r="AK22" s="579"/>
      <c r="AL22" s="580"/>
      <c r="AM22" s="578">
        <v>160</v>
      </c>
      <c r="AN22" s="579"/>
      <c r="AO22" s="580"/>
      <c r="AP22" s="578">
        <v>160</v>
      </c>
      <c r="AQ22" s="579"/>
      <c r="AR22" s="580"/>
      <c r="AS22" s="578">
        <v>160</v>
      </c>
      <c r="AT22" s="579"/>
      <c r="AU22" s="580"/>
      <c r="AV22" s="578">
        <v>160</v>
      </c>
      <c r="AW22" s="579"/>
      <c r="AX22" s="580"/>
      <c r="AY22" s="578">
        <v>160</v>
      </c>
      <c r="AZ22" s="579"/>
      <c r="BA22" s="580"/>
      <c r="BB22" s="578">
        <v>160</v>
      </c>
      <c r="BC22" s="579"/>
      <c r="BD22" s="580"/>
      <c r="BE22" s="578">
        <v>160</v>
      </c>
      <c r="BF22" s="579"/>
      <c r="BG22" s="580"/>
      <c r="BH22" s="578">
        <v>160</v>
      </c>
      <c r="BI22" s="579"/>
      <c r="BJ22" s="580"/>
      <c r="BK22" s="374">
        <f t="shared" si="9"/>
        <v>0</v>
      </c>
      <c r="BL22" s="285">
        <f t="shared" si="10"/>
        <v>0</v>
      </c>
      <c r="BM22" s="284">
        <f t="shared" si="11"/>
        <v>0</v>
      </c>
      <c r="BN22" s="285">
        <f t="shared" si="12"/>
        <v>0</v>
      </c>
      <c r="BO22" s="23"/>
      <c r="BP22" s="23"/>
      <c r="BQ22" s="177">
        <v>160</v>
      </c>
      <c r="BR22" s="591"/>
      <c r="BS22" s="178"/>
      <c r="BT22" s="177">
        <v>160</v>
      </c>
      <c r="BU22" s="591"/>
      <c r="BV22" s="178"/>
      <c r="BW22" s="177">
        <v>160</v>
      </c>
      <c r="BX22" s="591"/>
      <c r="BY22" s="178"/>
      <c r="BZ22" s="177">
        <v>160</v>
      </c>
      <c r="CA22" s="591"/>
      <c r="CB22" s="178"/>
      <c r="CC22" s="177">
        <v>160</v>
      </c>
      <c r="CD22" s="591"/>
      <c r="CE22" s="178"/>
      <c r="CF22" s="177">
        <v>160</v>
      </c>
      <c r="CG22" s="591"/>
      <c r="CH22" s="178"/>
      <c r="CI22" s="177">
        <v>160</v>
      </c>
      <c r="CJ22" s="591"/>
      <c r="CK22" s="178"/>
      <c r="CL22" s="177">
        <v>160</v>
      </c>
      <c r="CM22" s="591"/>
      <c r="CN22" s="178"/>
      <c r="CO22" s="282">
        <f t="shared" si="13"/>
        <v>0</v>
      </c>
      <c r="CP22" s="283">
        <f t="shared" si="14"/>
        <v>0</v>
      </c>
      <c r="CQ22" s="284">
        <f t="shared" si="15"/>
        <v>0</v>
      </c>
      <c r="CR22" s="285">
        <f t="shared" si="16"/>
        <v>0</v>
      </c>
      <c r="CS22" s="23"/>
      <c r="CT22" s="23"/>
      <c r="CU22" s="177">
        <v>160</v>
      </c>
      <c r="CV22" s="591"/>
      <c r="CW22" s="178"/>
      <c r="CX22" s="177">
        <v>160</v>
      </c>
      <c r="CY22" s="591"/>
      <c r="CZ22" s="178"/>
      <c r="DA22" s="177">
        <v>160</v>
      </c>
      <c r="DB22" s="591"/>
      <c r="DC22" s="178"/>
      <c r="DD22" s="177">
        <v>160</v>
      </c>
      <c r="DE22" s="591"/>
      <c r="DF22" s="178"/>
      <c r="DG22" s="177">
        <v>160</v>
      </c>
      <c r="DH22" s="591"/>
      <c r="DI22" s="178"/>
      <c r="DJ22" s="177">
        <v>160</v>
      </c>
      <c r="DK22" s="591"/>
      <c r="DL22" s="178"/>
      <c r="DM22" s="177">
        <v>160</v>
      </c>
      <c r="DN22" s="591"/>
      <c r="DO22" s="178"/>
      <c r="DP22" s="177">
        <v>160</v>
      </c>
      <c r="DQ22" s="591"/>
      <c r="DR22" s="178"/>
      <c r="DS22" s="282">
        <f t="shared" si="17"/>
        <v>0</v>
      </c>
      <c r="DT22" s="283">
        <f t="shared" si="18"/>
        <v>0</v>
      </c>
      <c r="DU22" s="284">
        <f t="shared" si="19"/>
        <v>0</v>
      </c>
      <c r="DV22" s="285">
        <f t="shared" si="20"/>
        <v>0</v>
      </c>
      <c r="DW22" s="23"/>
      <c r="DX22" s="23"/>
      <c r="DY22" s="177">
        <v>160</v>
      </c>
      <c r="DZ22" s="591"/>
      <c r="EA22" s="178"/>
      <c r="EB22" s="177">
        <v>160</v>
      </c>
      <c r="EC22" s="591"/>
      <c r="ED22" s="178"/>
      <c r="EE22" s="177">
        <v>160</v>
      </c>
      <c r="EF22" s="591"/>
      <c r="EG22" s="178"/>
      <c r="EH22" s="177">
        <v>160</v>
      </c>
      <c r="EI22" s="591"/>
      <c r="EJ22" s="178"/>
      <c r="EK22" s="177">
        <v>160</v>
      </c>
      <c r="EL22" s="591"/>
      <c r="EM22" s="178"/>
      <c r="EN22" s="177">
        <v>160</v>
      </c>
      <c r="EO22" s="591"/>
      <c r="EP22" s="178"/>
      <c r="EQ22" s="177">
        <v>160</v>
      </c>
      <c r="ER22" s="591"/>
      <c r="ES22" s="178"/>
      <c r="ET22" s="177">
        <v>160</v>
      </c>
      <c r="EU22" s="591"/>
      <c r="EV22" s="178"/>
      <c r="EW22" s="282">
        <f t="shared" si="21"/>
        <v>0</v>
      </c>
      <c r="EX22" s="283">
        <f t="shared" si="22"/>
        <v>0</v>
      </c>
      <c r="EY22" s="284">
        <f t="shared" si="23"/>
        <v>0</v>
      </c>
      <c r="EZ22" s="285">
        <f t="shared" si="24"/>
        <v>0</v>
      </c>
      <c r="FA22" s="23"/>
      <c r="FB22" s="23"/>
      <c r="FC22" s="177">
        <v>160</v>
      </c>
      <c r="FD22" s="591"/>
      <c r="FE22" s="178"/>
      <c r="FF22" s="177">
        <v>160</v>
      </c>
      <c r="FG22" s="591"/>
      <c r="FH22" s="178"/>
      <c r="FI22" s="177">
        <v>160</v>
      </c>
      <c r="FJ22" s="591"/>
      <c r="FK22" s="178"/>
      <c r="FL22" s="177">
        <v>160</v>
      </c>
      <c r="FM22" s="591"/>
      <c r="FN22" s="178"/>
      <c r="FO22" s="177">
        <v>160</v>
      </c>
      <c r="FP22" s="591"/>
      <c r="FQ22" s="178"/>
      <c r="FR22" s="177">
        <v>160</v>
      </c>
      <c r="FS22" s="591"/>
      <c r="FT22" s="178"/>
      <c r="FU22" s="177">
        <v>160</v>
      </c>
      <c r="FV22" s="591"/>
      <c r="FW22" s="178"/>
      <c r="FX22" s="177">
        <v>160</v>
      </c>
      <c r="FY22" s="591"/>
      <c r="FZ22" s="178"/>
      <c r="GA22" s="282">
        <f t="shared" si="25"/>
        <v>0</v>
      </c>
      <c r="GB22" s="283">
        <f t="shared" si="26"/>
        <v>0</v>
      </c>
      <c r="GC22" s="284">
        <f t="shared" si="27"/>
        <v>0</v>
      </c>
      <c r="GD22" s="285">
        <f t="shared" si="28"/>
        <v>0</v>
      </c>
      <c r="GE22" s="23"/>
      <c r="GF22" s="23"/>
      <c r="GG22" s="177">
        <v>160</v>
      </c>
      <c r="GH22" s="591"/>
      <c r="GI22" s="178"/>
      <c r="GJ22" s="177">
        <v>160</v>
      </c>
      <c r="GK22" s="591"/>
      <c r="GL22" s="178"/>
      <c r="GM22" s="177">
        <v>160</v>
      </c>
      <c r="GN22" s="591"/>
      <c r="GO22" s="178"/>
      <c r="GP22" s="177">
        <v>160</v>
      </c>
      <c r="GQ22" s="591"/>
      <c r="GR22" s="178"/>
      <c r="GS22" s="177">
        <v>160</v>
      </c>
      <c r="GT22" s="591"/>
      <c r="GU22" s="178"/>
      <c r="GV22" s="177">
        <v>160</v>
      </c>
      <c r="GW22" s="591"/>
      <c r="GX22" s="178"/>
      <c r="GY22" s="177">
        <v>160</v>
      </c>
      <c r="GZ22" s="591"/>
      <c r="HA22" s="178"/>
      <c r="HB22" s="177">
        <v>160</v>
      </c>
      <c r="HC22" s="591"/>
      <c r="HD22" s="178"/>
      <c r="HE22" s="282">
        <f t="shared" si="29"/>
        <v>0</v>
      </c>
      <c r="HF22" s="283">
        <f t="shared" si="30"/>
        <v>0</v>
      </c>
      <c r="HG22" s="284">
        <f t="shared" si="31"/>
        <v>0</v>
      </c>
      <c r="HH22" s="285">
        <f t="shared" si="32"/>
        <v>0</v>
      </c>
      <c r="HI22" s="23"/>
      <c r="HJ22" s="23"/>
      <c r="HK22" s="177">
        <v>160</v>
      </c>
      <c r="HL22" s="591"/>
      <c r="HM22" s="178"/>
      <c r="HN22" s="177">
        <v>160</v>
      </c>
      <c r="HO22" s="591"/>
      <c r="HP22" s="178"/>
      <c r="HQ22" s="177">
        <v>160</v>
      </c>
      <c r="HR22" s="591"/>
      <c r="HS22" s="178"/>
      <c r="HT22" s="177">
        <v>160</v>
      </c>
      <c r="HU22" s="591"/>
      <c r="HV22" s="178"/>
      <c r="HW22" s="177">
        <v>160</v>
      </c>
      <c r="HX22" s="591"/>
      <c r="HY22" s="178"/>
      <c r="HZ22" s="177">
        <v>160</v>
      </c>
      <c r="IA22" s="591"/>
      <c r="IB22" s="178"/>
      <c r="IC22" s="177">
        <v>160</v>
      </c>
      <c r="ID22" s="591"/>
      <c r="IE22" s="178"/>
      <c r="IF22" s="177">
        <v>160</v>
      </c>
      <c r="IG22" s="591"/>
      <c r="IH22" s="178"/>
      <c r="II22" s="282">
        <f t="shared" si="33"/>
        <v>0</v>
      </c>
      <c r="IJ22" s="283">
        <f t="shared" si="34"/>
        <v>0</v>
      </c>
      <c r="IK22" s="284">
        <f t="shared" si="35"/>
        <v>0</v>
      </c>
      <c r="IL22" s="285">
        <f t="shared" si="36"/>
        <v>0</v>
      </c>
      <c r="IM22" s="23"/>
      <c r="IN22" s="23"/>
      <c r="IO22" s="177">
        <v>160</v>
      </c>
      <c r="IP22" s="591"/>
      <c r="IQ22" s="178"/>
      <c r="IR22" s="177">
        <v>160</v>
      </c>
      <c r="IS22" s="591"/>
      <c r="IT22" s="178"/>
      <c r="IU22" s="177">
        <v>160</v>
      </c>
      <c r="IV22" s="591"/>
      <c r="IW22" s="178"/>
      <c r="IX22" s="177">
        <v>160</v>
      </c>
      <c r="IY22" s="591"/>
      <c r="IZ22" s="178"/>
      <c r="JA22" s="177">
        <v>160</v>
      </c>
      <c r="JB22" s="591"/>
      <c r="JC22" s="178"/>
      <c r="JD22" s="177">
        <v>160</v>
      </c>
      <c r="JE22" s="591"/>
      <c r="JF22" s="178"/>
      <c r="JG22" s="177">
        <v>160</v>
      </c>
      <c r="JH22" s="591"/>
      <c r="JI22" s="178"/>
      <c r="JJ22" s="177">
        <v>160</v>
      </c>
      <c r="JK22" s="591"/>
      <c r="JL22" s="178"/>
      <c r="JM22" s="282">
        <f t="shared" si="37"/>
        <v>0</v>
      </c>
      <c r="JN22" s="283">
        <f t="shared" si="38"/>
        <v>0</v>
      </c>
      <c r="JO22" s="284">
        <f t="shared" si="39"/>
        <v>0</v>
      </c>
      <c r="JP22" s="285">
        <f t="shared" si="40"/>
        <v>0</v>
      </c>
      <c r="JQ22" s="23"/>
      <c r="JR22" s="23"/>
      <c r="JS22" s="177">
        <v>160</v>
      </c>
      <c r="JT22" s="591"/>
      <c r="JU22" s="178"/>
      <c r="JV22" s="177">
        <v>160</v>
      </c>
      <c r="JW22" s="591"/>
      <c r="JX22" s="178"/>
      <c r="JY22" s="177">
        <v>160</v>
      </c>
      <c r="JZ22" s="591"/>
      <c r="KA22" s="178"/>
      <c r="KB22" s="177">
        <v>160</v>
      </c>
      <c r="KC22" s="591"/>
      <c r="KD22" s="178"/>
      <c r="KE22" s="177">
        <v>160</v>
      </c>
      <c r="KF22" s="591"/>
      <c r="KG22" s="178"/>
      <c r="KH22" s="177">
        <v>160</v>
      </c>
      <c r="KI22" s="591"/>
      <c r="KJ22" s="178"/>
      <c r="KK22" s="177">
        <v>160</v>
      </c>
      <c r="KL22" s="591"/>
      <c r="KM22" s="178"/>
      <c r="KN22" s="177">
        <v>160</v>
      </c>
      <c r="KO22" s="591"/>
      <c r="KP22" s="178"/>
      <c r="KQ22" s="282">
        <f t="shared" si="41"/>
        <v>0</v>
      </c>
      <c r="KR22" s="283">
        <f t="shared" si="42"/>
        <v>0</v>
      </c>
      <c r="KS22" s="284">
        <f t="shared" si="43"/>
        <v>0</v>
      </c>
      <c r="KT22" s="285">
        <f t="shared" si="44"/>
        <v>0</v>
      </c>
      <c r="KU22" s="23"/>
      <c r="KV22" s="23"/>
      <c r="KW22" s="589" t="s">
        <v>300</v>
      </c>
      <c r="KX22" s="595">
        <v>160</v>
      </c>
      <c r="KY22" s="591"/>
      <c r="KZ22" s="178"/>
      <c r="LA22" s="282">
        <f t="shared" si="45"/>
        <v>0</v>
      </c>
      <c r="LB22" s="285">
        <f t="shared" si="0"/>
        <v>0</v>
      </c>
      <c r="LC22" s="284">
        <f t="shared" si="46"/>
        <v>0</v>
      </c>
      <c r="LD22" s="285">
        <f t="shared" si="47"/>
        <v>0</v>
      </c>
      <c r="LE22" s="592"/>
      <c r="LF22" s="23"/>
      <c r="LG22" s="23"/>
      <c r="LH22" s="278">
        <f t="shared" si="1"/>
        <v>0</v>
      </c>
      <c r="LI22" s="279">
        <f t="shared" si="2"/>
        <v>0</v>
      </c>
      <c r="LJ22" s="284">
        <f t="shared" si="3"/>
        <v>0</v>
      </c>
      <c r="LK22" s="285">
        <f t="shared" si="4"/>
        <v>0</v>
      </c>
      <c r="LL22" s="280">
        <f t="shared" si="5"/>
        <v>0</v>
      </c>
      <c r="LM22" s="281">
        <f t="shared" si="6"/>
        <v>0</v>
      </c>
      <c r="LN22" s="284">
        <f t="shared" si="7"/>
        <v>0</v>
      </c>
      <c r="LO22" s="283">
        <f t="shared" si="8"/>
        <v>0</v>
      </c>
      <c r="LP22" s="420">
        <f t="shared" si="48"/>
        <v>0</v>
      </c>
      <c r="LQ22" s="382">
        <f t="shared" si="49"/>
        <v>0</v>
      </c>
      <c r="LR22" s="423" t="s">
        <v>343</v>
      </c>
      <c r="LS22" s="387" t="s">
        <v>343</v>
      </c>
      <c r="LT22" s="420">
        <f t="shared" si="50"/>
        <v>0</v>
      </c>
      <c r="LU22" s="382">
        <f t="shared" si="51"/>
        <v>0</v>
      </c>
      <c r="LV22" s="26"/>
      <c r="LW22" s="26"/>
      <c r="LX22" s="23"/>
      <c r="MD22" s="26"/>
    </row>
    <row r="23" spans="1:342" s="26" customFormat="1" ht="16.5" customHeight="1" x14ac:dyDescent="0.25">
      <c r="B23" s="121" t="s">
        <v>18</v>
      </c>
      <c r="C23" s="1064"/>
      <c r="D23" s="1065"/>
      <c r="E23" s="327"/>
      <c r="F23" s="328"/>
      <c r="G23" s="329"/>
      <c r="H23" s="125"/>
      <c r="I23" s="115">
        <f>INT(ROUND(F23,2)*(IF(RIGHT(G23,1)="*",data!$J$3*H23+(IF(H23&gt;0, data!$K$3,0)),(IF(G23&gt;0,data!$J$3*RIGHT(G23,5)+data!$K$3,0)))))</f>
        <v>0</v>
      </c>
      <c r="J23" s="115">
        <f>IF(E23&gt;0,I23*E23,0)</f>
        <v>0</v>
      </c>
      <c r="K23" s="323"/>
      <c r="L23" s="322"/>
      <c r="M23" s="115">
        <f>INT(ROUND(F23,2)*(IF(J23&gt;0,(IF(K23="ano",data!$J$6,0)),0)))</f>
        <v>0</v>
      </c>
      <c r="N23" s="117">
        <f>IF(L23&gt;E23,M23*E23,M23*L23)</f>
        <v>0</v>
      </c>
      <c r="O23" s="126">
        <f>J23+N23</f>
        <v>0</v>
      </c>
      <c r="Q23" s="119" t="str">
        <f>IF(O23&gt;0,1,"")</f>
        <v/>
      </c>
      <c r="R23" s="120" t="s">
        <v>343</v>
      </c>
      <c r="S23" s="391" t="str">
        <f t="shared" si="52"/>
        <v/>
      </c>
      <c r="T23" s="26">
        <f>IF(O23&gt;0,IF(ISTEXT(C23)=TRUE,0,1),0)</f>
        <v>0</v>
      </c>
      <c r="U23" s="26">
        <f>IF(H23&gt;0,IF(RIGHT(G23,1)="*",0,1),0)</f>
        <v>0</v>
      </c>
      <c r="V23" s="26">
        <f>IF(OR(G23=data!$I$18,G23=data!$I$19,G23=data!$I$20,G23=data!$I$21,G23=data!$I$22,G23=data!$I$23,G23=data!$I$24,G23=data!$I$25,G23=data!$I$26,G23=data!$I$27,G23=data!$I$28,G23=data!$I$29,G23=data!$I$30,G23=data!$I$31,G23=data!$I$32,G23=data!$I$33,G23=data!$I$34,G23=data!$I$35,G23=data!$I$36,G23=data!$I$37,G23=data!$I$38,G23=data!$I$39,G23=data!$I$40,G23=data!$I$41,G23=data!$I$42,G23=data!$I$43,G23=data!$I$44),1,0)</f>
        <v>0</v>
      </c>
      <c r="X23" s="179" t="s">
        <v>300</v>
      </c>
      <c r="Y23" s="10"/>
      <c r="Z23" s="10"/>
      <c r="AA23" s="171">
        <v>160</v>
      </c>
      <c r="AB23" s="336"/>
      <c r="AC23" s="227"/>
      <c r="AD23" s="171">
        <v>160</v>
      </c>
      <c r="AE23" s="336"/>
      <c r="AF23" s="227"/>
      <c r="AG23" s="171">
        <v>160</v>
      </c>
      <c r="AH23" s="336"/>
      <c r="AI23" s="227"/>
      <c r="AJ23" s="171">
        <v>160</v>
      </c>
      <c r="AK23" s="336"/>
      <c r="AL23" s="227"/>
      <c r="AM23" s="171">
        <v>160</v>
      </c>
      <c r="AN23" s="336"/>
      <c r="AO23" s="227"/>
      <c r="AP23" s="171">
        <v>160</v>
      </c>
      <c r="AQ23" s="336"/>
      <c r="AR23" s="227"/>
      <c r="AS23" s="171">
        <v>160</v>
      </c>
      <c r="AT23" s="336"/>
      <c r="AU23" s="227"/>
      <c r="AV23" s="171">
        <v>160</v>
      </c>
      <c r="AW23" s="336"/>
      <c r="AX23" s="227"/>
      <c r="AY23" s="171">
        <v>160</v>
      </c>
      <c r="AZ23" s="336"/>
      <c r="BA23" s="227"/>
      <c r="BB23" s="171">
        <v>160</v>
      </c>
      <c r="BC23" s="336"/>
      <c r="BD23" s="227"/>
      <c r="BE23" s="171">
        <v>160</v>
      </c>
      <c r="BF23" s="336"/>
      <c r="BG23" s="227"/>
      <c r="BH23" s="171">
        <v>160</v>
      </c>
      <c r="BI23" s="336"/>
      <c r="BJ23" s="227"/>
      <c r="BK23" s="374">
        <f t="shared" si="9"/>
        <v>0</v>
      </c>
      <c r="BL23" s="285">
        <f t="shared" si="10"/>
        <v>0</v>
      </c>
      <c r="BM23" s="284">
        <f t="shared" si="11"/>
        <v>0</v>
      </c>
      <c r="BN23" s="285">
        <f t="shared" si="12"/>
        <v>0</v>
      </c>
      <c r="BO23" s="4"/>
      <c r="BP23" s="4"/>
      <c r="BQ23" s="167">
        <v>160</v>
      </c>
      <c r="BR23" s="335"/>
      <c r="BS23" s="180"/>
      <c r="BT23" s="167">
        <v>160</v>
      </c>
      <c r="BU23" s="335"/>
      <c r="BV23" s="180"/>
      <c r="BW23" s="167">
        <v>160</v>
      </c>
      <c r="BX23" s="335"/>
      <c r="BY23" s="180"/>
      <c r="BZ23" s="167">
        <v>160</v>
      </c>
      <c r="CA23" s="335"/>
      <c r="CB23" s="180"/>
      <c r="CC23" s="167">
        <v>160</v>
      </c>
      <c r="CD23" s="335"/>
      <c r="CE23" s="180"/>
      <c r="CF23" s="167">
        <v>160</v>
      </c>
      <c r="CG23" s="335"/>
      <c r="CH23" s="180"/>
      <c r="CI23" s="167">
        <v>160</v>
      </c>
      <c r="CJ23" s="335"/>
      <c r="CK23" s="180"/>
      <c r="CL23" s="167">
        <v>160</v>
      </c>
      <c r="CM23" s="335"/>
      <c r="CN23" s="180"/>
      <c r="CO23" s="282">
        <f t="shared" si="13"/>
        <v>0</v>
      </c>
      <c r="CP23" s="283">
        <f t="shared" si="14"/>
        <v>0</v>
      </c>
      <c r="CQ23" s="284">
        <f t="shared" si="15"/>
        <v>0</v>
      </c>
      <c r="CR23" s="285">
        <f t="shared" si="16"/>
        <v>0</v>
      </c>
      <c r="CS23" s="4"/>
      <c r="CT23" s="4"/>
      <c r="CU23" s="167">
        <v>160</v>
      </c>
      <c r="CV23" s="335"/>
      <c r="CW23" s="180"/>
      <c r="CX23" s="167">
        <v>160</v>
      </c>
      <c r="CY23" s="335"/>
      <c r="CZ23" s="180"/>
      <c r="DA23" s="167">
        <v>160</v>
      </c>
      <c r="DB23" s="335"/>
      <c r="DC23" s="180"/>
      <c r="DD23" s="167">
        <v>160</v>
      </c>
      <c r="DE23" s="335"/>
      <c r="DF23" s="180"/>
      <c r="DG23" s="167">
        <v>160</v>
      </c>
      <c r="DH23" s="335"/>
      <c r="DI23" s="180"/>
      <c r="DJ23" s="167">
        <v>160</v>
      </c>
      <c r="DK23" s="335"/>
      <c r="DL23" s="180"/>
      <c r="DM23" s="167">
        <v>160</v>
      </c>
      <c r="DN23" s="335"/>
      <c r="DO23" s="180"/>
      <c r="DP23" s="167">
        <v>160</v>
      </c>
      <c r="DQ23" s="335"/>
      <c r="DR23" s="180"/>
      <c r="DS23" s="282">
        <f t="shared" si="17"/>
        <v>0</v>
      </c>
      <c r="DT23" s="283">
        <f t="shared" si="18"/>
        <v>0</v>
      </c>
      <c r="DU23" s="284">
        <f t="shared" si="19"/>
        <v>0</v>
      </c>
      <c r="DV23" s="285">
        <f t="shared" si="20"/>
        <v>0</v>
      </c>
      <c r="DW23" s="4"/>
      <c r="DX23" s="4"/>
      <c r="DY23" s="167">
        <v>160</v>
      </c>
      <c r="DZ23" s="335"/>
      <c r="EA23" s="180"/>
      <c r="EB23" s="167">
        <v>160</v>
      </c>
      <c r="EC23" s="335"/>
      <c r="ED23" s="180"/>
      <c r="EE23" s="167">
        <v>160</v>
      </c>
      <c r="EF23" s="335"/>
      <c r="EG23" s="180"/>
      <c r="EH23" s="167">
        <v>160</v>
      </c>
      <c r="EI23" s="335"/>
      <c r="EJ23" s="180"/>
      <c r="EK23" s="167">
        <v>160</v>
      </c>
      <c r="EL23" s="335"/>
      <c r="EM23" s="180"/>
      <c r="EN23" s="167">
        <v>160</v>
      </c>
      <c r="EO23" s="335"/>
      <c r="EP23" s="180"/>
      <c r="EQ23" s="167">
        <v>160</v>
      </c>
      <c r="ER23" s="335"/>
      <c r="ES23" s="180"/>
      <c r="ET23" s="167">
        <v>160</v>
      </c>
      <c r="EU23" s="335"/>
      <c r="EV23" s="180"/>
      <c r="EW23" s="282">
        <f t="shared" si="21"/>
        <v>0</v>
      </c>
      <c r="EX23" s="283">
        <f t="shared" si="22"/>
        <v>0</v>
      </c>
      <c r="EY23" s="284">
        <f t="shared" si="23"/>
        <v>0</v>
      </c>
      <c r="EZ23" s="285">
        <f t="shared" si="24"/>
        <v>0</v>
      </c>
      <c r="FA23" s="4"/>
      <c r="FB23" s="4"/>
      <c r="FC23" s="167">
        <v>160</v>
      </c>
      <c r="FD23" s="335"/>
      <c r="FE23" s="180"/>
      <c r="FF23" s="167">
        <v>160</v>
      </c>
      <c r="FG23" s="335"/>
      <c r="FH23" s="180"/>
      <c r="FI23" s="167">
        <v>160</v>
      </c>
      <c r="FJ23" s="335"/>
      <c r="FK23" s="180"/>
      <c r="FL23" s="167">
        <v>160</v>
      </c>
      <c r="FM23" s="335"/>
      <c r="FN23" s="180"/>
      <c r="FO23" s="167">
        <v>160</v>
      </c>
      <c r="FP23" s="335"/>
      <c r="FQ23" s="180"/>
      <c r="FR23" s="167">
        <v>160</v>
      </c>
      <c r="FS23" s="335"/>
      <c r="FT23" s="180"/>
      <c r="FU23" s="167">
        <v>160</v>
      </c>
      <c r="FV23" s="335"/>
      <c r="FW23" s="180"/>
      <c r="FX23" s="167">
        <v>160</v>
      </c>
      <c r="FY23" s="335"/>
      <c r="FZ23" s="180"/>
      <c r="GA23" s="282">
        <f t="shared" si="25"/>
        <v>0</v>
      </c>
      <c r="GB23" s="283">
        <f t="shared" si="26"/>
        <v>0</v>
      </c>
      <c r="GC23" s="284">
        <f t="shared" si="27"/>
        <v>0</v>
      </c>
      <c r="GD23" s="285">
        <f t="shared" si="28"/>
        <v>0</v>
      </c>
      <c r="GE23" s="4"/>
      <c r="GF23" s="4"/>
      <c r="GG23" s="167">
        <v>160</v>
      </c>
      <c r="GH23" s="335"/>
      <c r="GI23" s="180"/>
      <c r="GJ23" s="167">
        <v>160</v>
      </c>
      <c r="GK23" s="335"/>
      <c r="GL23" s="180"/>
      <c r="GM23" s="167">
        <v>160</v>
      </c>
      <c r="GN23" s="335"/>
      <c r="GO23" s="180"/>
      <c r="GP23" s="167">
        <v>160</v>
      </c>
      <c r="GQ23" s="335"/>
      <c r="GR23" s="180"/>
      <c r="GS23" s="167">
        <v>160</v>
      </c>
      <c r="GT23" s="335"/>
      <c r="GU23" s="180"/>
      <c r="GV23" s="167">
        <v>160</v>
      </c>
      <c r="GW23" s="335"/>
      <c r="GX23" s="180"/>
      <c r="GY23" s="167">
        <v>160</v>
      </c>
      <c r="GZ23" s="335"/>
      <c r="HA23" s="180"/>
      <c r="HB23" s="167">
        <v>160</v>
      </c>
      <c r="HC23" s="335"/>
      <c r="HD23" s="180"/>
      <c r="HE23" s="282">
        <f t="shared" si="29"/>
        <v>0</v>
      </c>
      <c r="HF23" s="283">
        <f t="shared" si="30"/>
        <v>0</v>
      </c>
      <c r="HG23" s="284">
        <f t="shared" si="31"/>
        <v>0</v>
      </c>
      <c r="HH23" s="285">
        <f t="shared" si="32"/>
        <v>0</v>
      </c>
      <c r="HI23" s="4"/>
      <c r="HJ23" s="4"/>
      <c r="HK23" s="167">
        <v>160</v>
      </c>
      <c r="HL23" s="335"/>
      <c r="HM23" s="180"/>
      <c r="HN23" s="167">
        <v>160</v>
      </c>
      <c r="HO23" s="335"/>
      <c r="HP23" s="180"/>
      <c r="HQ23" s="167">
        <v>160</v>
      </c>
      <c r="HR23" s="335"/>
      <c r="HS23" s="180"/>
      <c r="HT23" s="167">
        <v>160</v>
      </c>
      <c r="HU23" s="335"/>
      <c r="HV23" s="180"/>
      <c r="HW23" s="167">
        <v>160</v>
      </c>
      <c r="HX23" s="335"/>
      <c r="HY23" s="180"/>
      <c r="HZ23" s="167">
        <v>160</v>
      </c>
      <c r="IA23" s="335"/>
      <c r="IB23" s="180"/>
      <c r="IC23" s="167">
        <v>160</v>
      </c>
      <c r="ID23" s="335"/>
      <c r="IE23" s="180"/>
      <c r="IF23" s="167">
        <v>160</v>
      </c>
      <c r="IG23" s="335"/>
      <c r="IH23" s="180"/>
      <c r="II23" s="282">
        <f t="shared" si="33"/>
        <v>0</v>
      </c>
      <c r="IJ23" s="283">
        <f t="shared" si="34"/>
        <v>0</v>
      </c>
      <c r="IK23" s="284">
        <f t="shared" si="35"/>
        <v>0</v>
      </c>
      <c r="IL23" s="285">
        <f t="shared" si="36"/>
        <v>0</v>
      </c>
      <c r="IM23" s="4"/>
      <c r="IN23" s="4"/>
      <c r="IO23" s="167">
        <v>160</v>
      </c>
      <c r="IP23" s="335"/>
      <c r="IQ23" s="180"/>
      <c r="IR23" s="167">
        <v>160</v>
      </c>
      <c r="IS23" s="335"/>
      <c r="IT23" s="180"/>
      <c r="IU23" s="167">
        <v>160</v>
      </c>
      <c r="IV23" s="335"/>
      <c r="IW23" s="180"/>
      <c r="IX23" s="167">
        <v>160</v>
      </c>
      <c r="IY23" s="335"/>
      <c r="IZ23" s="180"/>
      <c r="JA23" s="167">
        <v>160</v>
      </c>
      <c r="JB23" s="335"/>
      <c r="JC23" s="180"/>
      <c r="JD23" s="167">
        <v>160</v>
      </c>
      <c r="JE23" s="335"/>
      <c r="JF23" s="180"/>
      <c r="JG23" s="167">
        <v>160</v>
      </c>
      <c r="JH23" s="335"/>
      <c r="JI23" s="180"/>
      <c r="JJ23" s="167">
        <v>160</v>
      </c>
      <c r="JK23" s="335"/>
      <c r="JL23" s="180"/>
      <c r="JM23" s="282">
        <f t="shared" si="37"/>
        <v>0</v>
      </c>
      <c r="JN23" s="283">
        <f t="shared" si="38"/>
        <v>0</v>
      </c>
      <c r="JO23" s="284">
        <f t="shared" si="39"/>
        <v>0</v>
      </c>
      <c r="JP23" s="285">
        <f t="shared" si="40"/>
        <v>0</v>
      </c>
      <c r="JQ23" s="4"/>
      <c r="JR23" s="4"/>
      <c r="JS23" s="167">
        <v>160</v>
      </c>
      <c r="JT23" s="335"/>
      <c r="JU23" s="180"/>
      <c r="JV23" s="167">
        <v>160</v>
      </c>
      <c r="JW23" s="335"/>
      <c r="JX23" s="180"/>
      <c r="JY23" s="167">
        <v>160</v>
      </c>
      <c r="JZ23" s="335"/>
      <c r="KA23" s="180"/>
      <c r="KB23" s="167">
        <v>160</v>
      </c>
      <c r="KC23" s="335"/>
      <c r="KD23" s="180"/>
      <c r="KE23" s="167">
        <v>160</v>
      </c>
      <c r="KF23" s="335"/>
      <c r="KG23" s="180"/>
      <c r="KH23" s="167">
        <v>160</v>
      </c>
      <c r="KI23" s="335"/>
      <c r="KJ23" s="180"/>
      <c r="KK23" s="167">
        <v>160</v>
      </c>
      <c r="KL23" s="335"/>
      <c r="KM23" s="180"/>
      <c r="KN23" s="167">
        <v>160</v>
      </c>
      <c r="KO23" s="335"/>
      <c r="KP23" s="180"/>
      <c r="KQ23" s="282">
        <f t="shared" si="41"/>
        <v>0</v>
      </c>
      <c r="KR23" s="283">
        <f t="shared" si="42"/>
        <v>0</v>
      </c>
      <c r="KS23" s="284">
        <f t="shared" si="43"/>
        <v>0</v>
      </c>
      <c r="KT23" s="285">
        <f t="shared" si="44"/>
        <v>0</v>
      </c>
      <c r="KU23" s="4"/>
      <c r="KV23" s="4"/>
      <c r="KW23" s="287" t="s">
        <v>300</v>
      </c>
      <c r="KX23" s="365">
        <v>160</v>
      </c>
      <c r="KY23" s="335"/>
      <c r="KZ23" s="180"/>
      <c r="LA23" s="282">
        <f t="shared" si="45"/>
        <v>0</v>
      </c>
      <c r="LB23" s="285">
        <f t="shared" si="0"/>
        <v>0</v>
      </c>
      <c r="LC23" s="284">
        <f t="shared" si="46"/>
        <v>0</v>
      </c>
      <c r="LD23" s="285">
        <f t="shared" si="47"/>
        <v>0</v>
      </c>
      <c r="LE23" s="297"/>
      <c r="LF23" s="4"/>
      <c r="LG23" s="4"/>
      <c r="LH23" s="278">
        <f t="shared" si="1"/>
        <v>0</v>
      </c>
      <c r="LI23" s="279">
        <f t="shared" si="2"/>
        <v>0</v>
      </c>
      <c r="LJ23" s="284">
        <f t="shared" si="3"/>
        <v>0</v>
      </c>
      <c r="LK23" s="285">
        <f t="shared" si="4"/>
        <v>0</v>
      </c>
      <c r="LL23" s="280">
        <f t="shared" si="5"/>
        <v>0</v>
      </c>
      <c r="LM23" s="281">
        <f t="shared" si="6"/>
        <v>0</v>
      </c>
      <c r="LN23" s="284">
        <f t="shared" si="7"/>
        <v>0</v>
      </c>
      <c r="LO23" s="283">
        <f t="shared" si="8"/>
        <v>0</v>
      </c>
      <c r="LP23" s="420">
        <f t="shared" si="48"/>
        <v>0</v>
      </c>
      <c r="LQ23" s="382">
        <f t="shared" si="49"/>
        <v>0</v>
      </c>
      <c r="LR23" s="423" t="s">
        <v>343</v>
      </c>
      <c r="LS23" s="387" t="s">
        <v>343</v>
      </c>
      <c r="LT23" s="420">
        <f t="shared" si="50"/>
        <v>0</v>
      </c>
      <c r="LU23" s="382">
        <f t="shared" si="51"/>
        <v>0</v>
      </c>
      <c r="LX23" s="4"/>
    </row>
    <row r="24" spans="1:342" s="28" customFormat="1" ht="15" hidden="1" customHeight="1" x14ac:dyDescent="0.25">
      <c r="A24" s="26"/>
      <c r="B24" s="121"/>
      <c r="C24" s="604"/>
      <c r="D24" s="605"/>
      <c r="E24" s="609"/>
      <c r="F24" s="607"/>
      <c r="G24" s="608"/>
      <c r="H24" s="122"/>
      <c r="I24" s="115">
        <f>INT(ROUND(F24,2)*(IF(RIGHT(G24,1)="*",data!$J$3*H24+(IF(H24&gt;0, data!$K$3,0)),(IF(G24&gt;0,data!$J$3*RIGHT(G24,5)+data!$K$3,0)))))</f>
        <v>0</v>
      </c>
      <c r="J24" s="115"/>
      <c r="K24" s="560"/>
      <c r="L24" s="553"/>
      <c r="M24" s="115">
        <f>INT(ROUND(F24,2)*(IF(J24&gt;0,(IF(K24="ano",data!$J$6,0)),0)))</f>
        <v>0</v>
      </c>
      <c r="N24" s="117"/>
      <c r="O24" s="126"/>
      <c r="P24" s="26"/>
      <c r="Q24" s="119"/>
      <c r="R24" s="120" t="s">
        <v>343</v>
      </c>
      <c r="S24" s="391"/>
      <c r="V24" s="26">
        <f>IF(OR(G24=data!$I$18,G24=data!$I$19,G24=data!$I$20,G24=data!$I$21,G24=data!$I$22,G24=data!$I$23,G24=data!$I$24,G24=data!$I$25,G24=data!$I$26,G24=data!$I$27,G24=data!$I$28,G24=data!$I$29,G24=data!$I$30,G24=data!$I$31,G24=data!$I$32,G24=data!$I$33,G24=data!$I$34,G24=data!$I$35,G24=data!$I$36,G24=data!$I$37,G24=data!$I$38,G24=data!$I$39,G24=data!$I$40,G24=data!$I$41,G24=data!$I$42,G24=data!$I$43,G24=data!$I$44),1,0)</f>
        <v>0</v>
      </c>
      <c r="W24" s="26"/>
      <c r="X24" s="176" t="s">
        <v>300</v>
      </c>
      <c r="Y24" s="10"/>
      <c r="Z24" s="10"/>
      <c r="AA24" s="578">
        <v>160</v>
      </c>
      <c r="AB24" s="579"/>
      <c r="AC24" s="580"/>
      <c r="AD24" s="578">
        <v>160</v>
      </c>
      <c r="AE24" s="579"/>
      <c r="AF24" s="580"/>
      <c r="AG24" s="578">
        <v>160</v>
      </c>
      <c r="AH24" s="579"/>
      <c r="AI24" s="580"/>
      <c r="AJ24" s="578">
        <v>160</v>
      </c>
      <c r="AK24" s="579"/>
      <c r="AL24" s="580"/>
      <c r="AM24" s="578">
        <v>160</v>
      </c>
      <c r="AN24" s="579"/>
      <c r="AO24" s="580"/>
      <c r="AP24" s="578">
        <v>160</v>
      </c>
      <c r="AQ24" s="579"/>
      <c r="AR24" s="580"/>
      <c r="AS24" s="578">
        <v>160</v>
      </c>
      <c r="AT24" s="579"/>
      <c r="AU24" s="580"/>
      <c r="AV24" s="578">
        <v>160</v>
      </c>
      <c r="AW24" s="579"/>
      <c r="AX24" s="580"/>
      <c r="AY24" s="578">
        <v>160</v>
      </c>
      <c r="AZ24" s="579"/>
      <c r="BA24" s="580"/>
      <c r="BB24" s="578">
        <v>160</v>
      </c>
      <c r="BC24" s="579"/>
      <c r="BD24" s="580"/>
      <c r="BE24" s="578">
        <v>160</v>
      </c>
      <c r="BF24" s="579"/>
      <c r="BG24" s="580"/>
      <c r="BH24" s="578">
        <v>160</v>
      </c>
      <c r="BI24" s="579"/>
      <c r="BJ24" s="580"/>
      <c r="BK24" s="374">
        <f t="shared" si="9"/>
        <v>0</v>
      </c>
      <c r="BL24" s="285">
        <f t="shared" si="10"/>
        <v>0</v>
      </c>
      <c r="BM24" s="284">
        <f t="shared" si="11"/>
        <v>0</v>
      </c>
      <c r="BN24" s="285">
        <f t="shared" si="12"/>
        <v>0</v>
      </c>
      <c r="BO24" s="23"/>
      <c r="BP24" s="23"/>
      <c r="BQ24" s="177">
        <v>160</v>
      </c>
      <c r="BR24" s="591"/>
      <c r="BS24" s="178"/>
      <c r="BT24" s="177">
        <v>160</v>
      </c>
      <c r="BU24" s="591"/>
      <c r="BV24" s="178"/>
      <c r="BW24" s="177">
        <v>160</v>
      </c>
      <c r="BX24" s="591"/>
      <c r="BY24" s="178"/>
      <c r="BZ24" s="177">
        <v>160</v>
      </c>
      <c r="CA24" s="591"/>
      <c r="CB24" s="178"/>
      <c r="CC24" s="177">
        <v>160</v>
      </c>
      <c r="CD24" s="591"/>
      <c r="CE24" s="178"/>
      <c r="CF24" s="177">
        <v>160</v>
      </c>
      <c r="CG24" s="591"/>
      <c r="CH24" s="178"/>
      <c r="CI24" s="177">
        <v>160</v>
      </c>
      <c r="CJ24" s="591"/>
      <c r="CK24" s="178"/>
      <c r="CL24" s="177">
        <v>160</v>
      </c>
      <c r="CM24" s="591"/>
      <c r="CN24" s="178"/>
      <c r="CO24" s="282">
        <f t="shared" si="13"/>
        <v>0</v>
      </c>
      <c r="CP24" s="283">
        <f t="shared" si="14"/>
        <v>0</v>
      </c>
      <c r="CQ24" s="284">
        <f t="shared" si="15"/>
        <v>0</v>
      </c>
      <c r="CR24" s="285">
        <f t="shared" si="16"/>
        <v>0</v>
      </c>
      <c r="CS24" s="23"/>
      <c r="CT24" s="23"/>
      <c r="CU24" s="177">
        <v>160</v>
      </c>
      <c r="CV24" s="591"/>
      <c r="CW24" s="178"/>
      <c r="CX24" s="177">
        <v>160</v>
      </c>
      <c r="CY24" s="591"/>
      <c r="CZ24" s="178"/>
      <c r="DA24" s="177">
        <v>160</v>
      </c>
      <c r="DB24" s="591"/>
      <c r="DC24" s="178"/>
      <c r="DD24" s="177">
        <v>160</v>
      </c>
      <c r="DE24" s="591"/>
      <c r="DF24" s="178"/>
      <c r="DG24" s="177">
        <v>160</v>
      </c>
      <c r="DH24" s="591"/>
      <c r="DI24" s="178"/>
      <c r="DJ24" s="177">
        <v>160</v>
      </c>
      <c r="DK24" s="591"/>
      <c r="DL24" s="178"/>
      <c r="DM24" s="177">
        <v>160</v>
      </c>
      <c r="DN24" s="591"/>
      <c r="DO24" s="178"/>
      <c r="DP24" s="177">
        <v>160</v>
      </c>
      <c r="DQ24" s="591"/>
      <c r="DR24" s="178"/>
      <c r="DS24" s="282">
        <f t="shared" si="17"/>
        <v>0</v>
      </c>
      <c r="DT24" s="283">
        <f t="shared" si="18"/>
        <v>0</v>
      </c>
      <c r="DU24" s="284">
        <f t="shared" si="19"/>
        <v>0</v>
      </c>
      <c r="DV24" s="285">
        <f t="shared" si="20"/>
        <v>0</v>
      </c>
      <c r="DW24" s="23"/>
      <c r="DX24" s="23"/>
      <c r="DY24" s="177">
        <v>160</v>
      </c>
      <c r="DZ24" s="591"/>
      <c r="EA24" s="178"/>
      <c r="EB24" s="177">
        <v>160</v>
      </c>
      <c r="EC24" s="591"/>
      <c r="ED24" s="178"/>
      <c r="EE24" s="177">
        <v>160</v>
      </c>
      <c r="EF24" s="591"/>
      <c r="EG24" s="178"/>
      <c r="EH24" s="177">
        <v>160</v>
      </c>
      <c r="EI24" s="591"/>
      <c r="EJ24" s="178"/>
      <c r="EK24" s="177">
        <v>160</v>
      </c>
      <c r="EL24" s="591"/>
      <c r="EM24" s="178"/>
      <c r="EN24" s="177">
        <v>160</v>
      </c>
      <c r="EO24" s="591"/>
      <c r="EP24" s="178"/>
      <c r="EQ24" s="177">
        <v>160</v>
      </c>
      <c r="ER24" s="591"/>
      <c r="ES24" s="178"/>
      <c r="ET24" s="177">
        <v>160</v>
      </c>
      <c r="EU24" s="591"/>
      <c r="EV24" s="178"/>
      <c r="EW24" s="282">
        <f t="shared" si="21"/>
        <v>0</v>
      </c>
      <c r="EX24" s="283">
        <f t="shared" si="22"/>
        <v>0</v>
      </c>
      <c r="EY24" s="284">
        <f t="shared" si="23"/>
        <v>0</v>
      </c>
      <c r="EZ24" s="285">
        <f t="shared" si="24"/>
        <v>0</v>
      </c>
      <c r="FA24" s="23"/>
      <c r="FB24" s="23"/>
      <c r="FC24" s="177">
        <v>160</v>
      </c>
      <c r="FD24" s="591"/>
      <c r="FE24" s="178"/>
      <c r="FF24" s="177">
        <v>160</v>
      </c>
      <c r="FG24" s="591"/>
      <c r="FH24" s="178"/>
      <c r="FI24" s="177">
        <v>160</v>
      </c>
      <c r="FJ24" s="591"/>
      <c r="FK24" s="178"/>
      <c r="FL24" s="177">
        <v>160</v>
      </c>
      <c r="FM24" s="591"/>
      <c r="FN24" s="178"/>
      <c r="FO24" s="177">
        <v>160</v>
      </c>
      <c r="FP24" s="591"/>
      <c r="FQ24" s="178"/>
      <c r="FR24" s="177">
        <v>160</v>
      </c>
      <c r="FS24" s="591"/>
      <c r="FT24" s="178"/>
      <c r="FU24" s="177">
        <v>160</v>
      </c>
      <c r="FV24" s="591"/>
      <c r="FW24" s="178"/>
      <c r="FX24" s="177">
        <v>160</v>
      </c>
      <c r="FY24" s="591"/>
      <c r="FZ24" s="178"/>
      <c r="GA24" s="282">
        <f t="shared" si="25"/>
        <v>0</v>
      </c>
      <c r="GB24" s="283">
        <f t="shared" si="26"/>
        <v>0</v>
      </c>
      <c r="GC24" s="284">
        <f t="shared" si="27"/>
        <v>0</v>
      </c>
      <c r="GD24" s="285">
        <f t="shared" si="28"/>
        <v>0</v>
      </c>
      <c r="GE24" s="23"/>
      <c r="GF24" s="23"/>
      <c r="GG24" s="177">
        <v>160</v>
      </c>
      <c r="GH24" s="591"/>
      <c r="GI24" s="178"/>
      <c r="GJ24" s="177">
        <v>160</v>
      </c>
      <c r="GK24" s="591"/>
      <c r="GL24" s="178"/>
      <c r="GM24" s="177">
        <v>160</v>
      </c>
      <c r="GN24" s="591"/>
      <c r="GO24" s="178"/>
      <c r="GP24" s="177">
        <v>160</v>
      </c>
      <c r="GQ24" s="591"/>
      <c r="GR24" s="178"/>
      <c r="GS24" s="177">
        <v>160</v>
      </c>
      <c r="GT24" s="591"/>
      <c r="GU24" s="178"/>
      <c r="GV24" s="177">
        <v>160</v>
      </c>
      <c r="GW24" s="591"/>
      <c r="GX24" s="178"/>
      <c r="GY24" s="177">
        <v>160</v>
      </c>
      <c r="GZ24" s="591"/>
      <c r="HA24" s="178"/>
      <c r="HB24" s="177">
        <v>160</v>
      </c>
      <c r="HC24" s="591"/>
      <c r="HD24" s="178"/>
      <c r="HE24" s="282">
        <f t="shared" si="29"/>
        <v>0</v>
      </c>
      <c r="HF24" s="283">
        <f t="shared" si="30"/>
        <v>0</v>
      </c>
      <c r="HG24" s="284">
        <f t="shared" si="31"/>
        <v>0</v>
      </c>
      <c r="HH24" s="285">
        <f t="shared" si="32"/>
        <v>0</v>
      </c>
      <c r="HI24" s="23"/>
      <c r="HJ24" s="23"/>
      <c r="HK24" s="177">
        <v>160</v>
      </c>
      <c r="HL24" s="591"/>
      <c r="HM24" s="178"/>
      <c r="HN24" s="177">
        <v>160</v>
      </c>
      <c r="HO24" s="591"/>
      <c r="HP24" s="178"/>
      <c r="HQ24" s="177">
        <v>160</v>
      </c>
      <c r="HR24" s="591"/>
      <c r="HS24" s="178"/>
      <c r="HT24" s="177">
        <v>160</v>
      </c>
      <c r="HU24" s="591"/>
      <c r="HV24" s="178"/>
      <c r="HW24" s="177">
        <v>160</v>
      </c>
      <c r="HX24" s="591"/>
      <c r="HY24" s="178"/>
      <c r="HZ24" s="177">
        <v>160</v>
      </c>
      <c r="IA24" s="591"/>
      <c r="IB24" s="178"/>
      <c r="IC24" s="177">
        <v>160</v>
      </c>
      <c r="ID24" s="591"/>
      <c r="IE24" s="178"/>
      <c r="IF24" s="177">
        <v>160</v>
      </c>
      <c r="IG24" s="591"/>
      <c r="IH24" s="178"/>
      <c r="II24" s="282">
        <f t="shared" si="33"/>
        <v>0</v>
      </c>
      <c r="IJ24" s="283">
        <f t="shared" si="34"/>
        <v>0</v>
      </c>
      <c r="IK24" s="284">
        <f t="shared" si="35"/>
        <v>0</v>
      </c>
      <c r="IL24" s="285">
        <f t="shared" si="36"/>
        <v>0</v>
      </c>
      <c r="IM24" s="23"/>
      <c r="IN24" s="23"/>
      <c r="IO24" s="177">
        <v>160</v>
      </c>
      <c r="IP24" s="591"/>
      <c r="IQ24" s="178"/>
      <c r="IR24" s="177">
        <v>160</v>
      </c>
      <c r="IS24" s="591"/>
      <c r="IT24" s="178"/>
      <c r="IU24" s="177">
        <v>160</v>
      </c>
      <c r="IV24" s="591"/>
      <c r="IW24" s="178"/>
      <c r="IX24" s="177">
        <v>160</v>
      </c>
      <c r="IY24" s="591"/>
      <c r="IZ24" s="178"/>
      <c r="JA24" s="177">
        <v>160</v>
      </c>
      <c r="JB24" s="591"/>
      <c r="JC24" s="178"/>
      <c r="JD24" s="177">
        <v>160</v>
      </c>
      <c r="JE24" s="591"/>
      <c r="JF24" s="178"/>
      <c r="JG24" s="177">
        <v>160</v>
      </c>
      <c r="JH24" s="591"/>
      <c r="JI24" s="178"/>
      <c r="JJ24" s="177">
        <v>160</v>
      </c>
      <c r="JK24" s="591"/>
      <c r="JL24" s="178"/>
      <c r="JM24" s="282">
        <f t="shared" si="37"/>
        <v>0</v>
      </c>
      <c r="JN24" s="283">
        <f t="shared" si="38"/>
        <v>0</v>
      </c>
      <c r="JO24" s="284">
        <f t="shared" si="39"/>
        <v>0</v>
      </c>
      <c r="JP24" s="285">
        <f t="shared" si="40"/>
        <v>0</v>
      </c>
      <c r="JQ24" s="23"/>
      <c r="JR24" s="23"/>
      <c r="JS24" s="177">
        <v>160</v>
      </c>
      <c r="JT24" s="591"/>
      <c r="JU24" s="178"/>
      <c r="JV24" s="177">
        <v>160</v>
      </c>
      <c r="JW24" s="591"/>
      <c r="JX24" s="178"/>
      <c r="JY24" s="177">
        <v>160</v>
      </c>
      <c r="JZ24" s="591"/>
      <c r="KA24" s="178"/>
      <c r="KB24" s="177">
        <v>160</v>
      </c>
      <c r="KC24" s="591"/>
      <c r="KD24" s="178"/>
      <c r="KE24" s="177">
        <v>160</v>
      </c>
      <c r="KF24" s="591"/>
      <c r="KG24" s="178"/>
      <c r="KH24" s="177">
        <v>160</v>
      </c>
      <c r="KI24" s="591"/>
      <c r="KJ24" s="178"/>
      <c r="KK24" s="177">
        <v>160</v>
      </c>
      <c r="KL24" s="591"/>
      <c r="KM24" s="178"/>
      <c r="KN24" s="177">
        <v>160</v>
      </c>
      <c r="KO24" s="591"/>
      <c r="KP24" s="178"/>
      <c r="KQ24" s="282">
        <f t="shared" si="41"/>
        <v>0</v>
      </c>
      <c r="KR24" s="283">
        <f t="shared" si="42"/>
        <v>0</v>
      </c>
      <c r="KS24" s="284">
        <f t="shared" si="43"/>
        <v>0</v>
      </c>
      <c r="KT24" s="285">
        <f t="shared" si="44"/>
        <v>0</v>
      </c>
      <c r="KU24" s="23"/>
      <c r="KV24" s="23"/>
      <c r="KW24" s="589" t="s">
        <v>300</v>
      </c>
      <c r="KX24" s="595">
        <v>160</v>
      </c>
      <c r="KY24" s="591"/>
      <c r="KZ24" s="178"/>
      <c r="LA24" s="282">
        <f t="shared" si="45"/>
        <v>0</v>
      </c>
      <c r="LB24" s="285">
        <f t="shared" si="0"/>
        <v>0</v>
      </c>
      <c r="LC24" s="284">
        <f t="shared" si="46"/>
        <v>0</v>
      </c>
      <c r="LD24" s="285">
        <f t="shared" si="47"/>
        <v>0</v>
      </c>
      <c r="LE24" s="592"/>
      <c r="LF24" s="23"/>
      <c r="LG24" s="23"/>
      <c r="LH24" s="278">
        <f t="shared" si="1"/>
        <v>0</v>
      </c>
      <c r="LI24" s="279">
        <f t="shared" si="2"/>
        <v>0</v>
      </c>
      <c r="LJ24" s="284">
        <f t="shared" si="3"/>
        <v>0</v>
      </c>
      <c r="LK24" s="285">
        <f t="shared" si="4"/>
        <v>0</v>
      </c>
      <c r="LL24" s="280">
        <f t="shared" si="5"/>
        <v>0</v>
      </c>
      <c r="LM24" s="281">
        <f t="shared" si="6"/>
        <v>0</v>
      </c>
      <c r="LN24" s="284">
        <f t="shared" si="7"/>
        <v>0</v>
      </c>
      <c r="LO24" s="283">
        <f t="shared" si="8"/>
        <v>0</v>
      </c>
      <c r="LP24" s="420">
        <f t="shared" si="48"/>
        <v>0</v>
      </c>
      <c r="LQ24" s="382">
        <f t="shared" si="49"/>
        <v>0</v>
      </c>
      <c r="LR24" s="423" t="s">
        <v>343</v>
      </c>
      <c r="LS24" s="387" t="s">
        <v>343</v>
      </c>
      <c r="LT24" s="420">
        <f t="shared" si="50"/>
        <v>0</v>
      </c>
      <c r="LU24" s="382">
        <f t="shared" si="51"/>
        <v>0</v>
      </c>
      <c r="LV24" s="26"/>
      <c r="LW24" s="26"/>
      <c r="LX24" s="23"/>
      <c r="MD24" s="26"/>
    </row>
    <row r="25" spans="1:342" s="26" customFormat="1" ht="16.5" customHeight="1" x14ac:dyDescent="0.25">
      <c r="B25" s="121" t="s">
        <v>19</v>
      </c>
      <c r="C25" s="1064"/>
      <c r="D25" s="1065"/>
      <c r="E25" s="327"/>
      <c r="F25" s="328"/>
      <c r="G25" s="329"/>
      <c r="H25" s="125"/>
      <c r="I25" s="115">
        <f>INT(ROUND(F25,2)*(IF(RIGHT(G25,1)="*",data!$J$3*H25+(IF(H25&gt;0, data!$K$3,0)),(IF(G25&gt;0,data!$J$3*RIGHT(G25,5)+data!$K$3,0)))))</f>
        <v>0</v>
      </c>
      <c r="J25" s="115">
        <f>IF(E25&gt;0,I25*E25,0)</f>
        <v>0</v>
      </c>
      <c r="K25" s="323"/>
      <c r="L25" s="322"/>
      <c r="M25" s="115">
        <f>INT(ROUND(F25,2)*(IF(J25&gt;0,(IF(K25="ano",data!$J$6,0)),0)))</f>
        <v>0</v>
      </c>
      <c r="N25" s="117">
        <f>IF(L25&gt;E25,M25*E25,M25*L25)</f>
        <v>0</v>
      </c>
      <c r="O25" s="126">
        <f>J25+N25</f>
        <v>0</v>
      </c>
      <c r="Q25" s="119" t="str">
        <f>IF(O25&gt;0,1,"")</f>
        <v/>
      </c>
      <c r="R25" s="120" t="s">
        <v>343</v>
      </c>
      <c r="S25" s="391" t="str">
        <f t="shared" si="52"/>
        <v/>
      </c>
      <c r="T25" s="26">
        <f>IF(O25&gt;0,IF(ISTEXT(C25)=TRUE,0,1),0)</f>
        <v>0</v>
      </c>
      <c r="U25" s="26">
        <f>IF(H25&gt;0,IF(RIGHT(G25,1)="*",0,1),0)</f>
        <v>0</v>
      </c>
      <c r="V25" s="26">
        <f>IF(OR(G25=data!$I$18,G25=data!$I$19,G25=data!$I$20,G25=data!$I$21,G25=data!$I$22,G25=data!$I$23,G25=data!$I$24,G25=data!$I$25,G25=data!$I$26,G25=data!$I$27,G25=data!$I$28,G25=data!$I$29,G25=data!$I$30,G25=data!$I$31,G25=data!$I$32,G25=data!$I$33,G25=data!$I$34,G25=data!$I$35,G25=data!$I$36,G25=data!$I$37,G25=data!$I$38,G25=data!$I$39,G25=data!$I$40,G25=data!$I$41,G25=data!$I$42,G25=data!$I$43,G25=data!$I$44),1,0)</f>
        <v>0</v>
      </c>
      <c r="X25" s="179" t="s">
        <v>300</v>
      </c>
      <c r="Y25" s="10"/>
      <c r="Z25" s="10"/>
      <c r="AA25" s="171">
        <v>160</v>
      </c>
      <c r="AB25" s="336"/>
      <c r="AC25" s="227"/>
      <c r="AD25" s="171">
        <v>160</v>
      </c>
      <c r="AE25" s="336"/>
      <c r="AF25" s="227"/>
      <c r="AG25" s="171">
        <v>160</v>
      </c>
      <c r="AH25" s="336"/>
      <c r="AI25" s="227"/>
      <c r="AJ25" s="171">
        <v>160</v>
      </c>
      <c r="AK25" s="336"/>
      <c r="AL25" s="227"/>
      <c r="AM25" s="171">
        <v>160</v>
      </c>
      <c r="AN25" s="336"/>
      <c r="AO25" s="227"/>
      <c r="AP25" s="171">
        <v>160</v>
      </c>
      <c r="AQ25" s="336"/>
      <c r="AR25" s="227"/>
      <c r="AS25" s="171">
        <v>160</v>
      </c>
      <c r="AT25" s="336"/>
      <c r="AU25" s="227"/>
      <c r="AV25" s="171">
        <v>160</v>
      </c>
      <c r="AW25" s="336"/>
      <c r="AX25" s="227"/>
      <c r="AY25" s="171">
        <v>160</v>
      </c>
      <c r="AZ25" s="336"/>
      <c r="BA25" s="227"/>
      <c r="BB25" s="171">
        <v>160</v>
      </c>
      <c r="BC25" s="336"/>
      <c r="BD25" s="227"/>
      <c r="BE25" s="171">
        <v>160</v>
      </c>
      <c r="BF25" s="336"/>
      <c r="BG25" s="227"/>
      <c r="BH25" s="171">
        <v>160</v>
      </c>
      <c r="BI25" s="336"/>
      <c r="BJ25" s="227"/>
      <c r="BK25" s="374">
        <f t="shared" si="9"/>
        <v>0</v>
      </c>
      <c r="BL25" s="285">
        <f t="shared" si="10"/>
        <v>0</v>
      </c>
      <c r="BM25" s="284">
        <f t="shared" si="11"/>
        <v>0</v>
      </c>
      <c r="BN25" s="285">
        <f t="shared" si="12"/>
        <v>0</v>
      </c>
      <c r="BO25" s="4"/>
      <c r="BP25" s="4"/>
      <c r="BQ25" s="167">
        <v>160</v>
      </c>
      <c r="BR25" s="335"/>
      <c r="BS25" s="180"/>
      <c r="BT25" s="167">
        <v>160</v>
      </c>
      <c r="BU25" s="335"/>
      <c r="BV25" s="180"/>
      <c r="BW25" s="167">
        <v>160</v>
      </c>
      <c r="BX25" s="335"/>
      <c r="BY25" s="180"/>
      <c r="BZ25" s="167">
        <v>160</v>
      </c>
      <c r="CA25" s="335"/>
      <c r="CB25" s="180"/>
      <c r="CC25" s="167">
        <v>160</v>
      </c>
      <c r="CD25" s="335"/>
      <c r="CE25" s="180"/>
      <c r="CF25" s="167">
        <v>160</v>
      </c>
      <c r="CG25" s="335"/>
      <c r="CH25" s="180"/>
      <c r="CI25" s="167">
        <v>160</v>
      </c>
      <c r="CJ25" s="335"/>
      <c r="CK25" s="180"/>
      <c r="CL25" s="167">
        <v>160</v>
      </c>
      <c r="CM25" s="335"/>
      <c r="CN25" s="180"/>
      <c r="CO25" s="282">
        <f t="shared" si="13"/>
        <v>0</v>
      </c>
      <c r="CP25" s="283">
        <f t="shared" si="14"/>
        <v>0</v>
      </c>
      <c r="CQ25" s="284">
        <f t="shared" si="15"/>
        <v>0</v>
      </c>
      <c r="CR25" s="285">
        <f t="shared" si="16"/>
        <v>0</v>
      </c>
      <c r="CS25" s="4"/>
      <c r="CT25" s="4"/>
      <c r="CU25" s="167">
        <v>160</v>
      </c>
      <c r="CV25" s="335"/>
      <c r="CW25" s="180"/>
      <c r="CX25" s="167">
        <v>160</v>
      </c>
      <c r="CY25" s="335"/>
      <c r="CZ25" s="180"/>
      <c r="DA25" s="167">
        <v>160</v>
      </c>
      <c r="DB25" s="335"/>
      <c r="DC25" s="180"/>
      <c r="DD25" s="167">
        <v>160</v>
      </c>
      <c r="DE25" s="335"/>
      <c r="DF25" s="180"/>
      <c r="DG25" s="167">
        <v>160</v>
      </c>
      <c r="DH25" s="335"/>
      <c r="DI25" s="180"/>
      <c r="DJ25" s="167">
        <v>160</v>
      </c>
      <c r="DK25" s="335"/>
      <c r="DL25" s="180"/>
      <c r="DM25" s="167">
        <v>160</v>
      </c>
      <c r="DN25" s="335"/>
      <c r="DO25" s="180"/>
      <c r="DP25" s="167">
        <v>160</v>
      </c>
      <c r="DQ25" s="335"/>
      <c r="DR25" s="180"/>
      <c r="DS25" s="282">
        <f t="shared" si="17"/>
        <v>0</v>
      </c>
      <c r="DT25" s="283">
        <f t="shared" si="18"/>
        <v>0</v>
      </c>
      <c r="DU25" s="284">
        <f t="shared" si="19"/>
        <v>0</v>
      </c>
      <c r="DV25" s="285">
        <f t="shared" si="20"/>
        <v>0</v>
      </c>
      <c r="DW25" s="4"/>
      <c r="DX25" s="4"/>
      <c r="DY25" s="167">
        <v>160</v>
      </c>
      <c r="DZ25" s="335"/>
      <c r="EA25" s="180"/>
      <c r="EB25" s="167">
        <v>160</v>
      </c>
      <c r="EC25" s="335"/>
      <c r="ED25" s="180"/>
      <c r="EE25" s="167">
        <v>160</v>
      </c>
      <c r="EF25" s="335"/>
      <c r="EG25" s="180"/>
      <c r="EH25" s="167">
        <v>160</v>
      </c>
      <c r="EI25" s="335"/>
      <c r="EJ25" s="180"/>
      <c r="EK25" s="167">
        <v>160</v>
      </c>
      <c r="EL25" s="335"/>
      <c r="EM25" s="180"/>
      <c r="EN25" s="167">
        <v>160</v>
      </c>
      <c r="EO25" s="335"/>
      <c r="EP25" s="180"/>
      <c r="EQ25" s="167">
        <v>160</v>
      </c>
      <c r="ER25" s="335"/>
      <c r="ES25" s="180"/>
      <c r="ET25" s="167">
        <v>160</v>
      </c>
      <c r="EU25" s="335"/>
      <c r="EV25" s="180"/>
      <c r="EW25" s="282">
        <f t="shared" si="21"/>
        <v>0</v>
      </c>
      <c r="EX25" s="283">
        <f t="shared" si="22"/>
        <v>0</v>
      </c>
      <c r="EY25" s="284">
        <f t="shared" si="23"/>
        <v>0</v>
      </c>
      <c r="EZ25" s="285">
        <f t="shared" si="24"/>
        <v>0</v>
      </c>
      <c r="FA25" s="4"/>
      <c r="FB25" s="4"/>
      <c r="FC25" s="167">
        <v>160</v>
      </c>
      <c r="FD25" s="335"/>
      <c r="FE25" s="180"/>
      <c r="FF25" s="167">
        <v>160</v>
      </c>
      <c r="FG25" s="335"/>
      <c r="FH25" s="180"/>
      <c r="FI25" s="167">
        <v>160</v>
      </c>
      <c r="FJ25" s="335"/>
      <c r="FK25" s="180"/>
      <c r="FL25" s="167">
        <v>160</v>
      </c>
      <c r="FM25" s="335"/>
      <c r="FN25" s="180"/>
      <c r="FO25" s="167">
        <v>160</v>
      </c>
      <c r="FP25" s="335"/>
      <c r="FQ25" s="180"/>
      <c r="FR25" s="167">
        <v>160</v>
      </c>
      <c r="FS25" s="335"/>
      <c r="FT25" s="180"/>
      <c r="FU25" s="167">
        <v>160</v>
      </c>
      <c r="FV25" s="335"/>
      <c r="FW25" s="180"/>
      <c r="FX25" s="167">
        <v>160</v>
      </c>
      <c r="FY25" s="335"/>
      <c r="FZ25" s="180"/>
      <c r="GA25" s="282">
        <f t="shared" si="25"/>
        <v>0</v>
      </c>
      <c r="GB25" s="283">
        <f t="shared" si="26"/>
        <v>0</v>
      </c>
      <c r="GC25" s="284">
        <f t="shared" si="27"/>
        <v>0</v>
      </c>
      <c r="GD25" s="285">
        <f t="shared" si="28"/>
        <v>0</v>
      </c>
      <c r="GE25" s="4"/>
      <c r="GF25" s="4"/>
      <c r="GG25" s="167">
        <v>160</v>
      </c>
      <c r="GH25" s="335"/>
      <c r="GI25" s="180"/>
      <c r="GJ25" s="167">
        <v>160</v>
      </c>
      <c r="GK25" s="335"/>
      <c r="GL25" s="180"/>
      <c r="GM25" s="167">
        <v>160</v>
      </c>
      <c r="GN25" s="335"/>
      <c r="GO25" s="180"/>
      <c r="GP25" s="167">
        <v>160</v>
      </c>
      <c r="GQ25" s="335"/>
      <c r="GR25" s="180"/>
      <c r="GS25" s="167">
        <v>160</v>
      </c>
      <c r="GT25" s="335"/>
      <c r="GU25" s="180"/>
      <c r="GV25" s="167">
        <v>160</v>
      </c>
      <c r="GW25" s="335"/>
      <c r="GX25" s="180"/>
      <c r="GY25" s="167">
        <v>160</v>
      </c>
      <c r="GZ25" s="335"/>
      <c r="HA25" s="180"/>
      <c r="HB25" s="167">
        <v>160</v>
      </c>
      <c r="HC25" s="335"/>
      <c r="HD25" s="180"/>
      <c r="HE25" s="282">
        <f t="shared" si="29"/>
        <v>0</v>
      </c>
      <c r="HF25" s="283">
        <f t="shared" si="30"/>
        <v>0</v>
      </c>
      <c r="HG25" s="284">
        <f t="shared" si="31"/>
        <v>0</v>
      </c>
      <c r="HH25" s="285">
        <f t="shared" si="32"/>
        <v>0</v>
      </c>
      <c r="HI25" s="4"/>
      <c r="HJ25" s="4"/>
      <c r="HK25" s="167">
        <v>160</v>
      </c>
      <c r="HL25" s="335"/>
      <c r="HM25" s="180"/>
      <c r="HN25" s="167">
        <v>160</v>
      </c>
      <c r="HO25" s="335"/>
      <c r="HP25" s="180"/>
      <c r="HQ25" s="167">
        <v>160</v>
      </c>
      <c r="HR25" s="335"/>
      <c r="HS25" s="180"/>
      <c r="HT25" s="167">
        <v>160</v>
      </c>
      <c r="HU25" s="335"/>
      <c r="HV25" s="180"/>
      <c r="HW25" s="167">
        <v>160</v>
      </c>
      <c r="HX25" s="335"/>
      <c r="HY25" s="180"/>
      <c r="HZ25" s="167">
        <v>160</v>
      </c>
      <c r="IA25" s="335"/>
      <c r="IB25" s="180"/>
      <c r="IC25" s="167">
        <v>160</v>
      </c>
      <c r="ID25" s="335"/>
      <c r="IE25" s="180"/>
      <c r="IF25" s="167">
        <v>160</v>
      </c>
      <c r="IG25" s="335"/>
      <c r="IH25" s="180"/>
      <c r="II25" s="282">
        <f t="shared" si="33"/>
        <v>0</v>
      </c>
      <c r="IJ25" s="283">
        <f t="shared" si="34"/>
        <v>0</v>
      </c>
      <c r="IK25" s="284">
        <f t="shared" si="35"/>
        <v>0</v>
      </c>
      <c r="IL25" s="285">
        <f t="shared" si="36"/>
        <v>0</v>
      </c>
      <c r="IM25" s="4"/>
      <c r="IN25" s="4"/>
      <c r="IO25" s="167">
        <v>160</v>
      </c>
      <c r="IP25" s="335"/>
      <c r="IQ25" s="180"/>
      <c r="IR25" s="167">
        <v>160</v>
      </c>
      <c r="IS25" s="335"/>
      <c r="IT25" s="180"/>
      <c r="IU25" s="167">
        <v>160</v>
      </c>
      <c r="IV25" s="335"/>
      <c r="IW25" s="180"/>
      <c r="IX25" s="167">
        <v>160</v>
      </c>
      <c r="IY25" s="335"/>
      <c r="IZ25" s="180"/>
      <c r="JA25" s="167">
        <v>160</v>
      </c>
      <c r="JB25" s="335"/>
      <c r="JC25" s="180"/>
      <c r="JD25" s="167">
        <v>160</v>
      </c>
      <c r="JE25" s="335"/>
      <c r="JF25" s="180"/>
      <c r="JG25" s="167">
        <v>160</v>
      </c>
      <c r="JH25" s="335"/>
      <c r="JI25" s="180"/>
      <c r="JJ25" s="167">
        <v>160</v>
      </c>
      <c r="JK25" s="335"/>
      <c r="JL25" s="180"/>
      <c r="JM25" s="282">
        <f t="shared" si="37"/>
        <v>0</v>
      </c>
      <c r="JN25" s="283">
        <f t="shared" si="38"/>
        <v>0</v>
      </c>
      <c r="JO25" s="284">
        <f t="shared" si="39"/>
        <v>0</v>
      </c>
      <c r="JP25" s="285">
        <f t="shared" si="40"/>
        <v>0</v>
      </c>
      <c r="JQ25" s="4"/>
      <c r="JR25" s="4"/>
      <c r="JS25" s="167">
        <v>160</v>
      </c>
      <c r="JT25" s="335"/>
      <c r="JU25" s="180"/>
      <c r="JV25" s="167">
        <v>160</v>
      </c>
      <c r="JW25" s="335"/>
      <c r="JX25" s="180"/>
      <c r="JY25" s="167">
        <v>160</v>
      </c>
      <c r="JZ25" s="335"/>
      <c r="KA25" s="180"/>
      <c r="KB25" s="167">
        <v>160</v>
      </c>
      <c r="KC25" s="335"/>
      <c r="KD25" s="180"/>
      <c r="KE25" s="167">
        <v>160</v>
      </c>
      <c r="KF25" s="335"/>
      <c r="KG25" s="180"/>
      <c r="KH25" s="167">
        <v>160</v>
      </c>
      <c r="KI25" s="335"/>
      <c r="KJ25" s="180"/>
      <c r="KK25" s="167">
        <v>160</v>
      </c>
      <c r="KL25" s="335"/>
      <c r="KM25" s="180"/>
      <c r="KN25" s="167">
        <v>160</v>
      </c>
      <c r="KO25" s="335"/>
      <c r="KP25" s="180"/>
      <c r="KQ25" s="282">
        <f t="shared" si="41"/>
        <v>0</v>
      </c>
      <c r="KR25" s="283">
        <f t="shared" si="42"/>
        <v>0</v>
      </c>
      <c r="KS25" s="284">
        <f t="shared" si="43"/>
        <v>0</v>
      </c>
      <c r="KT25" s="285">
        <f t="shared" si="44"/>
        <v>0</v>
      </c>
      <c r="KU25" s="4"/>
      <c r="KV25" s="4"/>
      <c r="KW25" s="287" t="s">
        <v>300</v>
      </c>
      <c r="KX25" s="365">
        <v>160</v>
      </c>
      <c r="KY25" s="335"/>
      <c r="KZ25" s="180"/>
      <c r="LA25" s="282">
        <f t="shared" si="45"/>
        <v>0</v>
      </c>
      <c r="LB25" s="285">
        <f t="shared" si="0"/>
        <v>0</v>
      </c>
      <c r="LC25" s="284">
        <f t="shared" si="46"/>
        <v>0</v>
      </c>
      <c r="LD25" s="285">
        <f t="shared" si="47"/>
        <v>0</v>
      </c>
      <c r="LE25" s="297"/>
      <c r="LF25" s="4"/>
      <c r="LG25" s="4"/>
      <c r="LH25" s="278">
        <f t="shared" si="1"/>
        <v>0</v>
      </c>
      <c r="LI25" s="279">
        <f t="shared" si="2"/>
        <v>0</v>
      </c>
      <c r="LJ25" s="284">
        <f t="shared" si="3"/>
        <v>0</v>
      </c>
      <c r="LK25" s="285">
        <f t="shared" si="4"/>
        <v>0</v>
      </c>
      <c r="LL25" s="280">
        <f t="shared" si="5"/>
        <v>0</v>
      </c>
      <c r="LM25" s="281">
        <f t="shared" si="6"/>
        <v>0</v>
      </c>
      <c r="LN25" s="284">
        <f t="shared" si="7"/>
        <v>0</v>
      </c>
      <c r="LO25" s="283">
        <f t="shared" si="8"/>
        <v>0</v>
      </c>
      <c r="LP25" s="420">
        <f t="shared" si="48"/>
        <v>0</v>
      </c>
      <c r="LQ25" s="382">
        <f t="shared" si="49"/>
        <v>0</v>
      </c>
      <c r="LR25" s="423" t="s">
        <v>343</v>
      </c>
      <c r="LS25" s="387" t="s">
        <v>343</v>
      </c>
      <c r="LT25" s="420">
        <f t="shared" si="50"/>
        <v>0</v>
      </c>
      <c r="LU25" s="382">
        <f t="shared" si="51"/>
        <v>0</v>
      </c>
      <c r="LX25" s="4"/>
    </row>
    <row r="26" spans="1:342" s="28" customFormat="1" ht="15" hidden="1" customHeight="1" x14ac:dyDescent="0.25">
      <c r="A26" s="26"/>
      <c r="B26" s="121"/>
      <c r="C26" s="604"/>
      <c r="D26" s="605"/>
      <c r="E26" s="609"/>
      <c r="F26" s="607"/>
      <c r="G26" s="608"/>
      <c r="H26" s="122"/>
      <c r="I26" s="115">
        <f>INT(ROUND(F26,2)*(IF(RIGHT(G26,1)="*",data!$J$3*H26+(IF(H26&gt;0, data!$K$3,0)),(IF(G26&gt;0,data!$J$3*RIGHT(G26,5)+data!$K$3,0)))))</f>
        <v>0</v>
      </c>
      <c r="J26" s="115"/>
      <c r="K26" s="560"/>
      <c r="L26" s="553"/>
      <c r="M26" s="115">
        <f>INT(ROUND(F26,2)*(IF(J26&gt;0,(IF(K26="ano",data!$J$6,0)),0)))</f>
        <v>0</v>
      </c>
      <c r="N26" s="117"/>
      <c r="O26" s="126"/>
      <c r="P26" s="26"/>
      <c r="Q26" s="119"/>
      <c r="R26" s="120" t="s">
        <v>343</v>
      </c>
      <c r="S26" s="391"/>
      <c r="V26" s="26">
        <f>IF(OR(G26=data!$I$18,G26=data!$I$19,G26=data!$I$20,G26=data!$I$21,G26=data!$I$22,G26=data!$I$23,G26=data!$I$24,G26=data!$I$25,G26=data!$I$26,G26=data!$I$27,G26=data!$I$28,G26=data!$I$29,G26=data!$I$30,G26=data!$I$31,G26=data!$I$32,G26=data!$I$33,G26=data!$I$34,G26=data!$I$35,G26=data!$I$36,G26=data!$I$37,G26=data!$I$38,G26=data!$I$39,G26=data!$I$40,G26=data!$I$41,G26=data!$I$42,G26=data!$I$43,G26=data!$I$44),1,0)</f>
        <v>0</v>
      </c>
      <c r="W26" s="26"/>
      <c r="X26" s="176" t="s">
        <v>300</v>
      </c>
      <c r="Y26" s="10"/>
      <c r="Z26" s="10"/>
      <c r="AA26" s="578">
        <v>160</v>
      </c>
      <c r="AB26" s="579"/>
      <c r="AC26" s="580"/>
      <c r="AD26" s="578">
        <v>160</v>
      </c>
      <c r="AE26" s="579"/>
      <c r="AF26" s="580"/>
      <c r="AG26" s="578">
        <v>160</v>
      </c>
      <c r="AH26" s="579"/>
      <c r="AI26" s="580"/>
      <c r="AJ26" s="578">
        <v>160</v>
      </c>
      <c r="AK26" s="579"/>
      <c r="AL26" s="580"/>
      <c r="AM26" s="578">
        <v>160</v>
      </c>
      <c r="AN26" s="579"/>
      <c r="AO26" s="580"/>
      <c r="AP26" s="578">
        <v>160</v>
      </c>
      <c r="AQ26" s="579"/>
      <c r="AR26" s="580"/>
      <c r="AS26" s="578">
        <v>160</v>
      </c>
      <c r="AT26" s="579"/>
      <c r="AU26" s="580"/>
      <c r="AV26" s="578">
        <v>160</v>
      </c>
      <c r="AW26" s="579"/>
      <c r="AX26" s="580"/>
      <c r="AY26" s="578">
        <v>160</v>
      </c>
      <c r="AZ26" s="579"/>
      <c r="BA26" s="580"/>
      <c r="BB26" s="578">
        <v>160</v>
      </c>
      <c r="BC26" s="579"/>
      <c r="BD26" s="580"/>
      <c r="BE26" s="578">
        <v>160</v>
      </c>
      <c r="BF26" s="579"/>
      <c r="BG26" s="580"/>
      <c r="BH26" s="578">
        <v>160</v>
      </c>
      <c r="BI26" s="579"/>
      <c r="BJ26" s="580"/>
      <c r="BK26" s="374">
        <f t="shared" si="9"/>
        <v>0</v>
      </c>
      <c r="BL26" s="285">
        <f t="shared" si="10"/>
        <v>0</v>
      </c>
      <c r="BM26" s="284">
        <f t="shared" si="11"/>
        <v>0</v>
      </c>
      <c r="BN26" s="285">
        <f t="shared" si="12"/>
        <v>0</v>
      </c>
      <c r="BO26" s="23"/>
      <c r="BP26" s="23"/>
      <c r="BQ26" s="177">
        <v>160</v>
      </c>
      <c r="BR26" s="591"/>
      <c r="BS26" s="178"/>
      <c r="BT26" s="177">
        <v>160</v>
      </c>
      <c r="BU26" s="591"/>
      <c r="BV26" s="178"/>
      <c r="BW26" s="177">
        <v>160</v>
      </c>
      <c r="BX26" s="591"/>
      <c r="BY26" s="178"/>
      <c r="BZ26" s="177">
        <v>160</v>
      </c>
      <c r="CA26" s="591"/>
      <c r="CB26" s="178"/>
      <c r="CC26" s="177">
        <v>160</v>
      </c>
      <c r="CD26" s="591"/>
      <c r="CE26" s="178"/>
      <c r="CF26" s="177">
        <v>160</v>
      </c>
      <c r="CG26" s="591"/>
      <c r="CH26" s="178"/>
      <c r="CI26" s="177">
        <v>160</v>
      </c>
      <c r="CJ26" s="591"/>
      <c r="CK26" s="178"/>
      <c r="CL26" s="177">
        <v>160</v>
      </c>
      <c r="CM26" s="591"/>
      <c r="CN26" s="178"/>
      <c r="CO26" s="282">
        <f t="shared" si="13"/>
        <v>0</v>
      </c>
      <c r="CP26" s="283">
        <f t="shared" si="14"/>
        <v>0</v>
      </c>
      <c r="CQ26" s="284">
        <f t="shared" si="15"/>
        <v>0</v>
      </c>
      <c r="CR26" s="285">
        <f t="shared" si="16"/>
        <v>0</v>
      </c>
      <c r="CS26" s="23"/>
      <c r="CT26" s="23"/>
      <c r="CU26" s="177">
        <v>160</v>
      </c>
      <c r="CV26" s="591"/>
      <c r="CW26" s="178"/>
      <c r="CX26" s="177">
        <v>160</v>
      </c>
      <c r="CY26" s="591"/>
      <c r="CZ26" s="178"/>
      <c r="DA26" s="177">
        <v>160</v>
      </c>
      <c r="DB26" s="591"/>
      <c r="DC26" s="178"/>
      <c r="DD26" s="177">
        <v>160</v>
      </c>
      <c r="DE26" s="591"/>
      <c r="DF26" s="178"/>
      <c r="DG26" s="177">
        <v>160</v>
      </c>
      <c r="DH26" s="591"/>
      <c r="DI26" s="178"/>
      <c r="DJ26" s="177">
        <v>160</v>
      </c>
      <c r="DK26" s="591"/>
      <c r="DL26" s="178"/>
      <c r="DM26" s="177">
        <v>160</v>
      </c>
      <c r="DN26" s="591"/>
      <c r="DO26" s="178"/>
      <c r="DP26" s="177">
        <v>160</v>
      </c>
      <c r="DQ26" s="591"/>
      <c r="DR26" s="178"/>
      <c r="DS26" s="282">
        <f t="shared" si="17"/>
        <v>0</v>
      </c>
      <c r="DT26" s="283">
        <f t="shared" si="18"/>
        <v>0</v>
      </c>
      <c r="DU26" s="284">
        <f t="shared" si="19"/>
        <v>0</v>
      </c>
      <c r="DV26" s="285">
        <f t="shared" si="20"/>
        <v>0</v>
      </c>
      <c r="DW26" s="23"/>
      <c r="DX26" s="23"/>
      <c r="DY26" s="177">
        <v>160</v>
      </c>
      <c r="DZ26" s="591"/>
      <c r="EA26" s="178"/>
      <c r="EB26" s="177">
        <v>160</v>
      </c>
      <c r="EC26" s="591"/>
      <c r="ED26" s="178"/>
      <c r="EE26" s="177">
        <v>160</v>
      </c>
      <c r="EF26" s="591"/>
      <c r="EG26" s="178"/>
      <c r="EH26" s="177">
        <v>160</v>
      </c>
      <c r="EI26" s="591"/>
      <c r="EJ26" s="178"/>
      <c r="EK26" s="177">
        <v>160</v>
      </c>
      <c r="EL26" s="591"/>
      <c r="EM26" s="178"/>
      <c r="EN26" s="177">
        <v>160</v>
      </c>
      <c r="EO26" s="591"/>
      <c r="EP26" s="178"/>
      <c r="EQ26" s="177">
        <v>160</v>
      </c>
      <c r="ER26" s="591"/>
      <c r="ES26" s="178"/>
      <c r="ET26" s="177">
        <v>160</v>
      </c>
      <c r="EU26" s="591"/>
      <c r="EV26" s="178"/>
      <c r="EW26" s="282">
        <f t="shared" si="21"/>
        <v>0</v>
      </c>
      <c r="EX26" s="283">
        <f t="shared" si="22"/>
        <v>0</v>
      </c>
      <c r="EY26" s="284">
        <f t="shared" si="23"/>
        <v>0</v>
      </c>
      <c r="EZ26" s="285">
        <f t="shared" si="24"/>
        <v>0</v>
      </c>
      <c r="FA26" s="23"/>
      <c r="FB26" s="23"/>
      <c r="FC26" s="177">
        <v>160</v>
      </c>
      <c r="FD26" s="591"/>
      <c r="FE26" s="178"/>
      <c r="FF26" s="177">
        <v>160</v>
      </c>
      <c r="FG26" s="591"/>
      <c r="FH26" s="178"/>
      <c r="FI26" s="177">
        <v>160</v>
      </c>
      <c r="FJ26" s="591"/>
      <c r="FK26" s="178"/>
      <c r="FL26" s="177">
        <v>160</v>
      </c>
      <c r="FM26" s="591"/>
      <c r="FN26" s="178"/>
      <c r="FO26" s="177">
        <v>160</v>
      </c>
      <c r="FP26" s="591"/>
      <c r="FQ26" s="178"/>
      <c r="FR26" s="177">
        <v>160</v>
      </c>
      <c r="FS26" s="591"/>
      <c r="FT26" s="178"/>
      <c r="FU26" s="177">
        <v>160</v>
      </c>
      <c r="FV26" s="591"/>
      <c r="FW26" s="178"/>
      <c r="FX26" s="177">
        <v>160</v>
      </c>
      <c r="FY26" s="591"/>
      <c r="FZ26" s="178"/>
      <c r="GA26" s="282">
        <f t="shared" si="25"/>
        <v>0</v>
      </c>
      <c r="GB26" s="283">
        <f t="shared" si="26"/>
        <v>0</v>
      </c>
      <c r="GC26" s="284">
        <f t="shared" si="27"/>
        <v>0</v>
      </c>
      <c r="GD26" s="285">
        <f t="shared" si="28"/>
        <v>0</v>
      </c>
      <c r="GE26" s="23"/>
      <c r="GF26" s="23"/>
      <c r="GG26" s="177">
        <v>160</v>
      </c>
      <c r="GH26" s="591"/>
      <c r="GI26" s="178"/>
      <c r="GJ26" s="177">
        <v>160</v>
      </c>
      <c r="GK26" s="591"/>
      <c r="GL26" s="178"/>
      <c r="GM26" s="177">
        <v>160</v>
      </c>
      <c r="GN26" s="591"/>
      <c r="GO26" s="178"/>
      <c r="GP26" s="177">
        <v>160</v>
      </c>
      <c r="GQ26" s="591"/>
      <c r="GR26" s="178"/>
      <c r="GS26" s="177">
        <v>160</v>
      </c>
      <c r="GT26" s="591"/>
      <c r="GU26" s="178"/>
      <c r="GV26" s="177">
        <v>160</v>
      </c>
      <c r="GW26" s="591"/>
      <c r="GX26" s="178"/>
      <c r="GY26" s="177">
        <v>160</v>
      </c>
      <c r="GZ26" s="591"/>
      <c r="HA26" s="178"/>
      <c r="HB26" s="177">
        <v>160</v>
      </c>
      <c r="HC26" s="591"/>
      <c r="HD26" s="178"/>
      <c r="HE26" s="282">
        <f t="shared" si="29"/>
        <v>0</v>
      </c>
      <c r="HF26" s="283">
        <f t="shared" si="30"/>
        <v>0</v>
      </c>
      <c r="HG26" s="284">
        <f t="shared" si="31"/>
        <v>0</v>
      </c>
      <c r="HH26" s="285">
        <f t="shared" si="32"/>
        <v>0</v>
      </c>
      <c r="HI26" s="23"/>
      <c r="HJ26" s="23"/>
      <c r="HK26" s="177">
        <v>160</v>
      </c>
      <c r="HL26" s="591"/>
      <c r="HM26" s="178"/>
      <c r="HN26" s="177">
        <v>160</v>
      </c>
      <c r="HO26" s="591"/>
      <c r="HP26" s="178"/>
      <c r="HQ26" s="177">
        <v>160</v>
      </c>
      <c r="HR26" s="591"/>
      <c r="HS26" s="178"/>
      <c r="HT26" s="177">
        <v>160</v>
      </c>
      <c r="HU26" s="591"/>
      <c r="HV26" s="178"/>
      <c r="HW26" s="177">
        <v>160</v>
      </c>
      <c r="HX26" s="591"/>
      <c r="HY26" s="178"/>
      <c r="HZ26" s="177">
        <v>160</v>
      </c>
      <c r="IA26" s="591"/>
      <c r="IB26" s="178"/>
      <c r="IC26" s="177">
        <v>160</v>
      </c>
      <c r="ID26" s="591"/>
      <c r="IE26" s="178"/>
      <c r="IF26" s="177">
        <v>160</v>
      </c>
      <c r="IG26" s="591"/>
      <c r="IH26" s="178"/>
      <c r="II26" s="282">
        <f t="shared" si="33"/>
        <v>0</v>
      </c>
      <c r="IJ26" s="283">
        <f t="shared" si="34"/>
        <v>0</v>
      </c>
      <c r="IK26" s="284">
        <f t="shared" si="35"/>
        <v>0</v>
      </c>
      <c r="IL26" s="285">
        <f t="shared" si="36"/>
        <v>0</v>
      </c>
      <c r="IM26" s="23"/>
      <c r="IN26" s="23"/>
      <c r="IO26" s="177">
        <v>160</v>
      </c>
      <c r="IP26" s="591"/>
      <c r="IQ26" s="178"/>
      <c r="IR26" s="177">
        <v>160</v>
      </c>
      <c r="IS26" s="591"/>
      <c r="IT26" s="178"/>
      <c r="IU26" s="177">
        <v>160</v>
      </c>
      <c r="IV26" s="591"/>
      <c r="IW26" s="178"/>
      <c r="IX26" s="177">
        <v>160</v>
      </c>
      <c r="IY26" s="591"/>
      <c r="IZ26" s="178"/>
      <c r="JA26" s="177">
        <v>160</v>
      </c>
      <c r="JB26" s="591"/>
      <c r="JC26" s="178"/>
      <c r="JD26" s="177">
        <v>160</v>
      </c>
      <c r="JE26" s="591"/>
      <c r="JF26" s="178"/>
      <c r="JG26" s="177">
        <v>160</v>
      </c>
      <c r="JH26" s="591"/>
      <c r="JI26" s="178"/>
      <c r="JJ26" s="177">
        <v>160</v>
      </c>
      <c r="JK26" s="591"/>
      <c r="JL26" s="178"/>
      <c r="JM26" s="282">
        <f t="shared" si="37"/>
        <v>0</v>
      </c>
      <c r="JN26" s="283">
        <f t="shared" si="38"/>
        <v>0</v>
      </c>
      <c r="JO26" s="284">
        <f t="shared" si="39"/>
        <v>0</v>
      </c>
      <c r="JP26" s="285">
        <f t="shared" si="40"/>
        <v>0</v>
      </c>
      <c r="JQ26" s="23"/>
      <c r="JR26" s="23"/>
      <c r="JS26" s="177">
        <v>160</v>
      </c>
      <c r="JT26" s="591"/>
      <c r="JU26" s="178"/>
      <c r="JV26" s="177">
        <v>160</v>
      </c>
      <c r="JW26" s="591"/>
      <c r="JX26" s="178"/>
      <c r="JY26" s="177">
        <v>160</v>
      </c>
      <c r="JZ26" s="591"/>
      <c r="KA26" s="178"/>
      <c r="KB26" s="177">
        <v>160</v>
      </c>
      <c r="KC26" s="591"/>
      <c r="KD26" s="178"/>
      <c r="KE26" s="177">
        <v>160</v>
      </c>
      <c r="KF26" s="591"/>
      <c r="KG26" s="178"/>
      <c r="KH26" s="177">
        <v>160</v>
      </c>
      <c r="KI26" s="591"/>
      <c r="KJ26" s="178"/>
      <c r="KK26" s="177">
        <v>160</v>
      </c>
      <c r="KL26" s="591"/>
      <c r="KM26" s="178"/>
      <c r="KN26" s="177">
        <v>160</v>
      </c>
      <c r="KO26" s="591"/>
      <c r="KP26" s="178"/>
      <c r="KQ26" s="282">
        <f t="shared" si="41"/>
        <v>0</v>
      </c>
      <c r="KR26" s="283">
        <f t="shared" si="42"/>
        <v>0</v>
      </c>
      <c r="KS26" s="284">
        <f t="shared" si="43"/>
        <v>0</v>
      </c>
      <c r="KT26" s="285">
        <f t="shared" si="44"/>
        <v>0</v>
      </c>
      <c r="KU26" s="23"/>
      <c r="KV26" s="23"/>
      <c r="KW26" s="589" t="s">
        <v>300</v>
      </c>
      <c r="KX26" s="595">
        <v>160</v>
      </c>
      <c r="KY26" s="591"/>
      <c r="KZ26" s="178"/>
      <c r="LA26" s="282">
        <f t="shared" si="45"/>
        <v>0</v>
      </c>
      <c r="LB26" s="285">
        <f t="shared" si="0"/>
        <v>0</v>
      </c>
      <c r="LC26" s="284">
        <f t="shared" si="46"/>
        <v>0</v>
      </c>
      <c r="LD26" s="285">
        <f t="shared" si="47"/>
        <v>0</v>
      </c>
      <c r="LE26" s="592"/>
      <c r="LF26" s="23"/>
      <c r="LG26" s="23"/>
      <c r="LH26" s="278">
        <f t="shared" si="1"/>
        <v>0</v>
      </c>
      <c r="LI26" s="279">
        <f t="shared" si="2"/>
        <v>0</v>
      </c>
      <c r="LJ26" s="284">
        <f t="shared" si="3"/>
        <v>0</v>
      </c>
      <c r="LK26" s="285">
        <f t="shared" si="4"/>
        <v>0</v>
      </c>
      <c r="LL26" s="280">
        <f t="shared" si="5"/>
        <v>0</v>
      </c>
      <c r="LM26" s="281">
        <f t="shared" si="6"/>
        <v>0</v>
      </c>
      <c r="LN26" s="284">
        <f t="shared" si="7"/>
        <v>0</v>
      </c>
      <c r="LO26" s="283">
        <f t="shared" si="8"/>
        <v>0</v>
      </c>
      <c r="LP26" s="420">
        <f t="shared" si="48"/>
        <v>0</v>
      </c>
      <c r="LQ26" s="382">
        <f t="shared" si="49"/>
        <v>0</v>
      </c>
      <c r="LR26" s="423" t="s">
        <v>343</v>
      </c>
      <c r="LS26" s="387" t="s">
        <v>343</v>
      </c>
      <c r="LT26" s="420">
        <f t="shared" si="50"/>
        <v>0</v>
      </c>
      <c r="LU26" s="382">
        <f t="shared" si="51"/>
        <v>0</v>
      </c>
      <c r="LV26" s="26"/>
      <c r="LW26" s="26"/>
      <c r="LX26" s="23"/>
      <c r="MD26" s="26"/>
    </row>
    <row r="27" spans="1:342" s="26" customFormat="1" ht="16.5" customHeight="1" x14ac:dyDescent="0.25">
      <c r="B27" s="121" t="s">
        <v>20</v>
      </c>
      <c r="C27" s="1064"/>
      <c r="D27" s="1065"/>
      <c r="E27" s="327"/>
      <c r="F27" s="328"/>
      <c r="G27" s="329"/>
      <c r="H27" s="125"/>
      <c r="I27" s="115">
        <f>INT(ROUND(F27,2)*(IF(RIGHT(G27,1)="*",data!$J$3*H27+(IF(H27&gt;0, data!$K$3,0)),(IF(G27&gt;0,data!$J$3*RIGHT(G27,5)+data!$K$3,0)))))</f>
        <v>0</v>
      </c>
      <c r="J27" s="115">
        <f>IF(E27&gt;0,I27*E27,0)</f>
        <v>0</v>
      </c>
      <c r="K27" s="323"/>
      <c r="L27" s="322"/>
      <c r="M27" s="115">
        <f>INT(ROUND(F27,2)*(IF(J27&gt;0,(IF(K27="ano",data!$J$6,0)),0)))</f>
        <v>0</v>
      </c>
      <c r="N27" s="117">
        <f>IF(L27&gt;E27,M27*E27,M27*L27)</f>
        <v>0</v>
      </c>
      <c r="O27" s="126">
        <f>J27+N27</f>
        <v>0</v>
      </c>
      <c r="Q27" s="119" t="str">
        <f>IF(O27&gt;0,1,"")</f>
        <v/>
      </c>
      <c r="R27" s="120" t="s">
        <v>343</v>
      </c>
      <c r="S27" s="391" t="str">
        <f t="shared" si="52"/>
        <v/>
      </c>
      <c r="T27" s="26">
        <f>IF(O27&gt;0,IF(ISTEXT(C27)=TRUE,0,1),0)</f>
        <v>0</v>
      </c>
      <c r="U27" s="26">
        <f>IF(H27&gt;0,IF(RIGHT(G27,1)="*",0,1),0)</f>
        <v>0</v>
      </c>
      <c r="V27" s="26">
        <f>IF(OR(G27=data!$I$18,G27=data!$I$19,G27=data!$I$20,G27=data!$I$21,G27=data!$I$22,G27=data!$I$23,G27=data!$I$24,G27=data!$I$25,G27=data!$I$26,G27=data!$I$27,G27=data!$I$28,G27=data!$I$29,G27=data!$I$30,G27=data!$I$31,G27=data!$I$32,G27=data!$I$33,G27=data!$I$34,G27=data!$I$35,G27=data!$I$36,G27=data!$I$37,G27=data!$I$38,G27=data!$I$39,G27=data!$I$40,G27=data!$I$41,G27=data!$I$42,G27=data!$I$43,G27=data!$I$44),1,0)</f>
        <v>0</v>
      </c>
      <c r="X27" s="179" t="s">
        <v>300</v>
      </c>
      <c r="Y27" s="10"/>
      <c r="Z27" s="10"/>
      <c r="AA27" s="171">
        <v>160</v>
      </c>
      <c r="AB27" s="336"/>
      <c r="AC27" s="227"/>
      <c r="AD27" s="171">
        <v>160</v>
      </c>
      <c r="AE27" s="336"/>
      <c r="AF27" s="227"/>
      <c r="AG27" s="171">
        <v>160</v>
      </c>
      <c r="AH27" s="336"/>
      <c r="AI27" s="227"/>
      <c r="AJ27" s="171">
        <v>160</v>
      </c>
      <c r="AK27" s="336"/>
      <c r="AL27" s="227"/>
      <c r="AM27" s="171">
        <v>160</v>
      </c>
      <c r="AN27" s="336"/>
      <c r="AO27" s="227"/>
      <c r="AP27" s="171">
        <v>160</v>
      </c>
      <c r="AQ27" s="336"/>
      <c r="AR27" s="227"/>
      <c r="AS27" s="171">
        <v>160</v>
      </c>
      <c r="AT27" s="336"/>
      <c r="AU27" s="227"/>
      <c r="AV27" s="171">
        <v>160</v>
      </c>
      <c r="AW27" s="336"/>
      <c r="AX27" s="227"/>
      <c r="AY27" s="171">
        <v>160</v>
      </c>
      <c r="AZ27" s="336"/>
      <c r="BA27" s="227"/>
      <c r="BB27" s="171">
        <v>160</v>
      </c>
      <c r="BC27" s="336"/>
      <c r="BD27" s="227"/>
      <c r="BE27" s="171">
        <v>160</v>
      </c>
      <c r="BF27" s="336"/>
      <c r="BG27" s="227"/>
      <c r="BH27" s="171">
        <v>160</v>
      </c>
      <c r="BI27" s="336"/>
      <c r="BJ27" s="227"/>
      <c r="BK27" s="374">
        <f t="shared" si="9"/>
        <v>0</v>
      </c>
      <c r="BL27" s="285">
        <f t="shared" si="10"/>
        <v>0</v>
      </c>
      <c r="BM27" s="284">
        <f t="shared" si="11"/>
        <v>0</v>
      </c>
      <c r="BN27" s="285">
        <f t="shared" si="12"/>
        <v>0</v>
      </c>
      <c r="BO27" s="4"/>
      <c r="BP27" s="4"/>
      <c r="BQ27" s="167">
        <v>160</v>
      </c>
      <c r="BR27" s="335"/>
      <c r="BS27" s="180"/>
      <c r="BT27" s="167">
        <v>160</v>
      </c>
      <c r="BU27" s="335"/>
      <c r="BV27" s="180"/>
      <c r="BW27" s="167">
        <v>160</v>
      </c>
      <c r="BX27" s="335"/>
      <c r="BY27" s="180"/>
      <c r="BZ27" s="167">
        <v>160</v>
      </c>
      <c r="CA27" s="335"/>
      <c r="CB27" s="180"/>
      <c r="CC27" s="167">
        <v>160</v>
      </c>
      <c r="CD27" s="335"/>
      <c r="CE27" s="180"/>
      <c r="CF27" s="167">
        <v>160</v>
      </c>
      <c r="CG27" s="335"/>
      <c r="CH27" s="180"/>
      <c r="CI27" s="167">
        <v>160</v>
      </c>
      <c r="CJ27" s="335"/>
      <c r="CK27" s="180"/>
      <c r="CL27" s="167">
        <v>160</v>
      </c>
      <c r="CM27" s="335"/>
      <c r="CN27" s="180"/>
      <c r="CO27" s="282">
        <f t="shared" si="13"/>
        <v>0</v>
      </c>
      <c r="CP27" s="283">
        <f t="shared" si="14"/>
        <v>0</v>
      </c>
      <c r="CQ27" s="284">
        <f t="shared" si="15"/>
        <v>0</v>
      </c>
      <c r="CR27" s="285">
        <f t="shared" si="16"/>
        <v>0</v>
      </c>
      <c r="CS27" s="4"/>
      <c r="CT27" s="4"/>
      <c r="CU27" s="167">
        <v>160</v>
      </c>
      <c r="CV27" s="335"/>
      <c r="CW27" s="180"/>
      <c r="CX27" s="167">
        <v>160</v>
      </c>
      <c r="CY27" s="335"/>
      <c r="CZ27" s="180"/>
      <c r="DA27" s="167">
        <v>160</v>
      </c>
      <c r="DB27" s="335"/>
      <c r="DC27" s="180"/>
      <c r="DD27" s="167">
        <v>160</v>
      </c>
      <c r="DE27" s="335"/>
      <c r="DF27" s="180"/>
      <c r="DG27" s="167">
        <v>160</v>
      </c>
      <c r="DH27" s="335"/>
      <c r="DI27" s="180"/>
      <c r="DJ27" s="167">
        <v>160</v>
      </c>
      <c r="DK27" s="335"/>
      <c r="DL27" s="180"/>
      <c r="DM27" s="167">
        <v>160</v>
      </c>
      <c r="DN27" s="335"/>
      <c r="DO27" s="180"/>
      <c r="DP27" s="167">
        <v>160</v>
      </c>
      <c r="DQ27" s="335"/>
      <c r="DR27" s="180"/>
      <c r="DS27" s="282">
        <f t="shared" si="17"/>
        <v>0</v>
      </c>
      <c r="DT27" s="283">
        <f t="shared" si="18"/>
        <v>0</v>
      </c>
      <c r="DU27" s="284">
        <f t="shared" si="19"/>
        <v>0</v>
      </c>
      <c r="DV27" s="285">
        <f t="shared" si="20"/>
        <v>0</v>
      </c>
      <c r="DW27" s="4"/>
      <c r="DX27" s="4"/>
      <c r="DY27" s="167">
        <v>160</v>
      </c>
      <c r="DZ27" s="335"/>
      <c r="EA27" s="180"/>
      <c r="EB27" s="167">
        <v>160</v>
      </c>
      <c r="EC27" s="335"/>
      <c r="ED27" s="180"/>
      <c r="EE27" s="167">
        <v>160</v>
      </c>
      <c r="EF27" s="335"/>
      <c r="EG27" s="180"/>
      <c r="EH27" s="167">
        <v>160</v>
      </c>
      <c r="EI27" s="335"/>
      <c r="EJ27" s="180"/>
      <c r="EK27" s="167">
        <v>160</v>
      </c>
      <c r="EL27" s="335"/>
      <c r="EM27" s="180"/>
      <c r="EN27" s="167">
        <v>160</v>
      </c>
      <c r="EO27" s="335"/>
      <c r="EP27" s="180"/>
      <c r="EQ27" s="167">
        <v>160</v>
      </c>
      <c r="ER27" s="335"/>
      <c r="ES27" s="180"/>
      <c r="ET27" s="167">
        <v>160</v>
      </c>
      <c r="EU27" s="335"/>
      <c r="EV27" s="180"/>
      <c r="EW27" s="282">
        <f t="shared" si="21"/>
        <v>0</v>
      </c>
      <c r="EX27" s="283">
        <f t="shared" si="22"/>
        <v>0</v>
      </c>
      <c r="EY27" s="284">
        <f t="shared" si="23"/>
        <v>0</v>
      </c>
      <c r="EZ27" s="285">
        <f t="shared" si="24"/>
        <v>0</v>
      </c>
      <c r="FA27" s="4"/>
      <c r="FB27" s="4"/>
      <c r="FC27" s="167">
        <v>160</v>
      </c>
      <c r="FD27" s="335"/>
      <c r="FE27" s="180"/>
      <c r="FF27" s="167">
        <v>160</v>
      </c>
      <c r="FG27" s="335"/>
      <c r="FH27" s="180"/>
      <c r="FI27" s="167">
        <v>160</v>
      </c>
      <c r="FJ27" s="335"/>
      <c r="FK27" s="180"/>
      <c r="FL27" s="167">
        <v>160</v>
      </c>
      <c r="FM27" s="335"/>
      <c r="FN27" s="180"/>
      <c r="FO27" s="167">
        <v>160</v>
      </c>
      <c r="FP27" s="335"/>
      <c r="FQ27" s="180"/>
      <c r="FR27" s="167">
        <v>160</v>
      </c>
      <c r="FS27" s="335"/>
      <c r="FT27" s="180"/>
      <c r="FU27" s="167">
        <v>160</v>
      </c>
      <c r="FV27" s="335"/>
      <c r="FW27" s="180"/>
      <c r="FX27" s="167">
        <v>160</v>
      </c>
      <c r="FY27" s="335"/>
      <c r="FZ27" s="180"/>
      <c r="GA27" s="282">
        <f t="shared" si="25"/>
        <v>0</v>
      </c>
      <c r="GB27" s="283">
        <f t="shared" si="26"/>
        <v>0</v>
      </c>
      <c r="GC27" s="284">
        <f t="shared" si="27"/>
        <v>0</v>
      </c>
      <c r="GD27" s="285">
        <f t="shared" si="28"/>
        <v>0</v>
      </c>
      <c r="GE27" s="4"/>
      <c r="GF27" s="4"/>
      <c r="GG27" s="167">
        <v>160</v>
      </c>
      <c r="GH27" s="335"/>
      <c r="GI27" s="180"/>
      <c r="GJ27" s="167">
        <v>160</v>
      </c>
      <c r="GK27" s="335"/>
      <c r="GL27" s="180"/>
      <c r="GM27" s="167">
        <v>160</v>
      </c>
      <c r="GN27" s="335"/>
      <c r="GO27" s="180"/>
      <c r="GP27" s="167">
        <v>160</v>
      </c>
      <c r="GQ27" s="335"/>
      <c r="GR27" s="180"/>
      <c r="GS27" s="167">
        <v>160</v>
      </c>
      <c r="GT27" s="335"/>
      <c r="GU27" s="180"/>
      <c r="GV27" s="167">
        <v>160</v>
      </c>
      <c r="GW27" s="335"/>
      <c r="GX27" s="180"/>
      <c r="GY27" s="167">
        <v>160</v>
      </c>
      <c r="GZ27" s="335"/>
      <c r="HA27" s="180"/>
      <c r="HB27" s="167">
        <v>160</v>
      </c>
      <c r="HC27" s="335"/>
      <c r="HD27" s="180"/>
      <c r="HE27" s="282">
        <f t="shared" si="29"/>
        <v>0</v>
      </c>
      <c r="HF27" s="283">
        <f t="shared" si="30"/>
        <v>0</v>
      </c>
      <c r="HG27" s="284">
        <f t="shared" si="31"/>
        <v>0</v>
      </c>
      <c r="HH27" s="285">
        <f t="shared" si="32"/>
        <v>0</v>
      </c>
      <c r="HI27" s="4"/>
      <c r="HJ27" s="4"/>
      <c r="HK27" s="167">
        <v>160</v>
      </c>
      <c r="HL27" s="335"/>
      <c r="HM27" s="180"/>
      <c r="HN27" s="167">
        <v>160</v>
      </c>
      <c r="HO27" s="335"/>
      <c r="HP27" s="180"/>
      <c r="HQ27" s="167">
        <v>160</v>
      </c>
      <c r="HR27" s="335"/>
      <c r="HS27" s="180"/>
      <c r="HT27" s="167">
        <v>160</v>
      </c>
      <c r="HU27" s="335"/>
      <c r="HV27" s="180"/>
      <c r="HW27" s="167">
        <v>160</v>
      </c>
      <c r="HX27" s="335"/>
      <c r="HY27" s="180"/>
      <c r="HZ27" s="167">
        <v>160</v>
      </c>
      <c r="IA27" s="335"/>
      <c r="IB27" s="180"/>
      <c r="IC27" s="167">
        <v>160</v>
      </c>
      <c r="ID27" s="335"/>
      <c r="IE27" s="180"/>
      <c r="IF27" s="167">
        <v>160</v>
      </c>
      <c r="IG27" s="335"/>
      <c r="IH27" s="180"/>
      <c r="II27" s="282">
        <f t="shared" si="33"/>
        <v>0</v>
      </c>
      <c r="IJ27" s="283">
        <f t="shared" si="34"/>
        <v>0</v>
      </c>
      <c r="IK27" s="284">
        <f t="shared" si="35"/>
        <v>0</v>
      </c>
      <c r="IL27" s="285">
        <f t="shared" si="36"/>
        <v>0</v>
      </c>
      <c r="IM27" s="4"/>
      <c r="IN27" s="4"/>
      <c r="IO27" s="167">
        <v>160</v>
      </c>
      <c r="IP27" s="335"/>
      <c r="IQ27" s="180"/>
      <c r="IR27" s="167">
        <v>160</v>
      </c>
      <c r="IS27" s="335"/>
      <c r="IT27" s="180"/>
      <c r="IU27" s="167">
        <v>160</v>
      </c>
      <c r="IV27" s="335"/>
      <c r="IW27" s="180"/>
      <c r="IX27" s="167">
        <v>160</v>
      </c>
      <c r="IY27" s="335"/>
      <c r="IZ27" s="180"/>
      <c r="JA27" s="167">
        <v>160</v>
      </c>
      <c r="JB27" s="335"/>
      <c r="JC27" s="180"/>
      <c r="JD27" s="167">
        <v>160</v>
      </c>
      <c r="JE27" s="335"/>
      <c r="JF27" s="180"/>
      <c r="JG27" s="167">
        <v>160</v>
      </c>
      <c r="JH27" s="335"/>
      <c r="JI27" s="180"/>
      <c r="JJ27" s="167">
        <v>160</v>
      </c>
      <c r="JK27" s="335"/>
      <c r="JL27" s="180"/>
      <c r="JM27" s="282">
        <f t="shared" si="37"/>
        <v>0</v>
      </c>
      <c r="JN27" s="283">
        <f t="shared" si="38"/>
        <v>0</v>
      </c>
      <c r="JO27" s="284">
        <f t="shared" si="39"/>
        <v>0</v>
      </c>
      <c r="JP27" s="285">
        <f t="shared" si="40"/>
        <v>0</v>
      </c>
      <c r="JQ27" s="4"/>
      <c r="JR27" s="4"/>
      <c r="JS27" s="167">
        <v>160</v>
      </c>
      <c r="JT27" s="335"/>
      <c r="JU27" s="180"/>
      <c r="JV27" s="167">
        <v>160</v>
      </c>
      <c r="JW27" s="335"/>
      <c r="JX27" s="180"/>
      <c r="JY27" s="167">
        <v>160</v>
      </c>
      <c r="JZ27" s="335"/>
      <c r="KA27" s="180"/>
      <c r="KB27" s="167">
        <v>160</v>
      </c>
      <c r="KC27" s="335"/>
      <c r="KD27" s="180"/>
      <c r="KE27" s="167">
        <v>160</v>
      </c>
      <c r="KF27" s="335"/>
      <c r="KG27" s="180"/>
      <c r="KH27" s="167">
        <v>160</v>
      </c>
      <c r="KI27" s="335"/>
      <c r="KJ27" s="180"/>
      <c r="KK27" s="167">
        <v>160</v>
      </c>
      <c r="KL27" s="335"/>
      <c r="KM27" s="180"/>
      <c r="KN27" s="167">
        <v>160</v>
      </c>
      <c r="KO27" s="335"/>
      <c r="KP27" s="180"/>
      <c r="KQ27" s="282">
        <f t="shared" si="41"/>
        <v>0</v>
      </c>
      <c r="KR27" s="283">
        <f t="shared" si="42"/>
        <v>0</v>
      </c>
      <c r="KS27" s="284">
        <f t="shared" si="43"/>
        <v>0</v>
      </c>
      <c r="KT27" s="285">
        <f t="shared" si="44"/>
        <v>0</v>
      </c>
      <c r="KU27" s="4"/>
      <c r="KV27" s="4"/>
      <c r="KW27" s="287" t="s">
        <v>300</v>
      </c>
      <c r="KX27" s="365">
        <v>160</v>
      </c>
      <c r="KY27" s="335"/>
      <c r="KZ27" s="180"/>
      <c r="LA27" s="282">
        <f t="shared" si="45"/>
        <v>0</v>
      </c>
      <c r="LB27" s="285">
        <f t="shared" si="0"/>
        <v>0</v>
      </c>
      <c r="LC27" s="284">
        <f t="shared" si="46"/>
        <v>0</v>
      </c>
      <c r="LD27" s="285">
        <f t="shared" si="47"/>
        <v>0</v>
      </c>
      <c r="LE27" s="297"/>
      <c r="LF27" s="4"/>
      <c r="LG27" s="4"/>
      <c r="LH27" s="278">
        <f t="shared" si="1"/>
        <v>0</v>
      </c>
      <c r="LI27" s="279">
        <f t="shared" si="2"/>
        <v>0</v>
      </c>
      <c r="LJ27" s="284">
        <f t="shared" si="3"/>
        <v>0</v>
      </c>
      <c r="LK27" s="285">
        <f t="shared" si="4"/>
        <v>0</v>
      </c>
      <c r="LL27" s="280">
        <f t="shared" si="5"/>
        <v>0</v>
      </c>
      <c r="LM27" s="281">
        <f t="shared" si="6"/>
        <v>0</v>
      </c>
      <c r="LN27" s="284">
        <f t="shared" si="7"/>
        <v>0</v>
      </c>
      <c r="LO27" s="283">
        <f t="shared" si="8"/>
        <v>0</v>
      </c>
      <c r="LP27" s="420">
        <f t="shared" si="48"/>
        <v>0</v>
      </c>
      <c r="LQ27" s="382">
        <f t="shared" si="49"/>
        <v>0</v>
      </c>
      <c r="LR27" s="423" t="s">
        <v>343</v>
      </c>
      <c r="LS27" s="387" t="s">
        <v>343</v>
      </c>
      <c r="LT27" s="420">
        <f t="shared" si="50"/>
        <v>0</v>
      </c>
      <c r="LU27" s="382">
        <f t="shared" si="51"/>
        <v>0</v>
      </c>
      <c r="LX27" s="4"/>
    </row>
    <row r="28" spans="1:342" s="28" customFormat="1" ht="15" hidden="1" customHeight="1" x14ac:dyDescent="0.25">
      <c r="A28" s="26"/>
      <c r="B28" s="121"/>
      <c r="C28" s="604"/>
      <c r="D28" s="605"/>
      <c r="E28" s="609"/>
      <c r="F28" s="607"/>
      <c r="G28" s="608"/>
      <c r="H28" s="122"/>
      <c r="I28" s="115">
        <f>INT(ROUND(F28,2)*(IF(RIGHT(G28,1)="*",data!$J$3*H28+(IF(H28&gt;0, data!$K$3,0)),(IF(G28&gt;0,data!$J$3*RIGHT(G28,5)+data!$K$3,0)))))</f>
        <v>0</v>
      </c>
      <c r="J28" s="115"/>
      <c r="K28" s="560"/>
      <c r="L28" s="553"/>
      <c r="M28" s="115">
        <f>INT(ROUND(F28,2)*(IF(J28&gt;0,(IF(K28="ano",data!$J$6,0)),0)))</f>
        <v>0</v>
      </c>
      <c r="N28" s="117"/>
      <c r="O28" s="126"/>
      <c r="P28" s="26"/>
      <c r="Q28" s="119"/>
      <c r="R28" s="120" t="s">
        <v>343</v>
      </c>
      <c r="S28" s="391"/>
      <c r="V28" s="26">
        <f>IF(OR(G28=data!$I$18,G28=data!$I$19,G28=data!$I$20,G28=data!$I$21,G28=data!$I$22,G28=data!$I$23,G28=data!$I$24,G28=data!$I$25,G28=data!$I$26,G28=data!$I$27,G28=data!$I$28,G28=data!$I$29,G28=data!$I$30,G28=data!$I$31,G28=data!$I$32,G28=data!$I$33,G28=data!$I$34,G28=data!$I$35,G28=data!$I$36,G28=data!$I$37,G28=data!$I$38,G28=data!$I$39,G28=data!$I$40,G28=data!$I$41,G28=data!$I$42,G28=data!$I$43,G28=data!$I$44),1,0)</f>
        <v>0</v>
      </c>
      <c r="W28" s="26"/>
      <c r="X28" s="176" t="s">
        <v>300</v>
      </c>
      <c r="Y28" s="10"/>
      <c r="Z28" s="10"/>
      <c r="AA28" s="578">
        <v>160</v>
      </c>
      <c r="AB28" s="579"/>
      <c r="AC28" s="580"/>
      <c r="AD28" s="578">
        <v>160</v>
      </c>
      <c r="AE28" s="579"/>
      <c r="AF28" s="580"/>
      <c r="AG28" s="578">
        <v>160</v>
      </c>
      <c r="AH28" s="579"/>
      <c r="AI28" s="580"/>
      <c r="AJ28" s="578">
        <v>160</v>
      </c>
      <c r="AK28" s="579"/>
      <c r="AL28" s="580"/>
      <c r="AM28" s="578">
        <v>160</v>
      </c>
      <c r="AN28" s="579"/>
      <c r="AO28" s="580"/>
      <c r="AP28" s="578">
        <v>160</v>
      </c>
      <c r="AQ28" s="579"/>
      <c r="AR28" s="580"/>
      <c r="AS28" s="578">
        <v>160</v>
      </c>
      <c r="AT28" s="579"/>
      <c r="AU28" s="580"/>
      <c r="AV28" s="578">
        <v>160</v>
      </c>
      <c r="AW28" s="579"/>
      <c r="AX28" s="580"/>
      <c r="AY28" s="578">
        <v>160</v>
      </c>
      <c r="AZ28" s="579"/>
      <c r="BA28" s="580"/>
      <c r="BB28" s="578">
        <v>160</v>
      </c>
      <c r="BC28" s="579"/>
      <c r="BD28" s="580"/>
      <c r="BE28" s="578">
        <v>160</v>
      </c>
      <c r="BF28" s="579"/>
      <c r="BG28" s="580"/>
      <c r="BH28" s="578">
        <v>160</v>
      </c>
      <c r="BI28" s="579"/>
      <c r="BJ28" s="580"/>
      <c r="BK28" s="374">
        <f t="shared" si="9"/>
        <v>0</v>
      </c>
      <c r="BL28" s="285">
        <f t="shared" si="10"/>
        <v>0</v>
      </c>
      <c r="BM28" s="284">
        <f t="shared" si="11"/>
        <v>0</v>
      </c>
      <c r="BN28" s="285">
        <f t="shared" si="12"/>
        <v>0</v>
      </c>
      <c r="BO28" s="23"/>
      <c r="BP28" s="23"/>
      <c r="BQ28" s="177">
        <v>160</v>
      </c>
      <c r="BR28" s="591"/>
      <c r="BS28" s="178"/>
      <c r="BT28" s="177">
        <v>160</v>
      </c>
      <c r="BU28" s="591"/>
      <c r="BV28" s="178"/>
      <c r="BW28" s="177">
        <v>160</v>
      </c>
      <c r="BX28" s="591"/>
      <c r="BY28" s="178"/>
      <c r="BZ28" s="177">
        <v>160</v>
      </c>
      <c r="CA28" s="591"/>
      <c r="CB28" s="178"/>
      <c r="CC28" s="177">
        <v>160</v>
      </c>
      <c r="CD28" s="591"/>
      <c r="CE28" s="178"/>
      <c r="CF28" s="177">
        <v>160</v>
      </c>
      <c r="CG28" s="591"/>
      <c r="CH28" s="178"/>
      <c r="CI28" s="177">
        <v>160</v>
      </c>
      <c r="CJ28" s="591"/>
      <c r="CK28" s="178"/>
      <c r="CL28" s="177">
        <v>160</v>
      </c>
      <c r="CM28" s="591"/>
      <c r="CN28" s="178"/>
      <c r="CO28" s="282">
        <f t="shared" si="13"/>
        <v>0</v>
      </c>
      <c r="CP28" s="283">
        <f t="shared" si="14"/>
        <v>0</v>
      </c>
      <c r="CQ28" s="284">
        <f t="shared" si="15"/>
        <v>0</v>
      </c>
      <c r="CR28" s="285">
        <f t="shared" si="16"/>
        <v>0</v>
      </c>
      <c r="CS28" s="23"/>
      <c r="CT28" s="23"/>
      <c r="CU28" s="177">
        <v>160</v>
      </c>
      <c r="CV28" s="591"/>
      <c r="CW28" s="178"/>
      <c r="CX28" s="177">
        <v>160</v>
      </c>
      <c r="CY28" s="591"/>
      <c r="CZ28" s="178"/>
      <c r="DA28" s="177">
        <v>160</v>
      </c>
      <c r="DB28" s="591"/>
      <c r="DC28" s="178"/>
      <c r="DD28" s="177">
        <v>160</v>
      </c>
      <c r="DE28" s="591"/>
      <c r="DF28" s="178"/>
      <c r="DG28" s="177">
        <v>160</v>
      </c>
      <c r="DH28" s="591"/>
      <c r="DI28" s="178"/>
      <c r="DJ28" s="177">
        <v>160</v>
      </c>
      <c r="DK28" s="591"/>
      <c r="DL28" s="178"/>
      <c r="DM28" s="177">
        <v>160</v>
      </c>
      <c r="DN28" s="591"/>
      <c r="DO28" s="178"/>
      <c r="DP28" s="177">
        <v>160</v>
      </c>
      <c r="DQ28" s="591"/>
      <c r="DR28" s="178"/>
      <c r="DS28" s="282">
        <f t="shared" si="17"/>
        <v>0</v>
      </c>
      <c r="DT28" s="283">
        <f t="shared" si="18"/>
        <v>0</v>
      </c>
      <c r="DU28" s="284">
        <f t="shared" si="19"/>
        <v>0</v>
      </c>
      <c r="DV28" s="285">
        <f t="shared" si="20"/>
        <v>0</v>
      </c>
      <c r="DW28" s="23"/>
      <c r="DX28" s="23"/>
      <c r="DY28" s="177">
        <v>160</v>
      </c>
      <c r="DZ28" s="591"/>
      <c r="EA28" s="178"/>
      <c r="EB28" s="177">
        <v>160</v>
      </c>
      <c r="EC28" s="591"/>
      <c r="ED28" s="178"/>
      <c r="EE28" s="177">
        <v>160</v>
      </c>
      <c r="EF28" s="591"/>
      <c r="EG28" s="178"/>
      <c r="EH28" s="177">
        <v>160</v>
      </c>
      <c r="EI28" s="591"/>
      <c r="EJ28" s="178"/>
      <c r="EK28" s="177">
        <v>160</v>
      </c>
      <c r="EL28" s="591"/>
      <c r="EM28" s="178"/>
      <c r="EN28" s="177">
        <v>160</v>
      </c>
      <c r="EO28" s="591"/>
      <c r="EP28" s="178"/>
      <c r="EQ28" s="177">
        <v>160</v>
      </c>
      <c r="ER28" s="591"/>
      <c r="ES28" s="178"/>
      <c r="ET28" s="177">
        <v>160</v>
      </c>
      <c r="EU28" s="591"/>
      <c r="EV28" s="178"/>
      <c r="EW28" s="282">
        <f t="shared" si="21"/>
        <v>0</v>
      </c>
      <c r="EX28" s="283">
        <f t="shared" si="22"/>
        <v>0</v>
      </c>
      <c r="EY28" s="284">
        <f t="shared" si="23"/>
        <v>0</v>
      </c>
      <c r="EZ28" s="285">
        <f t="shared" si="24"/>
        <v>0</v>
      </c>
      <c r="FA28" s="23"/>
      <c r="FB28" s="23"/>
      <c r="FC28" s="177">
        <v>160</v>
      </c>
      <c r="FD28" s="591"/>
      <c r="FE28" s="178"/>
      <c r="FF28" s="177">
        <v>160</v>
      </c>
      <c r="FG28" s="591"/>
      <c r="FH28" s="178"/>
      <c r="FI28" s="177">
        <v>160</v>
      </c>
      <c r="FJ28" s="591"/>
      <c r="FK28" s="178"/>
      <c r="FL28" s="177">
        <v>160</v>
      </c>
      <c r="FM28" s="591"/>
      <c r="FN28" s="178"/>
      <c r="FO28" s="177">
        <v>160</v>
      </c>
      <c r="FP28" s="591"/>
      <c r="FQ28" s="178"/>
      <c r="FR28" s="177">
        <v>160</v>
      </c>
      <c r="FS28" s="591"/>
      <c r="FT28" s="178"/>
      <c r="FU28" s="177">
        <v>160</v>
      </c>
      <c r="FV28" s="591"/>
      <c r="FW28" s="178"/>
      <c r="FX28" s="177">
        <v>160</v>
      </c>
      <c r="FY28" s="591"/>
      <c r="FZ28" s="178"/>
      <c r="GA28" s="282">
        <f t="shared" si="25"/>
        <v>0</v>
      </c>
      <c r="GB28" s="283">
        <f t="shared" si="26"/>
        <v>0</v>
      </c>
      <c r="GC28" s="284">
        <f t="shared" si="27"/>
        <v>0</v>
      </c>
      <c r="GD28" s="285">
        <f t="shared" si="28"/>
        <v>0</v>
      </c>
      <c r="GE28" s="23"/>
      <c r="GF28" s="23"/>
      <c r="GG28" s="177">
        <v>160</v>
      </c>
      <c r="GH28" s="591"/>
      <c r="GI28" s="178"/>
      <c r="GJ28" s="177">
        <v>160</v>
      </c>
      <c r="GK28" s="591"/>
      <c r="GL28" s="178"/>
      <c r="GM28" s="177">
        <v>160</v>
      </c>
      <c r="GN28" s="591"/>
      <c r="GO28" s="178"/>
      <c r="GP28" s="177">
        <v>160</v>
      </c>
      <c r="GQ28" s="591"/>
      <c r="GR28" s="178"/>
      <c r="GS28" s="177">
        <v>160</v>
      </c>
      <c r="GT28" s="591"/>
      <c r="GU28" s="178"/>
      <c r="GV28" s="177">
        <v>160</v>
      </c>
      <c r="GW28" s="591"/>
      <c r="GX28" s="178"/>
      <c r="GY28" s="177">
        <v>160</v>
      </c>
      <c r="GZ28" s="591"/>
      <c r="HA28" s="178"/>
      <c r="HB28" s="177">
        <v>160</v>
      </c>
      <c r="HC28" s="591"/>
      <c r="HD28" s="178"/>
      <c r="HE28" s="282">
        <f t="shared" si="29"/>
        <v>0</v>
      </c>
      <c r="HF28" s="283">
        <f t="shared" si="30"/>
        <v>0</v>
      </c>
      <c r="HG28" s="284">
        <f t="shared" si="31"/>
        <v>0</v>
      </c>
      <c r="HH28" s="285">
        <f t="shared" si="32"/>
        <v>0</v>
      </c>
      <c r="HI28" s="23"/>
      <c r="HJ28" s="23"/>
      <c r="HK28" s="177">
        <v>160</v>
      </c>
      <c r="HL28" s="591"/>
      <c r="HM28" s="178"/>
      <c r="HN28" s="177">
        <v>160</v>
      </c>
      <c r="HO28" s="591"/>
      <c r="HP28" s="178"/>
      <c r="HQ28" s="177">
        <v>160</v>
      </c>
      <c r="HR28" s="591"/>
      <c r="HS28" s="178"/>
      <c r="HT28" s="177">
        <v>160</v>
      </c>
      <c r="HU28" s="591"/>
      <c r="HV28" s="178"/>
      <c r="HW28" s="177">
        <v>160</v>
      </c>
      <c r="HX28" s="591"/>
      <c r="HY28" s="178"/>
      <c r="HZ28" s="177">
        <v>160</v>
      </c>
      <c r="IA28" s="591"/>
      <c r="IB28" s="178"/>
      <c r="IC28" s="177">
        <v>160</v>
      </c>
      <c r="ID28" s="591"/>
      <c r="IE28" s="178"/>
      <c r="IF28" s="177">
        <v>160</v>
      </c>
      <c r="IG28" s="591"/>
      <c r="IH28" s="178"/>
      <c r="II28" s="282">
        <f t="shared" si="33"/>
        <v>0</v>
      </c>
      <c r="IJ28" s="283">
        <f t="shared" si="34"/>
        <v>0</v>
      </c>
      <c r="IK28" s="284">
        <f t="shared" si="35"/>
        <v>0</v>
      </c>
      <c r="IL28" s="285">
        <f t="shared" si="36"/>
        <v>0</v>
      </c>
      <c r="IM28" s="23"/>
      <c r="IN28" s="23"/>
      <c r="IO28" s="177">
        <v>160</v>
      </c>
      <c r="IP28" s="591"/>
      <c r="IQ28" s="178"/>
      <c r="IR28" s="177">
        <v>160</v>
      </c>
      <c r="IS28" s="591"/>
      <c r="IT28" s="178"/>
      <c r="IU28" s="177">
        <v>160</v>
      </c>
      <c r="IV28" s="591"/>
      <c r="IW28" s="178"/>
      <c r="IX28" s="177">
        <v>160</v>
      </c>
      <c r="IY28" s="591"/>
      <c r="IZ28" s="178"/>
      <c r="JA28" s="177">
        <v>160</v>
      </c>
      <c r="JB28" s="591"/>
      <c r="JC28" s="178"/>
      <c r="JD28" s="177">
        <v>160</v>
      </c>
      <c r="JE28" s="591"/>
      <c r="JF28" s="178"/>
      <c r="JG28" s="177">
        <v>160</v>
      </c>
      <c r="JH28" s="591"/>
      <c r="JI28" s="178"/>
      <c r="JJ28" s="177">
        <v>160</v>
      </c>
      <c r="JK28" s="591"/>
      <c r="JL28" s="178"/>
      <c r="JM28" s="282">
        <f t="shared" si="37"/>
        <v>0</v>
      </c>
      <c r="JN28" s="283">
        <f t="shared" si="38"/>
        <v>0</v>
      </c>
      <c r="JO28" s="284">
        <f t="shared" si="39"/>
        <v>0</v>
      </c>
      <c r="JP28" s="285">
        <f t="shared" si="40"/>
        <v>0</v>
      </c>
      <c r="JQ28" s="23"/>
      <c r="JR28" s="23"/>
      <c r="JS28" s="177">
        <v>160</v>
      </c>
      <c r="JT28" s="591"/>
      <c r="JU28" s="178"/>
      <c r="JV28" s="177">
        <v>160</v>
      </c>
      <c r="JW28" s="591"/>
      <c r="JX28" s="178"/>
      <c r="JY28" s="177">
        <v>160</v>
      </c>
      <c r="JZ28" s="591"/>
      <c r="KA28" s="178"/>
      <c r="KB28" s="177">
        <v>160</v>
      </c>
      <c r="KC28" s="591"/>
      <c r="KD28" s="178"/>
      <c r="KE28" s="177">
        <v>160</v>
      </c>
      <c r="KF28" s="591"/>
      <c r="KG28" s="178"/>
      <c r="KH28" s="177">
        <v>160</v>
      </c>
      <c r="KI28" s="591"/>
      <c r="KJ28" s="178"/>
      <c r="KK28" s="177">
        <v>160</v>
      </c>
      <c r="KL28" s="591"/>
      <c r="KM28" s="178"/>
      <c r="KN28" s="177">
        <v>160</v>
      </c>
      <c r="KO28" s="591"/>
      <c r="KP28" s="178"/>
      <c r="KQ28" s="282">
        <f t="shared" si="41"/>
        <v>0</v>
      </c>
      <c r="KR28" s="283">
        <f t="shared" si="42"/>
        <v>0</v>
      </c>
      <c r="KS28" s="284">
        <f t="shared" si="43"/>
        <v>0</v>
      </c>
      <c r="KT28" s="285">
        <f t="shared" si="44"/>
        <v>0</v>
      </c>
      <c r="KU28" s="23"/>
      <c r="KV28" s="23"/>
      <c r="KW28" s="589" t="s">
        <v>300</v>
      </c>
      <c r="KX28" s="595">
        <v>160</v>
      </c>
      <c r="KY28" s="591"/>
      <c r="KZ28" s="178"/>
      <c r="LA28" s="282">
        <f t="shared" si="45"/>
        <v>0</v>
      </c>
      <c r="LB28" s="285">
        <f t="shared" si="0"/>
        <v>0</v>
      </c>
      <c r="LC28" s="284">
        <f t="shared" si="46"/>
        <v>0</v>
      </c>
      <c r="LD28" s="285">
        <f t="shared" si="47"/>
        <v>0</v>
      </c>
      <c r="LE28" s="592"/>
      <c r="LF28" s="23"/>
      <c r="LG28" s="23"/>
      <c r="LH28" s="278">
        <f t="shared" si="1"/>
        <v>0</v>
      </c>
      <c r="LI28" s="279">
        <f t="shared" si="2"/>
        <v>0</v>
      </c>
      <c r="LJ28" s="284">
        <f t="shared" si="3"/>
        <v>0</v>
      </c>
      <c r="LK28" s="285">
        <f t="shared" si="4"/>
        <v>0</v>
      </c>
      <c r="LL28" s="280">
        <f t="shared" si="5"/>
        <v>0</v>
      </c>
      <c r="LM28" s="281">
        <f t="shared" si="6"/>
        <v>0</v>
      </c>
      <c r="LN28" s="284">
        <f t="shared" si="7"/>
        <v>0</v>
      </c>
      <c r="LO28" s="283">
        <f t="shared" si="8"/>
        <v>0</v>
      </c>
      <c r="LP28" s="420">
        <f t="shared" si="48"/>
        <v>0</v>
      </c>
      <c r="LQ28" s="382">
        <f t="shared" si="49"/>
        <v>0</v>
      </c>
      <c r="LR28" s="423" t="s">
        <v>343</v>
      </c>
      <c r="LS28" s="387" t="s">
        <v>343</v>
      </c>
      <c r="LT28" s="420">
        <f t="shared" si="50"/>
        <v>0</v>
      </c>
      <c r="LU28" s="382">
        <f t="shared" si="51"/>
        <v>0</v>
      </c>
      <c r="LV28" s="26"/>
      <c r="LW28" s="26"/>
      <c r="LX28" s="23"/>
      <c r="MD28" s="26"/>
    </row>
    <row r="29" spans="1:342" s="26" customFormat="1" ht="16.5" customHeight="1" x14ac:dyDescent="0.25">
      <c r="B29" s="121" t="s">
        <v>21</v>
      </c>
      <c r="C29" s="1064"/>
      <c r="D29" s="1065"/>
      <c r="E29" s="327"/>
      <c r="F29" s="328"/>
      <c r="G29" s="329"/>
      <c r="H29" s="125"/>
      <c r="I29" s="115">
        <f>INT(ROUND(F29,2)*(IF(RIGHT(G29,1)="*",data!$J$3*H29+(IF(H29&gt;0, data!$K$3,0)),(IF(G29&gt;0,data!$J$3*RIGHT(G29,5)+data!$K$3,0)))))</f>
        <v>0</v>
      </c>
      <c r="J29" s="115">
        <f>IF(E29&gt;0,I29*E29,0)</f>
        <v>0</v>
      </c>
      <c r="K29" s="323"/>
      <c r="L29" s="322"/>
      <c r="M29" s="115">
        <f>INT(ROUND(F29,2)*(IF(J29&gt;0,(IF(K29="ano",data!$J$6,0)),0)))</f>
        <v>0</v>
      </c>
      <c r="N29" s="117">
        <f>IF(L29&gt;E29,M29*E29,M29*L29)</f>
        <v>0</v>
      </c>
      <c r="O29" s="126">
        <f>J29+N29</f>
        <v>0</v>
      </c>
      <c r="Q29" s="119" t="str">
        <f>IF(O29&gt;0,1,"")</f>
        <v/>
      </c>
      <c r="R29" s="120" t="s">
        <v>343</v>
      </c>
      <c r="S29" s="391" t="str">
        <f t="shared" si="52"/>
        <v/>
      </c>
      <c r="T29" s="26">
        <f>IF(O29&gt;0,IF(ISTEXT(C29)=TRUE,0,1),0)</f>
        <v>0</v>
      </c>
      <c r="U29" s="26">
        <f>IF(H29&gt;0,IF(RIGHT(G29,1)="*",0,1),0)</f>
        <v>0</v>
      </c>
      <c r="V29" s="26">
        <f>IF(OR(G29=data!$I$18,G29=data!$I$19,G29=data!$I$20,G29=data!$I$21,G29=data!$I$22,G29=data!$I$23,G29=data!$I$24,G29=data!$I$25,G29=data!$I$26,G29=data!$I$27,G29=data!$I$28,G29=data!$I$29,G29=data!$I$30,G29=data!$I$31,G29=data!$I$32,G29=data!$I$33,G29=data!$I$34,G29=data!$I$35,G29=data!$I$36,G29=data!$I$37,G29=data!$I$38,G29=data!$I$39,G29=data!$I$40,G29=data!$I$41,G29=data!$I$42,G29=data!$I$43,G29=data!$I$44),1,0)</f>
        <v>0</v>
      </c>
      <c r="X29" s="179" t="s">
        <v>300</v>
      </c>
      <c r="Y29" s="10"/>
      <c r="Z29" s="10"/>
      <c r="AA29" s="171">
        <v>160</v>
      </c>
      <c r="AB29" s="336"/>
      <c r="AC29" s="227"/>
      <c r="AD29" s="171">
        <v>160</v>
      </c>
      <c r="AE29" s="336"/>
      <c r="AF29" s="227"/>
      <c r="AG29" s="171">
        <v>160</v>
      </c>
      <c r="AH29" s="336"/>
      <c r="AI29" s="227"/>
      <c r="AJ29" s="171">
        <v>160</v>
      </c>
      <c r="AK29" s="336"/>
      <c r="AL29" s="227"/>
      <c r="AM29" s="171">
        <v>160</v>
      </c>
      <c r="AN29" s="336"/>
      <c r="AO29" s="227"/>
      <c r="AP29" s="171">
        <v>160</v>
      </c>
      <c r="AQ29" s="336"/>
      <c r="AR29" s="227"/>
      <c r="AS29" s="171">
        <v>160</v>
      </c>
      <c r="AT29" s="336"/>
      <c r="AU29" s="227"/>
      <c r="AV29" s="171">
        <v>160</v>
      </c>
      <c r="AW29" s="336"/>
      <c r="AX29" s="227"/>
      <c r="AY29" s="171">
        <v>160</v>
      </c>
      <c r="AZ29" s="336"/>
      <c r="BA29" s="227"/>
      <c r="BB29" s="171">
        <v>160</v>
      </c>
      <c r="BC29" s="336"/>
      <c r="BD29" s="227"/>
      <c r="BE29" s="171">
        <v>160</v>
      </c>
      <c r="BF29" s="336"/>
      <c r="BG29" s="227"/>
      <c r="BH29" s="171">
        <v>160</v>
      </c>
      <c r="BI29" s="336"/>
      <c r="BJ29" s="227"/>
      <c r="BK29" s="374">
        <f t="shared" si="9"/>
        <v>0</v>
      </c>
      <c r="BL29" s="285">
        <f t="shared" si="10"/>
        <v>0</v>
      </c>
      <c r="BM29" s="284">
        <f t="shared" si="11"/>
        <v>0</v>
      </c>
      <c r="BN29" s="285">
        <f t="shared" si="12"/>
        <v>0</v>
      </c>
      <c r="BO29" s="4"/>
      <c r="BP29" s="4"/>
      <c r="BQ29" s="167">
        <v>160</v>
      </c>
      <c r="BR29" s="335"/>
      <c r="BS29" s="180"/>
      <c r="BT29" s="167">
        <v>160</v>
      </c>
      <c r="BU29" s="335"/>
      <c r="BV29" s="180"/>
      <c r="BW29" s="167">
        <v>160</v>
      </c>
      <c r="BX29" s="335"/>
      <c r="BY29" s="180"/>
      <c r="BZ29" s="167">
        <v>160</v>
      </c>
      <c r="CA29" s="335"/>
      <c r="CB29" s="180"/>
      <c r="CC29" s="167">
        <v>160</v>
      </c>
      <c r="CD29" s="335"/>
      <c r="CE29" s="180"/>
      <c r="CF29" s="167">
        <v>160</v>
      </c>
      <c r="CG29" s="335"/>
      <c r="CH29" s="180"/>
      <c r="CI29" s="167">
        <v>160</v>
      </c>
      <c r="CJ29" s="335"/>
      <c r="CK29" s="180"/>
      <c r="CL29" s="167">
        <v>160</v>
      </c>
      <c r="CM29" s="335"/>
      <c r="CN29" s="180"/>
      <c r="CO29" s="282">
        <f t="shared" si="13"/>
        <v>0</v>
      </c>
      <c r="CP29" s="283">
        <f t="shared" si="14"/>
        <v>0</v>
      </c>
      <c r="CQ29" s="284">
        <f t="shared" si="15"/>
        <v>0</v>
      </c>
      <c r="CR29" s="285">
        <f t="shared" si="16"/>
        <v>0</v>
      </c>
      <c r="CS29" s="4"/>
      <c r="CT29" s="4"/>
      <c r="CU29" s="167">
        <v>160</v>
      </c>
      <c r="CV29" s="335"/>
      <c r="CW29" s="180"/>
      <c r="CX29" s="167">
        <v>160</v>
      </c>
      <c r="CY29" s="335"/>
      <c r="CZ29" s="180"/>
      <c r="DA29" s="167">
        <v>160</v>
      </c>
      <c r="DB29" s="335"/>
      <c r="DC29" s="180"/>
      <c r="DD29" s="167">
        <v>160</v>
      </c>
      <c r="DE29" s="335"/>
      <c r="DF29" s="180"/>
      <c r="DG29" s="167">
        <v>160</v>
      </c>
      <c r="DH29" s="335"/>
      <c r="DI29" s="180"/>
      <c r="DJ29" s="167">
        <v>160</v>
      </c>
      <c r="DK29" s="335"/>
      <c r="DL29" s="180"/>
      <c r="DM29" s="167">
        <v>160</v>
      </c>
      <c r="DN29" s="335"/>
      <c r="DO29" s="180"/>
      <c r="DP29" s="167">
        <v>160</v>
      </c>
      <c r="DQ29" s="335"/>
      <c r="DR29" s="180"/>
      <c r="DS29" s="282">
        <f t="shared" si="17"/>
        <v>0</v>
      </c>
      <c r="DT29" s="283">
        <f t="shared" si="18"/>
        <v>0</v>
      </c>
      <c r="DU29" s="284">
        <f t="shared" si="19"/>
        <v>0</v>
      </c>
      <c r="DV29" s="285">
        <f t="shared" si="20"/>
        <v>0</v>
      </c>
      <c r="DW29" s="4"/>
      <c r="DX29" s="4"/>
      <c r="DY29" s="167">
        <v>160</v>
      </c>
      <c r="DZ29" s="335"/>
      <c r="EA29" s="180"/>
      <c r="EB29" s="167">
        <v>160</v>
      </c>
      <c r="EC29" s="335"/>
      <c r="ED29" s="180"/>
      <c r="EE29" s="167">
        <v>160</v>
      </c>
      <c r="EF29" s="335"/>
      <c r="EG29" s="180"/>
      <c r="EH29" s="167">
        <v>160</v>
      </c>
      <c r="EI29" s="335"/>
      <c r="EJ29" s="180"/>
      <c r="EK29" s="167">
        <v>160</v>
      </c>
      <c r="EL29" s="335"/>
      <c r="EM29" s="180"/>
      <c r="EN29" s="167">
        <v>160</v>
      </c>
      <c r="EO29" s="335"/>
      <c r="EP29" s="180"/>
      <c r="EQ29" s="167">
        <v>160</v>
      </c>
      <c r="ER29" s="335"/>
      <c r="ES29" s="180"/>
      <c r="ET29" s="167">
        <v>160</v>
      </c>
      <c r="EU29" s="335"/>
      <c r="EV29" s="180"/>
      <c r="EW29" s="282">
        <f t="shared" si="21"/>
        <v>0</v>
      </c>
      <c r="EX29" s="283">
        <f t="shared" si="22"/>
        <v>0</v>
      </c>
      <c r="EY29" s="284">
        <f t="shared" si="23"/>
        <v>0</v>
      </c>
      <c r="EZ29" s="285">
        <f t="shared" si="24"/>
        <v>0</v>
      </c>
      <c r="FA29" s="4"/>
      <c r="FB29" s="4"/>
      <c r="FC29" s="167">
        <v>160</v>
      </c>
      <c r="FD29" s="335"/>
      <c r="FE29" s="180"/>
      <c r="FF29" s="167">
        <v>160</v>
      </c>
      <c r="FG29" s="335"/>
      <c r="FH29" s="180"/>
      <c r="FI29" s="167">
        <v>160</v>
      </c>
      <c r="FJ29" s="335"/>
      <c r="FK29" s="180"/>
      <c r="FL29" s="167">
        <v>160</v>
      </c>
      <c r="FM29" s="335"/>
      <c r="FN29" s="180"/>
      <c r="FO29" s="167">
        <v>160</v>
      </c>
      <c r="FP29" s="335"/>
      <c r="FQ29" s="180"/>
      <c r="FR29" s="167">
        <v>160</v>
      </c>
      <c r="FS29" s="335"/>
      <c r="FT29" s="180"/>
      <c r="FU29" s="167">
        <v>160</v>
      </c>
      <c r="FV29" s="335"/>
      <c r="FW29" s="180"/>
      <c r="FX29" s="167">
        <v>160</v>
      </c>
      <c r="FY29" s="335"/>
      <c r="FZ29" s="180"/>
      <c r="GA29" s="282">
        <f t="shared" si="25"/>
        <v>0</v>
      </c>
      <c r="GB29" s="283">
        <f t="shared" si="26"/>
        <v>0</v>
      </c>
      <c r="GC29" s="284">
        <f t="shared" si="27"/>
        <v>0</v>
      </c>
      <c r="GD29" s="285">
        <f t="shared" si="28"/>
        <v>0</v>
      </c>
      <c r="GE29" s="4"/>
      <c r="GF29" s="4"/>
      <c r="GG29" s="167">
        <v>160</v>
      </c>
      <c r="GH29" s="335"/>
      <c r="GI29" s="180"/>
      <c r="GJ29" s="167">
        <v>160</v>
      </c>
      <c r="GK29" s="335"/>
      <c r="GL29" s="180"/>
      <c r="GM29" s="167">
        <v>160</v>
      </c>
      <c r="GN29" s="335"/>
      <c r="GO29" s="180"/>
      <c r="GP29" s="167">
        <v>160</v>
      </c>
      <c r="GQ29" s="335"/>
      <c r="GR29" s="180"/>
      <c r="GS29" s="167">
        <v>160</v>
      </c>
      <c r="GT29" s="335"/>
      <c r="GU29" s="180"/>
      <c r="GV29" s="167">
        <v>160</v>
      </c>
      <c r="GW29" s="335"/>
      <c r="GX29" s="180"/>
      <c r="GY29" s="167">
        <v>160</v>
      </c>
      <c r="GZ29" s="335"/>
      <c r="HA29" s="180"/>
      <c r="HB29" s="167">
        <v>160</v>
      </c>
      <c r="HC29" s="335"/>
      <c r="HD29" s="180"/>
      <c r="HE29" s="282">
        <f t="shared" si="29"/>
        <v>0</v>
      </c>
      <c r="HF29" s="283">
        <f t="shared" si="30"/>
        <v>0</v>
      </c>
      <c r="HG29" s="284">
        <f t="shared" si="31"/>
        <v>0</v>
      </c>
      <c r="HH29" s="285">
        <f t="shared" si="32"/>
        <v>0</v>
      </c>
      <c r="HI29" s="4"/>
      <c r="HJ29" s="4"/>
      <c r="HK29" s="167">
        <v>160</v>
      </c>
      <c r="HL29" s="335"/>
      <c r="HM29" s="180"/>
      <c r="HN29" s="167">
        <v>160</v>
      </c>
      <c r="HO29" s="335"/>
      <c r="HP29" s="180"/>
      <c r="HQ29" s="167">
        <v>160</v>
      </c>
      <c r="HR29" s="335"/>
      <c r="HS29" s="180"/>
      <c r="HT29" s="167">
        <v>160</v>
      </c>
      <c r="HU29" s="335"/>
      <c r="HV29" s="180"/>
      <c r="HW29" s="167">
        <v>160</v>
      </c>
      <c r="HX29" s="335"/>
      <c r="HY29" s="180"/>
      <c r="HZ29" s="167">
        <v>160</v>
      </c>
      <c r="IA29" s="335"/>
      <c r="IB29" s="180"/>
      <c r="IC29" s="167">
        <v>160</v>
      </c>
      <c r="ID29" s="335"/>
      <c r="IE29" s="180"/>
      <c r="IF29" s="167">
        <v>160</v>
      </c>
      <c r="IG29" s="335"/>
      <c r="IH29" s="180"/>
      <c r="II29" s="282">
        <f t="shared" si="33"/>
        <v>0</v>
      </c>
      <c r="IJ29" s="283">
        <f t="shared" si="34"/>
        <v>0</v>
      </c>
      <c r="IK29" s="284">
        <f t="shared" si="35"/>
        <v>0</v>
      </c>
      <c r="IL29" s="285">
        <f t="shared" si="36"/>
        <v>0</v>
      </c>
      <c r="IM29" s="4"/>
      <c r="IN29" s="4"/>
      <c r="IO29" s="167">
        <v>160</v>
      </c>
      <c r="IP29" s="335"/>
      <c r="IQ29" s="180"/>
      <c r="IR29" s="167">
        <v>160</v>
      </c>
      <c r="IS29" s="335"/>
      <c r="IT29" s="180"/>
      <c r="IU29" s="167">
        <v>160</v>
      </c>
      <c r="IV29" s="335"/>
      <c r="IW29" s="180"/>
      <c r="IX29" s="167">
        <v>160</v>
      </c>
      <c r="IY29" s="335"/>
      <c r="IZ29" s="180"/>
      <c r="JA29" s="167">
        <v>160</v>
      </c>
      <c r="JB29" s="335"/>
      <c r="JC29" s="180"/>
      <c r="JD29" s="167">
        <v>160</v>
      </c>
      <c r="JE29" s="335"/>
      <c r="JF29" s="180"/>
      <c r="JG29" s="167">
        <v>160</v>
      </c>
      <c r="JH29" s="335"/>
      <c r="JI29" s="180"/>
      <c r="JJ29" s="167">
        <v>160</v>
      </c>
      <c r="JK29" s="335"/>
      <c r="JL29" s="180"/>
      <c r="JM29" s="282">
        <f t="shared" si="37"/>
        <v>0</v>
      </c>
      <c r="JN29" s="283">
        <f t="shared" si="38"/>
        <v>0</v>
      </c>
      <c r="JO29" s="284">
        <f t="shared" si="39"/>
        <v>0</v>
      </c>
      <c r="JP29" s="285">
        <f t="shared" si="40"/>
        <v>0</v>
      </c>
      <c r="JQ29" s="4"/>
      <c r="JR29" s="4"/>
      <c r="JS29" s="167">
        <v>160</v>
      </c>
      <c r="JT29" s="335"/>
      <c r="JU29" s="180"/>
      <c r="JV29" s="167">
        <v>160</v>
      </c>
      <c r="JW29" s="335"/>
      <c r="JX29" s="180"/>
      <c r="JY29" s="167">
        <v>160</v>
      </c>
      <c r="JZ29" s="335"/>
      <c r="KA29" s="180"/>
      <c r="KB29" s="167">
        <v>160</v>
      </c>
      <c r="KC29" s="335"/>
      <c r="KD29" s="180"/>
      <c r="KE29" s="167">
        <v>160</v>
      </c>
      <c r="KF29" s="335"/>
      <c r="KG29" s="180"/>
      <c r="KH29" s="167">
        <v>160</v>
      </c>
      <c r="KI29" s="335"/>
      <c r="KJ29" s="180"/>
      <c r="KK29" s="167">
        <v>160</v>
      </c>
      <c r="KL29" s="335"/>
      <c r="KM29" s="180"/>
      <c r="KN29" s="167">
        <v>160</v>
      </c>
      <c r="KO29" s="335"/>
      <c r="KP29" s="180"/>
      <c r="KQ29" s="282">
        <f t="shared" si="41"/>
        <v>0</v>
      </c>
      <c r="KR29" s="283">
        <f t="shared" si="42"/>
        <v>0</v>
      </c>
      <c r="KS29" s="284">
        <f t="shared" si="43"/>
        <v>0</v>
      </c>
      <c r="KT29" s="285">
        <f t="shared" si="44"/>
        <v>0</v>
      </c>
      <c r="KU29" s="4"/>
      <c r="KV29" s="4"/>
      <c r="KW29" s="287" t="s">
        <v>300</v>
      </c>
      <c r="KX29" s="365">
        <v>160</v>
      </c>
      <c r="KY29" s="335"/>
      <c r="KZ29" s="180"/>
      <c r="LA29" s="282">
        <f t="shared" si="45"/>
        <v>0</v>
      </c>
      <c r="LB29" s="285">
        <f t="shared" si="0"/>
        <v>0</v>
      </c>
      <c r="LC29" s="284">
        <f t="shared" si="46"/>
        <v>0</v>
      </c>
      <c r="LD29" s="285">
        <f t="shared" si="47"/>
        <v>0</v>
      </c>
      <c r="LE29" s="297"/>
      <c r="LF29" s="4"/>
      <c r="LG29" s="4"/>
      <c r="LH29" s="278">
        <f t="shared" si="1"/>
        <v>0</v>
      </c>
      <c r="LI29" s="279">
        <f t="shared" si="2"/>
        <v>0</v>
      </c>
      <c r="LJ29" s="284">
        <f t="shared" si="3"/>
        <v>0</v>
      </c>
      <c r="LK29" s="285">
        <f t="shared" si="4"/>
        <v>0</v>
      </c>
      <c r="LL29" s="280">
        <f t="shared" si="5"/>
        <v>0</v>
      </c>
      <c r="LM29" s="281">
        <f t="shared" si="6"/>
        <v>0</v>
      </c>
      <c r="LN29" s="284">
        <f t="shared" si="7"/>
        <v>0</v>
      </c>
      <c r="LO29" s="283">
        <f t="shared" si="8"/>
        <v>0</v>
      </c>
      <c r="LP29" s="420">
        <f t="shared" si="48"/>
        <v>0</v>
      </c>
      <c r="LQ29" s="382">
        <f t="shared" si="49"/>
        <v>0</v>
      </c>
      <c r="LR29" s="423" t="s">
        <v>343</v>
      </c>
      <c r="LS29" s="387" t="s">
        <v>343</v>
      </c>
      <c r="LT29" s="420">
        <f t="shared" si="50"/>
        <v>0</v>
      </c>
      <c r="LU29" s="382">
        <f t="shared" si="51"/>
        <v>0</v>
      </c>
      <c r="LX29" s="4"/>
    </row>
    <row r="30" spans="1:342" s="28" customFormat="1" ht="15" hidden="1" customHeight="1" x14ac:dyDescent="0.25">
      <c r="A30" s="26"/>
      <c r="B30" s="121"/>
      <c r="C30" s="604"/>
      <c r="D30" s="605"/>
      <c r="E30" s="609"/>
      <c r="F30" s="607"/>
      <c r="G30" s="608"/>
      <c r="H30" s="122"/>
      <c r="I30" s="115">
        <f>INT(ROUND(F30,2)*(IF(RIGHT(G30,1)="*",data!$J$3*H30+(IF(H30&gt;0, data!$K$3,0)),(IF(G30&gt;0,data!$J$3*RIGHT(G30,5)+data!$K$3,0)))))</f>
        <v>0</v>
      </c>
      <c r="J30" s="115"/>
      <c r="K30" s="560"/>
      <c r="L30" s="553"/>
      <c r="M30" s="115">
        <f>INT(ROUND(F30,2)*(IF(J30&gt;0,(IF(K30="ano",data!$J$6,0)),0)))</f>
        <v>0</v>
      </c>
      <c r="N30" s="117"/>
      <c r="O30" s="126"/>
      <c r="P30" s="26"/>
      <c r="Q30" s="119"/>
      <c r="R30" s="120" t="s">
        <v>343</v>
      </c>
      <c r="S30" s="391"/>
      <c r="V30" s="26">
        <f>IF(OR(G30=data!$I$18,G30=data!$I$19,G30=data!$I$20,G30=data!$I$21,G30=data!$I$22,G30=data!$I$23,G30=data!$I$24,G30=data!$I$25,G30=data!$I$26,G30=data!$I$27,G30=data!$I$28,G30=data!$I$29,G30=data!$I$30,G30=data!$I$31,G30=data!$I$32,G30=data!$I$33,G30=data!$I$34,G30=data!$I$35,G30=data!$I$36,G30=data!$I$37,G30=data!$I$38,G30=data!$I$39,G30=data!$I$40,G30=data!$I$41,G30=data!$I$42,G30=data!$I$43,G30=data!$I$44),1,0)</f>
        <v>0</v>
      </c>
      <c r="W30" s="26"/>
      <c r="X30" s="176" t="s">
        <v>300</v>
      </c>
      <c r="Y30" s="10"/>
      <c r="Z30" s="10"/>
      <c r="AA30" s="578">
        <v>160</v>
      </c>
      <c r="AB30" s="579"/>
      <c r="AC30" s="580"/>
      <c r="AD30" s="578">
        <v>160</v>
      </c>
      <c r="AE30" s="579"/>
      <c r="AF30" s="580"/>
      <c r="AG30" s="578">
        <v>160</v>
      </c>
      <c r="AH30" s="579"/>
      <c r="AI30" s="580"/>
      <c r="AJ30" s="578">
        <v>160</v>
      </c>
      <c r="AK30" s="579"/>
      <c r="AL30" s="580"/>
      <c r="AM30" s="578">
        <v>160</v>
      </c>
      <c r="AN30" s="579"/>
      <c r="AO30" s="580"/>
      <c r="AP30" s="578">
        <v>160</v>
      </c>
      <c r="AQ30" s="579"/>
      <c r="AR30" s="580"/>
      <c r="AS30" s="578">
        <v>160</v>
      </c>
      <c r="AT30" s="579"/>
      <c r="AU30" s="580"/>
      <c r="AV30" s="578">
        <v>160</v>
      </c>
      <c r="AW30" s="579"/>
      <c r="AX30" s="580"/>
      <c r="AY30" s="578">
        <v>160</v>
      </c>
      <c r="AZ30" s="579"/>
      <c r="BA30" s="580"/>
      <c r="BB30" s="578">
        <v>160</v>
      </c>
      <c r="BC30" s="579"/>
      <c r="BD30" s="580"/>
      <c r="BE30" s="578">
        <v>160</v>
      </c>
      <c r="BF30" s="579"/>
      <c r="BG30" s="580"/>
      <c r="BH30" s="578">
        <v>160</v>
      </c>
      <c r="BI30" s="579"/>
      <c r="BJ30" s="580"/>
      <c r="BK30" s="374">
        <f t="shared" si="9"/>
        <v>0</v>
      </c>
      <c r="BL30" s="285">
        <f t="shared" si="10"/>
        <v>0</v>
      </c>
      <c r="BM30" s="284">
        <f t="shared" si="11"/>
        <v>0</v>
      </c>
      <c r="BN30" s="285">
        <f t="shared" si="12"/>
        <v>0</v>
      </c>
      <c r="BO30" s="23"/>
      <c r="BP30" s="23"/>
      <c r="BQ30" s="177">
        <v>160</v>
      </c>
      <c r="BR30" s="591"/>
      <c r="BS30" s="178"/>
      <c r="BT30" s="177">
        <v>160</v>
      </c>
      <c r="BU30" s="591"/>
      <c r="BV30" s="178"/>
      <c r="BW30" s="177">
        <v>160</v>
      </c>
      <c r="BX30" s="591"/>
      <c r="BY30" s="178"/>
      <c r="BZ30" s="177">
        <v>160</v>
      </c>
      <c r="CA30" s="591"/>
      <c r="CB30" s="178"/>
      <c r="CC30" s="177">
        <v>160</v>
      </c>
      <c r="CD30" s="591"/>
      <c r="CE30" s="178"/>
      <c r="CF30" s="177">
        <v>160</v>
      </c>
      <c r="CG30" s="591"/>
      <c r="CH30" s="178"/>
      <c r="CI30" s="177">
        <v>160</v>
      </c>
      <c r="CJ30" s="591"/>
      <c r="CK30" s="178"/>
      <c r="CL30" s="177">
        <v>160</v>
      </c>
      <c r="CM30" s="591"/>
      <c r="CN30" s="178"/>
      <c r="CO30" s="282">
        <f t="shared" si="13"/>
        <v>0</v>
      </c>
      <c r="CP30" s="283">
        <f t="shared" si="14"/>
        <v>0</v>
      </c>
      <c r="CQ30" s="284">
        <f t="shared" si="15"/>
        <v>0</v>
      </c>
      <c r="CR30" s="285">
        <f t="shared" si="16"/>
        <v>0</v>
      </c>
      <c r="CS30" s="23"/>
      <c r="CT30" s="23"/>
      <c r="CU30" s="177">
        <v>160</v>
      </c>
      <c r="CV30" s="591"/>
      <c r="CW30" s="178"/>
      <c r="CX30" s="177">
        <v>160</v>
      </c>
      <c r="CY30" s="591"/>
      <c r="CZ30" s="178"/>
      <c r="DA30" s="177">
        <v>160</v>
      </c>
      <c r="DB30" s="591"/>
      <c r="DC30" s="178"/>
      <c r="DD30" s="177">
        <v>160</v>
      </c>
      <c r="DE30" s="591"/>
      <c r="DF30" s="178"/>
      <c r="DG30" s="177">
        <v>160</v>
      </c>
      <c r="DH30" s="591"/>
      <c r="DI30" s="178"/>
      <c r="DJ30" s="177">
        <v>160</v>
      </c>
      <c r="DK30" s="591"/>
      <c r="DL30" s="178"/>
      <c r="DM30" s="177">
        <v>160</v>
      </c>
      <c r="DN30" s="591"/>
      <c r="DO30" s="178"/>
      <c r="DP30" s="177">
        <v>160</v>
      </c>
      <c r="DQ30" s="591"/>
      <c r="DR30" s="178"/>
      <c r="DS30" s="282">
        <f t="shared" si="17"/>
        <v>0</v>
      </c>
      <c r="DT30" s="283">
        <f t="shared" si="18"/>
        <v>0</v>
      </c>
      <c r="DU30" s="284">
        <f t="shared" si="19"/>
        <v>0</v>
      </c>
      <c r="DV30" s="285">
        <f t="shared" si="20"/>
        <v>0</v>
      </c>
      <c r="DW30" s="23"/>
      <c r="DX30" s="23"/>
      <c r="DY30" s="177">
        <v>160</v>
      </c>
      <c r="DZ30" s="591"/>
      <c r="EA30" s="178"/>
      <c r="EB30" s="177">
        <v>160</v>
      </c>
      <c r="EC30" s="591"/>
      <c r="ED30" s="178"/>
      <c r="EE30" s="177">
        <v>160</v>
      </c>
      <c r="EF30" s="591"/>
      <c r="EG30" s="178"/>
      <c r="EH30" s="177">
        <v>160</v>
      </c>
      <c r="EI30" s="591"/>
      <c r="EJ30" s="178"/>
      <c r="EK30" s="177">
        <v>160</v>
      </c>
      <c r="EL30" s="591"/>
      <c r="EM30" s="178"/>
      <c r="EN30" s="177">
        <v>160</v>
      </c>
      <c r="EO30" s="591"/>
      <c r="EP30" s="178"/>
      <c r="EQ30" s="177">
        <v>160</v>
      </c>
      <c r="ER30" s="591"/>
      <c r="ES30" s="178"/>
      <c r="ET30" s="177">
        <v>160</v>
      </c>
      <c r="EU30" s="591"/>
      <c r="EV30" s="178"/>
      <c r="EW30" s="282">
        <f t="shared" si="21"/>
        <v>0</v>
      </c>
      <c r="EX30" s="283">
        <f t="shared" si="22"/>
        <v>0</v>
      </c>
      <c r="EY30" s="284">
        <f t="shared" si="23"/>
        <v>0</v>
      </c>
      <c r="EZ30" s="285">
        <f t="shared" si="24"/>
        <v>0</v>
      </c>
      <c r="FA30" s="23"/>
      <c r="FB30" s="23"/>
      <c r="FC30" s="177">
        <v>160</v>
      </c>
      <c r="FD30" s="591"/>
      <c r="FE30" s="178"/>
      <c r="FF30" s="177">
        <v>160</v>
      </c>
      <c r="FG30" s="591"/>
      <c r="FH30" s="178"/>
      <c r="FI30" s="177">
        <v>160</v>
      </c>
      <c r="FJ30" s="591"/>
      <c r="FK30" s="178"/>
      <c r="FL30" s="177">
        <v>160</v>
      </c>
      <c r="FM30" s="591"/>
      <c r="FN30" s="178"/>
      <c r="FO30" s="177">
        <v>160</v>
      </c>
      <c r="FP30" s="591"/>
      <c r="FQ30" s="178"/>
      <c r="FR30" s="177">
        <v>160</v>
      </c>
      <c r="FS30" s="591"/>
      <c r="FT30" s="178"/>
      <c r="FU30" s="177">
        <v>160</v>
      </c>
      <c r="FV30" s="591"/>
      <c r="FW30" s="178"/>
      <c r="FX30" s="177">
        <v>160</v>
      </c>
      <c r="FY30" s="591"/>
      <c r="FZ30" s="178"/>
      <c r="GA30" s="282">
        <f t="shared" si="25"/>
        <v>0</v>
      </c>
      <c r="GB30" s="283">
        <f t="shared" si="26"/>
        <v>0</v>
      </c>
      <c r="GC30" s="284">
        <f t="shared" si="27"/>
        <v>0</v>
      </c>
      <c r="GD30" s="285">
        <f t="shared" si="28"/>
        <v>0</v>
      </c>
      <c r="GE30" s="23"/>
      <c r="GF30" s="23"/>
      <c r="GG30" s="177">
        <v>160</v>
      </c>
      <c r="GH30" s="591"/>
      <c r="GI30" s="178"/>
      <c r="GJ30" s="177">
        <v>160</v>
      </c>
      <c r="GK30" s="591"/>
      <c r="GL30" s="178"/>
      <c r="GM30" s="177">
        <v>160</v>
      </c>
      <c r="GN30" s="591"/>
      <c r="GO30" s="178"/>
      <c r="GP30" s="177">
        <v>160</v>
      </c>
      <c r="GQ30" s="591"/>
      <c r="GR30" s="178"/>
      <c r="GS30" s="177">
        <v>160</v>
      </c>
      <c r="GT30" s="591"/>
      <c r="GU30" s="178"/>
      <c r="GV30" s="177">
        <v>160</v>
      </c>
      <c r="GW30" s="591"/>
      <c r="GX30" s="178"/>
      <c r="GY30" s="177">
        <v>160</v>
      </c>
      <c r="GZ30" s="591"/>
      <c r="HA30" s="178"/>
      <c r="HB30" s="177">
        <v>160</v>
      </c>
      <c r="HC30" s="591"/>
      <c r="HD30" s="178"/>
      <c r="HE30" s="282">
        <f t="shared" si="29"/>
        <v>0</v>
      </c>
      <c r="HF30" s="283">
        <f t="shared" si="30"/>
        <v>0</v>
      </c>
      <c r="HG30" s="284">
        <f t="shared" si="31"/>
        <v>0</v>
      </c>
      <c r="HH30" s="285">
        <f t="shared" si="32"/>
        <v>0</v>
      </c>
      <c r="HI30" s="23"/>
      <c r="HJ30" s="23"/>
      <c r="HK30" s="177">
        <v>160</v>
      </c>
      <c r="HL30" s="591"/>
      <c r="HM30" s="178"/>
      <c r="HN30" s="177">
        <v>160</v>
      </c>
      <c r="HO30" s="591"/>
      <c r="HP30" s="178"/>
      <c r="HQ30" s="177">
        <v>160</v>
      </c>
      <c r="HR30" s="591"/>
      <c r="HS30" s="178"/>
      <c r="HT30" s="177">
        <v>160</v>
      </c>
      <c r="HU30" s="591"/>
      <c r="HV30" s="178"/>
      <c r="HW30" s="177">
        <v>160</v>
      </c>
      <c r="HX30" s="591"/>
      <c r="HY30" s="178"/>
      <c r="HZ30" s="177">
        <v>160</v>
      </c>
      <c r="IA30" s="591"/>
      <c r="IB30" s="178"/>
      <c r="IC30" s="177">
        <v>160</v>
      </c>
      <c r="ID30" s="591"/>
      <c r="IE30" s="178"/>
      <c r="IF30" s="177">
        <v>160</v>
      </c>
      <c r="IG30" s="591"/>
      <c r="IH30" s="178"/>
      <c r="II30" s="282">
        <f t="shared" si="33"/>
        <v>0</v>
      </c>
      <c r="IJ30" s="283">
        <f t="shared" si="34"/>
        <v>0</v>
      </c>
      <c r="IK30" s="284">
        <f t="shared" si="35"/>
        <v>0</v>
      </c>
      <c r="IL30" s="285">
        <f t="shared" si="36"/>
        <v>0</v>
      </c>
      <c r="IM30" s="23"/>
      <c r="IN30" s="23"/>
      <c r="IO30" s="177">
        <v>160</v>
      </c>
      <c r="IP30" s="591"/>
      <c r="IQ30" s="178"/>
      <c r="IR30" s="177">
        <v>160</v>
      </c>
      <c r="IS30" s="591"/>
      <c r="IT30" s="178"/>
      <c r="IU30" s="177">
        <v>160</v>
      </c>
      <c r="IV30" s="591"/>
      <c r="IW30" s="178"/>
      <c r="IX30" s="177">
        <v>160</v>
      </c>
      <c r="IY30" s="591"/>
      <c r="IZ30" s="178"/>
      <c r="JA30" s="177">
        <v>160</v>
      </c>
      <c r="JB30" s="591"/>
      <c r="JC30" s="178"/>
      <c r="JD30" s="177">
        <v>160</v>
      </c>
      <c r="JE30" s="591"/>
      <c r="JF30" s="178"/>
      <c r="JG30" s="177">
        <v>160</v>
      </c>
      <c r="JH30" s="591"/>
      <c r="JI30" s="178"/>
      <c r="JJ30" s="177">
        <v>160</v>
      </c>
      <c r="JK30" s="591"/>
      <c r="JL30" s="178"/>
      <c r="JM30" s="282">
        <f t="shared" si="37"/>
        <v>0</v>
      </c>
      <c r="JN30" s="283">
        <f t="shared" si="38"/>
        <v>0</v>
      </c>
      <c r="JO30" s="284">
        <f t="shared" si="39"/>
        <v>0</v>
      </c>
      <c r="JP30" s="285">
        <f t="shared" si="40"/>
        <v>0</v>
      </c>
      <c r="JQ30" s="23"/>
      <c r="JR30" s="23"/>
      <c r="JS30" s="177">
        <v>160</v>
      </c>
      <c r="JT30" s="591"/>
      <c r="JU30" s="178"/>
      <c r="JV30" s="177">
        <v>160</v>
      </c>
      <c r="JW30" s="591"/>
      <c r="JX30" s="178"/>
      <c r="JY30" s="177">
        <v>160</v>
      </c>
      <c r="JZ30" s="591"/>
      <c r="KA30" s="178"/>
      <c r="KB30" s="177">
        <v>160</v>
      </c>
      <c r="KC30" s="591"/>
      <c r="KD30" s="178"/>
      <c r="KE30" s="177">
        <v>160</v>
      </c>
      <c r="KF30" s="591"/>
      <c r="KG30" s="178"/>
      <c r="KH30" s="177">
        <v>160</v>
      </c>
      <c r="KI30" s="591"/>
      <c r="KJ30" s="178"/>
      <c r="KK30" s="177">
        <v>160</v>
      </c>
      <c r="KL30" s="591"/>
      <c r="KM30" s="178"/>
      <c r="KN30" s="177">
        <v>160</v>
      </c>
      <c r="KO30" s="591"/>
      <c r="KP30" s="178"/>
      <c r="KQ30" s="282">
        <f t="shared" si="41"/>
        <v>0</v>
      </c>
      <c r="KR30" s="283">
        <f t="shared" si="42"/>
        <v>0</v>
      </c>
      <c r="KS30" s="284">
        <f t="shared" si="43"/>
        <v>0</v>
      </c>
      <c r="KT30" s="285">
        <f t="shared" si="44"/>
        <v>0</v>
      </c>
      <c r="KU30" s="23"/>
      <c r="KV30" s="23"/>
      <c r="KW30" s="589" t="s">
        <v>300</v>
      </c>
      <c r="KX30" s="595">
        <v>160</v>
      </c>
      <c r="KY30" s="591"/>
      <c r="KZ30" s="178"/>
      <c r="LA30" s="282">
        <f t="shared" si="45"/>
        <v>0</v>
      </c>
      <c r="LB30" s="285">
        <f t="shared" si="0"/>
        <v>0</v>
      </c>
      <c r="LC30" s="284">
        <f t="shared" si="46"/>
        <v>0</v>
      </c>
      <c r="LD30" s="285">
        <f t="shared" si="47"/>
        <v>0</v>
      </c>
      <c r="LE30" s="592"/>
      <c r="LF30" s="23"/>
      <c r="LG30" s="23"/>
      <c r="LH30" s="278">
        <f t="shared" si="1"/>
        <v>0</v>
      </c>
      <c r="LI30" s="279">
        <f t="shared" si="2"/>
        <v>0</v>
      </c>
      <c r="LJ30" s="284">
        <f t="shared" si="3"/>
        <v>0</v>
      </c>
      <c r="LK30" s="285">
        <f t="shared" si="4"/>
        <v>0</v>
      </c>
      <c r="LL30" s="280">
        <f t="shared" si="5"/>
        <v>0</v>
      </c>
      <c r="LM30" s="281">
        <f t="shared" si="6"/>
        <v>0</v>
      </c>
      <c r="LN30" s="284">
        <f t="shared" si="7"/>
        <v>0</v>
      </c>
      <c r="LO30" s="283">
        <f t="shared" si="8"/>
        <v>0</v>
      </c>
      <c r="LP30" s="420">
        <f t="shared" si="48"/>
        <v>0</v>
      </c>
      <c r="LQ30" s="382">
        <f t="shared" si="49"/>
        <v>0</v>
      </c>
      <c r="LR30" s="423" t="s">
        <v>343</v>
      </c>
      <c r="LS30" s="387" t="s">
        <v>343</v>
      </c>
      <c r="LT30" s="420">
        <f t="shared" si="50"/>
        <v>0</v>
      </c>
      <c r="LU30" s="382">
        <f t="shared" si="51"/>
        <v>0</v>
      </c>
      <c r="LV30" s="26"/>
      <c r="LW30" s="26"/>
      <c r="LX30" s="23"/>
      <c r="MD30" s="26"/>
    </row>
    <row r="31" spans="1:342" s="26" customFormat="1" ht="16.5" customHeight="1" x14ac:dyDescent="0.25">
      <c r="B31" s="121" t="s">
        <v>22</v>
      </c>
      <c r="C31" s="1064"/>
      <c r="D31" s="1065"/>
      <c r="E31" s="327"/>
      <c r="F31" s="328"/>
      <c r="G31" s="329"/>
      <c r="H31" s="125"/>
      <c r="I31" s="115">
        <f>INT(ROUND(F31,2)*(IF(RIGHT(G31,1)="*",data!$J$3*H31+(IF(H31&gt;0, data!$K$3,0)),(IF(G31&gt;0,data!$J$3*RIGHT(G31,5)+data!$K$3,0)))))</f>
        <v>0</v>
      </c>
      <c r="J31" s="115">
        <f>IF(E31&gt;0,I31*E31,0)</f>
        <v>0</v>
      </c>
      <c r="K31" s="323"/>
      <c r="L31" s="322"/>
      <c r="M31" s="115">
        <f>INT(ROUND(F31,2)*(IF(J31&gt;0,(IF(K31="ano",data!$J$6,0)),0)))</f>
        <v>0</v>
      </c>
      <c r="N31" s="117">
        <f>IF(L31&gt;E31,M31*E31,M31*L31)</f>
        <v>0</v>
      </c>
      <c r="O31" s="126">
        <f>J31+N31</f>
        <v>0</v>
      </c>
      <c r="Q31" s="119" t="str">
        <f>IF(O31&gt;0,1,"")</f>
        <v/>
      </c>
      <c r="R31" s="120" t="s">
        <v>343</v>
      </c>
      <c r="S31" s="391" t="str">
        <f t="shared" si="52"/>
        <v/>
      </c>
      <c r="T31" s="26">
        <f>IF(O31&gt;0,IF(ISTEXT(C31)=TRUE,0,1),0)</f>
        <v>0</v>
      </c>
      <c r="U31" s="26">
        <f>IF(H31&gt;0,IF(RIGHT(G31,1)="*",0,1),0)</f>
        <v>0</v>
      </c>
      <c r="V31" s="26">
        <f>IF(OR(G31=data!$I$18,G31=data!$I$19,G31=data!$I$20,G31=data!$I$21,G31=data!$I$22,G31=data!$I$23,G31=data!$I$24,G31=data!$I$25,G31=data!$I$26,G31=data!$I$27,G31=data!$I$28,G31=data!$I$29,G31=data!$I$30,G31=data!$I$31,G31=data!$I$32,G31=data!$I$33,G31=data!$I$34,G31=data!$I$35,G31=data!$I$36,G31=data!$I$37,G31=data!$I$38,G31=data!$I$39,G31=data!$I$40,G31=data!$I$41,G31=data!$I$42,G31=data!$I$43,G31=data!$I$44),1,0)</f>
        <v>0</v>
      </c>
      <c r="X31" s="179" t="s">
        <v>300</v>
      </c>
      <c r="Y31" s="10"/>
      <c r="Z31" s="10"/>
      <c r="AA31" s="171">
        <v>160</v>
      </c>
      <c r="AB31" s="336"/>
      <c r="AC31" s="227"/>
      <c r="AD31" s="171">
        <v>160</v>
      </c>
      <c r="AE31" s="336"/>
      <c r="AF31" s="227"/>
      <c r="AG31" s="171">
        <v>160</v>
      </c>
      <c r="AH31" s="336"/>
      <c r="AI31" s="227"/>
      <c r="AJ31" s="171">
        <v>160</v>
      </c>
      <c r="AK31" s="336"/>
      <c r="AL31" s="227"/>
      <c r="AM31" s="171">
        <v>160</v>
      </c>
      <c r="AN31" s="336"/>
      <c r="AO31" s="227"/>
      <c r="AP31" s="171">
        <v>160</v>
      </c>
      <c r="AQ31" s="336"/>
      <c r="AR31" s="227"/>
      <c r="AS31" s="171">
        <v>160</v>
      </c>
      <c r="AT31" s="336"/>
      <c r="AU31" s="227"/>
      <c r="AV31" s="171">
        <v>160</v>
      </c>
      <c r="AW31" s="336"/>
      <c r="AX31" s="227"/>
      <c r="AY31" s="171">
        <v>160</v>
      </c>
      <c r="AZ31" s="336"/>
      <c r="BA31" s="227"/>
      <c r="BB31" s="171">
        <v>160</v>
      </c>
      <c r="BC31" s="336"/>
      <c r="BD31" s="227"/>
      <c r="BE31" s="171">
        <v>160</v>
      </c>
      <c r="BF31" s="336"/>
      <c r="BG31" s="227"/>
      <c r="BH31" s="171">
        <v>160</v>
      </c>
      <c r="BI31" s="336"/>
      <c r="BJ31" s="227"/>
      <c r="BK31" s="374">
        <f t="shared" si="9"/>
        <v>0</v>
      </c>
      <c r="BL31" s="285">
        <f t="shared" si="10"/>
        <v>0</v>
      </c>
      <c r="BM31" s="284">
        <f t="shared" si="11"/>
        <v>0</v>
      </c>
      <c r="BN31" s="285">
        <f t="shared" si="12"/>
        <v>0</v>
      </c>
      <c r="BO31" s="4"/>
      <c r="BP31" s="4"/>
      <c r="BQ31" s="167">
        <v>160</v>
      </c>
      <c r="BR31" s="335"/>
      <c r="BS31" s="180"/>
      <c r="BT31" s="167">
        <v>160</v>
      </c>
      <c r="BU31" s="335"/>
      <c r="BV31" s="180"/>
      <c r="BW31" s="167">
        <v>160</v>
      </c>
      <c r="BX31" s="335"/>
      <c r="BY31" s="180"/>
      <c r="BZ31" s="167">
        <v>160</v>
      </c>
      <c r="CA31" s="335"/>
      <c r="CB31" s="180"/>
      <c r="CC31" s="167">
        <v>160</v>
      </c>
      <c r="CD31" s="335"/>
      <c r="CE31" s="180"/>
      <c r="CF31" s="167">
        <v>160</v>
      </c>
      <c r="CG31" s="335"/>
      <c r="CH31" s="180"/>
      <c r="CI31" s="167">
        <v>160</v>
      </c>
      <c r="CJ31" s="335"/>
      <c r="CK31" s="180"/>
      <c r="CL31" s="167">
        <v>160</v>
      </c>
      <c r="CM31" s="335"/>
      <c r="CN31" s="180"/>
      <c r="CO31" s="282">
        <f t="shared" si="13"/>
        <v>0</v>
      </c>
      <c r="CP31" s="283">
        <f t="shared" si="14"/>
        <v>0</v>
      </c>
      <c r="CQ31" s="284">
        <f t="shared" si="15"/>
        <v>0</v>
      </c>
      <c r="CR31" s="285">
        <f t="shared" si="16"/>
        <v>0</v>
      </c>
      <c r="CS31" s="4"/>
      <c r="CT31" s="4"/>
      <c r="CU31" s="167">
        <v>160</v>
      </c>
      <c r="CV31" s="335"/>
      <c r="CW31" s="180"/>
      <c r="CX31" s="167">
        <v>160</v>
      </c>
      <c r="CY31" s="335"/>
      <c r="CZ31" s="180"/>
      <c r="DA31" s="167">
        <v>160</v>
      </c>
      <c r="DB31" s="335"/>
      <c r="DC31" s="180"/>
      <c r="DD31" s="167">
        <v>160</v>
      </c>
      <c r="DE31" s="335"/>
      <c r="DF31" s="180"/>
      <c r="DG31" s="167">
        <v>160</v>
      </c>
      <c r="DH31" s="335"/>
      <c r="DI31" s="180"/>
      <c r="DJ31" s="167">
        <v>160</v>
      </c>
      <c r="DK31" s="335"/>
      <c r="DL31" s="180"/>
      <c r="DM31" s="167">
        <v>160</v>
      </c>
      <c r="DN31" s="335"/>
      <c r="DO31" s="180"/>
      <c r="DP31" s="167">
        <v>160</v>
      </c>
      <c r="DQ31" s="335"/>
      <c r="DR31" s="180"/>
      <c r="DS31" s="282">
        <f t="shared" si="17"/>
        <v>0</v>
      </c>
      <c r="DT31" s="283">
        <f t="shared" si="18"/>
        <v>0</v>
      </c>
      <c r="DU31" s="284">
        <f t="shared" si="19"/>
        <v>0</v>
      </c>
      <c r="DV31" s="285">
        <f t="shared" si="20"/>
        <v>0</v>
      </c>
      <c r="DW31" s="4"/>
      <c r="DX31" s="4"/>
      <c r="DY31" s="167">
        <v>160</v>
      </c>
      <c r="DZ31" s="335"/>
      <c r="EA31" s="180"/>
      <c r="EB31" s="167">
        <v>160</v>
      </c>
      <c r="EC31" s="335"/>
      <c r="ED31" s="180"/>
      <c r="EE31" s="167">
        <v>160</v>
      </c>
      <c r="EF31" s="335"/>
      <c r="EG31" s="180"/>
      <c r="EH31" s="167">
        <v>160</v>
      </c>
      <c r="EI31" s="335"/>
      <c r="EJ31" s="180"/>
      <c r="EK31" s="167">
        <v>160</v>
      </c>
      <c r="EL31" s="335"/>
      <c r="EM31" s="180"/>
      <c r="EN31" s="167">
        <v>160</v>
      </c>
      <c r="EO31" s="335"/>
      <c r="EP31" s="180"/>
      <c r="EQ31" s="167">
        <v>160</v>
      </c>
      <c r="ER31" s="335"/>
      <c r="ES31" s="180"/>
      <c r="ET31" s="167">
        <v>160</v>
      </c>
      <c r="EU31" s="335"/>
      <c r="EV31" s="180"/>
      <c r="EW31" s="282">
        <f t="shared" si="21"/>
        <v>0</v>
      </c>
      <c r="EX31" s="283">
        <f t="shared" si="22"/>
        <v>0</v>
      </c>
      <c r="EY31" s="284">
        <f t="shared" si="23"/>
        <v>0</v>
      </c>
      <c r="EZ31" s="285">
        <f t="shared" si="24"/>
        <v>0</v>
      </c>
      <c r="FA31" s="4"/>
      <c r="FB31" s="4"/>
      <c r="FC31" s="167">
        <v>160</v>
      </c>
      <c r="FD31" s="335"/>
      <c r="FE31" s="180"/>
      <c r="FF31" s="167">
        <v>160</v>
      </c>
      <c r="FG31" s="335"/>
      <c r="FH31" s="180"/>
      <c r="FI31" s="167">
        <v>160</v>
      </c>
      <c r="FJ31" s="335"/>
      <c r="FK31" s="180"/>
      <c r="FL31" s="167">
        <v>160</v>
      </c>
      <c r="FM31" s="335"/>
      <c r="FN31" s="180"/>
      <c r="FO31" s="167">
        <v>160</v>
      </c>
      <c r="FP31" s="335"/>
      <c r="FQ31" s="180"/>
      <c r="FR31" s="167">
        <v>160</v>
      </c>
      <c r="FS31" s="335"/>
      <c r="FT31" s="180"/>
      <c r="FU31" s="167">
        <v>160</v>
      </c>
      <c r="FV31" s="335"/>
      <c r="FW31" s="180"/>
      <c r="FX31" s="167">
        <v>160</v>
      </c>
      <c r="FY31" s="335"/>
      <c r="FZ31" s="180"/>
      <c r="GA31" s="282">
        <f t="shared" si="25"/>
        <v>0</v>
      </c>
      <c r="GB31" s="283">
        <f t="shared" si="26"/>
        <v>0</v>
      </c>
      <c r="GC31" s="284">
        <f t="shared" si="27"/>
        <v>0</v>
      </c>
      <c r="GD31" s="285">
        <f t="shared" si="28"/>
        <v>0</v>
      </c>
      <c r="GE31" s="4"/>
      <c r="GF31" s="4"/>
      <c r="GG31" s="167">
        <v>160</v>
      </c>
      <c r="GH31" s="335"/>
      <c r="GI31" s="180"/>
      <c r="GJ31" s="167">
        <v>160</v>
      </c>
      <c r="GK31" s="335"/>
      <c r="GL31" s="180"/>
      <c r="GM31" s="167">
        <v>160</v>
      </c>
      <c r="GN31" s="335"/>
      <c r="GO31" s="180"/>
      <c r="GP31" s="167">
        <v>160</v>
      </c>
      <c r="GQ31" s="335"/>
      <c r="GR31" s="180"/>
      <c r="GS31" s="167">
        <v>160</v>
      </c>
      <c r="GT31" s="335"/>
      <c r="GU31" s="180"/>
      <c r="GV31" s="167">
        <v>160</v>
      </c>
      <c r="GW31" s="335"/>
      <c r="GX31" s="180"/>
      <c r="GY31" s="167">
        <v>160</v>
      </c>
      <c r="GZ31" s="335"/>
      <c r="HA31" s="180"/>
      <c r="HB31" s="167">
        <v>160</v>
      </c>
      <c r="HC31" s="335"/>
      <c r="HD31" s="180"/>
      <c r="HE31" s="282">
        <f t="shared" si="29"/>
        <v>0</v>
      </c>
      <c r="HF31" s="283">
        <f t="shared" si="30"/>
        <v>0</v>
      </c>
      <c r="HG31" s="284">
        <f t="shared" si="31"/>
        <v>0</v>
      </c>
      <c r="HH31" s="285">
        <f t="shared" si="32"/>
        <v>0</v>
      </c>
      <c r="HI31" s="4"/>
      <c r="HJ31" s="4"/>
      <c r="HK31" s="167">
        <v>160</v>
      </c>
      <c r="HL31" s="335"/>
      <c r="HM31" s="180"/>
      <c r="HN31" s="167">
        <v>160</v>
      </c>
      <c r="HO31" s="335"/>
      <c r="HP31" s="180"/>
      <c r="HQ31" s="167">
        <v>160</v>
      </c>
      <c r="HR31" s="335"/>
      <c r="HS31" s="180"/>
      <c r="HT31" s="167">
        <v>160</v>
      </c>
      <c r="HU31" s="335"/>
      <c r="HV31" s="180"/>
      <c r="HW31" s="167">
        <v>160</v>
      </c>
      <c r="HX31" s="335"/>
      <c r="HY31" s="180"/>
      <c r="HZ31" s="167">
        <v>160</v>
      </c>
      <c r="IA31" s="335"/>
      <c r="IB31" s="180"/>
      <c r="IC31" s="167">
        <v>160</v>
      </c>
      <c r="ID31" s="335"/>
      <c r="IE31" s="180"/>
      <c r="IF31" s="167">
        <v>160</v>
      </c>
      <c r="IG31" s="335"/>
      <c r="IH31" s="180"/>
      <c r="II31" s="282">
        <f t="shared" si="33"/>
        <v>0</v>
      </c>
      <c r="IJ31" s="283">
        <f t="shared" si="34"/>
        <v>0</v>
      </c>
      <c r="IK31" s="284">
        <f t="shared" si="35"/>
        <v>0</v>
      </c>
      <c r="IL31" s="285">
        <f t="shared" si="36"/>
        <v>0</v>
      </c>
      <c r="IM31" s="4"/>
      <c r="IN31" s="4"/>
      <c r="IO31" s="167">
        <v>160</v>
      </c>
      <c r="IP31" s="335"/>
      <c r="IQ31" s="180"/>
      <c r="IR31" s="167">
        <v>160</v>
      </c>
      <c r="IS31" s="335"/>
      <c r="IT31" s="180"/>
      <c r="IU31" s="167">
        <v>160</v>
      </c>
      <c r="IV31" s="335"/>
      <c r="IW31" s="180"/>
      <c r="IX31" s="167">
        <v>160</v>
      </c>
      <c r="IY31" s="335"/>
      <c r="IZ31" s="180"/>
      <c r="JA31" s="167">
        <v>160</v>
      </c>
      <c r="JB31" s="335"/>
      <c r="JC31" s="180"/>
      <c r="JD31" s="167">
        <v>160</v>
      </c>
      <c r="JE31" s="335"/>
      <c r="JF31" s="180"/>
      <c r="JG31" s="167">
        <v>160</v>
      </c>
      <c r="JH31" s="335"/>
      <c r="JI31" s="180"/>
      <c r="JJ31" s="167">
        <v>160</v>
      </c>
      <c r="JK31" s="335"/>
      <c r="JL31" s="180"/>
      <c r="JM31" s="282">
        <f t="shared" si="37"/>
        <v>0</v>
      </c>
      <c r="JN31" s="283">
        <f t="shared" si="38"/>
        <v>0</v>
      </c>
      <c r="JO31" s="284">
        <f t="shared" si="39"/>
        <v>0</v>
      </c>
      <c r="JP31" s="285">
        <f t="shared" si="40"/>
        <v>0</v>
      </c>
      <c r="JQ31" s="4"/>
      <c r="JR31" s="4"/>
      <c r="JS31" s="167">
        <v>160</v>
      </c>
      <c r="JT31" s="335"/>
      <c r="JU31" s="180"/>
      <c r="JV31" s="167">
        <v>160</v>
      </c>
      <c r="JW31" s="335"/>
      <c r="JX31" s="180"/>
      <c r="JY31" s="167">
        <v>160</v>
      </c>
      <c r="JZ31" s="335"/>
      <c r="KA31" s="180"/>
      <c r="KB31" s="167">
        <v>160</v>
      </c>
      <c r="KC31" s="335"/>
      <c r="KD31" s="180"/>
      <c r="KE31" s="167">
        <v>160</v>
      </c>
      <c r="KF31" s="335"/>
      <c r="KG31" s="180"/>
      <c r="KH31" s="167">
        <v>160</v>
      </c>
      <c r="KI31" s="335"/>
      <c r="KJ31" s="180"/>
      <c r="KK31" s="167">
        <v>160</v>
      </c>
      <c r="KL31" s="335"/>
      <c r="KM31" s="180"/>
      <c r="KN31" s="167">
        <v>160</v>
      </c>
      <c r="KO31" s="335"/>
      <c r="KP31" s="180"/>
      <c r="KQ31" s="282">
        <f t="shared" si="41"/>
        <v>0</v>
      </c>
      <c r="KR31" s="283">
        <f t="shared" si="42"/>
        <v>0</v>
      </c>
      <c r="KS31" s="284">
        <f t="shared" si="43"/>
        <v>0</v>
      </c>
      <c r="KT31" s="285">
        <f t="shared" si="44"/>
        <v>0</v>
      </c>
      <c r="KU31" s="4"/>
      <c r="KV31" s="4"/>
      <c r="KW31" s="287" t="s">
        <v>300</v>
      </c>
      <c r="KX31" s="365">
        <v>160</v>
      </c>
      <c r="KY31" s="335"/>
      <c r="KZ31" s="180"/>
      <c r="LA31" s="282">
        <f t="shared" si="45"/>
        <v>0</v>
      </c>
      <c r="LB31" s="285">
        <f t="shared" si="0"/>
        <v>0</v>
      </c>
      <c r="LC31" s="284">
        <f t="shared" si="46"/>
        <v>0</v>
      </c>
      <c r="LD31" s="285">
        <f t="shared" si="47"/>
        <v>0</v>
      </c>
      <c r="LE31" s="297"/>
      <c r="LF31" s="4"/>
      <c r="LG31" s="4"/>
      <c r="LH31" s="278">
        <f t="shared" si="1"/>
        <v>0</v>
      </c>
      <c r="LI31" s="279">
        <f t="shared" si="2"/>
        <v>0</v>
      </c>
      <c r="LJ31" s="284">
        <f t="shared" si="3"/>
        <v>0</v>
      </c>
      <c r="LK31" s="285">
        <f t="shared" si="4"/>
        <v>0</v>
      </c>
      <c r="LL31" s="280">
        <f t="shared" si="5"/>
        <v>0</v>
      </c>
      <c r="LM31" s="281">
        <f t="shared" si="6"/>
        <v>0</v>
      </c>
      <c r="LN31" s="284">
        <f t="shared" si="7"/>
        <v>0</v>
      </c>
      <c r="LO31" s="283">
        <f t="shared" si="8"/>
        <v>0</v>
      </c>
      <c r="LP31" s="420">
        <f t="shared" si="48"/>
        <v>0</v>
      </c>
      <c r="LQ31" s="382">
        <f t="shared" si="49"/>
        <v>0</v>
      </c>
      <c r="LR31" s="423" t="s">
        <v>343</v>
      </c>
      <c r="LS31" s="387" t="s">
        <v>343</v>
      </c>
      <c r="LT31" s="420">
        <f t="shared" si="50"/>
        <v>0</v>
      </c>
      <c r="LU31" s="382">
        <f t="shared" si="51"/>
        <v>0</v>
      </c>
      <c r="LX31" s="4"/>
    </row>
    <row r="32" spans="1:342" s="28" customFormat="1" ht="15" hidden="1" customHeight="1" x14ac:dyDescent="0.25">
      <c r="A32" s="26"/>
      <c r="B32" s="121"/>
      <c r="C32" s="604"/>
      <c r="D32" s="605"/>
      <c r="E32" s="609"/>
      <c r="F32" s="607"/>
      <c r="G32" s="608"/>
      <c r="H32" s="122"/>
      <c r="I32" s="115">
        <f>INT(ROUND(F32,2)*(IF(RIGHT(G32,1)="*",data!$J$3*H32+(IF(H32&gt;0, data!$K$3,0)),(IF(G32&gt;0,data!$J$3*RIGHT(G32,5)+data!$K$3,0)))))</f>
        <v>0</v>
      </c>
      <c r="J32" s="115"/>
      <c r="K32" s="560"/>
      <c r="L32" s="553"/>
      <c r="M32" s="115">
        <f>INT(ROUND(F32,2)*(IF(J32&gt;0,(IF(K32="ano",data!$J$6,0)),0)))</f>
        <v>0</v>
      </c>
      <c r="N32" s="117"/>
      <c r="O32" s="126"/>
      <c r="P32" s="26"/>
      <c r="Q32" s="119"/>
      <c r="R32" s="120" t="s">
        <v>343</v>
      </c>
      <c r="S32" s="391"/>
      <c r="V32" s="26">
        <f>IF(OR(G32=data!$I$18,G32=data!$I$19,G32=data!$I$20,G32=data!$I$21,G32=data!$I$22,G32=data!$I$23,G32=data!$I$24,G32=data!$I$25,G32=data!$I$26,G32=data!$I$27,G32=data!$I$28,G32=data!$I$29,G32=data!$I$30,G32=data!$I$31,G32=data!$I$32,G32=data!$I$33,G32=data!$I$34,G32=data!$I$35,G32=data!$I$36,G32=data!$I$37,G32=data!$I$38,G32=data!$I$39,G32=data!$I$40,G32=data!$I$41,G32=data!$I$42,G32=data!$I$43,G32=data!$I$44),1,0)</f>
        <v>0</v>
      </c>
      <c r="W32" s="26"/>
      <c r="X32" s="176" t="s">
        <v>300</v>
      </c>
      <c r="Y32" s="10"/>
      <c r="Z32" s="10"/>
      <c r="AA32" s="578">
        <v>160</v>
      </c>
      <c r="AB32" s="579"/>
      <c r="AC32" s="580"/>
      <c r="AD32" s="578">
        <v>160</v>
      </c>
      <c r="AE32" s="579"/>
      <c r="AF32" s="580"/>
      <c r="AG32" s="578">
        <v>160</v>
      </c>
      <c r="AH32" s="579"/>
      <c r="AI32" s="580"/>
      <c r="AJ32" s="578">
        <v>160</v>
      </c>
      <c r="AK32" s="579"/>
      <c r="AL32" s="580"/>
      <c r="AM32" s="578">
        <v>160</v>
      </c>
      <c r="AN32" s="579"/>
      <c r="AO32" s="580"/>
      <c r="AP32" s="578">
        <v>160</v>
      </c>
      <c r="AQ32" s="579"/>
      <c r="AR32" s="580"/>
      <c r="AS32" s="578">
        <v>160</v>
      </c>
      <c r="AT32" s="579"/>
      <c r="AU32" s="580"/>
      <c r="AV32" s="578">
        <v>160</v>
      </c>
      <c r="AW32" s="579"/>
      <c r="AX32" s="580"/>
      <c r="AY32" s="578">
        <v>160</v>
      </c>
      <c r="AZ32" s="579"/>
      <c r="BA32" s="580"/>
      <c r="BB32" s="578">
        <v>160</v>
      </c>
      <c r="BC32" s="579"/>
      <c r="BD32" s="580"/>
      <c r="BE32" s="578">
        <v>160</v>
      </c>
      <c r="BF32" s="579"/>
      <c r="BG32" s="580"/>
      <c r="BH32" s="578">
        <v>160</v>
      </c>
      <c r="BI32" s="579"/>
      <c r="BJ32" s="580"/>
      <c r="BK32" s="374">
        <f t="shared" si="9"/>
        <v>0</v>
      </c>
      <c r="BL32" s="285">
        <f t="shared" si="10"/>
        <v>0</v>
      </c>
      <c r="BM32" s="284">
        <f t="shared" si="11"/>
        <v>0</v>
      </c>
      <c r="BN32" s="285">
        <f t="shared" si="12"/>
        <v>0</v>
      </c>
      <c r="BO32" s="23"/>
      <c r="BP32" s="23"/>
      <c r="BQ32" s="177">
        <v>160</v>
      </c>
      <c r="BR32" s="591"/>
      <c r="BS32" s="178"/>
      <c r="BT32" s="177">
        <v>160</v>
      </c>
      <c r="BU32" s="591"/>
      <c r="BV32" s="178"/>
      <c r="BW32" s="177">
        <v>160</v>
      </c>
      <c r="BX32" s="591"/>
      <c r="BY32" s="178"/>
      <c r="BZ32" s="177">
        <v>160</v>
      </c>
      <c r="CA32" s="591"/>
      <c r="CB32" s="178"/>
      <c r="CC32" s="177">
        <v>160</v>
      </c>
      <c r="CD32" s="591"/>
      <c r="CE32" s="178"/>
      <c r="CF32" s="177">
        <v>160</v>
      </c>
      <c r="CG32" s="591"/>
      <c r="CH32" s="178"/>
      <c r="CI32" s="177">
        <v>160</v>
      </c>
      <c r="CJ32" s="591"/>
      <c r="CK32" s="178"/>
      <c r="CL32" s="177">
        <v>160</v>
      </c>
      <c r="CM32" s="591"/>
      <c r="CN32" s="178"/>
      <c r="CO32" s="282">
        <f t="shared" si="13"/>
        <v>0</v>
      </c>
      <c r="CP32" s="283">
        <f t="shared" si="14"/>
        <v>0</v>
      </c>
      <c r="CQ32" s="284">
        <f t="shared" si="15"/>
        <v>0</v>
      </c>
      <c r="CR32" s="285">
        <f t="shared" si="16"/>
        <v>0</v>
      </c>
      <c r="CS32" s="23"/>
      <c r="CT32" s="23"/>
      <c r="CU32" s="177">
        <v>160</v>
      </c>
      <c r="CV32" s="591"/>
      <c r="CW32" s="178"/>
      <c r="CX32" s="177">
        <v>160</v>
      </c>
      <c r="CY32" s="591"/>
      <c r="CZ32" s="178"/>
      <c r="DA32" s="177">
        <v>160</v>
      </c>
      <c r="DB32" s="591"/>
      <c r="DC32" s="178"/>
      <c r="DD32" s="177">
        <v>160</v>
      </c>
      <c r="DE32" s="591"/>
      <c r="DF32" s="178"/>
      <c r="DG32" s="177">
        <v>160</v>
      </c>
      <c r="DH32" s="591"/>
      <c r="DI32" s="178"/>
      <c r="DJ32" s="177">
        <v>160</v>
      </c>
      <c r="DK32" s="591"/>
      <c r="DL32" s="178"/>
      <c r="DM32" s="177">
        <v>160</v>
      </c>
      <c r="DN32" s="591"/>
      <c r="DO32" s="178"/>
      <c r="DP32" s="177">
        <v>160</v>
      </c>
      <c r="DQ32" s="591"/>
      <c r="DR32" s="178"/>
      <c r="DS32" s="282">
        <f t="shared" si="17"/>
        <v>0</v>
      </c>
      <c r="DT32" s="283">
        <f t="shared" si="18"/>
        <v>0</v>
      </c>
      <c r="DU32" s="284">
        <f t="shared" si="19"/>
        <v>0</v>
      </c>
      <c r="DV32" s="285">
        <f t="shared" si="20"/>
        <v>0</v>
      </c>
      <c r="DW32" s="23"/>
      <c r="DX32" s="23"/>
      <c r="DY32" s="177">
        <v>160</v>
      </c>
      <c r="DZ32" s="591"/>
      <c r="EA32" s="178"/>
      <c r="EB32" s="177">
        <v>160</v>
      </c>
      <c r="EC32" s="591"/>
      <c r="ED32" s="178"/>
      <c r="EE32" s="177">
        <v>160</v>
      </c>
      <c r="EF32" s="591"/>
      <c r="EG32" s="178"/>
      <c r="EH32" s="177">
        <v>160</v>
      </c>
      <c r="EI32" s="591"/>
      <c r="EJ32" s="178"/>
      <c r="EK32" s="177">
        <v>160</v>
      </c>
      <c r="EL32" s="591"/>
      <c r="EM32" s="178"/>
      <c r="EN32" s="177">
        <v>160</v>
      </c>
      <c r="EO32" s="591"/>
      <c r="EP32" s="178"/>
      <c r="EQ32" s="177">
        <v>160</v>
      </c>
      <c r="ER32" s="591"/>
      <c r="ES32" s="178"/>
      <c r="ET32" s="177">
        <v>160</v>
      </c>
      <c r="EU32" s="591"/>
      <c r="EV32" s="178"/>
      <c r="EW32" s="282">
        <f t="shared" si="21"/>
        <v>0</v>
      </c>
      <c r="EX32" s="283">
        <f t="shared" si="22"/>
        <v>0</v>
      </c>
      <c r="EY32" s="284">
        <f t="shared" si="23"/>
        <v>0</v>
      </c>
      <c r="EZ32" s="285">
        <f t="shared" si="24"/>
        <v>0</v>
      </c>
      <c r="FA32" s="23"/>
      <c r="FB32" s="23"/>
      <c r="FC32" s="177">
        <v>160</v>
      </c>
      <c r="FD32" s="591"/>
      <c r="FE32" s="178"/>
      <c r="FF32" s="177">
        <v>160</v>
      </c>
      <c r="FG32" s="591"/>
      <c r="FH32" s="178"/>
      <c r="FI32" s="177">
        <v>160</v>
      </c>
      <c r="FJ32" s="591"/>
      <c r="FK32" s="178"/>
      <c r="FL32" s="177">
        <v>160</v>
      </c>
      <c r="FM32" s="591"/>
      <c r="FN32" s="178"/>
      <c r="FO32" s="177">
        <v>160</v>
      </c>
      <c r="FP32" s="591"/>
      <c r="FQ32" s="178"/>
      <c r="FR32" s="177">
        <v>160</v>
      </c>
      <c r="FS32" s="591"/>
      <c r="FT32" s="178"/>
      <c r="FU32" s="177">
        <v>160</v>
      </c>
      <c r="FV32" s="591"/>
      <c r="FW32" s="178"/>
      <c r="FX32" s="177">
        <v>160</v>
      </c>
      <c r="FY32" s="591"/>
      <c r="FZ32" s="178"/>
      <c r="GA32" s="282">
        <f t="shared" si="25"/>
        <v>0</v>
      </c>
      <c r="GB32" s="283">
        <f t="shared" si="26"/>
        <v>0</v>
      </c>
      <c r="GC32" s="284">
        <f t="shared" si="27"/>
        <v>0</v>
      </c>
      <c r="GD32" s="285">
        <f t="shared" si="28"/>
        <v>0</v>
      </c>
      <c r="GE32" s="23"/>
      <c r="GF32" s="23"/>
      <c r="GG32" s="177">
        <v>160</v>
      </c>
      <c r="GH32" s="591"/>
      <c r="GI32" s="178"/>
      <c r="GJ32" s="177">
        <v>160</v>
      </c>
      <c r="GK32" s="591"/>
      <c r="GL32" s="178"/>
      <c r="GM32" s="177">
        <v>160</v>
      </c>
      <c r="GN32" s="591"/>
      <c r="GO32" s="178"/>
      <c r="GP32" s="177">
        <v>160</v>
      </c>
      <c r="GQ32" s="591"/>
      <c r="GR32" s="178"/>
      <c r="GS32" s="177">
        <v>160</v>
      </c>
      <c r="GT32" s="591"/>
      <c r="GU32" s="178"/>
      <c r="GV32" s="177">
        <v>160</v>
      </c>
      <c r="GW32" s="591"/>
      <c r="GX32" s="178"/>
      <c r="GY32" s="177">
        <v>160</v>
      </c>
      <c r="GZ32" s="591"/>
      <c r="HA32" s="178"/>
      <c r="HB32" s="177">
        <v>160</v>
      </c>
      <c r="HC32" s="591"/>
      <c r="HD32" s="178"/>
      <c r="HE32" s="282">
        <f t="shared" si="29"/>
        <v>0</v>
      </c>
      <c r="HF32" s="283">
        <f t="shared" si="30"/>
        <v>0</v>
      </c>
      <c r="HG32" s="284">
        <f t="shared" si="31"/>
        <v>0</v>
      </c>
      <c r="HH32" s="285">
        <f t="shared" si="32"/>
        <v>0</v>
      </c>
      <c r="HI32" s="23"/>
      <c r="HJ32" s="23"/>
      <c r="HK32" s="177">
        <v>160</v>
      </c>
      <c r="HL32" s="591"/>
      <c r="HM32" s="178"/>
      <c r="HN32" s="177">
        <v>160</v>
      </c>
      <c r="HO32" s="591"/>
      <c r="HP32" s="178"/>
      <c r="HQ32" s="177">
        <v>160</v>
      </c>
      <c r="HR32" s="591"/>
      <c r="HS32" s="178"/>
      <c r="HT32" s="177">
        <v>160</v>
      </c>
      <c r="HU32" s="591"/>
      <c r="HV32" s="178"/>
      <c r="HW32" s="177">
        <v>160</v>
      </c>
      <c r="HX32" s="591"/>
      <c r="HY32" s="178"/>
      <c r="HZ32" s="177">
        <v>160</v>
      </c>
      <c r="IA32" s="591"/>
      <c r="IB32" s="178"/>
      <c r="IC32" s="177">
        <v>160</v>
      </c>
      <c r="ID32" s="591"/>
      <c r="IE32" s="178"/>
      <c r="IF32" s="177">
        <v>160</v>
      </c>
      <c r="IG32" s="591"/>
      <c r="IH32" s="178"/>
      <c r="II32" s="282">
        <f t="shared" si="33"/>
        <v>0</v>
      </c>
      <c r="IJ32" s="283">
        <f t="shared" si="34"/>
        <v>0</v>
      </c>
      <c r="IK32" s="284">
        <f t="shared" si="35"/>
        <v>0</v>
      </c>
      <c r="IL32" s="285">
        <f t="shared" si="36"/>
        <v>0</v>
      </c>
      <c r="IM32" s="23"/>
      <c r="IN32" s="23"/>
      <c r="IO32" s="177">
        <v>160</v>
      </c>
      <c r="IP32" s="591"/>
      <c r="IQ32" s="178"/>
      <c r="IR32" s="177">
        <v>160</v>
      </c>
      <c r="IS32" s="591"/>
      <c r="IT32" s="178"/>
      <c r="IU32" s="177">
        <v>160</v>
      </c>
      <c r="IV32" s="591"/>
      <c r="IW32" s="178"/>
      <c r="IX32" s="177">
        <v>160</v>
      </c>
      <c r="IY32" s="591"/>
      <c r="IZ32" s="178"/>
      <c r="JA32" s="177">
        <v>160</v>
      </c>
      <c r="JB32" s="591"/>
      <c r="JC32" s="178"/>
      <c r="JD32" s="177">
        <v>160</v>
      </c>
      <c r="JE32" s="591"/>
      <c r="JF32" s="178"/>
      <c r="JG32" s="177">
        <v>160</v>
      </c>
      <c r="JH32" s="591"/>
      <c r="JI32" s="178"/>
      <c r="JJ32" s="177">
        <v>160</v>
      </c>
      <c r="JK32" s="591"/>
      <c r="JL32" s="178"/>
      <c r="JM32" s="282">
        <f t="shared" si="37"/>
        <v>0</v>
      </c>
      <c r="JN32" s="283">
        <f t="shared" si="38"/>
        <v>0</v>
      </c>
      <c r="JO32" s="284">
        <f t="shared" si="39"/>
        <v>0</v>
      </c>
      <c r="JP32" s="285">
        <f t="shared" si="40"/>
        <v>0</v>
      </c>
      <c r="JQ32" s="23"/>
      <c r="JR32" s="23"/>
      <c r="JS32" s="177">
        <v>160</v>
      </c>
      <c r="JT32" s="591"/>
      <c r="JU32" s="178"/>
      <c r="JV32" s="177">
        <v>160</v>
      </c>
      <c r="JW32" s="591"/>
      <c r="JX32" s="178"/>
      <c r="JY32" s="177">
        <v>160</v>
      </c>
      <c r="JZ32" s="591"/>
      <c r="KA32" s="178"/>
      <c r="KB32" s="177">
        <v>160</v>
      </c>
      <c r="KC32" s="591"/>
      <c r="KD32" s="178"/>
      <c r="KE32" s="177">
        <v>160</v>
      </c>
      <c r="KF32" s="591"/>
      <c r="KG32" s="178"/>
      <c r="KH32" s="177">
        <v>160</v>
      </c>
      <c r="KI32" s="591"/>
      <c r="KJ32" s="178"/>
      <c r="KK32" s="177">
        <v>160</v>
      </c>
      <c r="KL32" s="591"/>
      <c r="KM32" s="178"/>
      <c r="KN32" s="177">
        <v>160</v>
      </c>
      <c r="KO32" s="591"/>
      <c r="KP32" s="178"/>
      <c r="KQ32" s="282">
        <f t="shared" si="41"/>
        <v>0</v>
      </c>
      <c r="KR32" s="283">
        <f t="shared" si="42"/>
        <v>0</v>
      </c>
      <c r="KS32" s="284">
        <f t="shared" si="43"/>
        <v>0</v>
      </c>
      <c r="KT32" s="285">
        <f t="shared" si="44"/>
        <v>0</v>
      </c>
      <c r="KU32" s="23"/>
      <c r="KV32" s="23"/>
      <c r="KW32" s="589" t="s">
        <v>300</v>
      </c>
      <c r="KX32" s="595">
        <v>160</v>
      </c>
      <c r="KY32" s="591"/>
      <c r="KZ32" s="178"/>
      <c r="LA32" s="282">
        <f t="shared" si="45"/>
        <v>0</v>
      </c>
      <c r="LB32" s="285">
        <f t="shared" si="0"/>
        <v>0</v>
      </c>
      <c r="LC32" s="284">
        <f t="shared" si="46"/>
        <v>0</v>
      </c>
      <c r="LD32" s="285">
        <f t="shared" si="47"/>
        <v>0</v>
      </c>
      <c r="LE32" s="592"/>
      <c r="LF32" s="23"/>
      <c r="LG32" s="23"/>
      <c r="LH32" s="278">
        <f t="shared" si="1"/>
        <v>0</v>
      </c>
      <c r="LI32" s="279">
        <f t="shared" si="2"/>
        <v>0</v>
      </c>
      <c r="LJ32" s="284">
        <f t="shared" si="3"/>
        <v>0</v>
      </c>
      <c r="LK32" s="285">
        <f t="shared" si="4"/>
        <v>0</v>
      </c>
      <c r="LL32" s="280">
        <f t="shared" si="5"/>
        <v>0</v>
      </c>
      <c r="LM32" s="281">
        <f t="shared" si="6"/>
        <v>0</v>
      </c>
      <c r="LN32" s="284">
        <f t="shared" si="7"/>
        <v>0</v>
      </c>
      <c r="LO32" s="283">
        <f t="shared" si="8"/>
        <v>0</v>
      </c>
      <c r="LP32" s="420">
        <f t="shared" si="48"/>
        <v>0</v>
      </c>
      <c r="LQ32" s="382">
        <f t="shared" si="49"/>
        <v>0</v>
      </c>
      <c r="LR32" s="423" t="s">
        <v>343</v>
      </c>
      <c r="LS32" s="387" t="s">
        <v>343</v>
      </c>
      <c r="LT32" s="420">
        <f t="shared" si="50"/>
        <v>0</v>
      </c>
      <c r="LU32" s="382">
        <f t="shared" si="51"/>
        <v>0</v>
      </c>
      <c r="LV32" s="26"/>
      <c r="LW32" s="26"/>
      <c r="LX32" s="23"/>
      <c r="MD32" s="26"/>
    </row>
    <row r="33" spans="1:342" s="26" customFormat="1" ht="16.5" customHeight="1" x14ac:dyDescent="0.25">
      <c r="B33" s="121" t="s">
        <v>23</v>
      </c>
      <c r="C33" s="1064"/>
      <c r="D33" s="1065"/>
      <c r="E33" s="327"/>
      <c r="F33" s="328"/>
      <c r="G33" s="329"/>
      <c r="H33" s="125"/>
      <c r="I33" s="115">
        <f>INT(ROUND(F33,2)*(IF(RIGHT(G33,1)="*",data!$J$3*H33+(IF(H33&gt;0, data!$K$3,0)),(IF(G33&gt;0,data!$J$3*RIGHT(G33,5)+data!$K$3,0)))))</f>
        <v>0</v>
      </c>
      <c r="J33" s="115">
        <f>IF(E33&gt;0,I33*E33,0)</f>
        <v>0</v>
      </c>
      <c r="K33" s="323"/>
      <c r="L33" s="322"/>
      <c r="M33" s="115">
        <f>INT(ROUND(F33,2)*(IF(J33&gt;0,(IF(K33="ano",data!$J$6,0)),0)))</f>
        <v>0</v>
      </c>
      <c r="N33" s="117">
        <f>IF(L33&gt;E33,M33*E33,M33*L33)</f>
        <v>0</v>
      </c>
      <c r="O33" s="126">
        <f>J33+N33</f>
        <v>0</v>
      </c>
      <c r="Q33" s="119" t="str">
        <f>IF(O33&gt;0,1,"")</f>
        <v/>
      </c>
      <c r="R33" s="120" t="s">
        <v>343</v>
      </c>
      <c r="S33" s="391" t="str">
        <f t="shared" si="52"/>
        <v/>
      </c>
      <c r="T33" s="26">
        <f>IF(O33&gt;0,IF(ISTEXT(C33)=TRUE,0,1),0)</f>
        <v>0</v>
      </c>
      <c r="U33" s="26">
        <f>IF(H33&gt;0,IF(RIGHT(G33,1)="*",0,1),0)</f>
        <v>0</v>
      </c>
      <c r="V33" s="26">
        <f>IF(OR(G33=data!$I$18,G33=data!$I$19,G33=data!$I$20,G33=data!$I$21,G33=data!$I$22,G33=data!$I$23,G33=data!$I$24,G33=data!$I$25,G33=data!$I$26,G33=data!$I$27,G33=data!$I$28,G33=data!$I$29,G33=data!$I$30,G33=data!$I$31,G33=data!$I$32,G33=data!$I$33,G33=data!$I$34,G33=data!$I$35,G33=data!$I$36,G33=data!$I$37,G33=data!$I$38,G33=data!$I$39,G33=data!$I$40,G33=data!$I$41,G33=data!$I$42,G33=data!$I$43,G33=data!$I$44),1,0)</f>
        <v>0</v>
      </c>
      <c r="X33" s="179" t="s">
        <v>300</v>
      </c>
      <c r="Y33" s="10"/>
      <c r="Z33" s="10"/>
      <c r="AA33" s="171">
        <v>160</v>
      </c>
      <c r="AB33" s="336"/>
      <c r="AC33" s="227"/>
      <c r="AD33" s="171">
        <v>160</v>
      </c>
      <c r="AE33" s="336"/>
      <c r="AF33" s="227"/>
      <c r="AG33" s="171">
        <v>160</v>
      </c>
      <c r="AH33" s="336"/>
      <c r="AI33" s="227"/>
      <c r="AJ33" s="171">
        <v>160</v>
      </c>
      <c r="AK33" s="336"/>
      <c r="AL33" s="227"/>
      <c r="AM33" s="171">
        <v>160</v>
      </c>
      <c r="AN33" s="336"/>
      <c r="AO33" s="227"/>
      <c r="AP33" s="171">
        <v>160</v>
      </c>
      <c r="AQ33" s="336"/>
      <c r="AR33" s="227"/>
      <c r="AS33" s="171">
        <v>160</v>
      </c>
      <c r="AT33" s="336"/>
      <c r="AU33" s="227"/>
      <c r="AV33" s="171">
        <v>160</v>
      </c>
      <c r="AW33" s="336"/>
      <c r="AX33" s="227"/>
      <c r="AY33" s="171">
        <v>160</v>
      </c>
      <c r="AZ33" s="336"/>
      <c r="BA33" s="227"/>
      <c r="BB33" s="171">
        <v>160</v>
      </c>
      <c r="BC33" s="336"/>
      <c r="BD33" s="227"/>
      <c r="BE33" s="171">
        <v>160</v>
      </c>
      <c r="BF33" s="336"/>
      <c r="BG33" s="227"/>
      <c r="BH33" s="171">
        <v>160</v>
      </c>
      <c r="BI33" s="336"/>
      <c r="BJ33" s="227"/>
      <c r="BK33" s="374">
        <f t="shared" si="9"/>
        <v>0</v>
      </c>
      <c r="BL33" s="285">
        <f t="shared" si="10"/>
        <v>0</v>
      </c>
      <c r="BM33" s="284">
        <f t="shared" si="11"/>
        <v>0</v>
      </c>
      <c r="BN33" s="285">
        <f t="shared" si="12"/>
        <v>0</v>
      </c>
      <c r="BO33" s="4"/>
      <c r="BP33" s="4"/>
      <c r="BQ33" s="167">
        <v>160</v>
      </c>
      <c r="BR33" s="335"/>
      <c r="BS33" s="180"/>
      <c r="BT33" s="167">
        <v>160</v>
      </c>
      <c r="BU33" s="335"/>
      <c r="BV33" s="180"/>
      <c r="BW33" s="167">
        <v>160</v>
      </c>
      <c r="BX33" s="335"/>
      <c r="BY33" s="180"/>
      <c r="BZ33" s="167">
        <v>160</v>
      </c>
      <c r="CA33" s="335"/>
      <c r="CB33" s="180"/>
      <c r="CC33" s="167">
        <v>160</v>
      </c>
      <c r="CD33" s="335"/>
      <c r="CE33" s="180"/>
      <c r="CF33" s="167">
        <v>160</v>
      </c>
      <c r="CG33" s="335"/>
      <c r="CH33" s="180"/>
      <c r="CI33" s="167">
        <v>160</v>
      </c>
      <c r="CJ33" s="335"/>
      <c r="CK33" s="180"/>
      <c r="CL33" s="167">
        <v>160</v>
      </c>
      <c r="CM33" s="335"/>
      <c r="CN33" s="180"/>
      <c r="CO33" s="282">
        <f t="shared" si="13"/>
        <v>0</v>
      </c>
      <c r="CP33" s="283">
        <f t="shared" si="14"/>
        <v>0</v>
      </c>
      <c r="CQ33" s="284">
        <f t="shared" si="15"/>
        <v>0</v>
      </c>
      <c r="CR33" s="285">
        <f t="shared" si="16"/>
        <v>0</v>
      </c>
      <c r="CS33" s="4"/>
      <c r="CT33" s="4"/>
      <c r="CU33" s="167">
        <v>160</v>
      </c>
      <c r="CV33" s="335"/>
      <c r="CW33" s="180"/>
      <c r="CX33" s="167">
        <v>160</v>
      </c>
      <c r="CY33" s="335"/>
      <c r="CZ33" s="180"/>
      <c r="DA33" s="167">
        <v>160</v>
      </c>
      <c r="DB33" s="335"/>
      <c r="DC33" s="180"/>
      <c r="DD33" s="167">
        <v>160</v>
      </c>
      <c r="DE33" s="335"/>
      <c r="DF33" s="180"/>
      <c r="DG33" s="167">
        <v>160</v>
      </c>
      <c r="DH33" s="335"/>
      <c r="DI33" s="180"/>
      <c r="DJ33" s="167">
        <v>160</v>
      </c>
      <c r="DK33" s="335"/>
      <c r="DL33" s="180"/>
      <c r="DM33" s="167">
        <v>160</v>
      </c>
      <c r="DN33" s="335"/>
      <c r="DO33" s="180"/>
      <c r="DP33" s="167">
        <v>160</v>
      </c>
      <c r="DQ33" s="335"/>
      <c r="DR33" s="180"/>
      <c r="DS33" s="282">
        <f t="shared" si="17"/>
        <v>0</v>
      </c>
      <c r="DT33" s="283">
        <f t="shared" si="18"/>
        <v>0</v>
      </c>
      <c r="DU33" s="284">
        <f t="shared" si="19"/>
        <v>0</v>
      </c>
      <c r="DV33" s="285">
        <f t="shared" si="20"/>
        <v>0</v>
      </c>
      <c r="DW33" s="4"/>
      <c r="DX33" s="4"/>
      <c r="DY33" s="167">
        <v>160</v>
      </c>
      <c r="DZ33" s="335"/>
      <c r="EA33" s="180"/>
      <c r="EB33" s="167">
        <v>160</v>
      </c>
      <c r="EC33" s="335"/>
      <c r="ED33" s="180"/>
      <c r="EE33" s="167">
        <v>160</v>
      </c>
      <c r="EF33" s="335"/>
      <c r="EG33" s="180"/>
      <c r="EH33" s="167">
        <v>160</v>
      </c>
      <c r="EI33" s="335"/>
      <c r="EJ33" s="180"/>
      <c r="EK33" s="167">
        <v>160</v>
      </c>
      <c r="EL33" s="335"/>
      <c r="EM33" s="180"/>
      <c r="EN33" s="167">
        <v>160</v>
      </c>
      <c r="EO33" s="335"/>
      <c r="EP33" s="180"/>
      <c r="EQ33" s="167">
        <v>160</v>
      </c>
      <c r="ER33" s="335"/>
      <c r="ES33" s="180"/>
      <c r="ET33" s="167">
        <v>160</v>
      </c>
      <c r="EU33" s="335"/>
      <c r="EV33" s="180"/>
      <c r="EW33" s="282">
        <f t="shared" si="21"/>
        <v>0</v>
      </c>
      <c r="EX33" s="283">
        <f t="shared" si="22"/>
        <v>0</v>
      </c>
      <c r="EY33" s="284">
        <f t="shared" si="23"/>
        <v>0</v>
      </c>
      <c r="EZ33" s="285">
        <f t="shared" si="24"/>
        <v>0</v>
      </c>
      <c r="FA33" s="4"/>
      <c r="FB33" s="4"/>
      <c r="FC33" s="167">
        <v>160</v>
      </c>
      <c r="FD33" s="335"/>
      <c r="FE33" s="180"/>
      <c r="FF33" s="167">
        <v>160</v>
      </c>
      <c r="FG33" s="335"/>
      <c r="FH33" s="180"/>
      <c r="FI33" s="167">
        <v>160</v>
      </c>
      <c r="FJ33" s="335"/>
      <c r="FK33" s="180"/>
      <c r="FL33" s="167">
        <v>160</v>
      </c>
      <c r="FM33" s="335"/>
      <c r="FN33" s="180"/>
      <c r="FO33" s="167">
        <v>160</v>
      </c>
      <c r="FP33" s="335"/>
      <c r="FQ33" s="180"/>
      <c r="FR33" s="167">
        <v>160</v>
      </c>
      <c r="FS33" s="335"/>
      <c r="FT33" s="180"/>
      <c r="FU33" s="167">
        <v>160</v>
      </c>
      <c r="FV33" s="335"/>
      <c r="FW33" s="180"/>
      <c r="FX33" s="167">
        <v>160</v>
      </c>
      <c r="FY33" s="335"/>
      <c r="FZ33" s="180"/>
      <c r="GA33" s="282">
        <f t="shared" si="25"/>
        <v>0</v>
      </c>
      <c r="GB33" s="283">
        <f t="shared" si="26"/>
        <v>0</v>
      </c>
      <c r="GC33" s="284">
        <f t="shared" si="27"/>
        <v>0</v>
      </c>
      <c r="GD33" s="285">
        <f t="shared" si="28"/>
        <v>0</v>
      </c>
      <c r="GE33" s="4"/>
      <c r="GF33" s="4"/>
      <c r="GG33" s="167">
        <v>160</v>
      </c>
      <c r="GH33" s="335"/>
      <c r="GI33" s="180"/>
      <c r="GJ33" s="167">
        <v>160</v>
      </c>
      <c r="GK33" s="335"/>
      <c r="GL33" s="180"/>
      <c r="GM33" s="167">
        <v>160</v>
      </c>
      <c r="GN33" s="335"/>
      <c r="GO33" s="180"/>
      <c r="GP33" s="167">
        <v>160</v>
      </c>
      <c r="GQ33" s="335"/>
      <c r="GR33" s="180"/>
      <c r="GS33" s="167">
        <v>160</v>
      </c>
      <c r="GT33" s="335"/>
      <c r="GU33" s="180"/>
      <c r="GV33" s="167">
        <v>160</v>
      </c>
      <c r="GW33" s="335"/>
      <c r="GX33" s="180"/>
      <c r="GY33" s="167">
        <v>160</v>
      </c>
      <c r="GZ33" s="335"/>
      <c r="HA33" s="180"/>
      <c r="HB33" s="167">
        <v>160</v>
      </c>
      <c r="HC33" s="335"/>
      <c r="HD33" s="180"/>
      <c r="HE33" s="282">
        <f t="shared" si="29"/>
        <v>0</v>
      </c>
      <c r="HF33" s="283">
        <f t="shared" si="30"/>
        <v>0</v>
      </c>
      <c r="HG33" s="284">
        <f t="shared" si="31"/>
        <v>0</v>
      </c>
      <c r="HH33" s="285">
        <f t="shared" si="32"/>
        <v>0</v>
      </c>
      <c r="HI33" s="4"/>
      <c r="HJ33" s="4"/>
      <c r="HK33" s="167">
        <v>160</v>
      </c>
      <c r="HL33" s="335"/>
      <c r="HM33" s="180"/>
      <c r="HN33" s="167">
        <v>160</v>
      </c>
      <c r="HO33" s="335"/>
      <c r="HP33" s="180"/>
      <c r="HQ33" s="167">
        <v>160</v>
      </c>
      <c r="HR33" s="335"/>
      <c r="HS33" s="180"/>
      <c r="HT33" s="167">
        <v>160</v>
      </c>
      <c r="HU33" s="335"/>
      <c r="HV33" s="180"/>
      <c r="HW33" s="167">
        <v>160</v>
      </c>
      <c r="HX33" s="335"/>
      <c r="HY33" s="180"/>
      <c r="HZ33" s="167">
        <v>160</v>
      </c>
      <c r="IA33" s="335"/>
      <c r="IB33" s="180"/>
      <c r="IC33" s="167">
        <v>160</v>
      </c>
      <c r="ID33" s="335"/>
      <c r="IE33" s="180"/>
      <c r="IF33" s="167">
        <v>160</v>
      </c>
      <c r="IG33" s="335"/>
      <c r="IH33" s="180"/>
      <c r="II33" s="282">
        <f t="shared" si="33"/>
        <v>0</v>
      </c>
      <c r="IJ33" s="283">
        <f t="shared" si="34"/>
        <v>0</v>
      </c>
      <c r="IK33" s="284">
        <f t="shared" si="35"/>
        <v>0</v>
      </c>
      <c r="IL33" s="285">
        <f t="shared" si="36"/>
        <v>0</v>
      </c>
      <c r="IM33" s="4"/>
      <c r="IN33" s="4"/>
      <c r="IO33" s="167">
        <v>160</v>
      </c>
      <c r="IP33" s="335"/>
      <c r="IQ33" s="180"/>
      <c r="IR33" s="167">
        <v>160</v>
      </c>
      <c r="IS33" s="335"/>
      <c r="IT33" s="180"/>
      <c r="IU33" s="167">
        <v>160</v>
      </c>
      <c r="IV33" s="335"/>
      <c r="IW33" s="180"/>
      <c r="IX33" s="167">
        <v>160</v>
      </c>
      <c r="IY33" s="335"/>
      <c r="IZ33" s="180"/>
      <c r="JA33" s="167">
        <v>160</v>
      </c>
      <c r="JB33" s="335"/>
      <c r="JC33" s="180"/>
      <c r="JD33" s="167">
        <v>160</v>
      </c>
      <c r="JE33" s="335"/>
      <c r="JF33" s="180"/>
      <c r="JG33" s="167">
        <v>160</v>
      </c>
      <c r="JH33" s="335"/>
      <c r="JI33" s="180"/>
      <c r="JJ33" s="167">
        <v>160</v>
      </c>
      <c r="JK33" s="335"/>
      <c r="JL33" s="180"/>
      <c r="JM33" s="282">
        <f t="shared" si="37"/>
        <v>0</v>
      </c>
      <c r="JN33" s="283">
        <f t="shared" si="38"/>
        <v>0</v>
      </c>
      <c r="JO33" s="284">
        <f t="shared" si="39"/>
        <v>0</v>
      </c>
      <c r="JP33" s="285">
        <f t="shared" si="40"/>
        <v>0</v>
      </c>
      <c r="JQ33" s="4"/>
      <c r="JR33" s="4"/>
      <c r="JS33" s="167">
        <v>160</v>
      </c>
      <c r="JT33" s="335"/>
      <c r="JU33" s="180"/>
      <c r="JV33" s="167">
        <v>160</v>
      </c>
      <c r="JW33" s="335"/>
      <c r="JX33" s="180"/>
      <c r="JY33" s="167">
        <v>160</v>
      </c>
      <c r="JZ33" s="335"/>
      <c r="KA33" s="180"/>
      <c r="KB33" s="167">
        <v>160</v>
      </c>
      <c r="KC33" s="335"/>
      <c r="KD33" s="180"/>
      <c r="KE33" s="167">
        <v>160</v>
      </c>
      <c r="KF33" s="335"/>
      <c r="KG33" s="180"/>
      <c r="KH33" s="167">
        <v>160</v>
      </c>
      <c r="KI33" s="335"/>
      <c r="KJ33" s="180"/>
      <c r="KK33" s="167">
        <v>160</v>
      </c>
      <c r="KL33" s="335"/>
      <c r="KM33" s="180"/>
      <c r="KN33" s="167">
        <v>160</v>
      </c>
      <c r="KO33" s="335"/>
      <c r="KP33" s="180"/>
      <c r="KQ33" s="282">
        <f t="shared" si="41"/>
        <v>0</v>
      </c>
      <c r="KR33" s="283">
        <f t="shared" si="42"/>
        <v>0</v>
      </c>
      <c r="KS33" s="284">
        <f t="shared" si="43"/>
        <v>0</v>
      </c>
      <c r="KT33" s="285">
        <f t="shared" si="44"/>
        <v>0</v>
      </c>
      <c r="KU33" s="4"/>
      <c r="KV33" s="4"/>
      <c r="KW33" s="287" t="s">
        <v>300</v>
      </c>
      <c r="KX33" s="365">
        <v>160</v>
      </c>
      <c r="KY33" s="335"/>
      <c r="KZ33" s="180"/>
      <c r="LA33" s="282">
        <f t="shared" si="45"/>
        <v>0</v>
      </c>
      <c r="LB33" s="285">
        <f t="shared" si="0"/>
        <v>0</v>
      </c>
      <c r="LC33" s="284">
        <f t="shared" si="46"/>
        <v>0</v>
      </c>
      <c r="LD33" s="285">
        <f t="shared" si="47"/>
        <v>0</v>
      </c>
      <c r="LE33" s="297"/>
      <c r="LF33" s="4"/>
      <c r="LG33" s="4"/>
      <c r="LH33" s="278">
        <f t="shared" si="1"/>
        <v>0</v>
      </c>
      <c r="LI33" s="279">
        <f t="shared" si="2"/>
        <v>0</v>
      </c>
      <c r="LJ33" s="284">
        <f t="shared" si="3"/>
        <v>0</v>
      </c>
      <c r="LK33" s="285">
        <f t="shared" si="4"/>
        <v>0</v>
      </c>
      <c r="LL33" s="280">
        <f t="shared" si="5"/>
        <v>0</v>
      </c>
      <c r="LM33" s="281">
        <f t="shared" si="6"/>
        <v>0</v>
      </c>
      <c r="LN33" s="284">
        <f t="shared" si="7"/>
        <v>0</v>
      </c>
      <c r="LO33" s="283">
        <f t="shared" si="8"/>
        <v>0</v>
      </c>
      <c r="LP33" s="420">
        <f t="shared" si="48"/>
        <v>0</v>
      </c>
      <c r="LQ33" s="382">
        <f t="shared" si="49"/>
        <v>0</v>
      </c>
      <c r="LR33" s="423" t="s">
        <v>343</v>
      </c>
      <c r="LS33" s="387" t="s">
        <v>343</v>
      </c>
      <c r="LT33" s="420">
        <f t="shared" si="50"/>
        <v>0</v>
      </c>
      <c r="LU33" s="382">
        <f t="shared" si="51"/>
        <v>0</v>
      </c>
      <c r="LX33" s="4"/>
    </row>
    <row r="34" spans="1:342" s="28" customFormat="1" ht="15" hidden="1" customHeight="1" x14ac:dyDescent="0.25">
      <c r="A34" s="26"/>
      <c r="B34" s="121"/>
      <c r="C34" s="604"/>
      <c r="D34" s="605"/>
      <c r="E34" s="609"/>
      <c r="F34" s="607"/>
      <c r="G34" s="608"/>
      <c r="H34" s="122"/>
      <c r="I34" s="115">
        <f>INT(ROUND(F34,2)*(IF(RIGHT(G34,1)="*",data!$J$3*H34+(IF(H34&gt;0, data!$K$3,0)),(IF(G34&gt;0,data!$J$3*RIGHT(G34,5)+data!$K$3,0)))))</f>
        <v>0</v>
      </c>
      <c r="J34" s="115"/>
      <c r="K34" s="560"/>
      <c r="L34" s="553"/>
      <c r="M34" s="115">
        <f>INT(ROUND(F34,2)*(IF(J34&gt;0,(IF(K34="ano",data!$J$6,0)),0)))</f>
        <v>0</v>
      </c>
      <c r="N34" s="117"/>
      <c r="O34" s="126"/>
      <c r="P34" s="26"/>
      <c r="Q34" s="119"/>
      <c r="R34" s="120" t="s">
        <v>343</v>
      </c>
      <c r="S34" s="391"/>
      <c r="V34" s="26">
        <f>IF(OR(G34=data!$I$18,G34=data!$I$19,G34=data!$I$20,G34=data!$I$21,G34=data!$I$22,G34=data!$I$23,G34=data!$I$24,G34=data!$I$25,G34=data!$I$26,G34=data!$I$27,G34=data!$I$28,G34=data!$I$29,G34=data!$I$30,G34=data!$I$31,G34=data!$I$32,G34=data!$I$33,G34=data!$I$34,G34=data!$I$35,G34=data!$I$36,G34=data!$I$37,G34=data!$I$38,G34=data!$I$39,G34=data!$I$40,G34=data!$I$41,G34=data!$I$42,G34=data!$I$43,G34=data!$I$44),1,0)</f>
        <v>0</v>
      </c>
      <c r="W34" s="26"/>
      <c r="X34" s="176" t="s">
        <v>300</v>
      </c>
      <c r="Y34" s="10"/>
      <c r="Z34" s="10"/>
      <c r="AA34" s="578">
        <v>160</v>
      </c>
      <c r="AB34" s="579"/>
      <c r="AC34" s="580"/>
      <c r="AD34" s="578">
        <v>160</v>
      </c>
      <c r="AE34" s="579"/>
      <c r="AF34" s="580"/>
      <c r="AG34" s="578">
        <v>160</v>
      </c>
      <c r="AH34" s="579"/>
      <c r="AI34" s="580"/>
      <c r="AJ34" s="578">
        <v>160</v>
      </c>
      <c r="AK34" s="579"/>
      <c r="AL34" s="580"/>
      <c r="AM34" s="578">
        <v>160</v>
      </c>
      <c r="AN34" s="579"/>
      <c r="AO34" s="580"/>
      <c r="AP34" s="578">
        <v>160</v>
      </c>
      <c r="AQ34" s="579"/>
      <c r="AR34" s="580"/>
      <c r="AS34" s="578">
        <v>160</v>
      </c>
      <c r="AT34" s="579"/>
      <c r="AU34" s="580"/>
      <c r="AV34" s="578">
        <v>160</v>
      </c>
      <c r="AW34" s="579"/>
      <c r="AX34" s="580"/>
      <c r="AY34" s="578">
        <v>160</v>
      </c>
      <c r="AZ34" s="579"/>
      <c r="BA34" s="580"/>
      <c r="BB34" s="578">
        <v>160</v>
      </c>
      <c r="BC34" s="579"/>
      <c r="BD34" s="580"/>
      <c r="BE34" s="578">
        <v>160</v>
      </c>
      <c r="BF34" s="579"/>
      <c r="BG34" s="580"/>
      <c r="BH34" s="578">
        <v>160</v>
      </c>
      <c r="BI34" s="579"/>
      <c r="BJ34" s="580"/>
      <c r="BK34" s="374">
        <f t="shared" si="9"/>
        <v>0</v>
      </c>
      <c r="BL34" s="285">
        <f t="shared" si="10"/>
        <v>0</v>
      </c>
      <c r="BM34" s="284">
        <f t="shared" si="11"/>
        <v>0</v>
      </c>
      <c r="BN34" s="285">
        <f t="shared" si="12"/>
        <v>0</v>
      </c>
      <c r="BO34" s="23"/>
      <c r="BP34" s="23"/>
      <c r="BQ34" s="177">
        <v>160</v>
      </c>
      <c r="BR34" s="591"/>
      <c r="BS34" s="178"/>
      <c r="BT34" s="177">
        <v>160</v>
      </c>
      <c r="BU34" s="591"/>
      <c r="BV34" s="178"/>
      <c r="BW34" s="177">
        <v>160</v>
      </c>
      <c r="BX34" s="591"/>
      <c r="BY34" s="178"/>
      <c r="BZ34" s="177">
        <v>160</v>
      </c>
      <c r="CA34" s="591"/>
      <c r="CB34" s="178"/>
      <c r="CC34" s="177">
        <v>160</v>
      </c>
      <c r="CD34" s="591"/>
      <c r="CE34" s="178"/>
      <c r="CF34" s="177">
        <v>160</v>
      </c>
      <c r="CG34" s="591"/>
      <c r="CH34" s="178"/>
      <c r="CI34" s="177">
        <v>160</v>
      </c>
      <c r="CJ34" s="591"/>
      <c r="CK34" s="178"/>
      <c r="CL34" s="177">
        <v>160</v>
      </c>
      <c r="CM34" s="591"/>
      <c r="CN34" s="178"/>
      <c r="CO34" s="282">
        <f t="shared" si="13"/>
        <v>0</v>
      </c>
      <c r="CP34" s="283">
        <f t="shared" si="14"/>
        <v>0</v>
      </c>
      <c r="CQ34" s="284">
        <f t="shared" si="15"/>
        <v>0</v>
      </c>
      <c r="CR34" s="285">
        <f t="shared" si="16"/>
        <v>0</v>
      </c>
      <c r="CS34" s="23"/>
      <c r="CT34" s="23"/>
      <c r="CU34" s="177">
        <v>160</v>
      </c>
      <c r="CV34" s="591"/>
      <c r="CW34" s="178"/>
      <c r="CX34" s="177">
        <v>160</v>
      </c>
      <c r="CY34" s="591"/>
      <c r="CZ34" s="178"/>
      <c r="DA34" s="177">
        <v>160</v>
      </c>
      <c r="DB34" s="591"/>
      <c r="DC34" s="178"/>
      <c r="DD34" s="177">
        <v>160</v>
      </c>
      <c r="DE34" s="591"/>
      <c r="DF34" s="178"/>
      <c r="DG34" s="177">
        <v>160</v>
      </c>
      <c r="DH34" s="591"/>
      <c r="DI34" s="178"/>
      <c r="DJ34" s="177">
        <v>160</v>
      </c>
      <c r="DK34" s="591"/>
      <c r="DL34" s="178"/>
      <c r="DM34" s="177">
        <v>160</v>
      </c>
      <c r="DN34" s="591"/>
      <c r="DO34" s="178"/>
      <c r="DP34" s="177">
        <v>160</v>
      </c>
      <c r="DQ34" s="591"/>
      <c r="DR34" s="178"/>
      <c r="DS34" s="282">
        <f t="shared" si="17"/>
        <v>0</v>
      </c>
      <c r="DT34" s="283">
        <f t="shared" si="18"/>
        <v>0</v>
      </c>
      <c r="DU34" s="284">
        <f t="shared" si="19"/>
        <v>0</v>
      </c>
      <c r="DV34" s="285">
        <f t="shared" si="20"/>
        <v>0</v>
      </c>
      <c r="DW34" s="23"/>
      <c r="DX34" s="23"/>
      <c r="DY34" s="177">
        <v>160</v>
      </c>
      <c r="DZ34" s="591"/>
      <c r="EA34" s="178"/>
      <c r="EB34" s="177">
        <v>160</v>
      </c>
      <c r="EC34" s="591"/>
      <c r="ED34" s="178"/>
      <c r="EE34" s="177">
        <v>160</v>
      </c>
      <c r="EF34" s="591"/>
      <c r="EG34" s="178"/>
      <c r="EH34" s="177">
        <v>160</v>
      </c>
      <c r="EI34" s="591"/>
      <c r="EJ34" s="178"/>
      <c r="EK34" s="177">
        <v>160</v>
      </c>
      <c r="EL34" s="591"/>
      <c r="EM34" s="178"/>
      <c r="EN34" s="177">
        <v>160</v>
      </c>
      <c r="EO34" s="591"/>
      <c r="EP34" s="178"/>
      <c r="EQ34" s="177">
        <v>160</v>
      </c>
      <c r="ER34" s="591"/>
      <c r="ES34" s="178"/>
      <c r="ET34" s="177">
        <v>160</v>
      </c>
      <c r="EU34" s="591"/>
      <c r="EV34" s="178"/>
      <c r="EW34" s="282">
        <f t="shared" si="21"/>
        <v>0</v>
      </c>
      <c r="EX34" s="283">
        <f t="shared" si="22"/>
        <v>0</v>
      </c>
      <c r="EY34" s="284">
        <f t="shared" si="23"/>
        <v>0</v>
      </c>
      <c r="EZ34" s="285">
        <f t="shared" si="24"/>
        <v>0</v>
      </c>
      <c r="FA34" s="23"/>
      <c r="FB34" s="23"/>
      <c r="FC34" s="177">
        <v>160</v>
      </c>
      <c r="FD34" s="591"/>
      <c r="FE34" s="178"/>
      <c r="FF34" s="177">
        <v>160</v>
      </c>
      <c r="FG34" s="591"/>
      <c r="FH34" s="178"/>
      <c r="FI34" s="177">
        <v>160</v>
      </c>
      <c r="FJ34" s="591"/>
      <c r="FK34" s="178"/>
      <c r="FL34" s="177">
        <v>160</v>
      </c>
      <c r="FM34" s="591"/>
      <c r="FN34" s="178"/>
      <c r="FO34" s="177">
        <v>160</v>
      </c>
      <c r="FP34" s="591"/>
      <c r="FQ34" s="178"/>
      <c r="FR34" s="177">
        <v>160</v>
      </c>
      <c r="FS34" s="591"/>
      <c r="FT34" s="178"/>
      <c r="FU34" s="177">
        <v>160</v>
      </c>
      <c r="FV34" s="591"/>
      <c r="FW34" s="178"/>
      <c r="FX34" s="177">
        <v>160</v>
      </c>
      <c r="FY34" s="591"/>
      <c r="FZ34" s="178"/>
      <c r="GA34" s="282">
        <f t="shared" si="25"/>
        <v>0</v>
      </c>
      <c r="GB34" s="283">
        <f t="shared" si="26"/>
        <v>0</v>
      </c>
      <c r="GC34" s="284">
        <f t="shared" si="27"/>
        <v>0</v>
      </c>
      <c r="GD34" s="285">
        <f t="shared" si="28"/>
        <v>0</v>
      </c>
      <c r="GE34" s="23"/>
      <c r="GF34" s="23"/>
      <c r="GG34" s="177">
        <v>160</v>
      </c>
      <c r="GH34" s="591"/>
      <c r="GI34" s="178"/>
      <c r="GJ34" s="177">
        <v>160</v>
      </c>
      <c r="GK34" s="591"/>
      <c r="GL34" s="178"/>
      <c r="GM34" s="177">
        <v>160</v>
      </c>
      <c r="GN34" s="591"/>
      <c r="GO34" s="178"/>
      <c r="GP34" s="177">
        <v>160</v>
      </c>
      <c r="GQ34" s="591"/>
      <c r="GR34" s="178"/>
      <c r="GS34" s="177">
        <v>160</v>
      </c>
      <c r="GT34" s="591"/>
      <c r="GU34" s="178"/>
      <c r="GV34" s="177">
        <v>160</v>
      </c>
      <c r="GW34" s="591"/>
      <c r="GX34" s="178"/>
      <c r="GY34" s="177">
        <v>160</v>
      </c>
      <c r="GZ34" s="591"/>
      <c r="HA34" s="178"/>
      <c r="HB34" s="177">
        <v>160</v>
      </c>
      <c r="HC34" s="591"/>
      <c r="HD34" s="178"/>
      <c r="HE34" s="282">
        <f t="shared" si="29"/>
        <v>0</v>
      </c>
      <c r="HF34" s="283">
        <f t="shared" si="30"/>
        <v>0</v>
      </c>
      <c r="HG34" s="284">
        <f t="shared" si="31"/>
        <v>0</v>
      </c>
      <c r="HH34" s="285">
        <f t="shared" si="32"/>
        <v>0</v>
      </c>
      <c r="HI34" s="23"/>
      <c r="HJ34" s="23"/>
      <c r="HK34" s="177">
        <v>160</v>
      </c>
      <c r="HL34" s="591"/>
      <c r="HM34" s="178"/>
      <c r="HN34" s="177">
        <v>160</v>
      </c>
      <c r="HO34" s="591"/>
      <c r="HP34" s="178"/>
      <c r="HQ34" s="177">
        <v>160</v>
      </c>
      <c r="HR34" s="591"/>
      <c r="HS34" s="178"/>
      <c r="HT34" s="177">
        <v>160</v>
      </c>
      <c r="HU34" s="591"/>
      <c r="HV34" s="178"/>
      <c r="HW34" s="177">
        <v>160</v>
      </c>
      <c r="HX34" s="591"/>
      <c r="HY34" s="178"/>
      <c r="HZ34" s="177">
        <v>160</v>
      </c>
      <c r="IA34" s="591"/>
      <c r="IB34" s="178"/>
      <c r="IC34" s="177">
        <v>160</v>
      </c>
      <c r="ID34" s="591"/>
      <c r="IE34" s="178"/>
      <c r="IF34" s="177">
        <v>160</v>
      </c>
      <c r="IG34" s="591"/>
      <c r="IH34" s="178"/>
      <c r="II34" s="282">
        <f t="shared" si="33"/>
        <v>0</v>
      </c>
      <c r="IJ34" s="283">
        <f t="shared" si="34"/>
        <v>0</v>
      </c>
      <c r="IK34" s="284">
        <f t="shared" si="35"/>
        <v>0</v>
      </c>
      <c r="IL34" s="285">
        <f t="shared" si="36"/>
        <v>0</v>
      </c>
      <c r="IM34" s="23"/>
      <c r="IN34" s="23"/>
      <c r="IO34" s="177">
        <v>160</v>
      </c>
      <c r="IP34" s="591"/>
      <c r="IQ34" s="178"/>
      <c r="IR34" s="177">
        <v>160</v>
      </c>
      <c r="IS34" s="591"/>
      <c r="IT34" s="178"/>
      <c r="IU34" s="177">
        <v>160</v>
      </c>
      <c r="IV34" s="591"/>
      <c r="IW34" s="178"/>
      <c r="IX34" s="177">
        <v>160</v>
      </c>
      <c r="IY34" s="591"/>
      <c r="IZ34" s="178"/>
      <c r="JA34" s="177">
        <v>160</v>
      </c>
      <c r="JB34" s="591"/>
      <c r="JC34" s="178"/>
      <c r="JD34" s="177">
        <v>160</v>
      </c>
      <c r="JE34" s="591"/>
      <c r="JF34" s="178"/>
      <c r="JG34" s="177">
        <v>160</v>
      </c>
      <c r="JH34" s="591"/>
      <c r="JI34" s="178"/>
      <c r="JJ34" s="177">
        <v>160</v>
      </c>
      <c r="JK34" s="591"/>
      <c r="JL34" s="178"/>
      <c r="JM34" s="282">
        <f t="shared" si="37"/>
        <v>0</v>
      </c>
      <c r="JN34" s="283">
        <f t="shared" si="38"/>
        <v>0</v>
      </c>
      <c r="JO34" s="284">
        <f t="shared" si="39"/>
        <v>0</v>
      </c>
      <c r="JP34" s="285">
        <f t="shared" si="40"/>
        <v>0</v>
      </c>
      <c r="JQ34" s="23"/>
      <c r="JR34" s="23"/>
      <c r="JS34" s="177">
        <v>160</v>
      </c>
      <c r="JT34" s="591"/>
      <c r="JU34" s="178"/>
      <c r="JV34" s="177">
        <v>160</v>
      </c>
      <c r="JW34" s="591"/>
      <c r="JX34" s="178"/>
      <c r="JY34" s="177">
        <v>160</v>
      </c>
      <c r="JZ34" s="591"/>
      <c r="KA34" s="178"/>
      <c r="KB34" s="177">
        <v>160</v>
      </c>
      <c r="KC34" s="591"/>
      <c r="KD34" s="178"/>
      <c r="KE34" s="177">
        <v>160</v>
      </c>
      <c r="KF34" s="591"/>
      <c r="KG34" s="178"/>
      <c r="KH34" s="177">
        <v>160</v>
      </c>
      <c r="KI34" s="591"/>
      <c r="KJ34" s="178"/>
      <c r="KK34" s="177">
        <v>160</v>
      </c>
      <c r="KL34" s="591"/>
      <c r="KM34" s="178"/>
      <c r="KN34" s="177">
        <v>160</v>
      </c>
      <c r="KO34" s="591"/>
      <c r="KP34" s="178"/>
      <c r="KQ34" s="282">
        <f t="shared" si="41"/>
        <v>0</v>
      </c>
      <c r="KR34" s="283">
        <f t="shared" si="42"/>
        <v>0</v>
      </c>
      <c r="KS34" s="284">
        <f t="shared" si="43"/>
        <v>0</v>
      </c>
      <c r="KT34" s="285">
        <f t="shared" si="44"/>
        <v>0</v>
      </c>
      <c r="KU34" s="23"/>
      <c r="KV34" s="23"/>
      <c r="KW34" s="589" t="s">
        <v>300</v>
      </c>
      <c r="KX34" s="595">
        <v>160</v>
      </c>
      <c r="KY34" s="591"/>
      <c r="KZ34" s="178"/>
      <c r="LA34" s="282">
        <f t="shared" si="45"/>
        <v>0</v>
      </c>
      <c r="LB34" s="285">
        <f t="shared" si="0"/>
        <v>0</v>
      </c>
      <c r="LC34" s="284">
        <f t="shared" si="46"/>
        <v>0</v>
      </c>
      <c r="LD34" s="285">
        <f t="shared" si="47"/>
        <v>0</v>
      </c>
      <c r="LE34" s="592"/>
      <c r="LF34" s="23"/>
      <c r="LG34" s="23"/>
      <c r="LH34" s="278">
        <f t="shared" si="1"/>
        <v>0</v>
      </c>
      <c r="LI34" s="279">
        <f t="shared" si="2"/>
        <v>0</v>
      </c>
      <c r="LJ34" s="284">
        <f t="shared" si="3"/>
        <v>0</v>
      </c>
      <c r="LK34" s="285">
        <f t="shared" si="4"/>
        <v>0</v>
      </c>
      <c r="LL34" s="280">
        <f t="shared" si="5"/>
        <v>0</v>
      </c>
      <c r="LM34" s="281">
        <f t="shared" si="6"/>
        <v>0</v>
      </c>
      <c r="LN34" s="284">
        <f t="shared" si="7"/>
        <v>0</v>
      </c>
      <c r="LO34" s="283">
        <f t="shared" si="8"/>
        <v>0</v>
      </c>
      <c r="LP34" s="420">
        <f t="shared" si="48"/>
        <v>0</v>
      </c>
      <c r="LQ34" s="382">
        <f t="shared" si="49"/>
        <v>0</v>
      </c>
      <c r="LR34" s="423" t="s">
        <v>343</v>
      </c>
      <c r="LS34" s="387" t="s">
        <v>343</v>
      </c>
      <c r="LT34" s="420">
        <f t="shared" si="50"/>
        <v>0</v>
      </c>
      <c r="LU34" s="382">
        <f t="shared" si="51"/>
        <v>0</v>
      </c>
      <c r="LV34" s="26"/>
      <c r="LW34" s="26"/>
      <c r="LX34" s="23"/>
      <c r="MD34" s="26"/>
    </row>
    <row r="35" spans="1:342" s="26" customFormat="1" ht="16.5" customHeight="1" x14ac:dyDescent="0.25">
      <c r="B35" s="121" t="s">
        <v>24</v>
      </c>
      <c r="C35" s="1064"/>
      <c r="D35" s="1065"/>
      <c r="E35" s="327"/>
      <c r="F35" s="328"/>
      <c r="G35" s="329"/>
      <c r="H35" s="125"/>
      <c r="I35" s="115">
        <f>INT(ROUND(F35,2)*(IF(RIGHT(G35,1)="*",data!$J$3*H35+(IF(H35&gt;0, data!$K$3,0)),(IF(G35&gt;0,data!$J$3*RIGHT(G35,5)+data!$K$3,0)))))</f>
        <v>0</v>
      </c>
      <c r="J35" s="115">
        <f>IF(E35&gt;0,I35*E35,0)</f>
        <v>0</v>
      </c>
      <c r="K35" s="323"/>
      <c r="L35" s="322"/>
      <c r="M35" s="115">
        <f>INT(ROUND(F35,2)*(IF(J35&gt;0,(IF(K35="ano",data!$J$6,0)),0)))</f>
        <v>0</v>
      </c>
      <c r="N35" s="117">
        <f>IF(L35&gt;E35,M35*E35,M35*L35)</f>
        <v>0</v>
      </c>
      <c r="O35" s="126">
        <f>J35+N35</f>
        <v>0</v>
      </c>
      <c r="Q35" s="119" t="str">
        <f>IF(O35&gt;0,1,"")</f>
        <v/>
      </c>
      <c r="R35" s="120" t="s">
        <v>343</v>
      </c>
      <c r="S35" s="391" t="str">
        <f t="shared" si="52"/>
        <v/>
      </c>
      <c r="T35" s="26">
        <f>IF(O35&gt;0,IF(ISTEXT(C35)=TRUE,0,1),0)</f>
        <v>0</v>
      </c>
      <c r="U35" s="26">
        <f>IF(H35&gt;0,IF(RIGHT(G35,1)="*",0,1),0)</f>
        <v>0</v>
      </c>
      <c r="V35" s="26">
        <f>IF(OR(G35=data!$I$18,G35=data!$I$19,G35=data!$I$20,G35=data!$I$21,G35=data!$I$22,G35=data!$I$23,G35=data!$I$24,G35=data!$I$25,G35=data!$I$26,G35=data!$I$27,G35=data!$I$28,G35=data!$I$29,G35=data!$I$30,G35=data!$I$31,G35=data!$I$32,G35=data!$I$33,G35=data!$I$34,G35=data!$I$35,G35=data!$I$36,G35=data!$I$37,G35=data!$I$38,G35=data!$I$39,G35=data!$I$40,G35=data!$I$41,G35=data!$I$42,G35=data!$I$43,G35=data!$I$44),1,0)</f>
        <v>0</v>
      </c>
      <c r="X35" s="179" t="s">
        <v>300</v>
      </c>
      <c r="Y35" s="10"/>
      <c r="Z35" s="10"/>
      <c r="AA35" s="171">
        <v>160</v>
      </c>
      <c r="AB35" s="336"/>
      <c r="AC35" s="227"/>
      <c r="AD35" s="171">
        <v>160</v>
      </c>
      <c r="AE35" s="336"/>
      <c r="AF35" s="227"/>
      <c r="AG35" s="171">
        <v>160</v>
      </c>
      <c r="AH35" s="336"/>
      <c r="AI35" s="227"/>
      <c r="AJ35" s="171">
        <v>160</v>
      </c>
      <c r="AK35" s="336"/>
      <c r="AL35" s="227"/>
      <c r="AM35" s="171">
        <v>160</v>
      </c>
      <c r="AN35" s="336"/>
      <c r="AO35" s="227"/>
      <c r="AP35" s="171">
        <v>160</v>
      </c>
      <c r="AQ35" s="336"/>
      <c r="AR35" s="227"/>
      <c r="AS35" s="171">
        <v>160</v>
      </c>
      <c r="AT35" s="336"/>
      <c r="AU35" s="227"/>
      <c r="AV35" s="171">
        <v>160</v>
      </c>
      <c r="AW35" s="336"/>
      <c r="AX35" s="227"/>
      <c r="AY35" s="171">
        <v>160</v>
      </c>
      <c r="AZ35" s="336"/>
      <c r="BA35" s="227"/>
      <c r="BB35" s="171">
        <v>160</v>
      </c>
      <c r="BC35" s="336"/>
      <c r="BD35" s="227"/>
      <c r="BE35" s="171">
        <v>160</v>
      </c>
      <c r="BF35" s="336"/>
      <c r="BG35" s="227"/>
      <c r="BH35" s="171">
        <v>160</v>
      </c>
      <c r="BI35" s="336"/>
      <c r="BJ35" s="227"/>
      <c r="BK35" s="374">
        <f t="shared" si="9"/>
        <v>0</v>
      </c>
      <c r="BL35" s="285">
        <f t="shared" si="10"/>
        <v>0</v>
      </c>
      <c r="BM35" s="284">
        <f t="shared" si="11"/>
        <v>0</v>
      </c>
      <c r="BN35" s="285">
        <f t="shared" si="12"/>
        <v>0</v>
      </c>
      <c r="BO35" s="4"/>
      <c r="BP35" s="4"/>
      <c r="BQ35" s="167">
        <v>160</v>
      </c>
      <c r="BR35" s="335"/>
      <c r="BS35" s="180"/>
      <c r="BT35" s="167">
        <v>160</v>
      </c>
      <c r="BU35" s="335"/>
      <c r="BV35" s="180"/>
      <c r="BW35" s="167">
        <v>160</v>
      </c>
      <c r="BX35" s="335"/>
      <c r="BY35" s="180"/>
      <c r="BZ35" s="167">
        <v>160</v>
      </c>
      <c r="CA35" s="335"/>
      <c r="CB35" s="180"/>
      <c r="CC35" s="167">
        <v>160</v>
      </c>
      <c r="CD35" s="335"/>
      <c r="CE35" s="180"/>
      <c r="CF35" s="167">
        <v>160</v>
      </c>
      <c r="CG35" s="335"/>
      <c r="CH35" s="180"/>
      <c r="CI35" s="167">
        <v>160</v>
      </c>
      <c r="CJ35" s="335"/>
      <c r="CK35" s="180"/>
      <c r="CL35" s="167">
        <v>160</v>
      </c>
      <c r="CM35" s="335"/>
      <c r="CN35" s="180"/>
      <c r="CO35" s="282">
        <f t="shared" si="13"/>
        <v>0</v>
      </c>
      <c r="CP35" s="283">
        <f t="shared" si="14"/>
        <v>0</v>
      </c>
      <c r="CQ35" s="284">
        <f t="shared" si="15"/>
        <v>0</v>
      </c>
      <c r="CR35" s="285">
        <f t="shared" si="16"/>
        <v>0</v>
      </c>
      <c r="CS35" s="4"/>
      <c r="CT35" s="4"/>
      <c r="CU35" s="167">
        <v>160</v>
      </c>
      <c r="CV35" s="335"/>
      <c r="CW35" s="180"/>
      <c r="CX35" s="167">
        <v>160</v>
      </c>
      <c r="CY35" s="335"/>
      <c r="CZ35" s="180"/>
      <c r="DA35" s="167">
        <v>160</v>
      </c>
      <c r="DB35" s="335"/>
      <c r="DC35" s="180"/>
      <c r="DD35" s="167">
        <v>160</v>
      </c>
      <c r="DE35" s="335"/>
      <c r="DF35" s="180"/>
      <c r="DG35" s="167">
        <v>160</v>
      </c>
      <c r="DH35" s="335"/>
      <c r="DI35" s="180"/>
      <c r="DJ35" s="167">
        <v>160</v>
      </c>
      <c r="DK35" s="335"/>
      <c r="DL35" s="180"/>
      <c r="DM35" s="167">
        <v>160</v>
      </c>
      <c r="DN35" s="335"/>
      <c r="DO35" s="180"/>
      <c r="DP35" s="167">
        <v>160</v>
      </c>
      <c r="DQ35" s="335"/>
      <c r="DR35" s="180"/>
      <c r="DS35" s="282">
        <f t="shared" si="17"/>
        <v>0</v>
      </c>
      <c r="DT35" s="283">
        <f t="shared" si="18"/>
        <v>0</v>
      </c>
      <c r="DU35" s="284">
        <f t="shared" si="19"/>
        <v>0</v>
      </c>
      <c r="DV35" s="285">
        <f t="shared" si="20"/>
        <v>0</v>
      </c>
      <c r="DW35" s="4"/>
      <c r="DX35" s="4"/>
      <c r="DY35" s="167">
        <v>160</v>
      </c>
      <c r="DZ35" s="335"/>
      <c r="EA35" s="180"/>
      <c r="EB35" s="167">
        <v>160</v>
      </c>
      <c r="EC35" s="335"/>
      <c r="ED35" s="180"/>
      <c r="EE35" s="167">
        <v>160</v>
      </c>
      <c r="EF35" s="335"/>
      <c r="EG35" s="180"/>
      <c r="EH35" s="167">
        <v>160</v>
      </c>
      <c r="EI35" s="335"/>
      <c r="EJ35" s="180"/>
      <c r="EK35" s="167">
        <v>160</v>
      </c>
      <c r="EL35" s="335"/>
      <c r="EM35" s="180"/>
      <c r="EN35" s="167">
        <v>160</v>
      </c>
      <c r="EO35" s="335"/>
      <c r="EP35" s="180"/>
      <c r="EQ35" s="167">
        <v>160</v>
      </c>
      <c r="ER35" s="335"/>
      <c r="ES35" s="180"/>
      <c r="ET35" s="167">
        <v>160</v>
      </c>
      <c r="EU35" s="335"/>
      <c r="EV35" s="180"/>
      <c r="EW35" s="282">
        <f t="shared" si="21"/>
        <v>0</v>
      </c>
      <c r="EX35" s="283">
        <f t="shared" si="22"/>
        <v>0</v>
      </c>
      <c r="EY35" s="284">
        <f t="shared" si="23"/>
        <v>0</v>
      </c>
      <c r="EZ35" s="285">
        <f t="shared" si="24"/>
        <v>0</v>
      </c>
      <c r="FA35" s="4"/>
      <c r="FB35" s="4"/>
      <c r="FC35" s="167">
        <v>160</v>
      </c>
      <c r="FD35" s="335"/>
      <c r="FE35" s="180"/>
      <c r="FF35" s="167">
        <v>160</v>
      </c>
      <c r="FG35" s="335"/>
      <c r="FH35" s="180"/>
      <c r="FI35" s="167">
        <v>160</v>
      </c>
      <c r="FJ35" s="335"/>
      <c r="FK35" s="180"/>
      <c r="FL35" s="167">
        <v>160</v>
      </c>
      <c r="FM35" s="335"/>
      <c r="FN35" s="180"/>
      <c r="FO35" s="167">
        <v>160</v>
      </c>
      <c r="FP35" s="335"/>
      <c r="FQ35" s="180"/>
      <c r="FR35" s="167">
        <v>160</v>
      </c>
      <c r="FS35" s="335"/>
      <c r="FT35" s="180"/>
      <c r="FU35" s="167">
        <v>160</v>
      </c>
      <c r="FV35" s="335"/>
      <c r="FW35" s="180"/>
      <c r="FX35" s="167">
        <v>160</v>
      </c>
      <c r="FY35" s="335"/>
      <c r="FZ35" s="180"/>
      <c r="GA35" s="282">
        <f t="shared" si="25"/>
        <v>0</v>
      </c>
      <c r="GB35" s="283">
        <f t="shared" si="26"/>
        <v>0</v>
      </c>
      <c r="GC35" s="284">
        <f t="shared" si="27"/>
        <v>0</v>
      </c>
      <c r="GD35" s="285">
        <f t="shared" si="28"/>
        <v>0</v>
      </c>
      <c r="GE35" s="4"/>
      <c r="GF35" s="4"/>
      <c r="GG35" s="167">
        <v>160</v>
      </c>
      <c r="GH35" s="335"/>
      <c r="GI35" s="180"/>
      <c r="GJ35" s="167">
        <v>160</v>
      </c>
      <c r="GK35" s="335"/>
      <c r="GL35" s="180"/>
      <c r="GM35" s="167">
        <v>160</v>
      </c>
      <c r="GN35" s="335"/>
      <c r="GO35" s="180"/>
      <c r="GP35" s="167">
        <v>160</v>
      </c>
      <c r="GQ35" s="335"/>
      <c r="GR35" s="180"/>
      <c r="GS35" s="167">
        <v>160</v>
      </c>
      <c r="GT35" s="335"/>
      <c r="GU35" s="180"/>
      <c r="GV35" s="167">
        <v>160</v>
      </c>
      <c r="GW35" s="335"/>
      <c r="GX35" s="180"/>
      <c r="GY35" s="167">
        <v>160</v>
      </c>
      <c r="GZ35" s="335"/>
      <c r="HA35" s="180"/>
      <c r="HB35" s="167">
        <v>160</v>
      </c>
      <c r="HC35" s="335"/>
      <c r="HD35" s="180"/>
      <c r="HE35" s="282">
        <f t="shared" si="29"/>
        <v>0</v>
      </c>
      <c r="HF35" s="283">
        <f t="shared" si="30"/>
        <v>0</v>
      </c>
      <c r="HG35" s="284">
        <f t="shared" si="31"/>
        <v>0</v>
      </c>
      <c r="HH35" s="285">
        <f t="shared" si="32"/>
        <v>0</v>
      </c>
      <c r="HI35" s="4"/>
      <c r="HJ35" s="4"/>
      <c r="HK35" s="167">
        <v>160</v>
      </c>
      <c r="HL35" s="335"/>
      <c r="HM35" s="180"/>
      <c r="HN35" s="167">
        <v>160</v>
      </c>
      <c r="HO35" s="335"/>
      <c r="HP35" s="180"/>
      <c r="HQ35" s="167">
        <v>160</v>
      </c>
      <c r="HR35" s="335"/>
      <c r="HS35" s="180"/>
      <c r="HT35" s="167">
        <v>160</v>
      </c>
      <c r="HU35" s="335"/>
      <c r="HV35" s="180"/>
      <c r="HW35" s="167">
        <v>160</v>
      </c>
      <c r="HX35" s="335"/>
      <c r="HY35" s="180"/>
      <c r="HZ35" s="167">
        <v>160</v>
      </c>
      <c r="IA35" s="335"/>
      <c r="IB35" s="180"/>
      <c r="IC35" s="167">
        <v>160</v>
      </c>
      <c r="ID35" s="335"/>
      <c r="IE35" s="180"/>
      <c r="IF35" s="167">
        <v>160</v>
      </c>
      <c r="IG35" s="335"/>
      <c r="IH35" s="180"/>
      <c r="II35" s="282">
        <f t="shared" si="33"/>
        <v>0</v>
      </c>
      <c r="IJ35" s="283">
        <f t="shared" si="34"/>
        <v>0</v>
      </c>
      <c r="IK35" s="284">
        <f t="shared" si="35"/>
        <v>0</v>
      </c>
      <c r="IL35" s="285">
        <f t="shared" si="36"/>
        <v>0</v>
      </c>
      <c r="IM35" s="4"/>
      <c r="IN35" s="4"/>
      <c r="IO35" s="167">
        <v>160</v>
      </c>
      <c r="IP35" s="335"/>
      <c r="IQ35" s="180"/>
      <c r="IR35" s="167">
        <v>160</v>
      </c>
      <c r="IS35" s="335"/>
      <c r="IT35" s="180"/>
      <c r="IU35" s="167">
        <v>160</v>
      </c>
      <c r="IV35" s="335"/>
      <c r="IW35" s="180"/>
      <c r="IX35" s="167">
        <v>160</v>
      </c>
      <c r="IY35" s="335"/>
      <c r="IZ35" s="180"/>
      <c r="JA35" s="167">
        <v>160</v>
      </c>
      <c r="JB35" s="335"/>
      <c r="JC35" s="180"/>
      <c r="JD35" s="167">
        <v>160</v>
      </c>
      <c r="JE35" s="335"/>
      <c r="JF35" s="180"/>
      <c r="JG35" s="167">
        <v>160</v>
      </c>
      <c r="JH35" s="335"/>
      <c r="JI35" s="180"/>
      <c r="JJ35" s="167">
        <v>160</v>
      </c>
      <c r="JK35" s="335"/>
      <c r="JL35" s="180"/>
      <c r="JM35" s="282">
        <f t="shared" si="37"/>
        <v>0</v>
      </c>
      <c r="JN35" s="283">
        <f t="shared" si="38"/>
        <v>0</v>
      </c>
      <c r="JO35" s="284">
        <f t="shared" si="39"/>
        <v>0</v>
      </c>
      <c r="JP35" s="285">
        <f t="shared" si="40"/>
        <v>0</v>
      </c>
      <c r="JQ35" s="4"/>
      <c r="JR35" s="4"/>
      <c r="JS35" s="167">
        <v>160</v>
      </c>
      <c r="JT35" s="335"/>
      <c r="JU35" s="180"/>
      <c r="JV35" s="167">
        <v>160</v>
      </c>
      <c r="JW35" s="335"/>
      <c r="JX35" s="180"/>
      <c r="JY35" s="167">
        <v>160</v>
      </c>
      <c r="JZ35" s="335"/>
      <c r="KA35" s="180"/>
      <c r="KB35" s="167">
        <v>160</v>
      </c>
      <c r="KC35" s="335"/>
      <c r="KD35" s="180"/>
      <c r="KE35" s="167">
        <v>160</v>
      </c>
      <c r="KF35" s="335"/>
      <c r="KG35" s="180"/>
      <c r="KH35" s="167">
        <v>160</v>
      </c>
      <c r="KI35" s="335"/>
      <c r="KJ35" s="180"/>
      <c r="KK35" s="167">
        <v>160</v>
      </c>
      <c r="KL35" s="335"/>
      <c r="KM35" s="180"/>
      <c r="KN35" s="167">
        <v>160</v>
      </c>
      <c r="KO35" s="335"/>
      <c r="KP35" s="180"/>
      <c r="KQ35" s="282">
        <f t="shared" si="41"/>
        <v>0</v>
      </c>
      <c r="KR35" s="283">
        <f t="shared" si="42"/>
        <v>0</v>
      </c>
      <c r="KS35" s="284">
        <f t="shared" si="43"/>
        <v>0</v>
      </c>
      <c r="KT35" s="285">
        <f t="shared" si="44"/>
        <v>0</v>
      </c>
      <c r="KU35" s="4"/>
      <c r="KV35" s="4"/>
      <c r="KW35" s="287" t="s">
        <v>300</v>
      </c>
      <c r="KX35" s="365">
        <v>160</v>
      </c>
      <c r="KY35" s="335"/>
      <c r="KZ35" s="180"/>
      <c r="LA35" s="282">
        <f t="shared" si="45"/>
        <v>0</v>
      </c>
      <c r="LB35" s="285">
        <f t="shared" si="0"/>
        <v>0</v>
      </c>
      <c r="LC35" s="284">
        <f t="shared" si="46"/>
        <v>0</v>
      </c>
      <c r="LD35" s="285">
        <f t="shared" si="47"/>
        <v>0</v>
      </c>
      <c r="LE35" s="297"/>
      <c r="LF35" s="4"/>
      <c r="LG35" s="4"/>
      <c r="LH35" s="278">
        <f t="shared" si="1"/>
        <v>0</v>
      </c>
      <c r="LI35" s="279">
        <f t="shared" si="2"/>
        <v>0</v>
      </c>
      <c r="LJ35" s="284">
        <f t="shared" si="3"/>
        <v>0</v>
      </c>
      <c r="LK35" s="285">
        <f t="shared" si="4"/>
        <v>0</v>
      </c>
      <c r="LL35" s="280">
        <f t="shared" si="5"/>
        <v>0</v>
      </c>
      <c r="LM35" s="281">
        <f t="shared" si="6"/>
        <v>0</v>
      </c>
      <c r="LN35" s="284">
        <f t="shared" si="7"/>
        <v>0</v>
      </c>
      <c r="LO35" s="283">
        <f t="shared" si="8"/>
        <v>0</v>
      </c>
      <c r="LP35" s="420">
        <f t="shared" si="48"/>
        <v>0</v>
      </c>
      <c r="LQ35" s="382">
        <f t="shared" si="49"/>
        <v>0</v>
      </c>
      <c r="LR35" s="423" t="s">
        <v>343</v>
      </c>
      <c r="LS35" s="387" t="s">
        <v>343</v>
      </c>
      <c r="LT35" s="420">
        <f t="shared" si="50"/>
        <v>0</v>
      </c>
      <c r="LU35" s="382">
        <f t="shared" si="51"/>
        <v>0</v>
      </c>
      <c r="LX35" s="4"/>
    </row>
    <row r="36" spans="1:342" s="28" customFormat="1" ht="15" hidden="1" customHeight="1" x14ac:dyDescent="0.25">
      <c r="A36" s="26"/>
      <c r="B36" s="121"/>
      <c r="C36" s="604"/>
      <c r="D36" s="605"/>
      <c r="E36" s="609"/>
      <c r="F36" s="607"/>
      <c r="G36" s="608"/>
      <c r="H36" s="122"/>
      <c r="I36" s="115">
        <f>INT(ROUND(F36,2)*(IF(RIGHT(G36,1)="*",data!$J$3*H36+(IF(H36&gt;0, data!$K$3,0)),(IF(G36&gt;0,data!$J$3*RIGHT(G36,5)+data!$K$3,0)))))</f>
        <v>0</v>
      </c>
      <c r="J36" s="115"/>
      <c r="K36" s="560"/>
      <c r="L36" s="553"/>
      <c r="M36" s="115">
        <f>INT(ROUND(F36,2)*(IF(J36&gt;0,(IF(K36="ano",data!$J$6,0)),0)))</f>
        <v>0</v>
      </c>
      <c r="N36" s="117"/>
      <c r="O36" s="126"/>
      <c r="P36" s="26"/>
      <c r="Q36" s="119"/>
      <c r="R36" s="120" t="s">
        <v>343</v>
      </c>
      <c r="S36" s="391"/>
      <c r="V36" s="26">
        <f>IF(OR(G36=data!$I$18,G36=data!$I$19,G36=data!$I$20,G36=data!$I$21,G36=data!$I$22,G36=data!$I$23,G36=data!$I$24,G36=data!$I$25,G36=data!$I$26,G36=data!$I$27,G36=data!$I$28,G36=data!$I$29,G36=data!$I$30,G36=data!$I$31,G36=data!$I$32,G36=data!$I$33,G36=data!$I$34,G36=data!$I$35,G36=data!$I$36,G36=data!$I$37,G36=data!$I$38,G36=data!$I$39,G36=data!$I$40,G36=data!$I$41,G36=data!$I$42,G36=data!$I$43,G36=data!$I$44),1,0)</f>
        <v>0</v>
      </c>
      <c r="W36" s="26"/>
      <c r="X36" s="176" t="s">
        <v>300</v>
      </c>
      <c r="Y36" s="10"/>
      <c r="Z36" s="10"/>
      <c r="AA36" s="578">
        <v>160</v>
      </c>
      <c r="AB36" s="579"/>
      <c r="AC36" s="580"/>
      <c r="AD36" s="578">
        <v>160</v>
      </c>
      <c r="AE36" s="579"/>
      <c r="AF36" s="580"/>
      <c r="AG36" s="578">
        <v>160</v>
      </c>
      <c r="AH36" s="579"/>
      <c r="AI36" s="580"/>
      <c r="AJ36" s="578">
        <v>160</v>
      </c>
      <c r="AK36" s="579"/>
      <c r="AL36" s="580"/>
      <c r="AM36" s="578">
        <v>160</v>
      </c>
      <c r="AN36" s="579"/>
      <c r="AO36" s="580"/>
      <c r="AP36" s="578">
        <v>160</v>
      </c>
      <c r="AQ36" s="579"/>
      <c r="AR36" s="580"/>
      <c r="AS36" s="578">
        <v>160</v>
      </c>
      <c r="AT36" s="579"/>
      <c r="AU36" s="580"/>
      <c r="AV36" s="578">
        <v>160</v>
      </c>
      <c r="AW36" s="579"/>
      <c r="AX36" s="580"/>
      <c r="AY36" s="578">
        <v>160</v>
      </c>
      <c r="AZ36" s="579"/>
      <c r="BA36" s="580"/>
      <c r="BB36" s="578">
        <v>160</v>
      </c>
      <c r="BC36" s="579"/>
      <c r="BD36" s="580"/>
      <c r="BE36" s="578">
        <v>160</v>
      </c>
      <c r="BF36" s="579"/>
      <c r="BG36" s="580"/>
      <c r="BH36" s="578">
        <v>160</v>
      </c>
      <c r="BI36" s="579"/>
      <c r="BJ36" s="580"/>
      <c r="BK36" s="374">
        <f t="shared" si="9"/>
        <v>0</v>
      </c>
      <c r="BL36" s="285">
        <f t="shared" si="10"/>
        <v>0</v>
      </c>
      <c r="BM36" s="284">
        <f t="shared" si="11"/>
        <v>0</v>
      </c>
      <c r="BN36" s="285">
        <f t="shared" si="12"/>
        <v>0</v>
      </c>
      <c r="BO36" s="23"/>
      <c r="BP36" s="23"/>
      <c r="BQ36" s="177">
        <v>160</v>
      </c>
      <c r="BR36" s="591"/>
      <c r="BS36" s="178"/>
      <c r="BT36" s="177">
        <v>160</v>
      </c>
      <c r="BU36" s="591"/>
      <c r="BV36" s="178"/>
      <c r="BW36" s="177">
        <v>160</v>
      </c>
      <c r="BX36" s="591"/>
      <c r="BY36" s="178"/>
      <c r="BZ36" s="177">
        <v>160</v>
      </c>
      <c r="CA36" s="591"/>
      <c r="CB36" s="178"/>
      <c r="CC36" s="177">
        <v>160</v>
      </c>
      <c r="CD36" s="591"/>
      <c r="CE36" s="178"/>
      <c r="CF36" s="177">
        <v>160</v>
      </c>
      <c r="CG36" s="591"/>
      <c r="CH36" s="178"/>
      <c r="CI36" s="177">
        <v>160</v>
      </c>
      <c r="CJ36" s="591"/>
      <c r="CK36" s="178"/>
      <c r="CL36" s="177">
        <v>160</v>
      </c>
      <c r="CM36" s="591"/>
      <c r="CN36" s="178"/>
      <c r="CO36" s="282">
        <f t="shared" si="13"/>
        <v>0</v>
      </c>
      <c r="CP36" s="283">
        <f t="shared" si="14"/>
        <v>0</v>
      </c>
      <c r="CQ36" s="284">
        <f t="shared" si="15"/>
        <v>0</v>
      </c>
      <c r="CR36" s="285">
        <f t="shared" si="16"/>
        <v>0</v>
      </c>
      <c r="CS36" s="23"/>
      <c r="CT36" s="23"/>
      <c r="CU36" s="177">
        <v>160</v>
      </c>
      <c r="CV36" s="591"/>
      <c r="CW36" s="178"/>
      <c r="CX36" s="177">
        <v>160</v>
      </c>
      <c r="CY36" s="591"/>
      <c r="CZ36" s="178"/>
      <c r="DA36" s="177">
        <v>160</v>
      </c>
      <c r="DB36" s="591"/>
      <c r="DC36" s="178"/>
      <c r="DD36" s="177">
        <v>160</v>
      </c>
      <c r="DE36" s="591"/>
      <c r="DF36" s="178"/>
      <c r="DG36" s="177">
        <v>160</v>
      </c>
      <c r="DH36" s="591"/>
      <c r="DI36" s="178"/>
      <c r="DJ36" s="177">
        <v>160</v>
      </c>
      <c r="DK36" s="591"/>
      <c r="DL36" s="178"/>
      <c r="DM36" s="177">
        <v>160</v>
      </c>
      <c r="DN36" s="591"/>
      <c r="DO36" s="178"/>
      <c r="DP36" s="177">
        <v>160</v>
      </c>
      <c r="DQ36" s="591"/>
      <c r="DR36" s="178"/>
      <c r="DS36" s="282">
        <f t="shared" si="17"/>
        <v>0</v>
      </c>
      <c r="DT36" s="283">
        <f t="shared" si="18"/>
        <v>0</v>
      </c>
      <c r="DU36" s="284">
        <f t="shared" si="19"/>
        <v>0</v>
      </c>
      <c r="DV36" s="285">
        <f t="shared" si="20"/>
        <v>0</v>
      </c>
      <c r="DW36" s="23"/>
      <c r="DX36" s="23"/>
      <c r="DY36" s="177">
        <v>160</v>
      </c>
      <c r="DZ36" s="591"/>
      <c r="EA36" s="178"/>
      <c r="EB36" s="177">
        <v>160</v>
      </c>
      <c r="EC36" s="591"/>
      <c r="ED36" s="178"/>
      <c r="EE36" s="177">
        <v>160</v>
      </c>
      <c r="EF36" s="591"/>
      <c r="EG36" s="178"/>
      <c r="EH36" s="177">
        <v>160</v>
      </c>
      <c r="EI36" s="591"/>
      <c r="EJ36" s="178"/>
      <c r="EK36" s="177">
        <v>160</v>
      </c>
      <c r="EL36" s="591"/>
      <c r="EM36" s="178"/>
      <c r="EN36" s="177">
        <v>160</v>
      </c>
      <c r="EO36" s="591"/>
      <c r="EP36" s="178"/>
      <c r="EQ36" s="177">
        <v>160</v>
      </c>
      <c r="ER36" s="591"/>
      <c r="ES36" s="178"/>
      <c r="ET36" s="177">
        <v>160</v>
      </c>
      <c r="EU36" s="591"/>
      <c r="EV36" s="178"/>
      <c r="EW36" s="282">
        <f t="shared" si="21"/>
        <v>0</v>
      </c>
      <c r="EX36" s="283">
        <f t="shared" si="22"/>
        <v>0</v>
      </c>
      <c r="EY36" s="284">
        <f t="shared" si="23"/>
        <v>0</v>
      </c>
      <c r="EZ36" s="285">
        <f t="shared" si="24"/>
        <v>0</v>
      </c>
      <c r="FA36" s="23"/>
      <c r="FB36" s="23"/>
      <c r="FC36" s="177">
        <v>160</v>
      </c>
      <c r="FD36" s="591"/>
      <c r="FE36" s="178"/>
      <c r="FF36" s="177">
        <v>160</v>
      </c>
      <c r="FG36" s="591"/>
      <c r="FH36" s="178"/>
      <c r="FI36" s="177">
        <v>160</v>
      </c>
      <c r="FJ36" s="591"/>
      <c r="FK36" s="178"/>
      <c r="FL36" s="177">
        <v>160</v>
      </c>
      <c r="FM36" s="591"/>
      <c r="FN36" s="178"/>
      <c r="FO36" s="177">
        <v>160</v>
      </c>
      <c r="FP36" s="591"/>
      <c r="FQ36" s="178"/>
      <c r="FR36" s="177">
        <v>160</v>
      </c>
      <c r="FS36" s="591"/>
      <c r="FT36" s="178"/>
      <c r="FU36" s="177">
        <v>160</v>
      </c>
      <c r="FV36" s="591"/>
      <c r="FW36" s="178"/>
      <c r="FX36" s="177">
        <v>160</v>
      </c>
      <c r="FY36" s="591"/>
      <c r="FZ36" s="178"/>
      <c r="GA36" s="282">
        <f t="shared" si="25"/>
        <v>0</v>
      </c>
      <c r="GB36" s="283">
        <f t="shared" si="26"/>
        <v>0</v>
      </c>
      <c r="GC36" s="284">
        <f t="shared" si="27"/>
        <v>0</v>
      </c>
      <c r="GD36" s="285">
        <f t="shared" si="28"/>
        <v>0</v>
      </c>
      <c r="GE36" s="23"/>
      <c r="GF36" s="23"/>
      <c r="GG36" s="177">
        <v>160</v>
      </c>
      <c r="GH36" s="591"/>
      <c r="GI36" s="178"/>
      <c r="GJ36" s="177">
        <v>160</v>
      </c>
      <c r="GK36" s="591"/>
      <c r="GL36" s="178"/>
      <c r="GM36" s="177">
        <v>160</v>
      </c>
      <c r="GN36" s="591"/>
      <c r="GO36" s="178"/>
      <c r="GP36" s="177">
        <v>160</v>
      </c>
      <c r="GQ36" s="591"/>
      <c r="GR36" s="178"/>
      <c r="GS36" s="177">
        <v>160</v>
      </c>
      <c r="GT36" s="591"/>
      <c r="GU36" s="178"/>
      <c r="GV36" s="177">
        <v>160</v>
      </c>
      <c r="GW36" s="591"/>
      <c r="GX36" s="178"/>
      <c r="GY36" s="177">
        <v>160</v>
      </c>
      <c r="GZ36" s="591"/>
      <c r="HA36" s="178"/>
      <c r="HB36" s="177">
        <v>160</v>
      </c>
      <c r="HC36" s="591"/>
      <c r="HD36" s="178"/>
      <c r="HE36" s="282">
        <f t="shared" si="29"/>
        <v>0</v>
      </c>
      <c r="HF36" s="283">
        <f t="shared" si="30"/>
        <v>0</v>
      </c>
      <c r="HG36" s="284">
        <f t="shared" si="31"/>
        <v>0</v>
      </c>
      <c r="HH36" s="285">
        <f t="shared" si="32"/>
        <v>0</v>
      </c>
      <c r="HI36" s="23"/>
      <c r="HJ36" s="23"/>
      <c r="HK36" s="177">
        <v>160</v>
      </c>
      <c r="HL36" s="591"/>
      <c r="HM36" s="178"/>
      <c r="HN36" s="177">
        <v>160</v>
      </c>
      <c r="HO36" s="591"/>
      <c r="HP36" s="178"/>
      <c r="HQ36" s="177">
        <v>160</v>
      </c>
      <c r="HR36" s="591"/>
      <c r="HS36" s="178"/>
      <c r="HT36" s="177">
        <v>160</v>
      </c>
      <c r="HU36" s="591"/>
      <c r="HV36" s="178"/>
      <c r="HW36" s="177">
        <v>160</v>
      </c>
      <c r="HX36" s="591"/>
      <c r="HY36" s="178"/>
      <c r="HZ36" s="177">
        <v>160</v>
      </c>
      <c r="IA36" s="591"/>
      <c r="IB36" s="178"/>
      <c r="IC36" s="177">
        <v>160</v>
      </c>
      <c r="ID36" s="591"/>
      <c r="IE36" s="178"/>
      <c r="IF36" s="177">
        <v>160</v>
      </c>
      <c r="IG36" s="591"/>
      <c r="IH36" s="178"/>
      <c r="II36" s="282">
        <f t="shared" si="33"/>
        <v>0</v>
      </c>
      <c r="IJ36" s="283">
        <f t="shared" si="34"/>
        <v>0</v>
      </c>
      <c r="IK36" s="284">
        <f t="shared" si="35"/>
        <v>0</v>
      </c>
      <c r="IL36" s="285">
        <f t="shared" si="36"/>
        <v>0</v>
      </c>
      <c r="IM36" s="23"/>
      <c r="IN36" s="23"/>
      <c r="IO36" s="177">
        <v>160</v>
      </c>
      <c r="IP36" s="591"/>
      <c r="IQ36" s="178"/>
      <c r="IR36" s="177">
        <v>160</v>
      </c>
      <c r="IS36" s="591"/>
      <c r="IT36" s="178"/>
      <c r="IU36" s="177">
        <v>160</v>
      </c>
      <c r="IV36" s="591"/>
      <c r="IW36" s="178"/>
      <c r="IX36" s="177">
        <v>160</v>
      </c>
      <c r="IY36" s="591"/>
      <c r="IZ36" s="178"/>
      <c r="JA36" s="177">
        <v>160</v>
      </c>
      <c r="JB36" s="591"/>
      <c r="JC36" s="178"/>
      <c r="JD36" s="177">
        <v>160</v>
      </c>
      <c r="JE36" s="591"/>
      <c r="JF36" s="178"/>
      <c r="JG36" s="177">
        <v>160</v>
      </c>
      <c r="JH36" s="591"/>
      <c r="JI36" s="178"/>
      <c r="JJ36" s="177">
        <v>160</v>
      </c>
      <c r="JK36" s="591"/>
      <c r="JL36" s="178"/>
      <c r="JM36" s="282">
        <f t="shared" si="37"/>
        <v>0</v>
      </c>
      <c r="JN36" s="283">
        <f t="shared" si="38"/>
        <v>0</v>
      </c>
      <c r="JO36" s="284">
        <f t="shared" si="39"/>
        <v>0</v>
      </c>
      <c r="JP36" s="285">
        <f t="shared" si="40"/>
        <v>0</v>
      </c>
      <c r="JQ36" s="23"/>
      <c r="JR36" s="23"/>
      <c r="JS36" s="177">
        <v>160</v>
      </c>
      <c r="JT36" s="591"/>
      <c r="JU36" s="178"/>
      <c r="JV36" s="177">
        <v>160</v>
      </c>
      <c r="JW36" s="591"/>
      <c r="JX36" s="178"/>
      <c r="JY36" s="177">
        <v>160</v>
      </c>
      <c r="JZ36" s="591"/>
      <c r="KA36" s="178"/>
      <c r="KB36" s="177">
        <v>160</v>
      </c>
      <c r="KC36" s="591"/>
      <c r="KD36" s="178"/>
      <c r="KE36" s="177">
        <v>160</v>
      </c>
      <c r="KF36" s="591"/>
      <c r="KG36" s="178"/>
      <c r="KH36" s="177">
        <v>160</v>
      </c>
      <c r="KI36" s="591"/>
      <c r="KJ36" s="178"/>
      <c r="KK36" s="177">
        <v>160</v>
      </c>
      <c r="KL36" s="591"/>
      <c r="KM36" s="178"/>
      <c r="KN36" s="177">
        <v>160</v>
      </c>
      <c r="KO36" s="591"/>
      <c r="KP36" s="178"/>
      <c r="KQ36" s="282">
        <f t="shared" si="41"/>
        <v>0</v>
      </c>
      <c r="KR36" s="283">
        <f t="shared" si="42"/>
        <v>0</v>
      </c>
      <c r="KS36" s="284">
        <f t="shared" si="43"/>
        <v>0</v>
      </c>
      <c r="KT36" s="285">
        <f t="shared" si="44"/>
        <v>0</v>
      </c>
      <c r="KU36" s="23"/>
      <c r="KV36" s="23"/>
      <c r="KW36" s="589" t="s">
        <v>300</v>
      </c>
      <c r="KX36" s="595">
        <v>160</v>
      </c>
      <c r="KY36" s="591"/>
      <c r="KZ36" s="178"/>
      <c r="LA36" s="282">
        <f t="shared" si="45"/>
        <v>0</v>
      </c>
      <c r="LB36" s="285">
        <f t="shared" si="0"/>
        <v>0</v>
      </c>
      <c r="LC36" s="284">
        <f t="shared" si="46"/>
        <v>0</v>
      </c>
      <c r="LD36" s="285">
        <f t="shared" si="47"/>
        <v>0</v>
      </c>
      <c r="LE36" s="592"/>
      <c r="LF36" s="23"/>
      <c r="LG36" s="23"/>
      <c r="LH36" s="278">
        <f t="shared" si="1"/>
        <v>0</v>
      </c>
      <c r="LI36" s="279">
        <f t="shared" si="2"/>
        <v>0</v>
      </c>
      <c r="LJ36" s="284">
        <f t="shared" si="3"/>
        <v>0</v>
      </c>
      <c r="LK36" s="285">
        <f t="shared" si="4"/>
        <v>0</v>
      </c>
      <c r="LL36" s="280">
        <f t="shared" si="5"/>
        <v>0</v>
      </c>
      <c r="LM36" s="281">
        <f t="shared" si="6"/>
        <v>0</v>
      </c>
      <c r="LN36" s="284">
        <f t="shared" si="7"/>
        <v>0</v>
      </c>
      <c r="LO36" s="283">
        <f t="shared" si="8"/>
        <v>0</v>
      </c>
      <c r="LP36" s="420">
        <f t="shared" si="48"/>
        <v>0</v>
      </c>
      <c r="LQ36" s="382">
        <f t="shared" si="49"/>
        <v>0</v>
      </c>
      <c r="LR36" s="423" t="s">
        <v>343</v>
      </c>
      <c r="LS36" s="387" t="s">
        <v>343</v>
      </c>
      <c r="LT36" s="420">
        <f t="shared" si="50"/>
        <v>0</v>
      </c>
      <c r="LU36" s="382">
        <f t="shared" si="51"/>
        <v>0</v>
      </c>
      <c r="LV36" s="26"/>
      <c r="LW36" s="26"/>
      <c r="LX36" s="23"/>
      <c r="MD36" s="26"/>
    </row>
    <row r="37" spans="1:342" s="26" customFormat="1" ht="16.5" customHeight="1" x14ac:dyDescent="0.25">
      <c r="B37" s="121" t="s">
        <v>25</v>
      </c>
      <c r="C37" s="1064"/>
      <c r="D37" s="1065"/>
      <c r="E37" s="327"/>
      <c r="F37" s="328"/>
      <c r="G37" s="329"/>
      <c r="H37" s="125"/>
      <c r="I37" s="115">
        <f>INT(ROUND(F37,2)*(IF(RIGHT(G37,1)="*",data!$J$3*H37+(IF(H37&gt;0, data!$K$3,0)),(IF(G37&gt;0,data!$J$3*RIGHT(G37,5)+data!$K$3,0)))))</f>
        <v>0</v>
      </c>
      <c r="J37" s="115">
        <f>IF(E37&gt;0,I37*E37,0)</f>
        <v>0</v>
      </c>
      <c r="K37" s="323"/>
      <c r="L37" s="322"/>
      <c r="M37" s="115">
        <f>INT(ROUND(F37,2)*(IF(J37&gt;0,(IF(K37="ano",data!$J$6,0)),0)))</f>
        <v>0</v>
      </c>
      <c r="N37" s="117">
        <f>IF(L37&gt;E37,M37*E37,M37*L37)</f>
        <v>0</v>
      </c>
      <c r="O37" s="126">
        <f>J37+N37</f>
        <v>0</v>
      </c>
      <c r="Q37" s="119" t="str">
        <f>IF(O37&gt;0,1,"")</f>
        <v/>
      </c>
      <c r="R37" s="120" t="s">
        <v>343</v>
      </c>
      <c r="S37" s="391" t="str">
        <f t="shared" si="52"/>
        <v/>
      </c>
      <c r="T37" s="26">
        <f>IF(O37&gt;0,IF(ISTEXT(C37)=TRUE,0,1),0)</f>
        <v>0</v>
      </c>
      <c r="U37" s="26">
        <f>IF(H37&gt;0,IF(RIGHT(G37,1)="*",0,1),0)</f>
        <v>0</v>
      </c>
      <c r="V37" s="26">
        <f>IF(OR(G37=data!$I$18,G37=data!$I$19,G37=data!$I$20,G37=data!$I$21,G37=data!$I$22,G37=data!$I$23,G37=data!$I$24,G37=data!$I$25,G37=data!$I$26,G37=data!$I$27,G37=data!$I$28,G37=data!$I$29,G37=data!$I$30,G37=data!$I$31,G37=data!$I$32,G37=data!$I$33,G37=data!$I$34,G37=data!$I$35,G37=data!$I$36,G37=data!$I$37,G37=data!$I$38,G37=data!$I$39,G37=data!$I$40,G37=data!$I$41,G37=data!$I$42,G37=data!$I$43,G37=data!$I$44),1,0)</f>
        <v>0</v>
      </c>
      <c r="X37" s="179" t="s">
        <v>300</v>
      </c>
      <c r="Y37" s="10"/>
      <c r="Z37" s="10"/>
      <c r="AA37" s="171">
        <v>160</v>
      </c>
      <c r="AB37" s="336"/>
      <c r="AC37" s="227"/>
      <c r="AD37" s="171">
        <v>160</v>
      </c>
      <c r="AE37" s="336"/>
      <c r="AF37" s="227"/>
      <c r="AG37" s="171">
        <v>160</v>
      </c>
      <c r="AH37" s="336"/>
      <c r="AI37" s="227"/>
      <c r="AJ37" s="171">
        <v>160</v>
      </c>
      <c r="AK37" s="336"/>
      <c r="AL37" s="227"/>
      <c r="AM37" s="171">
        <v>160</v>
      </c>
      <c r="AN37" s="336"/>
      <c r="AO37" s="227"/>
      <c r="AP37" s="171">
        <v>160</v>
      </c>
      <c r="AQ37" s="336"/>
      <c r="AR37" s="227"/>
      <c r="AS37" s="171">
        <v>160</v>
      </c>
      <c r="AT37" s="336"/>
      <c r="AU37" s="227"/>
      <c r="AV37" s="171">
        <v>160</v>
      </c>
      <c r="AW37" s="336"/>
      <c r="AX37" s="227"/>
      <c r="AY37" s="171">
        <v>160</v>
      </c>
      <c r="AZ37" s="336"/>
      <c r="BA37" s="227"/>
      <c r="BB37" s="171">
        <v>160</v>
      </c>
      <c r="BC37" s="336"/>
      <c r="BD37" s="227"/>
      <c r="BE37" s="171">
        <v>160</v>
      </c>
      <c r="BF37" s="336"/>
      <c r="BG37" s="227"/>
      <c r="BH37" s="171">
        <v>160</v>
      </c>
      <c r="BI37" s="336"/>
      <c r="BJ37" s="227"/>
      <c r="BK37" s="374">
        <f t="shared" si="9"/>
        <v>0</v>
      </c>
      <c r="BL37" s="285">
        <f t="shared" si="10"/>
        <v>0</v>
      </c>
      <c r="BM37" s="284">
        <f t="shared" si="11"/>
        <v>0</v>
      </c>
      <c r="BN37" s="285">
        <f t="shared" si="12"/>
        <v>0</v>
      </c>
      <c r="BO37" s="4"/>
      <c r="BP37" s="4"/>
      <c r="BQ37" s="167">
        <v>160</v>
      </c>
      <c r="BR37" s="335"/>
      <c r="BS37" s="180"/>
      <c r="BT37" s="167">
        <v>160</v>
      </c>
      <c r="BU37" s="335"/>
      <c r="BV37" s="180"/>
      <c r="BW37" s="167">
        <v>160</v>
      </c>
      <c r="BX37" s="335"/>
      <c r="BY37" s="180"/>
      <c r="BZ37" s="167">
        <v>160</v>
      </c>
      <c r="CA37" s="335"/>
      <c r="CB37" s="180"/>
      <c r="CC37" s="167">
        <v>160</v>
      </c>
      <c r="CD37" s="335"/>
      <c r="CE37" s="180"/>
      <c r="CF37" s="167">
        <v>160</v>
      </c>
      <c r="CG37" s="335"/>
      <c r="CH37" s="180"/>
      <c r="CI37" s="167">
        <v>160</v>
      </c>
      <c r="CJ37" s="335"/>
      <c r="CK37" s="180"/>
      <c r="CL37" s="167">
        <v>160</v>
      </c>
      <c r="CM37" s="335"/>
      <c r="CN37" s="180"/>
      <c r="CO37" s="282">
        <f t="shared" si="13"/>
        <v>0</v>
      </c>
      <c r="CP37" s="283">
        <f t="shared" si="14"/>
        <v>0</v>
      </c>
      <c r="CQ37" s="284">
        <f t="shared" si="15"/>
        <v>0</v>
      </c>
      <c r="CR37" s="285">
        <f t="shared" si="16"/>
        <v>0</v>
      </c>
      <c r="CS37" s="4"/>
      <c r="CT37" s="4"/>
      <c r="CU37" s="167">
        <v>160</v>
      </c>
      <c r="CV37" s="335"/>
      <c r="CW37" s="180"/>
      <c r="CX37" s="167">
        <v>160</v>
      </c>
      <c r="CY37" s="335"/>
      <c r="CZ37" s="180"/>
      <c r="DA37" s="167">
        <v>160</v>
      </c>
      <c r="DB37" s="335"/>
      <c r="DC37" s="180"/>
      <c r="DD37" s="167">
        <v>160</v>
      </c>
      <c r="DE37" s="335"/>
      <c r="DF37" s="180"/>
      <c r="DG37" s="167">
        <v>160</v>
      </c>
      <c r="DH37" s="335"/>
      <c r="DI37" s="180"/>
      <c r="DJ37" s="167">
        <v>160</v>
      </c>
      <c r="DK37" s="335"/>
      <c r="DL37" s="180"/>
      <c r="DM37" s="167">
        <v>160</v>
      </c>
      <c r="DN37" s="335"/>
      <c r="DO37" s="180"/>
      <c r="DP37" s="167">
        <v>160</v>
      </c>
      <c r="DQ37" s="335"/>
      <c r="DR37" s="180"/>
      <c r="DS37" s="282">
        <f t="shared" si="17"/>
        <v>0</v>
      </c>
      <c r="DT37" s="283">
        <f t="shared" si="18"/>
        <v>0</v>
      </c>
      <c r="DU37" s="284">
        <f t="shared" si="19"/>
        <v>0</v>
      </c>
      <c r="DV37" s="285">
        <f t="shared" si="20"/>
        <v>0</v>
      </c>
      <c r="DW37" s="4"/>
      <c r="DX37" s="4"/>
      <c r="DY37" s="167">
        <v>160</v>
      </c>
      <c r="DZ37" s="335"/>
      <c r="EA37" s="180"/>
      <c r="EB37" s="167">
        <v>160</v>
      </c>
      <c r="EC37" s="335"/>
      <c r="ED37" s="180"/>
      <c r="EE37" s="167">
        <v>160</v>
      </c>
      <c r="EF37" s="335"/>
      <c r="EG37" s="180"/>
      <c r="EH37" s="167">
        <v>160</v>
      </c>
      <c r="EI37" s="335"/>
      <c r="EJ37" s="180"/>
      <c r="EK37" s="167">
        <v>160</v>
      </c>
      <c r="EL37" s="335"/>
      <c r="EM37" s="180"/>
      <c r="EN37" s="167">
        <v>160</v>
      </c>
      <c r="EO37" s="335"/>
      <c r="EP37" s="180"/>
      <c r="EQ37" s="167">
        <v>160</v>
      </c>
      <c r="ER37" s="335"/>
      <c r="ES37" s="180"/>
      <c r="ET37" s="167">
        <v>160</v>
      </c>
      <c r="EU37" s="335"/>
      <c r="EV37" s="180"/>
      <c r="EW37" s="282">
        <f t="shared" si="21"/>
        <v>0</v>
      </c>
      <c r="EX37" s="283">
        <f t="shared" si="22"/>
        <v>0</v>
      </c>
      <c r="EY37" s="284">
        <f t="shared" si="23"/>
        <v>0</v>
      </c>
      <c r="EZ37" s="285">
        <f t="shared" si="24"/>
        <v>0</v>
      </c>
      <c r="FA37" s="4"/>
      <c r="FB37" s="4"/>
      <c r="FC37" s="167">
        <v>160</v>
      </c>
      <c r="FD37" s="335"/>
      <c r="FE37" s="180"/>
      <c r="FF37" s="167">
        <v>160</v>
      </c>
      <c r="FG37" s="335"/>
      <c r="FH37" s="180"/>
      <c r="FI37" s="167">
        <v>160</v>
      </c>
      <c r="FJ37" s="335"/>
      <c r="FK37" s="180"/>
      <c r="FL37" s="167">
        <v>160</v>
      </c>
      <c r="FM37" s="335"/>
      <c r="FN37" s="180"/>
      <c r="FO37" s="167">
        <v>160</v>
      </c>
      <c r="FP37" s="335"/>
      <c r="FQ37" s="180"/>
      <c r="FR37" s="167">
        <v>160</v>
      </c>
      <c r="FS37" s="335"/>
      <c r="FT37" s="180"/>
      <c r="FU37" s="167">
        <v>160</v>
      </c>
      <c r="FV37" s="335"/>
      <c r="FW37" s="180"/>
      <c r="FX37" s="167">
        <v>160</v>
      </c>
      <c r="FY37" s="335"/>
      <c r="FZ37" s="180"/>
      <c r="GA37" s="282">
        <f t="shared" si="25"/>
        <v>0</v>
      </c>
      <c r="GB37" s="283">
        <f t="shared" si="26"/>
        <v>0</v>
      </c>
      <c r="GC37" s="284">
        <f t="shared" si="27"/>
        <v>0</v>
      </c>
      <c r="GD37" s="285">
        <f t="shared" si="28"/>
        <v>0</v>
      </c>
      <c r="GE37" s="4"/>
      <c r="GF37" s="4"/>
      <c r="GG37" s="167">
        <v>160</v>
      </c>
      <c r="GH37" s="335"/>
      <c r="GI37" s="180"/>
      <c r="GJ37" s="167">
        <v>160</v>
      </c>
      <c r="GK37" s="335"/>
      <c r="GL37" s="180"/>
      <c r="GM37" s="167">
        <v>160</v>
      </c>
      <c r="GN37" s="335"/>
      <c r="GO37" s="180"/>
      <c r="GP37" s="167">
        <v>160</v>
      </c>
      <c r="GQ37" s="335"/>
      <c r="GR37" s="180"/>
      <c r="GS37" s="167">
        <v>160</v>
      </c>
      <c r="GT37" s="335"/>
      <c r="GU37" s="180"/>
      <c r="GV37" s="167">
        <v>160</v>
      </c>
      <c r="GW37" s="335"/>
      <c r="GX37" s="180"/>
      <c r="GY37" s="167">
        <v>160</v>
      </c>
      <c r="GZ37" s="335"/>
      <c r="HA37" s="180"/>
      <c r="HB37" s="167">
        <v>160</v>
      </c>
      <c r="HC37" s="335"/>
      <c r="HD37" s="180"/>
      <c r="HE37" s="282">
        <f t="shared" si="29"/>
        <v>0</v>
      </c>
      <c r="HF37" s="283">
        <f t="shared" si="30"/>
        <v>0</v>
      </c>
      <c r="HG37" s="284">
        <f t="shared" si="31"/>
        <v>0</v>
      </c>
      <c r="HH37" s="285">
        <f t="shared" si="32"/>
        <v>0</v>
      </c>
      <c r="HI37" s="4"/>
      <c r="HJ37" s="4"/>
      <c r="HK37" s="167">
        <v>160</v>
      </c>
      <c r="HL37" s="335"/>
      <c r="HM37" s="180"/>
      <c r="HN37" s="167">
        <v>160</v>
      </c>
      <c r="HO37" s="335"/>
      <c r="HP37" s="180"/>
      <c r="HQ37" s="167">
        <v>160</v>
      </c>
      <c r="HR37" s="335"/>
      <c r="HS37" s="180"/>
      <c r="HT37" s="167">
        <v>160</v>
      </c>
      <c r="HU37" s="335"/>
      <c r="HV37" s="180"/>
      <c r="HW37" s="167">
        <v>160</v>
      </c>
      <c r="HX37" s="335"/>
      <c r="HY37" s="180"/>
      <c r="HZ37" s="167">
        <v>160</v>
      </c>
      <c r="IA37" s="335"/>
      <c r="IB37" s="180"/>
      <c r="IC37" s="167">
        <v>160</v>
      </c>
      <c r="ID37" s="335"/>
      <c r="IE37" s="180"/>
      <c r="IF37" s="167">
        <v>160</v>
      </c>
      <c r="IG37" s="335"/>
      <c r="IH37" s="180"/>
      <c r="II37" s="282">
        <f t="shared" si="33"/>
        <v>0</v>
      </c>
      <c r="IJ37" s="283">
        <f t="shared" si="34"/>
        <v>0</v>
      </c>
      <c r="IK37" s="284">
        <f t="shared" si="35"/>
        <v>0</v>
      </c>
      <c r="IL37" s="285">
        <f t="shared" si="36"/>
        <v>0</v>
      </c>
      <c r="IM37" s="4"/>
      <c r="IN37" s="4"/>
      <c r="IO37" s="167">
        <v>160</v>
      </c>
      <c r="IP37" s="335"/>
      <c r="IQ37" s="180"/>
      <c r="IR37" s="167">
        <v>160</v>
      </c>
      <c r="IS37" s="335"/>
      <c r="IT37" s="180"/>
      <c r="IU37" s="167">
        <v>160</v>
      </c>
      <c r="IV37" s="335"/>
      <c r="IW37" s="180"/>
      <c r="IX37" s="167">
        <v>160</v>
      </c>
      <c r="IY37" s="335"/>
      <c r="IZ37" s="180"/>
      <c r="JA37" s="167">
        <v>160</v>
      </c>
      <c r="JB37" s="335"/>
      <c r="JC37" s="180"/>
      <c r="JD37" s="167">
        <v>160</v>
      </c>
      <c r="JE37" s="335"/>
      <c r="JF37" s="180"/>
      <c r="JG37" s="167">
        <v>160</v>
      </c>
      <c r="JH37" s="335"/>
      <c r="JI37" s="180"/>
      <c r="JJ37" s="167">
        <v>160</v>
      </c>
      <c r="JK37" s="335"/>
      <c r="JL37" s="180"/>
      <c r="JM37" s="282">
        <f t="shared" si="37"/>
        <v>0</v>
      </c>
      <c r="JN37" s="283">
        <f t="shared" si="38"/>
        <v>0</v>
      </c>
      <c r="JO37" s="284">
        <f t="shared" si="39"/>
        <v>0</v>
      </c>
      <c r="JP37" s="285">
        <f t="shared" si="40"/>
        <v>0</v>
      </c>
      <c r="JQ37" s="4"/>
      <c r="JR37" s="4"/>
      <c r="JS37" s="167">
        <v>160</v>
      </c>
      <c r="JT37" s="335"/>
      <c r="JU37" s="180"/>
      <c r="JV37" s="167">
        <v>160</v>
      </c>
      <c r="JW37" s="335"/>
      <c r="JX37" s="180"/>
      <c r="JY37" s="167">
        <v>160</v>
      </c>
      <c r="JZ37" s="335"/>
      <c r="KA37" s="180"/>
      <c r="KB37" s="167">
        <v>160</v>
      </c>
      <c r="KC37" s="335"/>
      <c r="KD37" s="180"/>
      <c r="KE37" s="167">
        <v>160</v>
      </c>
      <c r="KF37" s="335"/>
      <c r="KG37" s="180"/>
      <c r="KH37" s="167">
        <v>160</v>
      </c>
      <c r="KI37" s="335"/>
      <c r="KJ37" s="180"/>
      <c r="KK37" s="167">
        <v>160</v>
      </c>
      <c r="KL37" s="335"/>
      <c r="KM37" s="180"/>
      <c r="KN37" s="167">
        <v>160</v>
      </c>
      <c r="KO37" s="335"/>
      <c r="KP37" s="180"/>
      <c r="KQ37" s="282">
        <f t="shared" si="41"/>
        <v>0</v>
      </c>
      <c r="KR37" s="283">
        <f t="shared" si="42"/>
        <v>0</v>
      </c>
      <c r="KS37" s="284">
        <f t="shared" si="43"/>
        <v>0</v>
      </c>
      <c r="KT37" s="285">
        <f t="shared" si="44"/>
        <v>0</v>
      </c>
      <c r="KU37" s="4"/>
      <c r="KV37" s="4"/>
      <c r="KW37" s="287" t="s">
        <v>300</v>
      </c>
      <c r="KX37" s="365">
        <v>160</v>
      </c>
      <c r="KY37" s="335"/>
      <c r="KZ37" s="180"/>
      <c r="LA37" s="282">
        <f t="shared" si="45"/>
        <v>0</v>
      </c>
      <c r="LB37" s="285">
        <f t="shared" si="0"/>
        <v>0</v>
      </c>
      <c r="LC37" s="284">
        <f t="shared" si="46"/>
        <v>0</v>
      </c>
      <c r="LD37" s="285">
        <f t="shared" si="47"/>
        <v>0</v>
      </c>
      <c r="LE37" s="297"/>
      <c r="LF37" s="4"/>
      <c r="LG37" s="4"/>
      <c r="LH37" s="278">
        <f t="shared" si="1"/>
        <v>0</v>
      </c>
      <c r="LI37" s="279">
        <f t="shared" si="2"/>
        <v>0</v>
      </c>
      <c r="LJ37" s="284">
        <f t="shared" si="3"/>
        <v>0</v>
      </c>
      <c r="LK37" s="285">
        <f t="shared" si="4"/>
        <v>0</v>
      </c>
      <c r="LL37" s="280">
        <f t="shared" si="5"/>
        <v>0</v>
      </c>
      <c r="LM37" s="281">
        <f t="shared" si="6"/>
        <v>0</v>
      </c>
      <c r="LN37" s="284">
        <f t="shared" si="7"/>
        <v>0</v>
      </c>
      <c r="LO37" s="283">
        <f t="shared" si="8"/>
        <v>0</v>
      </c>
      <c r="LP37" s="420">
        <f t="shared" si="48"/>
        <v>0</v>
      </c>
      <c r="LQ37" s="382">
        <f t="shared" si="49"/>
        <v>0</v>
      </c>
      <c r="LR37" s="423" t="s">
        <v>343</v>
      </c>
      <c r="LS37" s="387" t="s">
        <v>343</v>
      </c>
      <c r="LT37" s="420">
        <f t="shared" si="50"/>
        <v>0</v>
      </c>
      <c r="LU37" s="382">
        <f t="shared" si="51"/>
        <v>0</v>
      </c>
      <c r="LX37" s="4"/>
    </row>
    <row r="38" spans="1:342" s="28" customFormat="1" ht="15" hidden="1" customHeight="1" x14ac:dyDescent="0.25">
      <c r="A38" s="26"/>
      <c r="B38" s="121"/>
      <c r="C38" s="604"/>
      <c r="D38" s="605"/>
      <c r="E38" s="609"/>
      <c r="F38" s="607"/>
      <c r="G38" s="608"/>
      <c r="H38" s="122"/>
      <c r="I38" s="115">
        <f>INT(ROUND(F38,2)*(IF(RIGHT(G38,1)="*",data!$J$3*H38+(IF(H38&gt;0, data!$K$3,0)),(IF(G38&gt;0,data!$J$3*RIGHT(G38,5)+data!$K$3,0)))))</f>
        <v>0</v>
      </c>
      <c r="J38" s="115"/>
      <c r="K38" s="560"/>
      <c r="L38" s="553"/>
      <c r="M38" s="115">
        <f>INT(ROUND(F38,2)*(IF(J38&gt;0,(IF(K38="ano",data!$J$6,0)),0)))</f>
        <v>0</v>
      </c>
      <c r="N38" s="117"/>
      <c r="O38" s="126"/>
      <c r="P38" s="26"/>
      <c r="Q38" s="119"/>
      <c r="R38" s="120" t="s">
        <v>343</v>
      </c>
      <c r="S38" s="391"/>
      <c r="V38" s="26">
        <f>IF(OR(G38=data!$I$18,G38=data!$I$19,G38=data!$I$20,G38=data!$I$21,G38=data!$I$22,G38=data!$I$23,G38=data!$I$24,G38=data!$I$25,G38=data!$I$26,G38=data!$I$27,G38=data!$I$28,G38=data!$I$29,G38=data!$I$30,G38=data!$I$31,G38=data!$I$32,G38=data!$I$33,G38=data!$I$34,G38=data!$I$35,G38=data!$I$36,G38=data!$I$37,G38=data!$I$38,G38=data!$I$39,G38=data!$I$40,G38=data!$I$41,G38=data!$I$42,G38=data!$I$43,G38=data!$I$44),1,0)</f>
        <v>0</v>
      </c>
      <c r="W38" s="26"/>
      <c r="X38" s="176" t="s">
        <v>300</v>
      </c>
      <c r="Y38" s="10"/>
      <c r="Z38" s="10"/>
      <c r="AA38" s="578">
        <v>160</v>
      </c>
      <c r="AB38" s="579"/>
      <c r="AC38" s="580"/>
      <c r="AD38" s="578">
        <v>160</v>
      </c>
      <c r="AE38" s="579"/>
      <c r="AF38" s="580"/>
      <c r="AG38" s="578">
        <v>160</v>
      </c>
      <c r="AH38" s="579"/>
      <c r="AI38" s="580"/>
      <c r="AJ38" s="578">
        <v>160</v>
      </c>
      <c r="AK38" s="579"/>
      <c r="AL38" s="580"/>
      <c r="AM38" s="578">
        <v>160</v>
      </c>
      <c r="AN38" s="579"/>
      <c r="AO38" s="580"/>
      <c r="AP38" s="578">
        <v>160</v>
      </c>
      <c r="AQ38" s="579"/>
      <c r="AR38" s="580"/>
      <c r="AS38" s="578">
        <v>160</v>
      </c>
      <c r="AT38" s="579"/>
      <c r="AU38" s="580"/>
      <c r="AV38" s="578">
        <v>160</v>
      </c>
      <c r="AW38" s="579"/>
      <c r="AX38" s="580"/>
      <c r="AY38" s="578">
        <v>160</v>
      </c>
      <c r="AZ38" s="579"/>
      <c r="BA38" s="580"/>
      <c r="BB38" s="578">
        <v>160</v>
      </c>
      <c r="BC38" s="579"/>
      <c r="BD38" s="580"/>
      <c r="BE38" s="578">
        <v>160</v>
      </c>
      <c r="BF38" s="579"/>
      <c r="BG38" s="580"/>
      <c r="BH38" s="578">
        <v>160</v>
      </c>
      <c r="BI38" s="579"/>
      <c r="BJ38" s="580"/>
      <c r="BK38" s="374">
        <f t="shared" si="9"/>
        <v>0</v>
      </c>
      <c r="BL38" s="285">
        <f t="shared" si="10"/>
        <v>0</v>
      </c>
      <c r="BM38" s="284">
        <f t="shared" si="11"/>
        <v>0</v>
      </c>
      <c r="BN38" s="285">
        <f t="shared" si="12"/>
        <v>0</v>
      </c>
      <c r="BO38" s="23"/>
      <c r="BP38" s="23"/>
      <c r="BQ38" s="177">
        <v>160</v>
      </c>
      <c r="BR38" s="591"/>
      <c r="BS38" s="178"/>
      <c r="BT38" s="177">
        <v>160</v>
      </c>
      <c r="BU38" s="591"/>
      <c r="BV38" s="178"/>
      <c r="BW38" s="177">
        <v>160</v>
      </c>
      <c r="BX38" s="591"/>
      <c r="BY38" s="178"/>
      <c r="BZ38" s="177">
        <v>160</v>
      </c>
      <c r="CA38" s="591"/>
      <c r="CB38" s="178"/>
      <c r="CC38" s="177">
        <v>160</v>
      </c>
      <c r="CD38" s="591"/>
      <c r="CE38" s="178"/>
      <c r="CF38" s="177">
        <v>160</v>
      </c>
      <c r="CG38" s="591"/>
      <c r="CH38" s="178"/>
      <c r="CI38" s="177">
        <v>160</v>
      </c>
      <c r="CJ38" s="591"/>
      <c r="CK38" s="178"/>
      <c r="CL38" s="177">
        <v>160</v>
      </c>
      <c r="CM38" s="591"/>
      <c r="CN38" s="178"/>
      <c r="CO38" s="282">
        <f t="shared" si="13"/>
        <v>0</v>
      </c>
      <c r="CP38" s="283">
        <f t="shared" si="14"/>
        <v>0</v>
      </c>
      <c r="CQ38" s="284">
        <f t="shared" si="15"/>
        <v>0</v>
      </c>
      <c r="CR38" s="285">
        <f t="shared" si="16"/>
        <v>0</v>
      </c>
      <c r="CS38" s="23"/>
      <c r="CT38" s="23"/>
      <c r="CU38" s="177">
        <v>160</v>
      </c>
      <c r="CV38" s="591"/>
      <c r="CW38" s="178"/>
      <c r="CX38" s="177">
        <v>160</v>
      </c>
      <c r="CY38" s="591"/>
      <c r="CZ38" s="178"/>
      <c r="DA38" s="177">
        <v>160</v>
      </c>
      <c r="DB38" s="591"/>
      <c r="DC38" s="178"/>
      <c r="DD38" s="177">
        <v>160</v>
      </c>
      <c r="DE38" s="591"/>
      <c r="DF38" s="178"/>
      <c r="DG38" s="177">
        <v>160</v>
      </c>
      <c r="DH38" s="591"/>
      <c r="DI38" s="178"/>
      <c r="DJ38" s="177">
        <v>160</v>
      </c>
      <c r="DK38" s="591"/>
      <c r="DL38" s="178"/>
      <c r="DM38" s="177">
        <v>160</v>
      </c>
      <c r="DN38" s="591"/>
      <c r="DO38" s="178"/>
      <c r="DP38" s="177">
        <v>160</v>
      </c>
      <c r="DQ38" s="591"/>
      <c r="DR38" s="178"/>
      <c r="DS38" s="282">
        <f t="shared" si="17"/>
        <v>0</v>
      </c>
      <c r="DT38" s="283">
        <f t="shared" si="18"/>
        <v>0</v>
      </c>
      <c r="DU38" s="284">
        <f t="shared" si="19"/>
        <v>0</v>
      </c>
      <c r="DV38" s="285">
        <f t="shared" si="20"/>
        <v>0</v>
      </c>
      <c r="DW38" s="23"/>
      <c r="DX38" s="23"/>
      <c r="DY38" s="177">
        <v>160</v>
      </c>
      <c r="DZ38" s="591"/>
      <c r="EA38" s="178"/>
      <c r="EB38" s="177">
        <v>160</v>
      </c>
      <c r="EC38" s="591"/>
      <c r="ED38" s="178"/>
      <c r="EE38" s="177">
        <v>160</v>
      </c>
      <c r="EF38" s="591"/>
      <c r="EG38" s="178"/>
      <c r="EH38" s="177">
        <v>160</v>
      </c>
      <c r="EI38" s="591"/>
      <c r="EJ38" s="178"/>
      <c r="EK38" s="177">
        <v>160</v>
      </c>
      <c r="EL38" s="591"/>
      <c r="EM38" s="178"/>
      <c r="EN38" s="177">
        <v>160</v>
      </c>
      <c r="EO38" s="591"/>
      <c r="EP38" s="178"/>
      <c r="EQ38" s="177">
        <v>160</v>
      </c>
      <c r="ER38" s="591"/>
      <c r="ES38" s="178"/>
      <c r="ET38" s="177">
        <v>160</v>
      </c>
      <c r="EU38" s="591"/>
      <c r="EV38" s="178"/>
      <c r="EW38" s="282">
        <f t="shared" si="21"/>
        <v>0</v>
      </c>
      <c r="EX38" s="283">
        <f t="shared" si="22"/>
        <v>0</v>
      </c>
      <c r="EY38" s="284">
        <f t="shared" si="23"/>
        <v>0</v>
      </c>
      <c r="EZ38" s="285">
        <f t="shared" si="24"/>
        <v>0</v>
      </c>
      <c r="FA38" s="23"/>
      <c r="FB38" s="23"/>
      <c r="FC38" s="177">
        <v>160</v>
      </c>
      <c r="FD38" s="591"/>
      <c r="FE38" s="178"/>
      <c r="FF38" s="177">
        <v>160</v>
      </c>
      <c r="FG38" s="591"/>
      <c r="FH38" s="178"/>
      <c r="FI38" s="177">
        <v>160</v>
      </c>
      <c r="FJ38" s="591"/>
      <c r="FK38" s="178"/>
      <c r="FL38" s="177">
        <v>160</v>
      </c>
      <c r="FM38" s="591"/>
      <c r="FN38" s="178"/>
      <c r="FO38" s="177">
        <v>160</v>
      </c>
      <c r="FP38" s="591"/>
      <c r="FQ38" s="178"/>
      <c r="FR38" s="177">
        <v>160</v>
      </c>
      <c r="FS38" s="591"/>
      <c r="FT38" s="178"/>
      <c r="FU38" s="177">
        <v>160</v>
      </c>
      <c r="FV38" s="591"/>
      <c r="FW38" s="178"/>
      <c r="FX38" s="177">
        <v>160</v>
      </c>
      <c r="FY38" s="591"/>
      <c r="FZ38" s="178"/>
      <c r="GA38" s="282">
        <f t="shared" si="25"/>
        <v>0</v>
      </c>
      <c r="GB38" s="283">
        <f t="shared" si="26"/>
        <v>0</v>
      </c>
      <c r="GC38" s="284">
        <f t="shared" si="27"/>
        <v>0</v>
      </c>
      <c r="GD38" s="285">
        <f t="shared" si="28"/>
        <v>0</v>
      </c>
      <c r="GE38" s="23"/>
      <c r="GF38" s="23"/>
      <c r="GG38" s="177">
        <v>160</v>
      </c>
      <c r="GH38" s="591"/>
      <c r="GI38" s="178"/>
      <c r="GJ38" s="177">
        <v>160</v>
      </c>
      <c r="GK38" s="591"/>
      <c r="GL38" s="178"/>
      <c r="GM38" s="177">
        <v>160</v>
      </c>
      <c r="GN38" s="591"/>
      <c r="GO38" s="178"/>
      <c r="GP38" s="177">
        <v>160</v>
      </c>
      <c r="GQ38" s="591"/>
      <c r="GR38" s="178"/>
      <c r="GS38" s="177">
        <v>160</v>
      </c>
      <c r="GT38" s="591"/>
      <c r="GU38" s="178"/>
      <c r="GV38" s="177">
        <v>160</v>
      </c>
      <c r="GW38" s="591"/>
      <c r="GX38" s="178"/>
      <c r="GY38" s="177">
        <v>160</v>
      </c>
      <c r="GZ38" s="591"/>
      <c r="HA38" s="178"/>
      <c r="HB38" s="177">
        <v>160</v>
      </c>
      <c r="HC38" s="591"/>
      <c r="HD38" s="178"/>
      <c r="HE38" s="282">
        <f t="shared" si="29"/>
        <v>0</v>
      </c>
      <c r="HF38" s="283">
        <f t="shared" si="30"/>
        <v>0</v>
      </c>
      <c r="HG38" s="284">
        <f t="shared" si="31"/>
        <v>0</v>
      </c>
      <c r="HH38" s="285">
        <f t="shared" si="32"/>
        <v>0</v>
      </c>
      <c r="HI38" s="23"/>
      <c r="HJ38" s="23"/>
      <c r="HK38" s="177">
        <v>160</v>
      </c>
      <c r="HL38" s="591"/>
      <c r="HM38" s="178"/>
      <c r="HN38" s="177">
        <v>160</v>
      </c>
      <c r="HO38" s="591"/>
      <c r="HP38" s="178"/>
      <c r="HQ38" s="177">
        <v>160</v>
      </c>
      <c r="HR38" s="591"/>
      <c r="HS38" s="178"/>
      <c r="HT38" s="177">
        <v>160</v>
      </c>
      <c r="HU38" s="591"/>
      <c r="HV38" s="178"/>
      <c r="HW38" s="177">
        <v>160</v>
      </c>
      <c r="HX38" s="591"/>
      <c r="HY38" s="178"/>
      <c r="HZ38" s="177">
        <v>160</v>
      </c>
      <c r="IA38" s="591"/>
      <c r="IB38" s="178"/>
      <c r="IC38" s="177">
        <v>160</v>
      </c>
      <c r="ID38" s="591"/>
      <c r="IE38" s="178"/>
      <c r="IF38" s="177">
        <v>160</v>
      </c>
      <c r="IG38" s="591"/>
      <c r="IH38" s="178"/>
      <c r="II38" s="282">
        <f t="shared" si="33"/>
        <v>0</v>
      </c>
      <c r="IJ38" s="283">
        <f t="shared" si="34"/>
        <v>0</v>
      </c>
      <c r="IK38" s="284">
        <f t="shared" si="35"/>
        <v>0</v>
      </c>
      <c r="IL38" s="285">
        <f t="shared" si="36"/>
        <v>0</v>
      </c>
      <c r="IM38" s="23"/>
      <c r="IN38" s="23"/>
      <c r="IO38" s="177">
        <v>160</v>
      </c>
      <c r="IP38" s="591"/>
      <c r="IQ38" s="178"/>
      <c r="IR38" s="177">
        <v>160</v>
      </c>
      <c r="IS38" s="591"/>
      <c r="IT38" s="178"/>
      <c r="IU38" s="177">
        <v>160</v>
      </c>
      <c r="IV38" s="591"/>
      <c r="IW38" s="178"/>
      <c r="IX38" s="177">
        <v>160</v>
      </c>
      <c r="IY38" s="591"/>
      <c r="IZ38" s="178"/>
      <c r="JA38" s="177">
        <v>160</v>
      </c>
      <c r="JB38" s="591"/>
      <c r="JC38" s="178"/>
      <c r="JD38" s="177">
        <v>160</v>
      </c>
      <c r="JE38" s="591"/>
      <c r="JF38" s="178"/>
      <c r="JG38" s="177">
        <v>160</v>
      </c>
      <c r="JH38" s="591"/>
      <c r="JI38" s="178"/>
      <c r="JJ38" s="177">
        <v>160</v>
      </c>
      <c r="JK38" s="591"/>
      <c r="JL38" s="178"/>
      <c r="JM38" s="282">
        <f t="shared" si="37"/>
        <v>0</v>
      </c>
      <c r="JN38" s="283">
        <f t="shared" si="38"/>
        <v>0</v>
      </c>
      <c r="JO38" s="284">
        <f t="shared" si="39"/>
        <v>0</v>
      </c>
      <c r="JP38" s="285">
        <f t="shared" si="40"/>
        <v>0</v>
      </c>
      <c r="JQ38" s="23"/>
      <c r="JR38" s="23"/>
      <c r="JS38" s="177">
        <v>160</v>
      </c>
      <c r="JT38" s="591"/>
      <c r="JU38" s="178"/>
      <c r="JV38" s="177">
        <v>160</v>
      </c>
      <c r="JW38" s="591"/>
      <c r="JX38" s="178"/>
      <c r="JY38" s="177">
        <v>160</v>
      </c>
      <c r="JZ38" s="591"/>
      <c r="KA38" s="178"/>
      <c r="KB38" s="177">
        <v>160</v>
      </c>
      <c r="KC38" s="591"/>
      <c r="KD38" s="178"/>
      <c r="KE38" s="177">
        <v>160</v>
      </c>
      <c r="KF38" s="591"/>
      <c r="KG38" s="178"/>
      <c r="KH38" s="177">
        <v>160</v>
      </c>
      <c r="KI38" s="591"/>
      <c r="KJ38" s="178"/>
      <c r="KK38" s="177">
        <v>160</v>
      </c>
      <c r="KL38" s="591"/>
      <c r="KM38" s="178"/>
      <c r="KN38" s="177">
        <v>160</v>
      </c>
      <c r="KO38" s="591"/>
      <c r="KP38" s="178"/>
      <c r="KQ38" s="282">
        <f t="shared" si="41"/>
        <v>0</v>
      </c>
      <c r="KR38" s="283">
        <f t="shared" si="42"/>
        <v>0</v>
      </c>
      <c r="KS38" s="284">
        <f t="shared" si="43"/>
        <v>0</v>
      </c>
      <c r="KT38" s="285">
        <f t="shared" si="44"/>
        <v>0</v>
      </c>
      <c r="KU38" s="23"/>
      <c r="KV38" s="23"/>
      <c r="KW38" s="589" t="s">
        <v>300</v>
      </c>
      <c r="KX38" s="595">
        <v>160</v>
      </c>
      <c r="KY38" s="591"/>
      <c r="KZ38" s="178"/>
      <c r="LA38" s="282">
        <f t="shared" si="45"/>
        <v>0</v>
      </c>
      <c r="LB38" s="285">
        <f t="shared" si="0"/>
        <v>0</v>
      </c>
      <c r="LC38" s="284">
        <f t="shared" si="46"/>
        <v>0</v>
      </c>
      <c r="LD38" s="285">
        <f t="shared" si="47"/>
        <v>0</v>
      </c>
      <c r="LE38" s="592"/>
      <c r="LF38" s="23"/>
      <c r="LG38" s="23"/>
      <c r="LH38" s="278">
        <f t="shared" si="1"/>
        <v>0</v>
      </c>
      <c r="LI38" s="279">
        <f t="shared" si="2"/>
        <v>0</v>
      </c>
      <c r="LJ38" s="284">
        <f t="shared" si="3"/>
        <v>0</v>
      </c>
      <c r="LK38" s="285">
        <f t="shared" si="4"/>
        <v>0</v>
      </c>
      <c r="LL38" s="280">
        <f t="shared" si="5"/>
        <v>0</v>
      </c>
      <c r="LM38" s="281">
        <f t="shared" si="6"/>
        <v>0</v>
      </c>
      <c r="LN38" s="284">
        <f t="shared" si="7"/>
        <v>0</v>
      </c>
      <c r="LO38" s="283">
        <f t="shared" si="8"/>
        <v>0</v>
      </c>
      <c r="LP38" s="420">
        <f t="shared" si="48"/>
        <v>0</v>
      </c>
      <c r="LQ38" s="382">
        <f t="shared" si="49"/>
        <v>0</v>
      </c>
      <c r="LR38" s="423" t="s">
        <v>343</v>
      </c>
      <c r="LS38" s="387" t="s">
        <v>343</v>
      </c>
      <c r="LT38" s="420">
        <f t="shared" si="50"/>
        <v>0</v>
      </c>
      <c r="LU38" s="382">
        <f t="shared" si="51"/>
        <v>0</v>
      </c>
      <c r="LV38" s="26"/>
      <c r="LW38" s="26"/>
      <c r="LX38" s="23"/>
      <c r="MD38" s="26"/>
    </row>
    <row r="39" spans="1:342" s="26" customFormat="1" ht="16.5" customHeight="1" x14ac:dyDescent="0.25">
      <c r="B39" s="121" t="s">
        <v>26</v>
      </c>
      <c r="C39" s="1064"/>
      <c r="D39" s="1065"/>
      <c r="E39" s="327"/>
      <c r="F39" s="328"/>
      <c r="G39" s="329"/>
      <c r="H39" s="125"/>
      <c r="I39" s="115">
        <f>INT(ROUND(F39,2)*(IF(RIGHT(G39,1)="*",data!$J$3*H39+(IF(H39&gt;0, data!$K$3,0)),(IF(G39&gt;0,data!$J$3*RIGHT(G39,5)+data!$K$3,0)))))</f>
        <v>0</v>
      </c>
      <c r="J39" s="115">
        <f>IF(E39&gt;0,I39*E39,0)</f>
        <v>0</v>
      </c>
      <c r="K39" s="323"/>
      <c r="L39" s="322"/>
      <c r="M39" s="115">
        <f>INT(ROUND(F39,2)*(IF(J39&gt;0,(IF(K39="ano",data!$J$6,0)),0)))</f>
        <v>0</v>
      </c>
      <c r="N39" s="117">
        <f>IF(L39&gt;E39,M39*E39,M39*L39)</f>
        <v>0</v>
      </c>
      <c r="O39" s="126">
        <f>J39+N39</f>
        <v>0</v>
      </c>
      <c r="Q39" s="119" t="str">
        <f>IF(O39&gt;0,1,"")</f>
        <v/>
      </c>
      <c r="R39" s="120" t="s">
        <v>343</v>
      </c>
      <c r="S39" s="391" t="str">
        <f t="shared" si="52"/>
        <v/>
      </c>
      <c r="T39" s="26">
        <f>IF(O39&gt;0,IF(ISTEXT(C39)=TRUE,0,1),0)</f>
        <v>0</v>
      </c>
      <c r="U39" s="26">
        <f>IF(H39&gt;0,IF(RIGHT(G39,1)="*",0,1),0)</f>
        <v>0</v>
      </c>
      <c r="V39" s="26">
        <f>IF(OR(G39=data!$I$18,G39=data!$I$19,G39=data!$I$20,G39=data!$I$21,G39=data!$I$22,G39=data!$I$23,G39=data!$I$24,G39=data!$I$25,G39=data!$I$26,G39=data!$I$27,G39=data!$I$28,G39=data!$I$29,G39=data!$I$30,G39=data!$I$31,G39=data!$I$32,G39=data!$I$33,G39=data!$I$34,G39=data!$I$35,G39=data!$I$36,G39=data!$I$37,G39=data!$I$38,G39=data!$I$39,G39=data!$I$40,G39=data!$I$41,G39=data!$I$42,G39=data!$I$43,G39=data!$I$44),1,0)</f>
        <v>0</v>
      </c>
      <c r="X39" s="179" t="s">
        <v>300</v>
      </c>
      <c r="Y39" s="10"/>
      <c r="Z39" s="10"/>
      <c r="AA39" s="171">
        <v>160</v>
      </c>
      <c r="AB39" s="336"/>
      <c r="AC39" s="227"/>
      <c r="AD39" s="171">
        <v>160</v>
      </c>
      <c r="AE39" s="336"/>
      <c r="AF39" s="227"/>
      <c r="AG39" s="171">
        <v>160</v>
      </c>
      <c r="AH39" s="336"/>
      <c r="AI39" s="227"/>
      <c r="AJ39" s="171">
        <v>160</v>
      </c>
      <c r="AK39" s="336"/>
      <c r="AL39" s="227"/>
      <c r="AM39" s="171">
        <v>160</v>
      </c>
      <c r="AN39" s="336"/>
      <c r="AO39" s="227"/>
      <c r="AP39" s="171">
        <v>160</v>
      </c>
      <c r="AQ39" s="336"/>
      <c r="AR39" s="227"/>
      <c r="AS39" s="171">
        <v>160</v>
      </c>
      <c r="AT39" s="336"/>
      <c r="AU39" s="227"/>
      <c r="AV39" s="171">
        <v>160</v>
      </c>
      <c r="AW39" s="336"/>
      <c r="AX39" s="227"/>
      <c r="AY39" s="171">
        <v>160</v>
      </c>
      <c r="AZ39" s="336"/>
      <c r="BA39" s="227"/>
      <c r="BB39" s="171">
        <v>160</v>
      </c>
      <c r="BC39" s="336"/>
      <c r="BD39" s="227"/>
      <c r="BE39" s="171">
        <v>160</v>
      </c>
      <c r="BF39" s="336"/>
      <c r="BG39" s="227"/>
      <c r="BH39" s="171">
        <v>160</v>
      </c>
      <c r="BI39" s="336"/>
      <c r="BJ39" s="227"/>
      <c r="BK39" s="374">
        <f t="shared" si="9"/>
        <v>0</v>
      </c>
      <c r="BL39" s="285">
        <f t="shared" si="10"/>
        <v>0</v>
      </c>
      <c r="BM39" s="284">
        <f t="shared" si="11"/>
        <v>0</v>
      </c>
      <c r="BN39" s="285">
        <f t="shared" si="12"/>
        <v>0</v>
      </c>
      <c r="BO39" s="4"/>
      <c r="BP39" s="4"/>
      <c r="BQ39" s="167">
        <v>160</v>
      </c>
      <c r="BR39" s="335"/>
      <c r="BS39" s="180"/>
      <c r="BT39" s="167">
        <v>160</v>
      </c>
      <c r="BU39" s="335"/>
      <c r="BV39" s="180"/>
      <c r="BW39" s="167">
        <v>160</v>
      </c>
      <c r="BX39" s="335"/>
      <c r="BY39" s="180"/>
      <c r="BZ39" s="167">
        <v>160</v>
      </c>
      <c r="CA39" s="335"/>
      <c r="CB39" s="180"/>
      <c r="CC39" s="167">
        <v>160</v>
      </c>
      <c r="CD39" s="335"/>
      <c r="CE39" s="180"/>
      <c r="CF39" s="167">
        <v>160</v>
      </c>
      <c r="CG39" s="335"/>
      <c r="CH39" s="180"/>
      <c r="CI39" s="167">
        <v>160</v>
      </c>
      <c r="CJ39" s="335"/>
      <c r="CK39" s="180"/>
      <c r="CL39" s="167">
        <v>160</v>
      </c>
      <c r="CM39" s="335"/>
      <c r="CN39" s="180"/>
      <c r="CO39" s="282">
        <f t="shared" si="13"/>
        <v>0</v>
      </c>
      <c r="CP39" s="283">
        <f t="shared" si="14"/>
        <v>0</v>
      </c>
      <c r="CQ39" s="284">
        <f t="shared" si="15"/>
        <v>0</v>
      </c>
      <c r="CR39" s="285">
        <f t="shared" si="16"/>
        <v>0</v>
      </c>
      <c r="CS39" s="4"/>
      <c r="CT39" s="4"/>
      <c r="CU39" s="167">
        <v>160</v>
      </c>
      <c r="CV39" s="335"/>
      <c r="CW39" s="180"/>
      <c r="CX39" s="167">
        <v>160</v>
      </c>
      <c r="CY39" s="335"/>
      <c r="CZ39" s="180"/>
      <c r="DA39" s="167">
        <v>160</v>
      </c>
      <c r="DB39" s="335"/>
      <c r="DC39" s="180"/>
      <c r="DD39" s="167">
        <v>160</v>
      </c>
      <c r="DE39" s="335"/>
      <c r="DF39" s="180"/>
      <c r="DG39" s="167">
        <v>160</v>
      </c>
      <c r="DH39" s="335"/>
      <c r="DI39" s="180"/>
      <c r="DJ39" s="167">
        <v>160</v>
      </c>
      <c r="DK39" s="335"/>
      <c r="DL39" s="180"/>
      <c r="DM39" s="167">
        <v>160</v>
      </c>
      <c r="DN39" s="335"/>
      <c r="DO39" s="180"/>
      <c r="DP39" s="167">
        <v>160</v>
      </c>
      <c r="DQ39" s="335"/>
      <c r="DR39" s="180"/>
      <c r="DS39" s="282">
        <f t="shared" si="17"/>
        <v>0</v>
      </c>
      <c r="DT39" s="283">
        <f t="shared" si="18"/>
        <v>0</v>
      </c>
      <c r="DU39" s="284">
        <f t="shared" si="19"/>
        <v>0</v>
      </c>
      <c r="DV39" s="285">
        <f t="shared" si="20"/>
        <v>0</v>
      </c>
      <c r="DW39" s="4"/>
      <c r="DX39" s="4"/>
      <c r="DY39" s="167">
        <v>160</v>
      </c>
      <c r="DZ39" s="335"/>
      <c r="EA39" s="180"/>
      <c r="EB39" s="167">
        <v>160</v>
      </c>
      <c r="EC39" s="335"/>
      <c r="ED39" s="180"/>
      <c r="EE39" s="167">
        <v>160</v>
      </c>
      <c r="EF39" s="335"/>
      <c r="EG39" s="180"/>
      <c r="EH39" s="167">
        <v>160</v>
      </c>
      <c r="EI39" s="335"/>
      <c r="EJ39" s="180"/>
      <c r="EK39" s="167">
        <v>160</v>
      </c>
      <c r="EL39" s="335"/>
      <c r="EM39" s="180"/>
      <c r="EN39" s="167">
        <v>160</v>
      </c>
      <c r="EO39" s="335"/>
      <c r="EP39" s="180"/>
      <c r="EQ39" s="167">
        <v>160</v>
      </c>
      <c r="ER39" s="335"/>
      <c r="ES39" s="180"/>
      <c r="ET39" s="167">
        <v>160</v>
      </c>
      <c r="EU39" s="335"/>
      <c r="EV39" s="180"/>
      <c r="EW39" s="282">
        <f t="shared" si="21"/>
        <v>0</v>
      </c>
      <c r="EX39" s="283">
        <f t="shared" si="22"/>
        <v>0</v>
      </c>
      <c r="EY39" s="284">
        <f t="shared" si="23"/>
        <v>0</v>
      </c>
      <c r="EZ39" s="285">
        <f t="shared" si="24"/>
        <v>0</v>
      </c>
      <c r="FA39" s="4"/>
      <c r="FB39" s="4"/>
      <c r="FC39" s="167">
        <v>160</v>
      </c>
      <c r="FD39" s="335"/>
      <c r="FE39" s="180"/>
      <c r="FF39" s="167">
        <v>160</v>
      </c>
      <c r="FG39" s="335"/>
      <c r="FH39" s="180"/>
      <c r="FI39" s="167">
        <v>160</v>
      </c>
      <c r="FJ39" s="335"/>
      <c r="FK39" s="180"/>
      <c r="FL39" s="167">
        <v>160</v>
      </c>
      <c r="FM39" s="335"/>
      <c r="FN39" s="180"/>
      <c r="FO39" s="167">
        <v>160</v>
      </c>
      <c r="FP39" s="335"/>
      <c r="FQ39" s="180"/>
      <c r="FR39" s="167">
        <v>160</v>
      </c>
      <c r="FS39" s="335"/>
      <c r="FT39" s="180"/>
      <c r="FU39" s="167">
        <v>160</v>
      </c>
      <c r="FV39" s="335"/>
      <c r="FW39" s="180"/>
      <c r="FX39" s="167">
        <v>160</v>
      </c>
      <c r="FY39" s="335"/>
      <c r="FZ39" s="180"/>
      <c r="GA39" s="282">
        <f t="shared" si="25"/>
        <v>0</v>
      </c>
      <c r="GB39" s="283">
        <f t="shared" si="26"/>
        <v>0</v>
      </c>
      <c r="GC39" s="284">
        <f t="shared" si="27"/>
        <v>0</v>
      </c>
      <c r="GD39" s="285">
        <f t="shared" si="28"/>
        <v>0</v>
      </c>
      <c r="GE39" s="4"/>
      <c r="GF39" s="4"/>
      <c r="GG39" s="167">
        <v>160</v>
      </c>
      <c r="GH39" s="335"/>
      <c r="GI39" s="180"/>
      <c r="GJ39" s="167">
        <v>160</v>
      </c>
      <c r="GK39" s="335"/>
      <c r="GL39" s="180"/>
      <c r="GM39" s="167">
        <v>160</v>
      </c>
      <c r="GN39" s="335"/>
      <c r="GO39" s="180"/>
      <c r="GP39" s="167">
        <v>160</v>
      </c>
      <c r="GQ39" s="335"/>
      <c r="GR39" s="180"/>
      <c r="GS39" s="167">
        <v>160</v>
      </c>
      <c r="GT39" s="335"/>
      <c r="GU39" s="180"/>
      <c r="GV39" s="167">
        <v>160</v>
      </c>
      <c r="GW39" s="335"/>
      <c r="GX39" s="180"/>
      <c r="GY39" s="167">
        <v>160</v>
      </c>
      <c r="GZ39" s="335"/>
      <c r="HA39" s="180"/>
      <c r="HB39" s="167">
        <v>160</v>
      </c>
      <c r="HC39" s="335"/>
      <c r="HD39" s="180"/>
      <c r="HE39" s="282">
        <f t="shared" si="29"/>
        <v>0</v>
      </c>
      <c r="HF39" s="283">
        <f t="shared" si="30"/>
        <v>0</v>
      </c>
      <c r="HG39" s="284">
        <f t="shared" si="31"/>
        <v>0</v>
      </c>
      <c r="HH39" s="285">
        <f t="shared" si="32"/>
        <v>0</v>
      </c>
      <c r="HI39" s="4"/>
      <c r="HJ39" s="4"/>
      <c r="HK39" s="167">
        <v>160</v>
      </c>
      <c r="HL39" s="335"/>
      <c r="HM39" s="180"/>
      <c r="HN39" s="167">
        <v>160</v>
      </c>
      <c r="HO39" s="335"/>
      <c r="HP39" s="180"/>
      <c r="HQ39" s="167">
        <v>160</v>
      </c>
      <c r="HR39" s="335"/>
      <c r="HS39" s="180"/>
      <c r="HT39" s="167">
        <v>160</v>
      </c>
      <c r="HU39" s="335"/>
      <c r="HV39" s="180"/>
      <c r="HW39" s="167">
        <v>160</v>
      </c>
      <c r="HX39" s="335"/>
      <c r="HY39" s="180"/>
      <c r="HZ39" s="167">
        <v>160</v>
      </c>
      <c r="IA39" s="335"/>
      <c r="IB39" s="180"/>
      <c r="IC39" s="167">
        <v>160</v>
      </c>
      <c r="ID39" s="335"/>
      <c r="IE39" s="180"/>
      <c r="IF39" s="167">
        <v>160</v>
      </c>
      <c r="IG39" s="335"/>
      <c r="IH39" s="180"/>
      <c r="II39" s="282">
        <f t="shared" si="33"/>
        <v>0</v>
      </c>
      <c r="IJ39" s="283">
        <f t="shared" si="34"/>
        <v>0</v>
      </c>
      <c r="IK39" s="284">
        <f t="shared" si="35"/>
        <v>0</v>
      </c>
      <c r="IL39" s="285">
        <f t="shared" si="36"/>
        <v>0</v>
      </c>
      <c r="IM39" s="4"/>
      <c r="IN39" s="4"/>
      <c r="IO39" s="167">
        <v>160</v>
      </c>
      <c r="IP39" s="335"/>
      <c r="IQ39" s="180"/>
      <c r="IR39" s="167">
        <v>160</v>
      </c>
      <c r="IS39" s="335"/>
      <c r="IT39" s="180"/>
      <c r="IU39" s="167">
        <v>160</v>
      </c>
      <c r="IV39" s="335"/>
      <c r="IW39" s="180"/>
      <c r="IX39" s="167">
        <v>160</v>
      </c>
      <c r="IY39" s="335"/>
      <c r="IZ39" s="180"/>
      <c r="JA39" s="167">
        <v>160</v>
      </c>
      <c r="JB39" s="335"/>
      <c r="JC39" s="180"/>
      <c r="JD39" s="167">
        <v>160</v>
      </c>
      <c r="JE39" s="335"/>
      <c r="JF39" s="180"/>
      <c r="JG39" s="167">
        <v>160</v>
      </c>
      <c r="JH39" s="335"/>
      <c r="JI39" s="180"/>
      <c r="JJ39" s="167">
        <v>160</v>
      </c>
      <c r="JK39" s="335"/>
      <c r="JL39" s="180"/>
      <c r="JM39" s="282">
        <f t="shared" si="37"/>
        <v>0</v>
      </c>
      <c r="JN39" s="283">
        <f t="shared" si="38"/>
        <v>0</v>
      </c>
      <c r="JO39" s="284">
        <f t="shared" si="39"/>
        <v>0</v>
      </c>
      <c r="JP39" s="285">
        <f t="shared" si="40"/>
        <v>0</v>
      </c>
      <c r="JQ39" s="4"/>
      <c r="JR39" s="4"/>
      <c r="JS39" s="167">
        <v>160</v>
      </c>
      <c r="JT39" s="335"/>
      <c r="JU39" s="180"/>
      <c r="JV39" s="167">
        <v>160</v>
      </c>
      <c r="JW39" s="335"/>
      <c r="JX39" s="180"/>
      <c r="JY39" s="167">
        <v>160</v>
      </c>
      <c r="JZ39" s="335"/>
      <c r="KA39" s="180"/>
      <c r="KB39" s="167">
        <v>160</v>
      </c>
      <c r="KC39" s="335"/>
      <c r="KD39" s="180"/>
      <c r="KE39" s="167">
        <v>160</v>
      </c>
      <c r="KF39" s="335"/>
      <c r="KG39" s="180"/>
      <c r="KH39" s="167">
        <v>160</v>
      </c>
      <c r="KI39" s="335"/>
      <c r="KJ39" s="180"/>
      <c r="KK39" s="167">
        <v>160</v>
      </c>
      <c r="KL39" s="335"/>
      <c r="KM39" s="180"/>
      <c r="KN39" s="167">
        <v>160</v>
      </c>
      <c r="KO39" s="335"/>
      <c r="KP39" s="180"/>
      <c r="KQ39" s="282">
        <f t="shared" si="41"/>
        <v>0</v>
      </c>
      <c r="KR39" s="283">
        <f t="shared" si="42"/>
        <v>0</v>
      </c>
      <c r="KS39" s="284">
        <f t="shared" si="43"/>
        <v>0</v>
      </c>
      <c r="KT39" s="285">
        <f t="shared" si="44"/>
        <v>0</v>
      </c>
      <c r="KU39" s="4"/>
      <c r="KV39" s="4"/>
      <c r="KW39" s="287" t="s">
        <v>300</v>
      </c>
      <c r="KX39" s="365">
        <v>160</v>
      </c>
      <c r="KY39" s="335"/>
      <c r="KZ39" s="180"/>
      <c r="LA39" s="282">
        <f t="shared" si="45"/>
        <v>0</v>
      </c>
      <c r="LB39" s="285">
        <f t="shared" ref="LB39:LB70" si="53">FLOOR(LA39*I39,1)</f>
        <v>0</v>
      </c>
      <c r="LC39" s="284">
        <f t="shared" si="46"/>
        <v>0</v>
      </c>
      <c r="LD39" s="285">
        <f t="shared" ref="LD39:LD70" si="54">FLOOR(LC39*M39,1)</f>
        <v>0</v>
      </c>
      <c r="LE39" s="297"/>
      <c r="LF39" s="4"/>
      <c r="LG39" s="4"/>
      <c r="LH39" s="278">
        <f t="shared" ref="LH39:LH70" si="55">BK39+CO39+DS39+EW39+GA39+HE39+II39+JM39+KQ39+LA39</f>
        <v>0</v>
      </c>
      <c r="LI39" s="279">
        <f t="shared" ref="LI39:LI70" si="56">BL39+CP39+DT39+EX39+GB39+HF39+IJ39+JN39+KR39+LB39</f>
        <v>0</v>
      </c>
      <c r="LJ39" s="284">
        <f t="shared" ref="LJ39:LJ70" si="57">E39-LH39</f>
        <v>0</v>
      </c>
      <c r="LK39" s="285">
        <f t="shared" ref="LK39:LK70" si="58">J39-LI39</f>
        <v>0</v>
      </c>
      <c r="LL39" s="280">
        <f t="shared" ref="LL39:LL70" si="59">BM39+CQ39+DU39+EY39+GC39+HG39+IK39+JO39+KS39+LC39</f>
        <v>0</v>
      </c>
      <c r="LM39" s="281">
        <f t="shared" ref="LM39:LM70" si="60">BN39+CR39+DV39+EZ39+GD39+HH39+IL39+JP39+KT39+LD39</f>
        <v>0</v>
      </c>
      <c r="LN39" s="284">
        <f t="shared" ref="LN39:LN70" si="61">L39-LL39</f>
        <v>0</v>
      </c>
      <c r="LO39" s="283">
        <f t="shared" ref="LO39:LO70" si="62">N39-LM39</f>
        <v>0</v>
      </c>
      <c r="LP39" s="420">
        <f t="shared" si="48"/>
        <v>0</v>
      </c>
      <c r="LQ39" s="382">
        <f t="shared" si="49"/>
        <v>0</v>
      </c>
      <c r="LR39" s="423" t="s">
        <v>343</v>
      </c>
      <c r="LS39" s="387" t="s">
        <v>343</v>
      </c>
      <c r="LT39" s="420">
        <f t="shared" si="50"/>
        <v>0</v>
      </c>
      <c r="LU39" s="382">
        <f t="shared" si="51"/>
        <v>0</v>
      </c>
      <c r="LX39" s="4"/>
    </row>
    <row r="40" spans="1:342" s="28" customFormat="1" ht="15" hidden="1" customHeight="1" x14ac:dyDescent="0.25">
      <c r="A40" s="26"/>
      <c r="B40" s="121"/>
      <c r="C40" s="604"/>
      <c r="D40" s="605"/>
      <c r="E40" s="609"/>
      <c r="F40" s="607"/>
      <c r="G40" s="608"/>
      <c r="H40" s="122"/>
      <c r="I40" s="115">
        <f>INT(ROUND(F40,2)*(IF(RIGHT(G40,1)="*",data!$J$3*H40+(IF(H40&gt;0, data!$K$3,0)),(IF(G40&gt;0,data!$J$3*RIGHT(G40,5)+data!$K$3,0)))))</f>
        <v>0</v>
      </c>
      <c r="J40" s="115"/>
      <c r="K40" s="560"/>
      <c r="L40" s="553"/>
      <c r="M40" s="115">
        <f>INT(ROUND(F40,2)*(IF(J40&gt;0,(IF(K40="ano",data!$J$6,0)),0)))</f>
        <v>0</v>
      </c>
      <c r="N40" s="117"/>
      <c r="O40" s="126"/>
      <c r="P40" s="26"/>
      <c r="Q40" s="119"/>
      <c r="R40" s="120" t="s">
        <v>343</v>
      </c>
      <c r="S40" s="391"/>
      <c r="V40" s="26">
        <f>IF(OR(G40=data!$I$18,G40=data!$I$19,G40=data!$I$20,G40=data!$I$21,G40=data!$I$22,G40=data!$I$23,G40=data!$I$24,G40=data!$I$25,G40=data!$I$26,G40=data!$I$27,G40=data!$I$28,G40=data!$I$29,G40=data!$I$30,G40=data!$I$31,G40=data!$I$32,G40=data!$I$33,G40=data!$I$34,G40=data!$I$35,G40=data!$I$36,G40=data!$I$37,G40=data!$I$38,G40=data!$I$39,G40=data!$I$40,G40=data!$I$41,G40=data!$I$42,G40=data!$I$43,G40=data!$I$44),1,0)</f>
        <v>0</v>
      </c>
      <c r="W40" s="26"/>
      <c r="X40" s="176" t="s">
        <v>300</v>
      </c>
      <c r="Y40" s="10"/>
      <c r="Z40" s="10"/>
      <c r="AA40" s="578">
        <v>160</v>
      </c>
      <c r="AB40" s="579"/>
      <c r="AC40" s="580"/>
      <c r="AD40" s="578">
        <v>160</v>
      </c>
      <c r="AE40" s="579"/>
      <c r="AF40" s="580"/>
      <c r="AG40" s="578">
        <v>160</v>
      </c>
      <c r="AH40" s="579"/>
      <c r="AI40" s="580"/>
      <c r="AJ40" s="578">
        <v>160</v>
      </c>
      <c r="AK40" s="579"/>
      <c r="AL40" s="580"/>
      <c r="AM40" s="578">
        <v>160</v>
      </c>
      <c r="AN40" s="579"/>
      <c r="AO40" s="580"/>
      <c r="AP40" s="578">
        <v>160</v>
      </c>
      <c r="AQ40" s="579"/>
      <c r="AR40" s="580"/>
      <c r="AS40" s="578">
        <v>160</v>
      </c>
      <c r="AT40" s="579"/>
      <c r="AU40" s="580"/>
      <c r="AV40" s="578">
        <v>160</v>
      </c>
      <c r="AW40" s="579"/>
      <c r="AX40" s="580"/>
      <c r="AY40" s="578">
        <v>160</v>
      </c>
      <c r="AZ40" s="579"/>
      <c r="BA40" s="580"/>
      <c r="BB40" s="578">
        <v>160</v>
      </c>
      <c r="BC40" s="579"/>
      <c r="BD40" s="580"/>
      <c r="BE40" s="578">
        <v>160</v>
      </c>
      <c r="BF40" s="579"/>
      <c r="BG40" s="580"/>
      <c r="BH40" s="578">
        <v>160</v>
      </c>
      <c r="BI40" s="579"/>
      <c r="BJ40" s="580"/>
      <c r="BK40" s="374">
        <f t="shared" si="9"/>
        <v>0</v>
      </c>
      <c r="BL40" s="285">
        <f t="shared" si="10"/>
        <v>0</v>
      </c>
      <c r="BM40" s="284">
        <f t="shared" si="11"/>
        <v>0</v>
      </c>
      <c r="BN40" s="285">
        <f t="shared" si="12"/>
        <v>0</v>
      </c>
      <c r="BO40" s="23"/>
      <c r="BP40" s="23"/>
      <c r="BQ40" s="177">
        <v>160</v>
      </c>
      <c r="BR40" s="591"/>
      <c r="BS40" s="178"/>
      <c r="BT40" s="177">
        <v>160</v>
      </c>
      <c r="BU40" s="591"/>
      <c r="BV40" s="178"/>
      <c r="BW40" s="177">
        <v>160</v>
      </c>
      <c r="BX40" s="591"/>
      <c r="BY40" s="178"/>
      <c r="BZ40" s="177">
        <v>160</v>
      </c>
      <c r="CA40" s="591"/>
      <c r="CB40" s="178"/>
      <c r="CC40" s="177">
        <v>160</v>
      </c>
      <c r="CD40" s="591"/>
      <c r="CE40" s="178"/>
      <c r="CF40" s="177">
        <v>160</v>
      </c>
      <c r="CG40" s="591"/>
      <c r="CH40" s="178"/>
      <c r="CI40" s="177">
        <v>160</v>
      </c>
      <c r="CJ40" s="591"/>
      <c r="CK40" s="178"/>
      <c r="CL40" s="177">
        <v>160</v>
      </c>
      <c r="CM40" s="591"/>
      <c r="CN40" s="178"/>
      <c r="CO40" s="282">
        <f t="shared" si="13"/>
        <v>0</v>
      </c>
      <c r="CP40" s="283">
        <f t="shared" si="14"/>
        <v>0</v>
      </c>
      <c r="CQ40" s="284">
        <f t="shared" si="15"/>
        <v>0</v>
      </c>
      <c r="CR40" s="285">
        <f t="shared" si="16"/>
        <v>0</v>
      </c>
      <c r="CS40" s="23"/>
      <c r="CT40" s="23"/>
      <c r="CU40" s="177">
        <v>160</v>
      </c>
      <c r="CV40" s="591"/>
      <c r="CW40" s="178"/>
      <c r="CX40" s="177">
        <v>160</v>
      </c>
      <c r="CY40" s="591"/>
      <c r="CZ40" s="178"/>
      <c r="DA40" s="177">
        <v>160</v>
      </c>
      <c r="DB40" s="591"/>
      <c r="DC40" s="178"/>
      <c r="DD40" s="177">
        <v>160</v>
      </c>
      <c r="DE40" s="591"/>
      <c r="DF40" s="178"/>
      <c r="DG40" s="177">
        <v>160</v>
      </c>
      <c r="DH40" s="591"/>
      <c r="DI40" s="178"/>
      <c r="DJ40" s="177">
        <v>160</v>
      </c>
      <c r="DK40" s="591"/>
      <c r="DL40" s="178"/>
      <c r="DM40" s="177">
        <v>160</v>
      </c>
      <c r="DN40" s="591"/>
      <c r="DO40" s="178"/>
      <c r="DP40" s="177">
        <v>160</v>
      </c>
      <c r="DQ40" s="591"/>
      <c r="DR40" s="178"/>
      <c r="DS40" s="282">
        <f t="shared" si="17"/>
        <v>0</v>
      </c>
      <c r="DT40" s="283">
        <f t="shared" si="18"/>
        <v>0</v>
      </c>
      <c r="DU40" s="284">
        <f t="shared" si="19"/>
        <v>0</v>
      </c>
      <c r="DV40" s="285">
        <f t="shared" si="20"/>
        <v>0</v>
      </c>
      <c r="DW40" s="23"/>
      <c r="DX40" s="23"/>
      <c r="DY40" s="177">
        <v>160</v>
      </c>
      <c r="DZ40" s="591"/>
      <c r="EA40" s="178"/>
      <c r="EB40" s="177">
        <v>160</v>
      </c>
      <c r="EC40" s="591"/>
      <c r="ED40" s="178"/>
      <c r="EE40" s="177">
        <v>160</v>
      </c>
      <c r="EF40" s="591"/>
      <c r="EG40" s="178"/>
      <c r="EH40" s="177">
        <v>160</v>
      </c>
      <c r="EI40" s="591"/>
      <c r="EJ40" s="178"/>
      <c r="EK40" s="177">
        <v>160</v>
      </c>
      <c r="EL40" s="591"/>
      <c r="EM40" s="178"/>
      <c r="EN40" s="177">
        <v>160</v>
      </c>
      <c r="EO40" s="591"/>
      <c r="EP40" s="178"/>
      <c r="EQ40" s="177">
        <v>160</v>
      </c>
      <c r="ER40" s="591"/>
      <c r="ES40" s="178"/>
      <c r="ET40" s="177">
        <v>160</v>
      </c>
      <c r="EU40" s="591"/>
      <c r="EV40" s="178"/>
      <c r="EW40" s="282">
        <f t="shared" si="21"/>
        <v>0</v>
      </c>
      <c r="EX40" s="283">
        <f t="shared" si="22"/>
        <v>0</v>
      </c>
      <c r="EY40" s="284">
        <f t="shared" si="23"/>
        <v>0</v>
      </c>
      <c r="EZ40" s="285">
        <f t="shared" si="24"/>
        <v>0</v>
      </c>
      <c r="FA40" s="23"/>
      <c r="FB40" s="23"/>
      <c r="FC40" s="177">
        <v>160</v>
      </c>
      <c r="FD40" s="591"/>
      <c r="FE40" s="178"/>
      <c r="FF40" s="177">
        <v>160</v>
      </c>
      <c r="FG40" s="591"/>
      <c r="FH40" s="178"/>
      <c r="FI40" s="177">
        <v>160</v>
      </c>
      <c r="FJ40" s="591"/>
      <c r="FK40" s="178"/>
      <c r="FL40" s="177">
        <v>160</v>
      </c>
      <c r="FM40" s="591"/>
      <c r="FN40" s="178"/>
      <c r="FO40" s="177">
        <v>160</v>
      </c>
      <c r="FP40" s="591"/>
      <c r="FQ40" s="178"/>
      <c r="FR40" s="177">
        <v>160</v>
      </c>
      <c r="FS40" s="591"/>
      <c r="FT40" s="178"/>
      <c r="FU40" s="177">
        <v>160</v>
      </c>
      <c r="FV40" s="591"/>
      <c r="FW40" s="178"/>
      <c r="FX40" s="177">
        <v>160</v>
      </c>
      <c r="FY40" s="591"/>
      <c r="FZ40" s="178"/>
      <c r="GA40" s="282">
        <f t="shared" si="25"/>
        <v>0</v>
      </c>
      <c r="GB40" s="283">
        <f t="shared" si="26"/>
        <v>0</v>
      </c>
      <c r="GC40" s="284">
        <f t="shared" si="27"/>
        <v>0</v>
      </c>
      <c r="GD40" s="285">
        <f t="shared" si="28"/>
        <v>0</v>
      </c>
      <c r="GE40" s="23"/>
      <c r="GF40" s="23"/>
      <c r="GG40" s="177">
        <v>160</v>
      </c>
      <c r="GH40" s="591"/>
      <c r="GI40" s="178"/>
      <c r="GJ40" s="177">
        <v>160</v>
      </c>
      <c r="GK40" s="591"/>
      <c r="GL40" s="178"/>
      <c r="GM40" s="177">
        <v>160</v>
      </c>
      <c r="GN40" s="591"/>
      <c r="GO40" s="178"/>
      <c r="GP40" s="177">
        <v>160</v>
      </c>
      <c r="GQ40" s="591"/>
      <c r="GR40" s="178"/>
      <c r="GS40" s="177">
        <v>160</v>
      </c>
      <c r="GT40" s="591"/>
      <c r="GU40" s="178"/>
      <c r="GV40" s="177">
        <v>160</v>
      </c>
      <c r="GW40" s="591"/>
      <c r="GX40" s="178"/>
      <c r="GY40" s="177">
        <v>160</v>
      </c>
      <c r="GZ40" s="591"/>
      <c r="HA40" s="178"/>
      <c r="HB40" s="177">
        <v>160</v>
      </c>
      <c r="HC40" s="591"/>
      <c r="HD40" s="178"/>
      <c r="HE40" s="282">
        <f t="shared" si="29"/>
        <v>0</v>
      </c>
      <c r="HF40" s="283">
        <f t="shared" si="30"/>
        <v>0</v>
      </c>
      <c r="HG40" s="284">
        <f t="shared" si="31"/>
        <v>0</v>
      </c>
      <c r="HH40" s="285">
        <f t="shared" si="32"/>
        <v>0</v>
      </c>
      <c r="HI40" s="23"/>
      <c r="HJ40" s="23"/>
      <c r="HK40" s="177">
        <v>160</v>
      </c>
      <c r="HL40" s="591"/>
      <c r="HM40" s="178"/>
      <c r="HN40" s="177">
        <v>160</v>
      </c>
      <c r="HO40" s="591"/>
      <c r="HP40" s="178"/>
      <c r="HQ40" s="177">
        <v>160</v>
      </c>
      <c r="HR40" s="591"/>
      <c r="HS40" s="178"/>
      <c r="HT40" s="177">
        <v>160</v>
      </c>
      <c r="HU40" s="591"/>
      <c r="HV40" s="178"/>
      <c r="HW40" s="177">
        <v>160</v>
      </c>
      <c r="HX40" s="591"/>
      <c r="HY40" s="178"/>
      <c r="HZ40" s="177">
        <v>160</v>
      </c>
      <c r="IA40" s="591"/>
      <c r="IB40" s="178"/>
      <c r="IC40" s="177">
        <v>160</v>
      </c>
      <c r="ID40" s="591"/>
      <c r="IE40" s="178"/>
      <c r="IF40" s="177">
        <v>160</v>
      </c>
      <c r="IG40" s="591"/>
      <c r="IH40" s="178"/>
      <c r="II40" s="282">
        <f t="shared" si="33"/>
        <v>0</v>
      </c>
      <c r="IJ40" s="283">
        <f t="shared" si="34"/>
        <v>0</v>
      </c>
      <c r="IK40" s="284">
        <f t="shared" si="35"/>
        <v>0</v>
      </c>
      <c r="IL40" s="285">
        <f t="shared" si="36"/>
        <v>0</v>
      </c>
      <c r="IM40" s="23"/>
      <c r="IN40" s="23"/>
      <c r="IO40" s="177">
        <v>160</v>
      </c>
      <c r="IP40" s="591"/>
      <c r="IQ40" s="178"/>
      <c r="IR40" s="177">
        <v>160</v>
      </c>
      <c r="IS40" s="591"/>
      <c r="IT40" s="178"/>
      <c r="IU40" s="177">
        <v>160</v>
      </c>
      <c r="IV40" s="591"/>
      <c r="IW40" s="178"/>
      <c r="IX40" s="177">
        <v>160</v>
      </c>
      <c r="IY40" s="591"/>
      <c r="IZ40" s="178"/>
      <c r="JA40" s="177">
        <v>160</v>
      </c>
      <c r="JB40" s="591"/>
      <c r="JC40" s="178"/>
      <c r="JD40" s="177">
        <v>160</v>
      </c>
      <c r="JE40" s="591"/>
      <c r="JF40" s="178"/>
      <c r="JG40" s="177">
        <v>160</v>
      </c>
      <c r="JH40" s="591"/>
      <c r="JI40" s="178"/>
      <c r="JJ40" s="177">
        <v>160</v>
      </c>
      <c r="JK40" s="591"/>
      <c r="JL40" s="178"/>
      <c r="JM40" s="282">
        <f t="shared" si="37"/>
        <v>0</v>
      </c>
      <c r="JN40" s="283">
        <f t="shared" si="38"/>
        <v>0</v>
      </c>
      <c r="JO40" s="284">
        <f t="shared" si="39"/>
        <v>0</v>
      </c>
      <c r="JP40" s="285">
        <f t="shared" si="40"/>
        <v>0</v>
      </c>
      <c r="JQ40" s="23"/>
      <c r="JR40" s="23"/>
      <c r="JS40" s="177">
        <v>160</v>
      </c>
      <c r="JT40" s="591"/>
      <c r="JU40" s="178"/>
      <c r="JV40" s="177">
        <v>160</v>
      </c>
      <c r="JW40" s="591"/>
      <c r="JX40" s="178"/>
      <c r="JY40" s="177">
        <v>160</v>
      </c>
      <c r="JZ40" s="591"/>
      <c r="KA40" s="178"/>
      <c r="KB40" s="177">
        <v>160</v>
      </c>
      <c r="KC40" s="591"/>
      <c r="KD40" s="178"/>
      <c r="KE40" s="177">
        <v>160</v>
      </c>
      <c r="KF40" s="591"/>
      <c r="KG40" s="178"/>
      <c r="KH40" s="177">
        <v>160</v>
      </c>
      <c r="KI40" s="591"/>
      <c r="KJ40" s="178"/>
      <c r="KK40" s="177">
        <v>160</v>
      </c>
      <c r="KL40" s="591"/>
      <c r="KM40" s="178"/>
      <c r="KN40" s="177">
        <v>160</v>
      </c>
      <c r="KO40" s="591"/>
      <c r="KP40" s="178"/>
      <c r="KQ40" s="282">
        <f t="shared" si="41"/>
        <v>0</v>
      </c>
      <c r="KR40" s="283">
        <f t="shared" si="42"/>
        <v>0</v>
      </c>
      <c r="KS40" s="284">
        <f t="shared" si="43"/>
        <v>0</v>
      </c>
      <c r="KT40" s="285">
        <f t="shared" si="44"/>
        <v>0</v>
      </c>
      <c r="KU40" s="23"/>
      <c r="KV40" s="23"/>
      <c r="KW40" s="589" t="s">
        <v>300</v>
      </c>
      <c r="KX40" s="595">
        <v>160</v>
      </c>
      <c r="KY40" s="591"/>
      <c r="KZ40" s="178"/>
      <c r="LA40" s="282">
        <f t="shared" si="45"/>
        <v>0</v>
      </c>
      <c r="LB40" s="285">
        <f t="shared" si="53"/>
        <v>0</v>
      </c>
      <c r="LC40" s="284">
        <f t="shared" si="46"/>
        <v>0</v>
      </c>
      <c r="LD40" s="285">
        <f t="shared" si="54"/>
        <v>0</v>
      </c>
      <c r="LE40" s="592"/>
      <c r="LF40" s="23"/>
      <c r="LG40" s="23"/>
      <c r="LH40" s="278">
        <f t="shared" si="55"/>
        <v>0</v>
      </c>
      <c r="LI40" s="279">
        <f t="shared" si="56"/>
        <v>0</v>
      </c>
      <c r="LJ40" s="284">
        <f t="shared" si="57"/>
        <v>0</v>
      </c>
      <c r="LK40" s="285">
        <f t="shared" si="58"/>
        <v>0</v>
      </c>
      <c r="LL40" s="280">
        <f t="shared" si="59"/>
        <v>0</v>
      </c>
      <c r="LM40" s="281">
        <f t="shared" si="60"/>
        <v>0</v>
      </c>
      <c r="LN40" s="284">
        <f t="shared" si="61"/>
        <v>0</v>
      </c>
      <c r="LO40" s="283">
        <f t="shared" si="62"/>
        <v>0</v>
      </c>
      <c r="LP40" s="420">
        <f t="shared" si="48"/>
        <v>0</v>
      </c>
      <c r="LQ40" s="382">
        <f t="shared" si="49"/>
        <v>0</v>
      </c>
      <c r="LR40" s="423" t="s">
        <v>343</v>
      </c>
      <c r="LS40" s="387" t="s">
        <v>343</v>
      </c>
      <c r="LT40" s="420">
        <f t="shared" si="50"/>
        <v>0</v>
      </c>
      <c r="LU40" s="382">
        <f t="shared" si="51"/>
        <v>0</v>
      </c>
      <c r="LV40" s="26"/>
      <c r="LW40" s="26"/>
      <c r="LX40" s="23"/>
      <c r="MD40" s="26"/>
    </row>
    <row r="41" spans="1:342" s="26" customFormat="1" ht="16.5" customHeight="1" x14ac:dyDescent="0.25">
      <c r="B41" s="121" t="s">
        <v>27</v>
      </c>
      <c r="C41" s="1064"/>
      <c r="D41" s="1065"/>
      <c r="E41" s="327"/>
      <c r="F41" s="328"/>
      <c r="G41" s="329"/>
      <c r="H41" s="125"/>
      <c r="I41" s="115">
        <f>INT(ROUND(F41,2)*(IF(RIGHT(G41,1)="*",data!$J$3*H41+(IF(H41&gt;0, data!$K$3,0)),(IF(G41&gt;0,data!$J$3*RIGHT(G41,5)+data!$K$3,0)))))</f>
        <v>0</v>
      </c>
      <c r="J41" s="115">
        <f>IF(E41&gt;0,I41*E41,0)</f>
        <v>0</v>
      </c>
      <c r="K41" s="323"/>
      <c r="L41" s="322"/>
      <c r="M41" s="115">
        <f>INT(ROUND(F41,2)*(IF(J41&gt;0,(IF(K41="ano",data!$J$6,0)),0)))</f>
        <v>0</v>
      </c>
      <c r="N41" s="117">
        <f>IF(L41&gt;E41,M41*E41,M41*L41)</f>
        <v>0</v>
      </c>
      <c r="O41" s="126">
        <f>J41+N41</f>
        <v>0</v>
      </c>
      <c r="Q41" s="119" t="str">
        <f>IF(O41&gt;0,1,"")</f>
        <v/>
      </c>
      <c r="R41" s="120" t="s">
        <v>343</v>
      </c>
      <c r="S41" s="391" t="str">
        <f t="shared" si="52"/>
        <v/>
      </c>
      <c r="T41" s="26">
        <f>IF(O41&gt;0,IF(ISTEXT(C41)=TRUE,0,1),0)</f>
        <v>0</v>
      </c>
      <c r="U41" s="26">
        <f>IF(H41&gt;0,IF(RIGHT(G41,1)="*",0,1),0)</f>
        <v>0</v>
      </c>
      <c r="V41" s="26">
        <f>IF(OR(G41=data!$I$18,G41=data!$I$19,G41=data!$I$20,G41=data!$I$21,G41=data!$I$22,G41=data!$I$23,G41=data!$I$24,G41=data!$I$25,G41=data!$I$26,G41=data!$I$27,G41=data!$I$28,G41=data!$I$29,G41=data!$I$30,G41=data!$I$31,G41=data!$I$32,G41=data!$I$33,G41=data!$I$34,G41=data!$I$35,G41=data!$I$36,G41=data!$I$37,G41=data!$I$38,G41=data!$I$39,G41=data!$I$40,G41=data!$I$41,G41=data!$I$42,G41=data!$I$43,G41=data!$I$44),1,0)</f>
        <v>0</v>
      </c>
      <c r="X41" s="179" t="s">
        <v>300</v>
      </c>
      <c r="Y41" s="10"/>
      <c r="Z41" s="10"/>
      <c r="AA41" s="171">
        <v>160</v>
      </c>
      <c r="AB41" s="336"/>
      <c r="AC41" s="227"/>
      <c r="AD41" s="171">
        <v>160</v>
      </c>
      <c r="AE41" s="336"/>
      <c r="AF41" s="227"/>
      <c r="AG41" s="171">
        <v>160</v>
      </c>
      <c r="AH41" s="336"/>
      <c r="AI41" s="227"/>
      <c r="AJ41" s="171">
        <v>160</v>
      </c>
      <c r="AK41" s="336"/>
      <c r="AL41" s="227"/>
      <c r="AM41" s="171">
        <v>160</v>
      </c>
      <c r="AN41" s="336"/>
      <c r="AO41" s="227"/>
      <c r="AP41" s="171">
        <v>160</v>
      </c>
      <c r="AQ41" s="336"/>
      <c r="AR41" s="227"/>
      <c r="AS41" s="171">
        <v>160</v>
      </c>
      <c r="AT41" s="336"/>
      <c r="AU41" s="227"/>
      <c r="AV41" s="171">
        <v>160</v>
      </c>
      <c r="AW41" s="336"/>
      <c r="AX41" s="227"/>
      <c r="AY41" s="171">
        <v>160</v>
      </c>
      <c r="AZ41" s="336"/>
      <c r="BA41" s="227"/>
      <c r="BB41" s="171">
        <v>160</v>
      </c>
      <c r="BC41" s="336"/>
      <c r="BD41" s="227"/>
      <c r="BE41" s="171">
        <v>160</v>
      </c>
      <c r="BF41" s="336"/>
      <c r="BG41" s="227"/>
      <c r="BH41" s="171">
        <v>160</v>
      </c>
      <c r="BI41" s="336"/>
      <c r="BJ41" s="227"/>
      <c r="BK41" s="374">
        <f t="shared" si="9"/>
        <v>0</v>
      </c>
      <c r="BL41" s="285">
        <f t="shared" si="10"/>
        <v>0</v>
      </c>
      <c r="BM41" s="284">
        <f t="shared" si="11"/>
        <v>0</v>
      </c>
      <c r="BN41" s="285">
        <f t="shared" si="12"/>
        <v>0</v>
      </c>
      <c r="BO41" s="4"/>
      <c r="BP41" s="4"/>
      <c r="BQ41" s="167">
        <v>160</v>
      </c>
      <c r="BR41" s="335"/>
      <c r="BS41" s="180"/>
      <c r="BT41" s="167">
        <v>160</v>
      </c>
      <c r="BU41" s="335"/>
      <c r="BV41" s="180"/>
      <c r="BW41" s="167">
        <v>160</v>
      </c>
      <c r="BX41" s="335"/>
      <c r="BY41" s="180"/>
      <c r="BZ41" s="167">
        <v>160</v>
      </c>
      <c r="CA41" s="335"/>
      <c r="CB41" s="180"/>
      <c r="CC41" s="167">
        <v>160</v>
      </c>
      <c r="CD41" s="335"/>
      <c r="CE41" s="180"/>
      <c r="CF41" s="167">
        <v>160</v>
      </c>
      <c r="CG41" s="335"/>
      <c r="CH41" s="180"/>
      <c r="CI41" s="167">
        <v>160</v>
      </c>
      <c r="CJ41" s="335"/>
      <c r="CK41" s="180"/>
      <c r="CL41" s="167">
        <v>160</v>
      </c>
      <c r="CM41" s="335"/>
      <c r="CN41" s="180"/>
      <c r="CO41" s="282">
        <f t="shared" si="13"/>
        <v>0</v>
      </c>
      <c r="CP41" s="283">
        <f t="shared" si="14"/>
        <v>0</v>
      </c>
      <c r="CQ41" s="284">
        <f t="shared" si="15"/>
        <v>0</v>
      </c>
      <c r="CR41" s="285">
        <f t="shared" si="16"/>
        <v>0</v>
      </c>
      <c r="CS41" s="4"/>
      <c r="CT41" s="4"/>
      <c r="CU41" s="167">
        <v>160</v>
      </c>
      <c r="CV41" s="335"/>
      <c r="CW41" s="180"/>
      <c r="CX41" s="167">
        <v>160</v>
      </c>
      <c r="CY41" s="335"/>
      <c r="CZ41" s="180"/>
      <c r="DA41" s="167">
        <v>160</v>
      </c>
      <c r="DB41" s="335"/>
      <c r="DC41" s="180"/>
      <c r="DD41" s="167">
        <v>160</v>
      </c>
      <c r="DE41" s="335"/>
      <c r="DF41" s="180"/>
      <c r="DG41" s="167">
        <v>160</v>
      </c>
      <c r="DH41" s="335"/>
      <c r="DI41" s="180"/>
      <c r="DJ41" s="167">
        <v>160</v>
      </c>
      <c r="DK41" s="335"/>
      <c r="DL41" s="180"/>
      <c r="DM41" s="167">
        <v>160</v>
      </c>
      <c r="DN41" s="335"/>
      <c r="DO41" s="180"/>
      <c r="DP41" s="167">
        <v>160</v>
      </c>
      <c r="DQ41" s="335"/>
      <c r="DR41" s="180"/>
      <c r="DS41" s="282">
        <f t="shared" si="17"/>
        <v>0</v>
      </c>
      <c r="DT41" s="283">
        <f t="shared" si="18"/>
        <v>0</v>
      </c>
      <c r="DU41" s="284">
        <f t="shared" si="19"/>
        <v>0</v>
      </c>
      <c r="DV41" s="285">
        <f t="shared" si="20"/>
        <v>0</v>
      </c>
      <c r="DW41" s="4"/>
      <c r="DX41" s="4"/>
      <c r="DY41" s="167">
        <v>160</v>
      </c>
      <c r="DZ41" s="335"/>
      <c r="EA41" s="180"/>
      <c r="EB41" s="167">
        <v>160</v>
      </c>
      <c r="EC41" s="335"/>
      <c r="ED41" s="180"/>
      <c r="EE41" s="167">
        <v>160</v>
      </c>
      <c r="EF41" s="335"/>
      <c r="EG41" s="180"/>
      <c r="EH41" s="167">
        <v>160</v>
      </c>
      <c r="EI41" s="335"/>
      <c r="EJ41" s="180"/>
      <c r="EK41" s="167">
        <v>160</v>
      </c>
      <c r="EL41" s="335"/>
      <c r="EM41" s="180"/>
      <c r="EN41" s="167">
        <v>160</v>
      </c>
      <c r="EO41" s="335"/>
      <c r="EP41" s="180"/>
      <c r="EQ41" s="167">
        <v>160</v>
      </c>
      <c r="ER41" s="335"/>
      <c r="ES41" s="180"/>
      <c r="ET41" s="167">
        <v>160</v>
      </c>
      <c r="EU41" s="335"/>
      <c r="EV41" s="180"/>
      <c r="EW41" s="282">
        <f t="shared" si="21"/>
        <v>0</v>
      </c>
      <c r="EX41" s="283">
        <f t="shared" si="22"/>
        <v>0</v>
      </c>
      <c r="EY41" s="284">
        <f t="shared" si="23"/>
        <v>0</v>
      </c>
      <c r="EZ41" s="285">
        <f t="shared" si="24"/>
        <v>0</v>
      </c>
      <c r="FA41" s="4"/>
      <c r="FB41" s="4"/>
      <c r="FC41" s="167">
        <v>160</v>
      </c>
      <c r="FD41" s="335"/>
      <c r="FE41" s="180"/>
      <c r="FF41" s="167">
        <v>160</v>
      </c>
      <c r="FG41" s="335"/>
      <c r="FH41" s="180"/>
      <c r="FI41" s="167">
        <v>160</v>
      </c>
      <c r="FJ41" s="335"/>
      <c r="FK41" s="180"/>
      <c r="FL41" s="167">
        <v>160</v>
      </c>
      <c r="FM41" s="335"/>
      <c r="FN41" s="180"/>
      <c r="FO41" s="167">
        <v>160</v>
      </c>
      <c r="FP41" s="335"/>
      <c r="FQ41" s="180"/>
      <c r="FR41" s="167">
        <v>160</v>
      </c>
      <c r="FS41" s="335"/>
      <c r="FT41" s="180"/>
      <c r="FU41" s="167">
        <v>160</v>
      </c>
      <c r="FV41" s="335"/>
      <c r="FW41" s="180"/>
      <c r="FX41" s="167">
        <v>160</v>
      </c>
      <c r="FY41" s="335"/>
      <c r="FZ41" s="180"/>
      <c r="GA41" s="282">
        <f t="shared" si="25"/>
        <v>0</v>
      </c>
      <c r="GB41" s="283">
        <f t="shared" si="26"/>
        <v>0</v>
      </c>
      <c r="GC41" s="284">
        <f t="shared" si="27"/>
        <v>0</v>
      </c>
      <c r="GD41" s="285">
        <f t="shared" si="28"/>
        <v>0</v>
      </c>
      <c r="GE41" s="4"/>
      <c r="GF41" s="4"/>
      <c r="GG41" s="167">
        <v>160</v>
      </c>
      <c r="GH41" s="335"/>
      <c r="GI41" s="180"/>
      <c r="GJ41" s="167">
        <v>160</v>
      </c>
      <c r="GK41" s="335"/>
      <c r="GL41" s="180"/>
      <c r="GM41" s="167">
        <v>160</v>
      </c>
      <c r="GN41" s="335"/>
      <c r="GO41" s="180"/>
      <c r="GP41" s="167">
        <v>160</v>
      </c>
      <c r="GQ41" s="335"/>
      <c r="GR41" s="180"/>
      <c r="GS41" s="167">
        <v>160</v>
      </c>
      <c r="GT41" s="335"/>
      <c r="GU41" s="180"/>
      <c r="GV41" s="167">
        <v>160</v>
      </c>
      <c r="GW41" s="335"/>
      <c r="GX41" s="180"/>
      <c r="GY41" s="167">
        <v>160</v>
      </c>
      <c r="GZ41" s="335"/>
      <c r="HA41" s="180"/>
      <c r="HB41" s="167">
        <v>160</v>
      </c>
      <c r="HC41" s="335"/>
      <c r="HD41" s="180"/>
      <c r="HE41" s="282">
        <f t="shared" si="29"/>
        <v>0</v>
      </c>
      <c r="HF41" s="283">
        <f t="shared" si="30"/>
        <v>0</v>
      </c>
      <c r="HG41" s="284">
        <f t="shared" si="31"/>
        <v>0</v>
      </c>
      <c r="HH41" s="285">
        <f t="shared" si="32"/>
        <v>0</v>
      </c>
      <c r="HI41" s="4"/>
      <c r="HJ41" s="4"/>
      <c r="HK41" s="167">
        <v>160</v>
      </c>
      <c r="HL41" s="335"/>
      <c r="HM41" s="180"/>
      <c r="HN41" s="167">
        <v>160</v>
      </c>
      <c r="HO41" s="335"/>
      <c r="HP41" s="180"/>
      <c r="HQ41" s="167">
        <v>160</v>
      </c>
      <c r="HR41" s="335"/>
      <c r="HS41" s="180"/>
      <c r="HT41" s="167">
        <v>160</v>
      </c>
      <c r="HU41" s="335"/>
      <c r="HV41" s="180"/>
      <c r="HW41" s="167">
        <v>160</v>
      </c>
      <c r="HX41" s="335"/>
      <c r="HY41" s="180"/>
      <c r="HZ41" s="167">
        <v>160</v>
      </c>
      <c r="IA41" s="335"/>
      <c r="IB41" s="180"/>
      <c r="IC41" s="167">
        <v>160</v>
      </c>
      <c r="ID41" s="335"/>
      <c r="IE41" s="180"/>
      <c r="IF41" s="167">
        <v>160</v>
      </c>
      <c r="IG41" s="335"/>
      <c r="IH41" s="180"/>
      <c r="II41" s="282">
        <f t="shared" si="33"/>
        <v>0</v>
      </c>
      <c r="IJ41" s="283">
        <f t="shared" si="34"/>
        <v>0</v>
      </c>
      <c r="IK41" s="284">
        <f t="shared" si="35"/>
        <v>0</v>
      </c>
      <c r="IL41" s="285">
        <f t="shared" si="36"/>
        <v>0</v>
      </c>
      <c r="IM41" s="4"/>
      <c r="IN41" s="4"/>
      <c r="IO41" s="167">
        <v>160</v>
      </c>
      <c r="IP41" s="335"/>
      <c r="IQ41" s="180"/>
      <c r="IR41" s="167">
        <v>160</v>
      </c>
      <c r="IS41" s="335"/>
      <c r="IT41" s="180"/>
      <c r="IU41" s="167">
        <v>160</v>
      </c>
      <c r="IV41" s="335"/>
      <c r="IW41" s="180"/>
      <c r="IX41" s="167">
        <v>160</v>
      </c>
      <c r="IY41" s="335"/>
      <c r="IZ41" s="180"/>
      <c r="JA41" s="167">
        <v>160</v>
      </c>
      <c r="JB41" s="335"/>
      <c r="JC41" s="180"/>
      <c r="JD41" s="167">
        <v>160</v>
      </c>
      <c r="JE41" s="335"/>
      <c r="JF41" s="180"/>
      <c r="JG41" s="167">
        <v>160</v>
      </c>
      <c r="JH41" s="335"/>
      <c r="JI41" s="180"/>
      <c r="JJ41" s="167">
        <v>160</v>
      </c>
      <c r="JK41" s="335"/>
      <c r="JL41" s="180"/>
      <c r="JM41" s="282">
        <f t="shared" si="37"/>
        <v>0</v>
      </c>
      <c r="JN41" s="283">
        <f t="shared" si="38"/>
        <v>0</v>
      </c>
      <c r="JO41" s="284">
        <f t="shared" si="39"/>
        <v>0</v>
      </c>
      <c r="JP41" s="285">
        <f t="shared" si="40"/>
        <v>0</v>
      </c>
      <c r="JQ41" s="4"/>
      <c r="JR41" s="4"/>
      <c r="JS41" s="167">
        <v>160</v>
      </c>
      <c r="JT41" s="335"/>
      <c r="JU41" s="180"/>
      <c r="JV41" s="167">
        <v>160</v>
      </c>
      <c r="JW41" s="335"/>
      <c r="JX41" s="180"/>
      <c r="JY41" s="167">
        <v>160</v>
      </c>
      <c r="JZ41" s="335"/>
      <c r="KA41" s="180"/>
      <c r="KB41" s="167">
        <v>160</v>
      </c>
      <c r="KC41" s="335"/>
      <c r="KD41" s="180"/>
      <c r="KE41" s="167">
        <v>160</v>
      </c>
      <c r="KF41" s="335"/>
      <c r="KG41" s="180"/>
      <c r="KH41" s="167">
        <v>160</v>
      </c>
      <c r="KI41" s="335"/>
      <c r="KJ41" s="180"/>
      <c r="KK41" s="167">
        <v>160</v>
      </c>
      <c r="KL41" s="335"/>
      <c r="KM41" s="180"/>
      <c r="KN41" s="167">
        <v>160</v>
      </c>
      <c r="KO41" s="335"/>
      <c r="KP41" s="180"/>
      <c r="KQ41" s="282">
        <f t="shared" si="41"/>
        <v>0</v>
      </c>
      <c r="KR41" s="283">
        <f t="shared" si="42"/>
        <v>0</v>
      </c>
      <c r="KS41" s="284">
        <f t="shared" si="43"/>
        <v>0</v>
      </c>
      <c r="KT41" s="285">
        <f t="shared" si="44"/>
        <v>0</v>
      </c>
      <c r="KU41" s="4"/>
      <c r="KV41" s="4"/>
      <c r="KW41" s="287" t="s">
        <v>300</v>
      </c>
      <c r="KX41" s="365">
        <v>160</v>
      </c>
      <c r="KY41" s="335"/>
      <c r="KZ41" s="180"/>
      <c r="LA41" s="282">
        <f t="shared" si="45"/>
        <v>0</v>
      </c>
      <c r="LB41" s="285">
        <f t="shared" si="53"/>
        <v>0</v>
      </c>
      <c r="LC41" s="284">
        <f t="shared" si="46"/>
        <v>0</v>
      </c>
      <c r="LD41" s="285">
        <f t="shared" si="54"/>
        <v>0</v>
      </c>
      <c r="LE41" s="297"/>
      <c r="LF41" s="4"/>
      <c r="LG41" s="4"/>
      <c r="LH41" s="278">
        <f t="shared" si="55"/>
        <v>0</v>
      </c>
      <c r="LI41" s="279">
        <f t="shared" si="56"/>
        <v>0</v>
      </c>
      <c r="LJ41" s="284">
        <f t="shared" si="57"/>
        <v>0</v>
      </c>
      <c r="LK41" s="285">
        <f t="shared" si="58"/>
        <v>0</v>
      </c>
      <c r="LL41" s="280">
        <f t="shared" si="59"/>
        <v>0</v>
      </c>
      <c r="LM41" s="281">
        <f t="shared" si="60"/>
        <v>0</v>
      </c>
      <c r="LN41" s="284">
        <f t="shared" si="61"/>
        <v>0</v>
      </c>
      <c r="LO41" s="283">
        <f t="shared" si="62"/>
        <v>0</v>
      </c>
      <c r="LP41" s="420">
        <f t="shared" si="48"/>
        <v>0</v>
      </c>
      <c r="LQ41" s="382">
        <f t="shared" si="49"/>
        <v>0</v>
      </c>
      <c r="LR41" s="423" t="s">
        <v>343</v>
      </c>
      <c r="LS41" s="387" t="s">
        <v>343</v>
      </c>
      <c r="LT41" s="420">
        <f t="shared" si="50"/>
        <v>0</v>
      </c>
      <c r="LU41" s="382">
        <f t="shared" si="51"/>
        <v>0</v>
      </c>
      <c r="LX41" s="4"/>
    </row>
    <row r="42" spans="1:342" s="28" customFormat="1" ht="15" hidden="1" customHeight="1" x14ac:dyDescent="0.25">
      <c r="A42" s="26"/>
      <c r="B42" s="121"/>
      <c r="C42" s="604"/>
      <c r="D42" s="605"/>
      <c r="E42" s="609"/>
      <c r="F42" s="607"/>
      <c r="G42" s="608"/>
      <c r="H42" s="122"/>
      <c r="I42" s="115">
        <f>INT(ROUND(F42,2)*(IF(RIGHT(G42,1)="*",data!$J$3*H42+(IF(H42&gt;0, data!$K$3,0)),(IF(G42&gt;0,data!$J$3*RIGHT(G42,5)+data!$K$3,0)))))</f>
        <v>0</v>
      </c>
      <c r="J42" s="115"/>
      <c r="K42" s="560"/>
      <c r="L42" s="553"/>
      <c r="M42" s="115">
        <f>INT(ROUND(F42,2)*(IF(J42&gt;0,(IF(K42="ano",data!$J$6,0)),0)))</f>
        <v>0</v>
      </c>
      <c r="N42" s="117"/>
      <c r="O42" s="126"/>
      <c r="P42" s="26"/>
      <c r="Q42" s="119"/>
      <c r="R42" s="120" t="s">
        <v>343</v>
      </c>
      <c r="S42" s="391"/>
      <c r="V42" s="26">
        <f>IF(OR(G42=data!$I$18,G42=data!$I$19,G42=data!$I$20,G42=data!$I$21,G42=data!$I$22,G42=data!$I$23,G42=data!$I$24,G42=data!$I$25,G42=data!$I$26,G42=data!$I$27,G42=data!$I$28,G42=data!$I$29,G42=data!$I$30,G42=data!$I$31,G42=data!$I$32,G42=data!$I$33,G42=data!$I$34,G42=data!$I$35,G42=data!$I$36,G42=data!$I$37,G42=data!$I$38,G42=data!$I$39,G42=data!$I$40,G42=data!$I$41,G42=data!$I$42,G42=data!$I$43,G42=data!$I$44),1,0)</f>
        <v>0</v>
      </c>
      <c r="W42" s="26"/>
      <c r="X42" s="176" t="s">
        <v>300</v>
      </c>
      <c r="Y42" s="10"/>
      <c r="Z42" s="10"/>
      <c r="AA42" s="578">
        <v>160</v>
      </c>
      <c r="AB42" s="579"/>
      <c r="AC42" s="580"/>
      <c r="AD42" s="578">
        <v>160</v>
      </c>
      <c r="AE42" s="579"/>
      <c r="AF42" s="580"/>
      <c r="AG42" s="578">
        <v>160</v>
      </c>
      <c r="AH42" s="579"/>
      <c r="AI42" s="580"/>
      <c r="AJ42" s="578">
        <v>160</v>
      </c>
      <c r="AK42" s="579"/>
      <c r="AL42" s="580"/>
      <c r="AM42" s="578">
        <v>160</v>
      </c>
      <c r="AN42" s="579"/>
      <c r="AO42" s="580"/>
      <c r="AP42" s="578">
        <v>160</v>
      </c>
      <c r="AQ42" s="579"/>
      <c r="AR42" s="580"/>
      <c r="AS42" s="578">
        <v>160</v>
      </c>
      <c r="AT42" s="579"/>
      <c r="AU42" s="580"/>
      <c r="AV42" s="578">
        <v>160</v>
      </c>
      <c r="AW42" s="579"/>
      <c r="AX42" s="580"/>
      <c r="AY42" s="578">
        <v>160</v>
      </c>
      <c r="AZ42" s="579"/>
      <c r="BA42" s="580"/>
      <c r="BB42" s="578">
        <v>160</v>
      </c>
      <c r="BC42" s="579"/>
      <c r="BD42" s="580"/>
      <c r="BE42" s="578">
        <v>160</v>
      </c>
      <c r="BF42" s="579"/>
      <c r="BG42" s="580"/>
      <c r="BH42" s="578">
        <v>160</v>
      </c>
      <c r="BI42" s="579"/>
      <c r="BJ42" s="580"/>
      <c r="BK42" s="374">
        <f t="shared" si="9"/>
        <v>0</v>
      </c>
      <c r="BL42" s="285">
        <f t="shared" si="10"/>
        <v>0</v>
      </c>
      <c r="BM42" s="284">
        <f t="shared" si="11"/>
        <v>0</v>
      </c>
      <c r="BN42" s="285">
        <f t="shared" si="12"/>
        <v>0</v>
      </c>
      <c r="BO42" s="23"/>
      <c r="BP42" s="23"/>
      <c r="BQ42" s="177">
        <v>160</v>
      </c>
      <c r="BR42" s="591"/>
      <c r="BS42" s="178"/>
      <c r="BT42" s="177">
        <v>160</v>
      </c>
      <c r="BU42" s="591"/>
      <c r="BV42" s="178"/>
      <c r="BW42" s="177">
        <v>160</v>
      </c>
      <c r="BX42" s="591"/>
      <c r="BY42" s="178"/>
      <c r="BZ42" s="177">
        <v>160</v>
      </c>
      <c r="CA42" s="591"/>
      <c r="CB42" s="178"/>
      <c r="CC42" s="177">
        <v>160</v>
      </c>
      <c r="CD42" s="591"/>
      <c r="CE42" s="178"/>
      <c r="CF42" s="177">
        <v>160</v>
      </c>
      <c r="CG42" s="591"/>
      <c r="CH42" s="178"/>
      <c r="CI42" s="177">
        <v>160</v>
      </c>
      <c r="CJ42" s="591"/>
      <c r="CK42" s="178"/>
      <c r="CL42" s="177">
        <v>160</v>
      </c>
      <c r="CM42" s="591"/>
      <c r="CN42" s="178"/>
      <c r="CO42" s="282">
        <f t="shared" si="13"/>
        <v>0</v>
      </c>
      <c r="CP42" s="283">
        <f t="shared" si="14"/>
        <v>0</v>
      </c>
      <c r="CQ42" s="284">
        <f t="shared" si="15"/>
        <v>0</v>
      </c>
      <c r="CR42" s="285">
        <f t="shared" si="16"/>
        <v>0</v>
      </c>
      <c r="CS42" s="23"/>
      <c r="CT42" s="23"/>
      <c r="CU42" s="177">
        <v>160</v>
      </c>
      <c r="CV42" s="591"/>
      <c r="CW42" s="178"/>
      <c r="CX42" s="177">
        <v>160</v>
      </c>
      <c r="CY42" s="591"/>
      <c r="CZ42" s="178"/>
      <c r="DA42" s="177">
        <v>160</v>
      </c>
      <c r="DB42" s="591"/>
      <c r="DC42" s="178"/>
      <c r="DD42" s="177">
        <v>160</v>
      </c>
      <c r="DE42" s="591"/>
      <c r="DF42" s="178"/>
      <c r="DG42" s="177">
        <v>160</v>
      </c>
      <c r="DH42" s="591"/>
      <c r="DI42" s="178"/>
      <c r="DJ42" s="177">
        <v>160</v>
      </c>
      <c r="DK42" s="591"/>
      <c r="DL42" s="178"/>
      <c r="DM42" s="177">
        <v>160</v>
      </c>
      <c r="DN42" s="591"/>
      <c r="DO42" s="178"/>
      <c r="DP42" s="177">
        <v>160</v>
      </c>
      <c r="DQ42" s="591"/>
      <c r="DR42" s="178"/>
      <c r="DS42" s="282">
        <f t="shared" si="17"/>
        <v>0</v>
      </c>
      <c r="DT42" s="283">
        <f t="shared" si="18"/>
        <v>0</v>
      </c>
      <c r="DU42" s="284">
        <f t="shared" si="19"/>
        <v>0</v>
      </c>
      <c r="DV42" s="285">
        <f t="shared" si="20"/>
        <v>0</v>
      </c>
      <c r="DW42" s="23"/>
      <c r="DX42" s="23"/>
      <c r="DY42" s="177">
        <v>160</v>
      </c>
      <c r="DZ42" s="591"/>
      <c r="EA42" s="178"/>
      <c r="EB42" s="177">
        <v>160</v>
      </c>
      <c r="EC42" s="591"/>
      <c r="ED42" s="178"/>
      <c r="EE42" s="177">
        <v>160</v>
      </c>
      <c r="EF42" s="591"/>
      <c r="EG42" s="178"/>
      <c r="EH42" s="177">
        <v>160</v>
      </c>
      <c r="EI42" s="591"/>
      <c r="EJ42" s="178"/>
      <c r="EK42" s="177">
        <v>160</v>
      </c>
      <c r="EL42" s="591"/>
      <c r="EM42" s="178"/>
      <c r="EN42" s="177">
        <v>160</v>
      </c>
      <c r="EO42" s="591"/>
      <c r="EP42" s="178"/>
      <c r="EQ42" s="177">
        <v>160</v>
      </c>
      <c r="ER42" s="591"/>
      <c r="ES42" s="178"/>
      <c r="ET42" s="177">
        <v>160</v>
      </c>
      <c r="EU42" s="591"/>
      <c r="EV42" s="178"/>
      <c r="EW42" s="282">
        <f t="shared" si="21"/>
        <v>0</v>
      </c>
      <c r="EX42" s="283">
        <f t="shared" si="22"/>
        <v>0</v>
      </c>
      <c r="EY42" s="284">
        <f t="shared" si="23"/>
        <v>0</v>
      </c>
      <c r="EZ42" s="285">
        <f t="shared" si="24"/>
        <v>0</v>
      </c>
      <c r="FA42" s="23"/>
      <c r="FB42" s="23"/>
      <c r="FC42" s="177">
        <v>160</v>
      </c>
      <c r="FD42" s="591"/>
      <c r="FE42" s="178"/>
      <c r="FF42" s="177">
        <v>160</v>
      </c>
      <c r="FG42" s="591"/>
      <c r="FH42" s="178"/>
      <c r="FI42" s="177">
        <v>160</v>
      </c>
      <c r="FJ42" s="591"/>
      <c r="FK42" s="178"/>
      <c r="FL42" s="177">
        <v>160</v>
      </c>
      <c r="FM42" s="591"/>
      <c r="FN42" s="178"/>
      <c r="FO42" s="177">
        <v>160</v>
      </c>
      <c r="FP42" s="591"/>
      <c r="FQ42" s="178"/>
      <c r="FR42" s="177">
        <v>160</v>
      </c>
      <c r="FS42" s="591"/>
      <c r="FT42" s="178"/>
      <c r="FU42" s="177">
        <v>160</v>
      </c>
      <c r="FV42" s="591"/>
      <c r="FW42" s="178"/>
      <c r="FX42" s="177">
        <v>160</v>
      </c>
      <c r="FY42" s="591"/>
      <c r="FZ42" s="178"/>
      <c r="GA42" s="282">
        <f t="shared" si="25"/>
        <v>0</v>
      </c>
      <c r="GB42" s="283">
        <f t="shared" si="26"/>
        <v>0</v>
      </c>
      <c r="GC42" s="284">
        <f t="shared" si="27"/>
        <v>0</v>
      </c>
      <c r="GD42" s="285">
        <f t="shared" si="28"/>
        <v>0</v>
      </c>
      <c r="GE42" s="23"/>
      <c r="GF42" s="23"/>
      <c r="GG42" s="177">
        <v>160</v>
      </c>
      <c r="GH42" s="591"/>
      <c r="GI42" s="178"/>
      <c r="GJ42" s="177">
        <v>160</v>
      </c>
      <c r="GK42" s="591"/>
      <c r="GL42" s="178"/>
      <c r="GM42" s="177">
        <v>160</v>
      </c>
      <c r="GN42" s="591"/>
      <c r="GO42" s="178"/>
      <c r="GP42" s="177">
        <v>160</v>
      </c>
      <c r="GQ42" s="591"/>
      <c r="GR42" s="178"/>
      <c r="GS42" s="177">
        <v>160</v>
      </c>
      <c r="GT42" s="591"/>
      <c r="GU42" s="178"/>
      <c r="GV42" s="177">
        <v>160</v>
      </c>
      <c r="GW42" s="591"/>
      <c r="GX42" s="178"/>
      <c r="GY42" s="177">
        <v>160</v>
      </c>
      <c r="GZ42" s="591"/>
      <c r="HA42" s="178"/>
      <c r="HB42" s="177">
        <v>160</v>
      </c>
      <c r="HC42" s="591"/>
      <c r="HD42" s="178"/>
      <c r="HE42" s="282">
        <f t="shared" si="29"/>
        <v>0</v>
      </c>
      <c r="HF42" s="283">
        <f t="shared" si="30"/>
        <v>0</v>
      </c>
      <c r="HG42" s="284">
        <f t="shared" si="31"/>
        <v>0</v>
      </c>
      <c r="HH42" s="285">
        <f t="shared" si="32"/>
        <v>0</v>
      </c>
      <c r="HI42" s="23"/>
      <c r="HJ42" s="23"/>
      <c r="HK42" s="177">
        <v>160</v>
      </c>
      <c r="HL42" s="591"/>
      <c r="HM42" s="178"/>
      <c r="HN42" s="177">
        <v>160</v>
      </c>
      <c r="HO42" s="591"/>
      <c r="HP42" s="178"/>
      <c r="HQ42" s="177">
        <v>160</v>
      </c>
      <c r="HR42" s="591"/>
      <c r="HS42" s="178"/>
      <c r="HT42" s="177">
        <v>160</v>
      </c>
      <c r="HU42" s="591"/>
      <c r="HV42" s="178"/>
      <c r="HW42" s="177">
        <v>160</v>
      </c>
      <c r="HX42" s="591"/>
      <c r="HY42" s="178"/>
      <c r="HZ42" s="177">
        <v>160</v>
      </c>
      <c r="IA42" s="591"/>
      <c r="IB42" s="178"/>
      <c r="IC42" s="177">
        <v>160</v>
      </c>
      <c r="ID42" s="591"/>
      <c r="IE42" s="178"/>
      <c r="IF42" s="177">
        <v>160</v>
      </c>
      <c r="IG42" s="591"/>
      <c r="IH42" s="178"/>
      <c r="II42" s="282">
        <f t="shared" si="33"/>
        <v>0</v>
      </c>
      <c r="IJ42" s="283">
        <f t="shared" si="34"/>
        <v>0</v>
      </c>
      <c r="IK42" s="284">
        <f t="shared" si="35"/>
        <v>0</v>
      </c>
      <c r="IL42" s="285">
        <f t="shared" si="36"/>
        <v>0</v>
      </c>
      <c r="IM42" s="23"/>
      <c r="IN42" s="23"/>
      <c r="IO42" s="177">
        <v>160</v>
      </c>
      <c r="IP42" s="591"/>
      <c r="IQ42" s="178"/>
      <c r="IR42" s="177">
        <v>160</v>
      </c>
      <c r="IS42" s="591"/>
      <c r="IT42" s="178"/>
      <c r="IU42" s="177">
        <v>160</v>
      </c>
      <c r="IV42" s="591"/>
      <c r="IW42" s="178"/>
      <c r="IX42" s="177">
        <v>160</v>
      </c>
      <c r="IY42" s="591"/>
      <c r="IZ42" s="178"/>
      <c r="JA42" s="177">
        <v>160</v>
      </c>
      <c r="JB42" s="591"/>
      <c r="JC42" s="178"/>
      <c r="JD42" s="177">
        <v>160</v>
      </c>
      <c r="JE42" s="591"/>
      <c r="JF42" s="178"/>
      <c r="JG42" s="177">
        <v>160</v>
      </c>
      <c r="JH42" s="591"/>
      <c r="JI42" s="178"/>
      <c r="JJ42" s="177">
        <v>160</v>
      </c>
      <c r="JK42" s="591"/>
      <c r="JL42" s="178"/>
      <c r="JM42" s="282">
        <f t="shared" si="37"/>
        <v>0</v>
      </c>
      <c r="JN42" s="283">
        <f t="shared" si="38"/>
        <v>0</v>
      </c>
      <c r="JO42" s="284">
        <f t="shared" si="39"/>
        <v>0</v>
      </c>
      <c r="JP42" s="285">
        <f t="shared" si="40"/>
        <v>0</v>
      </c>
      <c r="JQ42" s="23"/>
      <c r="JR42" s="23"/>
      <c r="JS42" s="177">
        <v>160</v>
      </c>
      <c r="JT42" s="591"/>
      <c r="JU42" s="178"/>
      <c r="JV42" s="177">
        <v>160</v>
      </c>
      <c r="JW42" s="591"/>
      <c r="JX42" s="178"/>
      <c r="JY42" s="177">
        <v>160</v>
      </c>
      <c r="JZ42" s="591"/>
      <c r="KA42" s="178"/>
      <c r="KB42" s="177">
        <v>160</v>
      </c>
      <c r="KC42" s="591"/>
      <c r="KD42" s="178"/>
      <c r="KE42" s="177">
        <v>160</v>
      </c>
      <c r="KF42" s="591"/>
      <c r="KG42" s="178"/>
      <c r="KH42" s="177">
        <v>160</v>
      </c>
      <c r="KI42" s="591"/>
      <c r="KJ42" s="178"/>
      <c r="KK42" s="177">
        <v>160</v>
      </c>
      <c r="KL42" s="591"/>
      <c r="KM42" s="178"/>
      <c r="KN42" s="177">
        <v>160</v>
      </c>
      <c r="KO42" s="591"/>
      <c r="KP42" s="178"/>
      <c r="KQ42" s="282">
        <f t="shared" si="41"/>
        <v>0</v>
      </c>
      <c r="KR42" s="283">
        <f t="shared" si="42"/>
        <v>0</v>
      </c>
      <c r="KS42" s="284">
        <f t="shared" si="43"/>
        <v>0</v>
      </c>
      <c r="KT42" s="285">
        <f t="shared" si="44"/>
        <v>0</v>
      </c>
      <c r="KU42" s="23"/>
      <c r="KV42" s="23"/>
      <c r="KW42" s="589" t="s">
        <v>300</v>
      </c>
      <c r="KX42" s="595">
        <v>160</v>
      </c>
      <c r="KY42" s="591"/>
      <c r="KZ42" s="178"/>
      <c r="LA42" s="282">
        <f t="shared" si="45"/>
        <v>0</v>
      </c>
      <c r="LB42" s="285">
        <f t="shared" si="53"/>
        <v>0</v>
      </c>
      <c r="LC42" s="284">
        <f t="shared" si="46"/>
        <v>0</v>
      </c>
      <c r="LD42" s="285">
        <f t="shared" si="54"/>
        <v>0</v>
      </c>
      <c r="LE42" s="592"/>
      <c r="LF42" s="23"/>
      <c r="LG42" s="23"/>
      <c r="LH42" s="278">
        <f t="shared" si="55"/>
        <v>0</v>
      </c>
      <c r="LI42" s="279">
        <f t="shared" si="56"/>
        <v>0</v>
      </c>
      <c r="LJ42" s="284">
        <f t="shared" si="57"/>
        <v>0</v>
      </c>
      <c r="LK42" s="285">
        <f t="shared" si="58"/>
        <v>0</v>
      </c>
      <c r="LL42" s="280">
        <f t="shared" si="59"/>
        <v>0</v>
      </c>
      <c r="LM42" s="281">
        <f t="shared" si="60"/>
        <v>0</v>
      </c>
      <c r="LN42" s="284">
        <f t="shared" si="61"/>
        <v>0</v>
      </c>
      <c r="LO42" s="283">
        <f t="shared" si="62"/>
        <v>0</v>
      </c>
      <c r="LP42" s="420">
        <f t="shared" si="48"/>
        <v>0</v>
      </c>
      <c r="LQ42" s="382">
        <f t="shared" si="49"/>
        <v>0</v>
      </c>
      <c r="LR42" s="423" t="s">
        <v>343</v>
      </c>
      <c r="LS42" s="387" t="s">
        <v>343</v>
      </c>
      <c r="LT42" s="420">
        <f t="shared" si="50"/>
        <v>0</v>
      </c>
      <c r="LU42" s="382">
        <f t="shared" si="51"/>
        <v>0</v>
      </c>
      <c r="LV42" s="26"/>
      <c r="LW42" s="26"/>
      <c r="LX42" s="23"/>
      <c r="MD42" s="26"/>
    </row>
    <row r="43" spans="1:342" s="26" customFormat="1" ht="16.5" customHeight="1" x14ac:dyDescent="0.25">
      <c r="B43" s="121" t="s">
        <v>28</v>
      </c>
      <c r="C43" s="1064"/>
      <c r="D43" s="1065"/>
      <c r="E43" s="327"/>
      <c r="F43" s="328"/>
      <c r="G43" s="329"/>
      <c r="H43" s="125"/>
      <c r="I43" s="115">
        <f>INT(ROUND(F43,2)*(IF(RIGHT(G43,1)="*",data!$J$3*H43+(IF(H43&gt;0, data!$K$3,0)),(IF(G43&gt;0,data!$J$3*RIGHT(G43,5)+data!$K$3,0)))))</f>
        <v>0</v>
      </c>
      <c r="J43" s="115">
        <f>IF(E43&gt;0,I43*E43,0)</f>
        <v>0</v>
      </c>
      <c r="K43" s="323"/>
      <c r="L43" s="322"/>
      <c r="M43" s="115">
        <f>INT(ROUND(F43,2)*(IF(J43&gt;0,(IF(K43="ano",data!$J$6,0)),0)))</f>
        <v>0</v>
      </c>
      <c r="N43" s="117">
        <f>IF(L43&gt;E43,M43*E43,M43*L43)</f>
        <v>0</v>
      </c>
      <c r="O43" s="126">
        <f>J43+N43</f>
        <v>0</v>
      </c>
      <c r="Q43" s="119" t="str">
        <f>IF(O43&gt;0,1,"")</f>
        <v/>
      </c>
      <c r="R43" s="120" t="s">
        <v>343</v>
      </c>
      <c r="S43" s="391" t="str">
        <f t="shared" si="52"/>
        <v/>
      </c>
      <c r="T43" s="26">
        <f>IF(O43&gt;0,IF(ISTEXT(C43)=TRUE,0,1),0)</f>
        <v>0</v>
      </c>
      <c r="U43" s="26">
        <f>IF(H43&gt;0,IF(RIGHT(G43,1)="*",0,1),0)</f>
        <v>0</v>
      </c>
      <c r="V43" s="26">
        <f>IF(OR(G43=data!$I$18,G43=data!$I$19,G43=data!$I$20,G43=data!$I$21,G43=data!$I$22,G43=data!$I$23,G43=data!$I$24,G43=data!$I$25,G43=data!$I$26,G43=data!$I$27,G43=data!$I$28,G43=data!$I$29,G43=data!$I$30,G43=data!$I$31,G43=data!$I$32,G43=data!$I$33,G43=data!$I$34,G43=data!$I$35,G43=data!$I$36,G43=data!$I$37,G43=data!$I$38,G43=data!$I$39,G43=data!$I$40,G43=data!$I$41,G43=data!$I$42,G43=data!$I$43,G43=data!$I$44),1,0)</f>
        <v>0</v>
      </c>
      <c r="X43" s="179" t="s">
        <v>300</v>
      </c>
      <c r="Y43" s="10"/>
      <c r="Z43" s="10"/>
      <c r="AA43" s="171">
        <v>160</v>
      </c>
      <c r="AB43" s="336"/>
      <c r="AC43" s="227"/>
      <c r="AD43" s="171">
        <v>160</v>
      </c>
      <c r="AE43" s="336"/>
      <c r="AF43" s="227"/>
      <c r="AG43" s="171">
        <v>160</v>
      </c>
      <c r="AH43" s="336"/>
      <c r="AI43" s="227"/>
      <c r="AJ43" s="171">
        <v>160</v>
      </c>
      <c r="AK43" s="336"/>
      <c r="AL43" s="227"/>
      <c r="AM43" s="171">
        <v>160</v>
      </c>
      <c r="AN43" s="336"/>
      <c r="AO43" s="227"/>
      <c r="AP43" s="171">
        <v>160</v>
      </c>
      <c r="AQ43" s="336"/>
      <c r="AR43" s="227"/>
      <c r="AS43" s="171">
        <v>160</v>
      </c>
      <c r="AT43" s="336"/>
      <c r="AU43" s="227"/>
      <c r="AV43" s="171">
        <v>160</v>
      </c>
      <c r="AW43" s="336"/>
      <c r="AX43" s="227"/>
      <c r="AY43" s="171">
        <v>160</v>
      </c>
      <c r="AZ43" s="336"/>
      <c r="BA43" s="227"/>
      <c r="BB43" s="171">
        <v>160</v>
      </c>
      <c r="BC43" s="336"/>
      <c r="BD43" s="227"/>
      <c r="BE43" s="171">
        <v>160</v>
      </c>
      <c r="BF43" s="336"/>
      <c r="BG43" s="227"/>
      <c r="BH43" s="171">
        <v>160</v>
      </c>
      <c r="BI43" s="336"/>
      <c r="BJ43" s="227"/>
      <c r="BK43" s="374">
        <f t="shared" si="9"/>
        <v>0</v>
      </c>
      <c r="BL43" s="285">
        <f t="shared" si="10"/>
        <v>0</v>
      </c>
      <c r="BM43" s="284">
        <f t="shared" si="11"/>
        <v>0</v>
      </c>
      <c r="BN43" s="285">
        <f t="shared" si="12"/>
        <v>0</v>
      </c>
      <c r="BO43" s="4"/>
      <c r="BP43" s="4"/>
      <c r="BQ43" s="167">
        <v>160</v>
      </c>
      <c r="BR43" s="335"/>
      <c r="BS43" s="180"/>
      <c r="BT43" s="167">
        <v>160</v>
      </c>
      <c r="BU43" s="335"/>
      <c r="BV43" s="180"/>
      <c r="BW43" s="167">
        <v>160</v>
      </c>
      <c r="BX43" s="335"/>
      <c r="BY43" s="180"/>
      <c r="BZ43" s="167">
        <v>160</v>
      </c>
      <c r="CA43" s="335"/>
      <c r="CB43" s="180"/>
      <c r="CC43" s="167">
        <v>160</v>
      </c>
      <c r="CD43" s="335"/>
      <c r="CE43" s="180"/>
      <c r="CF43" s="167">
        <v>160</v>
      </c>
      <c r="CG43" s="335"/>
      <c r="CH43" s="180"/>
      <c r="CI43" s="167">
        <v>160</v>
      </c>
      <c r="CJ43" s="335"/>
      <c r="CK43" s="180"/>
      <c r="CL43" s="167">
        <v>160</v>
      </c>
      <c r="CM43" s="335"/>
      <c r="CN43" s="180"/>
      <c r="CO43" s="282">
        <f t="shared" si="13"/>
        <v>0</v>
      </c>
      <c r="CP43" s="283">
        <f t="shared" si="14"/>
        <v>0</v>
      </c>
      <c r="CQ43" s="284">
        <f t="shared" si="15"/>
        <v>0</v>
      </c>
      <c r="CR43" s="285">
        <f t="shared" si="16"/>
        <v>0</v>
      </c>
      <c r="CS43" s="4"/>
      <c r="CT43" s="4"/>
      <c r="CU43" s="167">
        <v>160</v>
      </c>
      <c r="CV43" s="335"/>
      <c r="CW43" s="180"/>
      <c r="CX43" s="167">
        <v>160</v>
      </c>
      <c r="CY43" s="335"/>
      <c r="CZ43" s="180"/>
      <c r="DA43" s="167">
        <v>160</v>
      </c>
      <c r="DB43" s="335"/>
      <c r="DC43" s="180"/>
      <c r="DD43" s="167">
        <v>160</v>
      </c>
      <c r="DE43" s="335"/>
      <c r="DF43" s="180"/>
      <c r="DG43" s="167">
        <v>160</v>
      </c>
      <c r="DH43" s="335"/>
      <c r="DI43" s="180"/>
      <c r="DJ43" s="167">
        <v>160</v>
      </c>
      <c r="DK43" s="335"/>
      <c r="DL43" s="180"/>
      <c r="DM43" s="167">
        <v>160</v>
      </c>
      <c r="DN43" s="335"/>
      <c r="DO43" s="180"/>
      <c r="DP43" s="167">
        <v>160</v>
      </c>
      <c r="DQ43" s="335"/>
      <c r="DR43" s="180"/>
      <c r="DS43" s="282">
        <f t="shared" si="17"/>
        <v>0</v>
      </c>
      <c r="DT43" s="283">
        <f t="shared" si="18"/>
        <v>0</v>
      </c>
      <c r="DU43" s="284">
        <f t="shared" si="19"/>
        <v>0</v>
      </c>
      <c r="DV43" s="285">
        <f t="shared" si="20"/>
        <v>0</v>
      </c>
      <c r="DW43" s="4"/>
      <c r="DX43" s="4"/>
      <c r="DY43" s="167">
        <v>160</v>
      </c>
      <c r="DZ43" s="335"/>
      <c r="EA43" s="180"/>
      <c r="EB43" s="167">
        <v>160</v>
      </c>
      <c r="EC43" s="335"/>
      <c r="ED43" s="180"/>
      <c r="EE43" s="167">
        <v>160</v>
      </c>
      <c r="EF43" s="335"/>
      <c r="EG43" s="180"/>
      <c r="EH43" s="167">
        <v>160</v>
      </c>
      <c r="EI43" s="335"/>
      <c r="EJ43" s="180"/>
      <c r="EK43" s="167">
        <v>160</v>
      </c>
      <c r="EL43" s="335"/>
      <c r="EM43" s="180"/>
      <c r="EN43" s="167">
        <v>160</v>
      </c>
      <c r="EO43" s="335"/>
      <c r="EP43" s="180"/>
      <c r="EQ43" s="167">
        <v>160</v>
      </c>
      <c r="ER43" s="335"/>
      <c r="ES43" s="180"/>
      <c r="ET43" s="167">
        <v>160</v>
      </c>
      <c r="EU43" s="335"/>
      <c r="EV43" s="180"/>
      <c r="EW43" s="282">
        <f t="shared" si="21"/>
        <v>0</v>
      </c>
      <c r="EX43" s="283">
        <f t="shared" si="22"/>
        <v>0</v>
      </c>
      <c r="EY43" s="284">
        <f t="shared" si="23"/>
        <v>0</v>
      </c>
      <c r="EZ43" s="285">
        <f t="shared" si="24"/>
        <v>0</v>
      </c>
      <c r="FA43" s="4"/>
      <c r="FB43" s="4"/>
      <c r="FC43" s="167">
        <v>160</v>
      </c>
      <c r="FD43" s="335"/>
      <c r="FE43" s="180"/>
      <c r="FF43" s="167">
        <v>160</v>
      </c>
      <c r="FG43" s="335"/>
      <c r="FH43" s="180"/>
      <c r="FI43" s="167">
        <v>160</v>
      </c>
      <c r="FJ43" s="335"/>
      <c r="FK43" s="180"/>
      <c r="FL43" s="167">
        <v>160</v>
      </c>
      <c r="FM43" s="335"/>
      <c r="FN43" s="180"/>
      <c r="FO43" s="167">
        <v>160</v>
      </c>
      <c r="FP43" s="335"/>
      <c r="FQ43" s="180"/>
      <c r="FR43" s="167">
        <v>160</v>
      </c>
      <c r="FS43" s="335"/>
      <c r="FT43" s="180"/>
      <c r="FU43" s="167">
        <v>160</v>
      </c>
      <c r="FV43" s="335"/>
      <c r="FW43" s="180"/>
      <c r="FX43" s="167">
        <v>160</v>
      </c>
      <c r="FY43" s="335"/>
      <c r="FZ43" s="180"/>
      <c r="GA43" s="282">
        <f t="shared" si="25"/>
        <v>0</v>
      </c>
      <c r="GB43" s="283">
        <f t="shared" si="26"/>
        <v>0</v>
      </c>
      <c r="GC43" s="284">
        <f t="shared" si="27"/>
        <v>0</v>
      </c>
      <c r="GD43" s="285">
        <f t="shared" si="28"/>
        <v>0</v>
      </c>
      <c r="GE43" s="4"/>
      <c r="GF43" s="4"/>
      <c r="GG43" s="167">
        <v>160</v>
      </c>
      <c r="GH43" s="335"/>
      <c r="GI43" s="180"/>
      <c r="GJ43" s="167">
        <v>160</v>
      </c>
      <c r="GK43" s="335"/>
      <c r="GL43" s="180"/>
      <c r="GM43" s="167">
        <v>160</v>
      </c>
      <c r="GN43" s="335"/>
      <c r="GO43" s="180"/>
      <c r="GP43" s="167">
        <v>160</v>
      </c>
      <c r="GQ43" s="335"/>
      <c r="GR43" s="180"/>
      <c r="GS43" s="167">
        <v>160</v>
      </c>
      <c r="GT43" s="335"/>
      <c r="GU43" s="180"/>
      <c r="GV43" s="167">
        <v>160</v>
      </c>
      <c r="GW43" s="335"/>
      <c r="GX43" s="180"/>
      <c r="GY43" s="167">
        <v>160</v>
      </c>
      <c r="GZ43" s="335"/>
      <c r="HA43" s="180"/>
      <c r="HB43" s="167">
        <v>160</v>
      </c>
      <c r="HC43" s="335"/>
      <c r="HD43" s="180"/>
      <c r="HE43" s="282">
        <f t="shared" si="29"/>
        <v>0</v>
      </c>
      <c r="HF43" s="283">
        <f t="shared" si="30"/>
        <v>0</v>
      </c>
      <c r="HG43" s="284">
        <f t="shared" si="31"/>
        <v>0</v>
      </c>
      <c r="HH43" s="285">
        <f t="shared" si="32"/>
        <v>0</v>
      </c>
      <c r="HI43" s="4"/>
      <c r="HJ43" s="4"/>
      <c r="HK43" s="167">
        <v>160</v>
      </c>
      <c r="HL43" s="335"/>
      <c r="HM43" s="180"/>
      <c r="HN43" s="167">
        <v>160</v>
      </c>
      <c r="HO43" s="335"/>
      <c r="HP43" s="180"/>
      <c r="HQ43" s="167">
        <v>160</v>
      </c>
      <c r="HR43" s="335"/>
      <c r="HS43" s="180"/>
      <c r="HT43" s="167">
        <v>160</v>
      </c>
      <c r="HU43" s="335"/>
      <c r="HV43" s="180"/>
      <c r="HW43" s="167">
        <v>160</v>
      </c>
      <c r="HX43" s="335"/>
      <c r="HY43" s="180"/>
      <c r="HZ43" s="167">
        <v>160</v>
      </c>
      <c r="IA43" s="335"/>
      <c r="IB43" s="180"/>
      <c r="IC43" s="167">
        <v>160</v>
      </c>
      <c r="ID43" s="335"/>
      <c r="IE43" s="180"/>
      <c r="IF43" s="167">
        <v>160</v>
      </c>
      <c r="IG43" s="335"/>
      <c r="IH43" s="180"/>
      <c r="II43" s="282">
        <f t="shared" si="33"/>
        <v>0</v>
      </c>
      <c r="IJ43" s="283">
        <f t="shared" si="34"/>
        <v>0</v>
      </c>
      <c r="IK43" s="284">
        <f t="shared" si="35"/>
        <v>0</v>
      </c>
      <c r="IL43" s="285">
        <f t="shared" si="36"/>
        <v>0</v>
      </c>
      <c r="IM43" s="4"/>
      <c r="IN43" s="4"/>
      <c r="IO43" s="167">
        <v>160</v>
      </c>
      <c r="IP43" s="335"/>
      <c r="IQ43" s="180"/>
      <c r="IR43" s="167">
        <v>160</v>
      </c>
      <c r="IS43" s="335"/>
      <c r="IT43" s="180"/>
      <c r="IU43" s="167">
        <v>160</v>
      </c>
      <c r="IV43" s="335"/>
      <c r="IW43" s="180"/>
      <c r="IX43" s="167">
        <v>160</v>
      </c>
      <c r="IY43" s="335"/>
      <c r="IZ43" s="180"/>
      <c r="JA43" s="167">
        <v>160</v>
      </c>
      <c r="JB43" s="335"/>
      <c r="JC43" s="180"/>
      <c r="JD43" s="167">
        <v>160</v>
      </c>
      <c r="JE43" s="335"/>
      <c r="JF43" s="180"/>
      <c r="JG43" s="167">
        <v>160</v>
      </c>
      <c r="JH43" s="335"/>
      <c r="JI43" s="180"/>
      <c r="JJ43" s="167">
        <v>160</v>
      </c>
      <c r="JK43" s="335"/>
      <c r="JL43" s="180"/>
      <c r="JM43" s="282">
        <f t="shared" si="37"/>
        <v>0</v>
      </c>
      <c r="JN43" s="283">
        <f t="shared" si="38"/>
        <v>0</v>
      </c>
      <c r="JO43" s="284">
        <f t="shared" si="39"/>
        <v>0</v>
      </c>
      <c r="JP43" s="285">
        <f t="shared" si="40"/>
        <v>0</v>
      </c>
      <c r="JQ43" s="4"/>
      <c r="JR43" s="4"/>
      <c r="JS43" s="167">
        <v>160</v>
      </c>
      <c r="JT43" s="335"/>
      <c r="JU43" s="180"/>
      <c r="JV43" s="167">
        <v>160</v>
      </c>
      <c r="JW43" s="335"/>
      <c r="JX43" s="180"/>
      <c r="JY43" s="167">
        <v>160</v>
      </c>
      <c r="JZ43" s="335"/>
      <c r="KA43" s="180"/>
      <c r="KB43" s="167">
        <v>160</v>
      </c>
      <c r="KC43" s="335"/>
      <c r="KD43" s="180"/>
      <c r="KE43" s="167">
        <v>160</v>
      </c>
      <c r="KF43" s="335"/>
      <c r="KG43" s="180"/>
      <c r="KH43" s="167">
        <v>160</v>
      </c>
      <c r="KI43" s="335"/>
      <c r="KJ43" s="180"/>
      <c r="KK43" s="167">
        <v>160</v>
      </c>
      <c r="KL43" s="335"/>
      <c r="KM43" s="180"/>
      <c r="KN43" s="167">
        <v>160</v>
      </c>
      <c r="KO43" s="335"/>
      <c r="KP43" s="180"/>
      <c r="KQ43" s="282">
        <f t="shared" si="41"/>
        <v>0</v>
      </c>
      <c r="KR43" s="283">
        <f t="shared" si="42"/>
        <v>0</v>
      </c>
      <c r="KS43" s="284">
        <f t="shared" si="43"/>
        <v>0</v>
      </c>
      <c r="KT43" s="285">
        <f t="shared" si="44"/>
        <v>0</v>
      </c>
      <c r="KU43" s="4"/>
      <c r="KV43" s="4"/>
      <c r="KW43" s="287" t="s">
        <v>300</v>
      </c>
      <c r="KX43" s="365">
        <v>160</v>
      </c>
      <c r="KY43" s="335"/>
      <c r="KZ43" s="180"/>
      <c r="LA43" s="282">
        <f t="shared" si="45"/>
        <v>0</v>
      </c>
      <c r="LB43" s="285">
        <f t="shared" si="53"/>
        <v>0</v>
      </c>
      <c r="LC43" s="284">
        <f t="shared" si="46"/>
        <v>0</v>
      </c>
      <c r="LD43" s="285">
        <f t="shared" si="54"/>
        <v>0</v>
      </c>
      <c r="LE43" s="297"/>
      <c r="LF43" s="4"/>
      <c r="LG43" s="4"/>
      <c r="LH43" s="278">
        <f t="shared" si="55"/>
        <v>0</v>
      </c>
      <c r="LI43" s="279">
        <f t="shared" si="56"/>
        <v>0</v>
      </c>
      <c r="LJ43" s="284">
        <f t="shared" si="57"/>
        <v>0</v>
      </c>
      <c r="LK43" s="285">
        <f t="shared" si="58"/>
        <v>0</v>
      </c>
      <c r="LL43" s="280">
        <f t="shared" si="59"/>
        <v>0</v>
      </c>
      <c r="LM43" s="281">
        <f t="shared" si="60"/>
        <v>0</v>
      </c>
      <c r="LN43" s="284">
        <f t="shared" si="61"/>
        <v>0</v>
      </c>
      <c r="LO43" s="283">
        <f t="shared" si="62"/>
        <v>0</v>
      </c>
      <c r="LP43" s="420">
        <f t="shared" si="48"/>
        <v>0</v>
      </c>
      <c r="LQ43" s="382">
        <f t="shared" si="49"/>
        <v>0</v>
      </c>
      <c r="LR43" s="423" t="s">
        <v>343</v>
      </c>
      <c r="LS43" s="387" t="s">
        <v>343</v>
      </c>
      <c r="LT43" s="420">
        <f t="shared" si="50"/>
        <v>0</v>
      </c>
      <c r="LU43" s="382">
        <f t="shared" si="51"/>
        <v>0</v>
      </c>
      <c r="LX43" s="4"/>
    </row>
    <row r="44" spans="1:342" s="28" customFormat="1" ht="15" hidden="1" customHeight="1" x14ac:dyDescent="0.25">
      <c r="A44" s="26"/>
      <c r="B44" s="121"/>
      <c r="C44" s="604"/>
      <c r="D44" s="605"/>
      <c r="E44" s="609"/>
      <c r="F44" s="607"/>
      <c r="G44" s="608"/>
      <c r="H44" s="122"/>
      <c r="I44" s="115">
        <f>INT(ROUND(F44,2)*(IF(RIGHT(G44,1)="*",data!$J$3*H44+(IF(H44&gt;0, data!$K$3,0)),(IF(G44&gt;0,data!$J$3*RIGHT(G44,5)+data!$K$3,0)))))</f>
        <v>0</v>
      </c>
      <c r="J44" s="115"/>
      <c r="K44" s="560"/>
      <c r="L44" s="553"/>
      <c r="M44" s="115">
        <f>INT(ROUND(F44,2)*(IF(J44&gt;0,(IF(K44="ano",data!$J$6,0)),0)))</f>
        <v>0</v>
      </c>
      <c r="N44" s="117"/>
      <c r="O44" s="126"/>
      <c r="P44" s="26"/>
      <c r="Q44" s="119"/>
      <c r="R44" s="120" t="s">
        <v>343</v>
      </c>
      <c r="S44" s="391"/>
      <c r="V44" s="26">
        <f>IF(OR(G44=data!$I$18,G44=data!$I$19,G44=data!$I$20,G44=data!$I$21,G44=data!$I$22,G44=data!$I$23,G44=data!$I$24,G44=data!$I$25,G44=data!$I$26,G44=data!$I$27,G44=data!$I$28,G44=data!$I$29,G44=data!$I$30,G44=data!$I$31,G44=data!$I$32,G44=data!$I$33,G44=data!$I$34,G44=data!$I$35,G44=data!$I$36,G44=data!$I$37,G44=data!$I$38,G44=data!$I$39,G44=data!$I$40,G44=data!$I$41,G44=data!$I$42,G44=data!$I$43,G44=data!$I$44),1,0)</f>
        <v>0</v>
      </c>
      <c r="W44" s="26"/>
      <c r="X44" s="176" t="s">
        <v>300</v>
      </c>
      <c r="Y44" s="10"/>
      <c r="Z44" s="10"/>
      <c r="AA44" s="578">
        <v>160</v>
      </c>
      <c r="AB44" s="579"/>
      <c r="AC44" s="580"/>
      <c r="AD44" s="578">
        <v>160</v>
      </c>
      <c r="AE44" s="579"/>
      <c r="AF44" s="580"/>
      <c r="AG44" s="578">
        <v>160</v>
      </c>
      <c r="AH44" s="579"/>
      <c r="AI44" s="580"/>
      <c r="AJ44" s="578">
        <v>160</v>
      </c>
      <c r="AK44" s="579"/>
      <c r="AL44" s="580"/>
      <c r="AM44" s="578">
        <v>160</v>
      </c>
      <c r="AN44" s="579"/>
      <c r="AO44" s="580"/>
      <c r="AP44" s="578">
        <v>160</v>
      </c>
      <c r="AQ44" s="579"/>
      <c r="AR44" s="580"/>
      <c r="AS44" s="578">
        <v>160</v>
      </c>
      <c r="AT44" s="579"/>
      <c r="AU44" s="580"/>
      <c r="AV44" s="578">
        <v>160</v>
      </c>
      <c r="AW44" s="579"/>
      <c r="AX44" s="580"/>
      <c r="AY44" s="578">
        <v>160</v>
      </c>
      <c r="AZ44" s="579"/>
      <c r="BA44" s="580"/>
      <c r="BB44" s="578">
        <v>160</v>
      </c>
      <c r="BC44" s="579"/>
      <c r="BD44" s="580"/>
      <c r="BE44" s="578">
        <v>160</v>
      </c>
      <c r="BF44" s="579"/>
      <c r="BG44" s="580"/>
      <c r="BH44" s="578">
        <v>160</v>
      </c>
      <c r="BI44" s="579"/>
      <c r="BJ44" s="580"/>
      <c r="BK44" s="374">
        <f t="shared" si="9"/>
        <v>0</v>
      </c>
      <c r="BL44" s="285">
        <f t="shared" si="10"/>
        <v>0</v>
      </c>
      <c r="BM44" s="284">
        <f t="shared" si="11"/>
        <v>0</v>
      </c>
      <c r="BN44" s="285">
        <f t="shared" si="12"/>
        <v>0</v>
      </c>
      <c r="BO44" s="23"/>
      <c r="BP44" s="23"/>
      <c r="BQ44" s="177">
        <v>160</v>
      </c>
      <c r="BR44" s="591"/>
      <c r="BS44" s="178"/>
      <c r="BT44" s="177">
        <v>160</v>
      </c>
      <c r="BU44" s="591"/>
      <c r="BV44" s="178"/>
      <c r="BW44" s="177">
        <v>160</v>
      </c>
      <c r="BX44" s="591"/>
      <c r="BY44" s="178"/>
      <c r="BZ44" s="177">
        <v>160</v>
      </c>
      <c r="CA44" s="591"/>
      <c r="CB44" s="178"/>
      <c r="CC44" s="177">
        <v>160</v>
      </c>
      <c r="CD44" s="591"/>
      <c r="CE44" s="178"/>
      <c r="CF44" s="177">
        <v>160</v>
      </c>
      <c r="CG44" s="591"/>
      <c r="CH44" s="178"/>
      <c r="CI44" s="177">
        <v>160</v>
      </c>
      <c r="CJ44" s="591"/>
      <c r="CK44" s="178"/>
      <c r="CL44" s="177">
        <v>160</v>
      </c>
      <c r="CM44" s="591"/>
      <c r="CN44" s="178"/>
      <c r="CO44" s="282">
        <f t="shared" si="13"/>
        <v>0</v>
      </c>
      <c r="CP44" s="283">
        <f t="shared" si="14"/>
        <v>0</v>
      </c>
      <c r="CQ44" s="284">
        <f t="shared" si="15"/>
        <v>0</v>
      </c>
      <c r="CR44" s="285">
        <f t="shared" si="16"/>
        <v>0</v>
      </c>
      <c r="CS44" s="23"/>
      <c r="CT44" s="23"/>
      <c r="CU44" s="177">
        <v>160</v>
      </c>
      <c r="CV44" s="591"/>
      <c r="CW44" s="178"/>
      <c r="CX44" s="177">
        <v>160</v>
      </c>
      <c r="CY44" s="591"/>
      <c r="CZ44" s="178"/>
      <c r="DA44" s="177">
        <v>160</v>
      </c>
      <c r="DB44" s="591"/>
      <c r="DC44" s="178"/>
      <c r="DD44" s="177">
        <v>160</v>
      </c>
      <c r="DE44" s="591"/>
      <c r="DF44" s="178"/>
      <c r="DG44" s="177">
        <v>160</v>
      </c>
      <c r="DH44" s="591"/>
      <c r="DI44" s="178"/>
      <c r="DJ44" s="177">
        <v>160</v>
      </c>
      <c r="DK44" s="591"/>
      <c r="DL44" s="178"/>
      <c r="DM44" s="177">
        <v>160</v>
      </c>
      <c r="DN44" s="591"/>
      <c r="DO44" s="178"/>
      <c r="DP44" s="177">
        <v>160</v>
      </c>
      <c r="DQ44" s="591"/>
      <c r="DR44" s="178"/>
      <c r="DS44" s="282">
        <f t="shared" si="17"/>
        <v>0</v>
      </c>
      <c r="DT44" s="283">
        <f t="shared" si="18"/>
        <v>0</v>
      </c>
      <c r="DU44" s="284">
        <f t="shared" si="19"/>
        <v>0</v>
      </c>
      <c r="DV44" s="285">
        <f t="shared" si="20"/>
        <v>0</v>
      </c>
      <c r="DW44" s="23"/>
      <c r="DX44" s="23"/>
      <c r="DY44" s="177">
        <v>160</v>
      </c>
      <c r="DZ44" s="591"/>
      <c r="EA44" s="178"/>
      <c r="EB44" s="177">
        <v>160</v>
      </c>
      <c r="EC44" s="591"/>
      <c r="ED44" s="178"/>
      <c r="EE44" s="177">
        <v>160</v>
      </c>
      <c r="EF44" s="591"/>
      <c r="EG44" s="178"/>
      <c r="EH44" s="177">
        <v>160</v>
      </c>
      <c r="EI44" s="591"/>
      <c r="EJ44" s="178"/>
      <c r="EK44" s="177">
        <v>160</v>
      </c>
      <c r="EL44" s="591"/>
      <c r="EM44" s="178"/>
      <c r="EN44" s="177">
        <v>160</v>
      </c>
      <c r="EO44" s="591"/>
      <c r="EP44" s="178"/>
      <c r="EQ44" s="177">
        <v>160</v>
      </c>
      <c r="ER44" s="591"/>
      <c r="ES44" s="178"/>
      <c r="ET44" s="177">
        <v>160</v>
      </c>
      <c r="EU44" s="591"/>
      <c r="EV44" s="178"/>
      <c r="EW44" s="282">
        <f t="shared" si="21"/>
        <v>0</v>
      </c>
      <c r="EX44" s="283">
        <f t="shared" si="22"/>
        <v>0</v>
      </c>
      <c r="EY44" s="284">
        <f t="shared" si="23"/>
        <v>0</v>
      </c>
      <c r="EZ44" s="285">
        <f t="shared" si="24"/>
        <v>0</v>
      </c>
      <c r="FA44" s="23"/>
      <c r="FB44" s="23"/>
      <c r="FC44" s="177">
        <v>160</v>
      </c>
      <c r="FD44" s="591"/>
      <c r="FE44" s="178"/>
      <c r="FF44" s="177">
        <v>160</v>
      </c>
      <c r="FG44" s="591"/>
      <c r="FH44" s="178"/>
      <c r="FI44" s="177">
        <v>160</v>
      </c>
      <c r="FJ44" s="591"/>
      <c r="FK44" s="178"/>
      <c r="FL44" s="177">
        <v>160</v>
      </c>
      <c r="FM44" s="591"/>
      <c r="FN44" s="178"/>
      <c r="FO44" s="177">
        <v>160</v>
      </c>
      <c r="FP44" s="591"/>
      <c r="FQ44" s="178"/>
      <c r="FR44" s="177">
        <v>160</v>
      </c>
      <c r="FS44" s="591"/>
      <c r="FT44" s="178"/>
      <c r="FU44" s="177">
        <v>160</v>
      </c>
      <c r="FV44" s="591"/>
      <c r="FW44" s="178"/>
      <c r="FX44" s="177">
        <v>160</v>
      </c>
      <c r="FY44" s="591"/>
      <c r="FZ44" s="178"/>
      <c r="GA44" s="282">
        <f t="shared" si="25"/>
        <v>0</v>
      </c>
      <c r="GB44" s="283">
        <f t="shared" si="26"/>
        <v>0</v>
      </c>
      <c r="GC44" s="284">
        <f t="shared" si="27"/>
        <v>0</v>
      </c>
      <c r="GD44" s="285">
        <f t="shared" si="28"/>
        <v>0</v>
      </c>
      <c r="GE44" s="23"/>
      <c r="GF44" s="23"/>
      <c r="GG44" s="177">
        <v>160</v>
      </c>
      <c r="GH44" s="591"/>
      <c r="GI44" s="178"/>
      <c r="GJ44" s="177">
        <v>160</v>
      </c>
      <c r="GK44" s="591"/>
      <c r="GL44" s="178"/>
      <c r="GM44" s="177">
        <v>160</v>
      </c>
      <c r="GN44" s="591"/>
      <c r="GO44" s="178"/>
      <c r="GP44" s="177">
        <v>160</v>
      </c>
      <c r="GQ44" s="591"/>
      <c r="GR44" s="178"/>
      <c r="GS44" s="177">
        <v>160</v>
      </c>
      <c r="GT44" s="591"/>
      <c r="GU44" s="178"/>
      <c r="GV44" s="177">
        <v>160</v>
      </c>
      <c r="GW44" s="591"/>
      <c r="GX44" s="178"/>
      <c r="GY44" s="177">
        <v>160</v>
      </c>
      <c r="GZ44" s="591"/>
      <c r="HA44" s="178"/>
      <c r="HB44" s="177">
        <v>160</v>
      </c>
      <c r="HC44" s="591"/>
      <c r="HD44" s="178"/>
      <c r="HE44" s="282">
        <f t="shared" si="29"/>
        <v>0</v>
      </c>
      <c r="HF44" s="283">
        <f t="shared" si="30"/>
        <v>0</v>
      </c>
      <c r="HG44" s="284">
        <f t="shared" si="31"/>
        <v>0</v>
      </c>
      <c r="HH44" s="285">
        <f t="shared" si="32"/>
        <v>0</v>
      </c>
      <c r="HI44" s="23"/>
      <c r="HJ44" s="23"/>
      <c r="HK44" s="177">
        <v>160</v>
      </c>
      <c r="HL44" s="591"/>
      <c r="HM44" s="178"/>
      <c r="HN44" s="177">
        <v>160</v>
      </c>
      <c r="HO44" s="591"/>
      <c r="HP44" s="178"/>
      <c r="HQ44" s="177">
        <v>160</v>
      </c>
      <c r="HR44" s="591"/>
      <c r="HS44" s="178"/>
      <c r="HT44" s="177">
        <v>160</v>
      </c>
      <c r="HU44" s="591"/>
      <c r="HV44" s="178"/>
      <c r="HW44" s="177">
        <v>160</v>
      </c>
      <c r="HX44" s="591"/>
      <c r="HY44" s="178"/>
      <c r="HZ44" s="177">
        <v>160</v>
      </c>
      <c r="IA44" s="591"/>
      <c r="IB44" s="178"/>
      <c r="IC44" s="177">
        <v>160</v>
      </c>
      <c r="ID44" s="591"/>
      <c r="IE44" s="178"/>
      <c r="IF44" s="177">
        <v>160</v>
      </c>
      <c r="IG44" s="591"/>
      <c r="IH44" s="178"/>
      <c r="II44" s="282">
        <f t="shared" si="33"/>
        <v>0</v>
      </c>
      <c r="IJ44" s="283">
        <f t="shared" si="34"/>
        <v>0</v>
      </c>
      <c r="IK44" s="284">
        <f t="shared" si="35"/>
        <v>0</v>
      </c>
      <c r="IL44" s="285">
        <f t="shared" si="36"/>
        <v>0</v>
      </c>
      <c r="IM44" s="23"/>
      <c r="IN44" s="23"/>
      <c r="IO44" s="177">
        <v>160</v>
      </c>
      <c r="IP44" s="591"/>
      <c r="IQ44" s="178"/>
      <c r="IR44" s="177">
        <v>160</v>
      </c>
      <c r="IS44" s="591"/>
      <c r="IT44" s="178"/>
      <c r="IU44" s="177">
        <v>160</v>
      </c>
      <c r="IV44" s="591"/>
      <c r="IW44" s="178"/>
      <c r="IX44" s="177">
        <v>160</v>
      </c>
      <c r="IY44" s="591"/>
      <c r="IZ44" s="178"/>
      <c r="JA44" s="177">
        <v>160</v>
      </c>
      <c r="JB44" s="591"/>
      <c r="JC44" s="178"/>
      <c r="JD44" s="177">
        <v>160</v>
      </c>
      <c r="JE44" s="591"/>
      <c r="JF44" s="178"/>
      <c r="JG44" s="177">
        <v>160</v>
      </c>
      <c r="JH44" s="591"/>
      <c r="JI44" s="178"/>
      <c r="JJ44" s="177">
        <v>160</v>
      </c>
      <c r="JK44" s="591"/>
      <c r="JL44" s="178"/>
      <c r="JM44" s="282">
        <f t="shared" si="37"/>
        <v>0</v>
      </c>
      <c r="JN44" s="283">
        <f t="shared" si="38"/>
        <v>0</v>
      </c>
      <c r="JO44" s="284">
        <f t="shared" si="39"/>
        <v>0</v>
      </c>
      <c r="JP44" s="285">
        <f t="shared" si="40"/>
        <v>0</v>
      </c>
      <c r="JQ44" s="23"/>
      <c r="JR44" s="23"/>
      <c r="JS44" s="177">
        <v>160</v>
      </c>
      <c r="JT44" s="591"/>
      <c r="JU44" s="178"/>
      <c r="JV44" s="177">
        <v>160</v>
      </c>
      <c r="JW44" s="591"/>
      <c r="JX44" s="178"/>
      <c r="JY44" s="177">
        <v>160</v>
      </c>
      <c r="JZ44" s="591"/>
      <c r="KA44" s="178"/>
      <c r="KB44" s="177">
        <v>160</v>
      </c>
      <c r="KC44" s="591"/>
      <c r="KD44" s="178"/>
      <c r="KE44" s="177">
        <v>160</v>
      </c>
      <c r="KF44" s="591"/>
      <c r="KG44" s="178"/>
      <c r="KH44" s="177">
        <v>160</v>
      </c>
      <c r="KI44" s="591"/>
      <c r="KJ44" s="178"/>
      <c r="KK44" s="177">
        <v>160</v>
      </c>
      <c r="KL44" s="591"/>
      <c r="KM44" s="178"/>
      <c r="KN44" s="177">
        <v>160</v>
      </c>
      <c r="KO44" s="591"/>
      <c r="KP44" s="178"/>
      <c r="KQ44" s="282">
        <f t="shared" si="41"/>
        <v>0</v>
      </c>
      <c r="KR44" s="283">
        <f t="shared" si="42"/>
        <v>0</v>
      </c>
      <c r="KS44" s="284">
        <f t="shared" si="43"/>
        <v>0</v>
      </c>
      <c r="KT44" s="285">
        <f t="shared" si="44"/>
        <v>0</v>
      </c>
      <c r="KU44" s="23"/>
      <c r="KV44" s="23"/>
      <c r="KW44" s="589" t="s">
        <v>300</v>
      </c>
      <c r="KX44" s="595">
        <v>160</v>
      </c>
      <c r="KY44" s="591"/>
      <c r="KZ44" s="178"/>
      <c r="LA44" s="282">
        <f t="shared" si="45"/>
        <v>0</v>
      </c>
      <c r="LB44" s="285">
        <f t="shared" si="53"/>
        <v>0</v>
      </c>
      <c r="LC44" s="284">
        <f t="shared" si="46"/>
        <v>0</v>
      </c>
      <c r="LD44" s="285">
        <f t="shared" si="54"/>
        <v>0</v>
      </c>
      <c r="LE44" s="592"/>
      <c r="LF44" s="23"/>
      <c r="LG44" s="23"/>
      <c r="LH44" s="278">
        <f t="shared" si="55"/>
        <v>0</v>
      </c>
      <c r="LI44" s="279">
        <f t="shared" si="56"/>
        <v>0</v>
      </c>
      <c r="LJ44" s="284">
        <f t="shared" si="57"/>
        <v>0</v>
      </c>
      <c r="LK44" s="285">
        <f t="shared" si="58"/>
        <v>0</v>
      </c>
      <c r="LL44" s="280">
        <f t="shared" si="59"/>
        <v>0</v>
      </c>
      <c r="LM44" s="281">
        <f t="shared" si="60"/>
        <v>0</v>
      </c>
      <c r="LN44" s="284">
        <f t="shared" si="61"/>
        <v>0</v>
      </c>
      <c r="LO44" s="283">
        <f t="shared" si="62"/>
        <v>0</v>
      </c>
      <c r="LP44" s="420">
        <f t="shared" si="48"/>
        <v>0</v>
      </c>
      <c r="LQ44" s="382">
        <f t="shared" si="49"/>
        <v>0</v>
      </c>
      <c r="LR44" s="423" t="s">
        <v>343</v>
      </c>
      <c r="LS44" s="387" t="s">
        <v>343</v>
      </c>
      <c r="LT44" s="420">
        <f t="shared" si="50"/>
        <v>0</v>
      </c>
      <c r="LU44" s="382">
        <f t="shared" si="51"/>
        <v>0</v>
      </c>
      <c r="LV44" s="26"/>
      <c r="LW44" s="26"/>
      <c r="LX44" s="23"/>
      <c r="MD44" s="26"/>
    </row>
    <row r="45" spans="1:342" s="26" customFormat="1" ht="16.5" customHeight="1" x14ac:dyDescent="0.25">
      <c r="B45" s="121" t="s">
        <v>29</v>
      </c>
      <c r="C45" s="1064"/>
      <c r="D45" s="1065"/>
      <c r="E45" s="327"/>
      <c r="F45" s="328"/>
      <c r="G45" s="329"/>
      <c r="H45" s="125"/>
      <c r="I45" s="115">
        <f>INT(ROUND(F45,2)*(IF(RIGHT(G45,1)="*",data!$J$3*H45+(IF(H45&gt;0, data!$K$3,0)),(IF(G45&gt;0,data!$J$3*RIGHT(G45,5)+data!$K$3,0)))))</f>
        <v>0</v>
      </c>
      <c r="J45" s="115">
        <f>IF(E45&gt;0,I45*E45,0)</f>
        <v>0</v>
      </c>
      <c r="K45" s="323"/>
      <c r="L45" s="322"/>
      <c r="M45" s="115">
        <f>INT(ROUND(F45,2)*(IF(J45&gt;0,(IF(K45="ano",data!$J$6,0)),0)))</f>
        <v>0</v>
      </c>
      <c r="N45" s="117">
        <f>IF(L45&gt;E45,M45*E45,M45*L45)</f>
        <v>0</v>
      </c>
      <c r="O45" s="126">
        <f>J45+N45</f>
        <v>0</v>
      </c>
      <c r="Q45" s="119" t="str">
        <f>IF(O45&gt;0,1,"")</f>
        <v/>
      </c>
      <c r="R45" s="120" t="s">
        <v>343</v>
      </c>
      <c r="S45" s="391" t="str">
        <f t="shared" si="52"/>
        <v/>
      </c>
      <c r="T45" s="26">
        <f>IF(O45&gt;0,IF(ISTEXT(C45)=TRUE,0,1),0)</f>
        <v>0</v>
      </c>
      <c r="U45" s="26">
        <f>IF(H45&gt;0,IF(RIGHT(G45,1)="*",0,1),0)</f>
        <v>0</v>
      </c>
      <c r="V45" s="26">
        <f>IF(OR(G45=data!$I$18,G45=data!$I$19,G45=data!$I$20,G45=data!$I$21,G45=data!$I$22,G45=data!$I$23,G45=data!$I$24,G45=data!$I$25,G45=data!$I$26,G45=data!$I$27,G45=data!$I$28,G45=data!$I$29,G45=data!$I$30,G45=data!$I$31,G45=data!$I$32,G45=data!$I$33,G45=data!$I$34,G45=data!$I$35,G45=data!$I$36,G45=data!$I$37,G45=data!$I$38,G45=data!$I$39,G45=data!$I$40,G45=data!$I$41,G45=data!$I$42,G45=data!$I$43,G45=data!$I$44),1,0)</f>
        <v>0</v>
      </c>
      <c r="X45" s="179" t="s">
        <v>300</v>
      </c>
      <c r="Y45" s="10"/>
      <c r="Z45" s="10"/>
      <c r="AA45" s="171">
        <v>160</v>
      </c>
      <c r="AB45" s="336"/>
      <c r="AC45" s="227"/>
      <c r="AD45" s="171">
        <v>160</v>
      </c>
      <c r="AE45" s="336"/>
      <c r="AF45" s="227"/>
      <c r="AG45" s="171">
        <v>160</v>
      </c>
      <c r="AH45" s="336"/>
      <c r="AI45" s="227"/>
      <c r="AJ45" s="171">
        <v>160</v>
      </c>
      <c r="AK45" s="336"/>
      <c r="AL45" s="227"/>
      <c r="AM45" s="171">
        <v>160</v>
      </c>
      <c r="AN45" s="336"/>
      <c r="AO45" s="227"/>
      <c r="AP45" s="171">
        <v>160</v>
      </c>
      <c r="AQ45" s="336"/>
      <c r="AR45" s="227"/>
      <c r="AS45" s="171">
        <v>160</v>
      </c>
      <c r="AT45" s="336"/>
      <c r="AU45" s="227"/>
      <c r="AV45" s="171">
        <v>160</v>
      </c>
      <c r="AW45" s="336"/>
      <c r="AX45" s="227"/>
      <c r="AY45" s="171">
        <v>160</v>
      </c>
      <c r="AZ45" s="336"/>
      <c r="BA45" s="227"/>
      <c r="BB45" s="171">
        <v>160</v>
      </c>
      <c r="BC45" s="336"/>
      <c r="BD45" s="227"/>
      <c r="BE45" s="171">
        <v>160</v>
      </c>
      <c r="BF45" s="336"/>
      <c r="BG45" s="227"/>
      <c r="BH45" s="171">
        <v>160</v>
      </c>
      <c r="BI45" s="336"/>
      <c r="BJ45" s="227"/>
      <c r="BK45" s="374">
        <f t="shared" si="9"/>
        <v>0</v>
      </c>
      <c r="BL45" s="285">
        <f t="shared" si="10"/>
        <v>0</v>
      </c>
      <c r="BM45" s="284">
        <f t="shared" si="11"/>
        <v>0</v>
      </c>
      <c r="BN45" s="285">
        <f t="shared" si="12"/>
        <v>0</v>
      </c>
      <c r="BO45" s="4"/>
      <c r="BP45" s="4"/>
      <c r="BQ45" s="167">
        <v>160</v>
      </c>
      <c r="BR45" s="335"/>
      <c r="BS45" s="180"/>
      <c r="BT45" s="167">
        <v>160</v>
      </c>
      <c r="BU45" s="335"/>
      <c r="BV45" s="180"/>
      <c r="BW45" s="167">
        <v>160</v>
      </c>
      <c r="BX45" s="335"/>
      <c r="BY45" s="180"/>
      <c r="BZ45" s="167">
        <v>160</v>
      </c>
      <c r="CA45" s="335"/>
      <c r="CB45" s="180"/>
      <c r="CC45" s="167">
        <v>160</v>
      </c>
      <c r="CD45" s="335"/>
      <c r="CE45" s="180"/>
      <c r="CF45" s="167">
        <v>160</v>
      </c>
      <c r="CG45" s="335"/>
      <c r="CH45" s="180"/>
      <c r="CI45" s="167">
        <v>160</v>
      </c>
      <c r="CJ45" s="335"/>
      <c r="CK45" s="180"/>
      <c r="CL45" s="167">
        <v>160</v>
      </c>
      <c r="CM45" s="335"/>
      <c r="CN45" s="180"/>
      <c r="CO45" s="282">
        <f t="shared" si="13"/>
        <v>0</v>
      </c>
      <c r="CP45" s="283">
        <f t="shared" si="14"/>
        <v>0</v>
      </c>
      <c r="CQ45" s="284">
        <f t="shared" si="15"/>
        <v>0</v>
      </c>
      <c r="CR45" s="285">
        <f t="shared" si="16"/>
        <v>0</v>
      </c>
      <c r="CS45" s="4"/>
      <c r="CT45" s="4"/>
      <c r="CU45" s="167">
        <v>160</v>
      </c>
      <c r="CV45" s="335"/>
      <c r="CW45" s="180"/>
      <c r="CX45" s="167">
        <v>160</v>
      </c>
      <c r="CY45" s="335"/>
      <c r="CZ45" s="180"/>
      <c r="DA45" s="167">
        <v>160</v>
      </c>
      <c r="DB45" s="335"/>
      <c r="DC45" s="180"/>
      <c r="DD45" s="167">
        <v>160</v>
      </c>
      <c r="DE45" s="335"/>
      <c r="DF45" s="180"/>
      <c r="DG45" s="167">
        <v>160</v>
      </c>
      <c r="DH45" s="335"/>
      <c r="DI45" s="180"/>
      <c r="DJ45" s="167">
        <v>160</v>
      </c>
      <c r="DK45" s="335"/>
      <c r="DL45" s="180"/>
      <c r="DM45" s="167">
        <v>160</v>
      </c>
      <c r="DN45" s="335"/>
      <c r="DO45" s="180"/>
      <c r="DP45" s="167">
        <v>160</v>
      </c>
      <c r="DQ45" s="335"/>
      <c r="DR45" s="180"/>
      <c r="DS45" s="282">
        <f t="shared" si="17"/>
        <v>0</v>
      </c>
      <c r="DT45" s="283">
        <f t="shared" si="18"/>
        <v>0</v>
      </c>
      <c r="DU45" s="284">
        <f t="shared" si="19"/>
        <v>0</v>
      </c>
      <c r="DV45" s="285">
        <f t="shared" si="20"/>
        <v>0</v>
      </c>
      <c r="DW45" s="4"/>
      <c r="DX45" s="4"/>
      <c r="DY45" s="167">
        <v>160</v>
      </c>
      <c r="DZ45" s="335"/>
      <c r="EA45" s="180"/>
      <c r="EB45" s="167">
        <v>160</v>
      </c>
      <c r="EC45" s="335"/>
      <c r="ED45" s="180"/>
      <c r="EE45" s="167">
        <v>160</v>
      </c>
      <c r="EF45" s="335"/>
      <c r="EG45" s="180"/>
      <c r="EH45" s="167">
        <v>160</v>
      </c>
      <c r="EI45" s="335"/>
      <c r="EJ45" s="180"/>
      <c r="EK45" s="167">
        <v>160</v>
      </c>
      <c r="EL45" s="335"/>
      <c r="EM45" s="180"/>
      <c r="EN45" s="167">
        <v>160</v>
      </c>
      <c r="EO45" s="335"/>
      <c r="EP45" s="180"/>
      <c r="EQ45" s="167">
        <v>160</v>
      </c>
      <c r="ER45" s="335"/>
      <c r="ES45" s="180"/>
      <c r="ET45" s="167">
        <v>160</v>
      </c>
      <c r="EU45" s="335"/>
      <c r="EV45" s="180"/>
      <c r="EW45" s="282">
        <f t="shared" si="21"/>
        <v>0</v>
      </c>
      <c r="EX45" s="283">
        <f t="shared" si="22"/>
        <v>0</v>
      </c>
      <c r="EY45" s="284">
        <f t="shared" si="23"/>
        <v>0</v>
      </c>
      <c r="EZ45" s="285">
        <f t="shared" si="24"/>
        <v>0</v>
      </c>
      <c r="FA45" s="4"/>
      <c r="FB45" s="4"/>
      <c r="FC45" s="167">
        <v>160</v>
      </c>
      <c r="FD45" s="335"/>
      <c r="FE45" s="180"/>
      <c r="FF45" s="167">
        <v>160</v>
      </c>
      <c r="FG45" s="335"/>
      <c r="FH45" s="180"/>
      <c r="FI45" s="167">
        <v>160</v>
      </c>
      <c r="FJ45" s="335"/>
      <c r="FK45" s="180"/>
      <c r="FL45" s="167">
        <v>160</v>
      </c>
      <c r="FM45" s="335"/>
      <c r="FN45" s="180"/>
      <c r="FO45" s="167">
        <v>160</v>
      </c>
      <c r="FP45" s="335"/>
      <c r="FQ45" s="180"/>
      <c r="FR45" s="167">
        <v>160</v>
      </c>
      <c r="FS45" s="335"/>
      <c r="FT45" s="180"/>
      <c r="FU45" s="167">
        <v>160</v>
      </c>
      <c r="FV45" s="335"/>
      <c r="FW45" s="180"/>
      <c r="FX45" s="167">
        <v>160</v>
      </c>
      <c r="FY45" s="335"/>
      <c r="FZ45" s="180"/>
      <c r="GA45" s="282">
        <f t="shared" si="25"/>
        <v>0</v>
      </c>
      <c r="GB45" s="283">
        <f t="shared" si="26"/>
        <v>0</v>
      </c>
      <c r="GC45" s="284">
        <f t="shared" si="27"/>
        <v>0</v>
      </c>
      <c r="GD45" s="285">
        <f t="shared" si="28"/>
        <v>0</v>
      </c>
      <c r="GE45" s="4"/>
      <c r="GF45" s="4"/>
      <c r="GG45" s="167">
        <v>160</v>
      </c>
      <c r="GH45" s="335"/>
      <c r="GI45" s="180"/>
      <c r="GJ45" s="167">
        <v>160</v>
      </c>
      <c r="GK45" s="335"/>
      <c r="GL45" s="180"/>
      <c r="GM45" s="167">
        <v>160</v>
      </c>
      <c r="GN45" s="335"/>
      <c r="GO45" s="180"/>
      <c r="GP45" s="167">
        <v>160</v>
      </c>
      <c r="GQ45" s="335"/>
      <c r="GR45" s="180"/>
      <c r="GS45" s="167">
        <v>160</v>
      </c>
      <c r="GT45" s="335"/>
      <c r="GU45" s="180"/>
      <c r="GV45" s="167">
        <v>160</v>
      </c>
      <c r="GW45" s="335"/>
      <c r="GX45" s="180"/>
      <c r="GY45" s="167">
        <v>160</v>
      </c>
      <c r="GZ45" s="335"/>
      <c r="HA45" s="180"/>
      <c r="HB45" s="167">
        <v>160</v>
      </c>
      <c r="HC45" s="335"/>
      <c r="HD45" s="180"/>
      <c r="HE45" s="282">
        <f t="shared" si="29"/>
        <v>0</v>
      </c>
      <c r="HF45" s="283">
        <f t="shared" si="30"/>
        <v>0</v>
      </c>
      <c r="HG45" s="284">
        <f t="shared" si="31"/>
        <v>0</v>
      </c>
      <c r="HH45" s="285">
        <f t="shared" si="32"/>
        <v>0</v>
      </c>
      <c r="HI45" s="4"/>
      <c r="HJ45" s="4"/>
      <c r="HK45" s="167">
        <v>160</v>
      </c>
      <c r="HL45" s="335"/>
      <c r="HM45" s="180"/>
      <c r="HN45" s="167">
        <v>160</v>
      </c>
      <c r="HO45" s="335"/>
      <c r="HP45" s="180"/>
      <c r="HQ45" s="167">
        <v>160</v>
      </c>
      <c r="HR45" s="335"/>
      <c r="HS45" s="180"/>
      <c r="HT45" s="167">
        <v>160</v>
      </c>
      <c r="HU45" s="335"/>
      <c r="HV45" s="180"/>
      <c r="HW45" s="167">
        <v>160</v>
      </c>
      <c r="HX45" s="335"/>
      <c r="HY45" s="180"/>
      <c r="HZ45" s="167">
        <v>160</v>
      </c>
      <c r="IA45" s="335"/>
      <c r="IB45" s="180"/>
      <c r="IC45" s="167">
        <v>160</v>
      </c>
      <c r="ID45" s="335"/>
      <c r="IE45" s="180"/>
      <c r="IF45" s="167">
        <v>160</v>
      </c>
      <c r="IG45" s="335"/>
      <c r="IH45" s="180"/>
      <c r="II45" s="282">
        <f t="shared" si="33"/>
        <v>0</v>
      </c>
      <c r="IJ45" s="283">
        <f t="shared" si="34"/>
        <v>0</v>
      </c>
      <c r="IK45" s="284">
        <f t="shared" si="35"/>
        <v>0</v>
      </c>
      <c r="IL45" s="285">
        <f t="shared" si="36"/>
        <v>0</v>
      </c>
      <c r="IM45" s="4"/>
      <c r="IN45" s="4"/>
      <c r="IO45" s="167">
        <v>160</v>
      </c>
      <c r="IP45" s="335"/>
      <c r="IQ45" s="180"/>
      <c r="IR45" s="167">
        <v>160</v>
      </c>
      <c r="IS45" s="335"/>
      <c r="IT45" s="180"/>
      <c r="IU45" s="167">
        <v>160</v>
      </c>
      <c r="IV45" s="335"/>
      <c r="IW45" s="180"/>
      <c r="IX45" s="167">
        <v>160</v>
      </c>
      <c r="IY45" s="335"/>
      <c r="IZ45" s="180"/>
      <c r="JA45" s="167">
        <v>160</v>
      </c>
      <c r="JB45" s="335"/>
      <c r="JC45" s="180"/>
      <c r="JD45" s="167">
        <v>160</v>
      </c>
      <c r="JE45" s="335"/>
      <c r="JF45" s="180"/>
      <c r="JG45" s="167">
        <v>160</v>
      </c>
      <c r="JH45" s="335"/>
      <c r="JI45" s="180"/>
      <c r="JJ45" s="167">
        <v>160</v>
      </c>
      <c r="JK45" s="335"/>
      <c r="JL45" s="180"/>
      <c r="JM45" s="282">
        <f t="shared" si="37"/>
        <v>0</v>
      </c>
      <c r="JN45" s="283">
        <f t="shared" si="38"/>
        <v>0</v>
      </c>
      <c r="JO45" s="284">
        <f t="shared" si="39"/>
        <v>0</v>
      </c>
      <c r="JP45" s="285">
        <f t="shared" si="40"/>
        <v>0</v>
      </c>
      <c r="JQ45" s="4"/>
      <c r="JR45" s="4"/>
      <c r="JS45" s="167">
        <v>160</v>
      </c>
      <c r="JT45" s="335"/>
      <c r="JU45" s="180"/>
      <c r="JV45" s="167">
        <v>160</v>
      </c>
      <c r="JW45" s="335"/>
      <c r="JX45" s="180"/>
      <c r="JY45" s="167">
        <v>160</v>
      </c>
      <c r="JZ45" s="335"/>
      <c r="KA45" s="180"/>
      <c r="KB45" s="167">
        <v>160</v>
      </c>
      <c r="KC45" s="335"/>
      <c r="KD45" s="180"/>
      <c r="KE45" s="167">
        <v>160</v>
      </c>
      <c r="KF45" s="335"/>
      <c r="KG45" s="180"/>
      <c r="KH45" s="167">
        <v>160</v>
      </c>
      <c r="KI45" s="335"/>
      <c r="KJ45" s="180"/>
      <c r="KK45" s="167">
        <v>160</v>
      </c>
      <c r="KL45" s="335"/>
      <c r="KM45" s="180"/>
      <c r="KN45" s="167">
        <v>160</v>
      </c>
      <c r="KO45" s="335"/>
      <c r="KP45" s="180"/>
      <c r="KQ45" s="282">
        <f t="shared" si="41"/>
        <v>0</v>
      </c>
      <c r="KR45" s="283">
        <f t="shared" si="42"/>
        <v>0</v>
      </c>
      <c r="KS45" s="284">
        <f t="shared" si="43"/>
        <v>0</v>
      </c>
      <c r="KT45" s="285">
        <f t="shared" si="44"/>
        <v>0</v>
      </c>
      <c r="KU45" s="4"/>
      <c r="KV45" s="4"/>
      <c r="KW45" s="287" t="s">
        <v>300</v>
      </c>
      <c r="KX45" s="365">
        <v>160</v>
      </c>
      <c r="KY45" s="335"/>
      <c r="KZ45" s="180"/>
      <c r="LA45" s="282">
        <f t="shared" si="45"/>
        <v>0</v>
      </c>
      <c r="LB45" s="285">
        <f t="shared" si="53"/>
        <v>0</v>
      </c>
      <c r="LC45" s="284">
        <f t="shared" si="46"/>
        <v>0</v>
      </c>
      <c r="LD45" s="285">
        <f t="shared" si="54"/>
        <v>0</v>
      </c>
      <c r="LE45" s="297"/>
      <c r="LF45" s="4"/>
      <c r="LG45" s="4"/>
      <c r="LH45" s="278">
        <f t="shared" si="55"/>
        <v>0</v>
      </c>
      <c r="LI45" s="279">
        <f t="shared" si="56"/>
        <v>0</v>
      </c>
      <c r="LJ45" s="284">
        <f t="shared" si="57"/>
        <v>0</v>
      </c>
      <c r="LK45" s="285">
        <f t="shared" si="58"/>
        <v>0</v>
      </c>
      <c r="LL45" s="280">
        <f t="shared" si="59"/>
        <v>0</v>
      </c>
      <c r="LM45" s="281">
        <f t="shared" si="60"/>
        <v>0</v>
      </c>
      <c r="LN45" s="284">
        <f t="shared" si="61"/>
        <v>0</v>
      </c>
      <c r="LO45" s="283">
        <f t="shared" si="62"/>
        <v>0</v>
      </c>
      <c r="LP45" s="420">
        <f t="shared" si="48"/>
        <v>0</v>
      </c>
      <c r="LQ45" s="382">
        <f t="shared" si="49"/>
        <v>0</v>
      </c>
      <c r="LR45" s="423" t="s">
        <v>343</v>
      </c>
      <c r="LS45" s="387" t="s">
        <v>343</v>
      </c>
      <c r="LT45" s="420">
        <f t="shared" si="50"/>
        <v>0</v>
      </c>
      <c r="LU45" s="382">
        <f t="shared" si="51"/>
        <v>0</v>
      </c>
      <c r="LX45" s="4"/>
    </row>
    <row r="46" spans="1:342" s="28" customFormat="1" ht="15" hidden="1" customHeight="1" x14ac:dyDescent="0.25">
      <c r="A46" s="26"/>
      <c r="B46" s="121"/>
      <c r="C46" s="604"/>
      <c r="D46" s="605"/>
      <c r="E46" s="609"/>
      <c r="F46" s="607"/>
      <c r="G46" s="608"/>
      <c r="H46" s="122"/>
      <c r="I46" s="115">
        <f>INT(ROUND(F46,2)*(IF(RIGHT(G46,1)="*",data!$J$3*H46+(IF(H46&gt;0, data!$K$3,0)),(IF(G46&gt;0,data!$J$3*RIGHT(G46,5)+data!$K$3,0)))))</f>
        <v>0</v>
      </c>
      <c r="J46" s="115"/>
      <c r="K46" s="560"/>
      <c r="L46" s="553"/>
      <c r="M46" s="115">
        <f>INT(ROUND(F46,2)*(IF(J46&gt;0,(IF(K46="ano",data!$J$6,0)),0)))</f>
        <v>0</v>
      </c>
      <c r="N46" s="117"/>
      <c r="O46" s="126"/>
      <c r="P46" s="26"/>
      <c r="Q46" s="119"/>
      <c r="R46" s="120" t="s">
        <v>343</v>
      </c>
      <c r="S46" s="391"/>
      <c r="V46" s="26">
        <f>IF(OR(G46=data!$I$18,G46=data!$I$19,G46=data!$I$20,G46=data!$I$21,G46=data!$I$22,G46=data!$I$23,G46=data!$I$24,G46=data!$I$25,G46=data!$I$26,G46=data!$I$27,G46=data!$I$28,G46=data!$I$29,G46=data!$I$30,G46=data!$I$31,G46=data!$I$32,G46=data!$I$33,G46=data!$I$34,G46=data!$I$35,G46=data!$I$36,G46=data!$I$37,G46=data!$I$38,G46=data!$I$39,G46=data!$I$40,G46=data!$I$41,G46=data!$I$42,G46=data!$I$43,G46=data!$I$44),1,0)</f>
        <v>0</v>
      </c>
      <c r="W46" s="26"/>
      <c r="X46" s="176" t="s">
        <v>300</v>
      </c>
      <c r="Y46" s="10"/>
      <c r="Z46" s="10"/>
      <c r="AA46" s="578">
        <v>160</v>
      </c>
      <c r="AB46" s="579"/>
      <c r="AC46" s="580"/>
      <c r="AD46" s="578">
        <v>160</v>
      </c>
      <c r="AE46" s="579"/>
      <c r="AF46" s="580"/>
      <c r="AG46" s="578">
        <v>160</v>
      </c>
      <c r="AH46" s="579"/>
      <c r="AI46" s="580"/>
      <c r="AJ46" s="578">
        <v>160</v>
      </c>
      <c r="AK46" s="579"/>
      <c r="AL46" s="580"/>
      <c r="AM46" s="578">
        <v>160</v>
      </c>
      <c r="AN46" s="579"/>
      <c r="AO46" s="580"/>
      <c r="AP46" s="578">
        <v>160</v>
      </c>
      <c r="AQ46" s="579"/>
      <c r="AR46" s="580"/>
      <c r="AS46" s="578">
        <v>160</v>
      </c>
      <c r="AT46" s="579"/>
      <c r="AU46" s="580"/>
      <c r="AV46" s="578">
        <v>160</v>
      </c>
      <c r="AW46" s="579"/>
      <c r="AX46" s="580"/>
      <c r="AY46" s="578">
        <v>160</v>
      </c>
      <c r="AZ46" s="579"/>
      <c r="BA46" s="580"/>
      <c r="BB46" s="578">
        <v>160</v>
      </c>
      <c r="BC46" s="579"/>
      <c r="BD46" s="580"/>
      <c r="BE46" s="578">
        <v>160</v>
      </c>
      <c r="BF46" s="579"/>
      <c r="BG46" s="580"/>
      <c r="BH46" s="578">
        <v>160</v>
      </c>
      <c r="BI46" s="579"/>
      <c r="BJ46" s="580"/>
      <c r="BK46" s="374">
        <f t="shared" si="9"/>
        <v>0</v>
      </c>
      <c r="BL46" s="285">
        <f t="shared" si="10"/>
        <v>0</v>
      </c>
      <c r="BM46" s="284">
        <f t="shared" si="11"/>
        <v>0</v>
      </c>
      <c r="BN46" s="285">
        <f t="shared" si="12"/>
        <v>0</v>
      </c>
      <c r="BO46" s="23"/>
      <c r="BP46" s="23"/>
      <c r="BQ46" s="177">
        <v>160</v>
      </c>
      <c r="BR46" s="591"/>
      <c r="BS46" s="178"/>
      <c r="BT46" s="177">
        <v>160</v>
      </c>
      <c r="BU46" s="591"/>
      <c r="BV46" s="178"/>
      <c r="BW46" s="177">
        <v>160</v>
      </c>
      <c r="BX46" s="591"/>
      <c r="BY46" s="178"/>
      <c r="BZ46" s="177">
        <v>160</v>
      </c>
      <c r="CA46" s="591"/>
      <c r="CB46" s="178"/>
      <c r="CC46" s="177">
        <v>160</v>
      </c>
      <c r="CD46" s="591"/>
      <c r="CE46" s="178"/>
      <c r="CF46" s="177">
        <v>160</v>
      </c>
      <c r="CG46" s="591"/>
      <c r="CH46" s="178"/>
      <c r="CI46" s="177">
        <v>160</v>
      </c>
      <c r="CJ46" s="591"/>
      <c r="CK46" s="178"/>
      <c r="CL46" s="177">
        <v>160</v>
      </c>
      <c r="CM46" s="591"/>
      <c r="CN46" s="178"/>
      <c r="CO46" s="282">
        <f t="shared" si="13"/>
        <v>0</v>
      </c>
      <c r="CP46" s="283">
        <f t="shared" si="14"/>
        <v>0</v>
      </c>
      <c r="CQ46" s="284">
        <f t="shared" si="15"/>
        <v>0</v>
      </c>
      <c r="CR46" s="285">
        <f t="shared" si="16"/>
        <v>0</v>
      </c>
      <c r="CS46" s="23"/>
      <c r="CT46" s="23"/>
      <c r="CU46" s="177">
        <v>160</v>
      </c>
      <c r="CV46" s="591"/>
      <c r="CW46" s="178"/>
      <c r="CX46" s="177">
        <v>160</v>
      </c>
      <c r="CY46" s="591"/>
      <c r="CZ46" s="178"/>
      <c r="DA46" s="177">
        <v>160</v>
      </c>
      <c r="DB46" s="591"/>
      <c r="DC46" s="178"/>
      <c r="DD46" s="177">
        <v>160</v>
      </c>
      <c r="DE46" s="591"/>
      <c r="DF46" s="178"/>
      <c r="DG46" s="177">
        <v>160</v>
      </c>
      <c r="DH46" s="591"/>
      <c r="DI46" s="178"/>
      <c r="DJ46" s="177">
        <v>160</v>
      </c>
      <c r="DK46" s="591"/>
      <c r="DL46" s="178"/>
      <c r="DM46" s="177">
        <v>160</v>
      </c>
      <c r="DN46" s="591"/>
      <c r="DO46" s="178"/>
      <c r="DP46" s="177">
        <v>160</v>
      </c>
      <c r="DQ46" s="591"/>
      <c r="DR46" s="178"/>
      <c r="DS46" s="282">
        <f t="shared" si="17"/>
        <v>0</v>
      </c>
      <c r="DT46" s="283">
        <f t="shared" si="18"/>
        <v>0</v>
      </c>
      <c r="DU46" s="284">
        <f t="shared" si="19"/>
        <v>0</v>
      </c>
      <c r="DV46" s="285">
        <f t="shared" si="20"/>
        <v>0</v>
      </c>
      <c r="DW46" s="23"/>
      <c r="DX46" s="23"/>
      <c r="DY46" s="177">
        <v>160</v>
      </c>
      <c r="DZ46" s="591"/>
      <c r="EA46" s="178"/>
      <c r="EB46" s="177">
        <v>160</v>
      </c>
      <c r="EC46" s="591"/>
      <c r="ED46" s="178"/>
      <c r="EE46" s="177">
        <v>160</v>
      </c>
      <c r="EF46" s="591"/>
      <c r="EG46" s="178"/>
      <c r="EH46" s="177">
        <v>160</v>
      </c>
      <c r="EI46" s="591"/>
      <c r="EJ46" s="178"/>
      <c r="EK46" s="177">
        <v>160</v>
      </c>
      <c r="EL46" s="591"/>
      <c r="EM46" s="178"/>
      <c r="EN46" s="177">
        <v>160</v>
      </c>
      <c r="EO46" s="591"/>
      <c r="EP46" s="178"/>
      <c r="EQ46" s="177">
        <v>160</v>
      </c>
      <c r="ER46" s="591"/>
      <c r="ES46" s="178"/>
      <c r="ET46" s="177">
        <v>160</v>
      </c>
      <c r="EU46" s="591"/>
      <c r="EV46" s="178"/>
      <c r="EW46" s="282">
        <f t="shared" si="21"/>
        <v>0</v>
      </c>
      <c r="EX46" s="283">
        <f t="shared" si="22"/>
        <v>0</v>
      </c>
      <c r="EY46" s="284">
        <f t="shared" si="23"/>
        <v>0</v>
      </c>
      <c r="EZ46" s="285">
        <f t="shared" si="24"/>
        <v>0</v>
      </c>
      <c r="FA46" s="23"/>
      <c r="FB46" s="23"/>
      <c r="FC46" s="177">
        <v>160</v>
      </c>
      <c r="FD46" s="591"/>
      <c r="FE46" s="178"/>
      <c r="FF46" s="177">
        <v>160</v>
      </c>
      <c r="FG46" s="591"/>
      <c r="FH46" s="178"/>
      <c r="FI46" s="177">
        <v>160</v>
      </c>
      <c r="FJ46" s="591"/>
      <c r="FK46" s="178"/>
      <c r="FL46" s="177">
        <v>160</v>
      </c>
      <c r="FM46" s="591"/>
      <c r="FN46" s="178"/>
      <c r="FO46" s="177">
        <v>160</v>
      </c>
      <c r="FP46" s="591"/>
      <c r="FQ46" s="178"/>
      <c r="FR46" s="177">
        <v>160</v>
      </c>
      <c r="FS46" s="591"/>
      <c r="FT46" s="178"/>
      <c r="FU46" s="177">
        <v>160</v>
      </c>
      <c r="FV46" s="591"/>
      <c r="FW46" s="178"/>
      <c r="FX46" s="177">
        <v>160</v>
      </c>
      <c r="FY46" s="591"/>
      <c r="FZ46" s="178"/>
      <c r="GA46" s="282">
        <f t="shared" si="25"/>
        <v>0</v>
      </c>
      <c r="GB46" s="283">
        <f t="shared" si="26"/>
        <v>0</v>
      </c>
      <c r="GC46" s="284">
        <f t="shared" si="27"/>
        <v>0</v>
      </c>
      <c r="GD46" s="285">
        <f t="shared" si="28"/>
        <v>0</v>
      </c>
      <c r="GE46" s="23"/>
      <c r="GF46" s="23"/>
      <c r="GG46" s="177">
        <v>160</v>
      </c>
      <c r="GH46" s="591"/>
      <c r="GI46" s="178"/>
      <c r="GJ46" s="177">
        <v>160</v>
      </c>
      <c r="GK46" s="591"/>
      <c r="GL46" s="178"/>
      <c r="GM46" s="177">
        <v>160</v>
      </c>
      <c r="GN46" s="591"/>
      <c r="GO46" s="178"/>
      <c r="GP46" s="177">
        <v>160</v>
      </c>
      <c r="GQ46" s="591"/>
      <c r="GR46" s="178"/>
      <c r="GS46" s="177">
        <v>160</v>
      </c>
      <c r="GT46" s="591"/>
      <c r="GU46" s="178"/>
      <c r="GV46" s="177">
        <v>160</v>
      </c>
      <c r="GW46" s="591"/>
      <c r="GX46" s="178"/>
      <c r="GY46" s="177">
        <v>160</v>
      </c>
      <c r="GZ46" s="591"/>
      <c r="HA46" s="178"/>
      <c r="HB46" s="177">
        <v>160</v>
      </c>
      <c r="HC46" s="591"/>
      <c r="HD46" s="178"/>
      <c r="HE46" s="282">
        <f t="shared" si="29"/>
        <v>0</v>
      </c>
      <c r="HF46" s="283">
        <f t="shared" si="30"/>
        <v>0</v>
      </c>
      <c r="HG46" s="284">
        <f t="shared" si="31"/>
        <v>0</v>
      </c>
      <c r="HH46" s="285">
        <f t="shared" si="32"/>
        <v>0</v>
      </c>
      <c r="HI46" s="23"/>
      <c r="HJ46" s="23"/>
      <c r="HK46" s="177">
        <v>160</v>
      </c>
      <c r="HL46" s="591"/>
      <c r="HM46" s="178"/>
      <c r="HN46" s="177">
        <v>160</v>
      </c>
      <c r="HO46" s="591"/>
      <c r="HP46" s="178"/>
      <c r="HQ46" s="177">
        <v>160</v>
      </c>
      <c r="HR46" s="591"/>
      <c r="HS46" s="178"/>
      <c r="HT46" s="177">
        <v>160</v>
      </c>
      <c r="HU46" s="591"/>
      <c r="HV46" s="178"/>
      <c r="HW46" s="177">
        <v>160</v>
      </c>
      <c r="HX46" s="591"/>
      <c r="HY46" s="178"/>
      <c r="HZ46" s="177">
        <v>160</v>
      </c>
      <c r="IA46" s="591"/>
      <c r="IB46" s="178"/>
      <c r="IC46" s="177">
        <v>160</v>
      </c>
      <c r="ID46" s="591"/>
      <c r="IE46" s="178"/>
      <c r="IF46" s="177">
        <v>160</v>
      </c>
      <c r="IG46" s="591"/>
      <c r="IH46" s="178"/>
      <c r="II46" s="282">
        <f t="shared" si="33"/>
        <v>0</v>
      </c>
      <c r="IJ46" s="283">
        <f t="shared" si="34"/>
        <v>0</v>
      </c>
      <c r="IK46" s="284">
        <f t="shared" si="35"/>
        <v>0</v>
      </c>
      <c r="IL46" s="285">
        <f t="shared" si="36"/>
        <v>0</v>
      </c>
      <c r="IM46" s="23"/>
      <c r="IN46" s="23"/>
      <c r="IO46" s="177">
        <v>160</v>
      </c>
      <c r="IP46" s="591"/>
      <c r="IQ46" s="178"/>
      <c r="IR46" s="177">
        <v>160</v>
      </c>
      <c r="IS46" s="591"/>
      <c r="IT46" s="178"/>
      <c r="IU46" s="177">
        <v>160</v>
      </c>
      <c r="IV46" s="591"/>
      <c r="IW46" s="178"/>
      <c r="IX46" s="177">
        <v>160</v>
      </c>
      <c r="IY46" s="591"/>
      <c r="IZ46" s="178"/>
      <c r="JA46" s="177">
        <v>160</v>
      </c>
      <c r="JB46" s="591"/>
      <c r="JC46" s="178"/>
      <c r="JD46" s="177">
        <v>160</v>
      </c>
      <c r="JE46" s="591"/>
      <c r="JF46" s="178"/>
      <c r="JG46" s="177">
        <v>160</v>
      </c>
      <c r="JH46" s="591"/>
      <c r="JI46" s="178"/>
      <c r="JJ46" s="177">
        <v>160</v>
      </c>
      <c r="JK46" s="591"/>
      <c r="JL46" s="178"/>
      <c r="JM46" s="282">
        <f t="shared" si="37"/>
        <v>0</v>
      </c>
      <c r="JN46" s="283">
        <f t="shared" si="38"/>
        <v>0</v>
      </c>
      <c r="JO46" s="284">
        <f t="shared" si="39"/>
        <v>0</v>
      </c>
      <c r="JP46" s="285">
        <f t="shared" si="40"/>
        <v>0</v>
      </c>
      <c r="JQ46" s="23"/>
      <c r="JR46" s="23"/>
      <c r="JS46" s="177">
        <v>160</v>
      </c>
      <c r="JT46" s="591"/>
      <c r="JU46" s="178"/>
      <c r="JV46" s="177">
        <v>160</v>
      </c>
      <c r="JW46" s="591"/>
      <c r="JX46" s="178"/>
      <c r="JY46" s="177">
        <v>160</v>
      </c>
      <c r="JZ46" s="591"/>
      <c r="KA46" s="178"/>
      <c r="KB46" s="177">
        <v>160</v>
      </c>
      <c r="KC46" s="591"/>
      <c r="KD46" s="178"/>
      <c r="KE46" s="177">
        <v>160</v>
      </c>
      <c r="KF46" s="591"/>
      <c r="KG46" s="178"/>
      <c r="KH46" s="177">
        <v>160</v>
      </c>
      <c r="KI46" s="591"/>
      <c r="KJ46" s="178"/>
      <c r="KK46" s="177">
        <v>160</v>
      </c>
      <c r="KL46" s="591"/>
      <c r="KM46" s="178"/>
      <c r="KN46" s="177">
        <v>160</v>
      </c>
      <c r="KO46" s="591"/>
      <c r="KP46" s="178"/>
      <c r="KQ46" s="282">
        <f t="shared" si="41"/>
        <v>0</v>
      </c>
      <c r="KR46" s="283">
        <f t="shared" si="42"/>
        <v>0</v>
      </c>
      <c r="KS46" s="284">
        <f t="shared" si="43"/>
        <v>0</v>
      </c>
      <c r="KT46" s="285">
        <f t="shared" si="44"/>
        <v>0</v>
      </c>
      <c r="KU46" s="23"/>
      <c r="KV46" s="23"/>
      <c r="KW46" s="589" t="s">
        <v>300</v>
      </c>
      <c r="KX46" s="595">
        <v>160</v>
      </c>
      <c r="KY46" s="591"/>
      <c r="KZ46" s="178"/>
      <c r="LA46" s="282">
        <f t="shared" si="45"/>
        <v>0</v>
      </c>
      <c r="LB46" s="285">
        <f t="shared" si="53"/>
        <v>0</v>
      </c>
      <c r="LC46" s="284">
        <f t="shared" si="46"/>
        <v>0</v>
      </c>
      <c r="LD46" s="285">
        <f t="shared" si="54"/>
        <v>0</v>
      </c>
      <c r="LE46" s="592"/>
      <c r="LF46" s="23"/>
      <c r="LG46" s="23"/>
      <c r="LH46" s="278">
        <f t="shared" si="55"/>
        <v>0</v>
      </c>
      <c r="LI46" s="279">
        <f t="shared" si="56"/>
        <v>0</v>
      </c>
      <c r="LJ46" s="284">
        <f t="shared" si="57"/>
        <v>0</v>
      </c>
      <c r="LK46" s="285">
        <f t="shared" si="58"/>
        <v>0</v>
      </c>
      <c r="LL46" s="280">
        <f t="shared" si="59"/>
        <v>0</v>
      </c>
      <c r="LM46" s="281">
        <f t="shared" si="60"/>
        <v>0</v>
      </c>
      <c r="LN46" s="284">
        <f t="shared" si="61"/>
        <v>0</v>
      </c>
      <c r="LO46" s="283">
        <f t="shared" si="62"/>
        <v>0</v>
      </c>
      <c r="LP46" s="420">
        <f t="shared" si="48"/>
        <v>0</v>
      </c>
      <c r="LQ46" s="382">
        <f t="shared" si="49"/>
        <v>0</v>
      </c>
      <c r="LR46" s="423" t="s">
        <v>343</v>
      </c>
      <c r="LS46" s="387" t="s">
        <v>343</v>
      </c>
      <c r="LT46" s="420">
        <f t="shared" si="50"/>
        <v>0</v>
      </c>
      <c r="LU46" s="382">
        <f t="shared" si="51"/>
        <v>0</v>
      </c>
      <c r="LV46" s="26"/>
      <c r="LW46" s="26"/>
      <c r="LX46" s="23"/>
      <c r="MD46" s="26"/>
    </row>
    <row r="47" spans="1:342" s="26" customFormat="1" ht="16.5" customHeight="1" x14ac:dyDescent="0.25">
      <c r="B47" s="121" t="s">
        <v>30</v>
      </c>
      <c r="C47" s="1064"/>
      <c r="D47" s="1065"/>
      <c r="E47" s="327"/>
      <c r="F47" s="328"/>
      <c r="G47" s="329"/>
      <c r="H47" s="125"/>
      <c r="I47" s="115">
        <f>INT(ROUND(F47,2)*(IF(RIGHT(G47,1)="*",data!$J$3*H47+(IF(H47&gt;0, data!$K$3,0)),(IF(G47&gt;0,data!$J$3*RIGHT(G47,5)+data!$K$3,0)))))</f>
        <v>0</v>
      </c>
      <c r="J47" s="115">
        <f>IF(E47&gt;0,I47*E47,0)</f>
        <v>0</v>
      </c>
      <c r="K47" s="323"/>
      <c r="L47" s="322"/>
      <c r="M47" s="115">
        <f>INT(ROUND(F47,2)*(IF(J47&gt;0,(IF(K47="ano",data!$J$6,0)),0)))</f>
        <v>0</v>
      </c>
      <c r="N47" s="117">
        <f>IF(L47&gt;E47,M47*E47,M47*L47)</f>
        <v>0</v>
      </c>
      <c r="O47" s="126">
        <f>J47+N47</f>
        <v>0</v>
      </c>
      <c r="Q47" s="119" t="str">
        <f>IF(O47&gt;0,1,"")</f>
        <v/>
      </c>
      <c r="R47" s="120" t="s">
        <v>343</v>
      </c>
      <c r="S47" s="391" t="str">
        <f t="shared" si="52"/>
        <v/>
      </c>
      <c r="T47" s="26">
        <f>IF(O47&gt;0,IF(ISTEXT(C47)=TRUE,0,1),0)</f>
        <v>0</v>
      </c>
      <c r="U47" s="26">
        <f>IF(H47&gt;0,IF(RIGHT(G47,1)="*",0,1),0)</f>
        <v>0</v>
      </c>
      <c r="V47" s="26">
        <f>IF(OR(G47=data!$I$18,G47=data!$I$19,G47=data!$I$20,G47=data!$I$21,G47=data!$I$22,G47=data!$I$23,G47=data!$I$24,G47=data!$I$25,G47=data!$I$26,G47=data!$I$27,G47=data!$I$28,G47=data!$I$29,G47=data!$I$30,G47=data!$I$31,G47=data!$I$32,G47=data!$I$33,G47=data!$I$34,G47=data!$I$35,G47=data!$I$36,G47=data!$I$37,G47=data!$I$38,G47=data!$I$39,G47=data!$I$40,G47=data!$I$41,G47=data!$I$42,G47=data!$I$43,G47=data!$I$44),1,0)</f>
        <v>0</v>
      </c>
      <c r="X47" s="179" t="s">
        <v>300</v>
      </c>
      <c r="Y47" s="10"/>
      <c r="Z47" s="10"/>
      <c r="AA47" s="171">
        <v>160</v>
      </c>
      <c r="AB47" s="336"/>
      <c r="AC47" s="227"/>
      <c r="AD47" s="171">
        <v>160</v>
      </c>
      <c r="AE47" s="336"/>
      <c r="AF47" s="227"/>
      <c r="AG47" s="171">
        <v>160</v>
      </c>
      <c r="AH47" s="336"/>
      <c r="AI47" s="227"/>
      <c r="AJ47" s="171">
        <v>160</v>
      </c>
      <c r="AK47" s="336"/>
      <c r="AL47" s="227"/>
      <c r="AM47" s="171">
        <v>160</v>
      </c>
      <c r="AN47" s="336"/>
      <c r="AO47" s="227"/>
      <c r="AP47" s="171">
        <v>160</v>
      </c>
      <c r="AQ47" s="336"/>
      <c r="AR47" s="227"/>
      <c r="AS47" s="171">
        <v>160</v>
      </c>
      <c r="AT47" s="336"/>
      <c r="AU47" s="227"/>
      <c r="AV47" s="171">
        <v>160</v>
      </c>
      <c r="AW47" s="336"/>
      <c r="AX47" s="227"/>
      <c r="AY47" s="171">
        <v>160</v>
      </c>
      <c r="AZ47" s="336"/>
      <c r="BA47" s="227"/>
      <c r="BB47" s="171">
        <v>160</v>
      </c>
      <c r="BC47" s="336"/>
      <c r="BD47" s="227"/>
      <c r="BE47" s="171">
        <v>160</v>
      </c>
      <c r="BF47" s="336"/>
      <c r="BG47" s="227"/>
      <c r="BH47" s="171">
        <v>160</v>
      </c>
      <c r="BI47" s="336"/>
      <c r="BJ47" s="227"/>
      <c r="BK47" s="374">
        <f t="shared" si="9"/>
        <v>0</v>
      </c>
      <c r="BL47" s="285">
        <f t="shared" si="10"/>
        <v>0</v>
      </c>
      <c r="BM47" s="284">
        <f t="shared" si="11"/>
        <v>0</v>
      </c>
      <c r="BN47" s="285">
        <f t="shared" si="12"/>
        <v>0</v>
      </c>
      <c r="BO47" s="4"/>
      <c r="BP47" s="4"/>
      <c r="BQ47" s="167">
        <v>160</v>
      </c>
      <c r="BR47" s="335"/>
      <c r="BS47" s="180"/>
      <c r="BT47" s="167">
        <v>160</v>
      </c>
      <c r="BU47" s="335"/>
      <c r="BV47" s="180"/>
      <c r="BW47" s="167">
        <v>160</v>
      </c>
      <c r="BX47" s="335"/>
      <c r="BY47" s="180"/>
      <c r="BZ47" s="167">
        <v>160</v>
      </c>
      <c r="CA47" s="335"/>
      <c r="CB47" s="180"/>
      <c r="CC47" s="167">
        <v>160</v>
      </c>
      <c r="CD47" s="335"/>
      <c r="CE47" s="180"/>
      <c r="CF47" s="167">
        <v>160</v>
      </c>
      <c r="CG47" s="335"/>
      <c r="CH47" s="180"/>
      <c r="CI47" s="167">
        <v>160</v>
      </c>
      <c r="CJ47" s="335"/>
      <c r="CK47" s="180"/>
      <c r="CL47" s="167">
        <v>160</v>
      </c>
      <c r="CM47" s="335"/>
      <c r="CN47" s="180"/>
      <c r="CO47" s="282">
        <f t="shared" si="13"/>
        <v>0</v>
      </c>
      <c r="CP47" s="283">
        <f t="shared" si="14"/>
        <v>0</v>
      </c>
      <c r="CQ47" s="284">
        <f t="shared" si="15"/>
        <v>0</v>
      </c>
      <c r="CR47" s="285">
        <f t="shared" si="16"/>
        <v>0</v>
      </c>
      <c r="CS47" s="4"/>
      <c r="CT47" s="4"/>
      <c r="CU47" s="167">
        <v>160</v>
      </c>
      <c r="CV47" s="335"/>
      <c r="CW47" s="180"/>
      <c r="CX47" s="167">
        <v>160</v>
      </c>
      <c r="CY47" s="335"/>
      <c r="CZ47" s="180"/>
      <c r="DA47" s="167">
        <v>160</v>
      </c>
      <c r="DB47" s="335"/>
      <c r="DC47" s="180"/>
      <c r="DD47" s="167">
        <v>160</v>
      </c>
      <c r="DE47" s="335"/>
      <c r="DF47" s="180"/>
      <c r="DG47" s="167">
        <v>160</v>
      </c>
      <c r="DH47" s="335"/>
      <c r="DI47" s="180"/>
      <c r="DJ47" s="167">
        <v>160</v>
      </c>
      <c r="DK47" s="335"/>
      <c r="DL47" s="180"/>
      <c r="DM47" s="167">
        <v>160</v>
      </c>
      <c r="DN47" s="335"/>
      <c r="DO47" s="180"/>
      <c r="DP47" s="167">
        <v>160</v>
      </c>
      <c r="DQ47" s="335"/>
      <c r="DR47" s="180"/>
      <c r="DS47" s="282">
        <f t="shared" si="17"/>
        <v>0</v>
      </c>
      <c r="DT47" s="283">
        <f t="shared" si="18"/>
        <v>0</v>
      </c>
      <c r="DU47" s="284">
        <f t="shared" si="19"/>
        <v>0</v>
      </c>
      <c r="DV47" s="285">
        <f t="shared" si="20"/>
        <v>0</v>
      </c>
      <c r="DW47" s="4"/>
      <c r="DX47" s="4"/>
      <c r="DY47" s="167">
        <v>160</v>
      </c>
      <c r="DZ47" s="335"/>
      <c r="EA47" s="180"/>
      <c r="EB47" s="167">
        <v>160</v>
      </c>
      <c r="EC47" s="335"/>
      <c r="ED47" s="180"/>
      <c r="EE47" s="167">
        <v>160</v>
      </c>
      <c r="EF47" s="335"/>
      <c r="EG47" s="180"/>
      <c r="EH47" s="167">
        <v>160</v>
      </c>
      <c r="EI47" s="335"/>
      <c r="EJ47" s="180"/>
      <c r="EK47" s="167">
        <v>160</v>
      </c>
      <c r="EL47" s="335"/>
      <c r="EM47" s="180"/>
      <c r="EN47" s="167">
        <v>160</v>
      </c>
      <c r="EO47" s="335"/>
      <c r="EP47" s="180"/>
      <c r="EQ47" s="167">
        <v>160</v>
      </c>
      <c r="ER47" s="335"/>
      <c r="ES47" s="180"/>
      <c r="ET47" s="167">
        <v>160</v>
      </c>
      <c r="EU47" s="335"/>
      <c r="EV47" s="180"/>
      <c r="EW47" s="282">
        <f t="shared" si="21"/>
        <v>0</v>
      </c>
      <c r="EX47" s="283">
        <f t="shared" si="22"/>
        <v>0</v>
      </c>
      <c r="EY47" s="284">
        <f t="shared" si="23"/>
        <v>0</v>
      </c>
      <c r="EZ47" s="285">
        <f t="shared" si="24"/>
        <v>0</v>
      </c>
      <c r="FA47" s="4"/>
      <c r="FB47" s="4"/>
      <c r="FC47" s="167">
        <v>160</v>
      </c>
      <c r="FD47" s="335"/>
      <c r="FE47" s="180"/>
      <c r="FF47" s="167">
        <v>160</v>
      </c>
      <c r="FG47" s="335"/>
      <c r="FH47" s="180"/>
      <c r="FI47" s="167">
        <v>160</v>
      </c>
      <c r="FJ47" s="335"/>
      <c r="FK47" s="180"/>
      <c r="FL47" s="167">
        <v>160</v>
      </c>
      <c r="FM47" s="335"/>
      <c r="FN47" s="180"/>
      <c r="FO47" s="167">
        <v>160</v>
      </c>
      <c r="FP47" s="335"/>
      <c r="FQ47" s="180"/>
      <c r="FR47" s="167">
        <v>160</v>
      </c>
      <c r="FS47" s="335"/>
      <c r="FT47" s="180"/>
      <c r="FU47" s="167">
        <v>160</v>
      </c>
      <c r="FV47" s="335"/>
      <c r="FW47" s="180"/>
      <c r="FX47" s="167">
        <v>160</v>
      </c>
      <c r="FY47" s="335"/>
      <c r="FZ47" s="180"/>
      <c r="GA47" s="282">
        <f t="shared" si="25"/>
        <v>0</v>
      </c>
      <c r="GB47" s="283">
        <f t="shared" si="26"/>
        <v>0</v>
      </c>
      <c r="GC47" s="284">
        <f t="shared" si="27"/>
        <v>0</v>
      </c>
      <c r="GD47" s="285">
        <f t="shared" si="28"/>
        <v>0</v>
      </c>
      <c r="GE47" s="4"/>
      <c r="GF47" s="4"/>
      <c r="GG47" s="167">
        <v>160</v>
      </c>
      <c r="GH47" s="335"/>
      <c r="GI47" s="180"/>
      <c r="GJ47" s="167">
        <v>160</v>
      </c>
      <c r="GK47" s="335"/>
      <c r="GL47" s="180"/>
      <c r="GM47" s="167">
        <v>160</v>
      </c>
      <c r="GN47" s="335"/>
      <c r="GO47" s="180"/>
      <c r="GP47" s="167">
        <v>160</v>
      </c>
      <c r="GQ47" s="335"/>
      <c r="GR47" s="180"/>
      <c r="GS47" s="167">
        <v>160</v>
      </c>
      <c r="GT47" s="335"/>
      <c r="GU47" s="180"/>
      <c r="GV47" s="167">
        <v>160</v>
      </c>
      <c r="GW47" s="335"/>
      <c r="GX47" s="180"/>
      <c r="GY47" s="167">
        <v>160</v>
      </c>
      <c r="GZ47" s="335"/>
      <c r="HA47" s="180"/>
      <c r="HB47" s="167">
        <v>160</v>
      </c>
      <c r="HC47" s="335"/>
      <c r="HD47" s="180"/>
      <c r="HE47" s="282">
        <f t="shared" si="29"/>
        <v>0</v>
      </c>
      <c r="HF47" s="283">
        <f t="shared" si="30"/>
        <v>0</v>
      </c>
      <c r="HG47" s="284">
        <f t="shared" si="31"/>
        <v>0</v>
      </c>
      <c r="HH47" s="285">
        <f t="shared" si="32"/>
        <v>0</v>
      </c>
      <c r="HI47" s="4"/>
      <c r="HJ47" s="4"/>
      <c r="HK47" s="167">
        <v>160</v>
      </c>
      <c r="HL47" s="335"/>
      <c r="HM47" s="180"/>
      <c r="HN47" s="167">
        <v>160</v>
      </c>
      <c r="HO47" s="335"/>
      <c r="HP47" s="180"/>
      <c r="HQ47" s="167">
        <v>160</v>
      </c>
      <c r="HR47" s="335"/>
      <c r="HS47" s="180"/>
      <c r="HT47" s="167">
        <v>160</v>
      </c>
      <c r="HU47" s="335"/>
      <c r="HV47" s="180"/>
      <c r="HW47" s="167">
        <v>160</v>
      </c>
      <c r="HX47" s="335"/>
      <c r="HY47" s="180"/>
      <c r="HZ47" s="167">
        <v>160</v>
      </c>
      <c r="IA47" s="335"/>
      <c r="IB47" s="180"/>
      <c r="IC47" s="167">
        <v>160</v>
      </c>
      <c r="ID47" s="335"/>
      <c r="IE47" s="180"/>
      <c r="IF47" s="167">
        <v>160</v>
      </c>
      <c r="IG47" s="335"/>
      <c r="IH47" s="180"/>
      <c r="II47" s="282">
        <f t="shared" si="33"/>
        <v>0</v>
      </c>
      <c r="IJ47" s="283">
        <f t="shared" si="34"/>
        <v>0</v>
      </c>
      <c r="IK47" s="284">
        <f t="shared" si="35"/>
        <v>0</v>
      </c>
      <c r="IL47" s="285">
        <f t="shared" si="36"/>
        <v>0</v>
      </c>
      <c r="IM47" s="4"/>
      <c r="IN47" s="4"/>
      <c r="IO47" s="167">
        <v>160</v>
      </c>
      <c r="IP47" s="335"/>
      <c r="IQ47" s="180"/>
      <c r="IR47" s="167">
        <v>160</v>
      </c>
      <c r="IS47" s="335"/>
      <c r="IT47" s="180"/>
      <c r="IU47" s="167">
        <v>160</v>
      </c>
      <c r="IV47" s="335"/>
      <c r="IW47" s="180"/>
      <c r="IX47" s="167">
        <v>160</v>
      </c>
      <c r="IY47" s="335"/>
      <c r="IZ47" s="180"/>
      <c r="JA47" s="167">
        <v>160</v>
      </c>
      <c r="JB47" s="335"/>
      <c r="JC47" s="180"/>
      <c r="JD47" s="167">
        <v>160</v>
      </c>
      <c r="JE47" s="335"/>
      <c r="JF47" s="180"/>
      <c r="JG47" s="167">
        <v>160</v>
      </c>
      <c r="JH47" s="335"/>
      <c r="JI47" s="180"/>
      <c r="JJ47" s="167">
        <v>160</v>
      </c>
      <c r="JK47" s="335"/>
      <c r="JL47" s="180"/>
      <c r="JM47" s="282">
        <f t="shared" si="37"/>
        <v>0</v>
      </c>
      <c r="JN47" s="283">
        <f t="shared" si="38"/>
        <v>0</v>
      </c>
      <c r="JO47" s="284">
        <f t="shared" si="39"/>
        <v>0</v>
      </c>
      <c r="JP47" s="285">
        <f t="shared" si="40"/>
        <v>0</v>
      </c>
      <c r="JQ47" s="4"/>
      <c r="JR47" s="4"/>
      <c r="JS47" s="167">
        <v>160</v>
      </c>
      <c r="JT47" s="335"/>
      <c r="JU47" s="180"/>
      <c r="JV47" s="167">
        <v>160</v>
      </c>
      <c r="JW47" s="335"/>
      <c r="JX47" s="180"/>
      <c r="JY47" s="167">
        <v>160</v>
      </c>
      <c r="JZ47" s="335"/>
      <c r="KA47" s="180"/>
      <c r="KB47" s="167">
        <v>160</v>
      </c>
      <c r="KC47" s="335"/>
      <c r="KD47" s="180"/>
      <c r="KE47" s="167">
        <v>160</v>
      </c>
      <c r="KF47" s="335"/>
      <c r="KG47" s="180"/>
      <c r="KH47" s="167">
        <v>160</v>
      </c>
      <c r="KI47" s="335"/>
      <c r="KJ47" s="180"/>
      <c r="KK47" s="167">
        <v>160</v>
      </c>
      <c r="KL47" s="335"/>
      <c r="KM47" s="180"/>
      <c r="KN47" s="167">
        <v>160</v>
      </c>
      <c r="KO47" s="335"/>
      <c r="KP47" s="180"/>
      <c r="KQ47" s="282">
        <f t="shared" si="41"/>
        <v>0</v>
      </c>
      <c r="KR47" s="283">
        <f t="shared" si="42"/>
        <v>0</v>
      </c>
      <c r="KS47" s="284">
        <f t="shared" si="43"/>
        <v>0</v>
      </c>
      <c r="KT47" s="285">
        <f t="shared" si="44"/>
        <v>0</v>
      </c>
      <c r="KU47" s="4"/>
      <c r="KV47" s="4"/>
      <c r="KW47" s="287" t="s">
        <v>300</v>
      </c>
      <c r="KX47" s="365">
        <v>160</v>
      </c>
      <c r="KY47" s="335"/>
      <c r="KZ47" s="180"/>
      <c r="LA47" s="282">
        <f t="shared" si="45"/>
        <v>0</v>
      </c>
      <c r="LB47" s="285">
        <f t="shared" si="53"/>
        <v>0</v>
      </c>
      <c r="LC47" s="284">
        <f t="shared" si="46"/>
        <v>0</v>
      </c>
      <c r="LD47" s="285">
        <f t="shared" si="54"/>
        <v>0</v>
      </c>
      <c r="LE47" s="297"/>
      <c r="LF47" s="4"/>
      <c r="LG47" s="4"/>
      <c r="LH47" s="278">
        <f t="shared" si="55"/>
        <v>0</v>
      </c>
      <c r="LI47" s="279">
        <f t="shared" si="56"/>
        <v>0</v>
      </c>
      <c r="LJ47" s="284">
        <f t="shared" si="57"/>
        <v>0</v>
      </c>
      <c r="LK47" s="285">
        <f t="shared" si="58"/>
        <v>0</v>
      </c>
      <c r="LL47" s="280">
        <f t="shared" si="59"/>
        <v>0</v>
      </c>
      <c r="LM47" s="281">
        <f t="shared" si="60"/>
        <v>0</v>
      </c>
      <c r="LN47" s="284">
        <f t="shared" si="61"/>
        <v>0</v>
      </c>
      <c r="LO47" s="283">
        <f t="shared" si="62"/>
        <v>0</v>
      </c>
      <c r="LP47" s="420">
        <f t="shared" si="48"/>
        <v>0</v>
      </c>
      <c r="LQ47" s="382">
        <f t="shared" si="49"/>
        <v>0</v>
      </c>
      <c r="LR47" s="423" t="s">
        <v>343</v>
      </c>
      <c r="LS47" s="387" t="s">
        <v>343</v>
      </c>
      <c r="LT47" s="420">
        <f t="shared" si="50"/>
        <v>0</v>
      </c>
      <c r="LU47" s="382">
        <f t="shared" si="51"/>
        <v>0</v>
      </c>
      <c r="LX47" s="4"/>
    </row>
    <row r="48" spans="1:342" s="28" customFormat="1" ht="15" hidden="1" customHeight="1" x14ac:dyDescent="0.25">
      <c r="A48" s="26"/>
      <c r="B48" s="121"/>
      <c r="C48" s="604"/>
      <c r="D48" s="605"/>
      <c r="E48" s="609"/>
      <c r="F48" s="607"/>
      <c r="G48" s="608"/>
      <c r="H48" s="122"/>
      <c r="I48" s="115">
        <f>INT(ROUND(F48,2)*(IF(RIGHT(G48,1)="*",data!$J$3*H48+(IF(H48&gt;0, data!$K$3,0)),(IF(G48&gt;0,data!$J$3*RIGHT(G48,5)+data!$K$3,0)))))</f>
        <v>0</v>
      </c>
      <c r="J48" s="115"/>
      <c r="K48" s="560"/>
      <c r="L48" s="553"/>
      <c r="M48" s="115">
        <f>INT(ROUND(F48,2)*(IF(J48&gt;0,(IF(K48="ano",data!$J$6,0)),0)))</f>
        <v>0</v>
      </c>
      <c r="N48" s="117"/>
      <c r="O48" s="126"/>
      <c r="P48" s="26"/>
      <c r="Q48" s="119"/>
      <c r="R48" s="120" t="s">
        <v>343</v>
      </c>
      <c r="S48" s="391"/>
      <c r="V48" s="26">
        <f>IF(OR(G48=data!$I$18,G48=data!$I$19,G48=data!$I$20,G48=data!$I$21,G48=data!$I$22,G48=data!$I$23,G48=data!$I$24,G48=data!$I$25,G48=data!$I$26,G48=data!$I$27,G48=data!$I$28,G48=data!$I$29,G48=data!$I$30,G48=data!$I$31,G48=data!$I$32,G48=data!$I$33,G48=data!$I$34,G48=data!$I$35,G48=data!$I$36,G48=data!$I$37,G48=data!$I$38,G48=data!$I$39,G48=data!$I$40,G48=data!$I$41,G48=data!$I$42,G48=data!$I$43,G48=data!$I$44),1,0)</f>
        <v>0</v>
      </c>
      <c r="W48" s="26"/>
      <c r="X48" s="176" t="s">
        <v>300</v>
      </c>
      <c r="Y48" s="10"/>
      <c r="Z48" s="10"/>
      <c r="AA48" s="578">
        <v>160</v>
      </c>
      <c r="AB48" s="579"/>
      <c r="AC48" s="580"/>
      <c r="AD48" s="578">
        <v>160</v>
      </c>
      <c r="AE48" s="579"/>
      <c r="AF48" s="580"/>
      <c r="AG48" s="578">
        <v>160</v>
      </c>
      <c r="AH48" s="579"/>
      <c r="AI48" s="580"/>
      <c r="AJ48" s="578">
        <v>160</v>
      </c>
      <c r="AK48" s="579"/>
      <c r="AL48" s="580"/>
      <c r="AM48" s="578">
        <v>160</v>
      </c>
      <c r="AN48" s="579"/>
      <c r="AO48" s="580"/>
      <c r="AP48" s="578">
        <v>160</v>
      </c>
      <c r="AQ48" s="579"/>
      <c r="AR48" s="580"/>
      <c r="AS48" s="578">
        <v>160</v>
      </c>
      <c r="AT48" s="579"/>
      <c r="AU48" s="580"/>
      <c r="AV48" s="578">
        <v>160</v>
      </c>
      <c r="AW48" s="579"/>
      <c r="AX48" s="580"/>
      <c r="AY48" s="578">
        <v>160</v>
      </c>
      <c r="AZ48" s="579"/>
      <c r="BA48" s="580"/>
      <c r="BB48" s="578">
        <v>160</v>
      </c>
      <c r="BC48" s="579"/>
      <c r="BD48" s="580"/>
      <c r="BE48" s="578">
        <v>160</v>
      </c>
      <c r="BF48" s="579"/>
      <c r="BG48" s="580"/>
      <c r="BH48" s="578">
        <v>160</v>
      </c>
      <c r="BI48" s="579"/>
      <c r="BJ48" s="580"/>
      <c r="BK48" s="374">
        <f t="shared" si="9"/>
        <v>0</v>
      </c>
      <c r="BL48" s="285">
        <f t="shared" si="10"/>
        <v>0</v>
      </c>
      <c r="BM48" s="284">
        <f t="shared" si="11"/>
        <v>0</v>
      </c>
      <c r="BN48" s="285">
        <f t="shared" si="12"/>
        <v>0</v>
      </c>
      <c r="BO48" s="23"/>
      <c r="BP48" s="23"/>
      <c r="BQ48" s="177">
        <v>160</v>
      </c>
      <c r="BR48" s="591"/>
      <c r="BS48" s="178"/>
      <c r="BT48" s="177">
        <v>160</v>
      </c>
      <c r="BU48" s="591"/>
      <c r="BV48" s="178"/>
      <c r="BW48" s="177">
        <v>160</v>
      </c>
      <c r="BX48" s="591"/>
      <c r="BY48" s="178"/>
      <c r="BZ48" s="177">
        <v>160</v>
      </c>
      <c r="CA48" s="591"/>
      <c r="CB48" s="178"/>
      <c r="CC48" s="177">
        <v>160</v>
      </c>
      <c r="CD48" s="591"/>
      <c r="CE48" s="178"/>
      <c r="CF48" s="177">
        <v>160</v>
      </c>
      <c r="CG48" s="591"/>
      <c r="CH48" s="178"/>
      <c r="CI48" s="177">
        <v>160</v>
      </c>
      <c r="CJ48" s="591"/>
      <c r="CK48" s="178"/>
      <c r="CL48" s="177">
        <v>160</v>
      </c>
      <c r="CM48" s="591"/>
      <c r="CN48" s="178"/>
      <c r="CO48" s="282">
        <f t="shared" si="13"/>
        <v>0</v>
      </c>
      <c r="CP48" s="283">
        <f t="shared" si="14"/>
        <v>0</v>
      </c>
      <c r="CQ48" s="284">
        <f t="shared" si="15"/>
        <v>0</v>
      </c>
      <c r="CR48" s="285">
        <f t="shared" si="16"/>
        <v>0</v>
      </c>
      <c r="CS48" s="23"/>
      <c r="CT48" s="23"/>
      <c r="CU48" s="177">
        <v>160</v>
      </c>
      <c r="CV48" s="591"/>
      <c r="CW48" s="178"/>
      <c r="CX48" s="177">
        <v>160</v>
      </c>
      <c r="CY48" s="591"/>
      <c r="CZ48" s="178"/>
      <c r="DA48" s="177">
        <v>160</v>
      </c>
      <c r="DB48" s="591"/>
      <c r="DC48" s="178"/>
      <c r="DD48" s="177">
        <v>160</v>
      </c>
      <c r="DE48" s="591"/>
      <c r="DF48" s="178"/>
      <c r="DG48" s="177">
        <v>160</v>
      </c>
      <c r="DH48" s="591"/>
      <c r="DI48" s="178"/>
      <c r="DJ48" s="177">
        <v>160</v>
      </c>
      <c r="DK48" s="591"/>
      <c r="DL48" s="178"/>
      <c r="DM48" s="177">
        <v>160</v>
      </c>
      <c r="DN48" s="591"/>
      <c r="DO48" s="178"/>
      <c r="DP48" s="177">
        <v>160</v>
      </c>
      <c r="DQ48" s="591"/>
      <c r="DR48" s="178"/>
      <c r="DS48" s="282">
        <f t="shared" si="17"/>
        <v>0</v>
      </c>
      <c r="DT48" s="283">
        <f t="shared" si="18"/>
        <v>0</v>
      </c>
      <c r="DU48" s="284">
        <f t="shared" si="19"/>
        <v>0</v>
      </c>
      <c r="DV48" s="285">
        <f t="shared" si="20"/>
        <v>0</v>
      </c>
      <c r="DW48" s="23"/>
      <c r="DX48" s="23"/>
      <c r="DY48" s="177">
        <v>160</v>
      </c>
      <c r="DZ48" s="591"/>
      <c r="EA48" s="178"/>
      <c r="EB48" s="177">
        <v>160</v>
      </c>
      <c r="EC48" s="591"/>
      <c r="ED48" s="178"/>
      <c r="EE48" s="177">
        <v>160</v>
      </c>
      <c r="EF48" s="591"/>
      <c r="EG48" s="178"/>
      <c r="EH48" s="177">
        <v>160</v>
      </c>
      <c r="EI48" s="591"/>
      <c r="EJ48" s="178"/>
      <c r="EK48" s="177">
        <v>160</v>
      </c>
      <c r="EL48" s="591"/>
      <c r="EM48" s="178"/>
      <c r="EN48" s="177">
        <v>160</v>
      </c>
      <c r="EO48" s="591"/>
      <c r="EP48" s="178"/>
      <c r="EQ48" s="177">
        <v>160</v>
      </c>
      <c r="ER48" s="591"/>
      <c r="ES48" s="178"/>
      <c r="ET48" s="177">
        <v>160</v>
      </c>
      <c r="EU48" s="591"/>
      <c r="EV48" s="178"/>
      <c r="EW48" s="282">
        <f t="shared" si="21"/>
        <v>0</v>
      </c>
      <c r="EX48" s="283">
        <f t="shared" si="22"/>
        <v>0</v>
      </c>
      <c r="EY48" s="284">
        <f t="shared" si="23"/>
        <v>0</v>
      </c>
      <c r="EZ48" s="285">
        <f t="shared" si="24"/>
        <v>0</v>
      </c>
      <c r="FA48" s="23"/>
      <c r="FB48" s="23"/>
      <c r="FC48" s="177">
        <v>160</v>
      </c>
      <c r="FD48" s="591"/>
      <c r="FE48" s="178"/>
      <c r="FF48" s="177">
        <v>160</v>
      </c>
      <c r="FG48" s="591"/>
      <c r="FH48" s="178"/>
      <c r="FI48" s="177">
        <v>160</v>
      </c>
      <c r="FJ48" s="591"/>
      <c r="FK48" s="178"/>
      <c r="FL48" s="177">
        <v>160</v>
      </c>
      <c r="FM48" s="591"/>
      <c r="FN48" s="178"/>
      <c r="FO48" s="177">
        <v>160</v>
      </c>
      <c r="FP48" s="591"/>
      <c r="FQ48" s="178"/>
      <c r="FR48" s="177">
        <v>160</v>
      </c>
      <c r="FS48" s="591"/>
      <c r="FT48" s="178"/>
      <c r="FU48" s="177">
        <v>160</v>
      </c>
      <c r="FV48" s="591"/>
      <c r="FW48" s="178"/>
      <c r="FX48" s="177">
        <v>160</v>
      </c>
      <c r="FY48" s="591"/>
      <c r="FZ48" s="178"/>
      <c r="GA48" s="282">
        <f t="shared" si="25"/>
        <v>0</v>
      </c>
      <c r="GB48" s="283">
        <f t="shared" si="26"/>
        <v>0</v>
      </c>
      <c r="GC48" s="284">
        <f t="shared" si="27"/>
        <v>0</v>
      </c>
      <c r="GD48" s="285">
        <f t="shared" si="28"/>
        <v>0</v>
      </c>
      <c r="GE48" s="23"/>
      <c r="GF48" s="23"/>
      <c r="GG48" s="177">
        <v>160</v>
      </c>
      <c r="GH48" s="591"/>
      <c r="GI48" s="178"/>
      <c r="GJ48" s="177">
        <v>160</v>
      </c>
      <c r="GK48" s="591"/>
      <c r="GL48" s="178"/>
      <c r="GM48" s="177">
        <v>160</v>
      </c>
      <c r="GN48" s="591"/>
      <c r="GO48" s="178"/>
      <c r="GP48" s="177">
        <v>160</v>
      </c>
      <c r="GQ48" s="591"/>
      <c r="GR48" s="178"/>
      <c r="GS48" s="177">
        <v>160</v>
      </c>
      <c r="GT48" s="591"/>
      <c r="GU48" s="178"/>
      <c r="GV48" s="177">
        <v>160</v>
      </c>
      <c r="GW48" s="591"/>
      <c r="GX48" s="178"/>
      <c r="GY48" s="177">
        <v>160</v>
      </c>
      <c r="GZ48" s="591"/>
      <c r="HA48" s="178"/>
      <c r="HB48" s="177">
        <v>160</v>
      </c>
      <c r="HC48" s="591"/>
      <c r="HD48" s="178"/>
      <c r="HE48" s="282">
        <f t="shared" si="29"/>
        <v>0</v>
      </c>
      <c r="HF48" s="283">
        <f t="shared" si="30"/>
        <v>0</v>
      </c>
      <c r="HG48" s="284">
        <f t="shared" si="31"/>
        <v>0</v>
      </c>
      <c r="HH48" s="285">
        <f t="shared" si="32"/>
        <v>0</v>
      </c>
      <c r="HI48" s="23"/>
      <c r="HJ48" s="23"/>
      <c r="HK48" s="177">
        <v>160</v>
      </c>
      <c r="HL48" s="591"/>
      <c r="HM48" s="178"/>
      <c r="HN48" s="177">
        <v>160</v>
      </c>
      <c r="HO48" s="591"/>
      <c r="HP48" s="178"/>
      <c r="HQ48" s="177">
        <v>160</v>
      </c>
      <c r="HR48" s="591"/>
      <c r="HS48" s="178"/>
      <c r="HT48" s="177">
        <v>160</v>
      </c>
      <c r="HU48" s="591"/>
      <c r="HV48" s="178"/>
      <c r="HW48" s="177">
        <v>160</v>
      </c>
      <c r="HX48" s="591"/>
      <c r="HY48" s="178"/>
      <c r="HZ48" s="177">
        <v>160</v>
      </c>
      <c r="IA48" s="591"/>
      <c r="IB48" s="178"/>
      <c r="IC48" s="177">
        <v>160</v>
      </c>
      <c r="ID48" s="591"/>
      <c r="IE48" s="178"/>
      <c r="IF48" s="177">
        <v>160</v>
      </c>
      <c r="IG48" s="591"/>
      <c r="IH48" s="178"/>
      <c r="II48" s="282">
        <f t="shared" si="33"/>
        <v>0</v>
      </c>
      <c r="IJ48" s="283">
        <f t="shared" si="34"/>
        <v>0</v>
      </c>
      <c r="IK48" s="284">
        <f t="shared" si="35"/>
        <v>0</v>
      </c>
      <c r="IL48" s="285">
        <f t="shared" si="36"/>
        <v>0</v>
      </c>
      <c r="IM48" s="23"/>
      <c r="IN48" s="23"/>
      <c r="IO48" s="177">
        <v>160</v>
      </c>
      <c r="IP48" s="591"/>
      <c r="IQ48" s="178"/>
      <c r="IR48" s="177">
        <v>160</v>
      </c>
      <c r="IS48" s="591"/>
      <c r="IT48" s="178"/>
      <c r="IU48" s="177">
        <v>160</v>
      </c>
      <c r="IV48" s="591"/>
      <c r="IW48" s="178"/>
      <c r="IX48" s="177">
        <v>160</v>
      </c>
      <c r="IY48" s="591"/>
      <c r="IZ48" s="178"/>
      <c r="JA48" s="177">
        <v>160</v>
      </c>
      <c r="JB48" s="591"/>
      <c r="JC48" s="178"/>
      <c r="JD48" s="177">
        <v>160</v>
      </c>
      <c r="JE48" s="591"/>
      <c r="JF48" s="178"/>
      <c r="JG48" s="177">
        <v>160</v>
      </c>
      <c r="JH48" s="591"/>
      <c r="JI48" s="178"/>
      <c r="JJ48" s="177">
        <v>160</v>
      </c>
      <c r="JK48" s="591"/>
      <c r="JL48" s="178"/>
      <c r="JM48" s="282">
        <f t="shared" si="37"/>
        <v>0</v>
      </c>
      <c r="JN48" s="283">
        <f t="shared" si="38"/>
        <v>0</v>
      </c>
      <c r="JO48" s="284">
        <f t="shared" si="39"/>
        <v>0</v>
      </c>
      <c r="JP48" s="285">
        <f t="shared" si="40"/>
        <v>0</v>
      </c>
      <c r="JQ48" s="23"/>
      <c r="JR48" s="23"/>
      <c r="JS48" s="177">
        <v>160</v>
      </c>
      <c r="JT48" s="591"/>
      <c r="JU48" s="178"/>
      <c r="JV48" s="177">
        <v>160</v>
      </c>
      <c r="JW48" s="591"/>
      <c r="JX48" s="178"/>
      <c r="JY48" s="177">
        <v>160</v>
      </c>
      <c r="JZ48" s="591"/>
      <c r="KA48" s="178"/>
      <c r="KB48" s="177">
        <v>160</v>
      </c>
      <c r="KC48" s="591"/>
      <c r="KD48" s="178"/>
      <c r="KE48" s="177">
        <v>160</v>
      </c>
      <c r="KF48" s="591"/>
      <c r="KG48" s="178"/>
      <c r="KH48" s="177">
        <v>160</v>
      </c>
      <c r="KI48" s="591"/>
      <c r="KJ48" s="178"/>
      <c r="KK48" s="177">
        <v>160</v>
      </c>
      <c r="KL48" s="591"/>
      <c r="KM48" s="178"/>
      <c r="KN48" s="177">
        <v>160</v>
      </c>
      <c r="KO48" s="591"/>
      <c r="KP48" s="178"/>
      <c r="KQ48" s="282">
        <f t="shared" si="41"/>
        <v>0</v>
      </c>
      <c r="KR48" s="283">
        <f t="shared" si="42"/>
        <v>0</v>
      </c>
      <c r="KS48" s="284">
        <f t="shared" si="43"/>
        <v>0</v>
      </c>
      <c r="KT48" s="285">
        <f t="shared" si="44"/>
        <v>0</v>
      </c>
      <c r="KU48" s="23"/>
      <c r="KV48" s="23"/>
      <c r="KW48" s="589" t="s">
        <v>300</v>
      </c>
      <c r="KX48" s="595">
        <v>160</v>
      </c>
      <c r="KY48" s="591"/>
      <c r="KZ48" s="178"/>
      <c r="LA48" s="282">
        <f t="shared" si="45"/>
        <v>0</v>
      </c>
      <c r="LB48" s="285">
        <f t="shared" si="53"/>
        <v>0</v>
      </c>
      <c r="LC48" s="284">
        <f t="shared" si="46"/>
        <v>0</v>
      </c>
      <c r="LD48" s="285">
        <f t="shared" si="54"/>
        <v>0</v>
      </c>
      <c r="LE48" s="592"/>
      <c r="LF48" s="23"/>
      <c r="LG48" s="23"/>
      <c r="LH48" s="278">
        <f t="shared" si="55"/>
        <v>0</v>
      </c>
      <c r="LI48" s="279">
        <f t="shared" si="56"/>
        <v>0</v>
      </c>
      <c r="LJ48" s="284">
        <f t="shared" si="57"/>
        <v>0</v>
      </c>
      <c r="LK48" s="285">
        <f t="shared" si="58"/>
        <v>0</v>
      </c>
      <c r="LL48" s="280">
        <f t="shared" si="59"/>
        <v>0</v>
      </c>
      <c r="LM48" s="281">
        <f t="shared" si="60"/>
        <v>0</v>
      </c>
      <c r="LN48" s="284">
        <f t="shared" si="61"/>
        <v>0</v>
      </c>
      <c r="LO48" s="283">
        <f t="shared" si="62"/>
        <v>0</v>
      </c>
      <c r="LP48" s="420">
        <f t="shared" si="48"/>
        <v>0</v>
      </c>
      <c r="LQ48" s="382">
        <f t="shared" si="49"/>
        <v>0</v>
      </c>
      <c r="LR48" s="423" t="s">
        <v>343</v>
      </c>
      <c r="LS48" s="387" t="s">
        <v>343</v>
      </c>
      <c r="LT48" s="420">
        <f t="shared" si="50"/>
        <v>0</v>
      </c>
      <c r="LU48" s="382">
        <f t="shared" si="51"/>
        <v>0</v>
      </c>
      <c r="LV48" s="26"/>
      <c r="LW48" s="26"/>
      <c r="LX48" s="23"/>
      <c r="MD48" s="26"/>
    </row>
    <row r="49" spans="1:342" s="26" customFormat="1" ht="16.5" customHeight="1" x14ac:dyDescent="0.25">
      <c r="B49" s="121" t="s">
        <v>31</v>
      </c>
      <c r="C49" s="1064"/>
      <c r="D49" s="1065"/>
      <c r="E49" s="327"/>
      <c r="F49" s="328"/>
      <c r="G49" s="329"/>
      <c r="H49" s="125"/>
      <c r="I49" s="115">
        <f>INT(ROUND(F49,2)*(IF(RIGHT(G49,1)="*",data!$J$3*H49+(IF(H49&gt;0, data!$K$3,0)),(IF(G49&gt;0,data!$J$3*RIGHT(G49,5)+data!$K$3,0)))))</f>
        <v>0</v>
      </c>
      <c r="J49" s="115">
        <f>IF(E49&gt;0,I49*E49,0)</f>
        <v>0</v>
      </c>
      <c r="K49" s="323"/>
      <c r="L49" s="322"/>
      <c r="M49" s="115">
        <f>INT(ROUND(F49,2)*(IF(J49&gt;0,(IF(K49="ano",data!$J$6,0)),0)))</f>
        <v>0</v>
      </c>
      <c r="N49" s="117">
        <f>IF(L49&gt;E49,M49*E49,M49*L49)</f>
        <v>0</v>
      </c>
      <c r="O49" s="126">
        <f>J49+N49</f>
        <v>0</v>
      </c>
      <c r="Q49" s="119" t="str">
        <f>IF(O49&gt;0,1,"")</f>
        <v/>
      </c>
      <c r="R49" s="120" t="s">
        <v>343</v>
      </c>
      <c r="S49" s="391" t="str">
        <f t="shared" si="52"/>
        <v/>
      </c>
      <c r="T49" s="26">
        <f>IF(O49&gt;0,IF(ISTEXT(C49)=TRUE,0,1),0)</f>
        <v>0</v>
      </c>
      <c r="U49" s="26">
        <f>IF(H49&gt;0,IF(RIGHT(G49,1)="*",0,1),0)</f>
        <v>0</v>
      </c>
      <c r="V49" s="26">
        <f>IF(OR(G49=data!$I$18,G49=data!$I$19,G49=data!$I$20,G49=data!$I$21,G49=data!$I$22,G49=data!$I$23,G49=data!$I$24,G49=data!$I$25,G49=data!$I$26,G49=data!$I$27,G49=data!$I$28,G49=data!$I$29,G49=data!$I$30,G49=data!$I$31,G49=data!$I$32,G49=data!$I$33,G49=data!$I$34,G49=data!$I$35,G49=data!$I$36,G49=data!$I$37,G49=data!$I$38,G49=data!$I$39,G49=data!$I$40,G49=data!$I$41,G49=data!$I$42,G49=data!$I$43,G49=data!$I$44),1,0)</f>
        <v>0</v>
      </c>
      <c r="X49" s="179" t="s">
        <v>300</v>
      </c>
      <c r="Y49" s="10"/>
      <c r="Z49" s="10"/>
      <c r="AA49" s="171">
        <v>160</v>
      </c>
      <c r="AB49" s="336"/>
      <c r="AC49" s="227"/>
      <c r="AD49" s="171">
        <v>160</v>
      </c>
      <c r="AE49" s="336"/>
      <c r="AF49" s="227"/>
      <c r="AG49" s="171">
        <v>160</v>
      </c>
      <c r="AH49" s="336"/>
      <c r="AI49" s="227"/>
      <c r="AJ49" s="171">
        <v>160</v>
      </c>
      <c r="AK49" s="336"/>
      <c r="AL49" s="227"/>
      <c r="AM49" s="171">
        <v>160</v>
      </c>
      <c r="AN49" s="336"/>
      <c r="AO49" s="227"/>
      <c r="AP49" s="171">
        <v>160</v>
      </c>
      <c r="AQ49" s="336"/>
      <c r="AR49" s="227"/>
      <c r="AS49" s="171">
        <v>160</v>
      </c>
      <c r="AT49" s="336"/>
      <c r="AU49" s="227"/>
      <c r="AV49" s="171">
        <v>160</v>
      </c>
      <c r="AW49" s="336"/>
      <c r="AX49" s="227"/>
      <c r="AY49" s="171">
        <v>160</v>
      </c>
      <c r="AZ49" s="336"/>
      <c r="BA49" s="227"/>
      <c r="BB49" s="171">
        <v>160</v>
      </c>
      <c r="BC49" s="336"/>
      <c r="BD49" s="227"/>
      <c r="BE49" s="171">
        <v>160</v>
      </c>
      <c r="BF49" s="336"/>
      <c r="BG49" s="227"/>
      <c r="BH49" s="171">
        <v>160</v>
      </c>
      <c r="BI49" s="336"/>
      <c r="BJ49" s="227"/>
      <c r="BK49" s="374">
        <f t="shared" si="9"/>
        <v>0</v>
      </c>
      <c r="BL49" s="285">
        <f t="shared" si="10"/>
        <v>0</v>
      </c>
      <c r="BM49" s="284">
        <f t="shared" si="11"/>
        <v>0</v>
      </c>
      <c r="BN49" s="285">
        <f t="shared" si="12"/>
        <v>0</v>
      </c>
      <c r="BO49" s="4"/>
      <c r="BP49" s="4"/>
      <c r="BQ49" s="167">
        <v>160</v>
      </c>
      <c r="BR49" s="335"/>
      <c r="BS49" s="180"/>
      <c r="BT49" s="167">
        <v>160</v>
      </c>
      <c r="BU49" s="335"/>
      <c r="BV49" s="180"/>
      <c r="BW49" s="167">
        <v>160</v>
      </c>
      <c r="BX49" s="335"/>
      <c r="BY49" s="180"/>
      <c r="BZ49" s="167">
        <v>160</v>
      </c>
      <c r="CA49" s="335"/>
      <c r="CB49" s="180"/>
      <c r="CC49" s="167">
        <v>160</v>
      </c>
      <c r="CD49" s="335"/>
      <c r="CE49" s="180"/>
      <c r="CF49" s="167">
        <v>160</v>
      </c>
      <c r="CG49" s="335"/>
      <c r="CH49" s="180"/>
      <c r="CI49" s="167">
        <v>160</v>
      </c>
      <c r="CJ49" s="335"/>
      <c r="CK49" s="180"/>
      <c r="CL49" s="167">
        <v>160</v>
      </c>
      <c r="CM49" s="335"/>
      <c r="CN49" s="180"/>
      <c r="CO49" s="282">
        <f t="shared" si="13"/>
        <v>0</v>
      </c>
      <c r="CP49" s="283">
        <f t="shared" si="14"/>
        <v>0</v>
      </c>
      <c r="CQ49" s="284">
        <f t="shared" si="15"/>
        <v>0</v>
      </c>
      <c r="CR49" s="285">
        <f t="shared" si="16"/>
        <v>0</v>
      </c>
      <c r="CS49" s="4"/>
      <c r="CT49" s="4"/>
      <c r="CU49" s="167">
        <v>160</v>
      </c>
      <c r="CV49" s="335"/>
      <c r="CW49" s="180"/>
      <c r="CX49" s="167">
        <v>160</v>
      </c>
      <c r="CY49" s="335"/>
      <c r="CZ49" s="180"/>
      <c r="DA49" s="167">
        <v>160</v>
      </c>
      <c r="DB49" s="335"/>
      <c r="DC49" s="180"/>
      <c r="DD49" s="167">
        <v>160</v>
      </c>
      <c r="DE49" s="335"/>
      <c r="DF49" s="180"/>
      <c r="DG49" s="167">
        <v>160</v>
      </c>
      <c r="DH49" s="335"/>
      <c r="DI49" s="180"/>
      <c r="DJ49" s="167">
        <v>160</v>
      </c>
      <c r="DK49" s="335"/>
      <c r="DL49" s="180"/>
      <c r="DM49" s="167">
        <v>160</v>
      </c>
      <c r="DN49" s="335"/>
      <c r="DO49" s="180"/>
      <c r="DP49" s="167">
        <v>160</v>
      </c>
      <c r="DQ49" s="335"/>
      <c r="DR49" s="180"/>
      <c r="DS49" s="282">
        <f t="shared" si="17"/>
        <v>0</v>
      </c>
      <c r="DT49" s="283">
        <f t="shared" si="18"/>
        <v>0</v>
      </c>
      <c r="DU49" s="284">
        <f t="shared" si="19"/>
        <v>0</v>
      </c>
      <c r="DV49" s="285">
        <f t="shared" si="20"/>
        <v>0</v>
      </c>
      <c r="DW49" s="4"/>
      <c r="DX49" s="4"/>
      <c r="DY49" s="167">
        <v>160</v>
      </c>
      <c r="DZ49" s="335"/>
      <c r="EA49" s="180"/>
      <c r="EB49" s="167">
        <v>160</v>
      </c>
      <c r="EC49" s="335"/>
      <c r="ED49" s="180"/>
      <c r="EE49" s="167">
        <v>160</v>
      </c>
      <c r="EF49" s="335"/>
      <c r="EG49" s="180"/>
      <c r="EH49" s="167">
        <v>160</v>
      </c>
      <c r="EI49" s="335"/>
      <c r="EJ49" s="180"/>
      <c r="EK49" s="167">
        <v>160</v>
      </c>
      <c r="EL49" s="335"/>
      <c r="EM49" s="180"/>
      <c r="EN49" s="167">
        <v>160</v>
      </c>
      <c r="EO49" s="335"/>
      <c r="EP49" s="180"/>
      <c r="EQ49" s="167">
        <v>160</v>
      </c>
      <c r="ER49" s="335"/>
      <c r="ES49" s="180"/>
      <c r="ET49" s="167">
        <v>160</v>
      </c>
      <c r="EU49" s="335"/>
      <c r="EV49" s="180"/>
      <c r="EW49" s="282">
        <f t="shared" si="21"/>
        <v>0</v>
      </c>
      <c r="EX49" s="283">
        <f t="shared" si="22"/>
        <v>0</v>
      </c>
      <c r="EY49" s="284">
        <f t="shared" si="23"/>
        <v>0</v>
      </c>
      <c r="EZ49" s="285">
        <f t="shared" si="24"/>
        <v>0</v>
      </c>
      <c r="FA49" s="4"/>
      <c r="FB49" s="4"/>
      <c r="FC49" s="167">
        <v>160</v>
      </c>
      <c r="FD49" s="335"/>
      <c r="FE49" s="180"/>
      <c r="FF49" s="167">
        <v>160</v>
      </c>
      <c r="FG49" s="335"/>
      <c r="FH49" s="180"/>
      <c r="FI49" s="167">
        <v>160</v>
      </c>
      <c r="FJ49" s="335"/>
      <c r="FK49" s="180"/>
      <c r="FL49" s="167">
        <v>160</v>
      </c>
      <c r="FM49" s="335"/>
      <c r="FN49" s="180"/>
      <c r="FO49" s="167">
        <v>160</v>
      </c>
      <c r="FP49" s="335"/>
      <c r="FQ49" s="180"/>
      <c r="FR49" s="167">
        <v>160</v>
      </c>
      <c r="FS49" s="335"/>
      <c r="FT49" s="180"/>
      <c r="FU49" s="167">
        <v>160</v>
      </c>
      <c r="FV49" s="335"/>
      <c r="FW49" s="180"/>
      <c r="FX49" s="167">
        <v>160</v>
      </c>
      <c r="FY49" s="335"/>
      <c r="FZ49" s="180"/>
      <c r="GA49" s="282">
        <f t="shared" si="25"/>
        <v>0</v>
      </c>
      <c r="GB49" s="283">
        <f t="shared" si="26"/>
        <v>0</v>
      </c>
      <c r="GC49" s="284">
        <f t="shared" si="27"/>
        <v>0</v>
      </c>
      <c r="GD49" s="285">
        <f t="shared" si="28"/>
        <v>0</v>
      </c>
      <c r="GE49" s="4"/>
      <c r="GF49" s="4"/>
      <c r="GG49" s="167">
        <v>160</v>
      </c>
      <c r="GH49" s="335"/>
      <c r="GI49" s="180"/>
      <c r="GJ49" s="167">
        <v>160</v>
      </c>
      <c r="GK49" s="335"/>
      <c r="GL49" s="180"/>
      <c r="GM49" s="167">
        <v>160</v>
      </c>
      <c r="GN49" s="335"/>
      <c r="GO49" s="180"/>
      <c r="GP49" s="167">
        <v>160</v>
      </c>
      <c r="GQ49" s="335"/>
      <c r="GR49" s="180"/>
      <c r="GS49" s="167">
        <v>160</v>
      </c>
      <c r="GT49" s="335"/>
      <c r="GU49" s="180"/>
      <c r="GV49" s="167">
        <v>160</v>
      </c>
      <c r="GW49" s="335"/>
      <c r="GX49" s="180"/>
      <c r="GY49" s="167">
        <v>160</v>
      </c>
      <c r="GZ49" s="335"/>
      <c r="HA49" s="180"/>
      <c r="HB49" s="167">
        <v>160</v>
      </c>
      <c r="HC49" s="335"/>
      <c r="HD49" s="180"/>
      <c r="HE49" s="282">
        <f t="shared" si="29"/>
        <v>0</v>
      </c>
      <c r="HF49" s="283">
        <f t="shared" si="30"/>
        <v>0</v>
      </c>
      <c r="HG49" s="284">
        <f t="shared" si="31"/>
        <v>0</v>
      </c>
      <c r="HH49" s="285">
        <f t="shared" si="32"/>
        <v>0</v>
      </c>
      <c r="HI49" s="4"/>
      <c r="HJ49" s="4"/>
      <c r="HK49" s="167">
        <v>160</v>
      </c>
      <c r="HL49" s="335"/>
      <c r="HM49" s="180"/>
      <c r="HN49" s="167">
        <v>160</v>
      </c>
      <c r="HO49" s="335"/>
      <c r="HP49" s="180"/>
      <c r="HQ49" s="167">
        <v>160</v>
      </c>
      <c r="HR49" s="335"/>
      <c r="HS49" s="180"/>
      <c r="HT49" s="167">
        <v>160</v>
      </c>
      <c r="HU49" s="335"/>
      <c r="HV49" s="180"/>
      <c r="HW49" s="167">
        <v>160</v>
      </c>
      <c r="HX49" s="335"/>
      <c r="HY49" s="180"/>
      <c r="HZ49" s="167">
        <v>160</v>
      </c>
      <c r="IA49" s="335"/>
      <c r="IB49" s="180"/>
      <c r="IC49" s="167">
        <v>160</v>
      </c>
      <c r="ID49" s="335"/>
      <c r="IE49" s="180"/>
      <c r="IF49" s="167">
        <v>160</v>
      </c>
      <c r="IG49" s="335"/>
      <c r="IH49" s="180"/>
      <c r="II49" s="282">
        <f t="shared" si="33"/>
        <v>0</v>
      </c>
      <c r="IJ49" s="283">
        <f t="shared" si="34"/>
        <v>0</v>
      </c>
      <c r="IK49" s="284">
        <f t="shared" si="35"/>
        <v>0</v>
      </c>
      <c r="IL49" s="285">
        <f t="shared" si="36"/>
        <v>0</v>
      </c>
      <c r="IM49" s="4"/>
      <c r="IN49" s="4"/>
      <c r="IO49" s="167">
        <v>160</v>
      </c>
      <c r="IP49" s="335"/>
      <c r="IQ49" s="180"/>
      <c r="IR49" s="167">
        <v>160</v>
      </c>
      <c r="IS49" s="335"/>
      <c r="IT49" s="180"/>
      <c r="IU49" s="167">
        <v>160</v>
      </c>
      <c r="IV49" s="335"/>
      <c r="IW49" s="180"/>
      <c r="IX49" s="167">
        <v>160</v>
      </c>
      <c r="IY49" s="335"/>
      <c r="IZ49" s="180"/>
      <c r="JA49" s="167">
        <v>160</v>
      </c>
      <c r="JB49" s="335"/>
      <c r="JC49" s="180"/>
      <c r="JD49" s="167">
        <v>160</v>
      </c>
      <c r="JE49" s="335"/>
      <c r="JF49" s="180"/>
      <c r="JG49" s="167">
        <v>160</v>
      </c>
      <c r="JH49" s="335"/>
      <c r="JI49" s="180"/>
      <c r="JJ49" s="167">
        <v>160</v>
      </c>
      <c r="JK49" s="335"/>
      <c r="JL49" s="180"/>
      <c r="JM49" s="282">
        <f t="shared" si="37"/>
        <v>0</v>
      </c>
      <c r="JN49" s="283">
        <f t="shared" si="38"/>
        <v>0</v>
      </c>
      <c r="JO49" s="284">
        <f t="shared" si="39"/>
        <v>0</v>
      </c>
      <c r="JP49" s="285">
        <f t="shared" si="40"/>
        <v>0</v>
      </c>
      <c r="JQ49" s="4"/>
      <c r="JR49" s="4"/>
      <c r="JS49" s="167">
        <v>160</v>
      </c>
      <c r="JT49" s="335"/>
      <c r="JU49" s="180"/>
      <c r="JV49" s="167">
        <v>160</v>
      </c>
      <c r="JW49" s="335"/>
      <c r="JX49" s="180"/>
      <c r="JY49" s="167">
        <v>160</v>
      </c>
      <c r="JZ49" s="335"/>
      <c r="KA49" s="180"/>
      <c r="KB49" s="167">
        <v>160</v>
      </c>
      <c r="KC49" s="335"/>
      <c r="KD49" s="180"/>
      <c r="KE49" s="167">
        <v>160</v>
      </c>
      <c r="KF49" s="335"/>
      <c r="KG49" s="180"/>
      <c r="KH49" s="167">
        <v>160</v>
      </c>
      <c r="KI49" s="335"/>
      <c r="KJ49" s="180"/>
      <c r="KK49" s="167">
        <v>160</v>
      </c>
      <c r="KL49" s="335"/>
      <c r="KM49" s="180"/>
      <c r="KN49" s="167">
        <v>160</v>
      </c>
      <c r="KO49" s="335"/>
      <c r="KP49" s="180"/>
      <c r="KQ49" s="282">
        <f t="shared" si="41"/>
        <v>0</v>
      </c>
      <c r="KR49" s="283">
        <f t="shared" si="42"/>
        <v>0</v>
      </c>
      <c r="KS49" s="284">
        <f t="shared" si="43"/>
        <v>0</v>
      </c>
      <c r="KT49" s="285">
        <f t="shared" si="44"/>
        <v>0</v>
      </c>
      <c r="KU49" s="4"/>
      <c r="KV49" s="4"/>
      <c r="KW49" s="287" t="s">
        <v>300</v>
      </c>
      <c r="KX49" s="365">
        <v>160</v>
      </c>
      <c r="KY49" s="335"/>
      <c r="KZ49" s="180"/>
      <c r="LA49" s="282">
        <f t="shared" si="45"/>
        <v>0</v>
      </c>
      <c r="LB49" s="285">
        <f t="shared" si="53"/>
        <v>0</v>
      </c>
      <c r="LC49" s="284">
        <f t="shared" si="46"/>
        <v>0</v>
      </c>
      <c r="LD49" s="285">
        <f t="shared" si="54"/>
        <v>0</v>
      </c>
      <c r="LE49" s="297"/>
      <c r="LF49" s="4"/>
      <c r="LG49" s="4"/>
      <c r="LH49" s="278">
        <f t="shared" si="55"/>
        <v>0</v>
      </c>
      <c r="LI49" s="279">
        <f t="shared" si="56"/>
        <v>0</v>
      </c>
      <c r="LJ49" s="284">
        <f t="shared" si="57"/>
        <v>0</v>
      </c>
      <c r="LK49" s="285">
        <f t="shared" si="58"/>
        <v>0</v>
      </c>
      <c r="LL49" s="280">
        <f t="shared" si="59"/>
        <v>0</v>
      </c>
      <c r="LM49" s="281">
        <f t="shared" si="60"/>
        <v>0</v>
      </c>
      <c r="LN49" s="284">
        <f t="shared" si="61"/>
        <v>0</v>
      </c>
      <c r="LO49" s="283">
        <f t="shared" si="62"/>
        <v>0</v>
      </c>
      <c r="LP49" s="420">
        <f t="shared" si="48"/>
        <v>0</v>
      </c>
      <c r="LQ49" s="382">
        <f t="shared" si="49"/>
        <v>0</v>
      </c>
      <c r="LR49" s="423" t="s">
        <v>343</v>
      </c>
      <c r="LS49" s="387" t="s">
        <v>343</v>
      </c>
      <c r="LT49" s="420">
        <f t="shared" si="50"/>
        <v>0</v>
      </c>
      <c r="LU49" s="382">
        <f t="shared" si="51"/>
        <v>0</v>
      </c>
      <c r="LX49" s="4"/>
    </row>
    <row r="50" spans="1:342" s="28" customFormat="1" ht="15" hidden="1" customHeight="1" x14ac:dyDescent="0.25">
      <c r="A50" s="26"/>
      <c r="B50" s="121"/>
      <c r="C50" s="604"/>
      <c r="D50" s="605"/>
      <c r="E50" s="609"/>
      <c r="F50" s="607"/>
      <c r="G50" s="608"/>
      <c r="H50" s="122"/>
      <c r="I50" s="115">
        <f>INT(ROUND(F50,2)*(IF(RIGHT(G50,1)="*",data!$J$3*H50+(IF(H50&gt;0, data!$K$3,0)),(IF(G50&gt;0,data!$J$3*RIGHT(G50,5)+data!$K$3,0)))))</f>
        <v>0</v>
      </c>
      <c r="J50" s="115"/>
      <c r="K50" s="560"/>
      <c r="L50" s="553"/>
      <c r="M50" s="115">
        <f>INT(ROUND(F50,2)*(IF(J50&gt;0,(IF(K50="ano",data!$J$6,0)),0)))</f>
        <v>0</v>
      </c>
      <c r="N50" s="117"/>
      <c r="O50" s="126"/>
      <c r="P50" s="26"/>
      <c r="Q50" s="119" t="str">
        <f t="shared" ref="Q50:Q113" si="63">IF(O50&gt;0,1,"")</f>
        <v/>
      </c>
      <c r="R50" s="120" t="s">
        <v>343</v>
      </c>
      <c r="S50" s="391" t="str">
        <f t="shared" ref="S50:S113" si="64">Q50</f>
        <v/>
      </c>
      <c r="V50" s="26">
        <f>IF(OR(G50=data!$I$18,G50=data!$I$19,G50=data!$I$20,G50=data!$I$21,G50=data!$I$22,G50=data!$I$23,G50=data!$I$24,G50=data!$I$25,G50=data!$I$26,G50=data!$I$27,G50=data!$I$28,G50=data!$I$29,G50=data!$I$30,G50=data!$I$31,G50=data!$I$32,G50=data!$I$33,G50=data!$I$34,G50=data!$I$35,G50=data!$I$36,G50=data!$I$37,G50=data!$I$38,G50=data!$I$39,G50=data!$I$40,G50=data!$I$41,G50=data!$I$42,G50=data!$I$43,G50=data!$I$44),1,0)</f>
        <v>0</v>
      </c>
      <c r="W50" s="26"/>
      <c r="X50" s="176" t="s">
        <v>300</v>
      </c>
      <c r="Y50" s="10"/>
      <c r="Z50" s="10"/>
      <c r="AA50" s="578">
        <v>160</v>
      </c>
      <c r="AB50" s="579"/>
      <c r="AC50" s="580"/>
      <c r="AD50" s="578">
        <v>160</v>
      </c>
      <c r="AE50" s="579"/>
      <c r="AF50" s="580"/>
      <c r="AG50" s="578">
        <v>160</v>
      </c>
      <c r="AH50" s="579"/>
      <c r="AI50" s="580"/>
      <c r="AJ50" s="578">
        <v>160</v>
      </c>
      <c r="AK50" s="579"/>
      <c r="AL50" s="580"/>
      <c r="AM50" s="578">
        <v>160</v>
      </c>
      <c r="AN50" s="579"/>
      <c r="AO50" s="580"/>
      <c r="AP50" s="578">
        <v>160</v>
      </c>
      <c r="AQ50" s="579"/>
      <c r="AR50" s="580"/>
      <c r="AS50" s="578">
        <v>160</v>
      </c>
      <c r="AT50" s="579"/>
      <c r="AU50" s="580"/>
      <c r="AV50" s="578">
        <v>160</v>
      </c>
      <c r="AW50" s="579"/>
      <c r="AX50" s="580"/>
      <c r="AY50" s="578">
        <v>160</v>
      </c>
      <c r="AZ50" s="579"/>
      <c r="BA50" s="580"/>
      <c r="BB50" s="578">
        <v>160</v>
      </c>
      <c r="BC50" s="579"/>
      <c r="BD50" s="580"/>
      <c r="BE50" s="578">
        <v>160</v>
      </c>
      <c r="BF50" s="579"/>
      <c r="BG50" s="580"/>
      <c r="BH50" s="578">
        <v>160</v>
      </c>
      <c r="BI50" s="579"/>
      <c r="BJ50" s="580"/>
      <c r="BK50" s="374">
        <f t="shared" si="9"/>
        <v>0</v>
      </c>
      <c r="BL50" s="285">
        <f t="shared" si="10"/>
        <v>0</v>
      </c>
      <c r="BM50" s="284">
        <f t="shared" si="11"/>
        <v>0</v>
      </c>
      <c r="BN50" s="285">
        <f t="shared" si="12"/>
        <v>0</v>
      </c>
      <c r="BO50" s="23"/>
      <c r="BP50" s="23"/>
      <c r="BQ50" s="177">
        <v>160</v>
      </c>
      <c r="BR50" s="591"/>
      <c r="BS50" s="178"/>
      <c r="BT50" s="177">
        <v>160</v>
      </c>
      <c r="BU50" s="591"/>
      <c r="BV50" s="178"/>
      <c r="BW50" s="177">
        <v>160</v>
      </c>
      <c r="BX50" s="591"/>
      <c r="BY50" s="178"/>
      <c r="BZ50" s="177">
        <v>160</v>
      </c>
      <c r="CA50" s="591"/>
      <c r="CB50" s="178"/>
      <c r="CC50" s="177">
        <v>160</v>
      </c>
      <c r="CD50" s="591"/>
      <c r="CE50" s="178"/>
      <c r="CF50" s="177">
        <v>160</v>
      </c>
      <c r="CG50" s="591"/>
      <c r="CH50" s="178"/>
      <c r="CI50" s="177">
        <v>160</v>
      </c>
      <c r="CJ50" s="591"/>
      <c r="CK50" s="178"/>
      <c r="CL50" s="177">
        <v>160</v>
      </c>
      <c r="CM50" s="591"/>
      <c r="CN50" s="178"/>
      <c r="CO50" s="282">
        <f t="shared" si="13"/>
        <v>0</v>
      </c>
      <c r="CP50" s="283">
        <f t="shared" si="14"/>
        <v>0</v>
      </c>
      <c r="CQ50" s="284">
        <f t="shared" si="15"/>
        <v>0</v>
      </c>
      <c r="CR50" s="285">
        <f t="shared" si="16"/>
        <v>0</v>
      </c>
      <c r="CS50" s="23"/>
      <c r="CT50" s="23"/>
      <c r="CU50" s="177">
        <v>160</v>
      </c>
      <c r="CV50" s="591"/>
      <c r="CW50" s="178"/>
      <c r="CX50" s="177">
        <v>160</v>
      </c>
      <c r="CY50" s="591"/>
      <c r="CZ50" s="178"/>
      <c r="DA50" s="177">
        <v>160</v>
      </c>
      <c r="DB50" s="591"/>
      <c r="DC50" s="178"/>
      <c r="DD50" s="177">
        <v>160</v>
      </c>
      <c r="DE50" s="591"/>
      <c r="DF50" s="178"/>
      <c r="DG50" s="177">
        <v>160</v>
      </c>
      <c r="DH50" s="591"/>
      <c r="DI50" s="178"/>
      <c r="DJ50" s="177">
        <v>160</v>
      </c>
      <c r="DK50" s="591"/>
      <c r="DL50" s="178"/>
      <c r="DM50" s="177">
        <v>160</v>
      </c>
      <c r="DN50" s="591"/>
      <c r="DO50" s="178"/>
      <c r="DP50" s="177">
        <v>160</v>
      </c>
      <c r="DQ50" s="591"/>
      <c r="DR50" s="178"/>
      <c r="DS50" s="282">
        <f t="shared" si="17"/>
        <v>0</v>
      </c>
      <c r="DT50" s="283">
        <f t="shared" si="18"/>
        <v>0</v>
      </c>
      <c r="DU50" s="284">
        <f t="shared" si="19"/>
        <v>0</v>
      </c>
      <c r="DV50" s="285">
        <f t="shared" si="20"/>
        <v>0</v>
      </c>
      <c r="DW50" s="23"/>
      <c r="DX50" s="23"/>
      <c r="DY50" s="177">
        <v>160</v>
      </c>
      <c r="DZ50" s="591"/>
      <c r="EA50" s="178"/>
      <c r="EB50" s="177">
        <v>160</v>
      </c>
      <c r="EC50" s="591"/>
      <c r="ED50" s="178"/>
      <c r="EE50" s="177">
        <v>160</v>
      </c>
      <c r="EF50" s="591"/>
      <c r="EG50" s="178"/>
      <c r="EH50" s="177">
        <v>160</v>
      </c>
      <c r="EI50" s="591"/>
      <c r="EJ50" s="178"/>
      <c r="EK50" s="177">
        <v>160</v>
      </c>
      <c r="EL50" s="591"/>
      <c r="EM50" s="178"/>
      <c r="EN50" s="177">
        <v>160</v>
      </c>
      <c r="EO50" s="591"/>
      <c r="EP50" s="178"/>
      <c r="EQ50" s="177">
        <v>160</v>
      </c>
      <c r="ER50" s="591"/>
      <c r="ES50" s="178"/>
      <c r="ET50" s="177">
        <v>160</v>
      </c>
      <c r="EU50" s="591"/>
      <c r="EV50" s="178"/>
      <c r="EW50" s="282">
        <f t="shared" si="21"/>
        <v>0</v>
      </c>
      <c r="EX50" s="283">
        <f t="shared" si="22"/>
        <v>0</v>
      </c>
      <c r="EY50" s="284">
        <f t="shared" si="23"/>
        <v>0</v>
      </c>
      <c r="EZ50" s="285">
        <f t="shared" si="24"/>
        <v>0</v>
      </c>
      <c r="FA50" s="23"/>
      <c r="FB50" s="23"/>
      <c r="FC50" s="177">
        <v>160</v>
      </c>
      <c r="FD50" s="591"/>
      <c r="FE50" s="178"/>
      <c r="FF50" s="177">
        <v>160</v>
      </c>
      <c r="FG50" s="591"/>
      <c r="FH50" s="178"/>
      <c r="FI50" s="177">
        <v>160</v>
      </c>
      <c r="FJ50" s="591"/>
      <c r="FK50" s="178"/>
      <c r="FL50" s="177">
        <v>160</v>
      </c>
      <c r="FM50" s="591"/>
      <c r="FN50" s="178"/>
      <c r="FO50" s="177">
        <v>160</v>
      </c>
      <c r="FP50" s="591"/>
      <c r="FQ50" s="178"/>
      <c r="FR50" s="177">
        <v>160</v>
      </c>
      <c r="FS50" s="591"/>
      <c r="FT50" s="178"/>
      <c r="FU50" s="177">
        <v>160</v>
      </c>
      <c r="FV50" s="591"/>
      <c r="FW50" s="178"/>
      <c r="FX50" s="177">
        <v>160</v>
      </c>
      <c r="FY50" s="591"/>
      <c r="FZ50" s="178"/>
      <c r="GA50" s="282">
        <f t="shared" si="25"/>
        <v>0</v>
      </c>
      <c r="GB50" s="283">
        <f t="shared" si="26"/>
        <v>0</v>
      </c>
      <c r="GC50" s="284">
        <f t="shared" si="27"/>
        <v>0</v>
      </c>
      <c r="GD50" s="285">
        <f t="shared" si="28"/>
        <v>0</v>
      </c>
      <c r="GE50" s="23"/>
      <c r="GF50" s="23"/>
      <c r="GG50" s="177">
        <v>160</v>
      </c>
      <c r="GH50" s="591"/>
      <c r="GI50" s="178"/>
      <c r="GJ50" s="177">
        <v>160</v>
      </c>
      <c r="GK50" s="591"/>
      <c r="GL50" s="178"/>
      <c r="GM50" s="177">
        <v>160</v>
      </c>
      <c r="GN50" s="591"/>
      <c r="GO50" s="178"/>
      <c r="GP50" s="177">
        <v>160</v>
      </c>
      <c r="GQ50" s="591"/>
      <c r="GR50" s="178"/>
      <c r="GS50" s="177">
        <v>160</v>
      </c>
      <c r="GT50" s="591"/>
      <c r="GU50" s="178"/>
      <c r="GV50" s="177">
        <v>160</v>
      </c>
      <c r="GW50" s="591"/>
      <c r="GX50" s="178"/>
      <c r="GY50" s="177">
        <v>160</v>
      </c>
      <c r="GZ50" s="591"/>
      <c r="HA50" s="178"/>
      <c r="HB50" s="177">
        <v>160</v>
      </c>
      <c r="HC50" s="591"/>
      <c r="HD50" s="178"/>
      <c r="HE50" s="282">
        <f t="shared" si="29"/>
        <v>0</v>
      </c>
      <c r="HF50" s="283">
        <f t="shared" si="30"/>
        <v>0</v>
      </c>
      <c r="HG50" s="284">
        <f t="shared" si="31"/>
        <v>0</v>
      </c>
      <c r="HH50" s="285">
        <f t="shared" si="32"/>
        <v>0</v>
      </c>
      <c r="HI50" s="23"/>
      <c r="HJ50" s="23"/>
      <c r="HK50" s="177">
        <v>160</v>
      </c>
      <c r="HL50" s="591"/>
      <c r="HM50" s="178"/>
      <c r="HN50" s="177">
        <v>160</v>
      </c>
      <c r="HO50" s="591"/>
      <c r="HP50" s="178"/>
      <c r="HQ50" s="177">
        <v>160</v>
      </c>
      <c r="HR50" s="591"/>
      <c r="HS50" s="178"/>
      <c r="HT50" s="177">
        <v>160</v>
      </c>
      <c r="HU50" s="591"/>
      <c r="HV50" s="178"/>
      <c r="HW50" s="177">
        <v>160</v>
      </c>
      <c r="HX50" s="591"/>
      <c r="HY50" s="178"/>
      <c r="HZ50" s="177">
        <v>160</v>
      </c>
      <c r="IA50" s="591"/>
      <c r="IB50" s="178"/>
      <c r="IC50" s="177">
        <v>160</v>
      </c>
      <c r="ID50" s="591"/>
      <c r="IE50" s="178"/>
      <c r="IF50" s="177">
        <v>160</v>
      </c>
      <c r="IG50" s="591"/>
      <c r="IH50" s="178"/>
      <c r="II50" s="282">
        <f t="shared" si="33"/>
        <v>0</v>
      </c>
      <c r="IJ50" s="283">
        <f t="shared" si="34"/>
        <v>0</v>
      </c>
      <c r="IK50" s="284">
        <f t="shared" si="35"/>
        <v>0</v>
      </c>
      <c r="IL50" s="285">
        <f t="shared" si="36"/>
        <v>0</v>
      </c>
      <c r="IM50" s="23"/>
      <c r="IN50" s="23"/>
      <c r="IO50" s="177">
        <v>160</v>
      </c>
      <c r="IP50" s="591"/>
      <c r="IQ50" s="178"/>
      <c r="IR50" s="177">
        <v>160</v>
      </c>
      <c r="IS50" s="591"/>
      <c r="IT50" s="178"/>
      <c r="IU50" s="177">
        <v>160</v>
      </c>
      <c r="IV50" s="591"/>
      <c r="IW50" s="178"/>
      <c r="IX50" s="177">
        <v>160</v>
      </c>
      <c r="IY50" s="591"/>
      <c r="IZ50" s="178"/>
      <c r="JA50" s="177">
        <v>160</v>
      </c>
      <c r="JB50" s="591"/>
      <c r="JC50" s="178"/>
      <c r="JD50" s="177">
        <v>160</v>
      </c>
      <c r="JE50" s="591"/>
      <c r="JF50" s="178"/>
      <c r="JG50" s="177">
        <v>160</v>
      </c>
      <c r="JH50" s="591"/>
      <c r="JI50" s="178"/>
      <c r="JJ50" s="177">
        <v>160</v>
      </c>
      <c r="JK50" s="591"/>
      <c r="JL50" s="178"/>
      <c r="JM50" s="282">
        <f t="shared" si="37"/>
        <v>0</v>
      </c>
      <c r="JN50" s="283">
        <f t="shared" si="38"/>
        <v>0</v>
      </c>
      <c r="JO50" s="284">
        <f t="shared" si="39"/>
        <v>0</v>
      </c>
      <c r="JP50" s="285">
        <f t="shared" si="40"/>
        <v>0</v>
      </c>
      <c r="JQ50" s="23"/>
      <c r="JR50" s="23"/>
      <c r="JS50" s="177">
        <v>160</v>
      </c>
      <c r="JT50" s="591"/>
      <c r="JU50" s="178"/>
      <c r="JV50" s="177">
        <v>160</v>
      </c>
      <c r="JW50" s="591"/>
      <c r="JX50" s="178"/>
      <c r="JY50" s="177">
        <v>160</v>
      </c>
      <c r="JZ50" s="591"/>
      <c r="KA50" s="178"/>
      <c r="KB50" s="177">
        <v>160</v>
      </c>
      <c r="KC50" s="591"/>
      <c r="KD50" s="178"/>
      <c r="KE50" s="177">
        <v>160</v>
      </c>
      <c r="KF50" s="591"/>
      <c r="KG50" s="178"/>
      <c r="KH50" s="177">
        <v>160</v>
      </c>
      <c r="KI50" s="591"/>
      <c r="KJ50" s="178"/>
      <c r="KK50" s="177">
        <v>160</v>
      </c>
      <c r="KL50" s="591"/>
      <c r="KM50" s="178"/>
      <c r="KN50" s="177">
        <v>160</v>
      </c>
      <c r="KO50" s="591"/>
      <c r="KP50" s="178"/>
      <c r="KQ50" s="282">
        <f t="shared" si="41"/>
        <v>0</v>
      </c>
      <c r="KR50" s="283">
        <f t="shared" si="42"/>
        <v>0</v>
      </c>
      <c r="KS50" s="284">
        <f t="shared" si="43"/>
        <v>0</v>
      </c>
      <c r="KT50" s="285">
        <f t="shared" si="44"/>
        <v>0</v>
      </c>
      <c r="KU50" s="23"/>
      <c r="KV50" s="23"/>
      <c r="KW50" s="589" t="s">
        <v>300</v>
      </c>
      <c r="KX50" s="595">
        <v>160</v>
      </c>
      <c r="KY50" s="591"/>
      <c r="KZ50" s="178"/>
      <c r="LA50" s="282">
        <f t="shared" si="45"/>
        <v>0</v>
      </c>
      <c r="LB50" s="285">
        <f t="shared" si="53"/>
        <v>0</v>
      </c>
      <c r="LC50" s="284">
        <f t="shared" si="46"/>
        <v>0</v>
      </c>
      <c r="LD50" s="285">
        <f t="shared" si="54"/>
        <v>0</v>
      </c>
      <c r="LE50" s="592"/>
      <c r="LF50" s="23"/>
      <c r="LG50" s="23"/>
      <c r="LH50" s="278">
        <f t="shared" si="55"/>
        <v>0</v>
      </c>
      <c r="LI50" s="279">
        <f t="shared" si="56"/>
        <v>0</v>
      </c>
      <c r="LJ50" s="284">
        <f t="shared" si="57"/>
        <v>0</v>
      </c>
      <c r="LK50" s="285">
        <f t="shared" si="58"/>
        <v>0</v>
      </c>
      <c r="LL50" s="280">
        <f t="shared" si="59"/>
        <v>0</v>
      </c>
      <c r="LM50" s="281">
        <f t="shared" si="60"/>
        <v>0</v>
      </c>
      <c r="LN50" s="284">
        <f t="shared" si="61"/>
        <v>0</v>
      </c>
      <c r="LO50" s="283">
        <f t="shared" si="62"/>
        <v>0</v>
      </c>
      <c r="LP50" s="420">
        <f t="shared" si="48"/>
        <v>0</v>
      </c>
      <c r="LQ50" s="382">
        <f t="shared" si="49"/>
        <v>0</v>
      </c>
      <c r="LR50" s="423" t="s">
        <v>343</v>
      </c>
      <c r="LS50" s="387" t="s">
        <v>343</v>
      </c>
      <c r="LT50" s="420">
        <f t="shared" si="50"/>
        <v>0</v>
      </c>
      <c r="LU50" s="382">
        <f t="shared" si="51"/>
        <v>0</v>
      </c>
      <c r="LV50" s="26"/>
      <c r="LW50" s="26"/>
      <c r="LX50" s="23"/>
      <c r="MD50" s="26"/>
    </row>
    <row r="51" spans="1:342" s="26" customFormat="1" ht="16.5" customHeight="1" x14ac:dyDescent="0.25">
      <c r="B51" s="121" t="s">
        <v>32</v>
      </c>
      <c r="C51" s="1064"/>
      <c r="D51" s="1065"/>
      <c r="E51" s="327"/>
      <c r="F51" s="328"/>
      <c r="G51" s="329"/>
      <c r="H51" s="125"/>
      <c r="I51" s="115">
        <f>INT(ROUND(F51,2)*(IF(RIGHT(G51,1)="*",data!$J$3*H51+(IF(H51&gt;0, data!$K$3,0)),(IF(G51&gt;0,data!$J$3*RIGHT(G51,5)+data!$K$3,0)))))</f>
        <v>0</v>
      </c>
      <c r="J51" s="115">
        <f>IF(E51&gt;0,I51*E51,0)</f>
        <v>0</v>
      </c>
      <c r="K51" s="323"/>
      <c r="L51" s="322"/>
      <c r="M51" s="115">
        <f>INT(ROUND(F51,2)*(IF(J51&gt;0,(IF(K51="ano",data!$J$6,0)),0)))</f>
        <v>0</v>
      </c>
      <c r="N51" s="117">
        <f>IF(L51&gt;E51,M51*E51,M51*L51)</f>
        <v>0</v>
      </c>
      <c r="O51" s="126">
        <f>J51+N51</f>
        <v>0</v>
      </c>
      <c r="Q51" s="119" t="str">
        <f t="shared" si="63"/>
        <v/>
      </c>
      <c r="R51" s="120" t="s">
        <v>343</v>
      </c>
      <c r="S51" s="391" t="str">
        <f t="shared" si="64"/>
        <v/>
      </c>
      <c r="T51" s="26">
        <f>IF(O51&gt;0,IF(ISTEXT(C51)=TRUE,0,1),0)</f>
        <v>0</v>
      </c>
      <c r="U51" s="26">
        <f>IF(H51&gt;0,IF(RIGHT(G51,1)="*",0,1),0)</f>
        <v>0</v>
      </c>
      <c r="V51" s="26">
        <f>IF(OR(G51=data!$I$18,G51=data!$I$19,G51=data!$I$20,G51=data!$I$21,G51=data!$I$22,G51=data!$I$23,G51=data!$I$24,G51=data!$I$25,G51=data!$I$26,G51=data!$I$27,G51=data!$I$28,G51=data!$I$29,G51=data!$I$30,G51=data!$I$31,G51=data!$I$32,G51=data!$I$33,G51=data!$I$34,G51=data!$I$35,G51=data!$I$36,G51=data!$I$37,G51=data!$I$38,G51=data!$I$39,G51=data!$I$40,G51=data!$I$41,G51=data!$I$42,G51=data!$I$43,G51=data!$I$44),1,0)</f>
        <v>0</v>
      </c>
      <c r="X51" s="179" t="s">
        <v>300</v>
      </c>
      <c r="Y51" s="10"/>
      <c r="Z51" s="10"/>
      <c r="AA51" s="171">
        <v>160</v>
      </c>
      <c r="AB51" s="336"/>
      <c r="AC51" s="227"/>
      <c r="AD51" s="171">
        <v>160</v>
      </c>
      <c r="AE51" s="336"/>
      <c r="AF51" s="227"/>
      <c r="AG51" s="171">
        <v>160</v>
      </c>
      <c r="AH51" s="336"/>
      <c r="AI51" s="227"/>
      <c r="AJ51" s="171">
        <v>160</v>
      </c>
      <c r="AK51" s="336"/>
      <c r="AL51" s="227"/>
      <c r="AM51" s="171">
        <v>160</v>
      </c>
      <c r="AN51" s="336"/>
      <c r="AO51" s="227"/>
      <c r="AP51" s="171">
        <v>160</v>
      </c>
      <c r="AQ51" s="336"/>
      <c r="AR51" s="227"/>
      <c r="AS51" s="171">
        <v>160</v>
      </c>
      <c r="AT51" s="336"/>
      <c r="AU51" s="227"/>
      <c r="AV51" s="171">
        <v>160</v>
      </c>
      <c r="AW51" s="336"/>
      <c r="AX51" s="227"/>
      <c r="AY51" s="171">
        <v>160</v>
      </c>
      <c r="AZ51" s="336"/>
      <c r="BA51" s="227"/>
      <c r="BB51" s="171">
        <v>160</v>
      </c>
      <c r="BC51" s="336"/>
      <c r="BD51" s="227"/>
      <c r="BE51" s="171">
        <v>160</v>
      </c>
      <c r="BF51" s="336"/>
      <c r="BG51" s="227"/>
      <c r="BH51" s="171">
        <v>160</v>
      </c>
      <c r="BI51" s="336"/>
      <c r="BJ51" s="227"/>
      <c r="BK51" s="374">
        <f t="shared" si="9"/>
        <v>0</v>
      </c>
      <c r="BL51" s="285">
        <f t="shared" si="10"/>
        <v>0</v>
      </c>
      <c r="BM51" s="284">
        <f t="shared" si="11"/>
        <v>0</v>
      </c>
      <c r="BN51" s="285">
        <f t="shared" si="12"/>
        <v>0</v>
      </c>
      <c r="BO51" s="4"/>
      <c r="BP51" s="4"/>
      <c r="BQ51" s="167">
        <v>160</v>
      </c>
      <c r="BR51" s="335"/>
      <c r="BS51" s="180"/>
      <c r="BT51" s="167">
        <v>160</v>
      </c>
      <c r="BU51" s="335"/>
      <c r="BV51" s="180"/>
      <c r="BW51" s="167">
        <v>160</v>
      </c>
      <c r="BX51" s="335"/>
      <c r="BY51" s="180"/>
      <c r="BZ51" s="167">
        <v>160</v>
      </c>
      <c r="CA51" s="335"/>
      <c r="CB51" s="180"/>
      <c r="CC51" s="167">
        <v>160</v>
      </c>
      <c r="CD51" s="335"/>
      <c r="CE51" s="180"/>
      <c r="CF51" s="167">
        <v>160</v>
      </c>
      <c r="CG51" s="335"/>
      <c r="CH51" s="180"/>
      <c r="CI51" s="167">
        <v>160</v>
      </c>
      <c r="CJ51" s="335"/>
      <c r="CK51" s="180"/>
      <c r="CL51" s="167">
        <v>160</v>
      </c>
      <c r="CM51" s="335"/>
      <c r="CN51" s="180"/>
      <c r="CO51" s="282">
        <f t="shared" si="13"/>
        <v>0</v>
      </c>
      <c r="CP51" s="283">
        <f t="shared" si="14"/>
        <v>0</v>
      </c>
      <c r="CQ51" s="284">
        <f t="shared" si="15"/>
        <v>0</v>
      </c>
      <c r="CR51" s="285">
        <f t="shared" si="16"/>
        <v>0</v>
      </c>
      <c r="CS51" s="4"/>
      <c r="CT51" s="4"/>
      <c r="CU51" s="167">
        <v>160</v>
      </c>
      <c r="CV51" s="335"/>
      <c r="CW51" s="180"/>
      <c r="CX51" s="167">
        <v>160</v>
      </c>
      <c r="CY51" s="335"/>
      <c r="CZ51" s="180"/>
      <c r="DA51" s="167">
        <v>160</v>
      </c>
      <c r="DB51" s="335"/>
      <c r="DC51" s="180"/>
      <c r="DD51" s="167">
        <v>160</v>
      </c>
      <c r="DE51" s="335"/>
      <c r="DF51" s="180"/>
      <c r="DG51" s="167">
        <v>160</v>
      </c>
      <c r="DH51" s="335"/>
      <c r="DI51" s="180"/>
      <c r="DJ51" s="167">
        <v>160</v>
      </c>
      <c r="DK51" s="335"/>
      <c r="DL51" s="180"/>
      <c r="DM51" s="167">
        <v>160</v>
      </c>
      <c r="DN51" s="335"/>
      <c r="DO51" s="180"/>
      <c r="DP51" s="167">
        <v>160</v>
      </c>
      <c r="DQ51" s="335"/>
      <c r="DR51" s="180"/>
      <c r="DS51" s="282">
        <f t="shared" si="17"/>
        <v>0</v>
      </c>
      <c r="DT51" s="283">
        <f t="shared" si="18"/>
        <v>0</v>
      </c>
      <c r="DU51" s="284">
        <f t="shared" si="19"/>
        <v>0</v>
      </c>
      <c r="DV51" s="285">
        <f t="shared" si="20"/>
        <v>0</v>
      </c>
      <c r="DW51" s="4"/>
      <c r="DX51" s="4"/>
      <c r="DY51" s="167">
        <v>160</v>
      </c>
      <c r="DZ51" s="335"/>
      <c r="EA51" s="180"/>
      <c r="EB51" s="167">
        <v>160</v>
      </c>
      <c r="EC51" s="335"/>
      <c r="ED51" s="180"/>
      <c r="EE51" s="167">
        <v>160</v>
      </c>
      <c r="EF51" s="335"/>
      <c r="EG51" s="180"/>
      <c r="EH51" s="167">
        <v>160</v>
      </c>
      <c r="EI51" s="335"/>
      <c r="EJ51" s="180"/>
      <c r="EK51" s="167">
        <v>160</v>
      </c>
      <c r="EL51" s="335"/>
      <c r="EM51" s="180"/>
      <c r="EN51" s="167">
        <v>160</v>
      </c>
      <c r="EO51" s="335"/>
      <c r="EP51" s="180"/>
      <c r="EQ51" s="167">
        <v>160</v>
      </c>
      <c r="ER51" s="335"/>
      <c r="ES51" s="180"/>
      <c r="ET51" s="167">
        <v>160</v>
      </c>
      <c r="EU51" s="335"/>
      <c r="EV51" s="180"/>
      <c r="EW51" s="282">
        <f t="shared" si="21"/>
        <v>0</v>
      </c>
      <c r="EX51" s="283">
        <f t="shared" si="22"/>
        <v>0</v>
      </c>
      <c r="EY51" s="284">
        <f t="shared" si="23"/>
        <v>0</v>
      </c>
      <c r="EZ51" s="285">
        <f t="shared" si="24"/>
        <v>0</v>
      </c>
      <c r="FA51" s="4"/>
      <c r="FB51" s="4"/>
      <c r="FC51" s="167">
        <v>160</v>
      </c>
      <c r="FD51" s="335"/>
      <c r="FE51" s="180"/>
      <c r="FF51" s="167">
        <v>160</v>
      </c>
      <c r="FG51" s="335"/>
      <c r="FH51" s="180"/>
      <c r="FI51" s="167">
        <v>160</v>
      </c>
      <c r="FJ51" s="335"/>
      <c r="FK51" s="180"/>
      <c r="FL51" s="167">
        <v>160</v>
      </c>
      <c r="FM51" s="335"/>
      <c r="FN51" s="180"/>
      <c r="FO51" s="167">
        <v>160</v>
      </c>
      <c r="FP51" s="335"/>
      <c r="FQ51" s="180"/>
      <c r="FR51" s="167">
        <v>160</v>
      </c>
      <c r="FS51" s="335"/>
      <c r="FT51" s="180"/>
      <c r="FU51" s="167">
        <v>160</v>
      </c>
      <c r="FV51" s="335"/>
      <c r="FW51" s="180"/>
      <c r="FX51" s="167">
        <v>160</v>
      </c>
      <c r="FY51" s="335"/>
      <c r="FZ51" s="180"/>
      <c r="GA51" s="282">
        <f t="shared" si="25"/>
        <v>0</v>
      </c>
      <c r="GB51" s="283">
        <f t="shared" si="26"/>
        <v>0</v>
      </c>
      <c r="GC51" s="284">
        <f t="shared" si="27"/>
        <v>0</v>
      </c>
      <c r="GD51" s="285">
        <f t="shared" si="28"/>
        <v>0</v>
      </c>
      <c r="GE51" s="4"/>
      <c r="GF51" s="4"/>
      <c r="GG51" s="167">
        <v>160</v>
      </c>
      <c r="GH51" s="335"/>
      <c r="GI51" s="180"/>
      <c r="GJ51" s="167">
        <v>160</v>
      </c>
      <c r="GK51" s="335"/>
      <c r="GL51" s="180"/>
      <c r="GM51" s="167">
        <v>160</v>
      </c>
      <c r="GN51" s="335"/>
      <c r="GO51" s="180"/>
      <c r="GP51" s="167">
        <v>160</v>
      </c>
      <c r="GQ51" s="335"/>
      <c r="GR51" s="180"/>
      <c r="GS51" s="167">
        <v>160</v>
      </c>
      <c r="GT51" s="335"/>
      <c r="GU51" s="180"/>
      <c r="GV51" s="167">
        <v>160</v>
      </c>
      <c r="GW51" s="335"/>
      <c r="GX51" s="180"/>
      <c r="GY51" s="167">
        <v>160</v>
      </c>
      <c r="GZ51" s="335"/>
      <c r="HA51" s="180"/>
      <c r="HB51" s="167">
        <v>160</v>
      </c>
      <c r="HC51" s="335"/>
      <c r="HD51" s="180"/>
      <c r="HE51" s="282">
        <f t="shared" si="29"/>
        <v>0</v>
      </c>
      <c r="HF51" s="283">
        <f t="shared" si="30"/>
        <v>0</v>
      </c>
      <c r="HG51" s="284">
        <f t="shared" si="31"/>
        <v>0</v>
      </c>
      <c r="HH51" s="285">
        <f t="shared" si="32"/>
        <v>0</v>
      </c>
      <c r="HI51" s="4"/>
      <c r="HJ51" s="4"/>
      <c r="HK51" s="167">
        <v>160</v>
      </c>
      <c r="HL51" s="335"/>
      <c r="HM51" s="180"/>
      <c r="HN51" s="167">
        <v>160</v>
      </c>
      <c r="HO51" s="335"/>
      <c r="HP51" s="180"/>
      <c r="HQ51" s="167">
        <v>160</v>
      </c>
      <c r="HR51" s="335"/>
      <c r="HS51" s="180"/>
      <c r="HT51" s="167">
        <v>160</v>
      </c>
      <c r="HU51" s="335"/>
      <c r="HV51" s="180"/>
      <c r="HW51" s="167">
        <v>160</v>
      </c>
      <c r="HX51" s="335"/>
      <c r="HY51" s="180"/>
      <c r="HZ51" s="167">
        <v>160</v>
      </c>
      <c r="IA51" s="335"/>
      <c r="IB51" s="180"/>
      <c r="IC51" s="167">
        <v>160</v>
      </c>
      <c r="ID51" s="335"/>
      <c r="IE51" s="180"/>
      <c r="IF51" s="167">
        <v>160</v>
      </c>
      <c r="IG51" s="335"/>
      <c r="IH51" s="180"/>
      <c r="II51" s="282">
        <f t="shared" si="33"/>
        <v>0</v>
      </c>
      <c r="IJ51" s="283">
        <f t="shared" si="34"/>
        <v>0</v>
      </c>
      <c r="IK51" s="284">
        <f t="shared" si="35"/>
        <v>0</v>
      </c>
      <c r="IL51" s="285">
        <f t="shared" si="36"/>
        <v>0</v>
      </c>
      <c r="IM51" s="4"/>
      <c r="IN51" s="4"/>
      <c r="IO51" s="167">
        <v>160</v>
      </c>
      <c r="IP51" s="335"/>
      <c r="IQ51" s="180"/>
      <c r="IR51" s="167">
        <v>160</v>
      </c>
      <c r="IS51" s="335"/>
      <c r="IT51" s="180"/>
      <c r="IU51" s="167">
        <v>160</v>
      </c>
      <c r="IV51" s="335"/>
      <c r="IW51" s="180"/>
      <c r="IX51" s="167">
        <v>160</v>
      </c>
      <c r="IY51" s="335"/>
      <c r="IZ51" s="180"/>
      <c r="JA51" s="167">
        <v>160</v>
      </c>
      <c r="JB51" s="335"/>
      <c r="JC51" s="180"/>
      <c r="JD51" s="167">
        <v>160</v>
      </c>
      <c r="JE51" s="335"/>
      <c r="JF51" s="180"/>
      <c r="JG51" s="167">
        <v>160</v>
      </c>
      <c r="JH51" s="335"/>
      <c r="JI51" s="180"/>
      <c r="JJ51" s="167">
        <v>160</v>
      </c>
      <c r="JK51" s="335"/>
      <c r="JL51" s="180"/>
      <c r="JM51" s="282">
        <f t="shared" si="37"/>
        <v>0</v>
      </c>
      <c r="JN51" s="283">
        <f t="shared" si="38"/>
        <v>0</v>
      </c>
      <c r="JO51" s="284">
        <f t="shared" si="39"/>
        <v>0</v>
      </c>
      <c r="JP51" s="285">
        <f t="shared" si="40"/>
        <v>0</v>
      </c>
      <c r="JQ51" s="4"/>
      <c r="JR51" s="4"/>
      <c r="JS51" s="167">
        <v>160</v>
      </c>
      <c r="JT51" s="335"/>
      <c r="JU51" s="180"/>
      <c r="JV51" s="167">
        <v>160</v>
      </c>
      <c r="JW51" s="335"/>
      <c r="JX51" s="180"/>
      <c r="JY51" s="167">
        <v>160</v>
      </c>
      <c r="JZ51" s="335"/>
      <c r="KA51" s="180"/>
      <c r="KB51" s="167">
        <v>160</v>
      </c>
      <c r="KC51" s="335"/>
      <c r="KD51" s="180"/>
      <c r="KE51" s="167">
        <v>160</v>
      </c>
      <c r="KF51" s="335"/>
      <c r="KG51" s="180"/>
      <c r="KH51" s="167">
        <v>160</v>
      </c>
      <c r="KI51" s="335"/>
      <c r="KJ51" s="180"/>
      <c r="KK51" s="167">
        <v>160</v>
      </c>
      <c r="KL51" s="335"/>
      <c r="KM51" s="180"/>
      <c r="KN51" s="167">
        <v>160</v>
      </c>
      <c r="KO51" s="335"/>
      <c r="KP51" s="180"/>
      <c r="KQ51" s="282">
        <f t="shared" si="41"/>
        <v>0</v>
      </c>
      <c r="KR51" s="283">
        <f t="shared" si="42"/>
        <v>0</v>
      </c>
      <c r="KS51" s="284">
        <f t="shared" si="43"/>
        <v>0</v>
      </c>
      <c r="KT51" s="285">
        <f t="shared" si="44"/>
        <v>0</v>
      </c>
      <c r="KU51" s="4"/>
      <c r="KV51" s="4"/>
      <c r="KW51" s="287" t="s">
        <v>300</v>
      </c>
      <c r="KX51" s="365">
        <v>160</v>
      </c>
      <c r="KY51" s="335"/>
      <c r="KZ51" s="180"/>
      <c r="LA51" s="282">
        <f t="shared" si="45"/>
        <v>0</v>
      </c>
      <c r="LB51" s="285">
        <f t="shared" si="53"/>
        <v>0</v>
      </c>
      <c r="LC51" s="284">
        <f t="shared" si="46"/>
        <v>0</v>
      </c>
      <c r="LD51" s="285">
        <f t="shared" si="54"/>
        <v>0</v>
      </c>
      <c r="LE51" s="297"/>
      <c r="LF51" s="4"/>
      <c r="LG51" s="4"/>
      <c r="LH51" s="278">
        <f t="shared" si="55"/>
        <v>0</v>
      </c>
      <c r="LI51" s="279">
        <f t="shared" si="56"/>
        <v>0</v>
      </c>
      <c r="LJ51" s="284">
        <f t="shared" si="57"/>
        <v>0</v>
      </c>
      <c r="LK51" s="285">
        <f t="shared" si="58"/>
        <v>0</v>
      </c>
      <c r="LL51" s="280">
        <f t="shared" si="59"/>
        <v>0</v>
      </c>
      <c r="LM51" s="281">
        <f t="shared" si="60"/>
        <v>0</v>
      </c>
      <c r="LN51" s="284">
        <f t="shared" si="61"/>
        <v>0</v>
      </c>
      <c r="LO51" s="283">
        <f t="shared" si="62"/>
        <v>0</v>
      </c>
      <c r="LP51" s="420">
        <f t="shared" si="48"/>
        <v>0</v>
      </c>
      <c r="LQ51" s="382">
        <f t="shared" si="49"/>
        <v>0</v>
      </c>
      <c r="LR51" s="423" t="s">
        <v>343</v>
      </c>
      <c r="LS51" s="387" t="s">
        <v>343</v>
      </c>
      <c r="LT51" s="420">
        <f t="shared" si="50"/>
        <v>0</v>
      </c>
      <c r="LU51" s="382">
        <f t="shared" si="51"/>
        <v>0</v>
      </c>
      <c r="LX51" s="4"/>
    </row>
    <row r="52" spans="1:342" s="28" customFormat="1" ht="15" hidden="1" customHeight="1" x14ac:dyDescent="0.25">
      <c r="A52" s="26"/>
      <c r="B52" s="121"/>
      <c r="C52" s="604"/>
      <c r="D52" s="605"/>
      <c r="E52" s="609"/>
      <c r="F52" s="607"/>
      <c r="G52" s="608"/>
      <c r="H52" s="122"/>
      <c r="I52" s="115">
        <f>INT(ROUND(F52,2)*(IF(RIGHT(G52,1)="*",data!$J$3*H52+(IF(H52&gt;0, data!$K$3,0)),(IF(G52&gt;0,data!$J$3*RIGHT(G52,5)+data!$K$3,0)))))</f>
        <v>0</v>
      </c>
      <c r="J52" s="115"/>
      <c r="K52" s="560"/>
      <c r="L52" s="553"/>
      <c r="M52" s="115">
        <f>INT(ROUND(F52,2)*(IF(J52&gt;0,(IF(K52="ano",data!$J$6,0)),0)))</f>
        <v>0</v>
      </c>
      <c r="N52" s="117"/>
      <c r="O52" s="126"/>
      <c r="P52" s="26"/>
      <c r="Q52" s="119" t="str">
        <f t="shared" si="63"/>
        <v/>
      </c>
      <c r="R52" s="120" t="s">
        <v>343</v>
      </c>
      <c r="S52" s="391" t="str">
        <f t="shared" si="64"/>
        <v/>
      </c>
      <c r="V52" s="26">
        <f>IF(OR(G52=data!$I$18,G52=data!$I$19,G52=data!$I$20,G52=data!$I$21,G52=data!$I$22,G52=data!$I$23,G52=data!$I$24,G52=data!$I$25,G52=data!$I$26,G52=data!$I$27,G52=data!$I$28,G52=data!$I$29,G52=data!$I$30,G52=data!$I$31,G52=data!$I$32,G52=data!$I$33,G52=data!$I$34,G52=data!$I$35,G52=data!$I$36,G52=data!$I$37,G52=data!$I$38,G52=data!$I$39,G52=data!$I$40,G52=data!$I$41,G52=data!$I$42,G52=data!$I$43,G52=data!$I$44),1,0)</f>
        <v>0</v>
      </c>
      <c r="W52" s="26"/>
      <c r="X52" s="176" t="s">
        <v>300</v>
      </c>
      <c r="Y52" s="10"/>
      <c r="Z52" s="10"/>
      <c r="AA52" s="578">
        <v>160</v>
      </c>
      <c r="AB52" s="579"/>
      <c r="AC52" s="580"/>
      <c r="AD52" s="578">
        <v>160</v>
      </c>
      <c r="AE52" s="579"/>
      <c r="AF52" s="580"/>
      <c r="AG52" s="578">
        <v>160</v>
      </c>
      <c r="AH52" s="579"/>
      <c r="AI52" s="580"/>
      <c r="AJ52" s="578">
        <v>160</v>
      </c>
      <c r="AK52" s="579"/>
      <c r="AL52" s="580"/>
      <c r="AM52" s="578">
        <v>160</v>
      </c>
      <c r="AN52" s="579"/>
      <c r="AO52" s="580"/>
      <c r="AP52" s="578">
        <v>160</v>
      </c>
      <c r="AQ52" s="579"/>
      <c r="AR52" s="580"/>
      <c r="AS52" s="578">
        <v>160</v>
      </c>
      <c r="AT52" s="579"/>
      <c r="AU52" s="580"/>
      <c r="AV52" s="578">
        <v>160</v>
      </c>
      <c r="AW52" s="579"/>
      <c r="AX52" s="580"/>
      <c r="AY52" s="578">
        <v>160</v>
      </c>
      <c r="AZ52" s="579"/>
      <c r="BA52" s="580"/>
      <c r="BB52" s="578">
        <v>160</v>
      </c>
      <c r="BC52" s="579"/>
      <c r="BD52" s="580"/>
      <c r="BE52" s="578">
        <v>160</v>
      </c>
      <c r="BF52" s="579"/>
      <c r="BG52" s="580"/>
      <c r="BH52" s="578">
        <v>160</v>
      </c>
      <c r="BI52" s="579"/>
      <c r="BJ52" s="580"/>
      <c r="BK52" s="374">
        <f t="shared" si="9"/>
        <v>0</v>
      </c>
      <c r="BL52" s="285">
        <f t="shared" si="10"/>
        <v>0</v>
      </c>
      <c r="BM52" s="284">
        <f t="shared" si="11"/>
        <v>0</v>
      </c>
      <c r="BN52" s="285">
        <f t="shared" si="12"/>
        <v>0</v>
      </c>
      <c r="BO52" s="23"/>
      <c r="BP52" s="23"/>
      <c r="BQ52" s="177">
        <v>160</v>
      </c>
      <c r="BR52" s="591"/>
      <c r="BS52" s="178"/>
      <c r="BT52" s="177">
        <v>160</v>
      </c>
      <c r="BU52" s="591"/>
      <c r="BV52" s="178"/>
      <c r="BW52" s="177">
        <v>160</v>
      </c>
      <c r="BX52" s="591"/>
      <c r="BY52" s="178"/>
      <c r="BZ52" s="177">
        <v>160</v>
      </c>
      <c r="CA52" s="591"/>
      <c r="CB52" s="178"/>
      <c r="CC52" s="177">
        <v>160</v>
      </c>
      <c r="CD52" s="591"/>
      <c r="CE52" s="178"/>
      <c r="CF52" s="177">
        <v>160</v>
      </c>
      <c r="CG52" s="591"/>
      <c r="CH52" s="178"/>
      <c r="CI52" s="177">
        <v>160</v>
      </c>
      <c r="CJ52" s="591"/>
      <c r="CK52" s="178"/>
      <c r="CL52" s="177">
        <v>160</v>
      </c>
      <c r="CM52" s="591"/>
      <c r="CN52" s="178"/>
      <c r="CO52" s="282">
        <f t="shared" si="13"/>
        <v>0</v>
      </c>
      <c r="CP52" s="283">
        <f t="shared" si="14"/>
        <v>0</v>
      </c>
      <c r="CQ52" s="284">
        <f t="shared" si="15"/>
        <v>0</v>
      </c>
      <c r="CR52" s="285">
        <f t="shared" si="16"/>
        <v>0</v>
      </c>
      <c r="CS52" s="23"/>
      <c r="CT52" s="23"/>
      <c r="CU52" s="177">
        <v>160</v>
      </c>
      <c r="CV52" s="591"/>
      <c r="CW52" s="178"/>
      <c r="CX52" s="177">
        <v>160</v>
      </c>
      <c r="CY52" s="591"/>
      <c r="CZ52" s="178"/>
      <c r="DA52" s="177">
        <v>160</v>
      </c>
      <c r="DB52" s="591"/>
      <c r="DC52" s="178"/>
      <c r="DD52" s="177">
        <v>160</v>
      </c>
      <c r="DE52" s="591"/>
      <c r="DF52" s="178"/>
      <c r="DG52" s="177">
        <v>160</v>
      </c>
      <c r="DH52" s="591"/>
      <c r="DI52" s="178"/>
      <c r="DJ52" s="177">
        <v>160</v>
      </c>
      <c r="DK52" s="591"/>
      <c r="DL52" s="178"/>
      <c r="DM52" s="177">
        <v>160</v>
      </c>
      <c r="DN52" s="591"/>
      <c r="DO52" s="178"/>
      <c r="DP52" s="177">
        <v>160</v>
      </c>
      <c r="DQ52" s="591"/>
      <c r="DR52" s="178"/>
      <c r="DS52" s="282">
        <f t="shared" si="17"/>
        <v>0</v>
      </c>
      <c r="DT52" s="283">
        <f t="shared" si="18"/>
        <v>0</v>
      </c>
      <c r="DU52" s="284">
        <f t="shared" si="19"/>
        <v>0</v>
      </c>
      <c r="DV52" s="285">
        <f t="shared" si="20"/>
        <v>0</v>
      </c>
      <c r="DW52" s="23"/>
      <c r="DX52" s="23"/>
      <c r="DY52" s="177">
        <v>160</v>
      </c>
      <c r="DZ52" s="591"/>
      <c r="EA52" s="178"/>
      <c r="EB52" s="177">
        <v>160</v>
      </c>
      <c r="EC52" s="591"/>
      <c r="ED52" s="178"/>
      <c r="EE52" s="177">
        <v>160</v>
      </c>
      <c r="EF52" s="591"/>
      <c r="EG52" s="178"/>
      <c r="EH52" s="177">
        <v>160</v>
      </c>
      <c r="EI52" s="591"/>
      <c r="EJ52" s="178"/>
      <c r="EK52" s="177">
        <v>160</v>
      </c>
      <c r="EL52" s="591"/>
      <c r="EM52" s="178"/>
      <c r="EN52" s="177">
        <v>160</v>
      </c>
      <c r="EO52" s="591"/>
      <c r="EP52" s="178"/>
      <c r="EQ52" s="177">
        <v>160</v>
      </c>
      <c r="ER52" s="591"/>
      <c r="ES52" s="178"/>
      <c r="ET52" s="177">
        <v>160</v>
      </c>
      <c r="EU52" s="591"/>
      <c r="EV52" s="178"/>
      <c r="EW52" s="282">
        <f t="shared" si="21"/>
        <v>0</v>
      </c>
      <c r="EX52" s="283">
        <f t="shared" si="22"/>
        <v>0</v>
      </c>
      <c r="EY52" s="284">
        <f t="shared" si="23"/>
        <v>0</v>
      </c>
      <c r="EZ52" s="285">
        <f t="shared" si="24"/>
        <v>0</v>
      </c>
      <c r="FA52" s="23"/>
      <c r="FB52" s="23"/>
      <c r="FC52" s="177">
        <v>160</v>
      </c>
      <c r="FD52" s="591"/>
      <c r="FE52" s="178"/>
      <c r="FF52" s="177">
        <v>160</v>
      </c>
      <c r="FG52" s="591"/>
      <c r="FH52" s="178"/>
      <c r="FI52" s="177">
        <v>160</v>
      </c>
      <c r="FJ52" s="591"/>
      <c r="FK52" s="178"/>
      <c r="FL52" s="177">
        <v>160</v>
      </c>
      <c r="FM52" s="591"/>
      <c r="FN52" s="178"/>
      <c r="FO52" s="177">
        <v>160</v>
      </c>
      <c r="FP52" s="591"/>
      <c r="FQ52" s="178"/>
      <c r="FR52" s="177">
        <v>160</v>
      </c>
      <c r="FS52" s="591"/>
      <c r="FT52" s="178"/>
      <c r="FU52" s="177">
        <v>160</v>
      </c>
      <c r="FV52" s="591"/>
      <c r="FW52" s="178"/>
      <c r="FX52" s="177">
        <v>160</v>
      </c>
      <c r="FY52" s="591"/>
      <c r="FZ52" s="178"/>
      <c r="GA52" s="282">
        <f t="shared" si="25"/>
        <v>0</v>
      </c>
      <c r="GB52" s="283">
        <f t="shared" si="26"/>
        <v>0</v>
      </c>
      <c r="GC52" s="284">
        <f t="shared" si="27"/>
        <v>0</v>
      </c>
      <c r="GD52" s="285">
        <f t="shared" si="28"/>
        <v>0</v>
      </c>
      <c r="GE52" s="23"/>
      <c r="GF52" s="23"/>
      <c r="GG52" s="177">
        <v>160</v>
      </c>
      <c r="GH52" s="591"/>
      <c r="GI52" s="178"/>
      <c r="GJ52" s="177">
        <v>160</v>
      </c>
      <c r="GK52" s="591"/>
      <c r="GL52" s="178"/>
      <c r="GM52" s="177">
        <v>160</v>
      </c>
      <c r="GN52" s="591"/>
      <c r="GO52" s="178"/>
      <c r="GP52" s="177">
        <v>160</v>
      </c>
      <c r="GQ52" s="591"/>
      <c r="GR52" s="178"/>
      <c r="GS52" s="177">
        <v>160</v>
      </c>
      <c r="GT52" s="591"/>
      <c r="GU52" s="178"/>
      <c r="GV52" s="177">
        <v>160</v>
      </c>
      <c r="GW52" s="591"/>
      <c r="GX52" s="178"/>
      <c r="GY52" s="177">
        <v>160</v>
      </c>
      <c r="GZ52" s="591"/>
      <c r="HA52" s="178"/>
      <c r="HB52" s="177">
        <v>160</v>
      </c>
      <c r="HC52" s="591"/>
      <c r="HD52" s="178"/>
      <c r="HE52" s="282">
        <f t="shared" si="29"/>
        <v>0</v>
      </c>
      <c r="HF52" s="283">
        <f t="shared" si="30"/>
        <v>0</v>
      </c>
      <c r="HG52" s="284">
        <f t="shared" si="31"/>
        <v>0</v>
      </c>
      <c r="HH52" s="285">
        <f t="shared" si="32"/>
        <v>0</v>
      </c>
      <c r="HI52" s="23"/>
      <c r="HJ52" s="23"/>
      <c r="HK52" s="177">
        <v>160</v>
      </c>
      <c r="HL52" s="591"/>
      <c r="HM52" s="178"/>
      <c r="HN52" s="177">
        <v>160</v>
      </c>
      <c r="HO52" s="591"/>
      <c r="HP52" s="178"/>
      <c r="HQ52" s="177">
        <v>160</v>
      </c>
      <c r="HR52" s="591"/>
      <c r="HS52" s="178"/>
      <c r="HT52" s="177">
        <v>160</v>
      </c>
      <c r="HU52" s="591"/>
      <c r="HV52" s="178"/>
      <c r="HW52" s="177">
        <v>160</v>
      </c>
      <c r="HX52" s="591"/>
      <c r="HY52" s="178"/>
      <c r="HZ52" s="177">
        <v>160</v>
      </c>
      <c r="IA52" s="591"/>
      <c r="IB52" s="178"/>
      <c r="IC52" s="177">
        <v>160</v>
      </c>
      <c r="ID52" s="591"/>
      <c r="IE52" s="178"/>
      <c r="IF52" s="177">
        <v>160</v>
      </c>
      <c r="IG52" s="591"/>
      <c r="IH52" s="178"/>
      <c r="II52" s="282">
        <f t="shared" si="33"/>
        <v>0</v>
      </c>
      <c r="IJ52" s="283">
        <f t="shared" si="34"/>
        <v>0</v>
      </c>
      <c r="IK52" s="284">
        <f t="shared" si="35"/>
        <v>0</v>
      </c>
      <c r="IL52" s="285">
        <f t="shared" si="36"/>
        <v>0</v>
      </c>
      <c r="IM52" s="23"/>
      <c r="IN52" s="23"/>
      <c r="IO52" s="177">
        <v>160</v>
      </c>
      <c r="IP52" s="591"/>
      <c r="IQ52" s="178"/>
      <c r="IR52" s="177">
        <v>160</v>
      </c>
      <c r="IS52" s="591"/>
      <c r="IT52" s="178"/>
      <c r="IU52" s="177">
        <v>160</v>
      </c>
      <c r="IV52" s="591"/>
      <c r="IW52" s="178"/>
      <c r="IX52" s="177">
        <v>160</v>
      </c>
      <c r="IY52" s="591"/>
      <c r="IZ52" s="178"/>
      <c r="JA52" s="177">
        <v>160</v>
      </c>
      <c r="JB52" s="591"/>
      <c r="JC52" s="178"/>
      <c r="JD52" s="177">
        <v>160</v>
      </c>
      <c r="JE52" s="591"/>
      <c r="JF52" s="178"/>
      <c r="JG52" s="177">
        <v>160</v>
      </c>
      <c r="JH52" s="591"/>
      <c r="JI52" s="178"/>
      <c r="JJ52" s="177">
        <v>160</v>
      </c>
      <c r="JK52" s="591"/>
      <c r="JL52" s="178"/>
      <c r="JM52" s="282">
        <f t="shared" si="37"/>
        <v>0</v>
      </c>
      <c r="JN52" s="283">
        <f t="shared" si="38"/>
        <v>0</v>
      </c>
      <c r="JO52" s="284">
        <f t="shared" si="39"/>
        <v>0</v>
      </c>
      <c r="JP52" s="285">
        <f t="shared" si="40"/>
        <v>0</v>
      </c>
      <c r="JQ52" s="23"/>
      <c r="JR52" s="23"/>
      <c r="JS52" s="177">
        <v>160</v>
      </c>
      <c r="JT52" s="591"/>
      <c r="JU52" s="178"/>
      <c r="JV52" s="177">
        <v>160</v>
      </c>
      <c r="JW52" s="591"/>
      <c r="JX52" s="178"/>
      <c r="JY52" s="177">
        <v>160</v>
      </c>
      <c r="JZ52" s="591"/>
      <c r="KA52" s="178"/>
      <c r="KB52" s="177">
        <v>160</v>
      </c>
      <c r="KC52" s="591"/>
      <c r="KD52" s="178"/>
      <c r="KE52" s="177">
        <v>160</v>
      </c>
      <c r="KF52" s="591"/>
      <c r="KG52" s="178"/>
      <c r="KH52" s="177">
        <v>160</v>
      </c>
      <c r="KI52" s="591"/>
      <c r="KJ52" s="178"/>
      <c r="KK52" s="177">
        <v>160</v>
      </c>
      <c r="KL52" s="591"/>
      <c r="KM52" s="178"/>
      <c r="KN52" s="177">
        <v>160</v>
      </c>
      <c r="KO52" s="591"/>
      <c r="KP52" s="178"/>
      <c r="KQ52" s="282">
        <f t="shared" si="41"/>
        <v>0</v>
      </c>
      <c r="KR52" s="283">
        <f t="shared" si="42"/>
        <v>0</v>
      </c>
      <c r="KS52" s="284">
        <f t="shared" si="43"/>
        <v>0</v>
      </c>
      <c r="KT52" s="285">
        <f t="shared" si="44"/>
        <v>0</v>
      </c>
      <c r="KU52" s="23"/>
      <c r="KV52" s="23"/>
      <c r="KW52" s="589" t="s">
        <v>300</v>
      </c>
      <c r="KX52" s="595">
        <v>160</v>
      </c>
      <c r="KY52" s="591"/>
      <c r="KZ52" s="178"/>
      <c r="LA52" s="282">
        <f t="shared" si="45"/>
        <v>0</v>
      </c>
      <c r="LB52" s="285">
        <f t="shared" si="53"/>
        <v>0</v>
      </c>
      <c r="LC52" s="284">
        <f t="shared" si="46"/>
        <v>0</v>
      </c>
      <c r="LD52" s="285">
        <f t="shared" si="54"/>
        <v>0</v>
      </c>
      <c r="LE52" s="592"/>
      <c r="LF52" s="23"/>
      <c r="LG52" s="23"/>
      <c r="LH52" s="278">
        <f t="shared" si="55"/>
        <v>0</v>
      </c>
      <c r="LI52" s="279">
        <f t="shared" si="56"/>
        <v>0</v>
      </c>
      <c r="LJ52" s="284">
        <f t="shared" si="57"/>
        <v>0</v>
      </c>
      <c r="LK52" s="285">
        <f t="shared" si="58"/>
        <v>0</v>
      </c>
      <c r="LL52" s="280">
        <f t="shared" si="59"/>
        <v>0</v>
      </c>
      <c r="LM52" s="281">
        <f t="shared" si="60"/>
        <v>0</v>
      </c>
      <c r="LN52" s="284">
        <f t="shared" si="61"/>
        <v>0</v>
      </c>
      <c r="LO52" s="283">
        <f t="shared" si="62"/>
        <v>0</v>
      </c>
      <c r="LP52" s="420">
        <f t="shared" si="48"/>
        <v>0</v>
      </c>
      <c r="LQ52" s="382">
        <f t="shared" si="49"/>
        <v>0</v>
      </c>
      <c r="LR52" s="423" t="s">
        <v>343</v>
      </c>
      <c r="LS52" s="387" t="s">
        <v>343</v>
      </c>
      <c r="LT52" s="420">
        <f t="shared" si="50"/>
        <v>0</v>
      </c>
      <c r="LU52" s="382">
        <f t="shared" si="51"/>
        <v>0</v>
      </c>
      <c r="LV52" s="26"/>
      <c r="LW52" s="26"/>
      <c r="LX52" s="23"/>
      <c r="MD52" s="26"/>
    </row>
    <row r="53" spans="1:342" s="26" customFormat="1" ht="16.5" customHeight="1" x14ac:dyDescent="0.25">
      <c r="B53" s="121" t="s">
        <v>33</v>
      </c>
      <c r="C53" s="1064"/>
      <c r="D53" s="1065"/>
      <c r="E53" s="327"/>
      <c r="F53" s="328"/>
      <c r="G53" s="329"/>
      <c r="H53" s="125"/>
      <c r="I53" s="115">
        <f>INT(ROUND(F53,2)*(IF(RIGHT(G53,1)="*",data!$J$3*H53+(IF(H53&gt;0, data!$K$3,0)),(IF(G53&gt;0,data!$J$3*RIGHT(G53,5)+data!$K$3,0)))))</f>
        <v>0</v>
      </c>
      <c r="J53" s="115">
        <f>IF(E53&gt;0,I53*E53,0)</f>
        <v>0</v>
      </c>
      <c r="K53" s="323"/>
      <c r="L53" s="322"/>
      <c r="M53" s="115">
        <f>INT(ROUND(F53,2)*(IF(J53&gt;0,(IF(K53="ano",data!$J$6,0)),0)))</f>
        <v>0</v>
      </c>
      <c r="N53" s="117">
        <f>IF(L53&gt;E53,M53*E53,M53*L53)</f>
        <v>0</v>
      </c>
      <c r="O53" s="126">
        <f>J53+N53</f>
        <v>0</v>
      </c>
      <c r="Q53" s="119" t="str">
        <f t="shared" si="63"/>
        <v/>
      </c>
      <c r="R53" s="120" t="s">
        <v>343</v>
      </c>
      <c r="S53" s="391" t="str">
        <f t="shared" si="64"/>
        <v/>
      </c>
      <c r="T53" s="26">
        <f>IF(O53&gt;0,IF(ISTEXT(C53)=TRUE,0,1),0)</f>
        <v>0</v>
      </c>
      <c r="U53" s="26">
        <f>IF(H53&gt;0,IF(RIGHT(G53,1)="*",0,1),0)</f>
        <v>0</v>
      </c>
      <c r="V53" s="26">
        <f>IF(OR(G53=data!$I$18,G53=data!$I$19,G53=data!$I$20,G53=data!$I$21,G53=data!$I$22,G53=data!$I$23,G53=data!$I$24,G53=data!$I$25,G53=data!$I$26,G53=data!$I$27,G53=data!$I$28,G53=data!$I$29,G53=data!$I$30,G53=data!$I$31,G53=data!$I$32,G53=data!$I$33,G53=data!$I$34,G53=data!$I$35,G53=data!$I$36,G53=data!$I$37,G53=data!$I$38,G53=data!$I$39,G53=data!$I$40,G53=data!$I$41,G53=data!$I$42,G53=data!$I$43,G53=data!$I$44),1,0)</f>
        <v>0</v>
      </c>
      <c r="X53" s="179" t="s">
        <v>300</v>
      </c>
      <c r="Y53" s="10"/>
      <c r="Z53" s="10"/>
      <c r="AA53" s="171">
        <v>160</v>
      </c>
      <c r="AB53" s="336"/>
      <c r="AC53" s="227"/>
      <c r="AD53" s="171">
        <v>160</v>
      </c>
      <c r="AE53" s="336"/>
      <c r="AF53" s="227"/>
      <c r="AG53" s="171">
        <v>160</v>
      </c>
      <c r="AH53" s="336"/>
      <c r="AI53" s="227"/>
      <c r="AJ53" s="171">
        <v>160</v>
      </c>
      <c r="AK53" s="336"/>
      <c r="AL53" s="227"/>
      <c r="AM53" s="171">
        <v>160</v>
      </c>
      <c r="AN53" s="336"/>
      <c r="AO53" s="227"/>
      <c r="AP53" s="171">
        <v>160</v>
      </c>
      <c r="AQ53" s="336"/>
      <c r="AR53" s="227"/>
      <c r="AS53" s="171">
        <v>160</v>
      </c>
      <c r="AT53" s="336"/>
      <c r="AU53" s="227"/>
      <c r="AV53" s="171">
        <v>160</v>
      </c>
      <c r="AW53" s="336"/>
      <c r="AX53" s="227"/>
      <c r="AY53" s="171">
        <v>160</v>
      </c>
      <c r="AZ53" s="336"/>
      <c r="BA53" s="227"/>
      <c r="BB53" s="171">
        <v>160</v>
      </c>
      <c r="BC53" s="336"/>
      <c r="BD53" s="227"/>
      <c r="BE53" s="171">
        <v>160</v>
      </c>
      <c r="BF53" s="336"/>
      <c r="BG53" s="227"/>
      <c r="BH53" s="171">
        <v>160</v>
      </c>
      <c r="BI53" s="336"/>
      <c r="BJ53" s="227"/>
      <c r="BK53" s="374">
        <f t="shared" si="9"/>
        <v>0</v>
      </c>
      <c r="BL53" s="285">
        <f t="shared" si="10"/>
        <v>0</v>
      </c>
      <c r="BM53" s="284">
        <f t="shared" si="11"/>
        <v>0</v>
      </c>
      <c r="BN53" s="285">
        <f t="shared" si="12"/>
        <v>0</v>
      </c>
      <c r="BO53" s="4"/>
      <c r="BP53" s="4"/>
      <c r="BQ53" s="167">
        <v>160</v>
      </c>
      <c r="BR53" s="335"/>
      <c r="BS53" s="180"/>
      <c r="BT53" s="167">
        <v>160</v>
      </c>
      <c r="BU53" s="335"/>
      <c r="BV53" s="180"/>
      <c r="BW53" s="167">
        <v>160</v>
      </c>
      <c r="BX53" s="335"/>
      <c r="BY53" s="180"/>
      <c r="BZ53" s="167">
        <v>160</v>
      </c>
      <c r="CA53" s="335"/>
      <c r="CB53" s="180"/>
      <c r="CC53" s="167">
        <v>160</v>
      </c>
      <c r="CD53" s="335"/>
      <c r="CE53" s="180"/>
      <c r="CF53" s="167">
        <v>160</v>
      </c>
      <c r="CG53" s="335"/>
      <c r="CH53" s="180"/>
      <c r="CI53" s="167">
        <v>160</v>
      </c>
      <c r="CJ53" s="335"/>
      <c r="CK53" s="180"/>
      <c r="CL53" s="167">
        <v>160</v>
      </c>
      <c r="CM53" s="335"/>
      <c r="CN53" s="180"/>
      <c r="CO53" s="282">
        <f t="shared" si="13"/>
        <v>0</v>
      </c>
      <c r="CP53" s="283">
        <f t="shared" si="14"/>
        <v>0</v>
      </c>
      <c r="CQ53" s="284">
        <f t="shared" si="15"/>
        <v>0</v>
      </c>
      <c r="CR53" s="285">
        <f t="shared" si="16"/>
        <v>0</v>
      </c>
      <c r="CS53" s="4"/>
      <c r="CT53" s="4"/>
      <c r="CU53" s="167">
        <v>160</v>
      </c>
      <c r="CV53" s="335"/>
      <c r="CW53" s="180"/>
      <c r="CX53" s="167">
        <v>160</v>
      </c>
      <c r="CY53" s="335"/>
      <c r="CZ53" s="180"/>
      <c r="DA53" s="167">
        <v>160</v>
      </c>
      <c r="DB53" s="335"/>
      <c r="DC53" s="180"/>
      <c r="DD53" s="167">
        <v>160</v>
      </c>
      <c r="DE53" s="335"/>
      <c r="DF53" s="180"/>
      <c r="DG53" s="167">
        <v>160</v>
      </c>
      <c r="DH53" s="335"/>
      <c r="DI53" s="180"/>
      <c r="DJ53" s="167">
        <v>160</v>
      </c>
      <c r="DK53" s="335"/>
      <c r="DL53" s="180"/>
      <c r="DM53" s="167">
        <v>160</v>
      </c>
      <c r="DN53" s="335"/>
      <c r="DO53" s="180"/>
      <c r="DP53" s="167">
        <v>160</v>
      </c>
      <c r="DQ53" s="335"/>
      <c r="DR53" s="180"/>
      <c r="DS53" s="282">
        <f t="shared" si="17"/>
        <v>0</v>
      </c>
      <c r="DT53" s="283">
        <f t="shared" si="18"/>
        <v>0</v>
      </c>
      <c r="DU53" s="284">
        <f t="shared" si="19"/>
        <v>0</v>
      </c>
      <c r="DV53" s="285">
        <f t="shared" si="20"/>
        <v>0</v>
      </c>
      <c r="DW53" s="4"/>
      <c r="DX53" s="4"/>
      <c r="DY53" s="167">
        <v>160</v>
      </c>
      <c r="DZ53" s="335"/>
      <c r="EA53" s="180"/>
      <c r="EB53" s="167">
        <v>160</v>
      </c>
      <c r="EC53" s="335"/>
      <c r="ED53" s="180"/>
      <c r="EE53" s="167">
        <v>160</v>
      </c>
      <c r="EF53" s="335"/>
      <c r="EG53" s="180"/>
      <c r="EH53" s="167">
        <v>160</v>
      </c>
      <c r="EI53" s="335"/>
      <c r="EJ53" s="180"/>
      <c r="EK53" s="167">
        <v>160</v>
      </c>
      <c r="EL53" s="335"/>
      <c r="EM53" s="180"/>
      <c r="EN53" s="167">
        <v>160</v>
      </c>
      <c r="EO53" s="335"/>
      <c r="EP53" s="180"/>
      <c r="EQ53" s="167">
        <v>160</v>
      </c>
      <c r="ER53" s="335"/>
      <c r="ES53" s="180"/>
      <c r="ET53" s="167">
        <v>160</v>
      </c>
      <c r="EU53" s="335"/>
      <c r="EV53" s="180"/>
      <c r="EW53" s="282">
        <f t="shared" si="21"/>
        <v>0</v>
      </c>
      <c r="EX53" s="283">
        <f t="shared" si="22"/>
        <v>0</v>
      </c>
      <c r="EY53" s="284">
        <f t="shared" si="23"/>
        <v>0</v>
      </c>
      <c r="EZ53" s="285">
        <f t="shared" si="24"/>
        <v>0</v>
      </c>
      <c r="FA53" s="4"/>
      <c r="FB53" s="4"/>
      <c r="FC53" s="167">
        <v>160</v>
      </c>
      <c r="FD53" s="335"/>
      <c r="FE53" s="180"/>
      <c r="FF53" s="167">
        <v>160</v>
      </c>
      <c r="FG53" s="335"/>
      <c r="FH53" s="180"/>
      <c r="FI53" s="167">
        <v>160</v>
      </c>
      <c r="FJ53" s="335"/>
      <c r="FK53" s="180"/>
      <c r="FL53" s="167">
        <v>160</v>
      </c>
      <c r="FM53" s="335"/>
      <c r="FN53" s="180"/>
      <c r="FO53" s="167">
        <v>160</v>
      </c>
      <c r="FP53" s="335"/>
      <c r="FQ53" s="180"/>
      <c r="FR53" s="167">
        <v>160</v>
      </c>
      <c r="FS53" s="335"/>
      <c r="FT53" s="180"/>
      <c r="FU53" s="167">
        <v>160</v>
      </c>
      <c r="FV53" s="335"/>
      <c r="FW53" s="180"/>
      <c r="FX53" s="167">
        <v>160</v>
      </c>
      <c r="FY53" s="335"/>
      <c r="FZ53" s="180"/>
      <c r="GA53" s="282">
        <f t="shared" si="25"/>
        <v>0</v>
      </c>
      <c r="GB53" s="283">
        <f t="shared" si="26"/>
        <v>0</v>
      </c>
      <c r="GC53" s="284">
        <f t="shared" si="27"/>
        <v>0</v>
      </c>
      <c r="GD53" s="285">
        <f t="shared" si="28"/>
        <v>0</v>
      </c>
      <c r="GE53" s="4"/>
      <c r="GF53" s="4"/>
      <c r="GG53" s="167">
        <v>160</v>
      </c>
      <c r="GH53" s="335"/>
      <c r="GI53" s="180"/>
      <c r="GJ53" s="167">
        <v>160</v>
      </c>
      <c r="GK53" s="335"/>
      <c r="GL53" s="180"/>
      <c r="GM53" s="167">
        <v>160</v>
      </c>
      <c r="GN53" s="335"/>
      <c r="GO53" s="180"/>
      <c r="GP53" s="167">
        <v>160</v>
      </c>
      <c r="GQ53" s="335"/>
      <c r="GR53" s="180"/>
      <c r="GS53" s="167">
        <v>160</v>
      </c>
      <c r="GT53" s="335"/>
      <c r="GU53" s="180"/>
      <c r="GV53" s="167">
        <v>160</v>
      </c>
      <c r="GW53" s="335"/>
      <c r="GX53" s="180"/>
      <c r="GY53" s="167">
        <v>160</v>
      </c>
      <c r="GZ53" s="335"/>
      <c r="HA53" s="180"/>
      <c r="HB53" s="167">
        <v>160</v>
      </c>
      <c r="HC53" s="335"/>
      <c r="HD53" s="180"/>
      <c r="HE53" s="282">
        <f t="shared" si="29"/>
        <v>0</v>
      </c>
      <c r="HF53" s="283">
        <f t="shared" si="30"/>
        <v>0</v>
      </c>
      <c r="HG53" s="284">
        <f t="shared" si="31"/>
        <v>0</v>
      </c>
      <c r="HH53" s="285">
        <f t="shared" si="32"/>
        <v>0</v>
      </c>
      <c r="HI53" s="4"/>
      <c r="HJ53" s="4"/>
      <c r="HK53" s="167">
        <v>160</v>
      </c>
      <c r="HL53" s="335"/>
      <c r="HM53" s="180"/>
      <c r="HN53" s="167">
        <v>160</v>
      </c>
      <c r="HO53" s="335"/>
      <c r="HP53" s="180"/>
      <c r="HQ53" s="167">
        <v>160</v>
      </c>
      <c r="HR53" s="335"/>
      <c r="HS53" s="180"/>
      <c r="HT53" s="167">
        <v>160</v>
      </c>
      <c r="HU53" s="335"/>
      <c r="HV53" s="180"/>
      <c r="HW53" s="167">
        <v>160</v>
      </c>
      <c r="HX53" s="335"/>
      <c r="HY53" s="180"/>
      <c r="HZ53" s="167">
        <v>160</v>
      </c>
      <c r="IA53" s="335"/>
      <c r="IB53" s="180"/>
      <c r="IC53" s="167">
        <v>160</v>
      </c>
      <c r="ID53" s="335"/>
      <c r="IE53" s="180"/>
      <c r="IF53" s="167">
        <v>160</v>
      </c>
      <c r="IG53" s="335"/>
      <c r="IH53" s="180"/>
      <c r="II53" s="282">
        <f t="shared" si="33"/>
        <v>0</v>
      </c>
      <c r="IJ53" s="283">
        <f t="shared" si="34"/>
        <v>0</v>
      </c>
      <c r="IK53" s="284">
        <f t="shared" si="35"/>
        <v>0</v>
      </c>
      <c r="IL53" s="285">
        <f t="shared" si="36"/>
        <v>0</v>
      </c>
      <c r="IM53" s="4"/>
      <c r="IN53" s="4"/>
      <c r="IO53" s="167">
        <v>160</v>
      </c>
      <c r="IP53" s="335"/>
      <c r="IQ53" s="180"/>
      <c r="IR53" s="167">
        <v>160</v>
      </c>
      <c r="IS53" s="335"/>
      <c r="IT53" s="180"/>
      <c r="IU53" s="167">
        <v>160</v>
      </c>
      <c r="IV53" s="335"/>
      <c r="IW53" s="180"/>
      <c r="IX53" s="167">
        <v>160</v>
      </c>
      <c r="IY53" s="335"/>
      <c r="IZ53" s="180"/>
      <c r="JA53" s="167">
        <v>160</v>
      </c>
      <c r="JB53" s="335"/>
      <c r="JC53" s="180"/>
      <c r="JD53" s="167">
        <v>160</v>
      </c>
      <c r="JE53" s="335"/>
      <c r="JF53" s="180"/>
      <c r="JG53" s="167">
        <v>160</v>
      </c>
      <c r="JH53" s="335"/>
      <c r="JI53" s="180"/>
      <c r="JJ53" s="167">
        <v>160</v>
      </c>
      <c r="JK53" s="335"/>
      <c r="JL53" s="180"/>
      <c r="JM53" s="282">
        <f t="shared" si="37"/>
        <v>0</v>
      </c>
      <c r="JN53" s="283">
        <f t="shared" si="38"/>
        <v>0</v>
      </c>
      <c r="JO53" s="284">
        <f t="shared" si="39"/>
        <v>0</v>
      </c>
      <c r="JP53" s="285">
        <f t="shared" si="40"/>
        <v>0</v>
      </c>
      <c r="JQ53" s="4"/>
      <c r="JR53" s="4"/>
      <c r="JS53" s="167">
        <v>160</v>
      </c>
      <c r="JT53" s="335"/>
      <c r="JU53" s="180"/>
      <c r="JV53" s="167">
        <v>160</v>
      </c>
      <c r="JW53" s="335"/>
      <c r="JX53" s="180"/>
      <c r="JY53" s="167">
        <v>160</v>
      </c>
      <c r="JZ53" s="335"/>
      <c r="KA53" s="180"/>
      <c r="KB53" s="167">
        <v>160</v>
      </c>
      <c r="KC53" s="335"/>
      <c r="KD53" s="180"/>
      <c r="KE53" s="167">
        <v>160</v>
      </c>
      <c r="KF53" s="335"/>
      <c r="KG53" s="180"/>
      <c r="KH53" s="167">
        <v>160</v>
      </c>
      <c r="KI53" s="335"/>
      <c r="KJ53" s="180"/>
      <c r="KK53" s="167">
        <v>160</v>
      </c>
      <c r="KL53" s="335"/>
      <c r="KM53" s="180"/>
      <c r="KN53" s="167">
        <v>160</v>
      </c>
      <c r="KO53" s="335"/>
      <c r="KP53" s="180"/>
      <c r="KQ53" s="282">
        <f t="shared" si="41"/>
        <v>0</v>
      </c>
      <c r="KR53" s="283">
        <f t="shared" si="42"/>
        <v>0</v>
      </c>
      <c r="KS53" s="284">
        <f t="shared" si="43"/>
        <v>0</v>
      </c>
      <c r="KT53" s="285">
        <f t="shared" si="44"/>
        <v>0</v>
      </c>
      <c r="KU53" s="4"/>
      <c r="KV53" s="4"/>
      <c r="KW53" s="287" t="s">
        <v>300</v>
      </c>
      <c r="KX53" s="365">
        <v>160</v>
      </c>
      <c r="KY53" s="335"/>
      <c r="KZ53" s="180"/>
      <c r="LA53" s="282">
        <f t="shared" si="45"/>
        <v>0</v>
      </c>
      <c r="LB53" s="285">
        <f t="shared" si="53"/>
        <v>0</v>
      </c>
      <c r="LC53" s="284">
        <f t="shared" si="46"/>
        <v>0</v>
      </c>
      <c r="LD53" s="285">
        <f t="shared" si="54"/>
        <v>0</v>
      </c>
      <c r="LE53" s="297"/>
      <c r="LF53" s="4"/>
      <c r="LG53" s="4"/>
      <c r="LH53" s="278">
        <f t="shared" si="55"/>
        <v>0</v>
      </c>
      <c r="LI53" s="279">
        <f t="shared" si="56"/>
        <v>0</v>
      </c>
      <c r="LJ53" s="284">
        <f t="shared" si="57"/>
        <v>0</v>
      </c>
      <c r="LK53" s="285">
        <f t="shared" si="58"/>
        <v>0</v>
      </c>
      <c r="LL53" s="280">
        <f t="shared" si="59"/>
        <v>0</v>
      </c>
      <c r="LM53" s="281">
        <f t="shared" si="60"/>
        <v>0</v>
      </c>
      <c r="LN53" s="284">
        <f t="shared" si="61"/>
        <v>0</v>
      </c>
      <c r="LO53" s="283">
        <f t="shared" si="62"/>
        <v>0</v>
      </c>
      <c r="LP53" s="420">
        <f t="shared" si="48"/>
        <v>0</v>
      </c>
      <c r="LQ53" s="382">
        <f t="shared" si="49"/>
        <v>0</v>
      </c>
      <c r="LR53" s="423" t="s">
        <v>343</v>
      </c>
      <c r="LS53" s="387" t="s">
        <v>343</v>
      </c>
      <c r="LT53" s="420">
        <f t="shared" si="50"/>
        <v>0</v>
      </c>
      <c r="LU53" s="382">
        <f t="shared" si="51"/>
        <v>0</v>
      </c>
      <c r="LX53" s="4"/>
    </row>
    <row r="54" spans="1:342" s="28" customFormat="1" ht="15" hidden="1" customHeight="1" x14ac:dyDescent="0.25">
      <c r="A54" s="26"/>
      <c r="B54" s="121"/>
      <c r="C54" s="604"/>
      <c r="D54" s="605"/>
      <c r="E54" s="609"/>
      <c r="F54" s="607"/>
      <c r="G54" s="608"/>
      <c r="H54" s="122"/>
      <c r="I54" s="115">
        <f>INT(ROUND(F54,2)*(IF(RIGHT(G54,1)="*",data!$J$3*H54+(IF(H54&gt;0, data!$K$3,0)),(IF(G54&gt;0,data!$J$3*RIGHT(G54,5)+data!$K$3,0)))))</f>
        <v>0</v>
      </c>
      <c r="J54" s="115"/>
      <c r="K54" s="560"/>
      <c r="L54" s="553"/>
      <c r="M54" s="115">
        <f>INT(ROUND(F54,2)*(IF(J54&gt;0,(IF(K54="ano",data!$J$6,0)),0)))</f>
        <v>0</v>
      </c>
      <c r="N54" s="117"/>
      <c r="O54" s="126"/>
      <c r="P54" s="26"/>
      <c r="Q54" s="119" t="str">
        <f t="shared" si="63"/>
        <v/>
      </c>
      <c r="R54" s="120" t="s">
        <v>343</v>
      </c>
      <c r="S54" s="391" t="str">
        <f t="shared" si="64"/>
        <v/>
      </c>
      <c r="V54" s="26">
        <f>IF(OR(G54=data!$I$18,G54=data!$I$19,G54=data!$I$20,G54=data!$I$21,G54=data!$I$22,G54=data!$I$23,G54=data!$I$24,G54=data!$I$25,G54=data!$I$26,G54=data!$I$27,G54=data!$I$28,G54=data!$I$29,G54=data!$I$30,G54=data!$I$31,G54=data!$I$32,G54=data!$I$33,G54=data!$I$34,G54=data!$I$35,G54=data!$I$36,G54=data!$I$37,G54=data!$I$38,G54=data!$I$39,G54=data!$I$40,G54=data!$I$41,G54=data!$I$42,G54=data!$I$43,G54=data!$I$44),1,0)</f>
        <v>0</v>
      </c>
      <c r="W54" s="26"/>
      <c r="X54" s="176" t="s">
        <v>300</v>
      </c>
      <c r="Y54" s="10"/>
      <c r="Z54" s="10"/>
      <c r="AA54" s="578">
        <v>160</v>
      </c>
      <c r="AB54" s="579"/>
      <c r="AC54" s="580"/>
      <c r="AD54" s="578">
        <v>160</v>
      </c>
      <c r="AE54" s="579"/>
      <c r="AF54" s="580"/>
      <c r="AG54" s="578">
        <v>160</v>
      </c>
      <c r="AH54" s="579"/>
      <c r="AI54" s="580"/>
      <c r="AJ54" s="578">
        <v>160</v>
      </c>
      <c r="AK54" s="579"/>
      <c r="AL54" s="580"/>
      <c r="AM54" s="578">
        <v>160</v>
      </c>
      <c r="AN54" s="579"/>
      <c r="AO54" s="580"/>
      <c r="AP54" s="578">
        <v>160</v>
      </c>
      <c r="AQ54" s="579"/>
      <c r="AR54" s="580"/>
      <c r="AS54" s="578">
        <v>160</v>
      </c>
      <c r="AT54" s="579"/>
      <c r="AU54" s="580"/>
      <c r="AV54" s="578">
        <v>160</v>
      </c>
      <c r="AW54" s="579"/>
      <c r="AX54" s="580"/>
      <c r="AY54" s="578">
        <v>160</v>
      </c>
      <c r="AZ54" s="579"/>
      <c r="BA54" s="580"/>
      <c r="BB54" s="578">
        <v>160</v>
      </c>
      <c r="BC54" s="579"/>
      <c r="BD54" s="580"/>
      <c r="BE54" s="578">
        <v>160</v>
      </c>
      <c r="BF54" s="579"/>
      <c r="BG54" s="580"/>
      <c r="BH54" s="578">
        <v>160</v>
      </c>
      <c r="BI54" s="579"/>
      <c r="BJ54" s="580"/>
      <c r="BK54" s="374">
        <f t="shared" si="9"/>
        <v>0</v>
      </c>
      <c r="BL54" s="285">
        <f t="shared" si="10"/>
        <v>0</v>
      </c>
      <c r="BM54" s="284">
        <f t="shared" si="11"/>
        <v>0</v>
      </c>
      <c r="BN54" s="285">
        <f t="shared" si="12"/>
        <v>0</v>
      </c>
      <c r="BO54" s="23"/>
      <c r="BP54" s="23"/>
      <c r="BQ54" s="177">
        <v>160</v>
      </c>
      <c r="BR54" s="591"/>
      <c r="BS54" s="178"/>
      <c r="BT54" s="177">
        <v>160</v>
      </c>
      <c r="BU54" s="591"/>
      <c r="BV54" s="178"/>
      <c r="BW54" s="177">
        <v>160</v>
      </c>
      <c r="BX54" s="591"/>
      <c r="BY54" s="178"/>
      <c r="BZ54" s="177">
        <v>160</v>
      </c>
      <c r="CA54" s="591"/>
      <c r="CB54" s="178"/>
      <c r="CC54" s="177">
        <v>160</v>
      </c>
      <c r="CD54" s="591"/>
      <c r="CE54" s="178"/>
      <c r="CF54" s="177">
        <v>160</v>
      </c>
      <c r="CG54" s="591"/>
      <c r="CH54" s="178"/>
      <c r="CI54" s="177">
        <v>160</v>
      </c>
      <c r="CJ54" s="591"/>
      <c r="CK54" s="178"/>
      <c r="CL54" s="177">
        <v>160</v>
      </c>
      <c r="CM54" s="591"/>
      <c r="CN54" s="178"/>
      <c r="CO54" s="282">
        <f t="shared" si="13"/>
        <v>0</v>
      </c>
      <c r="CP54" s="283">
        <f t="shared" si="14"/>
        <v>0</v>
      </c>
      <c r="CQ54" s="284">
        <f t="shared" si="15"/>
        <v>0</v>
      </c>
      <c r="CR54" s="285">
        <f t="shared" si="16"/>
        <v>0</v>
      </c>
      <c r="CS54" s="23"/>
      <c r="CT54" s="23"/>
      <c r="CU54" s="177">
        <v>160</v>
      </c>
      <c r="CV54" s="591"/>
      <c r="CW54" s="178"/>
      <c r="CX54" s="177">
        <v>160</v>
      </c>
      <c r="CY54" s="591"/>
      <c r="CZ54" s="178"/>
      <c r="DA54" s="177">
        <v>160</v>
      </c>
      <c r="DB54" s="591"/>
      <c r="DC54" s="178"/>
      <c r="DD54" s="177">
        <v>160</v>
      </c>
      <c r="DE54" s="591"/>
      <c r="DF54" s="178"/>
      <c r="DG54" s="177">
        <v>160</v>
      </c>
      <c r="DH54" s="591"/>
      <c r="DI54" s="178"/>
      <c r="DJ54" s="177">
        <v>160</v>
      </c>
      <c r="DK54" s="591"/>
      <c r="DL54" s="178"/>
      <c r="DM54" s="177">
        <v>160</v>
      </c>
      <c r="DN54" s="591"/>
      <c r="DO54" s="178"/>
      <c r="DP54" s="177">
        <v>160</v>
      </c>
      <c r="DQ54" s="591"/>
      <c r="DR54" s="178"/>
      <c r="DS54" s="282">
        <f t="shared" si="17"/>
        <v>0</v>
      </c>
      <c r="DT54" s="283">
        <f t="shared" si="18"/>
        <v>0</v>
      </c>
      <c r="DU54" s="284">
        <f t="shared" si="19"/>
        <v>0</v>
      </c>
      <c r="DV54" s="285">
        <f t="shared" si="20"/>
        <v>0</v>
      </c>
      <c r="DW54" s="23"/>
      <c r="DX54" s="23"/>
      <c r="DY54" s="177">
        <v>160</v>
      </c>
      <c r="DZ54" s="591"/>
      <c r="EA54" s="178"/>
      <c r="EB54" s="177">
        <v>160</v>
      </c>
      <c r="EC54" s="591"/>
      <c r="ED54" s="178"/>
      <c r="EE54" s="177">
        <v>160</v>
      </c>
      <c r="EF54" s="591"/>
      <c r="EG54" s="178"/>
      <c r="EH54" s="177">
        <v>160</v>
      </c>
      <c r="EI54" s="591"/>
      <c r="EJ54" s="178"/>
      <c r="EK54" s="177">
        <v>160</v>
      </c>
      <c r="EL54" s="591"/>
      <c r="EM54" s="178"/>
      <c r="EN54" s="177">
        <v>160</v>
      </c>
      <c r="EO54" s="591"/>
      <c r="EP54" s="178"/>
      <c r="EQ54" s="177">
        <v>160</v>
      </c>
      <c r="ER54" s="591"/>
      <c r="ES54" s="178"/>
      <c r="ET54" s="177">
        <v>160</v>
      </c>
      <c r="EU54" s="591"/>
      <c r="EV54" s="178"/>
      <c r="EW54" s="282">
        <f t="shared" si="21"/>
        <v>0</v>
      </c>
      <c r="EX54" s="283">
        <f t="shared" si="22"/>
        <v>0</v>
      </c>
      <c r="EY54" s="284">
        <f t="shared" si="23"/>
        <v>0</v>
      </c>
      <c r="EZ54" s="285">
        <f t="shared" si="24"/>
        <v>0</v>
      </c>
      <c r="FA54" s="23"/>
      <c r="FB54" s="23"/>
      <c r="FC54" s="177">
        <v>160</v>
      </c>
      <c r="FD54" s="591"/>
      <c r="FE54" s="178"/>
      <c r="FF54" s="177">
        <v>160</v>
      </c>
      <c r="FG54" s="591"/>
      <c r="FH54" s="178"/>
      <c r="FI54" s="177">
        <v>160</v>
      </c>
      <c r="FJ54" s="591"/>
      <c r="FK54" s="178"/>
      <c r="FL54" s="177">
        <v>160</v>
      </c>
      <c r="FM54" s="591"/>
      <c r="FN54" s="178"/>
      <c r="FO54" s="177">
        <v>160</v>
      </c>
      <c r="FP54" s="591"/>
      <c r="FQ54" s="178"/>
      <c r="FR54" s="177">
        <v>160</v>
      </c>
      <c r="FS54" s="591"/>
      <c r="FT54" s="178"/>
      <c r="FU54" s="177">
        <v>160</v>
      </c>
      <c r="FV54" s="591"/>
      <c r="FW54" s="178"/>
      <c r="FX54" s="177">
        <v>160</v>
      </c>
      <c r="FY54" s="591"/>
      <c r="FZ54" s="178"/>
      <c r="GA54" s="282">
        <f t="shared" si="25"/>
        <v>0</v>
      </c>
      <c r="GB54" s="283">
        <f t="shared" si="26"/>
        <v>0</v>
      </c>
      <c r="GC54" s="284">
        <f t="shared" si="27"/>
        <v>0</v>
      </c>
      <c r="GD54" s="285">
        <f t="shared" si="28"/>
        <v>0</v>
      </c>
      <c r="GE54" s="23"/>
      <c r="GF54" s="23"/>
      <c r="GG54" s="177">
        <v>160</v>
      </c>
      <c r="GH54" s="591"/>
      <c r="GI54" s="178"/>
      <c r="GJ54" s="177">
        <v>160</v>
      </c>
      <c r="GK54" s="591"/>
      <c r="GL54" s="178"/>
      <c r="GM54" s="177">
        <v>160</v>
      </c>
      <c r="GN54" s="591"/>
      <c r="GO54" s="178"/>
      <c r="GP54" s="177">
        <v>160</v>
      </c>
      <c r="GQ54" s="591"/>
      <c r="GR54" s="178"/>
      <c r="GS54" s="177">
        <v>160</v>
      </c>
      <c r="GT54" s="591"/>
      <c r="GU54" s="178"/>
      <c r="GV54" s="177">
        <v>160</v>
      </c>
      <c r="GW54" s="591"/>
      <c r="GX54" s="178"/>
      <c r="GY54" s="177">
        <v>160</v>
      </c>
      <c r="GZ54" s="591"/>
      <c r="HA54" s="178"/>
      <c r="HB54" s="177">
        <v>160</v>
      </c>
      <c r="HC54" s="591"/>
      <c r="HD54" s="178"/>
      <c r="HE54" s="282">
        <f t="shared" si="29"/>
        <v>0</v>
      </c>
      <c r="HF54" s="283">
        <f t="shared" si="30"/>
        <v>0</v>
      </c>
      <c r="HG54" s="284">
        <f t="shared" si="31"/>
        <v>0</v>
      </c>
      <c r="HH54" s="285">
        <f t="shared" si="32"/>
        <v>0</v>
      </c>
      <c r="HI54" s="23"/>
      <c r="HJ54" s="23"/>
      <c r="HK54" s="177">
        <v>160</v>
      </c>
      <c r="HL54" s="591"/>
      <c r="HM54" s="178"/>
      <c r="HN54" s="177">
        <v>160</v>
      </c>
      <c r="HO54" s="591"/>
      <c r="HP54" s="178"/>
      <c r="HQ54" s="177">
        <v>160</v>
      </c>
      <c r="HR54" s="591"/>
      <c r="HS54" s="178"/>
      <c r="HT54" s="177">
        <v>160</v>
      </c>
      <c r="HU54" s="591"/>
      <c r="HV54" s="178"/>
      <c r="HW54" s="177">
        <v>160</v>
      </c>
      <c r="HX54" s="591"/>
      <c r="HY54" s="178"/>
      <c r="HZ54" s="177">
        <v>160</v>
      </c>
      <c r="IA54" s="591"/>
      <c r="IB54" s="178"/>
      <c r="IC54" s="177">
        <v>160</v>
      </c>
      <c r="ID54" s="591"/>
      <c r="IE54" s="178"/>
      <c r="IF54" s="177">
        <v>160</v>
      </c>
      <c r="IG54" s="591"/>
      <c r="IH54" s="178"/>
      <c r="II54" s="282">
        <f t="shared" si="33"/>
        <v>0</v>
      </c>
      <c r="IJ54" s="283">
        <f t="shared" si="34"/>
        <v>0</v>
      </c>
      <c r="IK54" s="284">
        <f t="shared" si="35"/>
        <v>0</v>
      </c>
      <c r="IL54" s="285">
        <f t="shared" si="36"/>
        <v>0</v>
      </c>
      <c r="IM54" s="23"/>
      <c r="IN54" s="23"/>
      <c r="IO54" s="177">
        <v>160</v>
      </c>
      <c r="IP54" s="591"/>
      <c r="IQ54" s="178"/>
      <c r="IR54" s="177">
        <v>160</v>
      </c>
      <c r="IS54" s="591"/>
      <c r="IT54" s="178"/>
      <c r="IU54" s="177">
        <v>160</v>
      </c>
      <c r="IV54" s="591"/>
      <c r="IW54" s="178"/>
      <c r="IX54" s="177">
        <v>160</v>
      </c>
      <c r="IY54" s="591"/>
      <c r="IZ54" s="178"/>
      <c r="JA54" s="177">
        <v>160</v>
      </c>
      <c r="JB54" s="591"/>
      <c r="JC54" s="178"/>
      <c r="JD54" s="177">
        <v>160</v>
      </c>
      <c r="JE54" s="591"/>
      <c r="JF54" s="178"/>
      <c r="JG54" s="177">
        <v>160</v>
      </c>
      <c r="JH54" s="591"/>
      <c r="JI54" s="178"/>
      <c r="JJ54" s="177">
        <v>160</v>
      </c>
      <c r="JK54" s="591"/>
      <c r="JL54" s="178"/>
      <c r="JM54" s="282">
        <f t="shared" si="37"/>
        <v>0</v>
      </c>
      <c r="JN54" s="283">
        <f t="shared" si="38"/>
        <v>0</v>
      </c>
      <c r="JO54" s="284">
        <f t="shared" si="39"/>
        <v>0</v>
      </c>
      <c r="JP54" s="285">
        <f t="shared" si="40"/>
        <v>0</v>
      </c>
      <c r="JQ54" s="23"/>
      <c r="JR54" s="23"/>
      <c r="JS54" s="177">
        <v>160</v>
      </c>
      <c r="JT54" s="591"/>
      <c r="JU54" s="178"/>
      <c r="JV54" s="177">
        <v>160</v>
      </c>
      <c r="JW54" s="591"/>
      <c r="JX54" s="178"/>
      <c r="JY54" s="177">
        <v>160</v>
      </c>
      <c r="JZ54" s="591"/>
      <c r="KA54" s="178"/>
      <c r="KB54" s="177">
        <v>160</v>
      </c>
      <c r="KC54" s="591"/>
      <c r="KD54" s="178"/>
      <c r="KE54" s="177">
        <v>160</v>
      </c>
      <c r="KF54" s="591"/>
      <c r="KG54" s="178"/>
      <c r="KH54" s="177">
        <v>160</v>
      </c>
      <c r="KI54" s="591"/>
      <c r="KJ54" s="178"/>
      <c r="KK54" s="177">
        <v>160</v>
      </c>
      <c r="KL54" s="591"/>
      <c r="KM54" s="178"/>
      <c r="KN54" s="177">
        <v>160</v>
      </c>
      <c r="KO54" s="591"/>
      <c r="KP54" s="178"/>
      <c r="KQ54" s="282">
        <f t="shared" si="41"/>
        <v>0</v>
      </c>
      <c r="KR54" s="283">
        <f t="shared" si="42"/>
        <v>0</v>
      </c>
      <c r="KS54" s="284">
        <f t="shared" si="43"/>
        <v>0</v>
      </c>
      <c r="KT54" s="285">
        <f t="shared" si="44"/>
        <v>0</v>
      </c>
      <c r="KU54" s="23"/>
      <c r="KV54" s="23"/>
      <c r="KW54" s="589" t="s">
        <v>300</v>
      </c>
      <c r="KX54" s="595">
        <v>160</v>
      </c>
      <c r="KY54" s="591"/>
      <c r="KZ54" s="178"/>
      <c r="LA54" s="282">
        <f t="shared" si="45"/>
        <v>0</v>
      </c>
      <c r="LB54" s="285">
        <f t="shared" si="53"/>
        <v>0</v>
      </c>
      <c r="LC54" s="284">
        <f t="shared" si="46"/>
        <v>0</v>
      </c>
      <c r="LD54" s="285">
        <f t="shared" si="54"/>
        <v>0</v>
      </c>
      <c r="LE54" s="592"/>
      <c r="LF54" s="23"/>
      <c r="LG54" s="23"/>
      <c r="LH54" s="278">
        <f t="shared" si="55"/>
        <v>0</v>
      </c>
      <c r="LI54" s="279">
        <f t="shared" si="56"/>
        <v>0</v>
      </c>
      <c r="LJ54" s="284">
        <f t="shared" si="57"/>
        <v>0</v>
      </c>
      <c r="LK54" s="285">
        <f t="shared" si="58"/>
        <v>0</v>
      </c>
      <c r="LL54" s="280">
        <f t="shared" si="59"/>
        <v>0</v>
      </c>
      <c r="LM54" s="281">
        <f t="shared" si="60"/>
        <v>0</v>
      </c>
      <c r="LN54" s="284">
        <f t="shared" si="61"/>
        <v>0</v>
      </c>
      <c r="LO54" s="283">
        <f t="shared" si="62"/>
        <v>0</v>
      </c>
      <c r="LP54" s="420">
        <f t="shared" si="48"/>
        <v>0</v>
      </c>
      <c r="LQ54" s="382">
        <f t="shared" si="49"/>
        <v>0</v>
      </c>
      <c r="LR54" s="423" t="s">
        <v>343</v>
      </c>
      <c r="LS54" s="387" t="s">
        <v>343</v>
      </c>
      <c r="LT54" s="420">
        <f t="shared" si="50"/>
        <v>0</v>
      </c>
      <c r="LU54" s="382">
        <f t="shared" si="51"/>
        <v>0</v>
      </c>
      <c r="LV54" s="26"/>
      <c r="LW54" s="26"/>
      <c r="LX54" s="23"/>
      <c r="MD54" s="26"/>
    </row>
    <row r="55" spans="1:342" s="26" customFormat="1" ht="16.5" customHeight="1" x14ac:dyDescent="0.25">
      <c r="B55" s="121" t="s">
        <v>34</v>
      </c>
      <c r="C55" s="1064"/>
      <c r="D55" s="1065"/>
      <c r="E55" s="327"/>
      <c r="F55" s="328"/>
      <c r="G55" s="329"/>
      <c r="H55" s="125"/>
      <c r="I55" s="115">
        <f>INT(ROUND(F55,2)*(IF(RIGHT(G55,1)="*",data!$J$3*H55+(IF(H55&gt;0, data!$K$3,0)),(IF(G55&gt;0,data!$J$3*RIGHT(G55,5)+data!$K$3,0)))))</f>
        <v>0</v>
      </c>
      <c r="J55" s="115">
        <f>IF(E55&gt;0,I55*E55,0)</f>
        <v>0</v>
      </c>
      <c r="K55" s="323"/>
      <c r="L55" s="322"/>
      <c r="M55" s="115">
        <f>INT(ROUND(F55,2)*(IF(J55&gt;0,(IF(K55="ano",data!$J$6,0)),0)))</f>
        <v>0</v>
      </c>
      <c r="N55" s="117">
        <f>IF(L55&gt;E55,M55*E55,M55*L55)</f>
        <v>0</v>
      </c>
      <c r="O55" s="126">
        <f>J55+N55</f>
        <v>0</v>
      </c>
      <c r="Q55" s="119" t="str">
        <f t="shared" si="63"/>
        <v/>
      </c>
      <c r="R55" s="120" t="s">
        <v>343</v>
      </c>
      <c r="S55" s="391" t="str">
        <f t="shared" si="64"/>
        <v/>
      </c>
      <c r="T55" s="26">
        <f>IF(O55&gt;0,IF(ISTEXT(C55)=TRUE,0,1),0)</f>
        <v>0</v>
      </c>
      <c r="U55" s="26">
        <f>IF(H55&gt;0,IF(RIGHT(G55,1)="*",0,1),0)</f>
        <v>0</v>
      </c>
      <c r="V55" s="26">
        <f>IF(OR(G55=data!$I$18,G55=data!$I$19,G55=data!$I$20,G55=data!$I$21,G55=data!$I$22,G55=data!$I$23,G55=data!$I$24,G55=data!$I$25,G55=data!$I$26,G55=data!$I$27,G55=data!$I$28,G55=data!$I$29,G55=data!$I$30,G55=data!$I$31,G55=data!$I$32,G55=data!$I$33,G55=data!$I$34,G55=data!$I$35,G55=data!$I$36,G55=data!$I$37,G55=data!$I$38,G55=data!$I$39,G55=data!$I$40,G55=data!$I$41,G55=data!$I$42,G55=data!$I$43,G55=data!$I$44),1,0)</f>
        <v>0</v>
      </c>
      <c r="X55" s="179" t="s">
        <v>300</v>
      </c>
      <c r="Y55" s="10"/>
      <c r="Z55" s="10"/>
      <c r="AA55" s="171">
        <v>160</v>
      </c>
      <c r="AB55" s="336"/>
      <c r="AC55" s="227"/>
      <c r="AD55" s="171">
        <v>160</v>
      </c>
      <c r="AE55" s="336"/>
      <c r="AF55" s="227"/>
      <c r="AG55" s="171">
        <v>160</v>
      </c>
      <c r="AH55" s="336"/>
      <c r="AI55" s="227"/>
      <c r="AJ55" s="171">
        <v>160</v>
      </c>
      <c r="AK55" s="336"/>
      <c r="AL55" s="227"/>
      <c r="AM55" s="171">
        <v>160</v>
      </c>
      <c r="AN55" s="336"/>
      <c r="AO55" s="227"/>
      <c r="AP55" s="171">
        <v>160</v>
      </c>
      <c r="AQ55" s="336"/>
      <c r="AR55" s="227"/>
      <c r="AS55" s="171">
        <v>160</v>
      </c>
      <c r="AT55" s="336"/>
      <c r="AU55" s="227"/>
      <c r="AV55" s="171">
        <v>160</v>
      </c>
      <c r="AW55" s="336"/>
      <c r="AX55" s="227"/>
      <c r="AY55" s="171">
        <v>160</v>
      </c>
      <c r="AZ55" s="336"/>
      <c r="BA55" s="227"/>
      <c r="BB55" s="171">
        <v>160</v>
      </c>
      <c r="BC55" s="336"/>
      <c r="BD55" s="227"/>
      <c r="BE55" s="171">
        <v>160</v>
      </c>
      <c r="BF55" s="336"/>
      <c r="BG55" s="227"/>
      <c r="BH55" s="171">
        <v>160</v>
      </c>
      <c r="BI55" s="336"/>
      <c r="BJ55" s="227"/>
      <c r="BK55" s="374">
        <f t="shared" si="9"/>
        <v>0</v>
      </c>
      <c r="BL55" s="285">
        <f t="shared" si="10"/>
        <v>0</v>
      </c>
      <c r="BM55" s="284">
        <f t="shared" si="11"/>
        <v>0</v>
      </c>
      <c r="BN55" s="285">
        <f t="shared" si="12"/>
        <v>0</v>
      </c>
      <c r="BO55" s="4"/>
      <c r="BP55" s="4"/>
      <c r="BQ55" s="167">
        <v>160</v>
      </c>
      <c r="BR55" s="335"/>
      <c r="BS55" s="180"/>
      <c r="BT55" s="167">
        <v>160</v>
      </c>
      <c r="BU55" s="335"/>
      <c r="BV55" s="180"/>
      <c r="BW55" s="167">
        <v>160</v>
      </c>
      <c r="BX55" s="335"/>
      <c r="BY55" s="180"/>
      <c r="BZ55" s="167">
        <v>160</v>
      </c>
      <c r="CA55" s="335"/>
      <c r="CB55" s="180"/>
      <c r="CC55" s="167">
        <v>160</v>
      </c>
      <c r="CD55" s="335"/>
      <c r="CE55" s="180"/>
      <c r="CF55" s="167">
        <v>160</v>
      </c>
      <c r="CG55" s="335"/>
      <c r="CH55" s="180"/>
      <c r="CI55" s="167">
        <v>160</v>
      </c>
      <c r="CJ55" s="335"/>
      <c r="CK55" s="180"/>
      <c r="CL55" s="167">
        <v>160</v>
      </c>
      <c r="CM55" s="335"/>
      <c r="CN55" s="180"/>
      <c r="CO55" s="282">
        <f t="shared" si="13"/>
        <v>0</v>
      </c>
      <c r="CP55" s="283">
        <f t="shared" si="14"/>
        <v>0</v>
      </c>
      <c r="CQ55" s="284">
        <f t="shared" si="15"/>
        <v>0</v>
      </c>
      <c r="CR55" s="285">
        <f t="shared" si="16"/>
        <v>0</v>
      </c>
      <c r="CS55" s="4"/>
      <c r="CT55" s="4"/>
      <c r="CU55" s="167">
        <v>160</v>
      </c>
      <c r="CV55" s="335"/>
      <c r="CW55" s="180"/>
      <c r="CX55" s="167">
        <v>160</v>
      </c>
      <c r="CY55" s="335"/>
      <c r="CZ55" s="180"/>
      <c r="DA55" s="167">
        <v>160</v>
      </c>
      <c r="DB55" s="335"/>
      <c r="DC55" s="180"/>
      <c r="DD55" s="167">
        <v>160</v>
      </c>
      <c r="DE55" s="335"/>
      <c r="DF55" s="180"/>
      <c r="DG55" s="167">
        <v>160</v>
      </c>
      <c r="DH55" s="335"/>
      <c r="DI55" s="180"/>
      <c r="DJ55" s="167">
        <v>160</v>
      </c>
      <c r="DK55" s="335"/>
      <c r="DL55" s="180"/>
      <c r="DM55" s="167">
        <v>160</v>
      </c>
      <c r="DN55" s="335"/>
      <c r="DO55" s="180"/>
      <c r="DP55" s="167">
        <v>160</v>
      </c>
      <c r="DQ55" s="335"/>
      <c r="DR55" s="180"/>
      <c r="DS55" s="282">
        <f t="shared" si="17"/>
        <v>0</v>
      </c>
      <c r="DT55" s="283">
        <f t="shared" si="18"/>
        <v>0</v>
      </c>
      <c r="DU55" s="284">
        <f t="shared" si="19"/>
        <v>0</v>
      </c>
      <c r="DV55" s="285">
        <f t="shared" si="20"/>
        <v>0</v>
      </c>
      <c r="DW55" s="4"/>
      <c r="DX55" s="4"/>
      <c r="DY55" s="167">
        <v>160</v>
      </c>
      <c r="DZ55" s="335"/>
      <c r="EA55" s="180"/>
      <c r="EB55" s="167">
        <v>160</v>
      </c>
      <c r="EC55" s="335"/>
      <c r="ED55" s="180"/>
      <c r="EE55" s="167">
        <v>160</v>
      </c>
      <c r="EF55" s="335"/>
      <c r="EG55" s="180"/>
      <c r="EH55" s="167">
        <v>160</v>
      </c>
      <c r="EI55" s="335"/>
      <c r="EJ55" s="180"/>
      <c r="EK55" s="167">
        <v>160</v>
      </c>
      <c r="EL55" s="335"/>
      <c r="EM55" s="180"/>
      <c r="EN55" s="167">
        <v>160</v>
      </c>
      <c r="EO55" s="335"/>
      <c r="EP55" s="180"/>
      <c r="EQ55" s="167">
        <v>160</v>
      </c>
      <c r="ER55" s="335"/>
      <c r="ES55" s="180"/>
      <c r="ET55" s="167">
        <v>160</v>
      </c>
      <c r="EU55" s="335"/>
      <c r="EV55" s="180"/>
      <c r="EW55" s="282">
        <f t="shared" si="21"/>
        <v>0</v>
      </c>
      <c r="EX55" s="283">
        <f t="shared" si="22"/>
        <v>0</v>
      </c>
      <c r="EY55" s="284">
        <f t="shared" si="23"/>
        <v>0</v>
      </c>
      <c r="EZ55" s="285">
        <f t="shared" si="24"/>
        <v>0</v>
      </c>
      <c r="FA55" s="4"/>
      <c r="FB55" s="4"/>
      <c r="FC55" s="167">
        <v>160</v>
      </c>
      <c r="FD55" s="335"/>
      <c r="FE55" s="180"/>
      <c r="FF55" s="167">
        <v>160</v>
      </c>
      <c r="FG55" s="335"/>
      <c r="FH55" s="180"/>
      <c r="FI55" s="167">
        <v>160</v>
      </c>
      <c r="FJ55" s="335"/>
      <c r="FK55" s="180"/>
      <c r="FL55" s="167">
        <v>160</v>
      </c>
      <c r="FM55" s="335"/>
      <c r="FN55" s="180"/>
      <c r="FO55" s="167">
        <v>160</v>
      </c>
      <c r="FP55" s="335"/>
      <c r="FQ55" s="180"/>
      <c r="FR55" s="167">
        <v>160</v>
      </c>
      <c r="FS55" s="335"/>
      <c r="FT55" s="180"/>
      <c r="FU55" s="167">
        <v>160</v>
      </c>
      <c r="FV55" s="335"/>
      <c r="FW55" s="180"/>
      <c r="FX55" s="167">
        <v>160</v>
      </c>
      <c r="FY55" s="335"/>
      <c r="FZ55" s="180"/>
      <c r="GA55" s="282">
        <f t="shared" si="25"/>
        <v>0</v>
      </c>
      <c r="GB55" s="283">
        <f t="shared" si="26"/>
        <v>0</v>
      </c>
      <c r="GC55" s="284">
        <f t="shared" si="27"/>
        <v>0</v>
      </c>
      <c r="GD55" s="285">
        <f t="shared" si="28"/>
        <v>0</v>
      </c>
      <c r="GE55" s="4"/>
      <c r="GF55" s="4"/>
      <c r="GG55" s="167">
        <v>160</v>
      </c>
      <c r="GH55" s="335"/>
      <c r="GI55" s="180"/>
      <c r="GJ55" s="167">
        <v>160</v>
      </c>
      <c r="GK55" s="335"/>
      <c r="GL55" s="180"/>
      <c r="GM55" s="167">
        <v>160</v>
      </c>
      <c r="GN55" s="335"/>
      <c r="GO55" s="180"/>
      <c r="GP55" s="167">
        <v>160</v>
      </c>
      <c r="GQ55" s="335"/>
      <c r="GR55" s="180"/>
      <c r="GS55" s="167">
        <v>160</v>
      </c>
      <c r="GT55" s="335"/>
      <c r="GU55" s="180"/>
      <c r="GV55" s="167">
        <v>160</v>
      </c>
      <c r="GW55" s="335"/>
      <c r="GX55" s="180"/>
      <c r="GY55" s="167">
        <v>160</v>
      </c>
      <c r="GZ55" s="335"/>
      <c r="HA55" s="180"/>
      <c r="HB55" s="167">
        <v>160</v>
      </c>
      <c r="HC55" s="335"/>
      <c r="HD55" s="180"/>
      <c r="HE55" s="282">
        <f t="shared" si="29"/>
        <v>0</v>
      </c>
      <c r="HF55" s="283">
        <f t="shared" si="30"/>
        <v>0</v>
      </c>
      <c r="HG55" s="284">
        <f t="shared" si="31"/>
        <v>0</v>
      </c>
      <c r="HH55" s="285">
        <f t="shared" si="32"/>
        <v>0</v>
      </c>
      <c r="HI55" s="4"/>
      <c r="HJ55" s="4"/>
      <c r="HK55" s="167">
        <v>160</v>
      </c>
      <c r="HL55" s="335"/>
      <c r="HM55" s="180"/>
      <c r="HN55" s="167">
        <v>160</v>
      </c>
      <c r="HO55" s="335"/>
      <c r="HP55" s="180"/>
      <c r="HQ55" s="167">
        <v>160</v>
      </c>
      <c r="HR55" s="335"/>
      <c r="HS55" s="180"/>
      <c r="HT55" s="167">
        <v>160</v>
      </c>
      <c r="HU55" s="335"/>
      <c r="HV55" s="180"/>
      <c r="HW55" s="167">
        <v>160</v>
      </c>
      <c r="HX55" s="335"/>
      <c r="HY55" s="180"/>
      <c r="HZ55" s="167">
        <v>160</v>
      </c>
      <c r="IA55" s="335"/>
      <c r="IB55" s="180"/>
      <c r="IC55" s="167">
        <v>160</v>
      </c>
      <c r="ID55" s="335"/>
      <c r="IE55" s="180"/>
      <c r="IF55" s="167">
        <v>160</v>
      </c>
      <c r="IG55" s="335"/>
      <c r="IH55" s="180"/>
      <c r="II55" s="282">
        <f t="shared" si="33"/>
        <v>0</v>
      </c>
      <c r="IJ55" s="283">
        <f t="shared" si="34"/>
        <v>0</v>
      </c>
      <c r="IK55" s="284">
        <f t="shared" si="35"/>
        <v>0</v>
      </c>
      <c r="IL55" s="285">
        <f t="shared" si="36"/>
        <v>0</v>
      </c>
      <c r="IM55" s="4"/>
      <c r="IN55" s="4"/>
      <c r="IO55" s="167">
        <v>160</v>
      </c>
      <c r="IP55" s="335"/>
      <c r="IQ55" s="180"/>
      <c r="IR55" s="167">
        <v>160</v>
      </c>
      <c r="IS55" s="335"/>
      <c r="IT55" s="180"/>
      <c r="IU55" s="167">
        <v>160</v>
      </c>
      <c r="IV55" s="335"/>
      <c r="IW55" s="180"/>
      <c r="IX55" s="167">
        <v>160</v>
      </c>
      <c r="IY55" s="335"/>
      <c r="IZ55" s="180"/>
      <c r="JA55" s="167">
        <v>160</v>
      </c>
      <c r="JB55" s="335"/>
      <c r="JC55" s="180"/>
      <c r="JD55" s="167">
        <v>160</v>
      </c>
      <c r="JE55" s="335"/>
      <c r="JF55" s="180"/>
      <c r="JG55" s="167">
        <v>160</v>
      </c>
      <c r="JH55" s="335"/>
      <c r="JI55" s="180"/>
      <c r="JJ55" s="167">
        <v>160</v>
      </c>
      <c r="JK55" s="335"/>
      <c r="JL55" s="180"/>
      <c r="JM55" s="282">
        <f t="shared" si="37"/>
        <v>0</v>
      </c>
      <c r="JN55" s="283">
        <f t="shared" si="38"/>
        <v>0</v>
      </c>
      <c r="JO55" s="284">
        <f t="shared" si="39"/>
        <v>0</v>
      </c>
      <c r="JP55" s="285">
        <f t="shared" si="40"/>
        <v>0</v>
      </c>
      <c r="JQ55" s="4"/>
      <c r="JR55" s="4"/>
      <c r="JS55" s="167">
        <v>160</v>
      </c>
      <c r="JT55" s="335"/>
      <c r="JU55" s="180"/>
      <c r="JV55" s="167">
        <v>160</v>
      </c>
      <c r="JW55" s="335"/>
      <c r="JX55" s="180"/>
      <c r="JY55" s="167">
        <v>160</v>
      </c>
      <c r="JZ55" s="335"/>
      <c r="KA55" s="180"/>
      <c r="KB55" s="167">
        <v>160</v>
      </c>
      <c r="KC55" s="335"/>
      <c r="KD55" s="180"/>
      <c r="KE55" s="167">
        <v>160</v>
      </c>
      <c r="KF55" s="335"/>
      <c r="KG55" s="180"/>
      <c r="KH55" s="167">
        <v>160</v>
      </c>
      <c r="KI55" s="335"/>
      <c r="KJ55" s="180"/>
      <c r="KK55" s="167">
        <v>160</v>
      </c>
      <c r="KL55" s="335"/>
      <c r="KM55" s="180"/>
      <c r="KN55" s="167">
        <v>160</v>
      </c>
      <c r="KO55" s="335"/>
      <c r="KP55" s="180"/>
      <c r="KQ55" s="282">
        <f t="shared" si="41"/>
        <v>0</v>
      </c>
      <c r="KR55" s="283">
        <f t="shared" si="42"/>
        <v>0</v>
      </c>
      <c r="KS55" s="284">
        <f t="shared" si="43"/>
        <v>0</v>
      </c>
      <c r="KT55" s="285">
        <f t="shared" si="44"/>
        <v>0</v>
      </c>
      <c r="KU55" s="4"/>
      <c r="KV55" s="4"/>
      <c r="KW55" s="287" t="s">
        <v>300</v>
      </c>
      <c r="KX55" s="365">
        <v>160</v>
      </c>
      <c r="KY55" s="335"/>
      <c r="KZ55" s="180"/>
      <c r="LA55" s="282">
        <f t="shared" si="45"/>
        <v>0</v>
      </c>
      <c r="LB55" s="285">
        <f t="shared" si="53"/>
        <v>0</v>
      </c>
      <c r="LC55" s="284">
        <f t="shared" si="46"/>
        <v>0</v>
      </c>
      <c r="LD55" s="285">
        <f t="shared" si="54"/>
        <v>0</v>
      </c>
      <c r="LE55" s="297"/>
      <c r="LF55" s="4"/>
      <c r="LG55" s="4"/>
      <c r="LH55" s="278">
        <f t="shared" si="55"/>
        <v>0</v>
      </c>
      <c r="LI55" s="279">
        <f t="shared" si="56"/>
        <v>0</v>
      </c>
      <c r="LJ55" s="284">
        <f t="shared" si="57"/>
        <v>0</v>
      </c>
      <c r="LK55" s="285">
        <f t="shared" si="58"/>
        <v>0</v>
      </c>
      <c r="LL55" s="280">
        <f t="shared" si="59"/>
        <v>0</v>
      </c>
      <c r="LM55" s="281">
        <f t="shared" si="60"/>
        <v>0</v>
      </c>
      <c r="LN55" s="284">
        <f t="shared" si="61"/>
        <v>0</v>
      </c>
      <c r="LO55" s="283">
        <f t="shared" si="62"/>
        <v>0</v>
      </c>
      <c r="LP55" s="420">
        <f t="shared" si="48"/>
        <v>0</v>
      </c>
      <c r="LQ55" s="382">
        <f t="shared" si="49"/>
        <v>0</v>
      </c>
      <c r="LR55" s="423" t="s">
        <v>343</v>
      </c>
      <c r="LS55" s="387" t="s">
        <v>343</v>
      </c>
      <c r="LT55" s="420">
        <f t="shared" si="50"/>
        <v>0</v>
      </c>
      <c r="LU55" s="382">
        <f t="shared" si="51"/>
        <v>0</v>
      </c>
      <c r="LX55" s="4"/>
    </row>
    <row r="56" spans="1:342" s="28" customFormat="1" ht="15" hidden="1" customHeight="1" x14ac:dyDescent="0.25">
      <c r="A56" s="26"/>
      <c r="B56" s="121"/>
      <c r="C56" s="604"/>
      <c r="D56" s="605"/>
      <c r="E56" s="609"/>
      <c r="F56" s="607"/>
      <c r="G56" s="608"/>
      <c r="H56" s="122"/>
      <c r="I56" s="115">
        <f>INT(ROUND(F56,2)*(IF(RIGHT(G56,1)="*",data!$J$3*H56+(IF(H56&gt;0, data!$K$3,0)),(IF(G56&gt;0,data!$J$3*RIGHT(G56,5)+data!$K$3,0)))))</f>
        <v>0</v>
      </c>
      <c r="J56" s="115"/>
      <c r="K56" s="560"/>
      <c r="L56" s="553"/>
      <c r="M56" s="115">
        <f>INT(ROUND(F56,2)*(IF(J56&gt;0,(IF(K56="ano",data!$J$6,0)),0)))</f>
        <v>0</v>
      </c>
      <c r="N56" s="117"/>
      <c r="O56" s="126"/>
      <c r="P56" s="26"/>
      <c r="Q56" s="119" t="str">
        <f t="shared" si="63"/>
        <v/>
      </c>
      <c r="R56" s="120" t="s">
        <v>343</v>
      </c>
      <c r="S56" s="391" t="str">
        <f t="shared" si="64"/>
        <v/>
      </c>
      <c r="V56" s="26">
        <f>IF(OR(G56=data!$I$18,G56=data!$I$19,G56=data!$I$20,G56=data!$I$21,G56=data!$I$22,G56=data!$I$23,G56=data!$I$24,G56=data!$I$25,G56=data!$I$26,G56=data!$I$27,G56=data!$I$28,G56=data!$I$29,G56=data!$I$30,G56=data!$I$31,G56=data!$I$32,G56=data!$I$33,G56=data!$I$34,G56=data!$I$35,G56=data!$I$36,G56=data!$I$37,G56=data!$I$38,G56=data!$I$39,G56=data!$I$40,G56=data!$I$41,G56=data!$I$42,G56=data!$I$43,G56=data!$I$44),1,0)</f>
        <v>0</v>
      </c>
      <c r="W56" s="26"/>
      <c r="X56" s="176" t="s">
        <v>300</v>
      </c>
      <c r="Y56" s="10"/>
      <c r="Z56" s="10"/>
      <c r="AA56" s="578">
        <v>160</v>
      </c>
      <c r="AB56" s="579"/>
      <c r="AC56" s="580"/>
      <c r="AD56" s="578">
        <v>160</v>
      </c>
      <c r="AE56" s="579"/>
      <c r="AF56" s="580"/>
      <c r="AG56" s="578">
        <v>160</v>
      </c>
      <c r="AH56" s="579"/>
      <c r="AI56" s="580"/>
      <c r="AJ56" s="578">
        <v>160</v>
      </c>
      <c r="AK56" s="579"/>
      <c r="AL56" s="580"/>
      <c r="AM56" s="578">
        <v>160</v>
      </c>
      <c r="AN56" s="579"/>
      <c r="AO56" s="580"/>
      <c r="AP56" s="578">
        <v>160</v>
      </c>
      <c r="AQ56" s="579"/>
      <c r="AR56" s="580"/>
      <c r="AS56" s="578">
        <v>160</v>
      </c>
      <c r="AT56" s="579"/>
      <c r="AU56" s="580"/>
      <c r="AV56" s="578">
        <v>160</v>
      </c>
      <c r="AW56" s="579"/>
      <c r="AX56" s="580"/>
      <c r="AY56" s="578">
        <v>160</v>
      </c>
      <c r="AZ56" s="579"/>
      <c r="BA56" s="580"/>
      <c r="BB56" s="578">
        <v>160</v>
      </c>
      <c r="BC56" s="579"/>
      <c r="BD56" s="580"/>
      <c r="BE56" s="578">
        <v>160</v>
      </c>
      <c r="BF56" s="579"/>
      <c r="BG56" s="580"/>
      <c r="BH56" s="578">
        <v>160</v>
      </c>
      <c r="BI56" s="579"/>
      <c r="BJ56" s="580"/>
      <c r="BK56" s="374">
        <f t="shared" si="9"/>
        <v>0</v>
      </c>
      <c r="BL56" s="285">
        <f t="shared" si="10"/>
        <v>0</v>
      </c>
      <c r="BM56" s="284">
        <f t="shared" si="11"/>
        <v>0</v>
      </c>
      <c r="BN56" s="285">
        <f t="shared" si="12"/>
        <v>0</v>
      </c>
      <c r="BO56" s="23"/>
      <c r="BP56" s="23"/>
      <c r="BQ56" s="177">
        <v>160</v>
      </c>
      <c r="BR56" s="591"/>
      <c r="BS56" s="178"/>
      <c r="BT56" s="177">
        <v>160</v>
      </c>
      <c r="BU56" s="591"/>
      <c r="BV56" s="178"/>
      <c r="BW56" s="177">
        <v>160</v>
      </c>
      <c r="BX56" s="591"/>
      <c r="BY56" s="178"/>
      <c r="BZ56" s="177">
        <v>160</v>
      </c>
      <c r="CA56" s="591"/>
      <c r="CB56" s="178"/>
      <c r="CC56" s="177">
        <v>160</v>
      </c>
      <c r="CD56" s="591"/>
      <c r="CE56" s="178"/>
      <c r="CF56" s="177">
        <v>160</v>
      </c>
      <c r="CG56" s="591"/>
      <c r="CH56" s="178"/>
      <c r="CI56" s="177">
        <v>160</v>
      </c>
      <c r="CJ56" s="591"/>
      <c r="CK56" s="178"/>
      <c r="CL56" s="177">
        <v>160</v>
      </c>
      <c r="CM56" s="591"/>
      <c r="CN56" s="178"/>
      <c r="CO56" s="282">
        <f t="shared" si="13"/>
        <v>0</v>
      </c>
      <c r="CP56" s="283">
        <f t="shared" si="14"/>
        <v>0</v>
      </c>
      <c r="CQ56" s="284">
        <f t="shared" si="15"/>
        <v>0</v>
      </c>
      <c r="CR56" s="285">
        <f t="shared" si="16"/>
        <v>0</v>
      </c>
      <c r="CS56" s="23"/>
      <c r="CT56" s="23"/>
      <c r="CU56" s="177">
        <v>160</v>
      </c>
      <c r="CV56" s="591"/>
      <c r="CW56" s="178"/>
      <c r="CX56" s="177">
        <v>160</v>
      </c>
      <c r="CY56" s="591"/>
      <c r="CZ56" s="178"/>
      <c r="DA56" s="177">
        <v>160</v>
      </c>
      <c r="DB56" s="591"/>
      <c r="DC56" s="178"/>
      <c r="DD56" s="177">
        <v>160</v>
      </c>
      <c r="DE56" s="591"/>
      <c r="DF56" s="178"/>
      <c r="DG56" s="177">
        <v>160</v>
      </c>
      <c r="DH56" s="591"/>
      <c r="DI56" s="178"/>
      <c r="DJ56" s="177">
        <v>160</v>
      </c>
      <c r="DK56" s="591"/>
      <c r="DL56" s="178"/>
      <c r="DM56" s="177">
        <v>160</v>
      </c>
      <c r="DN56" s="591"/>
      <c r="DO56" s="178"/>
      <c r="DP56" s="177">
        <v>160</v>
      </c>
      <c r="DQ56" s="591"/>
      <c r="DR56" s="178"/>
      <c r="DS56" s="282">
        <f t="shared" si="17"/>
        <v>0</v>
      </c>
      <c r="DT56" s="283">
        <f t="shared" si="18"/>
        <v>0</v>
      </c>
      <c r="DU56" s="284">
        <f t="shared" si="19"/>
        <v>0</v>
      </c>
      <c r="DV56" s="285">
        <f t="shared" si="20"/>
        <v>0</v>
      </c>
      <c r="DW56" s="23"/>
      <c r="DX56" s="23"/>
      <c r="DY56" s="177">
        <v>160</v>
      </c>
      <c r="DZ56" s="591"/>
      <c r="EA56" s="178"/>
      <c r="EB56" s="177">
        <v>160</v>
      </c>
      <c r="EC56" s="591"/>
      <c r="ED56" s="178"/>
      <c r="EE56" s="177">
        <v>160</v>
      </c>
      <c r="EF56" s="591"/>
      <c r="EG56" s="178"/>
      <c r="EH56" s="177">
        <v>160</v>
      </c>
      <c r="EI56" s="591"/>
      <c r="EJ56" s="178"/>
      <c r="EK56" s="177">
        <v>160</v>
      </c>
      <c r="EL56" s="591"/>
      <c r="EM56" s="178"/>
      <c r="EN56" s="177">
        <v>160</v>
      </c>
      <c r="EO56" s="591"/>
      <c r="EP56" s="178"/>
      <c r="EQ56" s="177">
        <v>160</v>
      </c>
      <c r="ER56" s="591"/>
      <c r="ES56" s="178"/>
      <c r="ET56" s="177">
        <v>160</v>
      </c>
      <c r="EU56" s="591"/>
      <c r="EV56" s="178"/>
      <c r="EW56" s="282">
        <f t="shared" si="21"/>
        <v>0</v>
      </c>
      <c r="EX56" s="283">
        <f t="shared" si="22"/>
        <v>0</v>
      </c>
      <c r="EY56" s="284">
        <f t="shared" si="23"/>
        <v>0</v>
      </c>
      <c r="EZ56" s="285">
        <f t="shared" si="24"/>
        <v>0</v>
      </c>
      <c r="FA56" s="23"/>
      <c r="FB56" s="23"/>
      <c r="FC56" s="177">
        <v>160</v>
      </c>
      <c r="FD56" s="591"/>
      <c r="FE56" s="178"/>
      <c r="FF56" s="177">
        <v>160</v>
      </c>
      <c r="FG56" s="591"/>
      <c r="FH56" s="178"/>
      <c r="FI56" s="177">
        <v>160</v>
      </c>
      <c r="FJ56" s="591"/>
      <c r="FK56" s="178"/>
      <c r="FL56" s="177">
        <v>160</v>
      </c>
      <c r="FM56" s="591"/>
      <c r="FN56" s="178"/>
      <c r="FO56" s="177">
        <v>160</v>
      </c>
      <c r="FP56" s="591"/>
      <c r="FQ56" s="178"/>
      <c r="FR56" s="177">
        <v>160</v>
      </c>
      <c r="FS56" s="591"/>
      <c r="FT56" s="178"/>
      <c r="FU56" s="177">
        <v>160</v>
      </c>
      <c r="FV56" s="591"/>
      <c r="FW56" s="178"/>
      <c r="FX56" s="177">
        <v>160</v>
      </c>
      <c r="FY56" s="591"/>
      <c r="FZ56" s="178"/>
      <c r="GA56" s="282">
        <f t="shared" si="25"/>
        <v>0</v>
      </c>
      <c r="GB56" s="283">
        <f t="shared" si="26"/>
        <v>0</v>
      </c>
      <c r="GC56" s="284">
        <f t="shared" si="27"/>
        <v>0</v>
      </c>
      <c r="GD56" s="285">
        <f t="shared" si="28"/>
        <v>0</v>
      </c>
      <c r="GE56" s="23"/>
      <c r="GF56" s="23"/>
      <c r="GG56" s="177">
        <v>160</v>
      </c>
      <c r="GH56" s="591"/>
      <c r="GI56" s="178"/>
      <c r="GJ56" s="177">
        <v>160</v>
      </c>
      <c r="GK56" s="591"/>
      <c r="GL56" s="178"/>
      <c r="GM56" s="177">
        <v>160</v>
      </c>
      <c r="GN56" s="591"/>
      <c r="GO56" s="178"/>
      <c r="GP56" s="177">
        <v>160</v>
      </c>
      <c r="GQ56" s="591"/>
      <c r="GR56" s="178"/>
      <c r="GS56" s="177">
        <v>160</v>
      </c>
      <c r="GT56" s="591"/>
      <c r="GU56" s="178"/>
      <c r="GV56" s="177">
        <v>160</v>
      </c>
      <c r="GW56" s="591"/>
      <c r="GX56" s="178"/>
      <c r="GY56" s="177">
        <v>160</v>
      </c>
      <c r="GZ56" s="591"/>
      <c r="HA56" s="178"/>
      <c r="HB56" s="177">
        <v>160</v>
      </c>
      <c r="HC56" s="591"/>
      <c r="HD56" s="178"/>
      <c r="HE56" s="282">
        <f t="shared" si="29"/>
        <v>0</v>
      </c>
      <c r="HF56" s="283">
        <f t="shared" si="30"/>
        <v>0</v>
      </c>
      <c r="HG56" s="284">
        <f t="shared" si="31"/>
        <v>0</v>
      </c>
      <c r="HH56" s="285">
        <f t="shared" si="32"/>
        <v>0</v>
      </c>
      <c r="HI56" s="23"/>
      <c r="HJ56" s="23"/>
      <c r="HK56" s="177">
        <v>160</v>
      </c>
      <c r="HL56" s="591"/>
      <c r="HM56" s="178"/>
      <c r="HN56" s="177">
        <v>160</v>
      </c>
      <c r="HO56" s="591"/>
      <c r="HP56" s="178"/>
      <c r="HQ56" s="177">
        <v>160</v>
      </c>
      <c r="HR56" s="591"/>
      <c r="HS56" s="178"/>
      <c r="HT56" s="177">
        <v>160</v>
      </c>
      <c r="HU56" s="591"/>
      <c r="HV56" s="178"/>
      <c r="HW56" s="177">
        <v>160</v>
      </c>
      <c r="HX56" s="591"/>
      <c r="HY56" s="178"/>
      <c r="HZ56" s="177">
        <v>160</v>
      </c>
      <c r="IA56" s="591"/>
      <c r="IB56" s="178"/>
      <c r="IC56" s="177">
        <v>160</v>
      </c>
      <c r="ID56" s="591"/>
      <c r="IE56" s="178"/>
      <c r="IF56" s="177">
        <v>160</v>
      </c>
      <c r="IG56" s="591"/>
      <c r="IH56" s="178"/>
      <c r="II56" s="282">
        <f t="shared" si="33"/>
        <v>0</v>
      </c>
      <c r="IJ56" s="283">
        <f t="shared" si="34"/>
        <v>0</v>
      </c>
      <c r="IK56" s="284">
        <f t="shared" si="35"/>
        <v>0</v>
      </c>
      <c r="IL56" s="285">
        <f t="shared" si="36"/>
        <v>0</v>
      </c>
      <c r="IM56" s="23"/>
      <c r="IN56" s="23"/>
      <c r="IO56" s="177">
        <v>160</v>
      </c>
      <c r="IP56" s="591"/>
      <c r="IQ56" s="178"/>
      <c r="IR56" s="177">
        <v>160</v>
      </c>
      <c r="IS56" s="591"/>
      <c r="IT56" s="178"/>
      <c r="IU56" s="177">
        <v>160</v>
      </c>
      <c r="IV56" s="591"/>
      <c r="IW56" s="178"/>
      <c r="IX56" s="177">
        <v>160</v>
      </c>
      <c r="IY56" s="591"/>
      <c r="IZ56" s="178"/>
      <c r="JA56" s="177">
        <v>160</v>
      </c>
      <c r="JB56" s="591"/>
      <c r="JC56" s="178"/>
      <c r="JD56" s="177">
        <v>160</v>
      </c>
      <c r="JE56" s="591"/>
      <c r="JF56" s="178"/>
      <c r="JG56" s="177">
        <v>160</v>
      </c>
      <c r="JH56" s="591"/>
      <c r="JI56" s="178"/>
      <c r="JJ56" s="177">
        <v>160</v>
      </c>
      <c r="JK56" s="591"/>
      <c r="JL56" s="178"/>
      <c r="JM56" s="282">
        <f t="shared" si="37"/>
        <v>0</v>
      </c>
      <c r="JN56" s="283">
        <f t="shared" si="38"/>
        <v>0</v>
      </c>
      <c r="JO56" s="284">
        <f t="shared" si="39"/>
        <v>0</v>
      </c>
      <c r="JP56" s="285">
        <f t="shared" si="40"/>
        <v>0</v>
      </c>
      <c r="JQ56" s="23"/>
      <c r="JR56" s="23"/>
      <c r="JS56" s="177">
        <v>160</v>
      </c>
      <c r="JT56" s="591"/>
      <c r="JU56" s="178"/>
      <c r="JV56" s="177">
        <v>160</v>
      </c>
      <c r="JW56" s="591"/>
      <c r="JX56" s="178"/>
      <c r="JY56" s="177">
        <v>160</v>
      </c>
      <c r="JZ56" s="591"/>
      <c r="KA56" s="178"/>
      <c r="KB56" s="177">
        <v>160</v>
      </c>
      <c r="KC56" s="591"/>
      <c r="KD56" s="178"/>
      <c r="KE56" s="177">
        <v>160</v>
      </c>
      <c r="KF56" s="591"/>
      <c r="KG56" s="178"/>
      <c r="KH56" s="177">
        <v>160</v>
      </c>
      <c r="KI56" s="591"/>
      <c r="KJ56" s="178"/>
      <c r="KK56" s="177">
        <v>160</v>
      </c>
      <c r="KL56" s="591"/>
      <c r="KM56" s="178"/>
      <c r="KN56" s="177">
        <v>160</v>
      </c>
      <c r="KO56" s="591"/>
      <c r="KP56" s="178"/>
      <c r="KQ56" s="282">
        <f t="shared" si="41"/>
        <v>0</v>
      </c>
      <c r="KR56" s="283">
        <f t="shared" si="42"/>
        <v>0</v>
      </c>
      <c r="KS56" s="284">
        <f t="shared" si="43"/>
        <v>0</v>
      </c>
      <c r="KT56" s="285">
        <f t="shared" si="44"/>
        <v>0</v>
      </c>
      <c r="KU56" s="23"/>
      <c r="KV56" s="23"/>
      <c r="KW56" s="589" t="s">
        <v>300</v>
      </c>
      <c r="KX56" s="595">
        <v>160</v>
      </c>
      <c r="KY56" s="591"/>
      <c r="KZ56" s="178"/>
      <c r="LA56" s="282">
        <f t="shared" si="45"/>
        <v>0</v>
      </c>
      <c r="LB56" s="285">
        <f t="shared" si="53"/>
        <v>0</v>
      </c>
      <c r="LC56" s="284">
        <f t="shared" si="46"/>
        <v>0</v>
      </c>
      <c r="LD56" s="285">
        <f t="shared" si="54"/>
        <v>0</v>
      </c>
      <c r="LE56" s="592"/>
      <c r="LF56" s="23"/>
      <c r="LG56" s="23"/>
      <c r="LH56" s="278">
        <f t="shared" si="55"/>
        <v>0</v>
      </c>
      <c r="LI56" s="279">
        <f t="shared" si="56"/>
        <v>0</v>
      </c>
      <c r="LJ56" s="284">
        <f t="shared" si="57"/>
        <v>0</v>
      </c>
      <c r="LK56" s="285">
        <f t="shared" si="58"/>
        <v>0</v>
      </c>
      <c r="LL56" s="280">
        <f t="shared" si="59"/>
        <v>0</v>
      </c>
      <c r="LM56" s="281">
        <f t="shared" si="60"/>
        <v>0</v>
      </c>
      <c r="LN56" s="284">
        <f t="shared" si="61"/>
        <v>0</v>
      </c>
      <c r="LO56" s="283">
        <f t="shared" si="62"/>
        <v>0</v>
      </c>
      <c r="LP56" s="420">
        <f t="shared" si="48"/>
        <v>0</v>
      </c>
      <c r="LQ56" s="382">
        <f t="shared" si="49"/>
        <v>0</v>
      </c>
      <c r="LR56" s="423" t="s">
        <v>343</v>
      </c>
      <c r="LS56" s="387" t="s">
        <v>343</v>
      </c>
      <c r="LT56" s="420">
        <f t="shared" si="50"/>
        <v>0</v>
      </c>
      <c r="LU56" s="382">
        <f t="shared" si="51"/>
        <v>0</v>
      </c>
      <c r="LV56" s="26"/>
      <c r="LW56" s="26"/>
      <c r="LX56" s="23"/>
      <c r="MD56" s="26"/>
    </row>
    <row r="57" spans="1:342" s="26" customFormat="1" ht="16.5" customHeight="1" x14ac:dyDescent="0.25">
      <c r="B57" s="121" t="s">
        <v>35</v>
      </c>
      <c r="C57" s="1064"/>
      <c r="D57" s="1065"/>
      <c r="E57" s="327"/>
      <c r="F57" s="328"/>
      <c r="G57" s="329"/>
      <c r="H57" s="125"/>
      <c r="I57" s="115">
        <f>INT(ROUND(F57,2)*(IF(RIGHT(G57,1)="*",data!$J$3*H57+(IF(H57&gt;0, data!$K$3,0)),(IF(G57&gt;0,data!$J$3*RIGHT(G57,5)+data!$K$3,0)))))</f>
        <v>0</v>
      </c>
      <c r="J57" s="115">
        <f>IF(E57&gt;0,I57*E57,0)</f>
        <v>0</v>
      </c>
      <c r="K57" s="323"/>
      <c r="L57" s="322"/>
      <c r="M57" s="115">
        <f>INT(ROUND(F57,2)*(IF(J57&gt;0,(IF(K57="ano",data!$J$6,0)),0)))</f>
        <v>0</v>
      </c>
      <c r="N57" s="117">
        <f>IF(L57&gt;E57,M57*E57,M57*L57)</f>
        <v>0</v>
      </c>
      <c r="O57" s="126">
        <f>J57+N57</f>
        <v>0</v>
      </c>
      <c r="Q57" s="119" t="str">
        <f t="shared" si="63"/>
        <v/>
      </c>
      <c r="R57" s="120" t="s">
        <v>343</v>
      </c>
      <c r="S57" s="391" t="str">
        <f t="shared" si="64"/>
        <v/>
      </c>
      <c r="T57" s="26">
        <f>IF(O57&gt;0,IF(ISTEXT(C57)=TRUE,0,1),0)</f>
        <v>0</v>
      </c>
      <c r="U57" s="26">
        <f>IF(H57&gt;0,IF(RIGHT(G57,1)="*",0,1),0)</f>
        <v>0</v>
      </c>
      <c r="V57" s="26">
        <f>IF(OR(G57=data!$I$18,G57=data!$I$19,G57=data!$I$20,G57=data!$I$21,G57=data!$I$22,G57=data!$I$23,G57=data!$I$24,G57=data!$I$25,G57=data!$I$26,G57=data!$I$27,G57=data!$I$28,G57=data!$I$29,G57=data!$I$30,G57=data!$I$31,G57=data!$I$32,G57=data!$I$33,G57=data!$I$34,G57=data!$I$35,G57=data!$I$36,G57=data!$I$37,G57=data!$I$38,G57=data!$I$39,G57=data!$I$40,G57=data!$I$41,G57=data!$I$42,G57=data!$I$43,G57=data!$I$44),1,0)</f>
        <v>0</v>
      </c>
      <c r="X57" s="179" t="s">
        <v>300</v>
      </c>
      <c r="Y57" s="10"/>
      <c r="Z57" s="10"/>
      <c r="AA57" s="171">
        <v>160</v>
      </c>
      <c r="AB57" s="336"/>
      <c r="AC57" s="227"/>
      <c r="AD57" s="171">
        <v>160</v>
      </c>
      <c r="AE57" s="336"/>
      <c r="AF57" s="227"/>
      <c r="AG57" s="171">
        <v>160</v>
      </c>
      <c r="AH57" s="336"/>
      <c r="AI57" s="227"/>
      <c r="AJ57" s="171">
        <v>160</v>
      </c>
      <c r="AK57" s="336"/>
      <c r="AL57" s="227"/>
      <c r="AM57" s="171">
        <v>160</v>
      </c>
      <c r="AN57" s="336"/>
      <c r="AO57" s="227"/>
      <c r="AP57" s="171">
        <v>160</v>
      </c>
      <c r="AQ57" s="336"/>
      <c r="AR57" s="227"/>
      <c r="AS57" s="171">
        <v>160</v>
      </c>
      <c r="AT57" s="336"/>
      <c r="AU57" s="227"/>
      <c r="AV57" s="171">
        <v>160</v>
      </c>
      <c r="AW57" s="336"/>
      <c r="AX57" s="227"/>
      <c r="AY57" s="171">
        <v>160</v>
      </c>
      <c r="AZ57" s="336"/>
      <c r="BA57" s="227"/>
      <c r="BB57" s="171">
        <v>160</v>
      </c>
      <c r="BC57" s="336"/>
      <c r="BD57" s="227"/>
      <c r="BE57" s="171">
        <v>160</v>
      </c>
      <c r="BF57" s="336"/>
      <c r="BG57" s="227"/>
      <c r="BH57" s="171">
        <v>160</v>
      </c>
      <c r="BI57" s="336"/>
      <c r="BJ57" s="227"/>
      <c r="BK57" s="374">
        <f t="shared" si="9"/>
        <v>0</v>
      </c>
      <c r="BL57" s="285">
        <f t="shared" si="10"/>
        <v>0</v>
      </c>
      <c r="BM57" s="284">
        <f t="shared" si="11"/>
        <v>0</v>
      </c>
      <c r="BN57" s="285">
        <f t="shared" si="12"/>
        <v>0</v>
      </c>
      <c r="BO57" s="4"/>
      <c r="BP57" s="4"/>
      <c r="BQ57" s="167">
        <v>160</v>
      </c>
      <c r="BR57" s="335"/>
      <c r="BS57" s="180"/>
      <c r="BT57" s="167">
        <v>160</v>
      </c>
      <c r="BU57" s="335"/>
      <c r="BV57" s="180"/>
      <c r="BW57" s="167">
        <v>160</v>
      </c>
      <c r="BX57" s="335"/>
      <c r="BY57" s="180"/>
      <c r="BZ57" s="167">
        <v>160</v>
      </c>
      <c r="CA57" s="335"/>
      <c r="CB57" s="180"/>
      <c r="CC57" s="167">
        <v>160</v>
      </c>
      <c r="CD57" s="335"/>
      <c r="CE57" s="180"/>
      <c r="CF57" s="167">
        <v>160</v>
      </c>
      <c r="CG57" s="335"/>
      <c r="CH57" s="180"/>
      <c r="CI57" s="167">
        <v>160</v>
      </c>
      <c r="CJ57" s="335"/>
      <c r="CK57" s="180"/>
      <c r="CL57" s="167">
        <v>160</v>
      </c>
      <c r="CM57" s="335"/>
      <c r="CN57" s="180"/>
      <c r="CO57" s="282">
        <f t="shared" si="13"/>
        <v>0</v>
      </c>
      <c r="CP57" s="283">
        <f t="shared" si="14"/>
        <v>0</v>
      </c>
      <c r="CQ57" s="284">
        <f t="shared" si="15"/>
        <v>0</v>
      </c>
      <c r="CR57" s="285">
        <f t="shared" si="16"/>
        <v>0</v>
      </c>
      <c r="CS57" s="4"/>
      <c r="CT57" s="4"/>
      <c r="CU57" s="167">
        <v>160</v>
      </c>
      <c r="CV57" s="335"/>
      <c r="CW57" s="180"/>
      <c r="CX57" s="167">
        <v>160</v>
      </c>
      <c r="CY57" s="335"/>
      <c r="CZ57" s="180"/>
      <c r="DA57" s="167">
        <v>160</v>
      </c>
      <c r="DB57" s="335"/>
      <c r="DC57" s="180"/>
      <c r="DD57" s="167">
        <v>160</v>
      </c>
      <c r="DE57" s="335"/>
      <c r="DF57" s="180"/>
      <c r="DG57" s="167">
        <v>160</v>
      </c>
      <c r="DH57" s="335"/>
      <c r="DI57" s="180"/>
      <c r="DJ57" s="167">
        <v>160</v>
      </c>
      <c r="DK57" s="335"/>
      <c r="DL57" s="180"/>
      <c r="DM57" s="167">
        <v>160</v>
      </c>
      <c r="DN57" s="335"/>
      <c r="DO57" s="180"/>
      <c r="DP57" s="167">
        <v>160</v>
      </c>
      <c r="DQ57" s="335"/>
      <c r="DR57" s="180"/>
      <c r="DS57" s="282">
        <f t="shared" si="17"/>
        <v>0</v>
      </c>
      <c r="DT57" s="283">
        <f t="shared" si="18"/>
        <v>0</v>
      </c>
      <c r="DU57" s="284">
        <f t="shared" si="19"/>
        <v>0</v>
      </c>
      <c r="DV57" s="285">
        <f t="shared" si="20"/>
        <v>0</v>
      </c>
      <c r="DW57" s="4"/>
      <c r="DX57" s="4"/>
      <c r="DY57" s="167">
        <v>160</v>
      </c>
      <c r="DZ57" s="335"/>
      <c r="EA57" s="180"/>
      <c r="EB57" s="167">
        <v>160</v>
      </c>
      <c r="EC57" s="335"/>
      <c r="ED57" s="180"/>
      <c r="EE57" s="167">
        <v>160</v>
      </c>
      <c r="EF57" s="335"/>
      <c r="EG57" s="180"/>
      <c r="EH57" s="167">
        <v>160</v>
      </c>
      <c r="EI57" s="335"/>
      <c r="EJ57" s="180"/>
      <c r="EK57" s="167">
        <v>160</v>
      </c>
      <c r="EL57" s="335"/>
      <c r="EM57" s="180"/>
      <c r="EN57" s="167">
        <v>160</v>
      </c>
      <c r="EO57" s="335"/>
      <c r="EP57" s="180"/>
      <c r="EQ57" s="167">
        <v>160</v>
      </c>
      <c r="ER57" s="335"/>
      <c r="ES57" s="180"/>
      <c r="ET57" s="167">
        <v>160</v>
      </c>
      <c r="EU57" s="335"/>
      <c r="EV57" s="180"/>
      <c r="EW57" s="282">
        <f t="shared" si="21"/>
        <v>0</v>
      </c>
      <c r="EX57" s="283">
        <f t="shared" si="22"/>
        <v>0</v>
      </c>
      <c r="EY57" s="284">
        <f t="shared" si="23"/>
        <v>0</v>
      </c>
      <c r="EZ57" s="285">
        <f t="shared" si="24"/>
        <v>0</v>
      </c>
      <c r="FA57" s="4"/>
      <c r="FB57" s="4"/>
      <c r="FC57" s="167">
        <v>160</v>
      </c>
      <c r="FD57" s="335"/>
      <c r="FE57" s="180"/>
      <c r="FF57" s="167">
        <v>160</v>
      </c>
      <c r="FG57" s="335"/>
      <c r="FH57" s="180"/>
      <c r="FI57" s="167">
        <v>160</v>
      </c>
      <c r="FJ57" s="335"/>
      <c r="FK57" s="180"/>
      <c r="FL57" s="167">
        <v>160</v>
      </c>
      <c r="FM57" s="335"/>
      <c r="FN57" s="180"/>
      <c r="FO57" s="167">
        <v>160</v>
      </c>
      <c r="FP57" s="335"/>
      <c r="FQ57" s="180"/>
      <c r="FR57" s="167">
        <v>160</v>
      </c>
      <c r="FS57" s="335"/>
      <c r="FT57" s="180"/>
      <c r="FU57" s="167">
        <v>160</v>
      </c>
      <c r="FV57" s="335"/>
      <c r="FW57" s="180"/>
      <c r="FX57" s="167">
        <v>160</v>
      </c>
      <c r="FY57" s="335"/>
      <c r="FZ57" s="180"/>
      <c r="GA57" s="282">
        <f t="shared" si="25"/>
        <v>0</v>
      </c>
      <c r="GB57" s="283">
        <f t="shared" si="26"/>
        <v>0</v>
      </c>
      <c r="GC57" s="284">
        <f t="shared" si="27"/>
        <v>0</v>
      </c>
      <c r="GD57" s="285">
        <f t="shared" si="28"/>
        <v>0</v>
      </c>
      <c r="GE57" s="4"/>
      <c r="GF57" s="4"/>
      <c r="GG57" s="167">
        <v>160</v>
      </c>
      <c r="GH57" s="335"/>
      <c r="GI57" s="180"/>
      <c r="GJ57" s="167">
        <v>160</v>
      </c>
      <c r="GK57" s="335"/>
      <c r="GL57" s="180"/>
      <c r="GM57" s="167">
        <v>160</v>
      </c>
      <c r="GN57" s="335"/>
      <c r="GO57" s="180"/>
      <c r="GP57" s="167">
        <v>160</v>
      </c>
      <c r="GQ57" s="335"/>
      <c r="GR57" s="180"/>
      <c r="GS57" s="167">
        <v>160</v>
      </c>
      <c r="GT57" s="335"/>
      <c r="GU57" s="180"/>
      <c r="GV57" s="167">
        <v>160</v>
      </c>
      <c r="GW57" s="335"/>
      <c r="GX57" s="180"/>
      <c r="GY57" s="167">
        <v>160</v>
      </c>
      <c r="GZ57" s="335"/>
      <c r="HA57" s="180"/>
      <c r="HB57" s="167">
        <v>160</v>
      </c>
      <c r="HC57" s="335"/>
      <c r="HD57" s="180"/>
      <c r="HE57" s="282">
        <f t="shared" si="29"/>
        <v>0</v>
      </c>
      <c r="HF57" s="283">
        <f t="shared" si="30"/>
        <v>0</v>
      </c>
      <c r="HG57" s="284">
        <f t="shared" si="31"/>
        <v>0</v>
      </c>
      <c r="HH57" s="285">
        <f t="shared" si="32"/>
        <v>0</v>
      </c>
      <c r="HI57" s="4"/>
      <c r="HJ57" s="4"/>
      <c r="HK57" s="167">
        <v>160</v>
      </c>
      <c r="HL57" s="335"/>
      <c r="HM57" s="180"/>
      <c r="HN57" s="167">
        <v>160</v>
      </c>
      <c r="HO57" s="335"/>
      <c r="HP57" s="180"/>
      <c r="HQ57" s="167">
        <v>160</v>
      </c>
      <c r="HR57" s="335"/>
      <c r="HS57" s="180"/>
      <c r="HT57" s="167">
        <v>160</v>
      </c>
      <c r="HU57" s="335"/>
      <c r="HV57" s="180"/>
      <c r="HW57" s="167">
        <v>160</v>
      </c>
      <c r="HX57" s="335"/>
      <c r="HY57" s="180"/>
      <c r="HZ57" s="167">
        <v>160</v>
      </c>
      <c r="IA57" s="335"/>
      <c r="IB57" s="180"/>
      <c r="IC57" s="167">
        <v>160</v>
      </c>
      <c r="ID57" s="335"/>
      <c r="IE57" s="180"/>
      <c r="IF57" s="167">
        <v>160</v>
      </c>
      <c r="IG57" s="335"/>
      <c r="IH57" s="180"/>
      <c r="II57" s="282">
        <f t="shared" si="33"/>
        <v>0</v>
      </c>
      <c r="IJ57" s="283">
        <f t="shared" si="34"/>
        <v>0</v>
      </c>
      <c r="IK57" s="284">
        <f t="shared" si="35"/>
        <v>0</v>
      </c>
      <c r="IL57" s="285">
        <f t="shared" si="36"/>
        <v>0</v>
      </c>
      <c r="IM57" s="4"/>
      <c r="IN57" s="4"/>
      <c r="IO57" s="167">
        <v>160</v>
      </c>
      <c r="IP57" s="335"/>
      <c r="IQ57" s="180"/>
      <c r="IR57" s="167">
        <v>160</v>
      </c>
      <c r="IS57" s="335"/>
      <c r="IT57" s="180"/>
      <c r="IU57" s="167">
        <v>160</v>
      </c>
      <c r="IV57" s="335"/>
      <c r="IW57" s="180"/>
      <c r="IX57" s="167">
        <v>160</v>
      </c>
      <c r="IY57" s="335"/>
      <c r="IZ57" s="180"/>
      <c r="JA57" s="167">
        <v>160</v>
      </c>
      <c r="JB57" s="335"/>
      <c r="JC57" s="180"/>
      <c r="JD57" s="167">
        <v>160</v>
      </c>
      <c r="JE57" s="335"/>
      <c r="JF57" s="180"/>
      <c r="JG57" s="167">
        <v>160</v>
      </c>
      <c r="JH57" s="335"/>
      <c r="JI57" s="180"/>
      <c r="JJ57" s="167">
        <v>160</v>
      </c>
      <c r="JK57" s="335"/>
      <c r="JL57" s="180"/>
      <c r="JM57" s="282">
        <f t="shared" si="37"/>
        <v>0</v>
      </c>
      <c r="JN57" s="283">
        <f t="shared" si="38"/>
        <v>0</v>
      </c>
      <c r="JO57" s="284">
        <f t="shared" si="39"/>
        <v>0</v>
      </c>
      <c r="JP57" s="285">
        <f t="shared" si="40"/>
        <v>0</v>
      </c>
      <c r="JQ57" s="4"/>
      <c r="JR57" s="4"/>
      <c r="JS57" s="167">
        <v>160</v>
      </c>
      <c r="JT57" s="335"/>
      <c r="JU57" s="180"/>
      <c r="JV57" s="167">
        <v>160</v>
      </c>
      <c r="JW57" s="335"/>
      <c r="JX57" s="180"/>
      <c r="JY57" s="167">
        <v>160</v>
      </c>
      <c r="JZ57" s="335"/>
      <c r="KA57" s="180"/>
      <c r="KB57" s="167">
        <v>160</v>
      </c>
      <c r="KC57" s="335"/>
      <c r="KD57" s="180"/>
      <c r="KE57" s="167">
        <v>160</v>
      </c>
      <c r="KF57" s="335"/>
      <c r="KG57" s="180"/>
      <c r="KH57" s="167">
        <v>160</v>
      </c>
      <c r="KI57" s="335"/>
      <c r="KJ57" s="180"/>
      <c r="KK57" s="167">
        <v>160</v>
      </c>
      <c r="KL57" s="335"/>
      <c r="KM57" s="180"/>
      <c r="KN57" s="167">
        <v>160</v>
      </c>
      <c r="KO57" s="335"/>
      <c r="KP57" s="180"/>
      <c r="KQ57" s="282">
        <f t="shared" si="41"/>
        <v>0</v>
      </c>
      <c r="KR57" s="283">
        <f t="shared" si="42"/>
        <v>0</v>
      </c>
      <c r="KS57" s="284">
        <f t="shared" si="43"/>
        <v>0</v>
      </c>
      <c r="KT57" s="285">
        <f t="shared" si="44"/>
        <v>0</v>
      </c>
      <c r="KU57" s="4"/>
      <c r="KV57" s="4"/>
      <c r="KW57" s="287" t="s">
        <v>300</v>
      </c>
      <c r="KX57" s="365">
        <v>160</v>
      </c>
      <c r="KY57" s="335"/>
      <c r="KZ57" s="180"/>
      <c r="LA57" s="282">
        <f t="shared" si="45"/>
        <v>0</v>
      </c>
      <c r="LB57" s="285">
        <f t="shared" si="53"/>
        <v>0</v>
      </c>
      <c r="LC57" s="284">
        <f t="shared" si="46"/>
        <v>0</v>
      </c>
      <c r="LD57" s="285">
        <f t="shared" si="54"/>
        <v>0</v>
      </c>
      <c r="LE57" s="297"/>
      <c r="LF57" s="4"/>
      <c r="LG57" s="4"/>
      <c r="LH57" s="278">
        <f t="shared" si="55"/>
        <v>0</v>
      </c>
      <c r="LI57" s="279">
        <f t="shared" si="56"/>
        <v>0</v>
      </c>
      <c r="LJ57" s="284">
        <f t="shared" si="57"/>
        <v>0</v>
      </c>
      <c r="LK57" s="285">
        <f t="shared" si="58"/>
        <v>0</v>
      </c>
      <c r="LL57" s="280">
        <f t="shared" si="59"/>
        <v>0</v>
      </c>
      <c r="LM57" s="281">
        <f t="shared" si="60"/>
        <v>0</v>
      </c>
      <c r="LN57" s="284">
        <f t="shared" si="61"/>
        <v>0</v>
      </c>
      <c r="LO57" s="283">
        <f t="shared" si="62"/>
        <v>0</v>
      </c>
      <c r="LP57" s="420">
        <f t="shared" si="48"/>
        <v>0</v>
      </c>
      <c r="LQ57" s="382">
        <f t="shared" si="49"/>
        <v>0</v>
      </c>
      <c r="LR57" s="423" t="s">
        <v>343</v>
      </c>
      <c r="LS57" s="387" t="s">
        <v>343</v>
      </c>
      <c r="LT57" s="420">
        <f t="shared" si="50"/>
        <v>0</v>
      </c>
      <c r="LU57" s="382">
        <f t="shared" si="51"/>
        <v>0</v>
      </c>
      <c r="LX57" s="4"/>
    </row>
    <row r="58" spans="1:342" s="28" customFormat="1" ht="15" hidden="1" customHeight="1" x14ac:dyDescent="0.25">
      <c r="A58" s="26"/>
      <c r="B58" s="121"/>
      <c r="C58" s="604"/>
      <c r="D58" s="605"/>
      <c r="E58" s="609"/>
      <c r="F58" s="607"/>
      <c r="G58" s="608"/>
      <c r="H58" s="122"/>
      <c r="I58" s="115">
        <f>INT(ROUND(F58,2)*(IF(RIGHT(G58,1)="*",data!$J$3*H58+(IF(H58&gt;0, data!$K$3,0)),(IF(G58&gt;0,data!$J$3*RIGHT(G58,5)+data!$K$3,0)))))</f>
        <v>0</v>
      </c>
      <c r="J58" s="115"/>
      <c r="K58" s="560"/>
      <c r="L58" s="553"/>
      <c r="M58" s="115">
        <f>INT(ROUND(F58,2)*(IF(J58&gt;0,(IF(K58="ano",data!$J$6,0)),0)))</f>
        <v>0</v>
      </c>
      <c r="N58" s="117"/>
      <c r="O58" s="126"/>
      <c r="P58" s="26"/>
      <c r="Q58" s="119" t="str">
        <f t="shared" si="63"/>
        <v/>
      </c>
      <c r="R58" s="120" t="s">
        <v>343</v>
      </c>
      <c r="S58" s="391" t="str">
        <f t="shared" si="64"/>
        <v/>
      </c>
      <c r="V58" s="26">
        <f>IF(OR(G58=data!$I$18,G58=data!$I$19,G58=data!$I$20,G58=data!$I$21,G58=data!$I$22,G58=data!$I$23,G58=data!$I$24,G58=data!$I$25,G58=data!$I$26,G58=data!$I$27,G58=data!$I$28,G58=data!$I$29,G58=data!$I$30,G58=data!$I$31,G58=data!$I$32,G58=data!$I$33,G58=data!$I$34,G58=data!$I$35,G58=data!$I$36,G58=data!$I$37,G58=data!$I$38,G58=data!$I$39,G58=data!$I$40,G58=data!$I$41,G58=data!$I$42,G58=data!$I$43,G58=data!$I$44),1,0)</f>
        <v>0</v>
      </c>
      <c r="W58" s="26"/>
      <c r="X58" s="176" t="s">
        <v>300</v>
      </c>
      <c r="Y58" s="10"/>
      <c r="Z58" s="10"/>
      <c r="AA58" s="578">
        <v>160</v>
      </c>
      <c r="AB58" s="579"/>
      <c r="AC58" s="580"/>
      <c r="AD58" s="578">
        <v>160</v>
      </c>
      <c r="AE58" s="579"/>
      <c r="AF58" s="580"/>
      <c r="AG58" s="578">
        <v>160</v>
      </c>
      <c r="AH58" s="579"/>
      <c r="AI58" s="580"/>
      <c r="AJ58" s="578">
        <v>160</v>
      </c>
      <c r="AK58" s="579"/>
      <c r="AL58" s="580"/>
      <c r="AM58" s="578">
        <v>160</v>
      </c>
      <c r="AN58" s="579"/>
      <c r="AO58" s="580"/>
      <c r="AP58" s="578">
        <v>160</v>
      </c>
      <c r="AQ58" s="579"/>
      <c r="AR58" s="580"/>
      <c r="AS58" s="578">
        <v>160</v>
      </c>
      <c r="AT58" s="579"/>
      <c r="AU58" s="580"/>
      <c r="AV58" s="578">
        <v>160</v>
      </c>
      <c r="AW58" s="579"/>
      <c r="AX58" s="580"/>
      <c r="AY58" s="578">
        <v>160</v>
      </c>
      <c r="AZ58" s="579"/>
      <c r="BA58" s="580"/>
      <c r="BB58" s="578">
        <v>160</v>
      </c>
      <c r="BC58" s="579"/>
      <c r="BD58" s="580"/>
      <c r="BE58" s="578">
        <v>160</v>
      </c>
      <c r="BF58" s="579"/>
      <c r="BG58" s="580"/>
      <c r="BH58" s="578">
        <v>160</v>
      </c>
      <c r="BI58" s="579"/>
      <c r="BJ58" s="580"/>
      <c r="BK58" s="374">
        <f t="shared" si="9"/>
        <v>0</v>
      </c>
      <c r="BL58" s="285">
        <f t="shared" si="10"/>
        <v>0</v>
      </c>
      <c r="BM58" s="284">
        <f t="shared" si="11"/>
        <v>0</v>
      </c>
      <c r="BN58" s="285">
        <f t="shared" si="12"/>
        <v>0</v>
      </c>
      <c r="BO58" s="23"/>
      <c r="BP58" s="23"/>
      <c r="BQ58" s="177">
        <v>160</v>
      </c>
      <c r="BR58" s="591"/>
      <c r="BS58" s="178"/>
      <c r="BT58" s="177">
        <v>160</v>
      </c>
      <c r="BU58" s="591"/>
      <c r="BV58" s="178"/>
      <c r="BW58" s="177">
        <v>160</v>
      </c>
      <c r="BX58" s="591"/>
      <c r="BY58" s="178"/>
      <c r="BZ58" s="177">
        <v>160</v>
      </c>
      <c r="CA58" s="591"/>
      <c r="CB58" s="178"/>
      <c r="CC58" s="177">
        <v>160</v>
      </c>
      <c r="CD58" s="591"/>
      <c r="CE58" s="178"/>
      <c r="CF58" s="177">
        <v>160</v>
      </c>
      <c r="CG58" s="591"/>
      <c r="CH58" s="178"/>
      <c r="CI58" s="177">
        <v>160</v>
      </c>
      <c r="CJ58" s="591"/>
      <c r="CK58" s="178"/>
      <c r="CL58" s="177">
        <v>160</v>
      </c>
      <c r="CM58" s="591"/>
      <c r="CN58" s="178"/>
      <c r="CO58" s="282">
        <f t="shared" si="13"/>
        <v>0</v>
      </c>
      <c r="CP58" s="283">
        <f t="shared" si="14"/>
        <v>0</v>
      </c>
      <c r="CQ58" s="284">
        <f t="shared" si="15"/>
        <v>0</v>
      </c>
      <c r="CR58" s="285">
        <f t="shared" si="16"/>
        <v>0</v>
      </c>
      <c r="CS58" s="23"/>
      <c r="CT58" s="23"/>
      <c r="CU58" s="177">
        <v>160</v>
      </c>
      <c r="CV58" s="591"/>
      <c r="CW58" s="178"/>
      <c r="CX58" s="177">
        <v>160</v>
      </c>
      <c r="CY58" s="591"/>
      <c r="CZ58" s="178"/>
      <c r="DA58" s="177">
        <v>160</v>
      </c>
      <c r="DB58" s="591"/>
      <c r="DC58" s="178"/>
      <c r="DD58" s="177">
        <v>160</v>
      </c>
      <c r="DE58" s="591"/>
      <c r="DF58" s="178"/>
      <c r="DG58" s="177">
        <v>160</v>
      </c>
      <c r="DH58" s="591"/>
      <c r="DI58" s="178"/>
      <c r="DJ58" s="177">
        <v>160</v>
      </c>
      <c r="DK58" s="591"/>
      <c r="DL58" s="178"/>
      <c r="DM58" s="177">
        <v>160</v>
      </c>
      <c r="DN58" s="591"/>
      <c r="DO58" s="178"/>
      <c r="DP58" s="177">
        <v>160</v>
      </c>
      <c r="DQ58" s="591"/>
      <c r="DR58" s="178"/>
      <c r="DS58" s="282">
        <f t="shared" si="17"/>
        <v>0</v>
      </c>
      <c r="DT58" s="283">
        <f t="shared" si="18"/>
        <v>0</v>
      </c>
      <c r="DU58" s="284">
        <f t="shared" si="19"/>
        <v>0</v>
      </c>
      <c r="DV58" s="285">
        <f t="shared" si="20"/>
        <v>0</v>
      </c>
      <c r="DW58" s="23"/>
      <c r="DX58" s="23"/>
      <c r="DY58" s="177">
        <v>160</v>
      </c>
      <c r="DZ58" s="591"/>
      <c r="EA58" s="178"/>
      <c r="EB58" s="177">
        <v>160</v>
      </c>
      <c r="EC58" s="591"/>
      <c r="ED58" s="178"/>
      <c r="EE58" s="177">
        <v>160</v>
      </c>
      <c r="EF58" s="591"/>
      <c r="EG58" s="178"/>
      <c r="EH58" s="177">
        <v>160</v>
      </c>
      <c r="EI58" s="591"/>
      <c r="EJ58" s="178"/>
      <c r="EK58" s="177">
        <v>160</v>
      </c>
      <c r="EL58" s="591"/>
      <c r="EM58" s="178"/>
      <c r="EN58" s="177">
        <v>160</v>
      </c>
      <c r="EO58" s="591"/>
      <c r="EP58" s="178"/>
      <c r="EQ58" s="177">
        <v>160</v>
      </c>
      <c r="ER58" s="591"/>
      <c r="ES58" s="178"/>
      <c r="ET58" s="177">
        <v>160</v>
      </c>
      <c r="EU58" s="591"/>
      <c r="EV58" s="178"/>
      <c r="EW58" s="282">
        <f t="shared" si="21"/>
        <v>0</v>
      </c>
      <c r="EX58" s="283">
        <f t="shared" si="22"/>
        <v>0</v>
      </c>
      <c r="EY58" s="284">
        <f t="shared" si="23"/>
        <v>0</v>
      </c>
      <c r="EZ58" s="285">
        <f t="shared" si="24"/>
        <v>0</v>
      </c>
      <c r="FA58" s="23"/>
      <c r="FB58" s="23"/>
      <c r="FC58" s="177">
        <v>160</v>
      </c>
      <c r="FD58" s="591"/>
      <c r="FE58" s="178"/>
      <c r="FF58" s="177">
        <v>160</v>
      </c>
      <c r="FG58" s="591"/>
      <c r="FH58" s="178"/>
      <c r="FI58" s="177">
        <v>160</v>
      </c>
      <c r="FJ58" s="591"/>
      <c r="FK58" s="178"/>
      <c r="FL58" s="177">
        <v>160</v>
      </c>
      <c r="FM58" s="591"/>
      <c r="FN58" s="178"/>
      <c r="FO58" s="177">
        <v>160</v>
      </c>
      <c r="FP58" s="591"/>
      <c r="FQ58" s="178"/>
      <c r="FR58" s="177">
        <v>160</v>
      </c>
      <c r="FS58" s="591"/>
      <c r="FT58" s="178"/>
      <c r="FU58" s="177">
        <v>160</v>
      </c>
      <c r="FV58" s="591"/>
      <c r="FW58" s="178"/>
      <c r="FX58" s="177">
        <v>160</v>
      </c>
      <c r="FY58" s="591"/>
      <c r="FZ58" s="178"/>
      <c r="GA58" s="282">
        <f t="shared" si="25"/>
        <v>0</v>
      </c>
      <c r="GB58" s="283">
        <f t="shared" si="26"/>
        <v>0</v>
      </c>
      <c r="GC58" s="284">
        <f t="shared" si="27"/>
        <v>0</v>
      </c>
      <c r="GD58" s="285">
        <f t="shared" si="28"/>
        <v>0</v>
      </c>
      <c r="GE58" s="23"/>
      <c r="GF58" s="23"/>
      <c r="GG58" s="177">
        <v>160</v>
      </c>
      <c r="GH58" s="591"/>
      <c r="GI58" s="178"/>
      <c r="GJ58" s="177">
        <v>160</v>
      </c>
      <c r="GK58" s="591"/>
      <c r="GL58" s="178"/>
      <c r="GM58" s="177">
        <v>160</v>
      </c>
      <c r="GN58" s="591"/>
      <c r="GO58" s="178"/>
      <c r="GP58" s="177">
        <v>160</v>
      </c>
      <c r="GQ58" s="591"/>
      <c r="GR58" s="178"/>
      <c r="GS58" s="177">
        <v>160</v>
      </c>
      <c r="GT58" s="591"/>
      <c r="GU58" s="178"/>
      <c r="GV58" s="177">
        <v>160</v>
      </c>
      <c r="GW58" s="591"/>
      <c r="GX58" s="178"/>
      <c r="GY58" s="177">
        <v>160</v>
      </c>
      <c r="GZ58" s="591"/>
      <c r="HA58" s="178"/>
      <c r="HB58" s="177">
        <v>160</v>
      </c>
      <c r="HC58" s="591"/>
      <c r="HD58" s="178"/>
      <c r="HE58" s="282">
        <f t="shared" si="29"/>
        <v>0</v>
      </c>
      <c r="HF58" s="283">
        <f t="shared" si="30"/>
        <v>0</v>
      </c>
      <c r="HG58" s="284">
        <f t="shared" si="31"/>
        <v>0</v>
      </c>
      <c r="HH58" s="285">
        <f t="shared" si="32"/>
        <v>0</v>
      </c>
      <c r="HI58" s="23"/>
      <c r="HJ58" s="23"/>
      <c r="HK58" s="177">
        <v>160</v>
      </c>
      <c r="HL58" s="591"/>
      <c r="HM58" s="178"/>
      <c r="HN58" s="177">
        <v>160</v>
      </c>
      <c r="HO58" s="591"/>
      <c r="HP58" s="178"/>
      <c r="HQ58" s="177">
        <v>160</v>
      </c>
      <c r="HR58" s="591"/>
      <c r="HS58" s="178"/>
      <c r="HT58" s="177">
        <v>160</v>
      </c>
      <c r="HU58" s="591"/>
      <c r="HV58" s="178"/>
      <c r="HW58" s="177">
        <v>160</v>
      </c>
      <c r="HX58" s="591"/>
      <c r="HY58" s="178"/>
      <c r="HZ58" s="177">
        <v>160</v>
      </c>
      <c r="IA58" s="591"/>
      <c r="IB58" s="178"/>
      <c r="IC58" s="177">
        <v>160</v>
      </c>
      <c r="ID58" s="591"/>
      <c r="IE58" s="178"/>
      <c r="IF58" s="177">
        <v>160</v>
      </c>
      <c r="IG58" s="591"/>
      <c r="IH58" s="178"/>
      <c r="II58" s="282">
        <f t="shared" si="33"/>
        <v>0</v>
      </c>
      <c r="IJ58" s="283">
        <f t="shared" si="34"/>
        <v>0</v>
      </c>
      <c r="IK58" s="284">
        <f t="shared" si="35"/>
        <v>0</v>
      </c>
      <c r="IL58" s="285">
        <f t="shared" si="36"/>
        <v>0</v>
      </c>
      <c r="IM58" s="23"/>
      <c r="IN58" s="23"/>
      <c r="IO58" s="177">
        <v>160</v>
      </c>
      <c r="IP58" s="591"/>
      <c r="IQ58" s="178"/>
      <c r="IR58" s="177">
        <v>160</v>
      </c>
      <c r="IS58" s="591"/>
      <c r="IT58" s="178"/>
      <c r="IU58" s="177">
        <v>160</v>
      </c>
      <c r="IV58" s="591"/>
      <c r="IW58" s="178"/>
      <c r="IX58" s="177">
        <v>160</v>
      </c>
      <c r="IY58" s="591"/>
      <c r="IZ58" s="178"/>
      <c r="JA58" s="177">
        <v>160</v>
      </c>
      <c r="JB58" s="591"/>
      <c r="JC58" s="178"/>
      <c r="JD58" s="177">
        <v>160</v>
      </c>
      <c r="JE58" s="591"/>
      <c r="JF58" s="178"/>
      <c r="JG58" s="177">
        <v>160</v>
      </c>
      <c r="JH58" s="591"/>
      <c r="JI58" s="178"/>
      <c r="JJ58" s="177">
        <v>160</v>
      </c>
      <c r="JK58" s="591"/>
      <c r="JL58" s="178"/>
      <c r="JM58" s="282">
        <f t="shared" si="37"/>
        <v>0</v>
      </c>
      <c r="JN58" s="283">
        <f t="shared" si="38"/>
        <v>0</v>
      </c>
      <c r="JO58" s="284">
        <f t="shared" si="39"/>
        <v>0</v>
      </c>
      <c r="JP58" s="285">
        <f t="shared" si="40"/>
        <v>0</v>
      </c>
      <c r="JQ58" s="23"/>
      <c r="JR58" s="23"/>
      <c r="JS58" s="177">
        <v>160</v>
      </c>
      <c r="JT58" s="591"/>
      <c r="JU58" s="178"/>
      <c r="JV58" s="177">
        <v>160</v>
      </c>
      <c r="JW58" s="591"/>
      <c r="JX58" s="178"/>
      <c r="JY58" s="177">
        <v>160</v>
      </c>
      <c r="JZ58" s="591"/>
      <c r="KA58" s="178"/>
      <c r="KB58" s="177">
        <v>160</v>
      </c>
      <c r="KC58" s="591"/>
      <c r="KD58" s="178"/>
      <c r="KE58" s="177">
        <v>160</v>
      </c>
      <c r="KF58" s="591"/>
      <c r="KG58" s="178"/>
      <c r="KH58" s="177">
        <v>160</v>
      </c>
      <c r="KI58" s="591"/>
      <c r="KJ58" s="178"/>
      <c r="KK58" s="177">
        <v>160</v>
      </c>
      <c r="KL58" s="591"/>
      <c r="KM58" s="178"/>
      <c r="KN58" s="177">
        <v>160</v>
      </c>
      <c r="KO58" s="591"/>
      <c r="KP58" s="178"/>
      <c r="KQ58" s="282">
        <f t="shared" si="41"/>
        <v>0</v>
      </c>
      <c r="KR58" s="283">
        <f t="shared" si="42"/>
        <v>0</v>
      </c>
      <c r="KS58" s="284">
        <f t="shared" si="43"/>
        <v>0</v>
      </c>
      <c r="KT58" s="285">
        <f t="shared" si="44"/>
        <v>0</v>
      </c>
      <c r="KU58" s="23"/>
      <c r="KV58" s="23"/>
      <c r="KW58" s="589" t="s">
        <v>300</v>
      </c>
      <c r="KX58" s="595">
        <v>160</v>
      </c>
      <c r="KY58" s="591"/>
      <c r="KZ58" s="178"/>
      <c r="LA58" s="282">
        <f t="shared" si="45"/>
        <v>0</v>
      </c>
      <c r="LB58" s="285">
        <f t="shared" si="53"/>
        <v>0</v>
      </c>
      <c r="LC58" s="284">
        <f t="shared" si="46"/>
        <v>0</v>
      </c>
      <c r="LD58" s="285">
        <f t="shared" si="54"/>
        <v>0</v>
      </c>
      <c r="LE58" s="592"/>
      <c r="LF58" s="23"/>
      <c r="LG58" s="23"/>
      <c r="LH58" s="278">
        <f t="shared" si="55"/>
        <v>0</v>
      </c>
      <c r="LI58" s="279">
        <f t="shared" si="56"/>
        <v>0</v>
      </c>
      <c r="LJ58" s="284">
        <f t="shared" si="57"/>
        <v>0</v>
      </c>
      <c r="LK58" s="285">
        <f t="shared" si="58"/>
        <v>0</v>
      </c>
      <c r="LL58" s="280">
        <f t="shared" si="59"/>
        <v>0</v>
      </c>
      <c r="LM58" s="281">
        <f t="shared" si="60"/>
        <v>0</v>
      </c>
      <c r="LN58" s="284">
        <f t="shared" si="61"/>
        <v>0</v>
      </c>
      <c r="LO58" s="283">
        <f t="shared" si="62"/>
        <v>0</v>
      </c>
      <c r="LP58" s="420">
        <f t="shared" si="48"/>
        <v>0</v>
      </c>
      <c r="LQ58" s="382">
        <f t="shared" si="49"/>
        <v>0</v>
      </c>
      <c r="LR58" s="423" t="s">
        <v>343</v>
      </c>
      <c r="LS58" s="387" t="s">
        <v>343</v>
      </c>
      <c r="LT58" s="420">
        <f t="shared" si="50"/>
        <v>0</v>
      </c>
      <c r="LU58" s="382">
        <f t="shared" si="51"/>
        <v>0</v>
      </c>
      <c r="LV58" s="26"/>
      <c r="LW58" s="26"/>
      <c r="LX58" s="23"/>
      <c r="MD58" s="26"/>
    </row>
    <row r="59" spans="1:342" s="26" customFormat="1" ht="16.5" customHeight="1" x14ac:dyDescent="0.25">
      <c r="B59" s="121" t="s">
        <v>36</v>
      </c>
      <c r="C59" s="1064"/>
      <c r="D59" s="1065"/>
      <c r="E59" s="327"/>
      <c r="F59" s="328"/>
      <c r="G59" s="329"/>
      <c r="H59" s="125"/>
      <c r="I59" s="115">
        <f>INT(ROUND(F59,2)*(IF(RIGHT(G59,1)="*",data!$J$3*H59+(IF(H59&gt;0, data!$K$3,0)),(IF(G59&gt;0,data!$J$3*RIGHT(G59,5)+data!$K$3,0)))))</f>
        <v>0</v>
      </c>
      <c r="J59" s="115">
        <f>IF(E59&gt;0,I59*E59,0)</f>
        <v>0</v>
      </c>
      <c r="K59" s="323"/>
      <c r="L59" s="322"/>
      <c r="M59" s="115">
        <f>INT(ROUND(F59,2)*(IF(J59&gt;0,(IF(K59="ano",data!$J$6,0)),0)))</f>
        <v>0</v>
      </c>
      <c r="N59" s="117">
        <f>IF(L59&gt;E59,M59*E59,M59*L59)</f>
        <v>0</v>
      </c>
      <c r="O59" s="126">
        <f>J59+N59</f>
        <v>0</v>
      </c>
      <c r="Q59" s="119" t="str">
        <f t="shared" si="63"/>
        <v/>
      </c>
      <c r="R59" s="120" t="s">
        <v>343</v>
      </c>
      <c r="S59" s="391" t="str">
        <f t="shared" si="64"/>
        <v/>
      </c>
      <c r="T59" s="26">
        <f>IF(O59&gt;0,IF(ISTEXT(C59)=TRUE,0,1),0)</f>
        <v>0</v>
      </c>
      <c r="U59" s="26">
        <f>IF(H59&gt;0,IF(RIGHT(G59,1)="*",0,1),0)</f>
        <v>0</v>
      </c>
      <c r="V59" s="26">
        <f>IF(OR(G59=data!$I$18,G59=data!$I$19,G59=data!$I$20,G59=data!$I$21,G59=data!$I$22,G59=data!$I$23,G59=data!$I$24,G59=data!$I$25,G59=data!$I$26,G59=data!$I$27,G59=data!$I$28,G59=data!$I$29,G59=data!$I$30,G59=data!$I$31,G59=data!$I$32,G59=data!$I$33,G59=data!$I$34,G59=data!$I$35,G59=data!$I$36,G59=data!$I$37,G59=data!$I$38,G59=data!$I$39,G59=data!$I$40,G59=data!$I$41,G59=data!$I$42,G59=data!$I$43,G59=data!$I$44),1,0)</f>
        <v>0</v>
      </c>
      <c r="X59" s="179" t="s">
        <v>300</v>
      </c>
      <c r="Y59" s="10"/>
      <c r="Z59" s="10"/>
      <c r="AA59" s="171">
        <v>160</v>
      </c>
      <c r="AB59" s="336"/>
      <c r="AC59" s="227"/>
      <c r="AD59" s="171">
        <v>160</v>
      </c>
      <c r="AE59" s="336"/>
      <c r="AF59" s="227"/>
      <c r="AG59" s="171">
        <v>160</v>
      </c>
      <c r="AH59" s="336"/>
      <c r="AI59" s="227"/>
      <c r="AJ59" s="171">
        <v>160</v>
      </c>
      <c r="AK59" s="336"/>
      <c r="AL59" s="227"/>
      <c r="AM59" s="171">
        <v>160</v>
      </c>
      <c r="AN59" s="336"/>
      <c r="AO59" s="227"/>
      <c r="AP59" s="171">
        <v>160</v>
      </c>
      <c r="AQ59" s="336"/>
      <c r="AR59" s="227"/>
      <c r="AS59" s="171">
        <v>160</v>
      </c>
      <c r="AT59" s="336"/>
      <c r="AU59" s="227"/>
      <c r="AV59" s="171">
        <v>160</v>
      </c>
      <c r="AW59" s="336"/>
      <c r="AX59" s="227"/>
      <c r="AY59" s="171">
        <v>160</v>
      </c>
      <c r="AZ59" s="336"/>
      <c r="BA59" s="227"/>
      <c r="BB59" s="171">
        <v>160</v>
      </c>
      <c r="BC59" s="336"/>
      <c r="BD59" s="227"/>
      <c r="BE59" s="171">
        <v>160</v>
      </c>
      <c r="BF59" s="336"/>
      <c r="BG59" s="227"/>
      <c r="BH59" s="171">
        <v>160</v>
      </c>
      <c r="BI59" s="336"/>
      <c r="BJ59" s="227"/>
      <c r="BK59" s="374">
        <f t="shared" si="9"/>
        <v>0</v>
      </c>
      <c r="BL59" s="285">
        <f t="shared" si="10"/>
        <v>0</v>
      </c>
      <c r="BM59" s="284">
        <f t="shared" si="11"/>
        <v>0</v>
      </c>
      <c r="BN59" s="285">
        <f t="shared" si="12"/>
        <v>0</v>
      </c>
      <c r="BO59" s="4"/>
      <c r="BP59" s="4"/>
      <c r="BQ59" s="167">
        <v>160</v>
      </c>
      <c r="BR59" s="335"/>
      <c r="BS59" s="180"/>
      <c r="BT59" s="167">
        <v>160</v>
      </c>
      <c r="BU59" s="335"/>
      <c r="BV59" s="180"/>
      <c r="BW59" s="167">
        <v>160</v>
      </c>
      <c r="BX59" s="335"/>
      <c r="BY59" s="180"/>
      <c r="BZ59" s="167">
        <v>160</v>
      </c>
      <c r="CA59" s="335"/>
      <c r="CB59" s="180"/>
      <c r="CC59" s="167">
        <v>160</v>
      </c>
      <c r="CD59" s="335"/>
      <c r="CE59" s="180"/>
      <c r="CF59" s="167">
        <v>160</v>
      </c>
      <c r="CG59" s="335"/>
      <c r="CH59" s="180"/>
      <c r="CI59" s="167">
        <v>160</v>
      </c>
      <c r="CJ59" s="335"/>
      <c r="CK59" s="180"/>
      <c r="CL59" s="167">
        <v>160</v>
      </c>
      <c r="CM59" s="335"/>
      <c r="CN59" s="180"/>
      <c r="CO59" s="282">
        <f t="shared" si="13"/>
        <v>0</v>
      </c>
      <c r="CP59" s="283">
        <f t="shared" si="14"/>
        <v>0</v>
      </c>
      <c r="CQ59" s="284">
        <f t="shared" si="15"/>
        <v>0</v>
      </c>
      <c r="CR59" s="285">
        <f t="shared" si="16"/>
        <v>0</v>
      </c>
      <c r="CS59" s="4"/>
      <c r="CT59" s="4"/>
      <c r="CU59" s="167">
        <v>160</v>
      </c>
      <c r="CV59" s="335"/>
      <c r="CW59" s="180"/>
      <c r="CX59" s="167">
        <v>160</v>
      </c>
      <c r="CY59" s="335"/>
      <c r="CZ59" s="180"/>
      <c r="DA59" s="167">
        <v>160</v>
      </c>
      <c r="DB59" s="335"/>
      <c r="DC59" s="180"/>
      <c r="DD59" s="167">
        <v>160</v>
      </c>
      <c r="DE59" s="335"/>
      <c r="DF59" s="180"/>
      <c r="DG59" s="167">
        <v>160</v>
      </c>
      <c r="DH59" s="335"/>
      <c r="DI59" s="180"/>
      <c r="DJ59" s="167">
        <v>160</v>
      </c>
      <c r="DK59" s="335"/>
      <c r="DL59" s="180"/>
      <c r="DM59" s="167">
        <v>160</v>
      </c>
      <c r="DN59" s="335"/>
      <c r="DO59" s="180"/>
      <c r="DP59" s="167">
        <v>160</v>
      </c>
      <c r="DQ59" s="335"/>
      <c r="DR59" s="180"/>
      <c r="DS59" s="282">
        <f t="shared" si="17"/>
        <v>0</v>
      </c>
      <c r="DT59" s="283">
        <f t="shared" si="18"/>
        <v>0</v>
      </c>
      <c r="DU59" s="284">
        <f t="shared" si="19"/>
        <v>0</v>
      </c>
      <c r="DV59" s="285">
        <f t="shared" si="20"/>
        <v>0</v>
      </c>
      <c r="DW59" s="4"/>
      <c r="DX59" s="4"/>
      <c r="DY59" s="167">
        <v>160</v>
      </c>
      <c r="DZ59" s="335"/>
      <c r="EA59" s="180"/>
      <c r="EB59" s="167">
        <v>160</v>
      </c>
      <c r="EC59" s="335"/>
      <c r="ED59" s="180"/>
      <c r="EE59" s="167">
        <v>160</v>
      </c>
      <c r="EF59" s="335"/>
      <c r="EG59" s="180"/>
      <c r="EH59" s="167">
        <v>160</v>
      </c>
      <c r="EI59" s="335"/>
      <c r="EJ59" s="180"/>
      <c r="EK59" s="167">
        <v>160</v>
      </c>
      <c r="EL59" s="335"/>
      <c r="EM59" s="180"/>
      <c r="EN59" s="167">
        <v>160</v>
      </c>
      <c r="EO59" s="335"/>
      <c r="EP59" s="180"/>
      <c r="EQ59" s="167">
        <v>160</v>
      </c>
      <c r="ER59" s="335"/>
      <c r="ES59" s="180"/>
      <c r="ET59" s="167">
        <v>160</v>
      </c>
      <c r="EU59" s="335"/>
      <c r="EV59" s="180"/>
      <c r="EW59" s="282">
        <f t="shared" si="21"/>
        <v>0</v>
      </c>
      <c r="EX59" s="283">
        <f t="shared" si="22"/>
        <v>0</v>
      </c>
      <c r="EY59" s="284">
        <f t="shared" si="23"/>
        <v>0</v>
      </c>
      <c r="EZ59" s="285">
        <f t="shared" si="24"/>
        <v>0</v>
      </c>
      <c r="FA59" s="4"/>
      <c r="FB59" s="4"/>
      <c r="FC59" s="167">
        <v>160</v>
      </c>
      <c r="FD59" s="335"/>
      <c r="FE59" s="180"/>
      <c r="FF59" s="167">
        <v>160</v>
      </c>
      <c r="FG59" s="335"/>
      <c r="FH59" s="180"/>
      <c r="FI59" s="167">
        <v>160</v>
      </c>
      <c r="FJ59" s="335"/>
      <c r="FK59" s="180"/>
      <c r="FL59" s="167">
        <v>160</v>
      </c>
      <c r="FM59" s="335"/>
      <c r="FN59" s="180"/>
      <c r="FO59" s="167">
        <v>160</v>
      </c>
      <c r="FP59" s="335"/>
      <c r="FQ59" s="180"/>
      <c r="FR59" s="167">
        <v>160</v>
      </c>
      <c r="FS59" s="335"/>
      <c r="FT59" s="180"/>
      <c r="FU59" s="167">
        <v>160</v>
      </c>
      <c r="FV59" s="335"/>
      <c r="FW59" s="180"/>
      <c r="FX59" s="167">
        <v>160</v>
      </c>
      <c r="FY59" s="335"/>
      <c r="FZ59" s="180"/>
      <c r="GA59" s="282">
        <f t="shared" si="25"/>
        <v>0</v>
      </c>
      <c r="GB59" s="283">
        <f t="shared" si="26"/>
        <v>0</v>
      </c>
      <c r="GC59" s="284">
        <f t="shared" si="27"/>
        <v>0</v>
      </c>
      <c r="GD59" s="285">
        <f t="shared" si="28"/>
        <v>0</v>
      </c>
      <c r="GE59" s="4"/>
      <c r="GF59" s="4"/>
      <c r="GG59" s="167">
        <v>160</v>
      </c>
      <c r="GH59" s="335"/>
      <c r="GI59" s="180"/>
      <c r="GJ59" s="167">
        <v>160</v>
      </c>
      <c r="GK59" s="335"/>
      <c r="GL59" s="180"/>
      <c r="GM59" s="167">
        <v>160</v>
      </c>
      <c r="GN59" s="335"/>
      <c r="GO59" s="180"/>
      <c r="GP59" s="167">
        <v>160</v>
      </c>
      <c r="GQ59" s="335"/>
      <c r="GR59" s="180"/>
      <c r="GS59" s="167">
        <v>160</v>
      </c>
      <c r="GT59" s="335"/>
      <c r="GU59" s="180"/>
      <c r="GV59" s="167">
        <v>160</v>
      </c>
      <c r="GW59" s="335"/>
      <c r="GX59" s="180"/>
      <c r="GY59" s="167">
        <v>160</v>
      </c>
      <c r="GZ59" s="335"/>
      <c r="HA59" s="180"/>
      <c r="HB59" s="167">
        <v>160</v>
      </c>
      <c r="HC59" s="335"/>
      <c r="HD59" s="180"/>
      <c r="HE59" s="282">
        <f t="shared" si="29"/>
        <v>0</v>
      </c>
      <c r="HF59" s="283">
        <f t="shared" si="30"/>
        <v>0</v>
      </c>
      <c r="HG59" s="284">
        <f t="shared" si="31"/>
        <v>0</v>
      </c>
      <c r="HH59" s="285">
        <f t="shared" si="32"/>
        <v>0</v>
      </c>
      <c r="HI59" s="4"/>
      <c r="HJ59" s="4"/>
      <c r="HK59" s="167">
        <v>160</v>
      </c>
      <c r="HL59" s="335"/>
      <c r="HM59" s="180"/>
      <c r="HN59" s="167">
        <v>160</v>
      </c>
      <c r="HO59" s="335"/>
      <c r="HP59" s="180"/>
      <c r="HQ59" s="167">
        <v>160</v>
      </c>
      <c r="HR59" s="335"/>
      <c r="HS59" s="180"/>
      <c r="HT59" s="167">
        <v>160</v>
      </c>
      <c r="HU59" s="335"/>
      <c r="HV59" s="180"/>
      <c r="HW59" s="167">
        <v>160</v>
      </c>
      <c r="HX59" s="335"/>
      <c r="HY59" s="180"/>
      <c r="HZ59" s="167">
        <v>160</v>
      </c>
      <c r="IA59" s="335"/>
      <c r="IB59" s="180"/>
      <c r="IC59" s="167">
        <v>160</v>
      </c>
      <c r="ID59" s="335"/>
      <c r="IE59" s="180"/>
      <c r="IF59" s="167">
        <v>160</v>
      </c>
      <c r="IG59" s="335"/>
      <c r="IH59" s="180"/>
      <c r="II59" s="282">
        <f t="shared" si="33"/>
        <v>0</v>
      </c>
      <c r="IJ59" s="283">
        <f t="shared" si="34"/>
        <v>0</v>
      </c>
      <c r="IK59" s="284">
        <f t="shared" si="35"/>
        <v>0</v>
      </c>
      <c r="IL59" s="285">
        <f t="shared" si="36"/>
        <v>0</v>
      </c>
      <c r="IM59" s="4"/>
      <c r="IN59" s="4"/>
      <c r="IO59" s="167">
        <v>160</v>
      </c>
      <c r="IP59" s="335"/>
      <c r="IQ59" s="180"/>
      <c r="IR59" s="167">
        <v>160</v>
      </c>
      <c r="IS59" s="335"/>
      <c r="IT59" s="180"/>
      <c r="IU59" s="167">
        <v>160</v>
      </c>
      <c r="IV59" s="335"/>
      <c r="IW59" s="180"/>
      <c r="IX59" s="167">
        <v>160</v>
      </c>
      <c r="IY59" s="335"/>
      <c r="IZ59" s="180"/>
      <c r="JA59" s="167">
        <v>160</v>
      </c>
      <c r="JB59" s="335"/>
      <c r="JC59" s="180"/>
      <c r="JD59" s="167">
        <v>160</v>
      </c>
      <c r="JE59" s="335"/>
      <c r="JF59" s="180"/>
      <c r="JG59" s="167">
        <v>160</v>
      </c>
      <c r="JH59" s="335"/>
      <c r="JI59" s="180"/>
      <c r="JJ59" s="167">
        <v>160</v>
      </c>
      <c r="JK59" s="335"/>
      <c r="JL59" s="180"/>
      <c r="JM59" s="282">
        <f t="shared" si="37"/>
        <v>0</v>
      </c>
      <c r="JN59" s="283">
        <f t="shared" si="38"/>
        <v>0</v>
      </c>
      <c r="JO59" s="284">
        <f t="shared" si="39"/>
        <v>0</v>
      </c>
      <c r="JP59" s="285">
        <f t="shared" si="40"/>
        <v>0</v>
      </c>
      <c r="JQ59" s="4"/>
      <c r="JR59" s="4"/>
      <c r="JS59" s="167">
        <v>160</v>
      </c>
      <c r="JT59" s="335"/>
      <c r="JU59" s="180"/>
      <c r="JV59" s="167">
        <v>160</v>
      </c>
      <c r="JW59" s="335"/>
      <c r="JX59" s="180"/>
      <c r="JY59" s="167">
        <v>160</v>
      </c>
      <c r="JZ59" s="335"/>
      <c r="KA59" s="180"/>
      <c r="KB59" s="167">
        <v>160</v>
      </c>
      <c r="KC59" s="335"/>
      <c r="KD59" s="180"/>
      <c r="KE59" s="167">
        <v>160</v>
      </c>
      <c r="KF59" s="335"/>
      <c r="KG59" s="180"/>
      <c r="KH59" s="167">
        <v>160</v>
      </c>
      <c r="KI59" s="335"/>
      <c r="KJ59" s="180"/>
      <c r="KK59" s="167">
        <v>160</v>
      </c>
      <c r="KL59" s="335"/>
      <c r="KM59" s="180"/>
      <c r="KN59" s="167">
        <v>160</v>
      </c>
      <c r="KO59" s="335"/>
      <c r="KP59" s="180"/>
      <c r="KQ59" s="282">
        <f t="shared" si="41"/>
        <v>0</v>
      </c>
      <c r="KR59" s="283">
        <f t="shared" si="42"/>
        <v>0</v>
      </c>
      <c r="KS59" s="284">
        <f t="shared" si="43"/>
        <v>0</v>
      </c>
      <c r="KT59" s="285">
        <f t="shared" si="44"/>
        <v>0</v>
      </c>
      <c r="KU59" s="4"/>
      <c r="KV59" s="4"/>
      <c r="KW59" s="287" t="s">
        <v>300</v>
      </c>
      <c r="KX59" s="365">
        <v>160</v>
      </c>
      <c r="KY59" s="335"/>
      <c r="KZ59" s="180"/>
      <c r="LA59" s="282">
        <f t="shared" si="45"/>
        <v>0</v>
      </c>
      <c r="LB59" s="285">
        <f t="shared" si="53"/>
        <v>0</v>
      </c>
      <c r="LC59" s="284">
        <f t="shared" si="46"/>
        <v>0</v>
      </c>
      <c r="LD59" s="285">
        <f t="shared" si="54"/>
        <v>0</v>
      </c>
      <c r="LE59" s="297"/>
      <c r="LF59" s="4"/>
      <c r="LG59" s="4"/>
      <c r="LH59" s="278">
        <f t="shared" si="55"/>
        <v>0</v>
      </c>
      <c r="LI59" s="279">
        <f t="shared" si="56"/>
        <v>0</v>
      </c>
      <c r="LJ59" s="284">
        <f t="shared" si="57"/>
        <v>0</v>
      </c>
      <c r="LK59" s="285">
        <f t="shared" si="58"/>
        <v>0</v>
      </c>
      <c r="LL59" s="280">
        <f t="shared" si="59"/>
        <v>0</v>
      </c>
      <c r="LM59" s="281">
        <f t="shared" si="60"/>
        <v>0</v>
      </c>
      <c r="LN59" s="284">
        <f t="shared" si="61"/>
        <v>0</v>
      </c>
      <c r="LO59" s="283">
        <f t="shared" si="62"/>
        <v>0</v>
      </c>
      <c r="LP59" s="420">
        <f t="shared" si="48"/>
        <v>0</v>
      </c>
      <c r="LQ59" s="382">
        <f t="shared" si="49"/>
        <v>0</v>
      </c>
      <c r="LR59" s="423" t="s">
        <v>343</v>
      </c>
      <c r="LS59" s="387" t="s">
        <v>343</v>
      </c>
      <c r="LT59" s="420">
        <f t="shared" si="50"/>
        <v>0</v>
      </c>
      <c r="LU59" s="382">
        <f t="shared" si="51"/>
        <v>0</v>
      </c>
      <c r="LX59" s="4"/>
    </row>
    <row r="60" spans="1:342" s="28" customFormat="1" ht="15" hidden="1" customHeight="1" x14ac:dyDescent="0.25">
      <c r="A60" s="26"/>
      <c r="B60" s="121"/>
      <c r="C60" s="604"/>
      <c r="D60" s="605"/>
      <c r="E60" s="609"/>
      <c r="F60" s="607"/>
      <c r="G60" s="608"/>
      <c r="H60" s="122"/>
      <c r="I60" s="115">
        <f>INT(ROUND(F60,2)*(IF(RIGHT(G60,1)="*",data!$J$3*H60+(IF(H60&gt;0, data!$K$3,0)),(IF(G60&gt;0,data!$J$3*RIGHT(G60,5)+data!$K$3,0)))))</f>
        <v>0</v>
      </c>
      <c r="J60" s="115"/>
      <c r="K60" s="560"/>
      <c r="L60" s="553"/>
      <c r="M60" s="115">
        <f>INT(ROUND(F60,2)*(IF(J60&gt;0,(IF(K60="ano",data!$J$6,0)),0)))</f>
        <v>0</v>
      </c>
      <c r="N60" s="117"/>
      <c r="O60" s="126"/>
      <c r="P60" s="26"/>
      <c r="Q60" s="119" t="str">
        <f t="shared" si="63"/>
        <v/>
      </c>
      <c r="R60" s="120" t="s">
        <v>343</v>
      </c>
      <c r="S60" s="391" t="str">
        <f t="shared" si="64"/>
        <v/>
      </c>
      <c r="V60" s="26">
        <f>IF(OR(G60=data!$I$18,G60=data!$I$19,G60=data!$I$20,G60=data!$I$21,G60=data!$I$22,G60=data!$I$23,G60=data!$I$24,G60=data!$I$25,G60=data!$I$26,G60=data!$I$27,G60=data!$I$28,G60=data!$I$29,G60=data!$I$30,G60=data!$I$31,G60=data!$I$32,G60=data!$I$33,G60=data!$I$34,G60=data!$I$35,G60=data!$I$36,G60=data!$I$37,G60=data!$I$38,G60=data!$I$39,G60=data!$I$40,G60=data!$I$41,G60=data!$I$42,G60=data!$I$43,G60=data!$I$44),1,0)</f>
        <v>0</v>
      </c>
      <c r="W60" s="26"/>
      <c r="X60" s="176" t="s">
        <v>300</v>
      </c>
      <c r="Y60" s="10"/>
      <c r="Z60" s="10"/>
      <c r="AA60" s="578">
        <v>160</v>
      </c>
      <c r="AB60" s="579"/>
      <c r="AC60" s="580"/>
      <c r="AD60" s="578">
        <v>160</v>
      </c>
      <c r="AE60" s="579"/>
      <c r="AF60" s="580"/>
      <c r="AG60" s="578">
        <v>160</v>
      </c>
      <c r="AH60" s="579"/>
      <c r="AI60" s="580"/>
      <c r="AJ60" s="578">
        <v>160</v>
      </c>
      <c r="AK60" s="579"/>
      <c r="AL60" s="580"/>
      <c r="AM60" s="578">
        <v>160</v>
      </c>
      <c r="AN60" s="579"/>
      <c r="AO60" s="580"/>
      <c r="AP60" s="578">
        <v>160</v>
      </c>
      <c r="AQ60" s="579"/>
      <c r="AR60" s="580"/>
      <c r="AS60" s="578">
        <v>160</v>
      </c>
      <c r="AT60" s="579"/>
      <c r="AU60" s="580"/>
      <c r="AV60" s="578">
        <v>160</v>
      </c>
      <c r="AW60" s="579"/>
      <c r="AX60" s="580"/>
      <c r="AY60" s="578">
        <v>160</v>
      </c>
      <c r="AZ60" s="579"/>
      <c r="BA60" s="580"/>
      <c r="BB60" s="578">
        <v>160</v>
      </c>
      <c r="BC60" s="579"/>
      <c r="BD60" s="580"/>
      <c r="BE60" s="578">
        <v>160</v>
      </c>
      <c r="BF60" s="579"/>
      <c r="BG60" s="580"/>
      <c r="BH60" s="578">
        <v>160</v>
      </c>
      <c r="BI60" s="579"/>
      <c r="BJ60" s="580"/>
      <c r="BK60" s="374">
        <f t="shared" si="9"/>
        <v>0</v>
      </c>
      <c r="BL60" s="285">
        <f t="shared" si="10"/>
        <v>0</v>
      </c>
      <c r="BM60" s="284">
        <f t="shared" si="11"/>
        <v>0</v>
      </c>
      <c r="BN60" s="285">
        <f t="shared" si="12"/>
        <v>0</v>
      </c>
      <c r="BO60" s="23"/>
      <c r="BP60" s="23"/>
      <c r="BQ60" s="177">
        <v>160</v>
      </c>
      <c r="BR60" s="591"/>
      <c r="BS60" s="178"/>
      <c r="BT60" s="177">
        <v>160</v>
      </c>
      <c r="BU60" s="591"/>
      <c r="BV60" s="178"/>
      <c r="BW60" s="177">
        <v>160</v>
      </c>
      <c r="BX60" s="591"/>
      <c r="BY60" s="178"/>
      <c r="BZ60" s="177">
        <v>160</v>
      </c>
      <c r="CA60" s="591"/>
      <c r="CB60" s="178"/>
      <c r="CC60" s="177">
        <v>160</v>
      </c>
      <c r="CD60" s="591"/>
      <c r="CE60" s="178"/>
      <c r="CF60" s="177">
        <v>160</v>
      </c>
      <c r="CG60" s="591"/>
      <c r="CH60" s="178"/>
      <c r="CI60" s="177">
        <v>160</v>
      </c>
      <c r="CJ60" s="591"/>
      <c r="CK60" s="178"/>
      <c r="CL60" s="177">
        <v>160</v>
      </c>
      <c r="CM60" s="591"/>
      <c r="CN60" s="178"/>
      <c r="CO60" s="282">
        <f t="shared" si="13"/>
        <v>0</v>
      </c>
      <c r="CP60" s="283">
        <f t="shared" si="14"/>
        <v>0</v>
      </c>
      <c r="CQ60" s="284">
        <f t="shared" si="15"/>
        <v>0</v>
      </c>
      <c r="CR60" s="285">
        <f t="shared" si="16"/>
        <v>0</v>
      </c>
      <c r="CS60" s="23"/>
      <c r="CT60" s="23"/>
      <c r="CU60" s="177">
        <v>160</v>
      </c>
      <c r="CV60" s="591"/>
      <c r="CW60" s="178"/>
      <c r="CX60" s="177">
        <v>160</v>
      </c>
      <c r="CY60" s="591"/>
      <c r="CZ60" s="178"/>
      <c r="DA60" s="177">
        <v>160</v>
      </c>
      <c r="DB60" s="591"/>
      <c r="DC60" s="178"/>
      <c r="DD60" s="177">
        <v>160</v>
      </c>
      <c r="DE60" s="591"/>
      <c r="DF60" s="178"/>
      <c r="DG60" s="177">
        <v>160</v>
      </c>
      <c r="DH60" s="591"/>
      <c r="DI60" s="178"/>
      <c r="DJ60" s="177">
        <v>160</v>
      </c>
      <c r="DK60" s="591"/>
      <c r="DL60" s="178"/>
      <c r="DM60" s="177">
        <v>160</v>
      </c>
      <c r="DN60" s="591"/>
      <c r="DO60" s="178"/>
      <c r="DP60" s="177">
        <v>160</v>
      </c>
      <c r="DQ60" s="591"/>
      <c r="DR60" s="178"/>
      <c r="DS60" s="282">
        <f t="shared" si="17"/>
        <v>0</v>
      </c>
      <c r="DT60" s="283">
        <f t="shared" si="18"/>
        <v>0</v>
      </c>
      <c r="DU60" s="284">
        <f t="shared" si="19"/>
        <v>0</v>
      </c>
      <c r="DV60" s="285">
        <f t="shared" si="20"/>
        <v>0</v>
      </c>
      <c r="DW60" s="23"/>
      <c r="DX60" s="23"/>
      <c r="DY60" s="177">
        <v>160</v>
      </c>
      <c r="DZ60" s="591"/>
      <c r="EA60" s="178"/>
      <c r="EB60" s="177">
        <v>160</v>
      </c>
      <c r="EC60" s="591"/>
      <c r="ED60" s="178"/>
      <c r="EE60" s="177">
        <v>160</v>
      </c>
      <c r="EF60" s="591"/>
      <c r="EG60" s="178"/>
      <c r="EH60" s="177">
        <v>160</v>
      </c>
      <c r="EI60" s="591"/>
      <c r="EJ60" s="178"/>
      <c r="EK60" s="177">
        <v>160</v>
      </c>
      <c r="EL60" s="591"/>
      <c r="EM60" s="178"/>
      <c r="EN60" s="177">
        <v>160</v>
      </c>
      <c r="EO60" s="591"/>
      <c r="EP60" s="178"/>
      <c r="EQ60" s="177">
        <v>160</v>
      </c>
      <c r="ER60" s="591"/>
      <c r="ES60" s="178"/>
      <c r="ET60" s="177">
        <v>160</v>
      </c>
      <c r="EU60" s="591"/>
      <c r="EV60" s="178"/>
      <c r="EW60" s="282">
        <f t="shared" si="21"/>
        <v>0</v>
      </c>
      <c r="EX60" s="283">
        <f t="shared" si="22"/>
        <v>0</v>
      </c>
      <c r="EY60" s="284">
        <f t="shared" si="23"/>
        <v>0</v>
      </c>
      <c r="EZ60" s="285">
        <f t="shared" si="24"/>
        <v>0</v>
      </c>
      <c r="FA60" s="23"/>
      <c r="FB60" s="23"/>
      <c r="FC60" s="177">
        <v>160</v>
      </c>
      <c r="FD60" s="591"/>
      <c r="FE60" s="178"/>
      <c r="FF60" s="177">
        <v>160</v>
      </c>
      <c r="FG60" s="591"/>
      <c r="FH60" s="178"/>
      <c r="FI60" s="177">
        <v>160</v>
      </c>
      <c r="FJ60" s="591"/>
      <c r="FK60" s="178"/>
      <c r="FL60" s="177">
        <v>160</v>
      </c>
      <c r="FM60" s="591"/>
      <c r="FN60" s="178"/>
      <c r="FO60" s="177">
        <v>160</v>
      </c>
      <c r="FP60" s="591"/>
      <c r="FQ60" s="178"/>
      <c r="FR60" s="177">
        <v>160</v>
      </c>
      <c r="FS60" s="591"/>
      <c r="FT60" s="178"/>
      <c r="FU60" s="177">
        <v>160</v>
      </c>
      <c r="FV60" s="591"/>
      <c r="FW60" s="178"/>
      <c r="FX60" s="177">
        <v>160</v>
      </c>
      <c r="FY60" s="591"/>
      <c r="FZ60" s="178"/>
      <c r="GA60" s="282">
        <f t="shared" si="25"/>
        <v>0</v>
      </c>
      <c r="GB60" s="283">
        <f t="shared" si="26"/>
        <v>0</v>
      </c>
      <c r="GC60" s="284">
        <f t="shared" si="27"/>
        <v>0</v>
      </c>
      <c r="GD60" s="285">
        <f t="shared" si="28"/>
        <v>0</v>
      </c>
      <c r="GE60" s="23"/>
      <c r="GF60" s="23"/>
      <c r="GG60" s="177">
        <v>160</v>
      </c>
      <c r="GH60" s="591"/>
      <c r="GI60" s="178"/>
      <c r="GJ60" s="177">
        <v>160</v>
      </c>
      <c r="GK60" s="591"/>
      <c r="GL60" s="178"/>
      <c r="GM60" s="177">
        <v>160</v>
      </c>
      <c r="GN60" s="591"/>
      <c r="GO60" s="178"/>
      <c r="GP60" s="177">
        <v>160</v>
      </c>
      <c r="GQ60" s="591"/>
      <c r="GR60" s="178"/>
      <c r="GS60" s="177">
        <v>160</v>
      </c>
      <c r="GT60" s="591"/>
      <c r="GU60" s="178"/>
      <c r="GV60" s="177">
        <v>160</v>
      </c>
      <c r="GW60" s="591"/>
      <c r="GX60" s="178"/>
      <c r="GY60" s="177">
        <v>160</v>
      </c>
      <c r="GZ60" s="591"/>
      <c r="HA60" s="178"/>
      <c r="HB60" s="177">
        <v>160</v>
      </c>
      <c r="HC60" s="591"/>
      <c r="HD60" s="178"/>
      <c r="HE60" s="282">
        <f t="shared" si="29"/>
        <v>0</v>
      </c>
      <c r="HF60" s="283">
        <f t="shared" si="30"/>
        <v>0</v>
      </c>
      <c r="HG60" s="284">
        <f t="shared" si="31"/>
        <v>0</v>
      </c>
      <c r="HH60" s="285">
        <f t="shared" si="32"/>
        <v>0</v>
      </c>
      <c r="HI60" s="23"/>
      <c r="HJ60" s="23"/>
      <c r="HK60" s="177">
        <v>160</v>
      </c>
      <c r="HL60" s="591"/>
      <c r="HM60" s="178"/>
      <c r="HN60" s="177">
        <v>160</v>
      </c>
      <c r="HO60" s="591"/>
      <c r="HP60" s="178"/>
      <c r="HQ60" s="177">
        <v>160</v>
      </c>
      <c r="HR60" s="591"/>
      <c r="HS60" s="178"/>
      <c r="HT60" s="177">
        <v>160</v>
      </c>
      <c r="HU60" s="591"/>
      <c r="HV60" s="178"/>
      <c r="HW60" s="177">
        <v>160</v>
      </c>
      <c r="HX60" s="591"/>
      <c r="HY60" s="178"/>
      <c r="HZ60" s="177">
        <v>160</v>
      </c>
      <c r="IA60" s="591"/>
      <c r="IB60" s="178"/>
      <c r="IC60" s="177">
        <v>160</v>
      </c>
      <c r="ID60" s="591"/>
      <c r="IE60" s="178"/>
      <c r="IF60" s="177">
        <v>160</v>
      </c>
      <c r="IG60" s="591"/>
      <c r="IH60" s="178"/>
      <c r="II60" s="282">
        <f t="shared" si="33"/>
        <v>0</v>
      </c>
      <c r="IJ60" s="283">
        <f t="shared" si="34"/>
        <v>0</v>
      </c>
      <c r="IK60" s="284">
        <f t="shared" si="35"/>
        <v>0</v>
      </c>
      <c r="IL60" s="285">
        <f t="shared" si="36"/>
        <v>0</v>
      </c>
      <c r="IM60" s="23"/>
      <c r="IN60" s="23"/>
      <c r="IO60" s="177">
        <v>160</v>
      </c>
      <c r="IP60" s="591"/>
      <c r="IQ60" s="178"/>
      <c r="IR60" s="177">
        <v>160</v>
      </c>
      <c r="IS60" s="591"/>
      <c r="IT60" s="178"/>
      <c r="IU60" s="177">
        <v>160</v>
      </c>
      <c r="IV60" s="591"/>
      <c r="IW60" s="178"/>
      <c r="IX60" s="177">
        <v>160</v>
      </c>
      <c r="IY60" s="591"/>
      <c r="IZ60" s="178"/>
      <c r="JA60" s="177">
        <v>160</v>
      </c>
      <c r="JB60" s="591"/>
      <c r="JC60" s="178"/>
      <c r="JD60" s="177">
        <v>160</v>
      </c>
      <c r="JE60" s="591"/>
      <c r="JF60" s="178"/>
      <c r="JG60" s="177">
        <v>160</v>
      </c>
      <c r="JH60" s="591"/>
      <c r="JI60" s="178"/>
      <c r="JJ60" s="177">
        <v>160</v>
      </c>
      <c r="JK60" s="591"/>
      <c r="JL60" s="178"/>
      <c r="JM60" s="282">
        <f t="shared" si="37"/>
        <v>0</v>
      </c>
      <c r="JN60" s="283">
        <f t="shared" si="38"/>
        <v>0</v>
      </c>
      <c r="JO60" s="284">
        <f t="shared" si="39"/>
        <v>0</v>
      </c>
      <c r="JP60" s="285">
        <f t="shared" si="40"/>
        <v>0</v>
      </c>
      <c r="JQ60" s="23"/>
      <c r="JR60" s="23"/>
      <c r="JS60" s="177">
        <v>160</v>
      </c>
      <c r="JT60" s="591"/>
      <c r="JU60" s="178"/>
      <c r="JV60" s="177">
        <v>160</v>
      </c>
      <c r="JW60" s="591"/>
      <c r="JX60" s="178"/>
      <c r="JY60" s="177">
        <v>160</v>
      </c>
      <c r="JZ60" s="591"/>
      <c r="KA60" s="178"/>
      <c r="KB60" s="177">
        <v>160</v>
      </c>
      <c r="KC60" s="591"/>
      <c r="KD60" s="178"/>
      <c r="KE60" s="177">
        <v>160</v>
      </c>
      <c r="KF60" s="591"/>
      <c r="KG60" s="178"/>
      <c r="KH60" s="177">
        <v>160</v>
      </c>
      <c r="KI60" s="591"/>
      <c r="KJ60" s="178"/>
      <c r="KK60" s="177">
        <v>160</v>
      </c>
      <c r="KL60" s="591"/>
      <c r="KM60" s="178"/>
      <c r="KN60" s="177">
        <v>160</v>
      </c>
      <c r="KO60" s="591"/>
      <c r="KP60" s="178"/>
      <c r="KQ60" s="282">
        <f t="shared" si="41"/>
        <v>0</v>
      </c>
      <c r="KR60" s="283">
        <f t="shared" si="42"/>
        <v>0</v>
      </c>
      <c r="KS60" s="284">
        <f t="shared" si="43"/>
        <v>0</v>
      </c>
      <c r="KT60" s="285">
        <f t="shared" si="44"/>
        <v>0</v>
      </c>
      <c r="KU60" s="23"/>
      <c r="KV60" s="23"/>
      <c r="KW60" s="589" t="s">
        <v>300</v>
      </c>
      <c r="KX60" s="595">
        <v>160</v>
      </c>
      <c r="KY60" s="591"/>
      <c r="KZ60" s="178"/>
      <c r="LA60" s="282">
        <f t="shared" si="45"/>
        <v>0</v>
      </c>
      <c r="LB60" s="285">
        <f t="shared" si="53"/>
        <v>0</v>
      </c>
      <c r="LC60" s="284">
        <f t="shared" si="46"/>
        <v>0</v>
      </c>
      <c r="LD60" s="285">
        <f t="shared" si="54"/>
        <v>0</v>
      </c>
      <c r="LE60" s="592"/>
      <c r="LF60" s="23"/>
      <c r="LG60" s="23"/>
      <c r="LH60" s="278">
        <f t="shared" si="55"/>
        <v>0</v>
      </c>
      <c r="LI60" s="279">
        <f t="shared" si="56"/>
        <v>0</v>
      </c>
      <c r="LJ60" s="284">
        <f t="shared" si="57"/>
        <v>0</v>
      </c>
      <c r="LK60" s="285">
        <f t="shared" si="58"/>
        <v>0</v>
      </c>
      <c r="LL60" s="280">
        <f t="shared" si="59"/>
        <v>0</v>
      </c>
      <c r="LM60" s="281">
        <f t="shared" si="60"/>
        <v>0</v>
      </c>
      <c r="LN60" s="284">
        <f t="shared" si="61"/>
        <v>0</v>
      </c>
      <c r="LO60" s="283">
        <f t="shared" si="62"/>
        <v>0</v>
      </c>
      <c r="LP60" s="420">
        <f t="shared" si="48"/>
        <v>0</v>
      </c>
      <c r="LQ60" s="382">
        <f t="shared" si="49"/>
        <v>0</v>
      </c>
      <c r="LR60" s="423" t="s">
        <v>343</v>
      </c>
      <c r="LS60" s="387" t="s">
        <v>343</v>
      </c>
      <c r="LT60" s="420">
        <f t="shared" si="50"/>
        <v>0</v>
      </c>
      <c r="LU60" s="382">
        <f t="shared" si="51"/>
        <v>0</v>
      </c>
      <c r="LV60" s="26"/>
      <c r="LW60" s="26"/>
      <c r="LX60" s="23"/>
      <c r="MD60" s="26"/>
    </row>
    <row r="61" spans="1:342" s="26" customFormat="1" ht="16.5" customHeight="1" x14ac:dyDescent="0.25">
      <c r="B61" s="121" t="s">
        <v>37</v>
      </c>
      <c r="C61" s="1064"/>
      <c r="D61" s="1065"/>
      <c r="E61" s="327"/>
      <c r="F61" s="328"/>
      <c r="G61" s="329"/>
      <c r="H61" s="125"/>
      <c r="I61" s="115">
        <f>INT(ROUND(F61,2)*(IF(RIGHT(G61,1)="*",data!$J$3*H61+(IF(H61&gt;0, data!$K$3,0)),(IF(G61&gt;0,data!$J$3*RIGHT(G61,5)+data!$K$3,0)))))</f>
        <v>0</v>
      </c>
      <c r="J61" s="115">
        <f>IF(E61&gt;0,I61*E61,0)</f>
        <v>0</v>
      </c>
      <c r="K61" s="323"/>
      <c r="L61" s="322"/>
      <c r="M61" s="115">
        <f>INT(ROUND(F61,2)*(IF(J61&gt;0,(IF(K61="ano",data!$J$6,0)),0)))</f>
        <v>0</v>
      </c>
      <c r="N61" s="117">
        <f>IF(L61&gt;E61,M61*E61,M61*L61)</f>
        <v>0</v>
      </c>
      <c r="O61" s="126">
        <f>J61+N61</f>
        <v>0</v>
      </c>
      <c r="Q61" s="119" t="str">
        <f t="shared" si="63"/>
        <v/>
      </c>
      <c r="R61" s="120" t="s">
        <v>343</v>
      </c>
      <c r="S61" s="391" t="str">
        <f t="shared" si="64"/>
        <v/>
      </c>
      <c r="T61" s="26">
        <f>IF(O61&gt;0,IF(ISTEXT(C61)=TRUE,0,1),0)</f>
        <v>0</v>
      </c>
      <c r="U61" s="26">
        <f>IF(H61&gt;0,IF(RIGHT(G61,1)="*",0,1),0)</f>
        <v>0</v>
      </c>
      <c r="V61" s="26">
        <f>IF(OR(G61=data!$I$18,G61=data!$I$19,G61=data!$I$20,G61=data!$I$21,G61=data!$I$22,G61=data!$I$23,G61=data!$I$24,G61=data!$I$25,G61=data!$I$26,G61=data!$I$27,G61=data!$I$28,G61=data!$I$29,G61=data!$I$30,G61=data!$I$31,G61=data!$I$32,G61=data!$I$33,G61=data!$I$34,G61=data!$I$35,G61=data!$I$36,G61=data!$I$37,G61=data!$I$38,G61=data!$I$39,G61=data!$I$40,G61=data!$I$41,G61=data!$I$42,G61=data!$I$43,G61=data!$I$44),1,0)</f>
        <v>0</v>
      </c>
      <c r="X61" s="179" t="s">
        <v>300</v>
      </c>
      <c r="Y61" s="10"/>
      <c r="Z61" s="10"/>
      <c r="AA61" s="171">
        <v>160</v>
      </c>
      <c r="AB61" s="336"/>
      <c r="AC61" s="227"/>
      <c r="AD61" s="171">
        <v>160</v>
      </c>
      <c r="AE61" s="336"/>
      <c r="AF61" s="227"/>
      <c r="AG61" s="171">
        <v>160</v>
      </c>
      <c r="AH61" s="336"/>
      <c r="AI61" s="227"/>
      <c r="AJ61" s="171">
        <v>160</v>
      </c>
      <c r="AK61" s="336"/>
      <c r="AL61" s="227"/>
      <c r="AM61" s="171">
        <v>160</v>
      </c>
      <c r="AN61" s="336"/>
      <c r="AO61" s="227"/>
      <c r="AP61" s="171">
        <v>160</v>
      </c>
      <c r="AQ61" s="336"/>
      <c r="AR61" s="227"/>
      <c r="AS61" s="171">
        <v>160</v>
      </c>
      <c r="AT61" s="336"/>
      <c r="AU61" s="227"/>
      <c r="AV61" s="171">
        <v>160</v>
      </c>
      <c r="AW61" s="336"/>
      <c r="AX61" s="227"/>
      <c r="AY61" s="171">
        <v>160</v>
      </c>
      <c r="AZ61" s="336"/>
      <c r="BA61" s="227"/>
      <c r="BB61" s="171">
        <v>160</v>
      </c>
      <c r="BC61" s="336"/>
      <c r="BD61" s="227"/>
      <c r="BE61" s="171">
        <v>160</v>
      </c>
      <c r="BF61" s="336"/>
      <c r="BG61" s="227"/>
      <c r="BH61" s="171">
        <v>160</v>
      </c>
      <c r="BI61" s="336"/>
      <c r="BJ61" s="227"/>
      <c r="BK61" s="374">
        <f t="shared" si="9"/>
        <v>0</v>
      </c>
      <c r="BL61" s="285">
        <f t="shared" si="10"/>
        <v>0</v>
      </c>
      <c r="BM61" s="284">
        <f t="shared" si="11"/>
        <v>0</v>
      </c>
      <c r="BN61" s="285">
        <f t="shared" si="12"/>
        <v>0</v>
      </c>
      <c r="BO61" s="4"/>
      <c r="BP61" s="4"/>
      <c r="BQ61" s="167">
        <v>160</v>
      </c>
      <c r="BR61" s="335"/>
      <c r="BS61" s="180"/>
      <c r="BT61" s="167">
        <v>160</v>
      </c>
      <c r="BU61" s="335"/>
      <c r="BV61" s="180"/>
      <c r="BW61" s="167">
        <v>160</v>
      </c>
      <c r="BX61" s="335"/>
      <c r="BY61" s="180"/>
      <c r="BZ61" s="167">
        <v>160</v>
      </c>
      <c r="CA61" s="335"/>
      <c r="CB61" s="180"/>
      <c r="CC61" s="167">
        <v>160</v>
      </c>
      <c r="CD61" s="335"/>
      <c r="CE61" s="180"/>
      <c r="CF61" s="167">
        <v>160</v>
      </c>
      <c r="CG61" s="335"/>
      <c r="CH61" s="180"/>
      <c r="CI61" s="167">
        <v>160</v>
      </c>
      <c r="CJ61" s="335"/>
      <c r="CK61" s="180"/>
      <c r="CL61" s="167">
        <v>160</v>
      </c>
      <c r="CM61" s="335"/>
      <c r="CN61" s="180"/>
      <c r="CO61" s="282">
        <f t="shared" si="13"/>
        <v>0</v>
      </c>
      <c r="CP61" s="283">
        <f t="shared" si="14"/>
        <v>0</v>
      </c>
      <c r="CQ61" s="284">
        <f t="shared" si="15"/>
        <v>0</v>
      </c>
      <c r="CR61" s="285">
        <f t="shared" si="16"/>
        <v>0</v>
      </c>
      <c r="CS61" s="4"/>
      <c r="CT61" s="4"/>
      <c r="CU61" s="167">
        <v>160</v>
      </c>
      <c r="CV61" s="335"/>
      <c r="CW61" s="180"/>
      <c r="CX61" s="167">
        <v>160</v>
      </c>
      <c r="CY61" s="335"/>
      <c r="CZ61" s="180"/>
      <c r="DA61" s="167">
        <v>160</v>
      </c>
      <c r="DB61" s="335"/>
      <c r="DC61" s="180"/>
      <c r="DD61" s="167">
        <v>160</v>
      </c>
      <c r="DE61" s="335"/>
      <c r="DF61" s="180"/>
      <c r="DG61" s="167">
        <v>160</v>
      </c>
      <c r="DH61" s="335"/>
      <c r="DI61" s="180"/>
      <c r="DJ61" s="167">
        <v>160</v>
      </c>
      <c r="DK61" s="335"/>
      <c r="DL61" s="180"/>
      <c r="DM61" s="167">
        <v>160</v>
      </c>
      <c r="DN61" s="335"/>
      <c r="DO61" s="180"/>
      <c r="DP61" s="167">
        <v>160</v>
      </c>
      <c r="DQ61" s="335"/>
      <c r="DR61" s="180"/>
      <c r="DS61" s="282">
        <f t="shared" si="17"/>
        <v>0</v>
      </c>
      <c r="DT61" s="283">
        <f t="shared" si="18"/>
        <v>0</v>
      </c>
      <c r="DU61" s="284">
        <f t="shared" si="19"/>
        <v>0</v>
      </c>
      <c r="DV61" s="285">
        <f t="shared" si="20"/>
        <v>0</v>
      </c>
      <c r="DW61" s="4"/>
      <c r="DX61" s="4"/>
      <c r="DY61" s="167">
        <v>160</v>
      </c>
      <c r="DZ61" s="335"/>
      <c r="EA61" s="180"/>
      <c r="EB61" s="167">
        <v>160</v>
      </c>
      <c r="EC61" s="335"/>
      <c r="ED61" s="180"/>
      <c r="EE61" s="167">
        <v>160</v>
      </c>
      <c r="EF61" s="335"/>
      <c r="EG61" s="180"/>
      <c r="EH61" s="167">
        <v>160</v>
      </c>
      <c r="EI61" s="335"/>
      <c r="EJ61" s="180"/>
      <c r="EK61" s="167">
        <v>160</v>
      </c>
      <c r="EL61" s="335"/>
      <c r="EM61" s="180"/>
      <c r="EN61" s="167">
        <v>160</v>
      </c>
      <c r="EO61" s="335"/>
      <c r="EP61" s="180"/>
      <c r="EQ61" s="167">
        <v>160</v>
      </c>
      <c r="ER61" s="335"/>
      <c r="ES61" s="180"/>
      <c r="ET61" s="167">
        <v>160</v>
      </c>
      <c r="EU61" s="335"/>
      <c r="EV61" s="180"/>
      <c r="EW61" s="282">
        <f t="shared" si="21"/>
        <v>0</v>
      </c>
      <c r="EX61" s="283">
        <f t="shared" si="22"/>
        <v>0</v>
      </c>
      <c r="EY61" s="284">
        <f t="shared" si="23"/>
        <v>0</v>
      </c>
      <c r="EZ61" s="285">
        <f t="shared" si="24"/>
        <v>0</v>
      </c>
      <c r="FA61" s="4"/>
      <c r="FB61" s="4"/>
      <c r="FC61" s="167">
        <v>160</v>
      </c>
      <c r="FD61" s="335"/>
      <c r="FE61" s="180"/>
      <c r="FF61" s="167">
        <v>160</v>
      </c>
      <c r="FG61" s="335"/>
      <c r="FH61" s="180"/>
      <c r="FI61" s="167">
        <v>160</v>
      </c>
      <c r="FJ61" s="335"/>
      <c r="FK61" s="180"/>
      <c r="FL61" s="167">
        <v>160</v>
      </c>
      <c r="FM61" s="335"/>
      <c r="FN61" s="180"/>
      <c r="FO61" s="167">
        <v>160</v>
      </c>
      <c r="FP61" s="335"/>
      <c r="FQ61" s="180"/>
      <c r="FR61" s="167">
        <v>160</v>
      </c>
      <c r="FS61" s="335"/>
      <c r="FT61" s="180"/>
      <c r="FU61" s="167">
        <v>160</v>
      </c>
      <c r="FV61" s="335"/>
      <c r="FW61" s="180"/>
      <c r="FX61" s="167">
        <v>160</v>
      </c>
      <c r="FY61" s="335"/>
      <c r="FZ61" s="180"/>
      <c r="GA61" s="282">
        <f t="shared" si="25"/>
        <v>0</v>
      </c>
      <c r="GB61" s="283">
        <f t="shared" si="26"/>
        <v>0</v>
      </c>
      <c r="GC61" s="284">
        <f t="shared" si="27"/>
        <v>0</v>
      </c>
      <c r="GD61" s="285">
        <f t="shared" si="28"/>
        <v>0</v>
      </c>
      <c r="GE61" s="4"/>
      <c r="GF61" s="4"/>
      <c r="GG61" s="167">
        <v>160</v>
      </c>
      <c r="GH61" s="335"/>
      <c r="GI61" s="180"/>
      <c r="GJ61" s="167">
        <v>160</v>
      </c>
      <c r="GK61" s="335"/>
      <c r="GL61" s="180"/>
      <c r="GM61" s="167">
        <v>160</v>
      </c>
      <c r="GN61" s="335"/>
      <c r="GO61" s="180"/>
      <c r="GP61" s="167">
        <v>160</v>
      </c>
      <c r="GQ61" s="335"/>
      <c r="GR61" s="180"/>
      <c r="GS61" s="167">
        <v>160</v>
      </c>
      <c r="GT61" s="335"/>
      <c r="GU61" s="180"/>
      <c r="GV61" s="167">
        <v>160</v>
      </c>
      <c r="GW61" s="335"/>
      <c r="GX61" s="180"/>
      <c r="GY61" s="167">
        <v>160</v>
      </c>
      <c r="GZ61" s="335"/>
      <c r="HA61" s="180"/>
      <c r="HB61" s="167">
        <v>160</v>
      </c>
      <c r="HC61" s="335"/>
      <c r="HD61" s="180"/>
      <c r="HE61" s="282">
        <f t="shared" si="29"/>
        <v>0</v>
      </c>
      <c r="HF61" s="283">
        <f t="shared" si="30"/>
        <v>0</v>
      </c>
      <c r="HG61" s="284">
        <f t="shared" si="31"/>
        <v>0</v>
      </c>
      <c r="HH61" s="285">
        <f t="shared" si="32"/>
        <v>0</v>
      </c>
      <c r="HI61" s="4"/>
      <c r="HJ61" s="4"/>
      <c r="HK61" s="167">
        <v>160</v>
      </c>
      <c r="HL61" s="335"/>
      <c r="HM61" s="180"/>
      <c r="HN61" s="167">
        <v>160</v>
      </c>
      <c r="HO61" s="335"/>
      <c r="HP61" s="180"/>
      <c r="HQ61" s="167">
        <v>160</v>
      </c>
      <c r="HR61" s="335"/>
      <c r="HS61" s="180"/>
      <c r="HT61" s="167">
        <v>160</v>
      </c>
      <c r="HU61" s="335"/>
      <c r="HV61" s="180"/>
      <c r="HW61" s="167">
        <v>160</v>
      </c>
      <c r="HX61" s="335"/>
      <c r="HY61" s="180"/>
      <c r="HZ61" s="167">
        <v>160</v>
      </c>
      <c r="IA61" s="335"/>
      <c r="IB61" s="180"/>
      <c r="IC61" s="167">
        <v>160</v>
      </c>
      <c r="ID61" s="335"/>
      <c r="IE61" s="180"/>
      <c r="IF61" s="167">
        <v>160</v>
      </c>
      <c r="IG61" s="335"/>
      <c r="IH61" s="180"/>
      <c r="II61" s="282">
        <f t="shared" si="33"/>
        <v>0</v>
      </c>
      <c r="IJ61" s="283">
        <f t="shared" si="34"/>
        <v>0</v>
      </c>
      <c r="IK61" s="284">
        <f t="shared" si="35"/>
        <v>0</v>
      </c>
      <c r="IL61" s="285">
        <f t="shared" si="36"/>
        <v>0</v>
      </c>
      <c r="IM61" s="4"/>
      <c r="IN61" s="4"/>
      <c r="IO61" s="167">
        <v>160</v>
      </c>
      <c r="IP61" s="335"/>
      <c r="IQ61" s="180"/>
      <c r="IR61" s="167">
        <v>160</v>
      </c>
      <c r="IS61" s="335"/>
      <c r="IT61" s="180"/>
      <c r="IU61" s="167">
        <v>160</v>
      </c>
      <c r="IV61" s="335"/>
      <c r="IW61" s="180"/>
      <c r="IX61" s="167">
        <v>160</v>
      </c>
      <c r="IY61" s="335"/>
      <c r="IZ61" s="180"/>
      <c r="JA61" s="167">
        <v>160</v>
      </c>
      <c r="JB61" s="335"/>
      <c r="JC61" s="180"/>
      <c r="JD61" s="167">
        <v>160</v>
      </c>
      <c r="JE61" s="335"/>
      <c r="JF61" s="180"/>
      <c r="JG61" s="167">
        <v>160</v>
      </c>
      <c r="JH61" s="335"/>
      <c r="JI61" s="180"/>
      <c r="JJ61" s="167">
        <v>160</v>
      </c>
      <c r="JK61" s="335"/>
      <c r="JL61" s="180"/>
      <c r="JM61" s="282">
        <f t="shared" si="37"/>
        <v>0</v>
      </c>
      <c r="JN61" s="283">
        <f t="shared" si="38"/>
        <v>0</v>
      </c>
      <c r="JO61" s="284">
        <f t="shared" si="39"/>
        <v>0</v>
      </c>
      <c r="JP61" s="285">
        <f t="shared" si="40"/>
        <v>0</v>
      </c>
      <c r="JQ61" s="4"/>
      <c r="JR61" s="4"/>
      <c r="JS61" s="167">
        <v>160</v>
      </c>
      <c r="JT61" s="335"/>
      <c r="JU61" s="180"/>
      <c r="JV61" s="167">
        <v>160</v>
      </c>
      <c r="JW61" s="335"/>
      <c r="JX61" s="180"/>
      <c r="JY61" s="167">
        <v>160</v>
      </c>
      <c r="JZ61" s="335"/>
      <c r="KA61" s="180"/>
      <c r="KB61" s="167">
        <v>160</v>
      </c>
      <c r="KC61" s="335"/>
      <c r="KD61" s="180"/>
      <c r="KE61" s="167">
        <v>160</v>
      </c>
      <c r="KF61" s="335"/>
      <c r="KG61" s="180"/>
      <c r="KH61" s="167">
        <v>160</v>
      </c>
      <c r="KI61" s="335"/>
      <c r="KJ61" s="180"/>
      <c r="KK61" s="167">
        <v>160</v>
      </c>
      <c r="KL61" s="335"/>
      <c r="KM61" s="180"/>
      <c r="KN61" s="167">
        <v>160</v>
      </c>
      <c r="KO61" s="335"/>
      <c r="KP61" s="180"/>
      <c r="KQ61" s="282">
        <f t="shared" si="41"/>
        <v>0</v>
      </c>
      <c r="KR61" s="283">
        <f t="shared" si="42"/>
        <v>0</v>
      </c>
      <c r="KS61" s="284">
        <f t="shared" si="43"/>
        <v>0</v>
      </c>
      <c r="KT61" s="285">
        <f t="shared" si="44"/>
        <v>0</v>
      </c>
      <c r="KU61" s="4"/>
      <c r="KV61" s="4"/>
      <c r="KW61" s="287" t="s">
        <v>300</v>
      </c>
      <c r="KX61" s="365">
        <v>160</v>
      </c>
      <c r="KY61" s="335"/>
      <c r="KZ61" s="180"/>
      <c r="LA61" s="282">
        <f t="shared" si="45"/>
        <v>0</v>
      </c>
      <c r="LB61" s="285">
        <f t="shared" si="53"/>
        <v>0</v>
      </c>
      <c r="LC61" s="284">
        <f t="shared" si="46"/>
        <v>0</v>
      </c>
      <c r="LD61" s="285">
        <f t="shared" si="54"/>
        <v>0</v>
      </c>
      <c r="LE61" s="297"/>
      <c r="LF61" s="4"/>
      <c r="LG61" s="4"/>
      <c r="LH61" s="278">
        <f t="shared" si="55"/>
        <v>0</v>
      </c>
      <c r="LI61" s="279">
        <f t="shared" si="56"/>
        <v>0</v>
      </c>
      <c r="LJ61" s="284">
        <f t="shared" si="57"/>
        <v>0</v>
      </c>
      <c r="LK61" s="285">
        <f t="shared" si="58"/>
        <v>0</v>
      </c>
      <c r="LL61" s="280">
        <f t="shared" si="59"/>
        <v>0</v>
      </c>
      <c r="LM61" s="281">
        <f t="shared" si="60"/>
        <v>0</v>
      </c>
      <c r="LN61" s="284">
        <f t="shared" si="61"/>
        <v>0</v>
      </c>
      <c r="LO61" s="283">
        <f t="shared" si="62"/>
        <v>0</v>
      </c>
      <c r="LP61" s="420">
        <f t="shared" si="48"/>
        <v>0</v>
      </c>
      <c r="LQ61" s="382">
        <f t="shared" si="49"/>
        <v>0</v>
      </c>
      <c r="LR61" s="423" t="s">
        <v>343</v>
      </c>
      <c r="LS61" s="387" t="s">
        <v>343</v>
      </c>
      <c r="LT61" s="420">
        <f t="shared" si="50"/>
        <v>0</v>
      </c>
      <c r="LU61" s="382">
        <f t="shared" si="51"/>
        <v>0</v>
      </c>
      <c r="LX61" s="4"/>
    </row>
    <row r="62" spans="1:342" s="28" customFormat="1" ht="15" hidden="1" customHeight="1" x14ac:dyDescent="0.25">
      <c r="A62" s="26"/>
      <c r="B62" s="121"/>
      <c r="C62" s="604"/>
      <c r="D62" s="605"/>
      <c r="E62" s="609"/>
      <c r="F62" s="607"/>
      <c r="G62" s="608"/>
      <c r="H62" s="122"/>
      <c r="I62" s="115">
        <f>INT(ROUND(F62,2)*(IF(RIGHT(G62,1)="*",data!$J$3*H62+(IF(H62&gt;0, data!$K$3,0)),(IF(G62&gt;0,data!$J$3*RIGHT(G62,5)+data!$K$3,0)))))</f>
        <v>0</v>
      </c>
      <c r="J62" s="115"/>
      <c r="K62" s="560"/>
      <c r="L62" s="553"/>
      <c r="M62" s="115">
        <f>INT(ROUND(F62,2)*(IF(J62&gt;0,(IF(K62="ano",data!$J$6,0)),0)))</f>
        <v>0</v>
      </c>
      <c r="N62" s="117"/>
      <c r="O62" s="126"/>
      <c r="P62" s="26"/>
      <c r="Q62" s="119" t="str">
        <f t="shared" si="63"/>
        <v/>
      </c>
      <c r="R62" s="120" t="s">
        <v>343</v>
      </c>
      <c r="S62" s="391" t="str">
        <f t="shared" si="64"/>
        <v/>
      </c>
      <c r="V62" s="26">
        <f>IF(OR(G62=data!$I$18,G62=data!$I$19,G62=data!$I$20,G62=data!$I$21,G62=data!$I$22,G62=data!$I$23,G62=data!$I$24,G62=data!$I$25,G62=data!$I$26,G62=data!$I$27,G62=data!$I$28,G62=data!$I$29,G62=data!$I$30,G62=data!$I$31,G62=data!$I$32,G62=data!$I$33,G62=data!$I$34,G62=data!$I$35,G62=data!$I$36,G62=data!$I$37,G62=data!$I$38,G62=data!$I$39,G62=data!$I$40,G62=data!$I$41,G62=data!$I$42,G62=data!$I$43,G62=data!$I$44),1,0)</f>
        <v>0</v>
      </c>
      <c r="W62" s="26"/>
      <c r="X62" s="176" t="s">
        <v>300</v>
      </c>
      <c r="Y62" s="10"/>
      <c r="Z62" s="10"/>
      <c r="AA62" s="578">
        <v>160</v>
      </c>
      <c r="AB62" s="579"/>
      <c r="AC62" s="580"/>
      <c r="AD62" s="578">
        <v>160</v>
      </c>
      <c r="AE62" s="579"/>
      <c r="AF62" s="580"/>
      <c r="AG62" s="578">
        <v>160</v>
      </c>
      <c r="AH62" s="579"/>
      <c r="AI62" s="580"/>
      <c r="AJ62" s="578">
        <v>160</v>
      </c>
      <c r="AK62" s="579"/>
      <c r="AL62" s="580"/>
      <c r="AM62" s="578">
        <v>160</v>
      </c>
      <c r="AN62" s="579"/>
      <c r="AO62" s="580"/>
      <c r="AP62" s="578">
        <v>160</v>
      </c>
      <c r="AQ62" s="579"/>
      <c r="AR62" s="580"/>
      <c r="AS62" s="578">
        <v>160</v>
      </c>
      <c r="AT62" s="579"/>
      <c r="AU62" s="580"/>
      <c r="AV62" s="578">
        <v>160</v>
      </c>
      <c r="AW62" s="579"/>
      <c r="AX62" s="580"/>
      <c r="AY62" s="578">
        <v>160</v>
      </c>
      <c r="AZ62" s="579"/>
      <c r="BA62" s="580"/>
      <c r="BB62" s="578">
        <v>160</v>
      </c>
      <c r="BC62" s="579"/>
      <c r="BD62" s="580"/>
      <c r="BE62" s="578">
        <v>160</v>
      </c>
      <c r="BF62" s="579"/>
      <c r="BG62" s="580"/>
      <c r="BH62" s="578">
        <v>160</v>
      </c>
      <c r="BI62" s="579"/>
      <c r="BJ62" s="580"/>
      <c r="BK62" s="374">
        <f t="shared" si="9"/>
        <v>0</v>
      </c>
      <c r="BL62" s="285">
        <f t="shared" si="10"/>
        <v>0</v>
      </c>
      <c r="BM62" s="284">
        <f t="shared" si="11"/>
        <v>0</v>
      </c>
      <c r="BN62" s="285">
        <f t="shared" si="12"/>
        <v>0</v>
      </c>
      <c r="BO62" s="23"/>
      <c r="BP62" s="23"/>
      <c r="BQ62" s="177">
        <v>160</v>
      </c>
      <c r="BR62" s="591"/>
      <c r="BS62" s="178"/>
      <c r="BT62" s="177">
        <v>160</v>
      </c>
      <c r="BU62" s="591"/>
      <c r="BV62" s="178"/>
      <c r="BW62" s="177">
        <v>160</v>
      </c>
      <c r="BX62" s="591"/>
      <c r="BY62" s="178"/>
      <c r="BZ62" s="177">
        <v>160</v>
      </c>
      <c r="CA62" s="591"/>
      <c r="CB62" s="178"/>
      <c r="CC62" s="177">
        <v>160</v>
      </c>
      <c r="CD62" s="591"/>
      <c r="CE62" s="178"/>
      <c r="CF62" s="177">
        <v>160</v>
      </c>
      <c r="CG62" s="591"/>
      <c r="CH62" s="178"/>
      <c r="CI62" s="177">
        <v>160</v>
      </c>
      <c r="CJ62" s="591"/>
      <c r="CK62" s="178"/>
      <c r="CL62" s="177">
        <v>160</v>
      </c>
      <c r="CM62" s="591"/>
      <c r="CN62" s="178"/>
      <c r="CO62" s="282">
        <f t="shared" si="13"/>
        <v>0</v>
      </c>
      <c r="CP62" s="283">
        <f t="shared" si="14"/>
        <v>0</v>
      </c>
      <c r="CQ62" s="284">
        <f t="shared" si="15"/>
        <v>0</v>
      </c>
      <c r="CR62" s="285">
        <f t="shared" si="16"/>
        <v>0</v>
      </c>
      <c r="CS62" s="23"/>
      <c r="CT62" s="23"/>
      <c r="CU62" s="177">
        <v>160</v>
      </c>
      <c r="CV62" s="591"/>
      <c r="CW62" s="178"/>
      <c r="CX62" s="177">
        <v>160</v>
      </c>
      <c r="CY62" s="591"/>
      <c r="CZ62" s="178"/>
      <c r="DA62" s="177">
        <v>160</v>
      </c>
      <c r="DB62" s="591"/>
      <c r="DC62" s="178"/>
      <c r="DD62" s="177">
        <v>160</v>
      </c>
      <c r="DE62" s="591"/>
      <c r="DF62" s="178"/>
      <c r="DG62" s="177">
        <v>160</v>
      </c>
      <c r="DH62" s="591"/>
      <c r="DI62" s="178"/>
      <c r="DJ62" s="177">
        <v>160</v>
      </c>
      <c r="DK62" s="591"/>
      <c r="DL62" s="178"/>
      <c r="DM62" s="177">
        <v>160</v>
      </c>
      <c r="DN62" s="591"/>
      <c r="DO62" s="178"/>
      <c r="DP62" s="177">
        <v>160</v>
      </c>
      <c r="DQ62" s="591"/>
      <c r="DR62" s="178"/>
      <c r="DS62" s="282">
        <f t="shared" si="17"/>
        <v>0</v>
      </c>
      <c r="DT62" s="283">
        <f t="shared" si="18"/>
        <v>0</v>
      </c>
      <c r="DU62" s="284">
        <f t="shared" si="19"/>
        <v>0</v>
      </c>
      <c r="DV62" s="285">
        <f t="shared" si="20"/>
        <v>0</v>
      </c>
      <c r="DW62" s="23"/>
      <c r="DX62" s="23"/>
      <c r="DY62" s="177">
        <v>160</v>
      </c>
      <c r="DZ62" s="591"/>
      <c r="EA62" s="178"/>
      <c r="EB62" s="177">
        <v>160</v>
      </c>
      <c r="EC62" s="591"/>
      <c r="ED62" s="178"/>
      <c r="EE62" s="177">
        <v>160</v>
      </c>
      <c r="EF62" s="591"/>
      <c r="EG62" s="178"/>
      <c r="EH62" s="177">
        <v>160</v>
      </c>
      <c r="EI62" s="591"/>
      <c r="EJ62" s="178"/>
      <c r="EK62" s="177">
        <v>160</v>
      </c>
      <c r="EL62" s="591"/>
      <c r="EM62" s="178"/>
      <c r="EN62" s="177">
        <v>160</v>
      </c>
      <c r="EO62" s="591"/>
      <c r="EP62" s="178"/>
      <c r="EQ62" s="177">
        <v>160</v>
      </c>
      <c r="ER62" s="591"/>
      <c r="ES62" s="178"/>
      <c r="ET62" s="177">
        <v>160</v>
      </c>
      <c r="EU62" s="591"/>
      <c r="EV62" s="178"/>
      <c r="EW62" s="282">
        <f t="shared" si="21"/>
        <v>0</v>
      </c>
      <c r="EX62" s="283">
        <f t="shared" si="22"/>
        <v>0</v>
      </c>
      <c r="EY62" s="284">
        <f t="shared" si="23"/>
        <v>0</v>
      </c>
      <c r="EZ62" s="285">
        <f t="shared" si="24"/>
        <v>0</v>
      </c>
      <c r="FA62" s="23"/>
      <c r="FB62" s="23"/>
      <c r="FC62" s="177">
        <v>160</v>
      </c>
      <c r="FD62" s="591"/>
      <c r="FE62" s="178"/>
      <c r="FF62" s="177">
        <v>160</v>
      </c>
      <c r="FG62" s="591"/>
      <c r="FH62" s="178"/>
      <c r="FI62" s="177">
        <v>160</v>
      </c>
      <c r="FJ62" s="591"/>
      <c r="FK62" s="178"/>
      <c r="FL62" s="177">
        <v>160</v>
      </c>
      <c r="FM62" s="591"/>
      <c r="FN62" s="178"/>
      <c r="FO62" s="177">
        <v>160</v>
      </c>
      <c r="FP62" s="591"/>
      <c r="FQ62" s="178"/>
      <c r="FR62" s="177">
        <v>160</v>
      </c>
      <c r="FS62" s="591"/>
      <c r="FT62" s="178"/>
      <c r="FU62" s="177">
        <v>160</v>
      </c>
      <c r="FV62" s="591"/>
      <c r="FW62" s="178"/>
      <c r="FX62" s="177">
        <v>160</v>
      </c>
      <c r="FY62" s="591"/>
      <c r="FZ62" s="178"/>
      <c r="GA62" s="282">
        <f t="shared" si="25"/>
        <v>0</v>
      </c>
      <c r="GB62" s="283">
        <f t="shared" si="26"/>
        <v>0</v>
      </c>
      <c r="GC62" s="284">
        <f t="shared" si="27"/>
        <v>0</v>
      </c>
      <c r="GD62" s="285">
        <f t="shared" si="28"/>
        <v>0</v>
      </c>
      <c r="GE62" s="23"/>
      <c r="GF62" s="23"/>
      <c r="GG62" s="177">
        <v>160</v>
      </c>
      <c r="GH62" s="591"/>
      <c r="GI62" s="178"/>
      <c r="GJ62" s="177">
        <v>160</v>
      </c>
      <c r="GK62" s="591"/>
      <c r="GL62" s="178"/>
      <c r="GM62" s="177">
        <v>160</v>
      </c>
      <c r="GN62" s="591"/>
      <c r="GO62" s="178"/>
      <c r="GP62" s="177">
        <v>160</v>
      </c>
      <c r="GQ62" s="591"/>
      <c r="GR62" s="178"/>
      <c r="GS62" s="177">
        <v>160</v>
      </c>
      <c r="GT62" s="591"/>
      <c r="GU62" s="178"/>
      <c r="GV62" s="177">
        <v>160</v>
      </c>
      <c r="GW62" s="591"/>
      <c r="GX62" s="178"/>
      <c r="GY62" s="177">
        <v>160</v>
      </c>
      <c r="GZ62" s="591"/>
      <c r="HA62" s="178"/>
      <c r="HB62" s="177">
        <v>160</v>
      </c>
      <c r="HC62" s="591"/>
      <c r="HD62" s="178"/>
      <c r="HE62" s="282">
        <f t="shared" si="29"/>
        <v>0</v>
      </c>
      <c r="HF62" s="283">
        <f t="shared" si="30"/>
        <v>0</v>
      </c>
      <c r="HG62" s="284">
        <f t="shared" si="31"/>
        <v>0</v>
      </c>
      <c r="HH62" s="285">
        <f t="shared" si="32"/>
        <v>0</v>
      </c>
      <c r="HI62" s="23"/>
      <c r="HJ62" s="23"/>
      <c r="HK62" s="177">
        <v>160</v>
      </c>
      <c r="HL62" s="591"/>
      <c r="HM62" s="178"/>
      <c r="HN62" s="177">
        <v>160</v>
      </c>
      <c r="HO62" s="591"/>
      <c r="HP62" s="178"/>
      <c r="HQ62" s="177">
        <v>160</v>
      </c>
      <c r="HR62" s="591"/>
      <c r="HS62" s="178"/>
      <c r="HT62" s="177">
        <v>160</v>
      </c>
      <c r="HU62" s="591"/>
      <c r="HV62" s="178"/>
      <c r="HW62" s="177">
        <v>160</v>
      </c>
      <c r="HX62" s="591"/>
      <c r="HY62" s="178"/>
      <c r="HZ62" s="177">
        <v>160</v>
      </c>
      <c r="IA62" s="591"/>
      <c r="IB62" s="178"/>
      <c r="IC62" s="177">
        <v>160</v>
      </c>
      <c r="ID62" s="591"/>
      <c r="IE62" s="178"/>
      <c r="IF62" s="177">
        <v>160</v>
      </c>
      <c r="IG62" s="591"/>
      <c r="IH62" s="178"/>
      <c r="II62" s="282">
        <f t="shared" si="33"/>
        <v>0</v>
      </c>
      <c r="IJ62" s="283">
        <f t="shared" si="34"/>
        <v>0</v>
      </c>
      <c r="IK62" s="284">
        <f t="shared" si="35"/>
        <v>0</v>
      </c>
      <c r="IL62" s="285">
        <f t="shared" si="36"/>
        <v>0</v>
      </c>
      <c r="IM62" s="23"/>
      <c r="IN62" s="23"/>
      <c r="IO62" s="177">
        <v>160</v>
      </c>
      <c r="IP62" s="591"/>
      <c r="IQ62" s="178"/>
      <c r="IR62" s="177">
        <v>160</v>
      </c>
      <c r="IS62" s="591"/>
      <c r="IT62" s="178"/>
      <c r="IU62" s="177">
        <v>160</v>
      </c>
      <c r="IV62" s="591"/>
      <c r="IW62" s="178"/>
      <c r="IX62" s="177">
        <v>160</v>
      </c>
      <c r="IY62" s="591"/>
      <c r="IZ62" s="178"/>
      <c r="JA62" s="177">
        <v>160</v>
      </c>
      <c r="JB62" s="591"/>
      <c r="JC62" s="178"/>
      <c r="JD62" s="177">
        <v>160</v>
      </c>
      <c r="JE62" s="591"/>
      <c r="JF62" s="178"/>
      <c r="JG62" s="177">
        <v>160</v>
      </c>
      <c r="JH62" s="591"/>
      <c r="JI62" s="178"/>
      <c r="JJ62" s="177">
        <v>160</v>
      </c>
      <c r="JK62" s="591"/>
      <c r="JL62" s="178"/>
      <c r="JM62" s="282">
        <f t="shared" si="37"/>
        <v>0</v>
      </c>
      <c r="JN62" s="283">
        <f t="shared" si="38"/>
        <v>0</v>
      </c>
      <c r="JO62" s="284">
        <f t="shared" si="39"/>
        <v>0</v>
      </c>
      <c r="JP62" s="285">
        <f t="shared" si="40"/>
        <v>0</v>
      </c>
      <c r="JQ62" s="23"/>
      <c r="JR62" s="23"/>
      <c r="JS62" s="177">
        <v>160</v>
      </c>
      <c r="JT62" s="591"/>
      <c r="JU62" s="178"/>
      <c r="JV62" s="177">
        <v>160</v>
      </c>
      <c r="JW62" s="591"/>
      <c r="JX62" s="178"/>
      <c r="JY62" s="177">
        <v>160</v>
      </c>
      <c r="JZ62" s="591"/>
      <c r="KA62" s="178"/>
      <c r="KB62" s="177">
        <v>160</v>
      </c>
      <c r="KC62" s="591"/>
      <c r="KD62" s="178"/>
      <c r="KE62" s="177">
        <v>160</v>
      </c>
      <c r="KF62" s="591"/>
      <c r="KG62" s="178"/>
      <c r="KH62" s="177">
        <v>160</v>
      </c>
      <c r="KI62" s="591"/>
      <c r="KJ62" s="178"/>
      <c r="KK62" s="177">
        <v>160</v>
      </c>
      <c r="KL62" s="591"/>
      <c r="KM62" s="178"/>
      <c r="KN62" s="177">
        <v>160</v>
      </c>
      <c r="KO62" s="591"/>
      <c r="KP62" s="178"/>
      <c r="KQ62" s="282">
        <f t="shared" si="41"/>
        <v>0</v>
      </c>
      <c r="KR62" s="283">
        <f t="shared" si="42"/>
        <v>0</v>
      </c>
      <c r="KS62" s="284">
        <f t="shared" si="43"/>
        <v>0</v>
      </c>
      <c r="KT62" s="285">
        <f t="shared" si="44"/>
        <v>0</v>
      </c>
      <c r="KU62" s="23"/>
      <c r="KV62" s="23"/>
      <c r="KW62" s="589" t="s">
        <v>300</v>
      </c>
      <c r="KX62" s="595">
        <v>160</v>
      </c>
      <c r="KY62" s="591"/>
      <c r="KZ62" s="178"/>
      <c r="LA62" s="282">
        <f t="shared" si="45"/>
        <v>0</v>
      </c>
      <c r="LB62" s="285">
        <f t="shared" si="53"/>
        <v>0</v>
      </c>
      <c r="LC62" s="284">
        <f t="shared" si="46"/>
        <v>0</v>
      </c>
      <c r="LD62" s="285">
        <f t="shared" si="54"/>
        <v>0</v>
      </c>
      <c r="LE62" s="592"/>
      <c r="LF62" s="23"/>
      <c r="LG62" s="23"/>
      <c r="LH62" s="278">
        <f t="shared" si="55"/>
        <v>0</v>
      </c>
      <c r="LI62" s="279">
        <f t="shared" si="56"/>
        <v>0</v>
      </c>
      <c r="LJ62" s="284">
        <f t="shared" si="57"/>
        <v>0</v>
      </c>
      <c r="LK62" s="285">
        <f t="shared" si="58"/>
        <v>0</v>
      </c>
      <c r="LL62" s="280">
        <f t="shared" si="59"/>
        <v>0</v>
      </c>
      <c r="LM62" s="281">
        <f t="shared" si="60"/>
        <v>0</v>
      </c>
      <c r="LN62" s="284">
        <f t="shared" si="61"/>
        <v>0</v>
      </c>
      <c r="LO62" s="283">
        <f t="shared" si="62"/>
        <v>0</v>
      </c>
      <c r="LP62" s="420">
        <f t="shared" si="48"/>
        <v>0</v>
      </c>
      <c r="LQ62" s="382">
        <f t="shared" si="49"/>
        <v>0</v>
      </c>
      <c r="LR62" s="423" t="s">
        <v>343</v>
      </c>
      <c r="LS62" s="387" t="s">
        <v>343</v>
      </c>
      <c r="LT62" s="420">
        <f t="shared" si="50"/>
        <v>0</v>
      </c>
      <c r="LU62" s="382">
        <f t="shared" si="51"/>
        <v>0</v>
      </c>
      <c r="LV62" s="26"/>
      <c r="LW62" s="26"/>
      <c r="LX62" s="23"/>
      <c r="MD62" s="26"/>
    </row>
    <row r="63" spans="1:342" s="26" customFormat="1" ht="16.5" customHeight="1" x14ac:dyDescent="0.25">
      <c r="B63" s="121" t="s">
        <v>38</v>
      </c>
      <c r="C63" s="1064"/>
      <c r="D63" s="1065"/>
      <c r="E63" s="327"/>
      <c r="F63" s="328"/>
      <c r="G63" s="329"/>
      <c r="H63" s="125"/>
      <c r="I63" s="115">
        <f>INT(ROUND(F63,2)*(IF(RIGHT(G63,1)="*",data!$J$3*H63+(IF(H63&gt;0, data!$K$3,0)),(IF(G63&gt;0,data!$J$3*RIGHT(G63,5)+data!$K$3,0)))))</f>
        <v>0</v>
      </c>
      <c r="J63" s="115">
        <f>IF(E63&gt;0,I63*E63,0)</f>
        <v>0</v>
      </c>
      <c r="K63" s="323"/>
      <c r="L63" s="322"/>
      <c r="M63" s="115">
        <f>INT(ROUND(F63,2)*(IF(J63&gt;0,(IF(K63="ano",data!$J$6,0)),0)))</f>
        <v>0</v>
      </c>
      <c r="N63" s="117">
        <f>IF(L63&gt;E63,M63*E63,M63*L63)</f>
        <v>0</v>
      </c>
      <c r="O63" s="126">
        <f>J63+N63</f>
        <v>0</v>
      </c>
      <c r="Q63" s="119" t="str">
        <f t="shared" si="63"/>
        <v/>
      </c>
      <c r="R63" s="120" t="s">
        <v>343</v>
      </c>
      <c r="S63" s="391" t="str">
        <f t="shared" si="64"/>
        <v/>
      </c>
      <c r="T63" s="26">
        <f>IF(O63&gt;0,IF(ISTEXT(C63)=TRUE,0,1),0)</f>
        <v>0</v>
      </c>
      <c r="U63" s="26">
        <f>IF(H63&gt;0,IF(RIGHT(G63,1)="*",0,1),0)</f>
        <v>0</v>
      </c>
      <c r="V63" s="26">
        <f>IF(OR(G63=data!$I$18,G63=data!$I$19,G63=data!$I$20,G63=data!$I$21,G63=data!$I$22,G63=data!$I$23,G63=data!$I$24,G63=data!$I$25,G63=data!$I$26,G63=data!$I$27,G63=data!$I$28,G63=data!$I$29,G63=data!$I$30,G63=data!$I$31,G63=data!$I$32,G63=data!$I$33,G63=data!$I$34,G63=data!$I$35,G63=data!$I$36,G63=data!$I$37,G63=data!$I$38,G63=data!$I$39,G63=data!$I$40,G63=data!$I$41,G63=data!$I$42,G63=data!$I$43,G63=data!$I$44),1,0)</f>
        <v>0</v>
      </c>
      <c r="X63" s="179" t="s">
        <v>300</v>
      </c>
      <c r="Y63" s="10"/>
      <c r="Z63" s="10"/>
      <c r="AA63" s="171">
        <v>160</v>
      </c>
      <c r="AB63" s="336"/>
      <c r="AC63" s="227"/>
      <c r="AD63" s="171">
        <v>160</v>
      </c>
      <c r="AE63" s="336"/>
      <c r="AF63" s="227"/>
      <c r="AG63" s="171">
        <v>160</v>
      </c>
      <c r="AH63" s="336"/>
      <c r="AI63" s="227"/>
      <c r="AJ63" s="171">
        <v>160</v>
      </c>
      <c r="AK63" s="336"/>
      <c r="AL63" s="227"/>
      <c r="AM63" s="171">
        <v>160</v>
      </c>
      <c r="AN63" s="336"/>
      <c r="AO63" s="227"/>
      <c r="AP63" s="171">
        <v>160</v>
      </c>
      <c r="AQ63" s="336"/>
      <c r="AR63" s="227"/>
      <c r="AS63" s="171">
        <v>160</v>
      </c>
      <c r="AT63" s="336"/>
      <c r="AU63" s="227"/>
      <c r="AV63" s="171">
        <v>160</v>
      </c>
      <c r="AW63" s="336"/>
      <c r="AX63" s="227"/>
      <c r="AY63" s="171">
        <v>160</v>
      </c>
      <c r="AZ63" s="336"/>
      <c r="BA63" s="227"/>
      <c r="BB63" s="171">
        <v>160</v>
      </c>
      <c r="BC63" s="336"/>
      <c r="BD63" s="227"/>
      <c r="BE63" s="171">
        <v>160</v>
      </c>
      <c r="BF63" s="336"/>
      <c r="BG63" s="227"/>
      <c r="BH63" s="171">
        <v>160</v>
      </c>
      <c r="BI63" s="336"/>
      <c r="BJ63" s="227"/>
      <c r="BK63" s="374">
        <f t="shared" si="9"/>
        <v>0</v>
      </c>
      <c r="BL63" s="285">
        <f t="shared" si="10"/>
        <v>0</v>
      </c>
      <c r="BM63" s="284">
        <f t="shared" si="11"/>
        <v>0</v>
      </c>
      <c r="BN63" s="285">
        <f t="shared" si="12"/>
        <v>0</v>
      </c>
      <c r="BO63" s="4"/>
      <c r="BP63" s="4"/>
      <c r="BQ63" s="167">
        <v>160</v>
      </c>
      <c r="BR63" s="335"/>
      <c r="BS63" s="180"/>
      <c r="BT63" s="167">
        <v>160</v>
      </c>
      <c r="BU63" s="335"/>
      <c r="BV63" s="180"/>
      <c r="BW63" s="167">
        <v>160</v>
      </c>
      <c r="BX63" s="335"/>
      <c r="BY63" s="180"/>
      <c r="BZ63" s="167">
        <v>160</v>
      </c>
      <c r="CA63" s="335"/>
      <c r="CB63" s="180"/>
      <c r="CC63" s="167">
        <v>160</v>
      </c>
      <c r="CD63" s="335"/>
      <c r="CE63" s="180"/>
      <c r="CF63" s="167">
        <v>160</v>
      </c>
      <c r="CG63" s="335"/>
      <c r="CH63" s="180"/>
      <c r="CI63" s="167">
        <v>160</v>
      </c>
      <c r="CJ63" s="335"/>
      <c r="CK63" s="180"/>
      <c r="CL63" s="167">
        <v>160</v>
      </c>
      <c r="CM63" s="335"/>
      <c r="CN63" s="180"/>
      <c r="CO63" s="282">
        <f t="shared" si="13"/>
        <v>0</v>
      </c>
      <c r="CP63" s="283">
        <f t="shared" si="14"/>
        <v>0</v>
      </c>
      <c r="CQ63" s="284">
        <f t="shared" si="15"/>
        <v>0</v>
      </c>
      <c r="CR63" s="285">
        <f t="shared" si="16"/>
        <v>0</v>
      </c>
      <c r="CS63" s="4"/>
      <c r="CT63" s="4"/>
      <c r="CU63" s="167">
        <v>160</v>
      </c>
      <c r="CV63" s="335"/>
      <c r="CW63" s="180"/>
      <c r="CX63" s="167">
        <v>160</v>
      </c>
      <c r="CY63" s="335"/>
      <c r="CZ63" s="180"/>
      <c r="DA63" s="167">
        <v>160</v>
      </c>
      <c r="DB63" s="335"/>
      <c r="DC63" s="180"/>
      <c r="DD63" s="167">
        <v>160</v>
      </c>
      <c r="DE63" s="335"/>
      <c r="DF63" s="180"/>
      <c r="DG63" s="167">
        <v>160</v>
      </c>
      <c r="DH63" s="335"/>
      <c r="DI63" s="180"/>
      <c r="DJ63" s="167">
        <v>160</v>
      </c>
      <c r="DK63" s="335"/>
      <c r="DL63" s="180"/>
      <c r="DM63" s="167">
        <v>160</v>
      </c>
      <c r="DN63" s="335"/>
      <c r="DO63" s="180"/>
      <c r="DP63" s="167">
        <v>160</v>
      </c>
      <c r="DQ63" s="335"/>
      <c r="DR63" s="180"/>
      <c r="DS63" s="282">
        <f t="shared" si="17"/>
        <v>0</v>
      </c>
      <c r="DT63" s="283">
        <f t="shared" si="18"/>
        <v>0</v>
      </c>
      <c r="DU63" s="284">
        <f t="shared" si="19"/>
        <v>0</v>
      </c>
      <c r="DV63" s="285">
        <f t="shared" si="20"/>
        <v>0</v>
      </c>
      <c r="DW63" s="4"/>
      <c r="DX63" s="4"/>
      <c r="DY63" s="167">
        <v>160</v>
      </c>
      <c r="DZ63" s="335"/>
      <c r="EA63" s="180"/>
      <c r="EB63" s="167">
        <v>160</v>
      </c>
      <c r="EC63" s="335"/>
      <c r="ED63" s="180"/>
      <c r="EE63" s="167">
        <v>160</v>
      </c>
      <c r="EF63" s="335"/>
      <c r="EG63" s="180"/>
      <c r="EH63" s="167">
        <v>160</v>
      </c>
      <c r="EI63" s="335"/>
      <c r="EJ63" s="180"/>
      <c r="EK63" s="167">
        <v>160</v>
      </c>
      <c r="EL63" s="335"/>
      <c r="EM63" s="180"/>
      <c r="EN63" s="167">
        <v>160</v>
      </c>
      <c r="EO63" s="335"/>
      <c r="EP63" s="180"/>
      <c r="EQ63" s="167">
        <v>160</v>
      </c>
      <c r="ER63" s="335"/>
      <c r="ES63" s="180"/>
      <c r="ET63" s="167">
        <v>160</v>
      </c>
      <c r="EU63" s="335"/>
      <c r="EV63" s="180"/>
      <c r="EW63" s="282">
        <f t="shared" si="21"/>
        <v>0</v>
      </c>
      <c r="EX63" s="283">
        <f t="shared" si="22"/>
        <v>0</v>
      </c>
      <c r="EY63" s="284">
        <f t="shared" si="23"/>
        <v>0</v>
      </c>
      <c r="EZ63" s="285">
        <f t="shared" si="24"/>
        <v>0</v>
      </c>
      <c r="FA63" s="4"/>
      <c r="FB63" s="4"/>
      <c r="FC63" s="167">
        <v>160</v>
      </c>
      <c r="FD63" s="335"/>
      <c r="FE63" s="180"/>
      <c r="FF63" s="167">
        <v>160</v>
      </c>
      <c r="FG63" s="335"/>
      <c r="FH63" s="180"/>
      <c r="FI63" s="167">
        <v>160</v>
      </c>
      <c r="FJ63" s="335"/>
      <c r="FK63" s="180"/>
      <c r="FL63" s="167">
        <v>160</v>
      </c>
      <c r="FM63" s="335"/>
      <c r="FN63" s="180"/>
      <c r="FO63" s="167">
        <v>160</v>
      </c>
      <c r="FP63" s="335"/>
      <c r="FQ63" s="180"/>
      <c r="FR63" s="167">
        <v>160</v>
      </c>
      <c r="FS63" s="335"/>
      <c r="FT63" s="180"/>
      <c r="FU63" s="167">
        <v>160</v>
      </c>
      <c r="FV63" s="335"/>
      <c r="FW63" s="180"/>
      <c r="FX63" s="167">
        <v>160</v>
      </c>
      <c r="FY63" s="335"/>
      <c r="FZ63" s="180"/>
      <c r="GA63" s="282">
        <f t="shared" si="25"/>
        <v>0</v>
      </c>
      <c r="GB63" s="283">
        <f t="shared" si="26"/>
        <v>0</v>
      </c>
      <c r="GC63" s="284">
        <f t="shared" si="27"/>
        <v>0</v>
      </c>
      <c r="GD63" s="285">
        <f t="shared" si="28"/>
        <v>0</v>
      </c>
      <c r="GE63" s="4"/>
      <c r="GF63" s="4"/>
      <c r="GG63" s="167">
        <v>160</v>
      </c>
      <c r="GH63" s="335"/>
      <c r="GI63" s="180"/>
      <c r="GJ63" s="167">
        <v>160</v>
      </c>
      <c r="GK63" s="335"/>
      <c r="GL63" s="180"/>
      <c r="GM63" s="167">
        <v>160</v>
      </c>
      <c r="GN63" s="335"/>
      <c r="GO63" s="180"/>
      <c r="GP63" s="167">
        <v>160</v>
      </c>
      <c r="GQ63" s="335"/>
      <c r="GR63" s="180"/>
      <c r="GS63" s="167">
        <v>160</v>
      </c>
      <c r="GT63" s="335"/>
      <c r="GU63" s="180"/>
      <c r="GV63" s="167">
        <v>160</v>
      </c>
      <c r="GW63" s="335"/>
      <c r="GX63" s="180"/>
      <c r="GY63" s="167">
        <v>160</v>
      </c>
      <c r="GZ63" s="335"/>
      <c r="HA63" s="180"/>
      <c r="HB63" s="167">
        <v>160</v>
      </c>
      <c r="HC63" s="335"/>
      <c r="HD63" s="180"/>
      <c r="HE63" s="282">
        <f t="shared" si="29"/>
        <v>0</v>
      </c>
      <c r="HF63" s="283">
        <f t="shared" si="30"/>
        <v>0</v>
      </c>
      <c r="HG63" s="284">
        <f t="shared" si="31"/>
        <v>0</v>
      </c>
      <c r="HH63" s="285">
        <f t="shared" si="32"/>
        <v>0</v>
      </c>
      <c r="HI63" s="4"/>
      <c r="HJ63" s="4"/>
      <c r="HK63" s="167">
        <v>160</v>
      </c>
      <c r="HL63" s="335"/>
      <c r="HM63" s="180"/>
      <c r="HN63" s="167">
        <v>160</v>
      </c>
      <c r="HO63" s="335"/>
      <c r="HP63" s="180"/>
      <c r="HQ63" s="167">
        <v>160</v>
      </c>
      <c r="HR63" s="335"/>
      <c r="HS63" s="180"/>
      <c r="HT63" s="167">
        <v>160</v>
      </c>
      <c r="HU63" s="335"/>
      <c r="HV63" s="180"/>
      <c r="HW63" s="167">
        <v>160</v>
      </c>
      <c r="HX63" s="335"/>
      <c r="HY63" s="180"/>
      <c r="HZ63" s="167">
        <v>160</v>
      </c>
      <c r="IA63" s="335"/>
      <c r="IB63" s="180"/>
      <c r="IC63" s="167">
        <v>160</v>
      </c>
      <c r="ID63" s="335"/>
      <c r="IE63" s="180"/>
      <c r="IF63" s="167">
        <v>160</v>
      </c>
      <c r="IG63" s="335"/>
      <c r="IH63" s="180"/>
      <c r="II63" s="282">
        <f t="shared" si="33"/>
        <v>0</v>
      </c>
      <c r="IJ63" s="283">
        <f t="shared" si="34"/>
        <v>0</v>
      </c>
      <c r="IK63" s="284">
        <f t="shared" si="35"/>
        <v>0</v>
      </c>
      <c r="IL63" s="285">
        <f t="shared" si="36"/>
        <v>0</v>
      </c>
      <c r="IM63" s="4"/>
      <c r="IN63" s="4"/>
      <c r="IO63" s="167">
        <v>160</v>
      </c>
      <c r="IP63" s="335"/>
      <c r="IQ63" s="180"/>
      <c r="IR63" s="167">
        <v>160</v>
      </c>
      <c r="IS63" s="335"/>
      <c r="IT63" s="180"/>
      <c r="IU63" s="167">
        <v>160</v>
      </c>
      <c r="IV63" s="335"/>
      <c r="IW63" s="180"/>
      <c r="IX63" s="167">
        <v>160</v>
      </c>
      <c r="IY63" s="335"/>
      <c r="IZ63" s="180"/>
      <c r="JA63" s="167">
        <v>160</v>
      </c>
      <c r="JB63" s="335"/>
      <c r="JC63" s="180"/>
      <c r="JD63" s="167">
        <v>160</v>
      </c>
      <c r="JE63" s="335"/>
      <c r="JF63" s="180"/>
      <c r="JG63" s="167">
        <v>160</v>
      </c>
      <c r="JH63" s="335"/>
      <c r="JI63" s="180"/>
      <c r="JJ63" s="167">
        <v>160</v>
      </c>
      <c r="JK63" s="335"/>
      <c r="JL63" s="180"/>
      <c r="JM63" s="282">
        <f t="shared" si="37"/>
        <v>0</v>
      </c>
      <c r="JN63" s="283">
        <f t="shared" si="38"/>
        <v>0</v>
      </c>
      <c r="JO63" s="284">
        <f t="shared" si="39"/>
        <v>0</v>
      </c>
      <c r="JP63" s="285">
        <f t="shared" si="40"/>
        <v>0</v>
      </c>
      <c r="JQ63" s="4"/>
      <c r="JR63" s="4"/>
      <c r="JS63" s="167">
        <v>160</v>
      </c>
      <c r="JT63" s="335"/>
      <c r="JU63" s="180"/>
      <c r="JV63" s="167">
        <v>160</v>
      </c>
      <c r="JW63" s="335"/>
      <c r="JX63" s="180"/>
      <c r="JY63" s="167">
        <v>160</v>
      </c>
      <c r="JZ63" s="335"/>
      <c r="KA63" s="180"/>
      <c r="KB63" s="167">
        <v>160</v>
      </c>
      <c r="KC63" s="335"/>
      <c r="KD63" s="180"/>
      <c r="KE63" s="167">
        <v>160</v>
      </c>
      <c r="KF63" s="335"/>
      <c r="KG63" s="180"/>
      <c r="KH63" s="167">
        <v>160</v>
      </c>
      <c r="KI63" s="335"/>
      <c r="KJ63" s="180"/>
      <c r="KK63" s="167">
        <v>160</v>
      </c>
      <c r="KL63" s="335"/>
      <c r="KM63" s="180"/>
      <c r="KN63" s="167">
        <v>160</v>
      </c>
      <c r="KO63" s="335"/>
      <c r="KP63" s="180"/>
      <c r="KQ63" s="282">
        <f t="shared" si="41"/>
        <v>0</v>
      </c>
      <c r="KR63" s="283">
        <f t="shared" si="42"/>
        <v>0</v>
      </c>
      <c r="KS63" s="284">
        <f t="shared" si="43"/>
        <v>0</v>
      </c>
      <c r="KT63" s="285">
        <f t="shared" si="44"/>
        <v>0</v>
      </c>
      <c r="KU63" s="4"/>
      <c r="KV63" s="4"/>
      <c r="KW63" s="287" t="s">
        <v>300</v>
      </c>
      <c r="KX63" s="365">
        <v>160</v>
      </c>
      <c r="KY63" s="335"/>
      <c r="KZ63" s="180"/>
      <c r="LA63" s="282">
        <f t="shared" si="45"/>
        <v>0</v>
      </c>
      <c r="LB63" s="285">
        <f t="shared" si="53"/>
        <v>0</v>
      </c>
      <c r="LC63" s="284">
        <f t="shared" si="46"/>
        <v>0</v>
      </c>
      <c r="LD63" s="285">
        <f t="shared" si="54"/>
        <v>0</v>
      </c>
      <c r="LE63" s="297"/>
      <c r="LF63" s="4"/>
      <c r="LG63" s="4"/>
      <c r="LH63" s="278">
        <f t="shared" si="55"/>
        <v>0</v>
      </c>
      <c r="LI63" s="279">
        <f t="shared" si="56"/>
        <v>0</v>
      </c>
      <c r="LJ63" s="284">
        <f t="shared" si="57"/>
        <v>0</v>
      </c>
      <c r="LK63" s="285">
        <f t="shared" si="58"/>
        <v>0</v>
      </c>
      <c r="LL63" s="280">
        <f t="shared" si="59"/>
        <v>0</v>
      </c>
      <c r="LM63" s="281">
        <f t="shared" si="60"/>
        <v>0</v>
      </c>
      <c r="LN63" s="284">
        <f t="shared" si="61"/>
        <v>0</v>
      </c>
      <c r="LO63" s="283">
        <f t="shared" si="62"/>
        <v>0</v>
      </c>
      <c r="LP63" s="420">
        <f t="shared" si="48"/>
        <v>0</v>
      </c>
      <c r="LQ63" s="382">
        <f t="shared" si="49"/>
        <v>0</v>
      </c>
      <c r="LR63" s="423" t="s">
        <v>343</v>
      </c>
      <c r="LS63" s="387" t="s">
        <v>343</v>
      </c>
      <c r="LT63" s="420">
        <f t="shared" si="50"/>
        <v>0</v>
      </c>
      <c r="LU63" s="382">
        <f t="shared" si="51"/>
        <v>0</v>
      </c>
      <c r="LX63" s="4"/>
    </row>
    <row r="64" spans="1:342" s="28" customFormat="1" ht="15" hidden="1" customHeight="1" x14ac:dyDescent="0.25">
      <c r="A64" s="26"/>
      <c r="B64" s="121"/>
      <c r="C64" s="604"/>
      <c r="D64" s="605"/>
      <c r="E64" s="609"/>
      <c r="F64" s="607"/>
      <c r="G64" s="608"/>
      <c r="H64" s="122"/>
      <c r="I64" s="115">
        <f>INT(ROUND(F64,2)*(IF(RIGHT(G64,1)="*",data!$J$3*H64+(IF(H64&gt;0, data!$K$3,0)),(IF(G64&gt;0,data!$J$3*RIGHT(G64,5)+data!$K$3,0)))))</f>
        <v>0</v>
      </c>
      <c r="J64" s="115"/>
      <c r="K64" s="560"/>
      <c r="L64" s="553"/>
      <c r="M64" s="115">
        <f>INT(ROUND(F64,2)*(IF(J64&gt;0,(IF(K64="ano",data!$J$6,0)),0)))</f>
        <v>0</v>
      </c>
      <c r="N64" s="117"/>
      <c r="O64" s="126"/>
      <c r="P64" s="26"/>
      <c r="Q64" s="119" t="str">
        <f t="shared" si="63"/>
        <v/>
      </c>
      <c r="R64" s="120" t="s">
        <v>343</v>
      </c>
      <c r="S64" s="391" t="str">
        <f t="shared" si="64"/>
        <v/>
      </c>
      <c r="V64" s="26">
        <f>IF(OR(G64=data!$I$18,G64=data!$I$19,G64=data!$I$20,G64=data!$I$21,G64=data!$I$22,G64=data!$I$23,G64=data!$I$24,G64=data!$I$25,G64=data!$I$26,G64=data!$I$27,G64=data!$I$28,G64=data!$I$29,G64=data!$I$30,G64=data!$I$31,G64=data!$I$32,G64=data!$I$33,G64=data!$I$34,G64=data!$I$35,G64=data!$I$36,G64=data!$I$37,G64=data!$I$38,G64=data!$I$39,G64=data!$I$40,G64=data!$I$41,G64=data!$I$42,G64=data!$I$43,G64=data!$I$44),1,0)</f>
        <v>0</v>
      </c>
      <c r="W64" s="26"/>
      <c r="X64" s="176" t="s">
        <v>300</v>
      </c>
      <c r="Y64" s="10"/>
      <c r="Z64" s="10"/>
      <c r="AA64" s="578">
        <v>160</v>
      </c>
      <c r="AB64" s="579"/>
      <c r="AC64" s="580"/>
      <c r="AD64" s="578">
        <v>160</v>
      </c>
      <c r="AE64" s="579"/>
      <c r="AF64" s="580"/>
      <c r="AG64" s="578">
        <v>160</v>
      </c>
      <c r="AH64" s="579"/>
      <c r="AI64" s="580"/>
      <c r="AJ64" s="578">
        <v>160</v>
      </c>
      <c r="AK64" s="579"/>
      <c r="AL64" s="580"/>
      <c r="AM64" s="578">
        <v>160</v>
      </c>
      <c r="AN64" s="579"/>
      <c r="AO64" s="580"/>
      <c r="AP64" s="578">
        <v>160</v>
      </c>
      <c r="AQ64" s="579"/>
      <c r="AR64" s="580"/>
      <c r="AS64" s="578">
        <v>160</v>
      </c>
      <c r="AT64" s="579"/>
      <c r="AU64" s="580"/>
      <c r="AV64" s="578">
        <v>160</v>
      </c>
      <c r="AW64" s="579"/>
      <c r="AX64" s="580"/>
      <c r="AY64" s="578">
        <v>160</v>
      </c>
      <c r="AZ64" s="579"/>
      <c r="BA64" s="580"/>
      <c r="BB64" s="578">
        <v>160</v>
      </c>
      <c r="BC64" s="579"/>
      <c r="BD64" s="580"/>
      <c r="BE64" s="578">
        <v>160</v>
      </c>
      <c r="BF64" s="579"/>
      <c r="BG64" s="580"/>
      <c r="BH64" s="578">
        <v>160</v>
      </c>
      <c r="BI64" s="579"/>
      <c r="BJ64" s="580"/>
      <c r="BK64" s="374">
        <f t="shared" si="9"/>
        <v>0</v>
      </c>
      <c r="BL64" s="285">
        <f t="shared" si="10"/>
        <v>0</v>
      </c>
      <c r="BM64" s="284">
        <f t="shared" si="11"/>
        <v>0</v>
      </c>
      <c r="BN64" s="285">
        <f t="shared" si="12"/>
        <v>0</v>
      </c>
      <c r="BO64" s="23"/>
      <c r="BP64" s="23"/>
      <c r="BQ64" s="177">
        <v>160</v>
      </c>
      <c r="BR64" s="591"/>
      <c r="BS64" s="178"/>
      <c r="BT64" s="177">
        <v>160</v>
      </c>
      <c r="BU64" s="591"/>
      <c r="BV64" s="178"/>
      <c r="BW64" s="177">
        <v>160</v>
      </c>
      <c r="BX64" s="591"/>
      <c r="BY64" s="178"/>
      <c r="BZ64" s="177">
        <v>160</v>
      </c>
      <c r="CA64" s="591"/>
      <c r="CB64" s="178"/>
      <c r="CC64" s="177">
        <v>160</v>
      </c>
      <c r="CD64" s="591"/>
      <c r="CE64" s="178"/>
      <c r="CF64" s="177">
        <v>160</v>
      </c>
      <c r="CG64" s="591"/>
      <c r="CH64" s="178"/>
      <c r="CI64" s="177">
        <v>160</v>
      </c>
      <c r="CJ64" s="591"/>
      <c r="CK64" s="178"/>
      <c r="CL64" s="177">
        <v>160</v>
      </c>
      <c r="CM64" s="591"/>
      <c r="CN64" s="178"/>
      <c r="CO64" s="282">
        <f t="shared" si="13"/>
        <v>0</v>
      </c>
      <c r="CP64" s="283">
        <f t="shared" si="14"/>
        <v>0</v>
      </c>
      <c r="CQ64" s="284">
        <f t="shared" si="15"/>
        <v>0</v>
      </c>
      <c r="CR64" s="285">
        <f t="shared" si="16"/>
        <v>0</v>
      </c>
      <c r="CS64" s="23"/>
      <c r="CT64" s="23"/>
      <c r="CU64" s="177">
        <v>160</v>
      </c>
      <c r="CV64" s="591"/>
      <c r="CW64" s="178"/>
      <c r="CX64" s="177">
        <v>160</v>
      </c>
      <c r="CY64" s="591"/>
      <c r="CZ64" s="178"/>
      <c r="DA64" s="177">
        <v>160</v>
      </c>
      <c r="DB64" s="591"/>
      <c r="DC64" s="178"/>
      <c r="DD64" s="177">
        <v>160</v>
      </c>
      <c r="DE64" s="591"/>
      <c r="DF64" s="178"/>
      <c r="DG64" s="177">
        <v>160</v>
      </c>
      <c r="DH64" s="591"/>
      <c r="DI64" s="178"/>
      <c r="DJ64" s="177">
        <v>160</v>
      </c>
      <c r="DK64" s="591"/>
      <c r="DL64" s="178"/>
      <c r="DM64" s="177">
        <v>160</v>
      </c>
      <c r="DN64" s="591"/>
      <c r="DO64" s="178"/>
      <c r="DP64" s="177">
        <v>160</v>
      </c>
      <c r="DQ64" s="591"/>
      <c r="DR64" s="178"/>
      <c r="DS64" s="282">
        <f t="shared" si="17"/>
        <v>0</v>
      </c>
      <c r="DT64" s="283">
        <f t="shared" si="18"/>
        <v>0</v>
      </c>
      <c r="DU64" s="284">
        <f t="shared" si="19"/>
        <v>0</v>
      </c>
      <c r="DV64" s="285">
        <f t="shared" si="20"/>
        <v>0</v>
      </c>
      <c r="DW64" s="23"/>
      <c r="DX64" s="23"/>
      <c r="DY64" s="177">
        <v>160</v>
      </c>
      <c r="DZ64" s="591"/>
      <c r="EA64" s="178"/>
      <c r="EB64" s="177">
        <v>160</v>
      </c>
      <c r="EC64" s="591"/>
      <c r="ED64" s="178"/>
      <c r="EE64" s="177">
        <v>160</v>
      </c>
      <c r="EF64" s="591"/>
      <c r="EG64" s="178"/>
      <c r="EH64" s="177">
        <v>160</v>
      </c>
      <c r="EI64" s="591"/>
      <c r="EJ64" s="178"/>
      <c r="EK64" s="177">
        <v>160</v>
      </c>
      <c r="EL64" s="591"/>
      <c r="EM64" s="178"/>
      <c r="EN64" s="177">
        <v>160</v>
      </c>
      <c r="EO64" s="591"/>
      <c r="EP64" s="178"/>
      <c r="EQ64" s="177">
        <v>160</v>
      </c>
      <c r="ER64" s="591"/>
      <c r="ES64" s="178"/>
      <c r="ET64" s="177">
        <v>160</v>
      </c>
      <c r="EU64" s="591"/>
      <c r="EV64" s="178"/>
      <c r="EW64" s="282">
        <f t="shared" si="21"/>
        <v>0</v>
      </c>
      <c r="EX64" s="283">
        <f t="shared" si="22"/>
        <v>0</v>
      </c>
      <c r="EY64" s="284">
        <f t="shared" si="23"/>
        <v>0</v>
      </c>
      <c r="EZ64" s="285">
        <f t="shared" si="24"/>
        <v>0</v>
      </c>
      <c r="FA64" s="23"/>
      <c r="FB64" s="23"/>
      <c r="FC64" s="177">
        <v>160</v>
      </c>
      <c r="FD64" s="591"/>
      <c r="FE64" s="178"/>
      <c r="FF64" s="177">
        <v>160</v>
      </c>
      <c r="FG64" s="591"/>
      <c r="FH64" s="178"/>
      <c r="FI64" s="177">
        <v>160</v>
      </c>
      <c r="FJ64" s="591"/>
      <c r="FK64" s="178"/>
      <c r="FL64" s="177">
        <v>160</v>
      </c>
      <c r="FM64" s="591"/>
      <c r="FN64" s="178"/>
      <c r="FO64" s="177">
        <v>160</v>
      </c>
      <c r="FP64" s="591"/>
      <c r="FQ64" s="178"/>
      <c r="FR64" s="177">
        <v>160</v>
      </c>
      <c r="FS64" s="591"/>
      <c r="FT64" s="178"/>
      <c r="FU64" s="177">
        <v>160</v>
      </c>
      <c r="FV64" s="591"/>
      <c r="FW64" s="178"/>
      <c r="FX64" s="177">
        <v>160</v>
      </c>
      <c r="FY64" s="591"/>
      <c r="FZ64" s="178"/>
      <c r="GA64" s="282">
        <f t="shared" si="25"/>
        <v>0</v>
      </c>
      <c r="GB64" s="283">
        <f t="shared" si="26"/>
        <v>0</v>
      </c>
      <c r="GC64" s="284">
        <f t="shared" si="27"/>
        <v>0</v>
      </c>
      <c r="GD64" s="285">
        <f t="shared" si="28"/>
        <v>0</v>
      </c>
      <c r="GE64" s="23"/>
      <c r="GF64" s="23"/>
      <c r="GG64" s="177">
        <v>160</v>
      </c>
      <c r="GH64" s="591"/>
      <c r="GI64" s="178"/>
      <c r="GJ64" s="177">
        <v>160</v>
      </c>
      <c r="GK64" s="591"/>
      <c r="GL64" s="178"/>
      <c r="GM64" s="177">
        <v>160</v>
      </c>
      <c r="GN64" s="591"/>
      <c r="GO64" s="178"/>
      <c r="GP64" s="177">
        <v>160</v>
      </c>
      <c r="GQ64" s="591"/>
      <c r="GR64" s="178"/>
      <c r="GS64" s="177">
        <v>160</v>
      </c>
      <c r="GT64" s="591"/>
      <c r="GU64" s="178"/>
      <c r="GV64" s="177">
        <v>160</v>
      </c>
      <c r="GW64" s="591"/>
      <c r="GX64" s="178"/>
      <c r="GY64" s="177">
        <v>160</v>
      </c>
      <c r="GZ64" s="591"/>
      <c r="HA64" s="178"/>
      <c r="HB64" s="177">
        <v>160</v>
      </c>
      <c r="HC64" s="591"/>
      <c r="HD64" s="178"/>
      <c r="HE64" s="282">
        <f t="shared" si="29"/>
        <v>0</v>
      </c>
      <c r="HF64" s="283">
        <f t="shared" si="30"/>
        <v>0</v>
      </c>
      <c r="HG64" s="284">
        <f t="shared" si="31"/>
        <v>0</v>
      </c>
      <c r="HH64" s="285">
        <f t="shared" si="32"/>
        <v>0</v>
      </c>
      <c r="HI64" s="23"/>
      <c r="HJ64" s="23"/>
      <c r="HK64" s="177">
        <v>160</v>
      </c>
      <c r="HL64" s="591"/>
      <c r="HM64" s="178"/>
      <c r="HN64" s="177">
        <v>160</v>
      </c>
      <c r="HO64" s="591"/>
      <c r="HP64" s="178"/>
      <c r="HQ64" s="177">
        <v>160</v>
      </c>
      <c r="HR64" s="591"/>
      <c r="HS64" s="178"/>
      <c r="HT64" s="177">
        <v>160</v>
      </c>
      <c r="HU64" s="591"/>
      <c r="HV64" s="178"/>
      <c r="HW64" s="177">
        <v>160</v>
      </c>
      <c r="HX64" s="591"/>
      <c r="HY64" s="178"/>
      <c r="HZ64" s="177">
        <v>160</v>
      </c>
      <c r="IA64" s="591"/>
      <c r="IB64" s="178"/>
      <c r="IC64" s="177">
        <v>160</v>
      </c>
      <c r="ID64" s="591"/>
      <c r="IE64" s="178"/>
      <c r="IF64" s="177">
        <v>160</v>
      </c>
      <c r="IG64" s="591"/>
      <c r="IH64" s="178"/>
      <c r="II64" s="282">
        <f t="shared" si="33"/>
        <v>0</v>
      </c>
      <c r="IJ64" s="283">
        <f t="shared" si="34"/>
        <v>0</v>
      </c>
      <c r="IK64" s="284">
        <f t="shared" si="35"/>
        <v>0</v>
      </c>
      <c r="IL64" s="285">
        <f t="shared" si="36"/>
        <v>0</v>
      </c>
      <c r="IM64" s="23"/>
      <c r="IN64" s="23"/>
      <c r="IO64" s="177">
        <v>160</v>
      </c>
      <c r="IP64" s="591"/>
      <c r="IQ64" s="178"/>
      <c r="IR64" s="177">
        <v>160</v>
      </c>
      <c r="IS64" s="591"/>
      <c r="IT64" s="178"/>
      <c r="IU64" s="177">
        <v>160</v>
      </c>
      <c r="IV64" s="591"/>
      <c r="IW64" s="178"/>
      <c r="IX64" s="177">
        <v>160</v>
      </c>
      <c r="IY64" s="591"/>
      <c r="IZ64" s="178"/>
      <c r="JA64" s="177">
        <v>160</v>
      </c>
      <c r="JB64" s="591"/>
      <c r="JC64" s="178"/>
      <c r="JD64" s="177">
        <v>160</v>
      </c>
      <c r="JE64" s="591"/>
      <c r="JF64" s="178"/>
      <c r="JG64" s="177">
        <v>160</v>
      </c>
      <c r="JH64" s="591"/>
      <c r="JI64" s="178"/>
      <c r="JJ64" s="177">
        <v>160</v>
      </c>
      <c r="JK64" s="591"/>
      <c r="JL64" s="178"/>
      <c r="JM64" s="282">
        <f t="shared" si="37"/>
        <v>0</v>
      </c>
      <c r="JN64" s="283">
        <f t="shared" si="38"/>
        <v>0</v>
      </c>
      <c r="JO64" s="284">
        <f t="shared" si="39"/>
        <v>0</v>
      </c>
      <c r="JP64" s="285">
        <f t="shared" si="40"/>
        <v>0</v>
      </c>
      <c r="JQ64" s="23"/>
      <c r="JR64" s="23"/>
      <c r="JS64" s="177">
        <v>160</v>
      </c>
      <c r="JT64" s="591"/>
      <c r="JU64" s="178"/>
      <c r="JV64" s="177">
        <v>160</v>
      </c>
      <c r="JW64" s="591"/>
      <c r="JX64" s="178"/>
      <c r="JY64" s="177">
        <v>160</v>
      </c>
      <c r="JZ64" s="591"/>
      <c r="KA64" s="178"/>
      <c r="KB64" s="177">
        <v>160</v>
      </c>
      <c r="KC64" s="591"/>
      <c r="KD64" s="178"/>
      <c r="KE64" s="177">
        <v>160</v>
      </c>
      <c r="KF64" s="591"/>
      <c r="KG64" s="178"/>
      <c r="KH64" s="177">
        <v>160</v>
      </c>
      <c r="KI64" s="591"/>
      <c r="KJ64" s="178"/>
      <c r="KK64" s="177">
        <v>160</v>
      </c>
      <c r="KL64" s="591"/>
      <c r="KM64" s="178"/>
      <c r="KN64" s="177">
        <v>160</v>
      </c>
      <c r="KO64" s="591"/>
      <c r="KP64" s="178"/>
      <c r="KQ64" s="282">
        <f t="shared" si="41"/>
        <v>0</v>
      </c>
      <c r="KR64" s="283">
        <f t="shared" si="42"/>
        <v>0</v>
      </c>
      <c r="KS64" s="284">
        <f t="shared" si="43"/>
        <v>0</v>
      </c>
      <c r="KT64" s="285">
        <f t="shared" si="44"/>
        <v>0</v>
      </c>
      <c r="KU64" s="23"/>
      <c r="KV64" s="23"/>
      <c r="KW64" s="589" t="s">
        <v>300</v>
      </c>
      <c r="KX64" s="595">
        <v>160</v>
      </c>
      <c r="KY64" s="591"/>
      <c r="KZ64" s="178"/>
      <c r="LA64" s="282">
        <f t="shared" si="45"/>
        <v>0</v>
      </c>
      <c r="LB64" s="285">
        <f t="shared" si="53"/>
        <v>0</v>
      </c>
      <c r="LC64" s="284">
        <f t="shared" si="46"/>
        <v>0</v>
      </c>
      <c r="LD64" s="285">
        <f t="shared" si="54"/>
        <v>0</v>
      </c>
      <c r="LE64" s="592"/>
      <c r="LF64" s="23"/>
      <c r="LG64" s="23"/>
      <c r="LH64" s="278">
        <f t="shared" si="55"/>
        <v>0</v>
      </c>
      <c r="LI64" s="279">
        <f t="shared" si="56"/>
        <v>0</v>
      </c>
      <c r="LJ64" s="284">
        <f t="shared" si="57"/>
        <v>0</v>
      </c>
      <c r="LK64" s="285">
        <f t="shared" si="58"/>
        <v>0</v>
      </c>
      <c r="LL64" s="280">
        <f t="shared" si="59"/>
        <v>0</v>
      </c>
      <c r="LM64" s="281">
        <f t="shared" si="60"/>
        <v>0</v>
      </c>
      <c r="LN64" s="284">
        <f t="shared" si="61"/>
        <v>0</v>
      </c>
      <c r="LO64" s="283">
        <f t="shared" si="62"/>
        <v>0</v>
      </c>
      <c r="LP64" s="420">
        <f t="shared" si="48"/>
        <v>0</v>
      </c>
      <c r="LQ64" s="382">
        <f t="shared" si="49"/>
        <v>0</v>
      </c>
      <c r="LR64" s="423" t="s">
        <v>343</v>
      </c>
      <c r="LS64" s="387" t="s">
        <v>343</v>
      </c>
      <c r="LT64" s="420">
        <f t="shared" si="50"/>
        <v>0</v>
      </c>
      <c r="LU64" s="382">
        <f t="shared" si="51"/>
        <v>0</v>
      </c>
      <c r="LV64" s="26"/>
      <c r="LW64" s="26"/>
      <c r="LX64" s="23"/>
      <c r="MD64" s="26"/>
    </row>
    <row r="65" spans="1:342" s="26" customFormat="1" ht="16.5" customHeight="1" x14ac:dyDescent="0.25">
      <c r="B65" s="121" t="s">
        <v>39</v>
      </c>
      <c r="C65" s="1064"/>
      <c r="D65" s="1065"/>
      <c r="E65" s="327"/>
      <c r="F65" s="328"/>
      <c r="G65" s="329"/>
      <c r="H65" s="125"/>
      <c r="I65" s="115">
        <f>INT(ROUND(F65,2)*(IF(RIGHT(G65,1)="*",data!$J$3*H65+(IF(H65&gt;0, data!$K$3,0)),(IF(G65&gt;0,data!$J$3*RIGHT(G65,5)+data!$K$3,0)))))</f>
        <v>0</v>
      </c>
      <c r="J65" s="115">
        <f>IF(E65&gt;0,I65*E65,0)</f>
        <v>0</v>
      </c>
      <c r="K65" s="323"/>
      <c r="L65" s="322"/>
      <c r="M65" s="115">
        <f>INT(ROUND(F65,2)*(IF(J65&gt;0,(IF(K65="ano",data!$J$6,0)),0)))</f>
        <v>0</v>
      </c>
      <c r="N65" s="117">
        <f>IF(L65&gt;E65,M65*E65,M65*L65)</f>
        <v>0</v>
      </c>
      <c r="O65" s="126">
        <f>J65+N65</f>
        <v>0</v>
      </c>
      <c r="Q65" s="119" t="str">
        <f t="shared" si="63"/>
        <v/>
      </c>
      <c r="R65" s="120" t="s">
        <v>343</v>
      </c>
      <c r="S65" s="391" t="str">
        <f t="shared" si="64"/>
        <v/>
      </c>
      <c r="T65" s="26">
        <f>IF(O65&gt;0,IF(ISTEXT(C65)=TRUE,0,1),0)</f>
        <v>0</v>
      </c>
      <c r="U65" s="26">
        <f>IF(H65&gt;0,IF(RIGHT(G65,1)="*",0,1),0)</f>
        <v>0</v>
      </c>
      <c r="V65" s="26">
        <f>IF(OR(G65=data!$I$18,G65=data!$I$19,G65=data!$I$20,G65=data!$I$21,G65=data!$I$22,G65=data!$I$23,G65=data!$I$24,G65=data!$I$25,G65=data!$I$26,G65=data!$I$27,G65=data!$I$28,G65=data!$I$29,G65=data!$I$30,G65=data!$I$31,G65=data!$I$32,G65=data!$I$33,G65=data!$I$34,G65=data!$I$35,G65=data!$I$36,G65=data!$I$37,G65=data!$I$38,G65=data!$I$39,G65=data!$I$40,G65=data!$I$41,G65=data!$I$42,G65=data!$I$43,G65=data!$I$44),1,0)</f>
        <v>0</v>
      </c>
      <c r="X65" s="179" t="s">
        <v>300</v>
      </c>
      <c r="Y65" s="10"/>
      <c r="Z65" s="10"/>
      <c r="AA65" s="171">
        <v>160</v>
      </c>
      <c r="AB65" s="336"/>
      <c r="AC65" s="227"/>
      <c r="AD65" s="171">
        <v>160</v>
      </c>
      <c r="AE65" s="336"/>
      <c r="AF65" s="227"/>
      <c r="AG65" s="171">
        <v>160</v>
      </c>
      <c r="AH65" s="336"/>
      <c r="AI65" s="227"/>
      <c r="AJ65" s="171">
        <v>160</v>
      </c>
      <c r="AK65" s="336"/>
      <c r="AL65" s="227"/>
      <c r="AM65" s="171">
        <v>160</v>
      </c>
      <c r="AN65" s="336"/>
      <c r="AO65" s="227"/>
      <c r="AP65" s="171">
        <v>160</v>
      </c>
      <c r="AQ65" s="336"/>
      <c r="AR65" s="227"/>
      <c r="AS65" s="171">
        <v>160</v>
      </c>
      <c r="AT65" s="336"/>
      <c r="AU65" s="227"/>
      <c r="AV65" s="171">
        <v>160</v>
      </c>
      <c r="AW65" s="336"/>
      <c r="AX65" s="227"/>
      <c r="AY65" s="171">
        <v>160</v>
      </c>
      <c r="AZ65" s="336"/>
      <c r="BA65" s="227"/>
      <c r="BB65" s="171">
        <v>160</v>
      </c>
      <c r="BC65" s="336"/>
      <c r="BD65" s="227"/>
      <c r="BE65" s="171">
        <v>160</v>
      </c>
      <c r="BF65" s="336"/>
      <c r="BG65" s="227"/>
      <c r="BH65" s="171">
        <v>160</v>
      </c>
      <c r="BI65" s="336"/>
      <c r="BJ65" s="227"/>
      <c r="BK65" s="374">
        <f t="shared" si="9"/>
        <v>0</v>
      </c>
      <c r="BL65" s="285">
        <f t="shared" si="10"/>
        <v>0</v>
      </c>
      <c r="BM65" s="284">
        <f t="shared" si="11"/>
        <v>0</v>
      </c>
      <c r="BN65" s="285">
        <f t="shared" si="12"/>
        <v>0</v>
      </c>
      <c r="BO65" s="4"/>
      <c r="BP65" s="4"/>
      <c r="BQ65" s="167">
        <v>160</v>
      </c>
      <c r="BR65" s="335"/>
      <c r="BS65" s="180"/>
      <c r="BT65" s="167">
        <v>160</v>
      </c>
      <c r="BU65" s="335"/>
      <c r="BV65" s="180"/>
      <c r="BW65" s="167">
        <v>160</v>
      </c>
      <c r="BX65" s="335"/>
      <c r="BY65" s="180"/>
      <c r="BZ65" s="167">
        <v>160</v>
      </c>
      <c r="CA65" s="335"/>
      <c r="CB65" s="180"/>
      <c r="CC65" s="167">
        <v>160</v>
      </c>
      <c r="CD65" s="335"/>
      <c r="CE65" s="180"/>
      <c r="CF65" s="167">
        <v>160</v>
      </c>
      <c r="CG65" s="335"/>
      <c r="CH65" s="180"/>
      <c r="CI65" s="167">
        <v>160</v>
      </c>
      <c r="CJ65" s="335"/>
      <c r="CK65" s="180"/>
      <c r="CL65" s="167">
        <v>160</v>
      </c>
      <c r="CM65" s="335"/>
      <c r="CN65" s="180"/>
      <c r="CO65" s="282">
        <f t="shared" si="13"/>
        <v>0</v>
      </c>
      <c r="CP65" s="283">
        <f t="shared" si="14"/>
        <v>0</v>
      </c>
      <c r="CQ65" s="284">
        <f t="shared" si="15"/>
        <v>0</v>
      </c>
      <c r="CR65" s="285">
        <f t="shared" si="16"/>
        <v>0</v>
      </c>
      <c r="CS65" s="4"/>
      <c r="CT65" s="4"/>
      <c r="CU65" s="167">
        <v>160</v>
      </c>
      <c r="CV65" s="335"/>
      <c r="CW65" s="180"/>
      <c r="CX65" s="167">
        <v>160</v>
      </c>
      <c r="CY65" s="335"/>
      <c r="CZ65" s="180"/>
      <c r="DA65" s="167">
        <v>160</v>
      </c>
      <c r="DB65" s="335"/>
      <c r="DC65" s="180"/>
      <c r="DD65" s="167">
        <v>160</v>
      </c>
      <c r="DE65" s="335"/>
      <c r="DF65" s="180"/>
      <c r="DG65" s="167">
        <v>160</v>
      </c>
      <c r="DH65" s="335"/>
      <c r="DI65" s="180"/>
      <c r="DJ65" s="167">
        <v>160</v>
      </c>
      <c r="DK65" s="335"/>
      <c r="DL65" s="180"/>
      <c r="DM65" s="167">
        <v>160</v>
      </c>
      <c r="DN65" s="335"/>
      <c r="DO65" s="180"/>
      <c r="DP65" s="167">
        <v>160</v>
      </c>
      <c r="DQ65" s="335"/>
      <c r="DR65" s="180"/>
      <c r="DS65" s="282">
        <f t="shared" si="17"/>
        <v>0</v>
      </c>
      <c r="DT65" s="283">
        <f t="shared" si="18"/>
        <v>0</v>
      </c>
      <c r="DU65" s="284">
        <f t="shared" si="19"/>
        <v>0</v>
      </c>
      <c r="DV65" s="285">
        <f t="shared" si="20"/>
        <v>0</v>
      </c>
      <c r="DW65" s="4"/>
      <c r="DX65" s="4"/>
      <c r="DY65" s="167">
        <v>160</v>
      </c>
      <c r="DZ65" s="335"/>
      <c r="EA65" s="180"/>
      <c r="EB65" s="167">
        <v>160</v>
      </c>
      <c r="EC65" s="335"/>
      <c r="ED65" s="180"/>
      <c r="EE65" s="167">
        <v>160</v>
      </c>
      <c r="EF65" s="335"/>
      <c r="EG65" s="180"/>
      <c r="EH65" s="167">
        <v>160</v>
      </c>
      <c r="EI65" s="335"/>
      <c r="EJ65" s="180"/>
      <c r="EK65" s="167">
        <v>160</v>
      </c>
      <c r="EL65" s="335"/>
      <c r="EM65" s="180"/>
      <c r="EN65" s="167">
        <v>160</v>
      </c>
      <c r="EO65" s="335"/>
      <c r="EP65" s="180"/>
      <c r="EQ65" s="167">
        <v>160</v>
      </c>
      <c r="ER65" s="335"/>
      <c r="ES65" s="180"/>
      <c r="ET65" s="167">
        <v>160</v>
      </c>
      <c r="EU65" s="335"/>
      <c r="EV65" s="180"/>
      <c r="EW65" s="282">
        <f t="shared" si="21"/>
        <v>0</v>
      </c>
      <c r="EX65" s="283">
        <f t="shared" si="22"/>
        <v>0</v>
      </c>
      <c r="EY65" s="284">
        <f t="shared" si="23"/>
        <v>0</v>
      </c>
      <c r="EZ65" s="285">
        <f t="shared" si="24"/>
        <v>0</v>
      </c>
      <c r="FA65" s="4"/>
      <c r="FB65" s="4"/>
      <c r="FC65" s="167">
        <v>160</v>
      </c>
      <c r="FD65" s="335"/>
      <c r="FE65" s="180"/>
      <c r="FF65" s="167">
        <v>160</v>
      </c>
      <c r="FG65" s="335"/>
      <c r="FH65" s="180"/>
      <c r="FI65" s="167">
        <v>160</v>
      </c>
      <c r="FJ65" s="335"/>
      <c r="FK65" s="180"/>
      <c r="FL65" s="167">
        <v>160</v>
      </c>
      <c r="FM65" s="335"/>
      <c r="FN65" s="180"/>
      <c r="FO65" s="167">
        <v>160</v>
      </c>
      <c r="FP65" s="335"/>
      <c r="FQ65" s="180"/>
      <c r="FR65" s="167">
        <v>160</v>
      </c>
      <c r="FS65" s="335"/>
      <c r="FT65" s="180"/>
      <c r="FU65" s="167">
        <v>160</v>
      </c>
      <c r="FV65" s="335"/>
      <c r="FW65" s="180"/>
      <c r="FX65" s="167">
        <v>160</v>
      </c>
      <c r="FY65" s="335"/>
      <c r="FZ65" s="180"/>
      <c r="GA65" s="282">
        <f t="shared" si="25"/>
        <v>0</v>
      </c>
      <c r="GB65" s="283">
        <f t="shared" si="26"/>
        <v>0</v>
      </c>
      <c r="GC65" s="284">
        <f t="shared" si="27"/>
        <v>0</v>
      </c>
      <c r="GD65" s="285">
        <f t="shared" si="28"/>
        <v>0</v>
      </c>
      <c r="GE65" s="4"/>
      <c r="GF65" s="4"/>
      <c r="GG65" s="167">
        <v>160</v>
      </c>
      <c r="GH65" s="335"/>
      <c r="GI65" s="180"/>
      <c r="GJ65" s="167">
        <v>160</v>
      </c>
      <c r="GK65" s="335"/>
      <c r="GL65" s="180"/>
      <c r="GM65" s="167">
        <v>160</v>
      </c>
      <c r="GN65" s="335"/>
      <c r="GO65" s="180"/>
      <c r="GP65" s="167">
        <v>160</v>
      </c>
      <c r="GQ65" s="335"/>
      <c r="GR65" s="180"/>
      <c r="GS65" s="167">
        <v>160</v>
      </c>
      <c r="GT65" s="335"/>
      <c r="GU65" s="180"/>
      <c r="GV65" s="167">
        <v>160</v>
      </c>
      <c r="GW65" s="335"/>
      <c r="GX65" s="180"/>
      <c r="GY65" s="167">
        <v>160</v>
      </c>
      <c r="GZ65" s="335"/>
      <c r="HA65" s="180"/>
      <c r="HB65" s="167">
        <v>160</v>
      </c>
      <c r="HC65" s="335"/>
      <c r="HD65" s="180"/>
      <c r="HE65" s="282">
        <f t="shared" si="29"/>
        <v>0</v>
      </c>
      <c r="HF65" s="283">
        <f t="shared" si="30"/>
        <v>0</v>
      </c>
      <c r="HG65" s="284">
        <f t="shared" si="31"/>
        <v>0</v>
      </c>
      <c r="HH65" s="285">
        <f t="shared" si="32"/>
        <v>0</v>
      </c>
      <c r="HI65" s="4"/>
      <c r="HJ65" s="4"/>
      <c r="HK65" s="167">
        <v>160</v>
      </c>
      <c r="HL65" s="335"/>
      <c r="HM65" s="180"/>
      <c r="HN65" s="167">
        <v>160</v>
      </c>
      <c r="HO65" s="335"/>
      <c r="HP65" s="180"/>
      <c r="HQ65" s="167">
        <v>160</v>
      </c>
      <c r="HR65" s="335"/>
      <c r="HS65" s="180"/>
      <c r="HT65" s="167">
        <v>160</v>
      </c>
      <c r="HU65" s="335"/>
      <c r="HV65" s="180"/>
      <c r="HW65" s="167">
        <v>160</v>
      </c>
      <c r="HX65" s="335"/>
      <c r="HY65" s="180"/>
      <c r="HZ65" s="167">
        <v>160</v>
      </c>
      <c r="IA65" s="335"/>
      <c r="IB65" s="180"/>
      <c r="IC65" s="167">
        <v>160</v>
      </c>
      <c r="ID65" s="335"/>
      <c r="IE65" s="180"/>
      <c r="IF65" s="167">
        <v>160</v>
      </c>
      <c r="IG65" s="335"/>
      <c r="IH65" s="180"/>
      <c r="II65" s="282">
        <f t="shared" si="33"/>
        <v>0</v>
      </c>
      <c r="IJ65" s="283">
        <f t="shared" si="34"/>
        <v>0</v>
      </c>
      <c r="IK65" s="284">
        <f t="shared" si="35"/>
        <v>0</v>
      </c>
      <c r="IL65" s="285">
        <f t="shared" si="36"/>
        <v>0</v>
      </c>
      <c r="IM65" s="4"/>
      <c r="IN65" s="4"/>
      <c r="IO65" s="167">
        <v>160</v>
      </c>
      <c r="IP65" s="335"/>
      <c r="IQ65" s="180"/>
      <c r="IR65" s="167">
        <v>160</v>
      </c>
      <c r="IS65" s="335"/>
      <c r="IT65" s="180"/>
      <c r="IU65" s="167">
        <v>160</v>
      </c>
      <c r="IV65" s="335"/>
      <c r="IW65" s="180"/>
      <c r="IX65" s="167">
        <v>160</v>
      </c>
      <c r="IY65" s="335"/>
      <c r="IZ65" s="180"/>
      <c r="JA65" s="167">
        <v>160</v>
      </c>
      <c r="JB65" s="335"/>
      <c r="JC65" s="180"/>
      <c r="JD65" s="167">
        <v>160</v>
      </c>
      <c r="JE65" s="335"/>
      <c r="JF65" s="180"/>
      <c r="JG65" s="167">
        <v>160</v>
      </c>
      <c r="JH65" s="335"/>
      <c r="JI65" s="180"/>
      <c r="JJ65" s="167">
        <v>160</v>
      </c>
      <c r="JK65" s="335"/>
      <c r="JL65" s="180"/>
      <c r="JM65" s="282">
        <f t="shared" si="37"/>
        <v>0</v>
      </c>
      <c r="JN65" s="283">
        <f t="shared" si="38"/>
        <v>0</v>
      </c>
      <c r="JO65" s="284">
        <f t="shared" si="39"/>
        <v>0</v>
      </c>
      <c r="JP65" s="285">
        <f t="shared" si="40"/>
        <v>0</v>
      </c>
      <c r="JQ65" s="4"/>
      <c r="JR65" s="4"/>
      <c r="JS65" s="167">
        <v>160</v>
      </c>
      <c r="JT65" s="335"/>
      <c r="JU65" s="180"/>
      <c r="JV65" s="167">
        <v>160</v>
      </c>
      <c r="JW65" s="335"/>
      <c r="JX65" s="180"/>
      <c r="JY65" s="167">
        <v>160</v>
      </c>
      <c r="JZ65" s="335"/>
      <c r="KA65" s="180"/>
      <c r="KB65" s="167">
        <v>160</v>
      </c>
      <c r="KC65" s="335"/>
      <c r="KD65" s="180"/>
      <c r="KE65" s="167">
        <v>160</v>
      </c>
      <c r="KF65" s="335"/>
      <c r="KG65" s="180"/>
      <c r="KH65" s="167">
        <v>160</v>
      </c>
      <c r="KI65" s="335"/>
      <c r="KJ65" s="180"/>
      <c r="KK65" s="167">
        <v>160</v>
      </c>
      <c r="KL65" s="335"/>
      <c r="KM65" s="180"/>
      <c r="KN65" s="167">
        <v>160</v>
      </c>
      <c r="KO65" s="335"/>
      <c r="KP65" s="180"/>
      <c r="KQ65" s="282">
        <f t="shared" si="41"/>
        <v>0</v>
      </c>
      <c r="KR65" s="283">
        <f t="shared" si="42"/>
        <v>0</v>
      </c>
      <c r="KS65" s="284">
        <f t="shared" si="43"/>
        <v>0</v>
      </c>
      <c r="KT65" s="285">
        <f t="shared" si="44"/>
        <v>0</v>
      </c>
      <c r="KU65" s="4"/>
      <c r="KV65" s="4"/>
      <c r="KW65" s="287" t="s">
        <v>300</v>
      </c>
      <c r="KX65" s="365">
        <v>160</v>
      </c>
      <c r="KY65" s="335"/>
      <c r="KZ65" s="180"/>
      <c r="LA65" s="282">
        <f t="shared" si="45"/>
        <v>0</v>
      </c>
      <c r="LB65" s="285">
        <f t="shared" si="53"/>
        <v>0</v>
      </c>
      <c r="LC65" s="284">
        <f t="shared" si="46"/>
        <v>0</v>
      </c>
      <c r="LD65" s="285">
        <f t="shared" si="54"/>
        <v>0</v>
      </c>
      <c r="LE65" s="297"/>
      <c r="LF65" s="4"/>
      <c r="LG65" s="4"/>
      <c r="LH65" s="278">
        <f t="shared" si="55"/>
        <v>0</v>
      </c>
      <c r="LI65" s="279">
        <f t="shared" si="56"/>
        <v>0</v>
      </c>
      <c r="LJ65" s="284">
        <f t="shared" si="57"/>
        <v>0</v>
      </c>
      <c r="LK65" s="285">
        <f t="shared" si="58"/>
        <v>0</v>
      </c>
      <c r="LL65" s="280">
        <f t="shared" si="59"/>
        <v>0</v>
      </c>
      <c r="LM65" s="281">
        <f t="shared" si="60"/>
        <v>0</v>
      </c>
      <c r="LN65" s="284">
        <f t="shared" si="61"/>
        <v>0</v>
      </c>
      <c r="LO65" s="283">
        <f t="shared" si="62"/>
        <v>0</v>
      </c>
      <c r="LP65" s="420">
        <f t="shared" si="48"/>
        <v>0</v>
      </c>
      <c r="LQ65" s="382">
        <f t="shared" si="49"/>
        <v>0</v>
      </c>
      <c r="LR65" s="423" t="s">
        <v>343</v>
      </c>
      <c r="LS65" s="387" t="s">
        <v>343</v>
      </c>
      <c r="LT65" s="420">
        <f t="shared" si="50"/>
        <v>0</v>
      </c>
      <c r="LU65" s="382">
        <f t="shared" si="51"/>
        <v>0</v>
      </c>
      <c r="LX65" s="4"/>
    </row>
    <row r="66" spans="1:342" s="28" customFormat="1" ht="15" hidden="1" customHeight="1" x14ac:dyDescent="0.25">
      <c r="A66" s="26"/>
      <c r="B66" s="121"/>
      <c r="C66" s="604"/>
      <c r="D66" s="605"/>
      <c r="E66" s="609"/>
      <c r="F66" s="607"/>
      <c r="G66" s="608"/>
      <c r="H66" s="122"/>
      <c r="I66" s="115">
        <f>INT(ROUND(F66,2)*(IF(RIGHT(G66,1)="*",data!$J$3*H66+(IF(H66&gt;0, data!$K$3,0)),(IF(G66&gt;0,data!$J$3*RIGHT(G66,5)+data!$K$3,0)))))</f>
        <v>0</v>
      </c>
      <c r="J66" s="115"/>
      <c r="K66" s="560"/>
      <c r="L66" s="553"/>
      <c r="M66" s="115">
        <f>INT(ROUND(F66,2)*(IF(J66&gt;0,(IF(K66="ano",data!$J$6,0)),0)))</f>
        <v>0</v>
      </c>
      <c r="N66" s="117"/>
      <c r="O66" s="126"/>
      <c r="P66" s="26"/>
      <c r="Q66" s="119" t="str">
        <f t="shared" si="63"/>
        <v/>
      </c>
      <c r="R66" s="120" t="s">
        <v>343</v>
      </c>
      <c r="S66" s="391" t="str">
        <f t="shared" si="64"/>
        <v/>
      </c>
      <c r="V66" s="26">
        <f>IF(OR(G66=data!$I$18,G66=data!$I$19,G66=data!$I$20,G66=data!$I$21,G66=data!$I$22,G66=data!$I$23,G66=data!$I$24,G66=data!$I$25,G66=data!$I$26,G66=data!$I$27,G66=data!$I$28,G66=data!$I$29,G66=data!$I$30,G66=data!$I$31,G66=data!$I$32,G66=data!$I$33,G66=data!$I$34,G66=data!$I$35,G66=data!$I$36,G66=data!$I$37,G66=data!$I$38,G66=data!$I$39,G66=data!$I$40,G66=data!$I$41,G66=data!$I$42,G66=data!$I$43,G66=data!$I$44),1,0)</f>
        <v>0</v>
      </c>
      <c r="W66" s="26"/>
      <c r="X66" s="176" t="s">
        <v>300</v>
      </c>
      <c r="Y66" s="10"/>
      <c r="Z66" s="10"/>
      <c r="AA66" s="578">
        <v>160</v>
      </c>
      <c r="AB66" s="579"/>
      <c r="AC66" s="580"/>
      <c r="AD66" s="578">
        <v>160</v>
      </c>
      <c r="AE66" s="579"/>
      <c r="AF66" s="580"/>
      <c r="AG66" s="578">
        <v>160</v>
      </c>
      <c r="AH66" s="579"/>
      <c r="AI66" s="580"/>
      <c r="AJ66" s="578">
        <v>160</v>
      </c>
      <c r="AK66" s="579"/>
      <c r="AL66" s="580"/>
      <c r="AM66" s="578">
        <v>160</v>
      </c>
      <c r="AN66" s="579"/>
      <c r="AO66" s="580"/>
      <c r="AP66" s="578">
        <v>160</v>
      </c>
      <c r="AQ66" s="579"/>
      <c r="AR66" s="580"/>
      <c r="AS66" s="578">
        <v>160</v>
      </c>
      <c r="AT66" s="579"/>
      <c r="AU66" s="580"/>
      <c r="AV66" s="578">
        <v>160</v>
      </c>
      <c r="AW66" s="579"/>
      <c r="AX66" s="580"/>
      <c r="AY66" s="578">
        <v>160</v>
      </c>
      <c r="AZ66" s="579"/>
      <c r="BA66" s="580"/>
      <c r="BB66" s="578">
        <v>160</v>
      </c>
      <c r="BC66" s="579"/>
      <c r="BD66" s="580"/>
      <c r="BE66" s="578">
        <v>160</v>
      </c>
      <c r="BF66" s="579"/>
      <c r="BG66" s="580"/>
      <c r="BH66" s="578">
        <v>160</v>
      </c>
      <c r="BI66" s="579"/>
      <c r="BJ66" s="580"/>
      <c r="BK66" s="374">
        <f t="shared" si="9"/>
        <v>0</v>
      </c>
      <c r="BL66" s="285">
        <f t="shared" si="10"/>
        <v>0</v>
      </c>
      <c r="BM66" s="284">
        <f t="shared" si="11"/>
        <v>0</v>
      </c>
      <c r="BN66" s="285">
        <f t="shared" si="12"/>
        <v>0</v>
      </c>
      <c r="BO66" s="23"/>
      <c r="BP66" s="23"/>
      <c r="BQ66" s="177">
        <v>160</v>
      </c>
      <c r="BR66" s="591"/>
      <c r="BS66" s="178"/>
      <c r="BT66" s="177">
        <v>160</v>
      </c>
      <c r="BU66" s="591"/>
      <c r="BV66" s="178"/>
      <c r="BW66" s="177">
        <v>160</v>
      </c>
      <c r="BX66" s="591"/>
      <c r="BY66" s="178"/>
      <c r="BZ66" s="177">
        <v>160</v>
      </c>
      <c r="CA66" s="591"/>
      <c r="CB66" s="178"/>
      <c r="CC66" s="177">
        <v>160</v>
      </c>
      <c r="CD66" s="591"/>
      <c r="CE66" s="178"/>
      <c r="CF66" s="177">
        <v>160</v>
      </c>
      <c r="CG66" s="591"/>
      <c r="CH66" s="178"/>
      <c r="CI66" s="177">
        <v>160</v>
      </c>
      <c r="CJ66" s="591"/>
      <c r="CK66" s="178"/>
      <c r="CL66" s="177">
        <v>160</v>
      </c>
      <c r="CM66" s="591"/>
      <c r="CN66" s="178"/>
      <c r="CO66" s="282">
        <f t="shared" si="13"/>
        <v>0</v>
      </c>
      <c r="CP66" s="283">
        <f t="shared" si="14"/>
        <v>0</v>
      </c>
      <c r="CQ66" s="284">
        <f t="shared" si="15"/>
        <v>0</v>
      </c>
      <c r="CR66" s="285">
        <f t="shared" si="16"/>
        <v>0</v>
      </c>
      <c r="CS66" s="23"/>
      <c r="CT66" s="23"/>
      <c r="CU66" s="177">
        <v>160</v>
      </c>
      <c r="CV66" s="591"/>
      <c r="CW66" s="178"/>
      <c r="CX66" s="177">
        <v>160</v>
      </c>
      <c r="CY66" s="591"/>
      <c r="CZ66" s="178"/>
      <c r="DA66" s="177">
        <v>160</v>
      </c>
      <c r="DB66" s="591"/>
      <c r="DC66" s="178"/>
      <c r="DD66" s="177">
        <v>160</v>
      </c>
      <c r="DE66" s="591"/>
      <c r="DF66" s="178"/>
      <c r="DG66" s="177">
        <v>160</v>
      </c>
      <c r="DH66" s="591"/>
      <c r="DI66" s="178"/>
      <c r="DJ66" s="177">
        <v>160</v>
      </c>
      <c r="DK66" s="591"/>
      <c r="DL66" s="178"/>
      <c r="DM66" s="177">
        <v>160</v>
      </c>
      <c r="DN66" s="591"/>
      <c r="DO66" s="178"/>
      <c r="DP66" s="177">
        <v>160</v>
      </c>
      <c r="DQ66" s="591"/>
      <c r="DR66" s="178"/>
      <c r="DS66" s="282">
        <f t="shared" si="17"/>
        <v>0</v>
      </c>
      <c r="DT66" s="283">
        <f t="shared" si="18"/>
        <v>0</v>
      </c>
      <c r="DU66" s="284">
        <f t="shared" si="19"/>
        <v>0</v>
      </c>
      <c r="DV66" s="285">
        <f t="shared" si="20"/>
        <v>0</v>
      </c>
      <c r="DW66" s="23"/>
      <c r="DX66" s="23"/>
      <c r="DY66" s="177">
        <v>160</v>
      </c>
      <c r="DZ66" s="591"/>
      <c r="EA66" s="178"/>
      <c r="EB66" s="177">
        <v>160</v>
      </c>
      <c r="EC66" s="591"/>
      <c r="ED66" s="178"/>
      <c r="EE66" s="177">
        <v>160</v>
      </c>
      <c r="EF66" s="591"/>
      <c r="EG66" s="178"/>
      <c r="EH66" s="177">
        <v>160</v>
      </c>
      <c r="EI66" s="591"/>
      <c r="EJ66" s="178"/>
      <c r="EK66" s="177">
        <v>160</v>
      </c>
      <c r="EL66" s="591"/>
      <c r="EM66" s="178"/>
      <c r="EN66" s="177">
        <v>160</v>
      </c>
      <c r="EO66" s="591"/>
      <c r="EP66" s="178"/>
      <c r="EQ66" s="177">
        <v>160</v>
      </c>
      <c r="ER66" s="591"/>
      <c r="ES66" s="178"/>
      <c r="ET66" s="177">
        <v>160</v>
      </c>
      <c r="EU66" s="591"/>
      <c r="EV66" s="178"/>
      <c r="EW66" s="282">
        <f t="shared" si="21"/>
        <v>0</v>
      </c>
      <c r="EX66" s="283">
        <f t="shared" si="22"/>
        <v>0</v>
      </c>
      <c r="EY66" s="284">
        <f t="shared" si="23"/>
        <v>0</v>
      </c>
      <c r="EZ66" s="285">
        <f t="shared" si="24"/>
        <v>0</v>
      </c>
      <c r="FA66" s="23"/>
      <c r="FB66" s="23"/>
      <c r="FC66" s="177">
        <v>160</v>
      </c>
      <c r="FD66" s="591"/>
      <c r="FE66" s="178"/>
      <c r="FF66" s="177">
        <v>160</v>
      </c>
      <c r="FG66" s="591"/>
      <c r="FH66" s="178"/>
      <c r="FI66" s="177">
        <v>160</v>
      </c>
      <c r="FJ66" s="591"/>
      <c r="FK66" s="178"/>
      <c r="FL66" s="177">
        <v>160</v>
      </c>
      <c r="FM66" s="591"/>
      <c r="FN66" s="178"/>
      <c r="FO66" s="177">
        <v>160</v>
      </c>
      <c r="FP66" s="591"/>
      <c r="FQ66" s="178"/>
      <c r="FR66" s="177">
        <v>160</v>
      </c>
      <c r="FS66" s="591"/>
      <c r="FT66" s="178"/>
      <c r="FU66" s="177">
        <v>160</v>
      </c>
      <c r="FV66" s="591"/>
      <c r="FW66" s="178"/>
      <c r="FX66" s="177">
        <v>160</v>
      </c>
      <c r="FY66" s="591"/>
      <c r="FZ66" s="178"/>
      <c r="GA66" s="282">
        <f t="shared" si="25"/>
        <v>0</v>
      </c>
      <c r="GB66" s="283">
        <f t="shared" si="26"/>
        <v>0</v>
      </c>
      <c r="GC66" s="284">
        <f t="shared" si="27"/>
        <v>0</v>
      </c>
      <c r="GD66" s="285">
        <f t="shared" si="28"/>
        <v>0</v>
      </c>
      <c r="GE66" s="23"/>
      <c r="GF66" s="23"/>
      <c r="GG66" s="177">
        <v>160</v>
      </c>
      <c r="GH66" s="591"/>
      <c r="GI66" s="178"/>
      <c r="GJ66" s="177">
        <v>160</v>
      </c>
      <c r="GK66" s="591"/>
      <c r="GL66" s="178"/>
      <c r="GM66" s="177">
        <v>160</v>
      </c>
      <c r="GN66" s="591"/>
      <c r="GO66" s="178"/>
      <c r="GP66" s="177">
        <v>160</v>
      </c>
      <c r="GQ66" s="591"/>
      <c r="GR66" s="178"/>
      <c r="GS66" s="177">
        <v>160</v>
      </c>
      <c r="GT66" s="591"/>
      <c r="GU66" s="178"/>
      <c r="GV66" s="177">
        <v>160</v>
      </c>
      <c r="GW66" s="591"/>
      <c r="GX66" s="178"/>
      <c r="GY66" s="177">
        <v>160</v>
      </c>
      <c r="GZ66" s="591"/>
      <c r="HA66" s="178"/>
      <c r="HB66" s="177">
        <v>160</v>
      </c>
      <c r="HC66" s="591"/>
      <c r="HD66" s="178"/>
      <c r="HE66" s="282">
        <f t="shared" si="29"/>
        <v>0</v>
      </c>
      <c r="HF66" s="283">
        <f t="shared" si="30"/>
        <v>0</v>
      </c>
      <c r="HG66" s="284">
        <f t="shared" si="31"/>
        <v>0</v>
      </c>
      <c r="HH66" s="285">
        <f t="shared" si="32"/>
        <v>0</v>
      </c>
      <c r="HI66" s="23"/>
      <c r="HJ66" s="23"/>
      <c r="HK66" s="177">
        <v>160</v>
      </c>
      <c r="HL66" s="591"/>
      <c r="HM66" s="178"/>
      <c r="HN66" s="177">
        <v>160</v>
      </c>
      <c r="HO66" s="591"/>
      <c r="HP66" s="178"/>
      <c r="HQ66" s="177">
        <v>160</v>
      </c>
      <c r="HR66" s="591"/>
      <c r="HS66" s="178"/>
      <c r="HT66" s="177">
        <v>160</v>
      </c>
      <c r="HU66" s="591"/>
      <c r="HV66" s="178"/>
      <c r="HW66" s="177">
        <v>160</v>
      </c>
      <c r="HX66" s="591"/>
      <c r="HY66" s="178"/>
      <c r="HZ66" s="177">
        <v>160</v>
      </c>
      <c r="IA66" s="591"/>
      <c r="IB66" s="178"/>
      <c r="IC66" s="177">
        <v>160</v>
      </c>
      <c r="ID66" s="591"/>
      <c r="IE66" s="178"/>
      <c r="IF66" s="177">
        <v>160</v>
      </c>
      <c r="IG66" s="591"/>
      <c r="IH66" s="178"/>
      <c r="II66" s="282">
        <f t="shared" si="33"/>
        <v>0</v>
      </c>
      <c r="IJ66" s="283">
        <f t="shared" si="34"/>
        <v>0</v>
      </c>
      <c r="IK66" s="284">
        <f t="shared" si="35"/>
        <v>0</v>
      </c>
      <c r="IL66" s="285">
        <f t="shared" si="36"/>
        <v>0</v>
      </c>
      <c r="IM66" s="23"/>
      <c r="IN66" s="23"/>
      <c r="IO66" s="177">
        <v>160</v>
      </c>
      <c r="IP66" s="591"/>
      <c r="IQ66" s="178"/>
      <c r="IR66" s="177">
        <v>160</v>
      </c>
      <c r="IS66" s="591"/>
      <c r="IT66" s="178"/>
      <c r="IU66" s="177">
        <v>160</v>
      </c>
      <c r="IV66" s="591"/>
      <c r="IW66" s="178"/>
      <c r="IX66" s="177">
        <v>160</v>
      </c>
      <c r="IY66" s="591"/>
      <c r="IZ66" s="178"/>
      <c r="JA66" s="177">
        <v>160</v>
      </c>
      <c r="JB66" s="591"/>
      <c r="JC66" s="178"/>
      <c r="JD66" s="177">
        <v>160</v>
      </c>
      <c r="JE66" s="591"/>
      <c r="JF66" s="178"/>
      <c r="JG66" s="177">
        <v>160</v>
      </c>
      <c r="JH66" s="591"/>
      <c r="JI66" s="178"/>
      <c r="JJ66" s="177">
        <v>160</v>
      </c>
      <c r="JK66" s="591"/>
      <c r="JL66" s="178"/>
      <c r="JM66" s="282">
        <f t="shared" si="37"/>
        <v>0</v>
      </c>
      <c r="JN66" s="283">
        <f t="shared" si="38"/>
        <v>0</v>
      </c>
      <c r="JO66" s="284">
        <f t="shared" si="39"/>
        <v>0</v>
      </c>
      <c r="JP66" s="285">
        <f t="shared" si="40"/>
        <v>0</v>
      </c>
      <c r="JQ66" s="23"/>
      <c r="JR66" s="23"/>
      <c r="JS66" s="177">
        <v>160</v>
      </c>
      <c r="JT66" s="591"/>
      <c r="JU66" s="178"/>
      <c r="JV66" s="177">
        <v>160</v>
      </c>
      <c r="JW66" s="591"/>
      <c r="JX66" s="178"/>
      <c r="JY66" s="177">
        <v>160</v>
      </c>
      <c r="JZ66" s="591"/>
      <c r="KA66" s="178"/>
      <c r="KB66" s="177">
        <v>160</v>
      </c>
      <c r="KC66" s="591"/>
      <c r="KD66" s="178"/>
      <c r="KE66" s="177">
        <v>160</v>
      </c>
      <c r="KF66" s="591"/>
      <c r="KG66" s="178"/>
      <c r="KH66" s="177">
        <v>160</v>
      </c>
      <c r="KI66" s="591"/>
      <c r="KJ66" s="178"/>
      <c r="KK66" s="177">
        <v>160</v>
      </c>
      <c r="KL66" s="591"/>
      <c r="KM66" s="178"/>
      <c r="KN66" s="177">
        <v>160</v>
      </c>
      <c r="KO66" s="591"/>
      <c r="KP66" s="178"/>
      <c r="KQ66" s="282">
        <f t="shared" si="41"/>
        <v>0</v>
      </c>
      <c r="KR66" s="283">
        <f t="shared" si="42"/>
        <v>0</v>
      </c>
      <c r="KS66" s="284">
        <f t="shared" si="43"/>
        <v>0</v>
      </c>
      <c r="KT66" s="285">
        <f t="shared" si="44"/>
        <v>0</v>
      </c>
      <c r="KU66" s="23"/>
      <c r="KV66" s="23"/>
      <c r="KW66" s="589" t="s">
        <v>300</v>
      </c>
      <c r="KX66" s="595">
        <v>160</v>
      </c>
      <c r="KY66" s="591"/>
      <c r="KZ66" s="178"/>
      <c r="LA66" s="282">
        <f t="shared" si="45"/>
        <v>0</v>
      </c>
      <c r="LB66" s="285">
        <f t="shared" si="53"/>
        <v>0</v>
      </c>
      <c r="LC66" s="284">
        <f t="shared" si="46"/>
        <v>0</v>
      </c>
      <c r="LD66" s="285">
        <f t="shared" si="54"/>
        <v>0</v>
      </c>
      <c r="LE66" s="592"/>
      <c r="LF66" s="23"/>
      <c r="LG66" s="23"/>
      <c r="LH66" s="278">
        <f t="shared" si="55"/>
        <v>0</v>
      </c>
      <c r="LI66" s="279">
        <f t="shared" si="56"/>
        <v>0</v>
      </c>
      <c r="LJ66" s="284">
        <f t="shared" si="57"/>
        <v>0</v>
      </c>
      <c r="LK66" s="285">
        <f t="shared" si="58"/>
        <v>0</v>
      </c>
      <c r="LL66" s="280">
        <f t="shared" si="59"/>
        <v>0</v>
      </c>
      <c r="LM66" s="281">
        <f t="shared" si="60"/>
        <v>0</v>
      </c>
      <c r="LN66" s="284">
        <f t="shared" si="61"/>
        <v>0</v>
      </c>
      <c r="LO66" s="283">
        <f t="shared" si="62"/>
        <v>0</v>
      </c>
      <c r="LP66" s="420">
        <f t="shared" si="48"/>
        <v>0</v>
      </c>
      <c r="LQ66" s="382">
        <f t="shared" si="49"/>
        <v>0</v>
      </c>
      <c r="LR66" s="423" t="s">
        <v>343</v>
      </c>
      <c r="LS66" s="387" t="s">
        <v>343</v>
      </c>
      <c r="LT66" s="420">
        <f t="shared" si="50"/>
        <v>0</v>
      </c>
      <c r="LU66" s="382">
        <f t="shared" si="51"/>
        <v>0</v>
      </c>
      <c r="LV66" s="26"/>
      <c r="LW66" s="26"/>
      <c r="LX66" s="23"/>
      <c r="MD66" s="26"/>
    </row>
    <row r="67" spans="1:342" s="26" customFormat="1" ht="16.5" customHeight="1" x14ac:dyDescent="0.25">
      <c r="B67" s="121" t="s">
        <v>40</v>
      </c>
      <c r="C67" s="1064"/>
      <c r="D67" s="1065"/>
      <c r="E67" s="327"/>
      <c r="F67" s="328"/>
      <c r="G67" s="329"/>
      <c r="H67" s="125"/>
      <c r="I67" s="115">
        <f>INT(ROUND(F67,2)*(IF(RIGHT(G67,1)="*",data!$J$3*H67+(IF(H67&gt;0, data!$K$3,0)),(IF(G67&gt;0,data!$J$3*RIGHT(G67,5)+data!$K$3,0)))))</f>
        <v>0</v>
      </c>
      <c r="J67" s="115">
        <f>IF(E67&gt;0,I67*E67,0)</f>
        <v>0</v>
      </c>
      <c r="K67" s="323"/>
      <c r="L67" s="322"/>
      <c r="M67" s="115">
        <f>INT(ROUND(F67,2)*(IF(J67&gt;0,(IF(K67="ano",data!$J$6,0)),0)))</f>
        <v>0</v>
      </c>
      <c r="N67" s="117">
        <f>IF(L67&gt;E67,M67*E67,M67*L67)</f>
        <v>0</v>
      </c>
      <c r="O67" s="126">
        <f>J67+N67</f>
        <v>0</v>
      </c>
      <c r="Q67" s="119" t="str">
        <f t="shared" si="63"/>
        <v/>
      </c>
      <c r="R67" s="120" t="s">
        <v>343</v>
      </c>
      <c r="S67" s="391" t="str">
        <f t="shared" si="64"/>
        <v/>
      </c>
      <c r="T67" s="26">
        <f>IF(O67&gt;0,IF(ISTEXT(C67)=TRUE,0,1),0)</f>
        <v>0</v>
      </c>
      <c r="U67" s="26">
        <f>IF(H67&gt;0,IF(RIGHT(G67,1)="*",0,1),0)</f>
        <v>0</v>
      </c>
      <c r="V67" s="26">
        <f>IF(OR(G67=data!$I$18,G67=data!$I$19,G67=data!$I$20,G67=data!$I$21,G67=data!$I$22,G67=data!$I$23,G67=data!$I$24,G67=data!$I$25,G67=data!$I$26,G67=data!$I$27,G67=data!$I$28,G67=data!$I$29,G67=data!$I$30,G67=data!$I$31,G67=data!$I$32,G67=data!$I$33,G67=data!$I$34,G67=data!$I$35,G67=data!$I$36,G67=data!$I$37,G67=data!$I$38,G67=data!$I$39,G67=data!$I$40,G67=data!$I$41,G67=data!$I$42,G67=data!$I$43,G67=data!$I$44),1,0)</f>
        <v>0</v>
      </c>
      <c r="X67" s="179" t="s">
        <v>300</v>
      </c>
      <c r="Y67" s="10"/>
      <c r="Z67" s="10"/>
      <c r="AA67" s="171">
        <v>160</v>
      </c>
      <c r="AB67" s="336"/>
      <c r="AC67" s="227"/>
      <c r="AD67" s="171">
        <v>160</v>
      </c>
      <c r="AE67" s="336"/>
      <c r="AF67" s="227"/>
      <c r="AG67" s="171">
        <v>160</v>
      </c>
      <c r="AH67" s="336"/>
      <c r="AI67" s="227"/>
      <c r="AJ67" s="171">
        <v>160</v>
      </c>
      <c r="AK67" s="336"/>
      <c r="AL67" s="227"/>
      <c r="AM67" s="171">
        <v>160</v>
      </c>
      <c r="AN67" s="336"/>
      <c r="AO67" s="227"/>
      <c r="AP67" s="171">
        <v>160</v>
      </c>
      <c r="AQ67" s="336"/>
      <c r="AR67" s="227"/>
      <c r="AS67" s="171">
        <v>160</v>
      </c>
      <c r="AT67" s="336"/>
      <c r="AU67" s="227"/>
      <c r="AV67" s="171">
        <v>160</v>
      </c>
      <c r="AW67" s="336"/>
      <c r="AX67" s="227"/>
      <c r="AY67" s="171">
        <v>160</v>
      </c>
      <c r="AZ67" s="336"/>
      <c r="BA67" s="227"/>
      <c r="BB67" s="171">
        <v>160</v>
      </c>
      <c r="BC67" s="336"/>
      <c r="BD67" s="227"/>
      <c r="BE67" s="171">
        <v>160</v>
      </c>
      <c r="BF67" s="336"/>
      <c r="BG67" s="227"/>
      <c r="BH67" s="171">
        <v>160</v>
      </c>
      <c r="BI67" s="336"/>
      <c r="BJ67" s="227"/>
      <c r="BK67" s="374">
        <f t="shared" si="9"/>
        <v>0</v>
      </c>
      <c r="BL67" s="285">
        <f t="shared" si="10"/>
        <v>0</v>
      </c>
      <c r="BM67" s="284">
        <f t="shared" si="11"/>
        <v>0</v>
      </c>
      <c r="BN67" s="285">
        <f t="shared" si="12"/>
        <v>0</v>
      </c>
      <c r="BO67" s="4"/>
      <c r="BP67" s="4"/>
      <c r="BQ67" s="167">
        <v>160</v>
      </c>
      <c r="BR67" s="335"/>
      <c r="BS67" s="180"/>
      <c r="BT67" s="167">
        <v>160</v>
      </c>
      <c r="BU67" s="335"/>
      <c r="BV67" s="180"/>
      <c r="BW67" s="167">
        <v>160</v>
      </c>
      <c r="BX67" s="335"/>
      <c r="BY67" s="180"/>
      <c r="BZ67" s="167">
        <v>160</v>
      </c>
      <c r="CA67" s="335"/>
      <c r="CB67" s="180"/>
      <c r="CC67" s="167">
        <v>160</v>
      </c>
      <c r="CD67" s="335"/>
      <c r="CE67" s="180"/>
      <c r="CF67" s="167">
        <v>160</v>
      </c>
      <c r="CG67" s="335"/>
      <c r="CH67" s="180"/>
      <c r="CI67" s="167">
        <v>160</v>
      </c>
      <c r="CJ67" s="335"/>
      <c r="CK67" s="180"/>
      <c r="CL67" s="167">
        <v>160</v>
      </c>
      <c r="CM67" s="335"/>
      <c r="CN67" s="180"/>
      <c r="CO67" s="282">
        <f t="shared" si="13"/>
        <v>0</v>
      </c>
      <c r="CP67" s="283">
        <f t="shared" si="14"/>
        <v>0</v>
      </c>
      <c r="CQ67" s="284">
        <f t="shared" si="15"/>
        <v>0</v>
      </c>
      <c r="CR67" s="285">
        <f t="shared" si="16"/>
        <v>0</v>
      </c>
      <c r="CS67" s="4"/>
      <c r="CT67" s="4"/>
      <c r="CU67" s="167">
        <v>160</v>
      </c>
      <c r="CV67" s="335"/>
      <c r="CW67" s="180"/>
      <c r="CX67" s="167">
        <v>160</v>
      </c>
      <c r="CY67" s="335"/>
      <c r="CZ67" s="180"/>
      <c r="DA67" s="167">
        <v>160</v>
      </c>
      <c r="DB67" s="335"/>
      <c r="DC67" s="180"/>
      <c r="DD67" s="167">
        <v>160</v>
      </c>
      <c r="DE67" s="335"/>
      <c r="DF67" s="180"/>
      <c r="DG67" s="167">
        <v>160</v>
      </c>
      <c r="DH67" s="335"/>
      <c r="DI67" s="180"/>
      <c r="DJ67" s="167">
        <v>160</v>
      </c>
      <c r="DK67" s="335"/>
      <c r="DL67" s="180"/>
      <c r="DM67" s="167">
        <v>160</v>
      </c>
      <c r="DN67" s="335"/>
      <c r="DO67" s="180"/>
      <c r="DP67" s="167">
        <v>160</v>
      </c>
      <c r="DQ67" s="335"/>
      <c r="DR67" s="180"/>
      <c r="DS67" s="282">
        <f t="shared" si="17"/>
        <v>0</v>
      </c>
      <c r="DT67" s="283">
        <f t="shared" si="18"/>
        <v>0</v>
      </c>
      <c r="DU67" s="284">
        <f t="shared" si="19"/>
        <v>0</v>
      </c>
      <c r="DV67" s="285">
        <f t="shared" si="20"/>
        <v>0</v>
      </c>
      <c r="DW67" s="4"/>
      <c r="DX67" s="4"/>
      <c r="DY67" s="167">
        <v>160</v>
      </c>
      <c r="DZ67" s="335"/>
      <c r="EA67" s="180"/>
      <c r="EB67" s="167">
        <v>160</v>
      </c>
      <c r="EC67" s="335"/>
      <c r="ED67" s="180"/>
      <c r="EE67" s="167">
        <v>160</v>
      </c>
      <c r="EF67" s="335"/>
      <c r="EG67" s="180"/>
      <c r="EH67" s="167">
        <v>160</v>
      </c>
      <c r="EI67" s="335"/>
      <c r="EJ67" s="180"/>
      <c r="EK67" s="167">
        <v>160</v>
      </c>
      <c r="EL67" s="335"/>
      <c r="EM67" s="180"/>
      <c r="EN67" s="167">
        <v>160</v>
      </c>
      <c r="EO67" s="335"/>
      <c r="EP67" s="180"/>
      <c r="EQ67" s="167">
        <v>160</v>
      </c>
      <c r="ER67" s="335"/>
      <c r="ES67" s="180"/>
      <c r="ET67" s="167">
        <v>160</v>
      </c>
      <c r="EU67" s="335"/>
      <c r="EV67" s="180"/>
      <c r="EW67" s="282">
        <f t="shared" si="21"/>
        <v>0</v>
      </c>
      <c r="EX67" s="283">
        <f t="shared" si="22"/>
        <v>0</v>
      </c>
      <c r="EY67" s="284">
        <f t="shared" si="23"/>
        <v>0</v>
      </c>
      <c r="EZ67" s="285">
        <f t="shared" si="24"/>
        <v>0</v>
      </c>
      <c r="FA67" s="4"/>
      <c r="FB67" s="4"/>
      <c r="FC67" s="167">
        <v>160</v>
      </c>
      <c r="FD67" s="335"/>
      <c r="FE67" s="180"/>
      <c r="FF67" s="167">
        <v>160</v>
      </c>
      <c r="FG67" s="335"/>
      <c r="FH67" s="180"/>
      <c r="FI67" s="167">
        <v>160</v>
      </c>
      <c r="FJ67" s="335"/>
      <c r="FK67" s="180"/>
      <c r="FL67" s="167">
        <v>160</v>
      </c>
      <c r="FM67" s="335"/>
      <c r="FN67" s="180"/>
      <c r="FO67" s="167">
        <v>160</v>
      </c>
      <c r="FP67" s="335"/>
      <c r="FQ67" s="180"/>
      <c r="FR67" s="167">
        <v>160</v>
      </c>
      <c r="FS67" s="335"/>
      <c r="FT67" s="180"/>
      <c r="FU67" s="167">
        <v>160</v>
      </c>
      <c r="FV67" s="335"/>
      <c r="FW67" s="180"/>
      <c r="FX67" s="167">
        <v>160</v>
      </c>
      <c r="FY67" s="335"/>
      <c r="FZ67" s="180"/>
      <c r="GA67" s="282">
        <f t="shared" si="25"/>
        <v>0</v>
      </c>
      <c r="GB67" s="283">
        <f t="shared" si="26"/>
        <v>0</v>
      </c>
      <c r="GC67" s="284">
        <f t="shared" si="27"/>
        <v>0</v>
      </c>
      <c r="GD67" s="285">
        <f t="shared" si="28"/>
        <v>0</v>
      </c>
      <c r="GE67" s="4"/>
      <c r="GF67" s="4"/>
      <c r="GG67" s="167">
        <v>160</v>
      </c>
      <c r="GH67" s="335"/>
      <c r="GI67" s="180"/>
      <c r="GJ67" s="167">
        <v>160</v>
      </c>
      <c r="GK67" s="335"/>
      <c r="GL67" s="180"/>
      <c r="GM67" s="167">
        <v>160</v>
      </c>
      <c r="GN67" s="335"/>
      <c r="GO67" s="180"/>
      <c r="GP67" s="167">
        <v>160</v>
      </c>
      <c r="GQ67" s="335"/>
      <c r="GR67" s="180"/>
      <c r="GS67" s="167">
        <v>160</v>
      </c>
      <c r="GT67" s="335"/>
      <c r="GU67" s="180"/>
      <c r="GV67" s="167">
        <v>160</v>
      </c>
      <c r="GW67" s="335"/>
      <c r="GX67" s="180"/>
      <c r="GY67" s="167">
        <v>160</v>
      </c>
      <c r="GZ67" s="335"/>
      <c r="HA67" s="180"/>
      <c r="HB67" s="167">
        <v>160</v>
      </c>
      <c r="HC67" s="335"/>
      <c r="HD67" s="180"/>
      <c r="HE67" s="282">
        <f t="shared" si="29"/>
        <v>0</v>
      </c>
      <c r="HF67" s="283">
        <f t="shared" si="30"/>
        <v>0</v>
      </c>
      <c r="HG67" s="284">
        <f t="shared" si="31"/>
        <v>0</v>
      </c>
      <c r="HH67" s="285">
        <f t="shared" si="32"/>
        <v>0</v>
      </c>
      <c r="HI67" s="4"/>
      <c r="HJ67" s="4"/>
      <c r="HK67" s="167">
        <v>160</v>
      </c>
      <c r="HL67" s="335"/>
      <c r="HM67" s="180"/>
      <c r="HN67" s="167">
        <v>160</v>
      </c>
      <c r="HO67" s="335"/>
      <c r="HP67" s="180"/>
      <c r="HQ67" s="167">
        <v>160</v>
      </c>
      <c r="HR67" s="335"/>
      <c r="HS67" s="180"/>
      <c r="HT67" s="167">
        <v>160</v>
      </c>
      <c r="HU67" s="335"/>
      <c r="HV67" s="180"/>
      <c r="HW67" s="167">
        <v>160</v>
      </c>
      <c r="HX67" s="335"/>
      <c r="HY67" s="180"/>
      <c r="HZ67" s="167">
        <v>160</v>
      </c>
      <c r="IA67" s="335"/>
      <c r="IB67" s="180"/>
      <c r="IC67" s="167">
        <v>160</v>
      </c>
      <c r="ID67" s="335"/>
      <c r="IE67" s="180"/>
      <c r="IF67" s="167">
        <v>160</v>
      </c>
      <c r="IG67" s="335"/>
      <c r="IH67" s="180"/>
      <c r="II67" s="282">
        <f t="shared" si="33"/>
        <v>0</v>
      </c>
      <c r="IJ67" s="283">
        <f t="shared" si="34"/>
        <v>0</v>
      </c>
      <c r="IK67" s="284">
        <f t="shared" si="35"/>
        <v>0</v>
      </c>
      <c r="IL67" s="285">
        <f t="shared" si="36"/>
        <v>0</v>
      </c>
      <c r="IM67" s="4"/>
      <c r="IN67" s="4"/>
      <c r="IO67" s="167">
        <v>160</v>
      </c>
      <c r="IP67" s="335"/>
      <c r="IQ67" s="180"/>
      <c r="IR67" s="167">
        <v>160</v>
      </c>
      <c r="IS67" s="335"/>
      <c r="IT67" s="180"/>
      <c r="IU67" s="167">
        <v>160</v>
      </c>
      <c r="IV67" s="335"/>
      <c r="IW67" s="180"/>
      <c r="IX67" s="167">
        <v>160</v>
      </c>
      <c r="IY67" s="335"/>
      <c r="IZ67" s="180"/>
      <c r="JA67" s="167">
        <v>160</v>
      </c>
      <c r="JB67" s="335"/>
      <c r="JC67" s="180"/>
      <c r="JD67" s="167">
        <v>160</v>
      </c>
      <c r="JE67" s="335"/>
      <c r="JF67" s="180"/>
      <c r="JG67" s="167">
        <v>160</v>
      </c>
      <c r="JH67" s="335"/>
      <c r="JI67" s="180"/>
      <c r="JJ67" s="167">
        <v>160</v>
      </c>
      <c r="JK67" s="335"/>
      <c r="JL67" s="180"/>
      <c r="JM67" s="282">
        <f t="shared" si="37"/>
        <v>0</v>
      </c>
      <c r="JN67" s="283">
        <f t="shared" si="38"/>
        <v>0</v>
      </c>
      <c r="JO67" s="284">
        <f t="shared" si="39"/>
        <v>0</v>
      </c>
      <c r="JP67" s="285">
        <f t="shared" si="40"/>
        <v>0</v>
      </c>
      <c r="JQ67" s="4"/>
      <c r="JR67" s="4"/>
      <c r="JS67" s="167">
        <v>160</v>
      </c>
      <c r="JT67" s="335"/>
      <c r="JU67" s="180"/>
      <c r="JV67" s="167">
        <v>160</v>
      </c>
      <c r="JW67" s="335"/>
      <c r="JX67" s="180"/>
      <c r="JY67" s="167">
        <v>160</v>
      </c>
      <c r="JZ67" s="335"/>
      <c r="KA67" s="180"/>
      <c r="KB67" s="167">
        <v>160</v>
      </c>
      <c r="KC67" s="335"/>
      <c r="KD67" s="180"/>
      <c r="KE67" s="167">
        <v>160</v>
      </c>
      <c r="KF67" s="335"/>
      <c r="KG67" s="180"/>
      <c r="KH67" s="167">
        <v>160</v>
      </c>
      <c r="KI67" s="335"/>
      <c r="KJ67" s="180"/>
      <c r="KK67" s="167">
        <v>160</v>
      </c>
      <c r="KL67" s="335"/>
      <c r="KM67" s="180"/>
      <c r="KN67" s="167">
        <v>160</v>
      </c>
      <c r="KO67" s="335"/>
      <c r="KP67" s="180"/>
      <c r="KQ67" s="282">
        <f t="shared" si="41"/>
        <v>0</v>
      </c>
      <c r="KR67" s="283">
        <f t="shared" si="42"/>
        <v>0</v>
      </c>
      <c r="KS67" s="284">
        <f t="shared" si="43"/>
        <v>0</v>
      </c>
      <c r="KT67" s="285">
        <f t="shared" si="44"/>
        <v>0</v>
      </c>
      <c r="KU67" s="4"/>
      <c r="KV67" s="4"/>
      <c r="KW67" s="287" t="s">
        <v>300</v>
      </c>
      <c r="KX67" s="365">
        <v>160</v>
      </c>
      <c r="KY67" s="335"/>
      <c r="KZ67" s="180"/>
      <c r="LA67" s="282">
        <f t="shared" si="45"/>
        <v>0</v>
      </c>
      <c r="LB67" s="285">
        <f t="shared" si="53"/>
        <v>0</v>
      </c>
      <c r="LC67" s="284">
        <f t="shared" si="46"/>
        <v>0</v>
      </c>
      <c r="LD67" s="285">
        <f t="shared" si="54"/>
        <v>0</v>
      </c>
      <c r="LE67" s="297"/>
      <c r="LF67" s="4"/>
      <c r="LG67" s="4"/>
      <c r="LH67" s="278">
        <f t="shared" si="55"/>
        <v>0</v>
      </c>
      <c r="LI67" s="279">
        <f t="shared" si="56"/>
        <v>0</v>
      </c>
      <c r="LJ67" s="284">
        <f t="shared" si="57"/>
        <v>0</v>
      </c>
      <c r="LK67" s="285">
        <f t="shared" si="58"/>
        <v>0</v>
      </c>
      <c r="LL67" s="280">
        <f t="shared" si="59"/>
        <v>0</v>
      </c>
      <c r="LM67" s="281">
        <f t="shared" si="60"/>
        <v>0</v>
      </c>
      <c r="LN67" s="284">
        <f t="shared" si="61"/>
        <v>0</v>
      </c>
      <c r="LO67" s="283">
        <f t="shared" si="62"/>
        <v>0</v>
      </c>
      <c r="LP67" s="420">
        <f t="shared" si="48"/>
        <v>0</v>
      </c>
      <c r="LQ67" s="382">
        <f t="shared" si="49"/>
        <v>0</v>
      </c>
      <c r="LR67" s="423" t="s">
        <v>343</v>
      </c>
      <c r="LS67" s="387" t="s">
        <v>343</v>
      </c>
      <c r="LT67" s="420">
        <f t="shared" si="50"/>
        <v>0</v>
      </c>
      <c r="LU67" s="382">
        <f t="shared" si="51"/>
        <v>0</v>
      </c>
      <c r="LX67" s="4"/>
    </row>
    <row r="68" spans="1:342" s="28" customFormat="1" ht="15" hidden="1" customHeight="1" x14ac:dyDescent="0.25">
      <c r="A68" s="26"/>
      <c r="B68" s="121"/>
      <c r="C68" s="604"/>
      <c r="D68" s="605"/>
      <c r="E68" s="609"/>
      <c r="F68" s="607"/>
      <c r="G68" s="608"/>
      <c r="H68" s="122"/>
      <c r="I68" s="115">
        <f>INT(ROUND(F68,2)*(IF(RIGHT(G68,1)="*",data!$J$3*H68+(IF(H68&gt;0, data!$K$3,0)),(IF(G68&gt;0,data!$J$3*RIGHT(G68,5)+data!$K$3,0)))))</f>
        <v>0</v>
      </c>
      <c r="J68" s="115"/>
      <c r="K68" s="560"/>
      <c r="L68" s="553"/>
      <c r="M68" s="115">
        <f>INT(ROUND(F68,2)*(IF(J68&gt;0,(IF(K68="ano",data!$J$6,0)),0)))</f>
        <v>0</v>
      </c>
      <c r="N68" s="117"/>
      <c r="O68" s="126"/>
      <c r="P68" s="26"/>
      <c r="Q68" s="119" t="str">
        <f t="shared" si="63"/>
        <v/>
      </c>
      <c r="R68" s="120" t="s">
        <v>343</v>
      </c>
      <c r="S68" s="391" t="str">
        <f t="shared" si="64"/>
        <v/>
      </c>
      <c r="V68" s="26">
        <f>IF(OR(G68=data!$I$18,G68=data!$I$19,G68=data!$I$20,G68=data!$I$21,G68=data!$I$22,G68=data!$I$23,G68=data!$I$24,G68=data!$I$25,G68=data!$I$26,G68=data!$I$27,G68=data!$I$28,G68=data!$I$29,G68=data!$I$30,G68=data!$I$31,G68=data!$I$32,G68=data!$I$33,G68=data!$I$34,G68=data!$I$35,G68=data!$I$36,G68=data!$I$37,G68=data!$I$38,G68=data!$I$39,G68=data!$I$40,G68=data!$I$41,G68=data!$I$42,G68=data!$I$43,G68=data!$I$44),1,0)</f>
        <v>0</v>
      </c>
      <c r="W68" s="26"/>
      <c r="X68" s="176" t="s">
        <v>300</v>
      </c>
      <c r="Y68" s="10"/>
      <c r="Z68" s="10"/>
      <c r="AA68" s="578">
        <v>160</v>
      </c>
      <c r="AB68" s="579"/>
      <c r="AC68" s="580"/>
      <c r="AD68" s="578">
        <v>160</v>
      </c>
      <c r="AE68" s="579"/>
      <c r="AF68" s="580"/>
      <c r="AG68" s="578">
        <v>160</v>
      </c>
      <c r="AH68" s="579"/>
      <c r="AI68" s="580"/>
      <c r="AJ68" s="578">
        <v>160</v>
      </c>
      <c r="AK68" s="579"/>
      <c r="AL68" s="580"/>
      <c r="AM68" s="578">
        <v>160</v>
      </c>
      <c r="AN68" s="579"/>
      <c r="AO68" s="580"/>
      <c r="AP68" s="578">
        <v>160</v>
      </c>
      <c r="AQ68" s="579"/>
      <c r="AR68" s="580"/>
      <c r="AS68" s="578">
        <v>160</v>
      </c>
      <c r="AT68" s="579"/>
      <c r="AU68" s="580"/>
      <c r="AV68" s="578">
        <v>160</v>
      </c>
      <c r="AW68" s="579"/>
      <c r="AX68" s="580"/>
      <c r="AY68" s="578">
        <v>160</v>
      </c>
      <c r="AZ68" s="579"/>
      <c r="BA68" s="580"/>
      <c r="BB68" s="578">
        <v>160</v>
      </c>
      <c r="BC68" s="579"/>
      <c r="BD68" s="580"/>
      <c r="BE68" s="578">
        <v>160</v>
      </c>
      <c r="BF68" s="579"/>
      <c r="BG68" s="580"/>
      <c r="BH68" s="578">
        <v>160</v>
      </c>
      <c r="BI68" s="579"/>
      <c r="BJ68" s="580"/>
      <c r="BK68" s="374">
        <f t="shared" si="9"/>
        <v>0</v>
      </c>
      <c r="BL68" s="285">
        <f t="shared" si="10"/>
        <v>0</v>
      </c>
      <c r="BM68" s="284">
        <f t="shared" si="11"/>
        <v>0</v>
      </c>
      <c r="BN68" s="285">
        <f t="shared" si="12"/>
        <v>0</v>
      </c>
      <c r="BO68" s="23"/>
      <c r="BP68" s="23"/>
      <c r="BQ68" s="177">
        <v>160</v>
      </c>
      <c r="BR68" s="591"/>
      <c r="BS68" s="178"/>
      <c r="BT68" s="177">
        <v>160</v>
      </c>
      <c r="BU68" s="591"/>
      <c r="BV68" s="178"/>
      <c r="BW68" s="177">
        <v>160</v>
      </c>
      <c r="BX68" s="591"/>
      <c r="BY68" s="178"/>
      <c r="BZ68" s="177">
        <v>160</v>
      </c>
      <c r="CA68" s="591"/>
      <c r="CB68" s="178"/>
      <c r="CC68" s="177">
        <v>160</v>
      </c>
      <c r="CD68" s="591"/>
      <c r="CE68" s="178"/>
      <c r="CF68" s="177">
        <v>160</v>
      </c>
      <c r="CG68" s="591"/>
      <c r="CH68" s="178"/>
      <c r="CI68" s="177">
        <v>160</v>
      </c>
      <c r="CJ68" s="591"/>
      <c r="CK68" s="178"/>
      <c r="CL68" s="177">
        <v>160</v>
      </c>
      <c r="CM68" s="591"/>
      <c r="CN68" s="178"/>
      <c r="CO68" s="282">
        <f t="shared" si="13"/>
        <v>0</v>
      </c>
      <c r="CP68" s="283">
        <f t="shared" si="14"/>
        <v>0</v>
      </c>
      <c r="CQ68" s="284">
        <f t="shared" si="15"/>
        <v>0</v>
      </c>
      <c r="CR68" s="285">
        <f t="shared" si="16"/>
        <v>0</v>
      </c>
      <c r="CS68" s="23"/>
      <c r="CT68" s="23"/>
      <c r="CU68" s="177">
        <v>160</v>
      </c>
      <c r="CV68" s="591"/>
      <c r="CW68" s="178"/>
      <c r="CX68" s="177">
        <v>160</v>
      </c>
      <c r="CY68" s="591"/>
      <c r="CZ68" s="178"/>
      <c r="DA68" s="177">
        <v>160</v>
      </c>
      <c r="DB68" s="591"/>
      <c r="DC68" s="178"/>
      <c r="DD68" s="177">
        <v>160</v>
      </c>
      <c r="DE68" s="591"/>
      <c r="DF68" s="178"/>
      <c r="DG68" s="177">
        <v>160</v>
      </c>
      <c r="DH68" s="591"/>
      <c r="DI68" s="178"/>
      <c r="DJ68" s="177">
        <v>160</v>
      </c>
      <c r="DK68" s="591"/>
      <c r="DL68" s="178"/>
      <c r="DM68" s="177">
        <v>160</v>
      </c>
      <c r="DN68" s="591"/>
      <c r="DO68" s="178"/>
      <c r="DP68" s="177">
        <v>160</v>
      </c>
      <c r="DQ68" s="591"/>
      <c r="DR68" s="178"/>
      <c r="DS68" s="282">
        <f t="shared" si="17"/>
        <v>0</v>
      </c>
      <c r="DT68" s="283">
        <f t="shared" si="18"/>
        <v>0</v>
      </c>
      <c r="DU68" s="284">
        <f t="shared" si="19"/>
        <v>0</v>
      </c>
      <c r="DV68" s="285">
        <f t="shared" si="20"/>
        <v>0</v>
      </c>
      <c r="DW68" s="23"/>
      <c r="DX68" s="23"/>
      <c r="DY68" s="177">
        <v>160</v>
      </c>
      <c r="DZ68" s="591"/>
      <c r="EA68" s="178"/>
      <c r="EB68" s="177">
        <v>160</v>
      </c>
      <c r="EC68" s="591"/>
      <c r="ED68" s="178"/>
      <c r="EE68" s="177">
        <v>160</v>
      </c>
      <c r="EF68" s="591"/>
      <c r="EG68" s="178"/>
      <c r="EH68" s="177">
        <v>160</v>
      </c>
      <c r="EI68" s="591"/>
      <c r="EJ68" s="178"/>
      <c r="EK68" s="177">
        <v>160</v>
      </c>
      <c r="EL68" s="591"/>
      <c r="EM68" s="178"/>
      <c r="EN68" s="177">
        <v>160</v>
      </c>
      <c r="EO68" s="591"/>
      <c r="EP68" s="178"/>
      <c r="EQ68" s="177">
        <v>160</v>
      </c>
      <c r="ER68" s="591"/>
      <c r="ES68" s="178"/>
      <c r="ET68" s="177">
        <v>160</v>
      </c>
      <c r="EU68" s="591"/>
      <c r="EV68" s="178"/>
      <c r="EW68" s="282">
        <f t="shared" si="21"/>
        <v>0</v>
      </c>
      <c r="EX68" s="283">
        <f t="shared" si="22"/>
        <v>0</v>
      </c>
      <c r="EY68" s="284">
        <f t="shared" si="23"/>
        <v>0</v>
      </c>
      <c r="EZ68" s="285">
        <f t="shared" si="24"/>
        <v>0</v>
      </c>
      <c r="FA68" s="23"/>
      <c r="FB68" s="23"/>
      <c r="FC68" s="177">
        <v>160</v>
      </c>
      <c r="FD68" s="591"/>
      <c r="FE68" s="178"/>
      <c r="FF68" s="177">
        <v>160</v>
      </c>
      <c r="FG68" s="591"/>
      <c r="FH68" s="178"/>
      <c r="FI68" s="177">
        <v>160</v>
      </c>
      <c r="FJ68" s="591"/>
      <c r="FK68" s="178"/>
      <c r="FL68" s="177">
        <v>160</v>
      </c>
      <c r="FM68" s="591"/>
      <c r="FN68" s="178"/>
      <c r="FO68" s="177">
        <v>160</v>
      </c>
      <c r="FP68" s="591"/>
      <c r="FQ68" s="178"/>
      <c r="FR68" s="177">
        <v>160</v>
      </c>
      <c r="FS68" s="591"/>
      <c r="FT68" s="178"/>
      <c r="FU68" s="177">
        <v>160</v>
      </c>
      <c r="FV68" s="591"/>
      <c r="FW68" s="178"/>
      <c r="FX68" s="177">
        <v>160</v>
      </c>
      <c r="FY68" s="591"/>
      <c r="FZ68" s="178"/>
      <c r="GA68" s="282">
        <f t="shared" si="25"/>
        <v>0</v>
      </c>
      <c r="GB68" s="283">
        <f t="shared" si="26"/>
        <v>0</v>
      </c>
      <c r="GC68" s="284">
        <f t="shared" si="27"/>
        <v>0</v>
      </c>
      <c r="GD68" s="285">
        <f t="shared" si="28"/>
        <v>0</v>
      </c>
      <c r="GE68" s="23"/>
      <c r="GF68" s="23"/>
      <c r="GG68" s="177">
        <v>160</v>
      </c>
      <c r="GH68" s="591"/>
      <c r="GI68" s="178"/>
      <c r="GJ68" s="177">
        <v>160</v>
      </c>
      <c r="GK68" s="591"/>
      <c r="GL68" s="178"/>
      <c r="GM68" s="177">
        <v>160</v>
      </c>
      <c r="GN68" s="591"/>
      <c r="GO68" s="178"/>
      <c r="GP68" s="177">
        <v>160</v>
      </c>
      <c r="GQ68" s="591"/>
      <c r="GR68" s="178"/>
      <c r="GS68" s="177">
        <v>160</v>
      </c>
      <c r="GT68" s="591"/>
      <c r="GU68" s="178"/>
      <c r="GV68" s="177">
        <v>160</v>
      </c>
      <c r="GW68" s="591"/>
      <c r="GX68" s="178"/>
      <c r="GY68" s="177">
        <v>160</v>
      </c>
      <c r="GZ68" s="591"/>
      <c r="HA68" s="178"/>
      <c r="HB68" s="177">
        <v>160</v>
      </c>
      <c r="HC68" s="591"/>
      <c r="HD68" s="178"/>
      <c r="HE68" s="282">
        <f t="shared" si="29"/>
        <v>0</v>
      </c>
      <c r="HF68" s="283">
        <f t="shared" si="30"/>
        <v>0</v>
      </c>
      <c r="HG68" s="284">
        <f t="shared" si="31"/>
        <v>0</v>
      </c>
      <c r="HH68" s="285">
        <f t="shared" si="32"/>
        <v>0</v>
      </c>
      <c r="HI68" s="23"/>
      <c r="HJ68" s="23"/>
      <c r="HK68" s="177">
        <v>160</v>
      </c>
      <c r="HL68" s="591"/>
      <c r="HM68" s="178"/>
      <c r="HN68" s="177">
        <v>160</v>
      </c>
      <c r="HO68" s="591"/>
      <c r="HP68" s="178"/>
      <c r="HQ68" s="177">
        <v>160</v>
      </c>
      <c r="HR68" s="591"/>
      <c r="HS68" s="178"/>
      <c r="HT68" s="177">
        <v>160</v>
      </c>
      <c r="HU68" s="591"/>
      <c r="HV68" s="178"/>
      <c r="HW68" s="177">
        <v>160</v>
      </c>
      <c r="HX68" s="591"/>
      <c r="HY68" s="178"/>
      <c r="HZ68" s="177">
        <v>160</v>
      </c>
      <c r="IA68" s="591"/>
      <c r="IB68" s="178"/>
      <c r="IC68" s="177">
        <v>160</v>
      </c>
      <c r="ID68" s="591"/>
      <c r="IE68" s="178"/>
      <c r="IF68" s="177">
        <v>160</v>
      </c>
      <c r="IG68" s="591"/>
      <c r="IH68" s="178"/>
      <c r="II68" s="282">
        <f t="shared" si="33"/>
        <v>0</v>
      </c>
      <c r="IJ68" s="283">
        <f t="shared" si="34"/>
        <v>0</v>
      </c>
      <c r="IK68" s="284">
        <f t="shared" si="35"/>
        <v>0</v>
      </c>
      <c r="IL68" s="285">
        <f t="shared" si="36"/>
        <v>0</v>
      </c>
      <c r="IM68" s="23"/>
      <c r="IN68" s="23"/>
      <c r="IO68" s="177">
        <v>160</v>
      </c>
      <c r="IP68" s="591"/>
      <c r="IQ68" s="178"/>
      <c r="IR68" s="177">
        <v>160</v>
      </c>
      <c r="IS68" s="591"/>
      <c r="IT68" s="178"/>
      <c r="IU68" s="177">
        <v>160</v>
      </c>
      <c r="IV68" s="591"/>
      <c r="IW68" s="178"/>
      <c r="IX68" s="177">
        <v>160</v>
      </c>
      <c r="IY68" s="591"/>
      <c r="IZ68" s="178"/>
      <c r="JA68" s="177">
        <v>160</v>
      </c>
      <c r="JB68" s="591"/>
      <c r="JC68" s="178"/>
      <c r="JD68" s="177">
        <v>160</v>
      </c>
      <c r="JE68" s="591"/>
      <c r="JF68" s="178"/>
      <c r="JG68" s="177">
        <v>160</v>
      </c>
      <c r="JH68" s="591"/>
      <c r="JI68" s="178"/>
      <c r="JJ68" s="177">
        <v>160</v>
      </c>
      <c r="JK68" s="591"/>
      <c r="JL68" s="178"/>
      <c r="JM68" s="282">
        <f t="shared" si="37"/>
        <v>0</v>
      </c>
      <c r="JN68" s="283">
        <f t="shared" si="38"/>
        <v>0</v>
      </c>
      <c r="JO68" s="284">
        <f t="shared" si="39"/>
        <v>0</v>
      </c>
      <c r="JP68" s="285">
        <f t="shared" si="40"/>
        <v>0</v>
      </c>
      <c r="JQ68" s="23"/>
      <c r="JR68" s="23"/>
      <c r="JS68" s="177">
        <v>160</v>
      </c>
      <c r="JT68" s="591"/>
      <c r="JU68" s="178"/>
      <c r="JV68" s="177">
        <v>160</v>
      </c>
      <c r="JW68" s="591"/>
      <c r="JX68" s="178"/>
      <c r="JY68" s="177">
        <v>160</v>
      </c>
      <c r="JZ68" s="591"/>
      <c r="KA68" s="178"/>
      <c r="KB68" s="177">
        <v>160</v>
      </c>
      <c r="KC68" s="591"/>
      <c r="KD68" s="178"/>
      <c r="KE68" s="177">
        <v>160</v>
      </c>
      <c r="KF68" s="591"/>
      <c r="KG68" s="178"/>
      <c r="KH68" s="177">
        <v>160</v>
      </c>
      <c r="KI68" s="591"/>
      <c r="KJ68" s="178"/>
      <c r="KK68" s="177">
        <v>160</v>
      </c>
      <c r="KL68" s="591"/>
      <c r="KM68" s="178"/>
      <c r="KN68" s="177">
        <v>160</v>
      </c>
      <c r="KO68" s="591"/>
      <c r="KP68" s="178"/>
      <c r="KQ68" s="282">
        <f t="shared" si="41"/>
        <v>0</v>
      </c>
      <c r="KR68" s="283">
        <f t="shared" si="42"/>
        <v>0</v>
      </c>
      <c r="KS68" s="284">
        <f t="shared" si="43"/>
        <v>0</v>
      </c>
      <c r="KT68" s="285">
        <f t="shared" si="44"/>
        <v>0</v>
      </c>
      <c r="KU68" s="23"/>
      <c r="KV68" s="23"/>
      <c r="KW68" s="589" t="s">
        <v>300</v>
      </c>
      <c r="KX68" s="595">
        <v>160</v>
      </c>
      <c r="KY68" s="591"/>
      <c r="KZ68" s="178"/>
      <c r="LA68" s="282">
        <f t="shared" si="45"/>
        <v>0</v>
      </c>
      <c r="LB68" s="285">
        <f t="shared" si="53"/>
        <v>0</v>
      </c>
      <c r="LC68" s="284">
        <f t="shared" si="46"/>
        <v>0</v>
      </c>
      <c r="LD68" s="285">
        <f t="shared" si="54"/>
        <v>0</v>
      </c>
      <c r="LE68" s="592"/>
      <c r="LF68" s="23"/>
      <c r="LG68" s="23"/>
      <c r="LH68" s="278">
        <f t="shared" si="55"/>
        <v>0</v>
      </c>
      <c r="LI68" s="279">
        <f t="shared" si="56"/>
        <v>0</v>
      </c>
      <c r="LJ68" s="284">
        <f t="shared" si="57"/>
        <v>0</v>
      </c>
      <c r="LK68" s="285">
        <f t="shared" si="58"/>
        <v>0</v>
      </c>
      <c r="LL68" s="280">
        <f t="shared" si="59"/>
        <v>0</v>
      </c>
      <c r="LM68" s="281">
        <f t="shared" si="60"/>
        <v>0</v>
      </c>
      <c r="LN68" s="284">
        <f t="shared" si="61"/>
        <v>0</v>
      </c>
      <c r="LO68" s="283">
        <f t="shared" si="62"/>
        <v>0</v>
      </c>
      <c r="LP68" s="420">
        <f t="shared" si="48"/>
        <v>0</v>
      </c>
      <c r="LQ68" s="382">
        <f t="shared" si="49"/>
        <v>0</v>
      </c>
      <c r="LR68" s="423" t="s">
        <v>343</v>
      </c>
      <c r="LS68" s="387" t="s">
        <v>343</v>
      </c>
      <c r="LT68" s="420">
        <f t="shared" si="50"/>
        <v>0</v>
      </c>
      <c r="LU68" s="382">
        <f t="shared" si="51"/>
        <v>0</v>
      </c>
      <c r="LV68" s="26"/>
      <c r="LW68" s="26"/>
      <c r="LX68" s="23"/>
      <c r="MD68" s="26"/>
    </row>
    <row r="69" spans="1:342" s="26" customFormat="1" ht="16.5" customHeight="1" x14ac:dyDescent="0.25">
      <c r="B69" s="121" t="s">
        <v>41</v>
      </c>
      <c r="C69" s="1064"/>
      <c r="D69" s="1065"/>
      <c r="E69" s="327"/>
      <c r="F69" s="328"/>
      <c r="G69" s="329"/>
      <c r="H69" s="125"/>
      <c r="I69" s="115">
        <f>INT(ROUND(F69,2)*(IF(RIGHT(G69,1)="*",data!$J$3*H69+(IF(H69&gt;0, data!$K$3,0)),(IF(G69&gt;0,data!$J$3*RIGHT(G69,5)+data!$K$3,0)))))</f>
        <v>0</v>
      </c>
      <c r="J69" s="115">
        <f>IF(E69&gt;0,I69*E69,0)</f>
        <v>0</v>
      </c>
      <c r="K69" s="323"/>
      <c r="L69" s="322"/>
      <c r="M69" s="115">
        <f>INT(ROUND(F69,2)*(IF(J69&gt;0,(IF(K69="ano",data!$J$6,0)),0)))</f>
        <v>0</v>
      </c>
      <c r="N69" s="117">
        <f>IF(L69&gt;E69,M69*E69,M69*L69)</f>
        <v>0</v>
      </c>
      <c r="O69" s="126">
        <f>J69+N69</f>
        <v>0</v>
      </c>
      <c r="Q69" s="119" t="str">
        <f t="shared" si="63"/>
        <v/>
      </c>
      <c r="R69" s="120" t="s">
        <v>343</v>
      </c>
      <c r="S69" s="391" t="str">
        <f t="shared" si="64"/>
        <v/>
      </c>
      <c r="T69" s="26">
        <f>IF(O69&gt;0,IF(ISTEXT(C69)=TRUE,0,1),0)</f>
        <v>0</v>
      </c>
      <c r="U69" s="26">
        <f>IF(H69&gt;0,IF(RIGHT(G69,1)="*",0,1),0)</f>
        <v>0</v>
      </c>
      <c r="V69" s="26">
        <f>IF(OR(G69=data!$I$18,G69=data!$I$19,G69=data!$I$20,G69=data!$I$21,G69=data!$I$22,G69=data!$I$23,G69=data!$I$24,G69=data!$I$25,G69=data!$I$26,G69=data!$I$27,G69=data!$I$28,G69=data!$I$29,G69=data!$I$30,G69=data!$I$31,G69=data!$I$32,G69=data!$I$33,G69=data!$I$34,G69=data!$I$35,G69=data!$I$36,G69=data!$I$37,G69=data!$I$38,G69=data!$I$39,G69=data!$I$40,G69=data!$I$41,G69=data!$I$42,G69=data!$I$43,G69=data!$I$44),1,0)</f>
        <v>0</v>
      </c>
      <c r="X69" s="179" t="s">
        <v>300</v>
      </c>
      <c r="Y69" s="10"/>
      <c r="Z69" s="10"/>
      <c r="AA69" s="171">
        <v>160</v>
      </c>
      <c r="AB69" s="336"/>
      <c r="AC69" s="227"/>
      <c r="AD69" s="171">
        <v>160</v>
      </c>
      <c r="AE69" s="336"/>
      <c r="AF69" s="227"/>
      <c r="AG69" s="171">
        <v>160</v>
      </c>
      <c r="AH69" s="336"/>
      <c r="AI69" s="227"/>
      <c r="AJ69" s="171">
        <v>160</v>
      </c>
      <c r="AK69" s="336"/>
      <c r="AL69" s="227"/>
      <c r="AM69" s="171">
        <v>160</v>
      </c>
      <c r="AN69" s="336"/>
      <c r="AO69" s="227"/>
      <c r="AP69" s="171">
        <v>160</v>
      </c>
      <c r="AQ69" s="336"/>
      <c r="AR69" s="227"/>
      <c r="AS69" s="171">
        <v>160</v>
      </c>
      <c r="AT69" s="336"/>
      <c r="AU69" s="227"/>
      <c r="AV69" s="171">
        <v>160</v>
      </c>
      <c r="AW69" s="336"/>
      <c r="AX69" s="227"/>
      <c r="AY69" s="171">
        <v>160</v>
      </c>
      <c r="AZ69" s="336"/>
      <c r="BA69" s="227"/>
      <c r="BB69" s="171">
        <v>160</v>
      </c>
      <c r="BC69" s="336"/>
      <c r="BD69" s="227"/>
      <c r="BE69" s="171">
        <v>160</v>
      </c>
      <c r="BF69" s="336"/>
      <c r="BG69" s="227"/>
      <c r="BH69" s="171">
        <v>160</v>
      </c>
      <c r="BI69" s="336"/>
      <c r="BJ69" s="227"/>
      <c r="BK69" s="374">
        <f t="shared" si="9"/>
        <v>0</v>
      </c>
      <c r="BL69" s="285">
        <f t="shared" si="10"/>
        <v>0</v>
      </c>
      <c r="BM69" s="284">
        <f t="shared" si="11"/>
        <v>0</v>
      </c>
      <c r="BN69" s="285">
        <f t="shared" si="12"/>
        <v>0</v>
      </c>
      <c r="BO69" s="4"/>
      <c r="BP69" s="4"/>
      <c r="BQ69" s="167">
        <v>160</v>
      </c>
      <c r="BR69" s="335"/>
      <c r="BS69" s="180"/>
      <c r="BT69" s="167">
        <v>160</v>
      </c>
      <c r="BU69" s="335"/>
      <c r="BV69" s="180"/>
      <c r="BW69" s="167">
        <v>160</v>
      </c>
      <c r="BX69" s="335"/>
      <c r="BY69" s="180"/>
      <c r="BZ69" s="167">
        <v>160</v>
      </c>
      <c r="CA69" s="335"/>
      <c r="CB69" s="180"/>
      <c r="CC69" s="167">
        <v>160</v>
      </c>
      <c r="CD69" s="335"/>
      <c r="CE69" s="180"/>
      <c r="CF69" s="167">
        <v>160</v>
      </c>
      <c r="CG69" s="335"/>
      <c r="CH69" s="180"/>
      <c r="CI69" s="167">
        <v>160</v>
      </c>
      <c r="CJ69" s="335"/>
      <c r="CK69" s="180"/>
      <c r="CL69" s="167">
        <v>160</v>
      </c>
      <c r="CM69" s="335"/>
      <c r="CN69" s="180"/>
      <c r="CO69" s="282">
        <f t="shared" si="13"/>
        <v>0</v>
      </c>
      <c r="CP69" s="283">
        <f t="shared" si="14"/>
        <v>0</v>
      </c>
      <c r="CQ69" s="284">
        <f t="shared" si="15"/>
        <v>0</v>
      </c>
      <c r="CR69" s="285">
        <f t="shared" si="16"/>
        <v>0</v>
      </c>
      <c r="CS69" s="4"/>
      <c r="CT69" s="4"/>
      <c r="CU69" s="167">
        <v>160</v>
      </c>
      <c r="CV69" s="335"/>
      <c r="CW69" s="180"/>
      <c r="CX69" s="167">
        <v>160</v>
      </c>
      <c r="CY69" s="335"/>
      <c r="CZ69" s="180"/>
      <c r="DA69" s="167">
        <v>160</v>
      </c>
      <c r="DB69" s="335"/>
      <c r="DC69" s="180"/>
      <c r="DD69" s="167">
        <v>160</v>
      </c>
      <c r="DE69" s="335"/>
      <c r="DF69" s="180"/>
      <c r="DG69" s="167">
        <v>160</v>
      </c>
      <c r="DH69" s="335"/>
      <c r="DI69" s="180"/>
      <c r="DJ69" s="167">
        <v>160</v>
      </c>
      <c r="DK69" s="335"/>
      <c r="DL69" s="180"/>
      <c r="DM69" s="167">
        <v>160</v>
      </c>
      <c r="DN69" s="335"/>
      <c r="DO69" s="180"/>
      <c r="DP69" s="167">
        <v>160</v>
      </c>
      <c r="DQ69" s="335"/>
      <c r="DR69" s="180"/>
      <c r="DS69" s="282">
        <f t="shared" si="17"/>
        <v>0</v>
      </c>
      <c r="DT69" s="283">
        <f t="shared" si="18"/>
        <v>0</v>
      </c>
      <c r="DU69" s="284">
        <f t="shared" si="19"/>
        <v>0</v>
      </c>
      <c r="DV69" s="285">
        <f t="shared" si="20"/>
        <v>0</v>
      </c>
      <c r="DW69" s="4"/>
      <c r="DX69" s="4"/>
      <c r="DY69" s="167">
        <v>160</v>
      </c>
      <c r="DZ69" s="335"/>
      <c r="EA69" s="180"/>
      <c r="EB69" s="167">
        <v>160</v>
      </c>
      <c r="EC69" s="335"/>
      <c r="ED69" s="180"/>
      <c r="EE69" s="167">
        <v>160</v>
      </c>
      <c r="EF69" s="335"/>
      <c r="EG69" s="180"/>
      <c r="EH69" s="167">
        <v>160</v>
      </c>
      <c r="EI69" s="335"/>
      <c r="EJ69" s="180"/>
      <c r="EK69" s="167">
        <v>160</v>
      </c>
      <c r="EL69" s="335"/>
      <c r="EM69" s="180"/>
      <c r="EN69" s="167">
        <v>160</v>
      </c>
      <c r="EO69" s="335"/>
      <c r="EP69" s="180"/>
      <c r="EQ69" s="167">
        <v>160</v>
      </c>
      <c r="ER69" s="335"/>
      <c r="ES69" s="180"/>
      <c r="ET69" s="167">
        <v>160</v>
      </c>
      <c r="EU69" s="335"/>
      <c r="EV69" s="180"/>
      <c r="EW69" s="282">
        <f t="shared" si="21"/>
        <v>0</v>
      </c>
      <c r="EX69" s="283">
        <f t="shared" si="22"/>
        <v>0</v>
      </c>
      <c r="EY69" s="284">
        <f t="shared" si="23"/>
        <v>0</v>
      </c>
      <c r="EZ69" s="285">
        <f t="shared" si="24"/>
        <v>0</v>
      </c>
      <c r="FA69" s="4"/>
      <c r="FB69" s="4"/>
      <c r="FC69" s="167">
        <v>160</v>
      </c>
      <c r="FD69" s="335"/>
      <c r="FE69" s="180"/>
      <c r="FF69" s="167">
        <v>160</v>
      </c>
      <c r="FG69" s="335"/>
      <c r="FH69" s="180"/>
      <c r="FI69" s="167">
        <v>160</v>
      </c>
      <c r="FJ69" s="335"/>
      <c r="FK69" s="180"/>
      <c r="FL69" s="167">
        <v>160</v>
      </c>
      <c r="FM69" s="335"/>
      <c r="FN69" s="180"/>
      <c r="FO69" s="167">
        <v>160</v>
      </c>
      <c r="FP69" s="335"/>
      <c r="FQ69" s="180"/>
      <c r="FR69" s="167">
        <v>160</v>
      </c>
      <c r="FS69" s="335"/>
      <c r="FT69" s="180"/>
      <c r="FU69" s="167">
        <v>160</v>
      </c>
      <c r="FV69" s="335"/>
      <c r="FW69" s="180"/>
      <c r="FX69" s="167">
        <v>160</v>
      </c>
      <c r="FY69" s="335"/>
      <c r="FZ69" s="180"/>
      <c r="GA69" s="282">
        <f t="shared" si="25"/>
        <v>0</v>
      </c>
      <c r="GB69" s="283">
        <f t="shared" si="26"/>
        <v>0</v>
      </c>
      <c r="GC69" s="284">
        <f t="shared" si="27"/>
        <v>0</v>
      </c>
      <c r="GD69" s="285">
        <f t="shared" si="28"/>
        <v>0</v>
      </c>
      <c r="GE69" s="4"/>
      <c r="GF69" s="4"/>
      <c r="GG69" s="167">
        <v>160</v>
      </c>
      <c r="GH69" s="335"/>
      <c r="GI69" s="180"/>
      <c r="GJ69" s="167">
        <v>160</v>
      </c>
      <c r="GK69" s="335"/>
      <c r="GL69" s="180"/>
      <c r="GM69" s="167">
        <v>160</v>
      </c>
      <c r="GN69" s="335"/>
      <c r="GO69" s="180"/>
      <c r="GP69" s="167">
        <v>160</v>
      </c>
      <c r="GQ69" s="335"/>
      <c r="GR69" s="180"/>
      <c r="GS69" s="167">
        <v>160</v>
      </c>
      <c r="GT69" s="335"/>
      <c r="GU69" s="180"/>
      <c r="GV69" s="167">
        <v>160</v>
      </c>
      <c r="GW69" s="335"/>
      <c r="GX69" s="180"/>
      <c r="GY69" s="167">
        <v>160</v>
      </c>
      <c r="GZ69" s="335"/>
      <c r="HA69" s="180"/>
      <c r="HB69" s="167">
        <v>160</v>
      </c>
      <c r="HC69" s="335"/>
      <c r="HD69" s="180"/>
      <c r="HE69" s="282">
        <f t="shared" si="29"/>
        <v>0</v>
      </c>
      <c r="HF69" s="283">
        <f t="shared" si="30"/>
        <v>0</v>
      </c>
      <c r="HG69" s="284">
        <f t="shared" si="31"/>
        <v>0</v>
      </c>
      <c r="HH69" s="285">
        <f t="shared" si="32"/>
        <v>0</v>
      </c>
      <c r="HI69" s="4"/>
      <c r="HJ69" s="4"/>
      <c r="HK69" s="167">
        <v>160</v>
      </c>
      <c r="HL69" s="335"/>
      <c r="HM69" s="180"/>
      <c r="HN69" s="167">
        <v>160</v>
      </c>
      <c r="HO69" s="335"/>
      <c r="HP69" s="180"/>
      <c r="HQ69" s="167">
        <v>160</v>
      </c>
      <c r="HR69" s="335"/>
      <c r="HS69" s="180"/>
      <c r="HT69" s="167">
        <v>160</v>
      </c>
      <c r="HU69" s="335"/>
      <c r="HV69" s="180"/>
      <c r="HW69" s="167">
        <v>160</v>
      </c>
      <c r="HX69" s="335"/>
      <c r="HY69" s="180"/>
      <c r="HZ69" s="167">
        <v>160</v>
      </c>
      <c r="IA69" s="335"/>
      <c r="IB69" s="180"/>
      <c r="IC69" s="167">
        <v>160</v>
      </c>
      <c r="ID69" s="335"/>
      <c r="IE69" s="180"/>
      <c r="IF69" s="167">
        <v>160</v>
      </c>
      <c r="IG69" s="335"/>
      <c r="IH69" s="180"/>
      <c r="II69" s="282">
        <f t="shared" si="33"/>
        <v>0</v>
      </c>
      <c r="IJ69" s="283">
        <f t="shared" si="34"/>
        <v>0</v>
      </c>
      <c r="IK69" s="284">
        <f t="shared" si="35"/>
        <v>0</v>
      </c>
      <c r="IL69" s="285">
        <f t="shared" si="36"/>
        <v>0</v>
      </c>
      <c r="IM69" s="4"/>
      <c r="IN69" s="4"/>
      <c r="IO69" s="167">
        <v>160</v>
      </c>
      <c r="IP69" s="335"/>
      <c r="IQ69" s="180"/>
      <c r="IR69" s="167">
        <v>160</v>
      </c>
      <c r="IS69" s="335"/>
      <c r="IT69" s="180"/>
      <c r="IU69" s="167">
        <v>160</v>
      </c>
      <c r="IV69" s="335"/>
      <c r="IW69" s="180"/>
      <c r="IX69" s="167">
        <v>160</v>
      </c>
      <c r="IY69" s="335"/>
      <c r="IZ69" s="180"/>
      <c r="JA69" s="167">
        <v>160</v>
      </c>
      <c r="JB69" s="335"/>
      <c r="JC69" s="180"/>
      <c r="JD69" s="167">
        <v>160</v>
      </c>
      <c r="JE69" s="335"/>
      <c r="JF69" s="180"/>
      <c r="JG69" s="167">
        <v>160</v>
      </c>
      <c r="JH69" s="335"/>
      <c r="JI69" s="180"/>
      <c r="JJ69" s="167">
        <v>160</v>
      </c>
      <c r="JK69" s="335"/>
      <c r="JL69" s="180"/>
      <c r="JM69" s="282">
        <f t="shared" si="37"/>
        <v>0</v>
      </c>
      <c r="JN69" s="283">
        <f t="shared" si="38"/>
        <v>0</v>
      </c>
      <c r="JO69" s="284">
        <f t="shared" si="39"/>
        <v>0</v>
      </c>
      <c r="JP69" s="285">
        <f t="shared" si="40"/>
        <v>0</v>
      </c>
      <c r="JQ69" s="4"/>
      <c r="JR69" s="4"/>
      <c r="JS69" s="167">
        <v>160</v>
      </c>
      <c r="JT69" s="335"/>
      <c r="JU69" s="180"/>
      <c r="JV69" s="167">
        <v>160</v>
      </c>
      <c r="JW69" s="335"/>
      <c r="JX69" s="180"/>
      <c r="JY69" s="167">
        <v>160</v>
      </c>
      <c r="JZ69" s="335"/>
      <c r="KA69" s="180"/>
      <c r="KB69" s="167">
        <v>160</v>
      </c>
      <c r="KC69" s="335"/>
      <c r="KD69" s="180"/>
      <c r="KE69" s="167">
        <v>160</v>
      </c>
      <c r="KF69" s="335"/>
      <c r="KG69" s="180"/>
      <c r="KH69" s="167">
        <v>160</v>
      </c>
      <c r="KI69" s="335"/>
      <c r="KJ69" s="180"/>
      <c r="KK69" s="167">
        <v>160</v>
      </c>
      <c r="KL69" s="335"/>
      <c r="KM69" s="180"/>
      <c r="KN69" s="167">
        <v>160</v>
      </c>
      <c r="KO69" s="335"/>
      <c r="KP69" s="180"/>
      <c r="KQ69" s="282">
        <f t="shared" si="41"/>
        <v>0</v>
      </c>
      <c r="KR69" s="283">
        <f t="shared" si="42"/>
        <v>0</v>
      </c>
      <c r="KS69" s="284">
        <f t="shared" si="43"/>
        <v>0</v>
      </c>
      <c r="KT69" s="285">
        <f t="shared" si="44"/>
        <v>0</v>
      </c>
      <c r="KU69" s="4"/>
      <c r="KV69" s="4"/>
      <c r="KW69" s="287" t="s">
        <v>300</v>
      </c>
      <c r="KX69" s="365">
        <v>160</v>
      </c>
      <c r="KY69" s="335"/>
      <c r="KZ69" s="180"/>
      <c r="LA69" s="282">
        <f t="shared" si="45"/>
        <v>0</v>
      </c>
      <c r="LB69" s="285">
        <f t="shared" si="53"/>
        <v>0</v>
      </c>
      <c r="LC69" s="284">
        <f t="shared" si="46"/>
        <v>0</v>
      </c>
      <c r="LD69" s="285">
        <f t="shared" si="54"/>
        <v>0</v>
      </c>
      <c r="LE69" s="297"/>
      <c r="LF69" s="4"/>
      <c r="LG69" s="4"/>
      <c r="LH69" s="278">
        <f t="shared" si="55"/>
        <v>0</v>
      </c>
      <c r="LI69" s="279">
        <f t="shared" si="56"/>
        <v>0</v>
      </c>
      <c r="LJ69" s="284">
        <f t="shared" si="57"/>
        <v>0</v>
      </c>
      <c r="LK69" s="285">
        <f t="shared" si="58"/>
        <v>0</v>
      </c>
      <c r="LL69" s="280">
        <f t="shared" si="59"/>
        <v>0</v>
      </c>
      <c r="LM69" s="281">
        <f t="shared" si="60"/>
        <v>0</v>
      </c>
      <c r="LN69" s="284">
        <f t="shared" si="61"/>
        <v>0</v>
      </c>
      <c r="LO69" s="283">
        <f t="shared" si="62"/>
        <v>0</v>
      </c>
      <c r="LP69" s="420">
        <f t="shared" si="48"/>
        <v>0</v>
      </c>
      <c r="LQ69" s="382">
        <f t="shared" si="49"/>
        <v>0</v>
      </c>
      <c r="LR69" s="423" t="s">
        <v>343</v>
      </c>
      <c r="LS69" s="387" t="s">
        <v>343</v>
      </c>
      <c r="LT69" s="420">
        <f t="shared" si="50"/>
        <v>0</v>
      </c>
      <c r="LU69" s="382">
        <f t="shared" si="51"/>
        <v>0</v>
      </c>
      <c r="LX69" s="4"/>
    </row>
    <row r="70" spans="1:342" s="28" customFormat="1" ht="15" hidden="1" customHeight="1" x14ac:dyDescent="0.25">
      <c r="A70" s="26"/>
      <c r="B70" s="121"/>
      <c r="C70" s="604"/>
      <c r="D70" s="605"/>
      <c r="E70" s="609"/>
      <c r="F70" s="607"/>
      <c r="G70" s="608"/>
      <c r="H70" s="122"/>
      <c r="I70" s="115">
        <f>INT(ROUND(F70,2)*(IF(RIGHT(G70,1)="*",data!$J$3*H70+(IF(H70&gt;0, data!$K$3,0)),(IF(G70&gt;0,data!$J$3*RIGHT(G70,5)+data!$K$3,0)))))</f>
        <v>0</v>
      </c>
      <c r="J70" s="115"/>
      <c r="K70" s="560"/>
      <c r="L70" s="553"/>
      <c r="M70" s="115">
        <f>INT(ROUND(F70,2)*(IF(J70&gt;0,(IF(K70="ano",data!$J$6,0)),0)))</f>
        <v>0</v>
      </c>
      <c r="N70" s="117"/>
      <c r="O70" s="126"/>
      <c r="P70" s="26"/>
      <c r="Q70" s="119" t="str">
        <f t="shared" si="63"/>
        <v/>
      </c>
      <c r="R70" s="120" t="s">
        <v>343</v>
      </c>
      <c r="S70" s="391" t="str">
        <f t="shared" si="64"/>
        <v/>
      </c>
      <c r="V70" s="26">
        <f>IF(OR(G70=data!$I$18,G70=data!$I$19,G70=data!$I$20,G70=data!$I$21,G70=data!$I$22,G70=data!$I$23,G70=data!$I$24,G70=data!$I$25,G70=data!$I$26,G70=data!$I$27,G70=data!$I$28,G70=data!$I$29,G70=data!$I$30,G70=data!$I$31,G70=data!$I$32,G70=data!$I$33,G70=data!$I$34,G70=data!$I$35,G70=data!$I$36,G70=data!$I$37,G70=data!$I$38,G70=data!$I$39,G70=data!$I$40,G70=data!$I$41,G70=data!$I$42,G70=data!$I$43,G70=data!$I$44),1,0)</f>
        <v>0</v>
      </c>
      <c r="W70" s="26"/>
      <c r="X70" s="176" t="s">
        <v>300</v>
      </c>
      <c r="Y70" s="10"/>
      <c r="Z70" s="10"/>
      <c r="AA70" s="578">
        <v>160</v>
      </c>
      <c r="AB70" s="579"/>
      <c r="AC70" s="580"/>
      <c r="AD70" s="578">
        <v>160</v>
      </c>
      <c r="AE70" s="579"/>
      <c r="AF70" s="580"/>
      <c r="AG70" s="578">
        <v>160</v>
      </c>
      <c r="AH70" s="579"/>
      <c r="AI70" s="580"/>
      <c r="AJ70" s="578">
        <v>160</v>
      </c>
      <c r="AK70" s="579"/>
      <c r="AL70" s="580"/>
      <c r="AM70" s="578">
        <v>160</v>
      </c>
      <c r="AN70" s="579"/>
      <c r="AO70" s="580"/>
      <c r="AP70" s="578">
        <v>160</v>
      </c>
      <c r="AQ70" s="579"/>
      <c r="AR70" s="580"/>
      <c r="AS70" s="578">
        <v>160</v>
      </c>
      <c r="AT70" s="579"/>
      <c r="AU70" s="580"/>
      <c r="AV70" s="578">
        <v>160</v>
      </c>
      <c r="AW70" s="579"/>
      <c r="AX70" s="580"/>
      <c r="AY70" s="578">
        <v>160</v>
      </c>
      <c r="AZ70" s="579"/>
      <c r="BA70" s="580"/>
      <c r="BB70" s="578">
        <v>160</v>
      </c>
      <c r="BC70" s="579"/>
      <c r="BD70" s="580"/>
      <c r="BE70" s="578">
        <v>160</v>
      </c>
      <c r="BF70" s="579"/>
      <c r="BG70" s="580"/>
      <c r="BH70" s="578">
        <v>160</v>
      </c>
      <c r="BI70" s="579"/>
      <c r="BJ70" s="580"/>
      <c r="BK70" s="374">
        <f t="shared" si="9"/>
        <v>0</v>
      </c>
      <c r="BL70" s="285">
        <f t="shared" si="10"/>
        <v>0</v>
      </c>
      <c r="BM70" s="284">
        <f t="shared" si="11"/>
        <v>0</v>
      </c>
      <c r="BN70" s="285">
        <f t="shared" si="12"/>
        <v>0</v>
      </c>
      <c r="BO70" s="23"/>
      <c r="BP70" s="23"/>
      <c r="BQ70" s="177">
        <v>160</v>
      </c>
      <c r="BR70" s="591"/>
      <c r="BS70" s="178"/>
      <c r="BT70" s="177">
        <v>160</v>
      </c>
      <c r="BU70" s="591"/>
      <c r="BV70" s="178"/>
      <c r="BW70" s="177">
        <v>160</v>
      </c>
      <c r="BX70" s="591"/>
      <c r="BY70" s="178"/>
      <c r="BZ70" s="177">
        <v>160</v>
      </c>
      <c r="CA70" s="591"/>
      <c r="CB70" s="178"/>
      <c r="CC70" s="177">
        <v>160</v>
      </c>
      <c r="CD70" s="591"/>
      <c r="CE70" s="178"/>
      <c r="CF70" s="177">
        <v>160</v>
      </c>
      <c r="CG70" s="591"/>
      <c r="CH70" s="178"/>
      <c r="CI70" s="177">
        <v>160</v>
      </c>
      <c r="CJ70" s="591"/>
      <c r="CK70" s="178"/>
      <c r="CL70" s="177">
        <v>160</v>
      </c>
      <c r="CM70" s="591"/>
      <c r="CN70" s="178"/>
      <c r="CO70" s="282">
        <f t="shared" si="13"/>
        <v>0</v>
      </c>
      <c r="CP70" s="283">
        <f t="shared" si="14"/>
        <v>0</v>
      </c>
      <c r="CQ70" s="284">
        <f t="shared" si="15"/>
        <v>0</v>
      </c>
      <c r="CR70" s="285">
        <f t="shared" si="16"/>
        <v>0</v>
      </c>
      <c r="CS70" s="23"/>
      <c r="CT70" s="23"/>
      <c r="CU70" s="177">
        <v>160</v>
      </c>
      <c r="CV70" s="591"/>
      <c r="CW70" s="178"/>
      <c r="CX70" s="177">
        <v>160</v>
      </c>
      <c r="CY70" s="591"/>
      <c r="CZ70" s="178"/>
      <c r="DA70" s="177">
        <v>160</v>
      </c>
      <c r="DB70" s="591"/>
      <c r="DC70" s="178"/>
      <c r="DD70" s="177">
        <v>160</v>
      </c>
      <c r="DE70" s="591"/>
      <c r="DF70" s="178"/>
      <c r="DG70" s="177">
        <v>160</v>
      </c>
      <c r="DH70" s="591"/>
      <c r="DI70" s="178"/>
      <c r="DJ70" s="177">
        <v>160</v>
      </c>
      <c r="DK70" s="591"/>
      <c r="DL70" s="178"/>
      <c r="DM70" s="177">
        <v>160</v>
      </c>
      <c r="DN70" s="591"/>
      <c r="DO70" s="178"/>
      <c r="DP70" s="177">
        <v>160</v>
      </c>
      <c r="DQ70" s="591"/>
      <c r="DR70" s="178"/>
      <c r="DS70" s="282">
        <f t="shared" si="17"/>
        <v>0</v>
      </c>
      <c r="DT70" s="283">
        <f t="shared" si="18"/>
        <v>0</v>
      </c>
      <c r="DU70" s="284">
        <f t="shared" si="19"/>
        <v>0</v>
      </c>
      <c r="DV70" s="285">
        <f t="shared" si="20"/>
        <v>0</v>
      </c>
      <c r="DW70" s="23"/>
      <c r="DX70" s="23"/>
      <c r="DY70" s="177">
        <v>160</v>
      </c>
      <c r="DZ70" s="591"/>
      <c r="EA70" s="178"/>
      <c r="EB70" s="177">
        <v>160</v>
      </c>
      <c r="EC70" s="591"/>
      <c r="ED70" s="178"/>
      <c r="EE70" s="177">
        <v>160</v>
      </c>
      <c r="EF70" s="591"/>
      <c r="EG70" s="178"/>
      <c r="EH70" s="177">
        <v>160</v>
      </c>
      <c r="EI70" s="591"/>
      <c r="EJ70" s="178"/>
      <c r="EK70" s="177">
        <v>160</v>
      </c>
      <c r="EL70" s="591"/>
      <c r="EM70" s="178"/>
      <c r="EN70" s="177">
        <v>160</v>
      </c>
      <c r="EO70" s="591"/>
      <c r="EP70" s="178"/>
      <c r="EQ70" s="177">
        <v>160</v>
      </c>
      <c r="ER70" s="591"/>
      <c r="ES70" s="178"/>
      <c r="ET70" s="177">
        <v>160</v>
      </c>
      <c r="EU70" s="591"/>
      <c r="EV70" s="178"/>
      <c r="EW70" s="282">
        <f t="shared" si="21"/>
        <v>0</v>
      </c>
      <c r="EX70" s="283">
        <f t="shared" si="22"/>
        <v>0</v>
      </c>
      <c r="EY70" s="284">
        <f t="shared" si="23"/>
        <v>0</v>
      </c>
      <c r="EZ70" s="285">
        <f t="shared" si="24"/>
        <v>0</v>
      </c>
      <c r="FA70" s="23"/>
      <c r="FB70" s="23"/>
      <c r="FC70" s="177">
        <v>160</v>
      </c>
      <c r="FD70" s="591"/>
      <c r="FE70" s="178"/>
      <c r="FF70" s="177">
        <v>160</v>
      </c>
      <c r="FG70" s="591"/>
      <c r="FH70" s="178"/>
      <c r="FI70" s="177">
        <v>160</v>
      </c>
      <c r="FJ70" s="591"/>
      <c r="FK70" s="178"/>
      <c r="FL70" s="177">
        <v>160</v>
      </c>
      <c r="FM70" s="591"/>
      <c r="FN70" s="178"/>
      <c r="FO70" s="177">
        <v>160</v>
      </c>
      <c r="FP70" s="591"/>
      <c r="FQ70" s="178"/>
      <c r="FR70" s="177">
        <v>160</v>
      </c>
      <c r="FS70" s="591"/>
      <c r="FT70" s="178"/>
      <c r="FU70" s="177">
        <v>160</v>
      </c>
      <c r="FV70" s="591"/>
      <c r="FW70" s="178"/>
      <c r="FX70" s="177">
        <v>160</v>
      </c>
      <c r="FY70" s="591"/>
      <c r="FZ70" s="178"/>
      <c r="GA70" s="282">
        <f t="shared" si="25"/>
        <v>0</v>
      </c>
      <c r="GB70" s="283">
        <f t="shared" si="26"/>
        <v>0</v>
      </c>
      <c r="GC70" s="284">
        <f t="shared" si="27"/>
        <v>0</v>
      </c>
      <c r="GD70" s="285">
        <f t="shared" si="28"/>
        <v>0</v>
      </c>
      <c r="GE70" s="23"/>
      <c r="GF70" s="23"/>
      <c r="GG70" s="177">
        <v>160</v>
      </c>
      <c r="GH70" s="591"/>
      <c r="GI70" s="178"/>
      <c r="GJ70" s="177">
        <v>160</v>
      </c>
      <c r="GK70" s="591"/>
      <c r="GL70" s="178"/>
      <c r="GM70" s="177">
        <v>160</v>
      </c>
      <c r="GN70" s="591"/>
      <c r="GO70" s="178"/>
      <c r="GP70" s="177">
        <v>160</v>
      </c>
      <c r="GQ70" s="591"/>
      <c r="GR70" s="178"/>
      <c r="GS70" s="177">
        <v>160</v>
      </c>
      <c r="GT70" s="591"/>
      <c r="GU70" s="178"/>
      <c r="GV70" s="177">
        <v>160</v>
      </c>
      <c r="GW70" s="591"/>
      <c r="GX70" s="178"/>
      <c r="GY70" s="177">
        <v>160</v>
      </c>
      <c r="GZ70" s="591"/>
      <c r="HA70" s="178"/>
      <c r="HB70" s="177">
        <v>160</v>
      </c>
      <c r="HC70" s="591"/>
      <c r="HD70" s="178"/>
      <c r="HE70" s="282">
        <f t="shared" si="29"/>
        <v>0</v>
      </c>
      <c r="HF70" s="283">
        <f t="shared" si="30"/>
        <v>0</v>
      </c>
      <c r="HG70" s="284">
        <f t="shared" si="31"/>
        <v>0</v>
      </c>
      <c r="HH70" s="285">
        <f t="shared" si="32"/>
        <v>0</v>
      </c>
      <c r="HI70" s="23"/>
      <c r="HJ70" s="23"/>
      <c r="HK70" s="177">
        <v>160</v>
      </c>
      <c r="HL70" s="591"/>
      <c r="HM70" s="178"/>
      <c r="HN70" s="177">
        <v>160</v>
      </c>
      <c r="HO70" s="591"/>
      <c r="HP70" s="178"/>
      <c r="HQ70" s="177">
        <v>160</v>
      </c>
      <c r="HR70" s="591"/>
      <c r="HS70" s="178"/>
      <c r="HT70" s="177">
        <v>160</v>
      </c>
      <c r="HU70" s="591"/>
      <c r="HV70" s="178"/>
      <c r="HW70" s="177">
        <v>160</v>
      </c>
      <c r="HX70" s="591"/>
      <c r="HY70" s="178"/>
      <c r="HZ70" s="177">
        <v>160</v>
      </c>
      <c r="IA70" s="591"/>
      <c r="IB70" s="178"/>
      <c r="IC70" s="177">
        <v>160</v>
      </c>
      <c r="ID70" s="591"/>
      <c r="IE70" s="178"/>
      <c r="IF70" s="177">
        <v>160</v>
      </c>
      <c r="IG70" s="591"/>
      <c r="IH70" s="178"/>
      <c r="II70" s="282">
        <f t="shared" si="33"/>
        <v>0</v>
      </c>
      <c r="IJ70" s="283">
        <f t="shared" si="34"/>
        <v>0</v>
      </c>
      <c r="IK70" s="284">
        <f t="shared" si="35"/>
        <v>0</v>
      </c>
      <c r="IL70" s="285">
        <f t="shared" si="36"/>
        <v>0</v>
      </c>
      <c r="IM70" s="23"/>
      <c r="IN70" s="23"/>
      <c r="IO70" s="177">
        <v>160</v>
      </c>
      <c r="IP70" s="591"/>
      <c r="IQ70" s="178"/>
      <c r="IR70" s="177">
        <v>160</v>
      </c>
      <c r="IS70" s="591"/>
      <c r="IT70" s="178"/>
      <c r="IU70" s="177">
        <v>160</v>
      </c>
      <c r="IV70" s="591"/>
      <c r="IW70" s="178"/>
      <c r="IX70" s="177">
        <v>160</v>
      </c>
      <c r="IY70" s="591"/>
      <c r="IZ70" s="178"/>
      <c r="JA70" s="177">
        <v>160</v>
      </c>
      <c r="JB70" s="591"/>
      <c r="JC70" s="178"/>
      <c r="JD70" s="177">
        <v>160</v>
      </c>
      <c r="JE70" s="591"/>
      <c r="JF70" s="178"/>
      <c r="JG70" s="177">
        <v>160</v>
      </c>
      <c r="JH70" s="591"/>
      <c r="JI70" s="178"/>
      <c r="JJ70" s="177">
        <v>160</v>
      </c>
      <c r="JK70" s="591"/>
      <c r="JL70" s="178"/>
      <c r="JM70" s="282">
        <f t="shared" si="37"/>
        <v>0</v>
      </c>
      <c r="JN70" s="283">
        <f t="shared" si="38"/>
        <v>0</v>
      </c>
      <c r="JO70" s="284">
        <f t="shared" si="39"/>
        <v>0</v>
      </c>
      <c r="JP70" s="285">
        <f t="shared" si="40"/>
        <v>0</v>
      </c>
      <c r="JQ70" s="23"/>
      <c r="JR70" s="23"/>
      <c r="JS70" s="177">
        <v>160</v>
      </c>
      <c r="JT70" s="591"/>
      <c r="JU70" s="178"/>
      <c r="JV70" s="177">
        <v>160</v>
      </c>
      <c r="JW70" s="591"/>
      <c r="JX70" s="178"/>
      <c r="JY70" s="177">
        <v>160</v>
      </c>
      <c r="JZ70" s="591"/>
      <c r="KA70" s="178"/>
      <c r="KB70" s="177">
        <v>160</v>
      </c>
      <c r="KC70" s="591"/>
      <c r="KD70" s="178"/>
      <c r="KE70" s="177">
        <v>160</v>
      </c>
      <c r="KF70" s="591"/>
      <c r="KG70" s="178"/>
      <c r="KH70" s="177">
        <v>160</v>
      </c>
      <c r="KI70" s="591"/>
      <c r="KJ70" s="178"/>
      <c r="KK70" s="177">
        <v>160</v>
      </c>
      <c r="KL70" s="591"/>
      <c r="KM70" s="178"/>
      <c r="KN70" s="177">
        <v>160</v>
      </c>
      <c r="KO70" s="591"/>
      <c r="KP70" s="178"/>
      <c r="KQ70" s="282">
        <f t="shared" si="41"/>
        <v>0</v>
      </c>
      <c r="KR70" s="283">
        <f t="shared" si="42"/>
        <v>0</v>
      </c>
      <c r="KS70" s="284">
        <f t="shared" si="43"/>
        <v>0</v>
      </c>
      <c r="KT70" s="285">
        <f t="shared" si="44"/>
        <v>0</v>
      </c>
      <c r="KU70" s="23"/>
      <c r="KV70" s="23"/>
      <c r="KW70" s="589" t="s">
        <v>300</v>
      </c>
      <c r="KX70" s="595">
        <v>160</v>
      </c>
      <c r="KY70" s="591"/>
      <c r="KZ70" s="178"/>
      <c r="LA70" s="282">
        <f t="shared" si="45"/>
        <v>0</v>
      </c>
      <c r="LB70" s="285">
        <f t="shared" si="53"/>
        <v>0</v>
      </c>
      <c r="LC70" s="284">
        <f t="shared" si="46"/>
        <v>0</v>
      </c>
      <c r="LD70" s="285">
        <f t="shared" si="54"/>
        <v>0</v>
      </c>
      <c r="LE70" s="592"/>
      <c r="LF70" s="23"/>
      <c r="LG70" s="23"/>
      <c r="LH70" s="278">
        <f t="shared" si="55"/>
        <v>0</v>
      </c>
      <c r="LI70" s="279">
        <f t="shared" si="56"/>
        <v>0</v>
      </c>
      <c r="LJ70" s="284">
        <f t="shared" si="57"/>
        <v>0</v>
      </c>
      <c r="LK70" s="285">
        <f t="shared" si="58"/>
        <v>0</v>
      </c>
      <c r="LL70" s="280">
        <f t="shared" si="59"/>
        <v>0</v>
      </c>
      <c r="LM70" s="281">
        <f t="shared" si="60"/>
        <v>0</v>
      </c>
      <c r="LN70" s="284">
        <f t="shared" si="61"/>
        <v>0</v>
      </c>
      <c r="LO70" s="283">
        <f t="shared" si="62"/>
        <v>0</v>
      </c>
      <c r="LP70" s="420">
        <f t="shared" si="48"/>
        <v>0</v>
      </c>
      <c r="LQ70" s="382">
        <f t="shared" si="49"/>
        <v>0</v>
      </c>
      <c r="LR70" s="423" t="s">
        <v>343</v>
      </c>
      <c r="LS70" s="387" t="s">
        <v>343</v>
      </c>
      <c r="LT70" s="420">
        <f t="shared" si="50"/>
        <v>0</v>
      </c>
      <c r="LU70" s="382">
        <f t="shared" si="51"/>
        <v>0</v>
      </c>
      <c r="LV70" s="26"/>
      <c r="LW70" s="26"/>
      <c r="LX70" s="23"/>
      <c r="MD70" s="26"/>
    </row>
    <row r="71" spans="1:342" s="26" customFormat="1" ht="16.5" customHeight="1" x14ac:dyDescent="0.25">
      <c r="B71" s="121" t="s">
        <v>42</v>
      </c>
      <c r="C71" s="1064"/>
      <c r="D71" s="1065"/>
      <c r="E71" s="327"/>
      <c r="F71" s="328"/>
      <c r="G71" s="329"/>
      <c r="H71" s="125"/>
      <c r="I71" s="115">
        <f>INT(ROUND(F71,2)*(IF(RIGHT(G71,1)="*",data!$J$3*H71+(IF(H71&gt;0, data!$K$3,0)),(IF(G71&gt;0,data!$J$3*RIGHT(G71,5)+data!$K$3,0)))))</f>
        <v>0</v>
      </c>
      <c r="J71" s="115">
        <f>IF(E71&gt;0,I71*E71,0)</f>
        <v>0</v>
      </c>
      <c r="K71" s="323"/>
      <c r="L71" s="322"/>
      <c r="M71" s="115">
        <f>INT(ROUND(F71,2)*(IF(J71&gt;0,(IF(K71="ano",data!$J$6,0)),0)))</f>
        <v>0</v>
      </c>
      <c r="N71" s="117">
        <f>IF(L71&gt;E71,M71*E71,M71*L71)</f>
        <v>0</v>
      </c>
      <c r="O71" s="126">
        <f>J71+N71</f>
        <v>0</v>
      </c>
      <c r="Q71" s="119" t="str">
        <f t="shared" si="63"/>
        <v/>
      </c>
      <c r="R71" s="120" t="s">
        <v>343</v>
      </c>
      <c r="S71" s="391" t="str">
        <f t="shared" si="64"/>
        <v/>
      </c>
      <c r="T71" s="26">
        <f>IF(O71&gt;0,IF(ISTEXT(C71)=TRUE,0,1),0)</f>
        <v>0</v>
      </c>
      <c r="U71" s="26">
        <f>IF(H71&gt;0,IF(RIGHT(G71,1)="*",0,1),0)</f>
        <v>0</v>
      </c>
      <c r="V71" s="26">
        <f>IF(OR(G71=data!$I$18,G71=data!$I$19,G71=data!$I$20,G71=data!$I$21,G71=data!$I$22,G71=data!$I$23,G71=data!$I$24,G71=data!$I$25,G71=data!$I$26,G71=data!$I$27,G71=data!$I$28,G71=data!$I$29,G71=data!$I$30,G71=data!$I$31,G71=data!$I$32,G71=data!$I$33,G71=data!$I$34,G71=data!$I$35,G71=data!$I$36,G71=data!$I$37,G71=data!$I$38,G71=data!$I$39,G71=data!$I$40,G71=data!$I$41,G71=data!$I$42,G71=data!$I$43,G71=data!$I$44),1,0)</f>
        <v>0</v>
      </c>
      <c r="X71" s="179" t="s">
        <v>300</v>
      </c>
      <c r="Y71" s="10"/>
      <c r="Z71" s="10"/>
      <c r="AA71" s="171">
        <v>160</v>
      </c>
      <c r="AB71" s="336"/>
      <c r="AC71" s="227"/>
      <c r="AD71" s="171">
        <v>160</v>
      </c>
      <c r="AE71" s="336"/>
      <c r="AF71" s="227"/>
      <c r="AG71" s="171">
        <v>160</v>
      </c>
      <c r="AH71" s="336"/>
      <c r="AI71" s="227"/>
      <c r="AJ71" s="171">
        <v>160</v>
      </c>
      <c r="AK71" s="336"/>
      <c r="AL71" s="227"/>
      <c r="AM71" s="171">
        <v>160</v>
      </c>
      <c r="AN71" s="336"/>
      <c r="AO71" s="227"/>
      <c r="AP71" s="171">
        <v>160</v>
      </c>
      <c r="AQ71" s="336"/>
      <c r="AR71" s="227"/>
      <c r="AS71" s="171">
        <v>160</v>
      </c>
      <c r="AT71" s="336"/>
      <c r="AU71" s="227"/>
      <c r="AV71" s="171">
        <v>160</v>
      </c>
      <c r="AW71" s="336"/>
      <c r="AX71" s="227"/>
      <c r="AY71" s="171">
        <v>160</v>
      </c>
      <c r="AZ71" s="336"/>
      <c r="BA71" s="227"/>
      <c r="BB71" s="171">
        <v>160</v>
      </c>
      <c r="BC71" s="336"/>
      <c r="BD71" s="227"/>
      <c r="BE71" s="171">
        <v>160</v>
      </c>
      <c r="BF71" s="336"/>
      <c r="BG71" s="227"/>
      <c r="BH71" s="171">
        <v>160</v>
      </c>
      <c r="BI71" s="336"/>
      <c r="BJ71" s="227"/>
      <c r="BK71" s="374">
        <f t="shared" si="9"/>
        <v>0</v>
      </c>
      <c r="BL71" s="285">
        <f t="shared" si="10"/>
        <v>0</v>
      </c>
      <c r="BM71" s="284">
        <f t="shared" si="11"/>
        <v>0</v>
      </c>
      <c r="BN71" s="285">
        <f t="shared" si="12"/>
        <v>0</v>
      </c>
      <c r="BO71" s="4"/>
      <c r="BP71" s="4"/>
      <c r="BQ71" s="167">
        <v>160</v>
      </c>
      <c r="BR71" s="335"/>
      <c r="BS71" s="180"/>
      <c r="BT71" s="167">
        <v>160</v>
      </c>
      <c r="BU71" s="335"/>
      <c r="BV71" s="180"/>
      <c r="BW71" s="167">
        <v>160</v>
      </c>
      <c r="BX71" s="335"/>
      <c r="BY71" s="180"/>
      <c r="BZ71" s="167">
        <v>160</v>
      </c>
      <c r="CA71" s="335"/>
      <c r="CB71" s="180"/>
      <c r="CC71" s="167">
        <v>160</v>
      </c>
      <c r="CD71" s="335"/>
      <c r="CE71" s="180"/>
      <c r="CF71" s="167">
        <v>160</v>
      </c>
      <c r="CG71" s="335"/>
      <c r="CH71" s="180"/>
      <c r="CI71" s="167">
        <v>160</v>
      </c>
      <c r="CJ71" s="335"/>
      <c r="CK71" s="180"/>
      <c r="CL71" s="167">
        <v>160</v>
      </c>
      <c r="CM71" s="335"/>
      <c r="CN71" s="180"/>
      <c r="CO71" s="282">
        <f t="shared" si="13"/>
        <v>0</v>
      </c>
      <c r="CP71" s="283">
        <f t="shared" si="14"/>
        <v>0</v>
      </c>
      <c r="CQ71" s="284">
        <f t="shared" si="15"/>
        <v>0</v>
      </c>
      <c r="CR71" s="285">
        <f t="shared" si="16"/>
        <v>0</v>
      </c>
      <c r="CS71" s="4"/>
      <c r="CT71" s="4"/>
      <c r="CU71" s="167">
        <v>160</v>
      </c>
      <c r="CV71" s="335"/>
      <c r="CW71" s="180"/>
      <c r="CX71" s="167">
        <v>160</v>
      </c>
      <c r="CY71" s="335"/>
      <c r="CZ71" s="180"/>
      <c r="DA71" s="167">
        <v>160</v>
      </c>
      <c r="DB71" s="335"/>
      <c r="DC71" s="180"/>
      <c r="DD71" s="167">
        <v>160</v>
      </c>
      <c r="DE71" s="335"/>
      <c r="DF71" s="180"/>
      <c r="DG71" s="167">
        <v>160</v>
      </c>
      <c r="DH71" s="335"/>
      <c r="DI71" s="180"/>
      <c r="DJ71" s="167">
        <v>160</v>
      </c>
      <c r="DK71" s="335"/>
      <c r="DL71" s="180"/>
      <c r="DM71" s="167">
        <v>160</v>
      </c>
      <c r="DN71" s="335"/>
      <c r="DO71" s="180"/>
      <c r="DP71" s="167">
        <v>160</v>
      </c>
      <c r="DQ71" s="335"/>
      <c r="DR71" s="180"/>
      <c r="DS71" s="282">
        <f t="shared" si="17"/>
        <v>0</v>
      </c>
      <c r="DT71" s="283">
        <f t="shared" si="18"/>
        <v>0</v>
      </c>
      <c r="DU71" s="284">
        <f t="shared" si="19"/>
        <v>0</v>
      </c>
      <c r="DV71" s="285">
        <f t="shared" si="20"/>
        <v>0</v>
      </c>
      <c r="DW71" s="4"/>
      <c r="DX71" s="4"/>
      <c r="DY71" s="167">
        <v>160</v>
      </c>
      <c r="DZ71" s="335"/>
      <c r="EA71" s="180"/>
      <c r="EB71" s="167">
        <v>160</v>
      </c>
      <c r="EC71" s="335"/>
      <c r="ED71" s="180"/>
      <c r="EE71" s="167">
        <v>160</v>
      </c>
      <c r="EF71" s="335"/>
      <c r="EG71" s="180"/>
      <c r="EH71" s="167">
        <v>160</v>
      </c>
      <c r="EI71" s="335"/>
      <c r="EJ71" s="180"/>
      <c r="EK71" s="167">
        <v>160</v>
      </c>
      <c r="EL71" s="335"/>
      <c r="EM71" s="180"/>
      <c r="EN71" s="167">
        <v>160</v>
      </c>
      <c r="EO71" s="335"/>
      <c r="EP71" s="180"/>
      <c r="EQ71" s="167">
        <v>160</v>
      </c>
      <c r="ER71" s="335"/>
      <c r="ES71" s="180"/>
      <c r="ET71" s="167">
        <v>160</v>
      </c>
      <c r="EU71" s="335"/>
      <c r="EV71" s="180"/>
      <c r="EW71" s="282">
        <f t="shared" si="21"/>
        <v>0</v>
      </c>
      <c r="EX71" s="283">
        <f t="shared" si="22"/>
        <v>0</v>
      </c>
      <c r="EY71" s="284">
        <f t="shared" si="23"/>
        <v>0</v>
      </c>
      <c r="EZ71" s="285">
        <f t="shared" si="24"/>
        <v>0</v>
      </c>
      <c r="FA71" s="4"/>
      <c r="FB71" s="4"/>
      <c r="FC71" s="167">
        <v>160</v>
      </c>
      <c r="FD71" s="335"/>
      <c r="FE71" s="180"/>
      <c r="FF71" s="167">
        <v>160</v>
      </c>
      <c r="FG71" s="335"/>
      <c r="FH71" s="180"/>
      <c r="FI71" s="167">
        <v>160</v>
      </c>
      <c r="FJ71" s="335"/>
      <c r="FK71" s="180"/>
      <c r="FL71" s="167">
        <v>160</v>
      </c>
      <c r="FM71" s="335"/>
      <c r="FN71" s="180"/>
      <c r="FO71" s="167">
        <v>160</v>
      </c>
      <c r="FP71" s="335"/>
      <c r="FQ71" s="180"/>
      <c r="FR71" s="167">
        <v>160</v>
      </c>
      <c r="FS71" s="335"/>
      <c r="FT71" s="180"/>
      <c r="FU71" s="167">
        <v>160</v>
      </c>
      <c r="FV71" s="335"/>
      <c r="FW71" s="180"/>
      <c r="FX71" s="167">
        <v>160</v>
      </c>
      <c r="FY71" s="335"/>
      <c r="FZ71" s="180"/>
      <c r="GA71" s="282">
        <f t="shared" si="25"/>
        <v>0</v>
      </c>
      <c r="GB71" s="283">
        <f t="shared" si="26"/>
        <v>0</v>
      </c>
      <c r="GC71" s="284">
        <f t="shared" si="27"/>
        <v>0</v>
      </c>
      <c r="GD71" s="285">
        <f t="shared" si="28"/>
        <v>0</v>
      </c>
      <c r="GE71" s="4"/>
      <c r="GF71" s="4"/>
      <c r="GG71" s="167">
        <v>160</v>
      </c>
      <c r="GH71" s="335"/>
      <c r="GI71" s="180"/>
      <c r="GJ71" s="167">
        <v>160</v>
      </c>
      <c r="GK71" s="335"/>
      <c r="GL71" s="180"/>
      <c r="GM71" s="167">
        <v>160</v>
      </c>
      <c r="GN71" s="335"/>
      <c r="GO71" s="180"/>
      <c r="GP71" s="167">
        <v>160</v>
      </c>
      <c r="GQ71" s="335"/>
      <c r="GR71" s="180"/>
      <c r="GS71" s="167">
        <v>160</v>
      </c>
      <c r="GT71" s="335"/>
      <c r="GU71" s="180"/>
      <c r="GV71" s="167">
        <v>160</v>
      </c>
      <c r="GW71" s="335"/>
      <c r="GX71" s="180"/>
      <c r="GY71" s="167">
        <v>160</v>
      </c>
      <c r="GZ71" s="335"/>
      <c r="HA71" s="180"/>
      <c r="HB71" s="167">
        <v>160</v>
      </c>
      <c r="HC71" s="335"/>
      <c r="HD71" s="180"/>
      <c r="HE71" s="282">
        <f t="shared" si="29"/>
        <v>0</v>
      </c>
      <c r="HF71" s="283">
        <f t="shared" si="30"/>
        <v>0</v>
      </c>
      <c r="HG71" s="284">
        <f t="shared" si="31"/>
        <v>0</v>
      </c>
      <c r="HH71" s="285">
        <f t="shared" si="32"/>
        <v>0</v>
      </c>
      <c r="HI71" s="4"/>
      <c r="HJ71" s="4"/>
      <c r="HK71" s="167">
        <v>160</v>
      </c>
      <c r="HL71" s="335"/>
      <c r="HM71" s="180"/>
      <c r="HN71" s="167">
        <v>160</v>
      </c>
      <c r="HO71" s="335"/>
      <c r="HP71" s="180"/>
      <c r="HQ71" s="167">
        <v>160</v>
      </c>
      <c r="HR71" s="335"/>
      <c r="HS71" s="180"/>
      <c r="HT71" s="167">
        <v>160</v>
      </c>
      <c r="HU71" s="335"/>
      <c r="HV71" s="180"/>
      <c r="HW71" s="167">
        <v>160</v>
      </c>
      <c r="HX71" s="335"/>
      <c r="HY71" s="180"/>
      <c r="HZ71" s="167">
        <v>160</v>
      </c>
      <c r="IA71" s="335"/>
      <c r="IB71" s="180"/>
      <c r="IC71" s="167">
        <v>160</v>
      </c>
      <c r="ID71" s="335"/>
      <c r="IE71" s="180"/>
      <c r="IF71" s="167">
        <v>160</v>
      </c>
      <c r="IG71" s="335"/>
      <c r="IH71" s="180"/>
      <c r="II71" s="282">
        <f t="shared" si="33"/>
        <v>0</v>
      </c>
      <c r="IJ71" s="283">
        <f t="shared" si="34"/>
        <v>0</v>
      </c>
      <c r="IK71" s="284">
        <f t="shared" si="35"/>
        <v>0</v>
      </c>
      <c r="IL71" s="285">
        <f t="shared" si="36"/>
        <v>0</v>
      </c>
      <c r="IM71" s="4"/>
      <c r="IN71" s="4"/>
      <c r="IO71" s="167">
        <v>160</v>
      </c>
      <c r="IP71" s="335"/>
      <c r="IQ71" s="180"/>
      <c r="IR71" s="167">
        <v>160</v>
      </c>
      <c r="IS71" s="335"/>
      <c r="IT71" s="180"/>
      <c r="IU71" s="167">
        <v>160</v>
      </c>
      <c r="IV71" s="335"/>
      <c r="IW71" s="180"/>
      <c r="IX71" s="167">
        <v>160</v>
      </c>
      <c r="IY71" s="335"/>
      <c r="IZ71" s="180"/>
      <c r="JA71" s="167">
        <v>160</v>
      </c>
      <c r="JB71" s="335"/>
      <c r="JC71" s="180"/>
      <c r="JD71" s="167">
        <v>160</v>
      </c>
      <c r="JE71" s="335"/>
      <c r="JF71" s="180"/>
      <c r="JG71" s="167">
        <v>160</v>
      </c>
      <c r="JH71" s="335"/>
      <c r="JI71" s="180"/>
      <c r="JJ71" s="167">
        <v>160</v>
      </c>
      <c r="JK71" s="335"/>
      <c r="JL71" s="180"/>
      <c r="JM71" s="282">
        <f t="shared" si="37"/>
        <v>0</v>
      </c>
      <c r="JN71" s="283">
        <f t="shared" si="38"/>
        <v>0</v>
      </c>
      <c r="JO71" s="284">
        <f t="shared" si="39"/>
        <v>0</v>
      </c>
      <c r="JP71" s="285">
        <f t="shared" si="40"/>
        <v>0</v>
      </c>
      <c r="JQ71" s="4"/>
      <c r="JR71" s="4"/>
      <c r="JS71" s="167">
        <v>160</v>
      </c>
      <c r="JT71" s="335"/>
      <c r="JU71" s="180"/>
      <c r="JV71" s="167">
        <v>160</v>
      </c>
      <c r="JW71" s="335"/>
      <c r="JX71" s="180"/>
      <c r="JY71" s="167">
        <v>160</v>
      </c>
      <c r="JZ71" s="335"/>
      <c r="KA71" s="180"/>
      <c r="KB71" s="167">
        <v>160</v>
      </c>
      <c r="KC71" s="335"/>
      <c r="KD71" s="180"/>
      <c r="KE71" s="167">
        <v>160</v>
      </c>
      <c r="KF71" s="335"/>
      <c r="KG71" s="180"/>
      <c r="KH71" s="167">
        <v>160</v>
      </c>
      <c r="KI71" s="335"/>
      <c r="KJ71" s="180"/>
      <c r="KK71" s="167">
        <v>160</v>
      </c>
      <c r="KL71" s="335"/>
      <c r="KM71" s="180"/>
      <c r="KN71" s="167">
        <v>160</v>
      </c>
      <c r="KO71" s="335"/>
      <c r="KP71" s="180"/>
      <c r="KQ71" s="282">
        <f t="shared" si="41"/>
        <v>0</v>
      </c>
      <c r="KR71" s="283">
        <f t="shared" si="42"/>
        <v>0</v>
      </c>
      <c r="KS71" s="284">
        <f t="shared" si="43"/>
        <v>0</v>
      </c>
      <c r="KT71" s="285">
        <f t="shared" si="44"/>
        <v>0</v>
      </c>
      <c r="KU71" s="4"/>
      <c r="KV71" s="4"/>
      <c r="KW71" s="287" t="s">
        <v>300</v>
      </c>
      <c r="KX71" s="365">
        <v>160</v>
      </c>
      <c r="KY71" s="335"/>
      <c r="KZ71" s="180"/>
      <c r="LA71" s="282">
        <f t="shared" si="45"/>
        <v>0</v>
      </c>
      <c r="LB71" s="285">
        <f t="shared" ref="LB71:LB102" si="65">FLOOR(LA71*I71,1)</f>
        <v>0</v>
      </c>
      <c r="LC71" s="284">
        <f t="shared" si="46"/>
        <v>0</v>
      </c>
      <c r="LD71" s="285">
        <f t="shared" ref="LD71:LD102" si="66">FLOOR(LC71*M71,1)</f>
        <v>0</v>
      </c>
      <c r="LE71" s="297"/>
      <c r="LF71" s="4"/>
      <c r="LG71" s="4"/>
      <c r="LH71" s="278">
        <f t="shared" ref="LH71:LH102" si="67">BK71+CO71+DS71+EW71+GA71+HE71+II71+JM71+KQ71+LA71</f>
        <v>0</v>
      </c>
      <c r="LI71" s="279">
        <f t="shared" ref="LI71:LI102" si="68">BL71+CP71+DT71+EX71+GB71+HF71+IJ71+JN71+KR71+LB71</f>
        <v>0</v>
      </c>
      <c r="LJ71" s="284">
        <f t="shared" ref="LJ71:LJ102" si="69">E71-LH71</f>
        <v>0</v>
      </c>
      <c r="LK71" s="285">
        <f t="shared" ref="LK71:LK102" si="70">J71-LI71</f>
        <v>0</v>
      </c>
      <c r="LL71" s="280">
        <f t="shared" ref="LL71:LL102" si="71">BM71+CQ71+DU71+EY71+GC71+HG71+IK71+JO71+KS71+LC71</f>
        <v>0</v>
      </c>
      <c r="LM71" s="281">
        <f t="shared" ref="LM71:LM102" si="72">BN71+CR71+DV71+EZ71+GD71+HH71+IL71+JP71+KT71+LD71</f>
        <v>0</v>
      </c>
      <c r="LN71" s="284">
        <f t="shared" ref="LN71:LN102" si="73">L71-LL71</f>
        <v>0</v>
      </c>
      <c r="LO71" s="283">
        <f t="shared" ref="LO71:LO102" si="74">N71-LM71</f>
        <v>0</v>
      </c>
      <c r="LP71" s="420">
        <f t="shared" si="48"/>
        <v>0</v>
      </c>
      <c r="LQ71" s="382">
        <f t="shared" si="49"/>
        <v>0</v>
      </c>
      <c r="LR71" s="423" t="s">
        <v>343</v>
      </c>
      <c r="LS71" s="387" t="s">
        <v>343</v>
      </c>
      <c r="LT71" s="420">
        <f t="shared" si="50"/>
        <v>0</v>
      </c>
      <c r="LU71" s="382">
        <f t="shared" si="51"/>
        <v>0</v>
      </c>
      <c r="LX71" s="4"/>
    </row>
    <row r="72" spans="1:342" s="28" customFormat="1" ht="15" hidden="1" customHeight="1" x14ac:dyDescent="0.25">
      <c r="A72" s="26"/>
      <c r="B72" s="121"/>
      <c r="C72" s="604"/>
      <c r="D72" s="605"/>
      <c r="E72" s="609"/>
      <c r="F72" s="607"/>
      <c r="G72" s="608"/>
      <c r="H72" s="122"/>
      <c r="I72" s="115">
        <f>INT(ROUND(F72,2)*(IF(RIGHT(G72,1)="*",data!$J$3*H72+(IF(H72&gt;0, data!$K$3,0)),(IF(G72&gt;0,data!$J$3*RIGHT(G72,5)+data!$K$3,0)))))</f>
        <v>0</v>
      </c>
      <c r="J72" s="115"/>
      <c r="K72" s="560"/>
      <c r="L72" s="553"/>
      <c r="M72" s="115">
        <f>INT(ROUND(F72,2)*(IF(J72&gt;0,(IF(K72="ano",data!$J$6,0)),0)))</f>
        <v>0</v>
      </c>
      <c r="N72" s="117"/>
      <c r="O72" s="126"/>
      <c r="P72" s="26"/>
      <c r="Q72" s="119" t="str">
        <f t="shared" si="63"/>
        <v/>
      </c>
      <c r="R72" s="120" t="s">
        <v>343</v>
      </c>
      <c r="S72" s="391" t="str">
        <f t="shared" si="64"/>
        <v/>
      </c>
      <c r="V72" s="26">
        <f>IF(OR(G72=data!$I$18,G72=data!$I$19,G72=data!$I$20,G72=data!$I$21,G72=data!$I$22,G72=data!$I$23,G72=data!$I$24,G72=data!$I$25,G72=data!$I$26,G72=data!$I$27,G72=data!$I$28,G72=data!$I$29,G72=data!$I$30,G72=data!$I$31,G72=data!$I$32,G72=data!$I$33,G72=data!$I$34,G72=data!$I$35,G72=data!$I$36,G72=data!$I$37,G72=data!$I$38,G72=data!$I$39,G72=data!$I$40,G72=data!$I$41,G72=data!$I$42,G72=data!$I$43,G72=data!$I$44),1,0)</f>
        <v>0</v>
      </c>
      <c r="W72" s="26"/>
      <c r="X72" s="176" t="s">
        <v>300</v>
      </c>
      <c r="Y72" s="10"/>
      <c r="Z72" s="10"/>
      <c r="AA72" s="578">
        <v>160</v>
      </c>
      <c r="AB72" s="579"/>
      <c r="AC72" s="580"/>
      <c r="AD72" s="578">
        <v>160</v>
      </c>
      <c r="AE72" s="579"/>
      <c r="AF72" s="580"/>
      <c r="AG72" s="578">
        <v>160</v>
      </c>
      <c r="AH72" s="579"/>
      <c r="AI72" s="580"/>
      <c r="AJ72" s="578">
        <v>160</v>
      </c>
      <c r="AK72" s="579"/>
      <c r="AL72" s="580"/>
      <c r="AM72" s="578">
        <v>160</v>
      </c>
      <c r="AN72" s="579"/>
      <c r="AO72" s="580"/>
      <c r="AP72" s="578">
        <v>160</v>
      </c>
      <c r="AQ72" s="579"/>
      <c r="AR72" s="580"/>
      <c r="AS72" s="578">
        <v>160</v>
      </c>
      <c r="AT72" s="579"/>
      <c r="AU72" s="580"/>
      <c r="AV72" s="578">
        <v>160</v>
      </c>
      <c r="AW72" s="579"/>
      <c r="AX72" s="580"/>
      <c r="AY72" s="578">
        <v>160</v>
      </c>
      <c r="AZ72" s="579"/>
      <c r="BA72" s="580"/>
      <c r="BB72" s="578">
        <v>160</v>
      </c>
      <c r="BC72" s="579"/>
      <c r="BD72" s="580"/>
      <c r="BE72" s="578">
        <v>160</v>
      </c>
      <c r="BF72" s="579"/>
      <c r="BG72" s="580"/>
      <c r="BH72" s="578">
        <v>160</v>
      </c>
      <c r="BI72" s="579"/>
      <c r="BJ72" s="580"/>
      <c r="BK72" s="374">
        <f t="shared" ref="BK72:BK135" si="75">IF($X72="Ne",0,IF(IF(AB72="",0,((30/(AA72*$F72)*(AA72*$F72-AB72))/30))+IF(AE72="",0,((30/(AD72*$F72)*(AD72*$F72-AE72))/30))+IF(AH72="",0,((30/(AG72*$F72)*(AG72*$F72-AH72))/30))+IF(AK72="",0,((30/(AJ72*$F72)*(AJ72*$F72-AK72))/30))+IF(AN72="",0,((30/(AM72*$F72)*(AM72*$F72-AN72))/30))+IF(AQ72="",0,((30/(AP72*$F72)*(AP72*$F72-AQ72))/30))+IF(AT72="",0,((30/(AS72*$F72)*(AS72*$F72-AT72))/30))+IF(AW72="",0,((30/(AV72*$F72)*(AV72*$F72-AW72))/30))+IF(AZ72="",0,((30/(AY72*$F72)*(AY72*$F72-AZ72))/30))+IF(BC72="",0,((30/(BB72*$F72)*(BB72*$F72-BC72))/30))+IF(BF72="",0,((30/(BE72*$F72)*(BE72*$F72-BF72))/30))+IF(BI72="",0,((30/(BH72*$F72)*(BH72*$F72-BI72))/30))&gt;($E72-1),$E72-1,IF(AB72="",0,((30/(AA72*$F72)*(AA72*$F72-AB72))/30))+IF(AE72="",0,((30/(AD72*$F72)*(AD72*$F72-AE72))/30))+IF(AH72="",0,((30/(AG72*$F72)*(AG72*$F72-AH72))/30))+IF(AK72="",0,((30/(AJ72*$F72)*(AJ72*$F72-AK72))/30))+IF(AN72="",0,((30/(AM72*$F72)*(AM72*$F72-AN72))/30))+IF(AQ72="",0,((30/(AP72*$F72)*(AP72*$F72-AQ72))/30))+IF(AT72="",0,((30/(AS72*$F72)*(AS72*$F72-AT72))/30))+IF(AW72="",0,((30/(AV72*$F72)*(AV72*$F72-AW72))/30))+IF(AZ72="",0,((30/(AY72*$F72)*(AY72*$F72-AZ72))/30))+IF(BC72="",0,((30/(BB72*$F72)*(BB72*$F72-BC72))/30))+IF(BF72="",0,((30/(BE72*$F72)*(BE72*$F72-BF72))/30))+IF(BI72="",0,((30/(BH72*$F72)*(BH72*$F72-BI72))/30))))</f>
        <v>0</v>
      </c>
      <c r="BL72" s="285">
        <f t="shared" ref="BL72:BL205" si="76">FLOOR(BK72*$I72,1)</f>
        <v>0</v>
      </c>
      <c r="BM72" s="284">
        <f t="shared" ref="BM72:BM135" si="77">IF($X72="Ne",0,IF(OR($L72=0,$L72=""),0,IF(IF(AC72="Ano",IF(AB72="",0,((30/(AA72*$F72)*(AA72*$F72-AB72))/30)),0)+IF(AF72="Ano",IF(AE72="",0,((30/(AD72*$F72)*(AD72*$F72-AE72))/30)),0)+IF(AI72="Ano",IF(AH72="",0,((30/(AG72*$F72)*(AG72*$F72-AH72))/30)),0)+IF(AL72="Ano",IF(AK72="",0,((30/(AJ72*$F72)*(AJ72*$F72-AK72))/30)),0)+IF(AO72="Ano",IF(AN72="",0,((30/(AM72*$F72)*(AM72*$F72-AN72))/30)),0)+IF(AR72="Ano",IF(AQ72="",0,((30/(AP72*$F72)*(AP72*$F72-AQ72))/30)),0)+IF(AU72="Ano",IF(AT72="",0,((30/(AS72*$F72)*(AS72*$F72-AT72))/30)),0)+IF(AX72="Ano",IF(AW72="",0,((30/(AV72*$F72)*(AV72*$F72-AW72))/30)),0)+IF(BA72="Ano",IF(AZ72="",0,((30/(AY72*$F72)*(AY72*$F72-AZ72))/30)),0)+IF(BD72="Ano",IF(BC72="",0,((30/(BB72*$F72)*(BB72*$F72-BC72))/30)),0)+IF(BG72="Ano",IF(BF72="",0,((30/(BE72*$F72)*(BE72*$F72-BF72))/30)),0)+IF(BJ72="Ano",IF(BI72="",0,((30/(BH72*$F72)*(BH72*$F72-BI72))/30)),0)&gt;($L72-1),($L72-1),IF(AC72="Ano",IF(AB72="",0,((30/(AA72*$F72)*(AA72*$F72-AB72))/30)),0)+IF(AF72="Ano",IF(AE72="",0,((30/(AD72*$F72)*(AD72*$F72-AE72))/30)),0)+IF(AI72="Ano",IF(AH72="",0,((30/(AG72*$F72)*(AG72*$F72-AH72))/30)),0)+IF(AL72="Ano",IF(AK72="",0,((30/(AJ72*$F72)*(AJ72*$F72-AK72))/30)),0)+IF(AO72="Ano",IF(AN72="",0,((30/(AM72*$F72)*(AM72*$F72-AN72))/30)),0)+IF(AR72="Ano",IF(AQ72="",0,((30/(AP72*$F72)*(AP72*$F72-AQ72))/30)),0)+IF(AU72="Ano",IF(AT72="",0,((30/(AS72*$F72)*(AS72*$F72-AT72))/30)),0)+IF(AX72="Ano",IF(AW72="",0,((30/(AV72*$F72)*(AV72*$F72-AW72))/30)),0)+IF(BA72="Ano",IF(AZ72="",0,((30/(AY72*$F72)*(AY72*$F72-AZ72))/30)),0)+IF(BD72="Ano",IF(BC72="",0,((30/(BB72*$F72)*(BB72*$F72-BC72))/30)),0)+IF(BG72="Ano",IF(BF72="",0,((30/(BE72*$F72)*(BE72*$F72-BF72))/30)),0)+IF(BJ72="Ano",IF(BI72="",0,((30/(BH72*$F72)*(BH72*$F72-BI72))/30)),0))))</f>
        <v>0</v>
      </c>
      <c r="BN72" s="285">
        <f t="shared" ref="BN72:BN135" si="78">FLOOR(BM72*$M72,1)</f>
        <v>0</v>
      </c>
      <c r="BO72" s="23"/>
      <c r="BP72" s="23"/>
      <c r="BQ72" s="177">
        <v>160</v>
      </c>
      <c r="BR72" s="591"/>
      <c r="BS72" s="178"/>
      <c r="BT72" s="177">
        <v>160</v>
      </c>
      <c r="BU72" s="591"/>
      <c r="BV72" s="178"/>
      <c r="BW72" s="177">
        <v>160</v>
      </c>
      <c r="BX72" s="591"/>
      <c r="BY72" s="178"/>
      <c r="BZ72" s="177">
        <v>160</v>
      </c>
      <c r="CA72" s="591"/>
      <c r="CB72" s="178"/>
      <c r="CC72" s="177">
        <v>160</v>
      </c>
      <c r="CD72" s="591"/>
      <c r="CE72" s="178"/>
      <c r="CF72" s="177">
        <v>160</v>
      </c>
      <c r="CG72" s="591"/>
      <c r="CH72" s="178"/>
      <c r="CI72" s="177">
        <v>160</v>
      </c>
      <c r="CJ72" s="591"/>
      <c r="CK72" s="178"/>
      <c r="CL72" s="177">
        <v>160</v>
      </c>
      <c r="CM72" s="591"/>
      <c r="CN72" s="178"/>
      <c r="CO72" s="282">
        <f t="shared" ref="CO72:CO205" si="79">IF($X72="Ne",0,IF(IF(BR72="",0,((30/(BQ72*$F72)*(BQ72*$F72-BR72))/30))+IF(BU72="",0,((30/(BT72*$F72)*(BT72*$F72-BU72))/30))+IF(BX72="",0,((30/(BW72*$F72)*(BW72*$F72-BX72))/30))+IF(CA72="",0,((30/(BZ72*$F72)*(BZ72*$F72-CA72))/30))+IF(CD72="",0,((30/(CC72*$F72)*(CC72*$F72-CD72))/30))+IF(CG72="",0,((30/(CF72*$F72)*(CF72*$F72-CG72))/30))+IF(CJ72="",0,((30/(CI72*$F72)*(CI72*$F72-CJ72))/30))+IF(CM72="",0,((30/(CL72*$F72)*(CL72*$F72-CM72))/30))&gt;($E72-1-BK72),$E72-1-BK72,IF(BR72="",0,((30/(BQ72*$F72)*(BQ72*$F72-BR72))/30))+IF(BU72="",0,((30/(BT72*$F72)*(BT72*$F72-BU72))/30))+IF(BX72="",0,((30/(BW72*$F72)*(BW72*$F72-BX72))/30))+IF(CA72="",0,((30/(BZ72*$F72)*(BZ72*$F72-CA72))/30))+IF(CD72="",0,((30/(CC72*$F72)*(CC72*$F72-CD72))/30))+IF(CG72="",0,((30/(CF72*$F72)*(CF72*$F72-CG72))/30))+IF(CJ72="",0,((30/(CI72*$F72)*(CI72*$F72-CJ72))/30))+IF(CM72="",0,((30/(CL72*$F72)*(CL72*$F72-CM72))/30))))</f>
        <v>0</v>
      </c>
      <c r="CP72" s="283">
        <f t="shared" ref="CP72:CP205" si="80">FLOOR(CO72*$I72,1)</f>
        <v>0</v>
      </c>
      <c r="CQ72" s="284">
        <f t="shared" ref="CQ72:CQ135" si="81">IF($X72="Ne",0,IF(OR($L72=0,$L72=""),0,IF(IF(BS72="Ano",IF(BR72="",0,((30/(BQ72*$F72)*(BQ72*$F72-BR72))/30)),0)+IF(BV72="Ano",IF(BU72="",0,((30/(BT72*$F72)*(BT72*$F72-BU72))/30)),0)+IF(BY72="Ano",IF(BX72="",0,((30/(BW72*$F72)*(BW72*$F72-BX72))/30)),0)+IF(CB72="Ano",IF(CA72="",0,((30/(BZ72*$F72)*(BZ72*$F72-CA72))/30)),0)+IF(CE72="Ano",IF(CD72="",0,((30/(CC72*$F72)*(CC72*$F72-CD72))/30)),0)+IF(CH72="Ano",IF(CG72="",0,((30/(CF72*$F72)*(CF72*$F72-CG72))/30)),0)+IF(CK72="Ano",IF(CJ72="",0,((30/(CI72*$F72)*(CI72*$F72-CJ72))/30)),0)+IF(CN72="Ano",IF(CM72="",0,((30/(CL72*$F72)*(CL72*$F72-CM72))/30)),0)&gt;($L72-1-BM72),($L72-1-BM72),IF(BS72="Ano",IF(BR72="",0,((30/(BQ72*$F72)*(BQ72*$F72-BR72))/30)),0)+IF(BV72="Ano",IF(BU72="",0,((30/(BT72*$F72)*(BT72*$F72-BU72))/30)),0)+IF(BY72="Ano",IF(BX72="",0,((30/(BW72*$F72)*(BW72*$F72-BX72))/30)),0)+IF(CB72="Ano",IF(CA72="",0,((30/(BZ72*$F72)*(BZ72*$F72-CA72))/30)),0)+IF(CE72="Ano",IF(CD72="",0,((30/(CC72*$F72)*(CC72*$F72-CD72))/30)),0)+IF(CH72="Ano",IF(CG72="",0,((30/(CF72*$F72)*(CF72*$F72-CG72))/30)),0)+IF(CK72="Ano",IF(CJ72="",0,((30/(CI72*$F72)*(CI72*$F72-CJ72))/30)),0)+IF(CN72="Ano",IF(CM72="",0,((30/(CL72*$F72)*(CL72*$F72-CM72))/30)),0))))</f>
        <v>0</v>
      </c>
      <c r="CR72" s="285">
        <f t="shared" ref="CR72:CR135" si="82">FLOOR(CQ72*$M72,1)</f>
        <v>0</v>
      </c>
      <c r="CS72" s="23"/>
      <c r="CT72" s="23"/>
      <c r="CU72" s="177">
        <v>160</v>
      </c>
      <c r="CV72" s="591"/>
      <c r="CW72" s="178"/>
      <c r="CX72" s="177">
        <v>160</v>
      </c>
      <c r="CY72" s="591"/>
      <c r="CZ72" s="178"/>
      <c r="DA72" s="177">
        <v>160</v>
      </c>
      <c r="DB72" s="591"/>
      <c r="DC72" s="178"/>
      <c r="DD72" s="177">
        <v>160</v>
      </c>
      <c r="DE72" s="591"/>
      <c r="DF72" s="178"/>
      <c r="DG72" s="177">
        <v>160</v>
      </c>
      <c r="DH72" s="591"/>
      <c r="DI72" s="178"/>
      <c r="DJ72" s="177">
        <v>160</v>
      </c>
      <c r="DK72" s="591"/>
      <c r="DL72" s="178"/>
      <c r="DM72" s="177">
        <v>160</v>
      </c>
      <c r="DN72" s="591"/>
      <c r="DO72" s="178"/>
      <c r="DP72" s="177">
        <v>160</v>
      </c>
      <c r="DQ72" s="591"/>
      <c r="DR72" s="178"/>
      <c r="DS72" s="282">
        <f t="shared" ref="DS72:DS205" si="83">IF($X72="Ne",0,IF(IF(CV72="",0,((30/(CU72*$F72)*(CU72*$F72-CV72))/30))+IF(CY72="",0,((30/(CX72*$F72)*(CX72*$F72-CY72))/30))+IF(DB72="",0,((30/(DA72*$F72)*(DA72*$F72-DB72))/30))+IF(DE72="",0,((30/(DD72*$F72)*(DD72*$F72-DE72))/30))+IF(DH72="",0,((30/(DG72*$F72)*(DG72*$F72-DH72))/30))+IF(DK72="",0,((30/(DJ72*$F72)*(DJ72*$F72-DK72))/30))+IF(DN72="",0,((30/(DM72*$F72)*(DM72*$F72-DN72))/30))+IF(DQ72="",0,((30/(DP72*$F72)*(DP72*$F72-DQ72))/30))&gt;($E72-1-BK72-CO72),$E72-1-BK72-CO72,IF(CV72="",0,((30/(CU72*$F72)*(CU72*$F72-CV72))/30))+IF(CY72="",0,((30/(CX72*$F72)*(CX72*$F72-CY72))/30))+IF(DB72="",0,((30/(DA72*$F72)*(DA72*$F72-DB72))/30))+IF(DE72="",0,((30/(DD72*$F72)*(DD72*$F72-DE72))/30))+IF(DH72="",0,((30/(DG72*$F72)*(DG72*$F72-DH72))/30))+IF(DK72="",0,((30/(DJ72*$F72)*(DJ72*$F72-DK72))/30))+IF(DN72="",0,((30/(DM72*$F72)*(DM72*$F72-DN72))/30))+IF(DQ72="",0,((30/(DP72*$F72)*(DP72*$F72-DQ72))/30))))</f>
        <v>0</v>
      </c>
      <c r="DT72" s="283">
        <f t="shared" ref="DT72:DT205" si="84">FLOOR(DS72*$I72,1)</f>
        <v>0</v>
      </c>
      <c r="DU72" s="284">
        <f t="shared" ref="DU72:DU135" si="85">IF($X72="Ne",0,IF(OR($L72=0,$L72=""),0,IF(IF(CW72="Ano",IF(CV72="",0,((30/(CU72*$F72)*(CU72*$F72-CV72))/30)),0)+IF(CZ72="Ano",IF(CY72="",0,((30/(CX72*$F72)*(CX72*$F72-CY72))/30)),0)+IF(DC72="Ano",IF(DB72="",0,((30/(DA72*$F72)*(DA72*$F72-DB72))/30)),0)+IF(DF72="Ano",IF(DE72="",0,((30/(DD72*$F72)*(DD72*$F72-DE72))/30)),0)+IF(DI72="Ano",IF(DH72="",0,((30/(DG72*$F72)*(DG72*$F72-DH72))/30)),0)+IF(DL72="Ano",IF(DK72="",0,((30/(DJ72*$F72)*(DJ72*$F72-DK72))/30)),0)+IF(DO72="Ano",IF(DN72="",0,((30/(DM72*$F72)*(DM72*$F72-DN72))/30)),0)+IF(DR72="Ano",IF(DQ72="",0,((30/(DP72*$F72)*(DP72*$F72-DQ72))/30)),0)&gt;($L72-1-BM72-CQ72),($L72-1-BM72-CQ72),IF(CW72="Ano",IF(CV72="",0,((30/(CU72*$F72)*(CU72*$F72-CV72))/30)),0)+IF(CZ72="Ano",IF(CY72="",0,((30/(CX72*$F72)*(CX72*$F72-CY72))/30)),0)+IF(DC72="Ano",IF(DB72="",0,((30/(DA72*$F72)*(DA72*$F72-DB72))/30)),0)+IF(DF72="Ano",IF(DE72="",0,((30/(DD72*$F72)*(DD72*$F72-DE72))/30)),0)+IF(DI72="Ano",IF(DH72="",0,((30/(DG72*$F72)*(DG72*$F72-DH72))/30)),0)+IF(DL72="Ano",IF(DK72="",0,((30/(DJ72*$F72)*(DJ72*$F72-DK72))/30)),0)+IF(DO72="Ano",IF(DN72="",0,((30/(DM72*$F72)*(DM72*$F72-DN72))/30)),0)+IF(DR72="Ano",IF(DQ72="",0,((30/(DP72*$F72)*(DP72*$F72-DQ72))/30)),0))))</f>
        <v>0</v>
      </c>
      <c r="DV72" s="285">
        <f t="shared" ref="DV72:DV135" si="86">FLOOR(DU72*$M72,1)</f>
        <v>0</v>
      </c>
      <c r="DW72" s="23"/>
      <c r="DX72" s="23"/>
      <c r="DY72" s="177">
        <v>160</v>
      </c>
      <c r="DZ72" s="591"/>
      <c r="EA72" s="178"/>
      <c r="EB72" s="177">
        <v>160</v>
      </c>
      <c r="EC72" s="591"/>
      <c r="ED72" s="178"/>
      <c r="EE72" s="177">
        <v>160</v>
      </c>
      <c r="EF72" s="591"/>
      <c r="EG72" s="178"/>
      <c r="EH72" s="177">
        <v>160</v>
      </c>
      <c r="EI72" s="591"/>
      <c r="EJ72" s="178"/>
      <c r="EK72" s="177">
        <v>160</v>
      </c>
      <c r="EL72" s="591"/>
      <c r="EM72" s="178"/>
      <c r="EN72" s="177">
        <v>160</v>
      </c>
      <c r="EO72" s="591"/>
      <c r="EP72" s="178"/>
      <c r="EQ72" s="177">
        <v>160</v>
      </c>
      <c r="ER72" s="591"/>
      <c r="ES72" s="178"/>
      <c r="ET72" s="177">
        <v>160</v>
      </c>
      <c r="EU72" s="591"/>
      <c r="EV72" s="178"/>
      <c r="EW72" s="282">
        <f t="shared" ref="EW72:EW205" si="87">IF($X72="Ne",0,IF(IF(DZ72="",0,((30/(DY72*$F72)*(DY72*$F72-DZ72))/30))+IF(EC72="",0,((30/(EB72*$F72)*(EB72*$F72-EC72))/30))+IF(EF72="",0,((30/(EE72*$F72)*(EE72*$F72-EF72))/30))+IF(EI72="",0,((30/(EH72*$F72)*(EH72*$F72-EI72))/30))+IF(EL72="",0,((30/(EK72*$F72)*(EK72*$F72-EL72))/30))+IF(EO72="",0,((30/(EN72*$F72)*(EN72*$F72-EO72))/30))+IF(ER72="",0,((30/(EQ72*$F72)*(EQ72*$F72-ER72))/30))+IF(EU72="",0,((30/(ET72*$F72)*(ET72*$F72-EU72))/30))&gt;($E72-1-BK72-CO72-DS72),$E72-1-BK72-CO72-DS72,IF(DZ72="",0,((30/(DY72*$F72)*(DY72*$F72-DZ72))/30))+IF(EC72="",0,((30/(EB72*$F72)*(EB72*$F72-EC72))/30))+IF(EF72="",0,((30/(EE72*$F72)*(EE72*$F72-EF72))/30))+IF(EI72="",0,((30/(EH72*$F72)*(EH72*$F72-EI72))/30))+IF(EL72="",0,((30/(EK72*$F72)*(EK72*$F72-EL72))/30))+IF(EO72="",0,((30/(EN72*$F72)*(EN72*$F72-EO72))/30))+IF(ER72="",0,((30/(EQ72*$F72)*(EQ72*$F72-ER72))/30))+IF(EU72="",0,((30/(ET72*$F72)*(ET72*$F72-EU72))/30))))</f>
        <v>0</v>
      </c>
      <c r="EX72" s="283">
        <f t="shared" ref="EX72:EX205" si="88">FLOOR(EW72*$I72,1)</f>
        <v>0</v>
      </c>
      <c r="EY72" s="284">
        <f t="shared" ref="EY72:EY135" si="89">IF($X72="Ne",0,IF(OR($L72=0,$L72=""),0,IF(IF(EA72="Ano",IF(DZ72="",0,((30/(DY72*$F72)*(DY72*$F72-DZ72))/30)),0)+IF(ED72="Ano",IF(EC72="",0,((30/(EB72*$F72)*(EB72*$F72-EC72))/30)),0)+IF(EG72="Ano",IF(EF72="",0,((30/(EE72*$F72)*(EE72*$F72-EF72))/30)),0)+IF(EJ72="Ano",IF(EI72="",0,((30/(EH72*$F72)*(EH72*$F72-EI72))/30)),0)+IF(EM72="Ano",IF(EL72="",0,((30/(EK72*$F72)*(EK72*$F72-EL72))/30)),0)+IF(EP72="Ano",IF(EO72="",0,((30/(EN72*$F72)*(EN72*$F72-EO72))/30)),0)+IF(ES72="Ano",IF(ER72="",0,((30/(EQ72*$F72)*(EQ72*$F72-ER72))/30)),0)+IF(EV72="Ano",IF(EU72="",0,((30/(ET72*$F72)*(ET72*$F72-EU72))/30)),0)&gt;($L72-1-BM72-CQ72-DU72),($L72-1-BM72-CQ72-DU72),IF(EA72="Ano",IF(DZ72="",0,((30/(DY72*$F72)*(DY72*$F72-DZ72))/30)),0)+IF(ED72="Ano",IF(EC72="",0,((30/(EB72*$F72)*(EB72*$F72-EC72))/30)),0)+IF(EG72="Ano",IF(EF72="",0,((30/(EE72*$F72)*(EE72*$F72-EF72))/30)),0)+IF(EJ72="Ano",IF(EI72="",0,((30/(EH72*$F72)*(EH72*$F72-EI72))/30)),0)+IF(EM72="Ano",IF(EL72="",0,((30/(EK72*$F72)*(EK72*$F72-EL72))/30)),0)+IF(EP72="Ano",IF(EO72="",0,((30/(EN72*$F72)*(EN72*$F72-EO72))/30)),0)+IF(ES72="Ano",IF(ER72="",0,((30/(EQ72*$F72)*(EQ72*$F72-ER72))/30)),0)+IF(EV72="Ano",IF(EU72="",0,((30/(ET72*$F72)*(ET72*$F72-EU72))/30)),0))))</f>
        <v>0</v>
      </c>
      <c r="EZ72" s="285">
        <f t="shared" ref="EZ72:EZ135" si="90">FLOOR(EY72*$M72,1)</f>
        <v>0</v>
      </c>
      <c r="FA72" s="23"/>
      <c r="FB72" s="23"/>
      <c r="FC72" s="177">
        <v>160</v>
      </c>
      <c r="FD72" s="591"/>
      <c r="FE72" s="178"/>
      <c r="FF72" s="177">
        <v>160</v>
      </c>
      <c r="FG72" s="591"/>
      <c r="FH72" s="178"/>
      <c r="FI72" s="177">
        <v>160</v>
      </c>
      <c r="FJ72" s="591"/>
      <c r="FK72" s="178"/>
      <c r="FL72" s="177">
        <v>160</v>
      </c>
      <c r="FM72" s="591"/>
      <c r="FN72" s="178"/>
      <c r="FO72" s="177">
        <v>160</v>
      </c>
      <c r="FP72" s="591"/>
      <c r="FQ72" s="178"/>
      <c r="FR72" s="177">
        <v>160</v>
      </c>
      <c r="FS72" s="591"/>
      <c r="FT72" s="178"/>
      <c r="FU72" s="177">
        <v>160</v>
      </c>
      <c r="FV72" s="591"/>
      <c r="FW72" s="178"/>
      <c r="FX72" s="177">
        <v>160</v>
      </c>
      <c r="FY72" s="591"/>
      <c r="FZ72" s="178"/>
      <c r="GA72" s="282">
        <f t="shared" ref="GA72:GA205" si="91">IF($X72="Ne",0,IF(IF(FD72="",0,((30/(FC72*$F72)*(FC72*$F72-FD72))/30))+IF(FG72="",0,((30/(FF72*$F72)*(FF72*$F72-FG72))/30))+IF(FJ72="",0,((30/(FI72*$F72)*(FI72*$F72-FJ72))/30))+IF(FM72="",0,((30/(FL72*$F72)*(FL72*$F72-FM72))/30))+IF(FP72="",0,((30/(FO72*$F72)*(FO72*$F72-FP72))/30))+IF(FS72="",0,((30/(FR72*$F72)*(FR72*$F72-FS72))/30))+IF(FV72="",0,((30/(FU72*$F72)*(FU72*$F72-FV72))/30))+IF(FY72="",0,((30/(FX72*$F72)*(FX72*$F72-FY72))/30))&gt;($E72-1-BK72-CO72-DS72-EW72),$E72-1-BK72-CO72-DS72-EW72,IF(FD72="",0,((30/(FC72*$F72)*(FC72*$F72-FD72))/30))+IF(FG72="",0,((30/(FF72*$F72)*(FF72*$F72-FG72))/30))+IF(FJ72="",0,((30/(FI72*$F72)*(FI72*$F72-FJ72))/30))+IF(FM72="",0,((30/(FL72*$F72)*(FL72*$F72-FM72))/30))+IF(FP72="",0,((30/(FO72*$F72)*(FO72*$F72-FP72))/30))+IF(FS72="",0,((30/(FR72*$F72)*(FR72*$F72-FS72))/30))+IF(FV72="",0,((30/(FU72*$F72)*(FU72*$F72-FV72))/30))+IF(FY72="",0,((30/(FX72*$F72)*(FX72*$F72-FY72))/30))))</f>
        <v>0</v>
      </c>
      <c r="GB72" s="283">
        <f t="shared" ref="GB72:GB205" si="92">FLOOR(GA72*$I72,1)</f>
        <v>0</v>
      </c>
      <c r="GC72" s="284">
        <f t="shared" ref="GC72:GC135" si="93">IF($X72="Ne",0,IF(OR($L72=0,$L72=""),0,IF(IF(FE72="Ano",IF(FD72="",0,((30/(FC72*$F72)*(FC72*$F72-FD72))/30)),0)+IF(FH72="Ano",IF(FG72="",0,((30/(FF72*$F72)*(FF72*$F72-FG72))/30)),0)+IF(FK72="Ano",IF(FJ72="",0,((30/(FI72*$F72)*(FI72*$F72-FJ72))/30)),0)+IF(FN72="Ano",IF(FM72="",0,((30/(FL72*$F72)*(FL72*$F72-FM72))/30)),0)+IF(FQ72="Ano",IF(FP72="",0,((30/(FO72*$F72)*(FO72*$F72-FP72))/30)),0)+IF(FT72="Ano",IF(FS72="",0,((30/(FR72*$F72)*(FR72*$F72-FS72))/30)),0)+IF(FW72="Ano",IF(FV72="",0,((30/(FU72*$F72)*(FU72*$F72-FV72))/30)),0)+IF(FZ72="Ano",IF(FY72="",0,((30/(FX72*$F72)*(FX72*$F72-FY72))/30)),0)&gt;($L72-1-BM72-CQ72-DU72-EY72),($L72-1-BM72-CQ72-DU72-EY72),IF(FE72="Ano",IF(FD72="",0,((30/(FC72*$F72)*(FC72*$F72-FD72))/30)),0)+IF(FH72="Ano",IF(FG72="",0,((30/(FF72*$F72)*(FF72*$F72-FG72))/30)),0)+IF(FK72="Ano",IF(FJ72="",0,((30/(FI72*$F72)*(FI72*$F72-FJ72))/30)),0)+IF(FN72="Ano",IF(FM72="",0,((30/(FL72*$F72)*(FL72*$F72-FM72))/30)),0)+IF(FQ72="Ano",IF(FP72="",0,((30/(FO72*$F72)*(FO72*$F72-FP72))/30)),0)+IF(FT72="Ano",IF(FS72="",0,((30/(FR72*$F72)*(FR72*$F72-FS72))/30)),0)+IF(FW72="Ano",IF(FV72="",0,((30/(FU72*$F72)*(FU72*$F72-FV72))/30)),0)+IF(FZ72="Ano",IF(FY72="",0,((30/(FX72*$F72)*(FX72*$F72-FY72))/30)),0))))</f>
        <v>0</v>
      </c>
      <c r="GD72" s="285">
        <f t="shared" ref="GD72:GD135" si="94">FLOOR(GC72*$M72,1)</f>
        <v>0</v>
      </c>
      <c r="GE72" s="23"/>
      <c r="GF72" s="23"/>
      <c r="GG72" s="177">
        <v>160</v>
      </c>
      <c r="GH72" s="591"/>
      <c r="GI72" s="178"/>
      <c r="GJ72" s="177">
        <v>160</v>
      </c>
      <c r="GK72" s="591"/>
      <c r="GL72" s="178"/>
      <c r="GM72" s="177">
        <v>160</v>
      </c>
      <c r="GN72" s="591"/>
      <c r="GO72" s="178"/>
      <c r="GP72" s="177">
        <v>160</v>
      </c>
      <c r="GQ72" s="591"/>
      <c r="GR72" s="178"/>
      <c r="GS72" s="177">
        <v>160</v>
      </c>
      <c r="GT72" s="591"/>
      <c r="GU72" s="178"/>
      <c r="GV72" s="177">
        <v>160</v>
      </c>
      <c r="GW72" s="591"/>
      <c r="GX72" s="178"/>
      <c r="GY72" s="177">
        <v>160</v>
      </c>
      <c r="GZ72" s="591"/>
      <c r="HA72" s="178"/>
      <c r="HB72" s="177">
        <v>160</v>
      </c>
      <c r="HC72" s="591"/>
      <c r="HD72" s="178"/>
      <c r="HE72" s="282">
        <f t="shared" ref="HE72:HE205" si="95">IF($X72="Ne",0,IF(IF(GH72="",0,((30/(GG72*$F72)*(GG72*$F72-GH72))/30))+IF(GK72="",0,((30/(GJ72*$F72)*(GJ72*$F72-GK72))/30))+IF(GN72="",0,((30/(GM72*$F72)*(GM72*$F72-GN72))/30))+IF(GQ72="",0,((30/(GP72*$F72)*(GP72*$F72-GQ72))/30))+IF(GT72="",0,((30/(GS72*$F72)*(GS72*$F72-GT72))/30))+IF(GW72="",0,((30/(GV72*$F72)*(GV72*$F72-GW72))/30))+IF(GZ72="",0,((30/(GY72*$F72)*(GY72*$F72-GZ72))/30))+IF(HC72="",0,((30/(HB72*$F72)*(HB72*$F72-HC72))/30))&gt;($E72-1-BK72-CO72-DS72-EW72-GA72),$E72-1-BK72-CO72-DS72-EW72-GA72,IF(GH72="",0,((30/(GG72*$F72)*(GG72*$F72-GH72))/30))+IF(GK72="",0,((30/(GJ72*$F72)*(GJ72*$F72-GK72))/30))+IF(GN72="",0,((30/(GM72*$F72)*(GM72*$F72-GN72))/30))+IF(GQ72="",0,((30/(GP72*$F72)*(GP72*$F72-GQ72))/30))+IF(GT72="",0,((30/(GS72*$F72)*(GS72*$F72-GT72))/30))+IF(GW72="",0,((30/(GV72*$F72)*(GV72*$F72-GW72))/30))+IF(GZ72="",0,((30/(GY72*$F72)*(GY72*$F72-GZ72))/30))+IF(HC72="",0,((30/(HB72*$F72)*(HB72*$F72-HC72))/30))))</f>
        <v>0</v>
      </c>
      <c r="HF72" s="283">
        <f t="shared" ref="HF72:HF205" si="96">FLOOR(HE72*$I72,1)</f>
        <v>0</v>
      </c>
      <c r="HG72" s="284">
        <f t="shared" ref="HG72:HG135" si="97">IF($X72="Ne",0,IF(OR($L72=0,$L72=""),0,IF(IF(GI72="Ano",IF(GH72="",0,((30/(GG72*$F72)*(GG72*$F72-GH72))/30)),0)+IF(GL72="Ano",IF(GK72="",0,((30/(GJ72*$F72)*(GJ72*$F72-GK72))/30)),0)+IF(GO72="Ano",IF(GN72="",0,((30/(GM72*$F72)*(GM72*$F72-GN72))/30)),0)+IF(GR72="Ano",IF(GQ72="",0,((30/(GP72*$F72)*(GP72*$F72-GQ72))/30)),0)+IF(GU72="Ano",IF(GT72="",0,((30/(GS72*$F72)*(GS72*$F72-GT72))/30)),0)+IF(GX72="Ano",IF(GW72="",0,((30/(GV72*$F72)*(GV72*$F72-GW72))/30)),0)+IF(HA72="Ano",IF(GZ72="",0,((30/(GY72*$F72)*(GY72*$F72-GZ72))/30)),0)+IF(HD72="Ano",IF(HC72="",0,((30/(HB72*$F72)*(HB72*$F72-HC72))/30)),0)&gt;($L72-1-BM72-CQ72-DU72-EY72-GC72),($L72-1-BM72-CQ72-DU72-EY72-GC72),IF(GI72="Ano",IF(GH72="",0,((30/(GG72*$F72)*(GG72*$F72-GH72))/30)),0)+IF(GL72="Ano",IF(GK72="",0,((30/(GJ72*$F72)*(GJ72*$F72-GK72))/30)),0)+IF(GO72="Ano",IF(GN72="",0,((30/(GM72*$F72)*(GM72*$F72-GN72))/30)),0)+IF(GR72="Ano",IF(GQ72="",0,((30/(GP72*$F72)*(GP72*$F72-GQ72))/30)),0)+IF(GU72="Ano",IF(GT72="",0,((30/(GS72*$F72)*(GS72*$F72-GT72))/30)),0)+IF(GX72="Ano",IF(GW72="",0,((30/(GV72*$F72)*(GV72*$F72-GW72))/30)),0)+IF(HA72="Ano",IF(GZ72="",0,((30/(GY72*$F72)*(GY72*$F72-GZ72))/30)),0)+IF(HD72="Ano",IF(HC72="",0,((30/(HB72*$F72)*(HB72*$F72-HC72))/30)),0))))</f>
        <v>0</v>
      </c>
      <c r="HH72" s="285">
        <f t="shared" ref="HH72:HH135" si="98">FLOOR(HG72*$M72,1)</f>
        <v>0</v>
      </c>
      <c r="HI72" s="23"/>
      <c r="HJ72" s="23"/>
      <c r="HK72" s="177">
        <v>160</v>
      </c>
      <c r="HL72" s="591"/>
      <c r="HM72" s="178"/>
      <c r="HN72" s="177">
        <v>160</v>
      </c>
      <c r="HO72" s="591"/>
      <c r="HP72" s="178"/>
      <c r="HQ72" s="177">
        <v>160</v>
      </c>
      <c r="HR72" s="591"/>
      <c r="HS72" s="178"/>
      <c r="HT72" s="177">
        <v>160</v>
      </c>
      <c r="HU72" s="591"/>
      <c r="HV72" s="178"/>
      <c r="HW72" s="177">
        <v>160</v>
      </c>
      <c r="HX72" s="591"/>
      <c r="HY72" s="178"/>
      <c r="HZ72" s="177">
        <v>160</v>
      </c>
      <c r="IA72" s="591"/>
      <c r="IB72" s="178"/>
      <c r="IC72" s="177">
        <v>160</v>
      </c>
      <c r="ID72" s="591"/>
      <c r="IE72" s="178"/>
      <c r="IF72" s="177">
        <v>160</v>
      </c>
      <c r="IG72" s="591"/>
      <c r="IH72" s="178"/>
      <c r="II72" s="282">
        <f t="shared" ref="II72:II205" si="99">IF($X72="Ne",0,IF(IF(HL72="",0,((30/(HK72*$F72)*(HK72*$F72-HL72))/30))+IF(HO72="",0,((30/(HN72*$F72)*(HN72*$F72-HO72))/30))+IF(HR72="",0,((30/(HQ72*$F72)*(HQ72*$F72-HR72))/30))+IF(HU72="",0,((30/(HT72*$F72)*(HT72*$F72-HU72))/30))+IF(HX72="",0,((30/(HW72*$F72)*(HW72*$F72-HX72))/30))+IF(IA72="",0,((30/(HZ72*$F72)*(HZ72*$F72-IA72))/30))+IF(ID72="",0,((30/(IC72*$F72)*(IC72*$F72-ID72))/30))+IF(IG72="",0,((30/(IF72*$F72)*(IF72*$F72-IG72))/30))&gt;($E72-1-BK72-CO72-DS72-EW72-GA72-HE72),$E72-1-BK72-CO72-DS72-EW72-GA72-HE72,IF(HL72="",0,((30/(HK72*$F72)*(HK72*$F72-HL72))/30))+IF(HO72="",0,((30/(HN72*$F72)*(HN72*$F72-HO72))/30))+IF(HR72="",0,((30/(HQ72*$F72)*(HQ72*$F72-HR72))/30))+IF(HU72="",0,((30/(HT72*$F72)*(HT72*$F72-HU72))/30))+IF(HX72="",0,((30/(HW72*$F72)*(HW72*$F72-HX72))/30))+IF(IA72="",0,((30/(HZ72*$F72)*(HZ72*$F72-IA72))/30))+IF(ID72="",0,((30/(IC72*$F72)*(IC72*$F72-ID72))/30))+IF(IG72="",0,((30/(IF72*$F72)*(IF72*$F72-IG72))/30))))</f>
        <v>0</v>
      </c>
      <c r="IJ72" s="283">
        <f t="shared" ref="IJ72:IJ205" si="100">FLOOR(II72*$I72,1)</f>
        <v>0</v>
      </c>
      <c r="IK72" s="284">
        <f t="shared" ref="IK72:IK135" si="101">IF($X72="Ne",0,IF(OR($L72=0,$L72=""),0,IF(IF(HM72="Ano",IF(HL72="",0,((30/(HK72*$F72)*(HK72*$F72-HL72))/30)),0)+IF(HP72="Ano",IF(HO72="",0,((30/(HN72*$F72)*(HN72*$F72-HO72))/30)),0)+IF(HS72="Ano",IF(HR72="",0,((30/(HQ72*$F72)*(HQ72*$F72-HR72))/30)),0)+IF(HV72="Ano",IF(HU72="",0,((30/(HT72*$F72)*(HT72*$F72-HU72))/30)),0)+IF(HY72="Ano",IF(HX72="",0,((30/(HW72*$F72)*(HW72*$F72-HX72))/30)),0)+IF(IB72="Ano",IF(IA72="",0,((30/(HZ72*$F72)*(HZ72*$F72-IA72))/30)),0)+IF(IE72="Ano",IF(ID72="",0,((30/(IC72*$F72)*(IC72*$F72-ID72))/30)),0)+IF(IH72="Ano",IF(IG72="",0,((30/(IF72*$F72)*(IF72*$F72-IG72))/30)),0)&gt;($L72-1-BM72-CQ72-DU72-EY72-GC72-HG72),($L72-1-BM72-CQ72-DU72-EY72-GC72-HG72),IF(HM72="Ano",IF(HL72="",0,((30/(HK72*$F72)*(HK72*$F72-HL72))/30)),0)+IF(HP72="Ano",IF(HO72="",0,((30/(HN72*$F72)*(HN72*$F72-HO72))/30)),0)+IF(HS72="Ano",IF(HR72="",0,((30/(HQ72*$F72)*(HQ72*$F72-HR72))/30)),0)+IF(HV72="Ano",IF(HU72="",0,((30/(HT72*$F72)*(HT72*$F72-HU72))/30)),0)+IF(HY72="Ano",IF(HX72="",0,((30/(HW72*$F72)*(HW72*$F72-HX72))/30)),0)+IF(IB72="Ano",IF(IA72="",0,((30/(HZ72*$F72)*(HZ72*$F72-IA72))/30)),0)+IF(IE72="Ano",IF(ID72="",0,((30/(IC72*$F72)*(IC72*$F72-ID72))/30)),0)+IF(IH72="Ano",IF(IG72="",0,((30/(IF72*$F72)*(IF72*$F72-IG72))/30)),0))))</f>
        <v>0</v>
      </c>
      <c r="IL72" s="285">
        <f t="shared" ref="IL72:IL135" si="102">FLOOR(IK72*$M72,1)</f>
        <v>0</v>
      </c>
      <c r="IM72" s="23"/>
      <c r="IN72" s="23"/>
      <c r="IO72" s="177">
        <v>160</v>
      </c>
      <c r="IP72" s="591"/>
      <c r="IQ72" s="178"/>
      <c r="IR72" s="177">
        <v>160</v>
      </c>
      <c r="IS72" s="591"/>
      <c r="IT72" s="178"/>
      <c r="IU72" s="177">
        <v>160</v>
      </c>
      <c r="IV72" s="591"/>
      <c r="IW72" s="178"/>
      <c r="IX72" s="177">
        <v>160</v>
      </c>
      <c r="IY72" s="591"/>
      <c r="IZ72" s="178"/>
      <c r="JA72" s="177">
        <v>160</v>
      </c>
      <c r="JB72" s="591"/>
      <c r="JC72" s="178"/>
      <c r="JD72" s="177">
        <v>160</v>
      </c>
      <c r="JE72" s="591"/>
      <c r="JF72" s="178"/>
      <c r="JG72" s="177">
        <v>160</v>
      </c>
      <c r="JH72" s="591"/>
      <c r="JI72" s="178"/>
      <c r="JJ72" s="177">
        <v>160</v>
      </c>
      <c r="JK72" s="591"/>
      <c r="JL72" s="178"/>
      <c r="JM72" s="282">
        <f t="shared" ref="JM72:JM205" si="103">IF($X72="Ne",0,IF(IF(IP72="",0,((30/(IO72*$F72)*(IO72*$F72-IP72))/30))+IF(IS72="",0,((30/(IR72*$F72)*(IR72*$F72-IS72))/30))+IF(IV72="",0,((30/(IU72*$F72)*(IU72*$F72-IV72))/30))+IF(IY72="",0,((30/(IX72*$F72)*(IX72*$F72-IY72))/30))+IF(JB72="",0,((30/(JA72*$F72)*(JA72*$F72-JB72))/30))+IF(JE72="",0,((30/(JD72*$F72)*(JD72*$F72-JE72))/30))+IF(JH72="",0,((30/(JG72*$F72)*(JG72*$F72-JH72))/30))+IF(JK72="",0,((30/(JJ72*$F72)*(JJ72*$F72-JK72))/30))&gt;($E72-1-BK72-CO72-DS72-EW72-GA72-HE72-II72),$E72-1-BK72-CO72-DS72-EW72-GA72-HE72-II72,IF(IP72="",0,((30/(IO72*$F72)*(IO72*$F72-IP72))/30))+IF(IS72="",0,((30/(IR72*$F72)*(IR72*$F72-IS72))/30))+IF(IV72="",0,((30/(IU72*$F72)*(IU72*$F72-IV72))/30))+IF(IY72="",0,((30/(IX72*$F72)*(IX72*$F72-IY72))/30))+IF(JB72="",0,((30/(JA72*$F72)*(JA72*$F72-JB72))/30))+IF(JE72="",0,((30/(JD72*$F72)*(JD72*$F72-JE72))/30))+IF(JH72="",0,((30/(JG72*$F72)*(JG72*$F72-JH72))/30))+IF(JK72="",0,((30/(JJ72*$F72)*(JJ72*$F72-JK72))/30))))</f>
        <v>0</v>
      </c>
      <c r="JN72" s="283">
        <f t="shared" ref="JN72:JN205" si="104">FLOOR(JM72*$I72,1)</f>
        <v>0</v>
      </c>
      <c r="JO72" s="284">
        <f t="shared" ref="JO72:JO135" si="105">IF($X72="Ne",0,IF(OR($L72=0,$L72=""),0,IF(IF(IQ72="Ano",IF(IP72="",0,((30/(IO72*$F72)*(IO72*$F72-IP72))/30)),0)+IF(IT72="Ano",IF(IS72="",0,((30/(IR72*$F72)*(IR72*$F72-IS72))/30)),0)+IF(IW72="Ano",IF(IV72="",0,((30/(IU72*$F72)*(IU72*$F72-IV72))/30)),0)+IF(IZ72="Ano",IF(IY72="",0,((30/(IX72*$F72)*(IX72*$F72-IY72))/30)),0)+IF(JC72="Ano",IF(JB72="",0,((30/(JA72*$F72)*(JA72*$F72-JB72))/30)),0)+IF(JF72="Ano",IF(JE72="",0,((30/(JD72*$F72)*(JD72*$F72-JE72))/30)),0)+IF(JI72="Ano",IF(JH72="",0,((30/(JG72*$F72)*(JG72*$F72-JH72))/30)),0)+IF(JL72="Ano",IF(JK72="",0,((30/(JJ72*$F72)*(JJ72*$F72-JK72))/30)),0)&gt;($L72-1-BM72-CQ72-DU72-EY72-GC72-HG72-IK72),($L72-1-BM72-CQ72-DU72-EY72-GC72-HG72-IK72),IF(IQ72="Ano",IF(IP72="",0,((30/(IO72*$F72)*(IO72*$F72-IP72))/30)),0)+IF(IT72="Ano",IF(IS72="",0,((30/(IR72*$F72)*(IR72*$F72-IS72))/30)),0)+IF(IW72="Ano",IF(IV72="",0,((30/(IU72*$F72)*(IU72*$F72-IV72))/30)),0)+IF(IZ72="Ano",IF(IY72="",0,((30/(IX72*$F72)*(IX72*$F72-IY72))/30)),0)+IF(JC72="Ano",IF(JB72="",0,((30/(JA72*$F72)*(JA72*$F72-JB72))/30)),0)+IF(JF72="Ano",IF(JE72="",0,((30/(JD72*$F72)*(JD72*$F72-JE72))/30)),0)+IF(JI72="Ano",IF(JH72="",0,((30/(JG72*$F72)*(JG72*$F72-JH72))/30)),0)+IF(JL72="Ano",IF(JK72="",0,((30/(JJ72*$F72)*(JJ72*$F72-JK72))/30)),0))))</f>
        <v>0</v>
      </c>
      <c r="JP72" s="285">
        <f t="shared" ref="JP72:JP135" si="106">FLOOR(JO72*$M72,1)</f>
        <v>0</v>
      </c>
      <c r="JQ72" s="23"/>
      <c r="JR72" s="23"/>
      <c r="JS72" s="177">
        <v>160</v>
      </c>
      <c r="JT72" s="591"/>
      <c r="JU72" s="178"/>
      <c r="JV72" s="177">
        <v>160</v>
      </c>
      <c r="JW72" s="591"/>
      <c r="JX72" s="178"/>
      <c r="JY72" s="177">
        <v>160</v>
      </c>
      <c r="JZ72" s="591"/>
      <c r="KA72" s="178"/>
      <c r="KB72" s="177">
        <v>160</v>
      </c>
      <c r="KC72" s="591"/>
      <c r="KD72" s="178"/>
      <c r="KE72" s="177">
        <v>160</v>
      </c>
      <c r="KF72" s="591"/>
      <c r="KG72" s="178"/>
      <c r="KH72" s="177">
        <v>160</v>
      </c>
      <c r="KI72" s="591"/>
      <c r="KJ72" s="178"/>
      <c r="KK72" s="177">
        <v>160</v>
      </c>
      <c r="KL72" s="591"/>
      <c r="KM72" s="178"/>
      <c r="KN72" s="177">
        <v>160</v>
      </c>
      <c r="KO72" s="591"/>
      <c r="KP72" s="178"/>
      <c r="KQ72" s="282">
        <f t="shared" ref="KQ72:KQ205" si="107">IF($X72="Ne",0,IF(IF(JT72="",0,((30/(JS72*$F72)*(JS72*$F72-JT72))/30))+IF(JW72="",0,((30/(JV72*$F72)*(JV72*$F72-JW72))/30))+IF(JZ72="",0,((30/(JY72*$F72)*(JY72*$F72-JZ72))/30))+IF(KC72="",0,((30/(KB72*$F72)*(KB72*$F72-KC72))/30))+IF(KF72="",0,((30/(KE72*$F72)*(KE72*$F72-KF72))/30))+IF(KI72="",0,((30/(KH72*$F72)*(KH72*$F72-KI72))/30))+IF(KL72="",0,((30/(KK72*$F72)*(KK72*$F72-KL72))/30))+IF(KO72="",0,((30/(KN72*$F72)*(KN72*$F72-KO72))/30))&gt;($E72-1-BK72-CO72-DS72-EW72-GA72-HE72-II72-JM72),$E72-1-BK72-CO72-DS72-EW72-GA72-HE72-II72-JM72,IF(JT72="",0,((30/(JS72*$F72)*(JS72*$F72-JT72))/30))+IF(JW72="",0,((30/(JV72*$F72)*(JV72*$F72-JW72))/30))+IF(JZ72="",0,((30/(JY72*$F72)*(JY72*$F72-JZ72))/30))+IF(KC72="",0,((30/(KB72*$F72)*(KB72*$F72-KC72))/30))+IF(KF72="",0,((30/(KE72*$F72)*(KE72*$F72-KF72))/30))+IF(KI72="",0,((30/(KH72*$F72)*(KH72*$F72-KI72))/30))+IF(KL72="",0,((30/(KK72*$F72)*(KK72*$F72-KL72))/30))+IF(KO72="",0,((30/(KN72*$F72)*(KN72*$F72-KO72))/30))))</f>
        <v>0</v>
      </c>
      <c r="KR72" s="283">
        <f t="shared" ref="KR72:KR205" si="108">FLOOR(KQ72*$I72,1)</f>
        <v>0</v>
      </c>
      <c r="KS72" s="284">
        <f t="shared" ref="KS72:KS135" si="109">IF($X72="Ne",0,IF(OR($L72=0,$L72=""),0,IF(IF(JU72="Ano",IF(JT72="",0,((30/(JS72*$F72)*(JS72*$F72-JT72))/30)),0)+IF(JX72="Ano",IF(JW72="",0,((30/(JV72*$F72)*(JV72*$F72-JW72))/30)),0)+IF(KA72="Ano",IF(JZ72="",0,((30/(JY72*$F72)*(JY72*$F72-JZ72))/30)),0)+IF(KD72="Ano",IF(KC72="",0,((30/(KB72*$F72)*(KB72*$F72-KC72))/30)),0)+IF(KG72="Ano",IF(KF72="",0,((30/(KE72*$F72)*(KE72*$F72-KF72))/30)),0)+IF(KJ72="Ano",IF(KI72="",0,((30/(KH72*$F72)*(KH72*$F72-KI72))/30)),0)+IF(KM72="Ano",IF(KL72="",0,((30/(KK72*$F72)*(KK72*$F72-KL72))/30)),0)+IF(KP72="Ano",IF(KO72="",0,((30/(KN72*$F72)*(KN72*$F72-KO72))/30)),0)&gt;($L72-1-BM72-CQ72-DU72-EY72-GC72-HG72-IK72-JO72),($L72-1-BM72-CQ72-DU72-EY72-GC72-HG72-IK72-JO72),IF(JU72="Ano",IF(JT72="",0,((30/(JS72*$F72)*(JS72*$F72-JT72))/30)),0)+IF(JX72="Ano",IF(JW72="",0,((30/(JV72*$F72)*(JV72*$F72-JW72))/30)),0)+IF(KA72="Ano",IF(JZ72="",0,((30/(JY72*$F72)*(JY72*$F72-JZ72))/30)),0)+IF(KD72="Ano",IF(KC72="",0,((30/(KB72*$F72)*(KB72*$F72-KC72))/30)),0)+IF(KG72="Ano",IF(KF72="",0,((30/(KE72*$F72)*(KE72*$F72-KF72))/30)),0)+IF(KJ72="Ano",IF(KI72="",0,((30/(KH72*$F72)*(KH72*$F72-KI72))/30)),0)+IF(KM72="Ano",IF(KL72="",0,((30/(KK72*$F72)*(KK72*$F72-KL72))/30)),0)+IF(KP72="Ano",IF(KO72="",0,((30/(KN72*$F72)*(KN72*$F72-KO72))/30)),0))))</f>
        <v>0</v>
      </c>
      <c r="KT72" s="285">
        <f t="shared" ref="KT72:KT135" si="110">FLOOR(KS72*$M72,1)</f>
        <v>0</v>
      </c>
      <c r="KU72" s="23"/>
      <c r="KV72" s="23"/>
      <c r="KW72" s="589" t="s">
        <v>300</v>
      </c>
      <c r="KX72" s="595">
        <v>160</v>
      </c>
      <c r="KY72" s="591"/>
      <c r="KZ72" s="178"/>
      <c r="LA72" s="282">
        <f t="shared" ref="LA72:LA205" si="111">IF($KW72="Ne",0,IF(KY72="",0,((30/(KX72*F72)*(KX72*F72-KY72))/30)))</f>
        <v>0</v>
      </c>
      <c r="LB72" s="285">
        <f t="shared" si="65"/>
        <v>0</v>
      </c>
      <c r="LC72" s="284">
        <f t="shared" ref="LC72:LC205" si="112">IF(OR($L72=0,$L72=""),0,IF(KW72="Ano",IF(KZ72="Ano",LA72,0),0))</f>
        <v>0</v>
      </c>
      <c r="LD72" s="285">
        <f t="shared" si="66"/>
        <v>0</v>
      </c>
      <c r="LE72" s="592"/>
      <c r="LF72" s="23"/>
      <c r="LG72" s="23"/>
      <c r="LH72" s="278">
        <f t="shared" si="67"/>
        <v>0</v>
      </c>
      <c r="LI72" s="279">
        <f t="shared" si="68"/>
        <v>0</v>
      </c>
      <c r="LJ72" s="284">
        <f t="shared" si="69"/>
        <v>0</v>
      </c>
      <c r="LK72" s="285">
        <f t="shared" si="70"/>
        <v>0</v>
      </c>
      <c r="LL72" s="280">
        <f t="shared" si="71"/>
        <v>0</v>
      </c>
      <c r="LM72" s="281">
        <f t="shared" si="72"/>
        <v>0</v>
      </c>
      <c r="LN72" s="284">
        <f t="shared" si="73"/>
        <v>0</v>
      </c>
      <c r="LO72" s="283">
        <f t="shared" si="74"/>
        <v>0</v>
      </c>
      <c r="LP72" s="420">
        <f t="shared" ref="LP72:LP205" si="113">IF(Q72=1,IF(E72=LH72,1,0),0)</f>
        <v>0</v>
      </c>
      <c r="LQ72" s="382">
        <f t="shared" ref="LQ72:LQ205" si="114">IF(Q72=1,Q72-LP72,0)</f>
        <v>0</v>
      </c>
      <c r="LR72" s="423" t="s">
        <v>343</v>
      </c>
      <c r="LS72" s="387" t="s">
        <v>343</v>
      </c>
      <c r="LT72" s="420">
        <f t="shared" ref="LT72:LT205" si="115">IF(S72=1,IF(X72="Ano",1,0),0)</f>
        <v>0</v>
      </c>
      <c r="LU72" s="382">
        <f t="shared" ref="LU72:LU205" si="116">IF(S72=1,S72-LT72,0)</f>
        <v>0</v>
      </c>
      <c r="LV72" s="26"/>
      <c r="LW72" s="26"/>
      <c r="LX72" s="23"/>
      <c r="MD72" s="26"/>
    </row>
    <row r="73" spans="1:342" s="26" customFormat="1" ht="16.5" customHeight="1" x14ac:dyDescent="0.25">
      <c r="B73" s="121" t="s">
        <v>43</v>
      </c>
      <c r="C73" s="1064"/>
      <c r="D73" s="1065"/>
      <c r="E73" s="327"/>
      <c r="F73" s="328"/>
      <c r="G73" s="329"/>
      <c r="H73" s="125"/>
      <c r="I73" s="115">
        <f>INT(ROUND(F73,2)*(IF(RIGHT(G73,1)="*",data!$J$3*H73+(IF(H73&gt;0, data!$K$3,0)),(IF(G73&gt;0,data!$J$3*RIGHT(G73,5)+data!$K$3,0)))))</f>
        <v>0</v>
      </c>
      <c r="J73" s="115">
        <f>IF(E73&gt;0,I73*E73,0)</f>
        <v>0</v>
      </c>
      <c r="K73" s="323"/>
      <c r="L73" s="322"/>
      <c r="M73" s="115">
        <f>INT(ROUND(F73,2)*(IF(J73&gt;0,(IF(K73="ano",data!$J$6,0)),0)))</f>
        <v>0</v>
      </c>
      <c r="N73" s="117">
        <f>IF(L73&gt;E73,M73*E73,M73*L73)</f>
        <v>0</v>
      </c>
      <c r="O73" s="126">
        <f>J73+N73</f>
        <v>0</v>
      </c>
      <c r="Q73" s="119" t="str">
        <f t="shared" si="63"/>
        <v/>
      </c>
      <c r="R73" s="120" t="s">
        <v>343</v>
      </c>
      <c r="S73" s="391" t="str">
        <f t="shared" si="64"/>
        <v/>
      </c>
      <c r="T73" s="26">
        <f>IF(O73&gt;0,IF(ISTEXT(C73)=TRUE,0,1),0)</f>
        <v>0</v>
      </c>
      <c r="U73" s="26">
        <f>IF(H73&gt;0,IF(RIGHT(G73,1)="*",0,1),0)</f>
        <v>0</v>
      </c>
      <c r="V73" s="26">
        <f>IF(OR(G73=data!$I$18,G73=data!$I$19,G73=data!$I$20,G73=data!$I$21,G73=data!$I$22,G73=data!$I$23,G73=data!$I$24,G73=data!$I$25,G73=data!$I$26,G73=data!$I$27,G73=data!$I$28,G73=data!$I$29,G73=data!$I$30,G73=data!$I$31,G73=data!$I$32,G73=data!$I$33,G73=data!$I$34,G73=data!$I$35,G73=data!$I$36,G73=data!$I$37,G73=data!$I$38,G73=data!$I$39,G73=data!$I$40,G73=data!$I$41,G73=data!$I$42,G73=data!$I$43,G73=data!$I$44),1,0)</f>
        <v>0</v>
      </c>
      <c r="X73" s="179" t="s">
        <v>300</v>
      </c>
      <c r="Y73" s="10"/>
      <c r="Z73" s="10"/>
      <c r="AA73" s="171">
        <v>160</v>
      </c>
      <c r="AB73" s="336"/>
      <c r="AC73" s="227"/>
      <c r="AD73" s="171">
        <v>160</v>
      </c>
      <c r="AE73" s="336"/>
      <c r="AF73" s="227"/>
      <c r="AG73" s="171">
        <v>160</v>
      </c>
      <c r="AH73" s="336"/>
      <c r="AI73" s="227"/>
      <c r="AJ73" s="171">
        <v>160</v>
      </c>
      <c r="AK73" s="336"/>
      <c r="AL73" s="227"/>
      <c r="AM73" s="171">
        <v>160</v>
      </c>
      <c r="AN73" s="336"/>
      <c r="AO73" s="227"/>
      <c r="AP73" s="171">
        <v>160</v>
      </c>
      <c r="AQ73" s="336"/>
      <c r="AR73" s="227"/>
      <c r="AS73" s="171">
        <v>160</v>
      </c>
      <c r="AT73" s="336"/>
      <c r="AU73" s="227"/>
      <c r="AV73" s="171">
        <v>160</v>
      </c>
      <c r="AW73" s="336"/>
      <c r="AX73" s="227"/>
      <c r="AY73" s="171">
        <v>160</v>
      </c>
      <c r="AZ73" s="336"/>
      <c r="BA73" s="227"/>
      <c r="BB73" s="171">
        <v>160</v>
      </c>
      <c r="BC73" s="336"/>
      <c r="BD73" s="227"/>
      <c r="BE73" s="171">
        <v>160</v>
      </c>
      <c r="BF73" s="336"/>
      <c r="BG73" s="227"/>
      <c r="BH73" s="171">
        <v>160</v>
      </c>
      <c r="BI73" s="336"/>
      <c r="BJ73" s="227"/>
      <c r="BK73" s="374">
        <f t="shared" si="75"/>
        <v>0</v>
      </c>
      <c r="BL73" s="285">
        <f t="shared" si="76"/>
        <v>0</v>
      </c>
      <c r="BM73" s="284">
        <f t="shared" si="77"/>
        <v>0</v>
      </c>
      <c r="BN73" s="285">
        <f t="shared" si="78"/>
        <v>0</v>
      </c>
      <c r="BO73" s="4"/>
      <c r="BP73" s="4"/>
      <c r="BQ73" s="167">
        <v>160</v>
      </c>
      <c r="BR73" s="335"/>
      <c r="BS73" s="180"/>
      <c r="BT73" s="167">
        <v>160</v>
      </c>
      <c r="BU73" s="335"/>
      <c r="BV73" s="180"/>
      <c r="BW73" s="167">
        <v>160</v>
      </c>
      <c r="BX73" s="335"/>
      <c r="BY73" s="180"/>
      <c r="BZ73" s="167">
        <v>160</v>
      </c>
      <c r="CA73" s="335"/>
      <c r="CB73" s="180"/>
      <c r="CC73" s="167">
        <v>160</v>
      </c>
      <c r="CD73" s="335"/>
      <c r="CE73" s="180"/>
      <c r="CF73" s="167">
        <v>160</v>
      </c>
      <c r="CG73" s="335"/>
      <c r="CH73" s="180"/>
      <c r="CI73" s="167">
        <v>160</v>
      </c>
      <c r="CJ73" s="335"/>
      <c r="CK73" s="180"/>
      <c r="CL73" s="167">
        <v>160</v>
      </c>
      <c r="CM73" s="335"/>
      <c r="CN73" s="180"/>
      <c r="CO73" s="282">
        <f t="shared" si="79"/>
        <v>0</v>
      </c>
      <c r="CP73" s="283">
        <f t="shared" si="80"/>
        <v>0</v>
      </c>
      <c r="CQ73" s="284">
        <f t="shared" si="81"/>
        <v>0</v>
      </c>
      <c r="CR73" s="285">
        <f t="shared" si="82"/>
        <v>0</v>
      </c>
      <c r="CS73" s="4"/>
      <c r="CT73" s="4"/>
      <c r="CU73" s="167">
        <v>160</v>
      </c>
      <c r="CV73" s="335"/>
      <c r="CW73" s="180"/>
      <c r="CX73" s="167">
        <v>160</v>
      </c>
      <c r="CY73" s="335"/>
      <c r="CZ73" s="180"/>
      <c r="DA73" s="167">
        <v>160</v>
      </c>
      <c r="DB73" s="335"/>
      <c r="DC73" s="180"/>
      <c r="DD73" s="167">
        <v>160</v>
      </c>
      <c r="DE73" s="335"/>
      <c r="DF73" s="180"/>
      <c r="DG73" s="167">
        <v>160</v>
      </c>
      <c r="DH73" s="335"/>
      <c r="DI73" s="180"/>
      <c r="DJ73" s="167">
        <v>160</v>
      </c>
      <c r="DK73" s="335"/>
      <c r="DL73" s="180"/>
      <c r="DM73" s="167">
        <v>160</v>
      </c>
      <c r="DN73" s="335"/>
      <c r="DO73" s="180"/>
      <c r="DP73" s="167">
        <v>160</v>
      </c>
      <c r="DQ73" s="335"/>
      <c r="DR73" s="180"/>
      <c r="DS73" s="282">
        <f t="shared" si="83"/>
        <v>0</v>
      </c>
      <c r="DT73" s="283">
        <f t="shared" si="84"/>
        <v>0</v>
      </c>
      <c r="DU73" s="284">
        <f t="shared" si="85"/>
        <v>0</v>
      </c>
      <c r="DV73" s="285">
        <f t="shared" si="86"/>
        <v>0</v>
      </c>
      <c r="DW73" s="4"/>
      <c r="DX73" s="4"/>
      <c r="DY73" s="167">
        <v>160</v>
      </c>
      <c r="DZ73" s="335"/>
      <c r="EA73" s="180"/>
      <c r="EB73" s="167">
        <v>160</v>
      </c>
      <c r="EC73" s="335"/>
      <c r="ED73" s="180"/>
      <c r="EE73" s="167">
        <v>160</v>
      </c>
      <c r="EF73" s="335"/>
      <c r="EG73" s="180"/>
      <c r="EH73" s="167">
        <v>160</v>
      </c>
      <c r="EI73" s="335"/>
      <c r="EJ73" s="180"/>
      <c r="EK73" s="167">
        <v>160</v>
      </c>
      <c r="EL73" s="335"/>
      <c r="EM73" s="180"/>
      <c r="EN73" s="167">
        <v>160</v>
      </c>
      <c r="EO73" s="335"/>
      <c r="EP73" s="180"/>
      <c r="EQ73" s="167">
        <v>160</v>
      </c>
      <c r="ER73" s="335"/>
      <c r="ES73" s="180"/>
      <c r="ET73" s="167">
        <v>160</v>
      </c>
      <c r="EU73" s="335"/>
      <c r="EV73" s="180"/>
      <c r="EW73" s="282">
        <f t="shared" si="87"/>
        <v>0</v>
      </c>
      <c r="EX73" s="283">
        <f t="shared" si="88"/>
        <v>0</v>
      </c>
      <c r="EY73" s="284">
        <f t="shared" si="89"/>
        <v>0</v>
      </c>
      <c r="EZ73" s="285">
        <f t="shared" si="90"/>
        <v>0</v>
      </c>
      <c r="FA73" s="4"/>
      <c r="FB73" s="4"/>
      <c r="FC73" s="167">
        <v>160</v>
      </c>
      <c r="FD73" s="335"/>
      <c r="FE73" s="180"/>
      <c r="FF73" s="167">
        <v>160</v>
      </c>
      <c r="FG73" s="335"/>
      <c r="FH73" s="180"/>
      <c r="FI73" s="167">
        <v>160</v>
      </c>
      <c r="FJ73" s="335"/>
      <c r="FK73" s="180"/>
      <c r="FL73" s="167">
        <v>160</v>
      </c>
      <c r="FM73" s="335"/>
      <c r="FN73" s="180"/>
      <c r="FO73" s="167">
        <v>160</v>
      </c>
      <c r="FP73" s="335"/>
      <c r="FQ73" s="180"/>
      <c r="FR73" s="167">
        <v>160</v>
      </c>
      <c r="FS73" s="335"/>
      <c r="FT73" s="180"/>
      <c r="FU73" s="167">
        <v>160</v>
      </c>
      <c r="FV73" s="335"/>
      <c r="FW73" s="180"/>
      <c r="FX73" s="167">
        <v>160</v>
      </c>
      <c r="FY73" s="335"/>
      <c r="FZ73" s="180"/>
      <c r="GA73" s="282">
        <f t="shared" si="91"/>
        <v>0</v>
      </c>
      <c r="GB73" s="283">
        <f t="shared" si="92"/>
        <v>0</v>
      </c>
      <c r="GC73" s="284">
        <f t="shared" si="93"/>
        <v>0</v>
      </c>
      <c r="GD73" s="285">
        <f t="shared" si="94"/>
        <v>0</v>
      </c>
      <c r="GE73" s="4"/>
      <c r="GF73" s="4"/>
      <c r="GG73" s="167">
        <v>160</v>
      </c>
      <c r="GH73" s="335"/>
      <c r="GI73" s="180"/>
      <c r="GJ73" s="167">
        <v>160</v>
      </c>
      <c r="GK73" s="335"/>
      <c r="GL73" s="180"/>
      <c r="GM73" s="167">
        <v>160</v>
      </c>
      <c r="GN73" s="335"/>
      <c r="GO73" s="180"/>
      <c r="GP73" s="167">
        <v>160</v>
      </c>
      <c r="GQ73" s="335"/>
      <c r="GR73" s="180"/>
      <c r="GS73" s="167">
        <v>160</v>
      </c>
      <c r="GT73" s="335"/>
      <c r="GU73" s="180"/>
      <c r="GV73" s="167">
        <v>160</v>
      </c>
      <c r="GW73" s="335"/>
      <c r="GX73" s="180"/>
      <c r="GY73" s="167">
        <v>160</v>
      </c>
      <c r="GZ73" s="335"/>
      <c r="HA73" s="180"/>
      <c r="HB73" s="167">
        <v>160</v>
      </c>
      <c r="HC73" s="335"/>
      <c r="HD73" s="180"/>
      <c r="HE73" s="282">
        <f t="shared" si="95"/>
        <v>0</v>
      </c>
      <c r="HF73" s="283">
        <f t="shared" si="96"/>
        <v>0</v>
      </c>
      <c r="HG73" s="284">
        <f t="shared" si="97"/>
        <v>0</v>
      </c>
      <c r="HH73" s="285">
        <f t="shared" si="98"/>
        <v>0</v>
      </c>
      <c r="HI73" s="4"/>
      <c r="HJ73" s="4"/>
      <c r="HK73" s="167">
        <v>160</v>
      </c>
      <c r="HL73" s="335"/>
      <c r="HM73" s="180"/>
      <c r="HN73" s="167">
        <v>160</v>
      </c>
      <c r="HO73" s="335"/>
      <c r="HP73" s="180"/>
      <c r="HQ73" s="167">
        <v>160</v>
      </c>
      <c r="HR73" s="335"/>
      <c r="HS73" s="180"/>
      <c r="HT73" s="167">
        <v>160</v>
      </c>
      <c r="HU73" s="335"/>
      <c r="HV73" s="180"/>
      <c r="HW73" s="167">
        <v>160</v>
      </c>
      <c r="HX73" s="335"/>
      <c r="HY73" s="180"/>
      <c r="HZ73" s="167">
        <v>160</v>
      </c>
      <c r="IA73" s="335"/>
      <c r="IB73" s="180"/>
      <c r="IC73" s="167">
        <v>160</v>
      </c>
      <c r="ID73" s="335"/>
      <c r="IE73" s="180"/>
      <c r="IF73" s="167">
        <v>160</v>
      </c>
      <c r="IG73" s="335"/>
      <c r="IH73" s="180"/>
      <c r="II73" s="282">
        <f t="shared" si="99"/>
        <v>0</v>
      </c>
      <c r="IJ73" s="283">
        <f t="shared" si="100"/>
        <v>0</v>
      </c>
      <c r="IK73" s="284">
        <f t="shared" si="101"/>
        <v>0</v>
      </c>
      <c r="IL73" s="285">
        <f t="shared" si="102"/>
        <v>0</v>
      </c>
      <c r="IM73" s="4"/>
      <c r="IN73" s="4"/>
      <c r="IO73" s="167">
        <v>160</v>
      </c>
      <c r="IP73" s="335"/>
      <c r="IQ73" s="180"/>
      <c r="IR73" s="167">
        <v>160</v>
      </c>
      <c r="IS73" s="335"/>
      <c r="IT73" s="180"/>
      <c r="IU73" s="167">
        <v>160</v>
      </c>
      <c r="IV73" s="335"/>
      <c r="IW73" s="180"/>
      <c r="IX73" s="167">
        <v>160</v>
      </c>
      <c r="IY73" s="335"/>
      <c r="IZ73" s="180"/>
      <c r="JA73" s="167">
        <v>160</v>
      </c>
      <c r="JB73" s="335"/>
      <c r="JC73" s="180"/>
      <c r="JD73" s="167">
        <v>160</v>
      </c>
      <c r="JE73" s="335"/>
      <c r="JF73" s="180"/>
      <c r="JG73" s="167">
        <v>160</v>
      </c>
      <c r="JH73" s="335"/>
      <c r="JI73" s="180"/>
      <c r="JJ73" s="167">
        <v>160</v>
      </c>
      <c r="JK73" s="335"/>
      <c r="JL73" s="180"/>
      <c r="JM73" s="282">
        <f t="shared" si="103"/>
        <v>0</v>
      </c>
      <c r="JN73" s="283">
        <f t="shared" si="104"/>
        <v>0</v>
      </c>
      <c r="JO73" s="284">
        <f t="shared" si="105"/>
        <v>0</v>
      </c>
      <c r="JP73" s="285">
        <f t="shared" si="106"/>
        <v>0</v>
      </c>
      <c r="JQ73" s="4"/>
      <c r="JR73" s="4"/>
      <c r="JS73" s="167">
        <v>160</v>
      </c>
      <c r="JT73" s="335"/>
      <c r="JU73" s="180"/>
      <c r="JV73" s="167">
        <v>160</v>
      </c>
      <c r="JW73" s="335"/>
      <c r="JX73" s="180"/>
      <c r="JY73" s="167">
        <v>160</v>
      </c>
      <c r="JZ73" s="335"/>
      <c r="KA73" s="180"/>
      <c r="KB73" s="167">
        <v>160</v>
      </c>
      <c r="KC73" s="335"/>
      <c r="KD73" s="180"/>
      <c r="KE73" s="167">
        <v>160</v>
      </c>
      <c r="KF73" s="335"/>
      <c r="KG73" s="180"/>
      <c r="KH73" s="167">
        <v>160</v>
      </c>
      <c r="KI73" s="335"/>
      <c r="KJ73" s="180"/>
      <c r="KK73" s="167">
        <v>160</v>
      </c>
      <c r="KL73" s="335"/>
      <c r="KM73" s="180"/>
      <c r="KN73" s="167">
        <v>160</v>
      </c>
      <c r="KO73" s="335"/>
      <c r="KP73" s="180"/>
      <c r="KQ73" s="282">
        <f t="shared" si="107"/>
        <v>0</v>
      </c>
      <c r="KR73" s="283">
        <f t="shared" si="108"/>
        <v>0</v>
      </c>
      <c r="KS73" s="284">
        <f t="shared" si="109"/>
        <v>0</v>
      </c>
      <c r="KT73" s="285">
        <f t="shared" si="110"/>
        <v>0</v>
      </c>
      <c r="KU73" s="4"/>
      <c r="KV73" s="4"/>
      <c r="KW73" s="287" t="s">
        <v>300</v>
      </c>
      <c r="KX73" s="365">
        <v>160</v>
      </c>
      <c r="KY73" s="335"/>
      <c r="KZ73" s="180"/>
      <c r="LA73" s="282">
        <f t="shared" si="111"/>
        <v>0</v>
      </c>
      <c r="LB73" s="285">
        <f t="shared" si="65"/>
        <v>0</v>
      </c>
      <c r="LC73" s="284">
        <f t="shared" si="112"/>
        <v>0</v>
      </c>
      <c r="LD73" s="285">
        <f t="shared" si="66"/>
        <v>0</v>
      </c>
      <c r="LE73" s="297"/>
      <c r="LF73" s="4"/>
      <c r="LG73" s="4"/>
      <c r="LH73" s="278">
        <f t="shared" si="67"/>
        <v>0</v>
      </c>
      <c r="LI73" s="279">
        <f t="shared" si="68"/>
        <v>0</v>
      </c>
      <c r="LJ73" s="284">
        <f t="shared" si="69"/>
        <v>0</v>
      </c>
      <c r="LK73" s="285">
        <f t="shared" si="70"/>
        <v>0</v>
      </c>
      <c r="LL73" s="280">
        <f t="shared" si="71"/>
        <v>0</v>
      </c>
      <c r="LM73" s="281">
        <f t="shared" si="72"/>
        <v>0</v>
      </c>
      <c r="LN73" s="284">
        <f t="shared" si="73"/>
        <v>0</v>
      </c>
      <c r="LO73" s="283">
        <f t="shared" si="74"/>
        <v>0</v>
      </c>
      <c r="LP73" s="420">
        <f t="shared" si="113"/>
        <v>0</v>
      </c>
      <c r="LQ73" s="382">
        <f t="shared" si="114"/>
        <v>0</v>
      </c>
      <c r="LR73" s="423" t="s">
        <v>343</v>
      </c>
      <c r="LS73" s="387" t="s">
        <v>343</v>
      </c>
      <c r="LT73" s="420">
        <f t="shared" si="115"/>
        <v>0</v>
      </c>
      <c r="LU73" s="382">
        <f t="shared" si="116"/>
        <v>0</v>
      </c>
      <c r="LX73" s="4"/>
    </row>
    <row r="74" spans="1:342" s="28" customFormat="1" ht="15" hidden="1" customHeight="1" x14ac:dyDescent="0.25">
      <c r="A74" s="26"/>
      <c r="B74" s="121"/>
      <c r="C74" s="604"/>
      <c r="D74" s="605"/>
      <c r="E74" s="609"/>
      <c r="F74" s="607"/>
      <c r="G74" s="608"/>
      <c r="H74" s="122"/>
      <c r="I74" s="115">
        <f>INT(ROUND(F74,2)*(IF(RIGHT(G74,1)="*",data!$J$3*H74+(IF(H74&gt;0, data!$K$3,0)),(IF(G74&gt;0,data!$J$3*RIGHT(G74,5)+data!$K$3,0)))))</f>
        <v>0</v>
      </c>
      <c r="J74" s="115"/>
      <c r="K74" s="560"/>
      <c r="L74" s="553"/>
      <c r="M74" s="115">
        <f>INT(ROUND(F74,2)*(IF(J74&gt;0,(IF(K74="ano",data!$J$6,0)),0)))</f>
        <v>0</v>
      </c>
      <c r="N74" s="117"/>
      <c r="O74" s="126"/>
      <c r="P74" s="26"/>
      <c r="Q74" s="119" t="str">
        <f t="shared" si="63"/>
        <v/>
      </c>
      <c r="R74" s="120" t="s">
        <v>343</v>
      </c>
      <c r="S74" s="391" t="str">
        <f t="shared" si="64"/>
        <v/>
      </c>
      <c r="V74" s="26">
        <f>IF(OR(G74=data!$I$18,G74=data!$I$19,G74=data!$I$20,G74=data!$I$21,G74=data!$I$22,G74=data!$I$23,G74=data!$I$24,G74=data!$I$25,G74=data!$I$26,G74=data!$I$27,G74=data!$I$28,G74=data!$I$29,G74=data!$I$30,G74=data!$I$31,G74=data!$I$32,G74=data!$I$33,G74=data!$I$34,G74=data!$I$35,G74=data!$I$36,G74=data!$I$37,G74=data!$I$38,G74=data!$I$39,G74=data!$I$40,G74=data!$I$41,G74=data!$I$42,G74=data!$I$43,G74=data!$I$44),1,0)</f>
        <v>0</v>
      </c>
      <c r="W74" s="26"/>
      <c r="X74" s="176" t="s">
        <v>300</v>
      </c>
      <c r="Y74" s="10"/>
      <c r="Z74" s="10"/>
      <c r="AA74" s="578">
        <v>160</v>
      </c>
      <c r="AB74" s="579"/>
      <c r="AC74" s="580"/>
      <c r="AD74" s="578">
        <v>160</v>
      </c>
      <c r="AE74" s="579"/>
      <c r="AF74" s="580"/>
      <c r="AG74" s="578">
        <v>160</v>
      </c>
      <c r="AH74" s="579"/>
      <c r="AI74" s="580"/>
      <c r="AJ74" s="578">
        <v>160</v>
      </c>
      <c r="AK74" s="579"/>
      <c r="AL74" s="580"/>
      <c r="AM74" s="578">
        <v>160</v>
      </c>
      <c r="AN74" s="579"/>
      <c r="AO74" s="580"/>
      <c r="AP74" s="578">
        <v>160</v>
      </c>
      <c r="AQ74" s="579"/>
      <c r="AR74" s="580"/>
      <c r="AS74" s="578">
        <v>160</v>
      </c>
      <c r="AT74" s="579"/>
      <c r="AU74" s="580"/>
      <c r="AV74" s="578">
        <v>160</v>
      </c>
      <c r="AW74" s="579"/>
      <c r="AX74" s="580"/>
      <c r="AY74" s="578">
        <v>160</v>
      </c>
      <c r="AZ74" s="579"/>
      <c r="BA74" s="580"/>
      <c r="BB74" s="578">
        <v>160</v>
      </c>
      <c r="BC74" s="579"/>
      <c r="BD74" s="580"/>
      <c r="BE74" s="578">
        <v>160</v>
      </c>
      <c r="BF74" s="579"/>
      <c r="BG74" s="580"/>
      <c r="BH74" s="578">
        <v>160</v>
      </c>
      <c r="BI74" s="579"/>
      <c r="BJ74" s="580"/>
      <c r="BK74" s="374">
        <f t="shared" si="75"/>
        <v>0</v>
      </c>
      <c r="BL74" s="285">
        <f t="shared" si="76"/>
        <v>0</v>
      </c>
      <c r="BM74" s="284">
        <f t="shared" si="77"/>
        <v>0</v>
      </c>
      <c r="BN74" s="285">
        <f t="shared" si="78"/>
        <v>0</v>
      </c>
      <c r="BO74" s="23"/>
      <c r="BP74" s="23"/>
      <c r="BQ74" s="177">
        <v>160</v>
      </c>
      <c r="BR74" s="591"/>
      <c r="BS74" s="178"/>
      <c r="BT74" s="177">
        <v>160</v>
      </c>
      <c r="BU74" s="591"/>
      <c r="BV74" s="178"/>
      <c r="BW74" s="177">
        <v>160</v>
      </c>
      <c r="BX74" s="591"/>
      <c r="BY74" s="178"/>
      <c r="BZ74" s="177">
        <v>160</v>
      </c>
      <c r="CA74" s="591"/>
      <c r="CB74" s="178"/>
      <c r="CC74" s="177">
        <v>160</v>
      </c>
      <c r="CD74" s="591"/>
      <c r="CE74" s="178"/>
      <c r="CF74" s="177">
        <v>160</v>
      </c>
      <c r="CG74" s="591"/>
      <c r="CH74" s="178"/>
      <c r="CI74" s="177">
        <v>160</v>
      </c>
      <c r="CJ74" s="591"/>
      <c r="CK74" s="178"/>
      <c r="CL74" s="177">
        <v>160</v>
      </c>
      <c r="CM74" s="591"/>
      <c r="CN74" s="178"/>
      <c r="CO74" s="282">
        <f t="shared" si="79"/>
        <v>0</v>
      </c>
      <c r="CP74" s="283">
        <f t="shared" si="80"/>
        <v>0</v>
      </c>
      <c r="CQ74" s="284">
        <f t="shared" si="81"/>
        <v>0</v>
      </c>
      <c r="CR74" s="285">
        <f t="shared" si="82"/>
        <v>0</v>
      </c>
      <c r="CS74" s="23"/>
      <c r="CT74" s="23"/>
      <c r="CU74" s="177">
        <v>160</v>
      </c>
      <c r="CV74" s="591"/>
      <c r="CW74" s="178"/>
      <c r="CX74" s="177">
        <v>160</v>
      </c>
      <c r="CY74" s="591"/>
      <c r="CZ74" s="178"/>
      <c r="DA74" s="177">
        <v>160</v>
      </c>
      <c r="DB74" s="591"/>
      <c r="DC74" s="178"/>
      <c r="DD74" s="177">
        <v>160</v>
      </c>
      <c r="DE74" s="591"/>
      <c r="DF74" s="178"/>
      <c r="DG74" s="177">
        <v>160</v>
      </c>
      <c r="DH74" s="591"/>
      <c r="DI74" s="178"/>
      <c r="DJ74" s="177">
        <v>160</v>
      </c>
      <c r="DK74" s="591"/>
      <c r="DL74" s="178"/>
      <c r="DM74" s="177">
        <v>160</v>
      </c>
      <c r="DN74" s="591"/>
      <c r="DO74" s="178"/>
      <c r="DP74" s="177">
        <v>160</v>
      </c>
      <c r="DQ74" s="591"/>
      <c r="DR74" s="178"/>
      <c r="DS74" s="282">
        <f t="shared" si="83"/>
        <v>0</v>
      </c>
      <c r="DT74" s="283">
        <f t="shared" si="84"/>
        <v>0</v>
      </c>
      <c r="DU74" s="284">
        <f t="shared" si="85"/>
        <v>0</v>
      </c>
      <c r="DV74" s="285">
        <f t="shared" si="86"/>
        <v>0</v>
      </c>
      <c r="DW74" s="23"/>
      <c r="DX74" s="23"/>
      <c r="DY74" s="177">
        <v>160</v>
      </c>
      <c r="DZ74" s="591"/>
      <c r="EA74" s="178"/>
      <c r="EB74" s="177">
        <v>160</v>
      </c>
      <c r="EC74" s="591"/>
      <c r="ED74" s="178"/>
      <c r="EE74" s="177">
        <v>160</v>
      </c>
      <c r="EF74" s="591"/>
      <c r="EG74" s="178"/>
      <c r="EH74" s="177">
        <v>160</v>
      </c>
      <c r="EI74" s="591"/>
      <c r="EJ74" s="178"/>
      <c r="EK74" s="177">
        <v>160</v>
      </c>
      <c r="EL74" s="591"/>
      <c r="EM74" s="178"/>
      <c r="EN74" s="177">
        <v>160</v>
      </c>
      <c r="EO74" s="591"/>
      <c r="EP74" s="178"/>
      <c r="EQ74" s="177">
        <v>160</v>
      </c>
      <c r="ER74" s="591"/>
      <c r="ES74" s="178"/>
      <c r="ET74" s="177">
        <v>160</v>
      </c>
      <c r="EU74" s="591"/>
      <c r="EV74" s="178"/>
      <c r="EW74" s="282">
        <f t="shared" si="87"/>
        <v>0</v>
      </c>
      <c r="EX74" s="283">
        <f t="shared" si="88"/>
        <v>0</v>
      </c>
      <c r="EY74" s="284">
        <f t="shared" si="89"/>
        <v>0</v>
      </c>
      <c r="EZ74" s="285">
        <f t="shared" si="90"/>
        <v>0</v>
      </c>
      <c r="FA74" s="23"/>
      <c r="FB74" s="23"/>
      <c r="FC74" s="177">
        <v>160</v>
      </c>
      <c r="FD74" s="591"/>
      <c r="FE74" s="178"/>
      <c r="FF74" s="177">
        <v>160</v>
      </c>
      <c r="FG74" s="591"/>
      <c r="FH74" s="178"/>
      <c r="FI74" s="177">
        <v>160</v>
      </c>
      <c r="FJ74" s="591"/>
      <c r="FK74" s="178"/>
      <c r="FL74" s="177">
        <v>160</v>
      </c>
      <c r="FM74" s="591"/>
      <c r="FN74" s="178"/>
      <c r="FO74" s="177">
        <v>160</v>
      </c>
      <c r="FP74" s="591"/>
      <c r="FQ74" s="178"/>
      <c r="FR74" s="177">
        <v>160</v>
      </c>
      <c r="FS74" s="591"/>
      <c r="FT74" s="178"/>
      <c r="FU74" s="177">
        <v>160</v>
      </c>
      <c r="FV74" s="591"/>
      <c r="FW74" s="178"/>
      <c r="FX74" s="177">
        <v>160</v>
      </c>
      <c r="FY74" s="591"/>
      <c r="FZ74" s="178"/>
      <c r="GA74" s="282">
        <f t="shared" si="91"/>
        <v>0</v>
      </c>
      <c r="GB74" s="283">
        <f t="shared" si="92"/>
        <v>0</v>
      </c>
      <c r="GC74" s="284">
        <f t="shared" si="93"/>
        <v>0</v>
      </c>
      <c r="GD74" s="285">
        <f t="shared" si="94"/>
        <v>0</v>
      </c>
      <c r="GE74" s="23"/>
      <c r="GF74" s="23"/>
      <c r="GG74" s="177">
        <v>160</v>
      </c>
      <c r="GH74" s="591"/>
      <c r="GI74" s="178"/>
      <c r="GJ74" s="177">
        <v>160</v>
      </c>
      <c r="GK74" s="591"/>
      <c r="GL74" s="178"/>
      <c r="GM74" s="177">
        <v>160</v>
      </c>
      <c r="GN74" s="591"/>
      <c r="GO74" s="178"/>
      <c r="GP74" s="177">
        <v>160</v>
      </c>
      <c r="GQ74" s="591"/>
      <c r="GR74" s="178"/>
      <c r="GS74" s="177">
        <v>160</v>
      </c>
      <c r="GT74" s="591"/>
      <c r="GU74" s="178"/>
      <c r="GV74" s="177">
        <v>160</v>
      </c>
      <c r="GW74" s="591"/>
      <c r="GX74" s="178"/>
      <c r="GY74" s="177">
        <v>160</v>
      </c>
      <c r="GZ74" s="591"/>
      <c r="HA74" s="178"/>
      <c r="HB74" s="177">
        <v>160</v>
      </c>
      <c r="HC74" s="591"/>
      <c r="HD74" s="178"/>
      <c r="HE74" s="282">
        <f t="shared" si="95"/>
        <v>0</v>
      </c>
      <c r="HF74" s="283">
        <f t="shared" si="96"/>
        <v>0</v>
      </c>
      <c r="HG74" s="284">
        <f t="shared" si="97"/>
        <v>0</v>
      </c>
      <c r="HH74" s="285">
        <f t="shared" si="98"/>
        <v>0</v>
      </c>
      <c r="HI74" s="23"/>
      <c r="HJ74" s="23"/>
      <c r="HK74" s="177">
        <v>160</v>
      </c>
      <c r="HL74" s="591"/>
      <c r="HM74" s="178"/>
      <c r="HN74" s="177">
        <v>160</v>
      </c>
      <c r="HO74" s="591"/>
      <c r="HP74" s="178"/>
      <c r="HQ74" s="177">
        <v>160</v>
      </c>
      <c r="HR74" s="591"/>
      <c r="HS74" s="178"/>
      <c r="HT74" s="177">
        <v>160</v>
      </c>
      <c r="HU74" s="591"/>
      <c r="HV74" s="178"/>
      <c r="HW74" s="177">
        <v>160</v>
      </c>
      <c r="HX74" s="591"/>
      <c r="HY74" s="178"/>
      <c r="HZ74" s="177">
        <v>160</v>
      </c>
      <c r="IA74" s="591"/>
      <c r="IB74" s="178"/>
      <c r="IC74" s="177">
        <v>160</v>
      </c>
      <c r="ID74" s="591"/>
      <c r="IE74" s="178"/>
      <c r="IF74" s="177">
        <v>160</v>
      </c>
      <c r="IG74" s="591"/>
      <c r="IH74" s="178"/>
      <c r="II74" s="282">
        <f t="shared" si="99"/>
        <v>0</v>
      </c>
      <c r="IJ74" s="283">
        <f t="shared" si="100"/>
        <v>0</v>
      </c>
      <c r="IK74" s="284">
        <f t="shared" si="101"/>
        <v>0</v>
      </c>
      <c r="IL74" s="285">
        <f t="shared" si="102"/>
        <v>0</v>
      </c>
      <c r="IM74" s="23"/>
      <c r="IN74" s="23"/>
      <c r="IO74" s="177">
        <v>160</v>
      </c>
      <c r="IP74" s="591"/>
      <c r="IQ74" s="178"/>
      <c r="IR74" s="177">
        <v>160</v>
      </c>
      <c r="IS74" s="591"/>
      <c r="IT74" s="178"/>
      <c r="IU74" s="177">
        <v>160</v>
      </c>
      <c r="IV74" s="591"/>
      <c r="IW74" s="178"/>
      <c r="IX74" s="177">
        <v>160</v>
      </c>
      <c r="IY74" s="591"/>
      <c r="IZ74" s="178"/>
      <c r="JA74" s="177">
        <v>160</v>
      </c>
      <c r="JB74" s="591"/>
      <c r="JC74" s="178"/>
      <c r="JD74" s="177">
        <v>160</v>
      </c>
      <c r="JE74" s="591"/>
      <c r="JF74" s="178"/>
      <c r="JG74" s="177">
        <v>160</v>
      </c>
      <c r="JH74" s="591"/>
      <c r="JI74" s="178"/>
      <c r="JJ74" s="177">
        <v>160</v>
      </c>
      <c r="JK74" s="591"/>
      <c r="JL74" s="178"/>
      <c r="JM74" s="282">
        <f t="shared" si="103"/>
        <v>0</v>
      </c>
      <c r="JN74" s="283">
        <f t="shared" si="104"/>
        <v>0</v>
      </c>
      <c r="JO74" s="284">
        <f t="shared" si="105"/>
        <v>0</v>
      </c>
      <c r="JP74" s="285">
        <f t="shared" si="106"/>
        <v>0</v>
      </c>
      <c r="JQ74" s="23"/>
      <c r="JR74" s="23"/>
      <c r="JS74" s="177">
        <v>160</v>
      </c>
      <c r="JT74" s="591"/>
      <c r="JU74" s="178"/>
      <c r="JV74" s="177">
        <v>160</v>
      </c>
      <c r="JW74" s="591"/>
      <c r="JX74" s="178"/>
      <c r="JY74" s="177">
        <v>160</v>
      </c>
      <c r="JZ74" s="591"/>
      <c r="KA74" s="178"/>
      <c r="KB74" s="177">
        <v>160</v>
      </c>
      <c r="KC74" s="591"/>
      <c r="KD74" s="178"/>
      <c r="KE74" s="177">
        <v>160</v>
      </c>
      <c r="KF74" s="591"/>
      <c r="KG74" s="178"/>
      <c r="KH74" s="177">
        <v>160</v>
      </c>
      <c r="KI74" s="591"/>
      <c r="KJ74" s="178"/>
      <c r="KK74" s="177">
        <v>160</v>
      </c>
      <c r="KL74" s="591"/>
      <c r="KM74" s="178"/>
      <c r="KN74" s="177">
        <v>160</v>
      </c>
      <c r="KO74" s="591"/>
      <c r="KP74" s="178"/>
      <c r="KQ74" s="282">
        <f t="shared" si="107"/>
        <v>0</v>
      </c>
      <c r="KR74" s="283">
        <f t="shared" si="108"/>
        <v>0</v>
      </c>
      <c r="KS74" s="284">
        <f t="shared" si="109"/>
        <v>0</v>
      </c>
      <c r="KT74" s="285">
        <f t="shared" si="110"/>
        <v>0</v>
      </c>
      <c r="KU74" s="23"/>
      <c r="KV74" s="23"/>
      <c r="KW74" s="589" t="s">
        <v>300</v>
      </c>
      <c r="KX74" s="595">
        <v>160</v>
      </c>
      <c r="KY74" s="591"/>
      <c r="KZ74" s="178"/>
      <c r="LA74" s="282">
        <f t="shared" si="111"/>
        <v>0</v>
      </c>
      <c r="LB74" s="285">
        <f t="shared" si="65"/>
        <v>0</v>
      </c>
      <c r="LC74" s="284">
        <f t="shared" si="112"/>
        <v>0</v>
      </c>
      <c r="LD74" s="285">
        <f t="shared" si="66"/>
        <v>0</v>
      </c>
      <c r="LE74" s="592"/>
      <c r="LF74" s="23"/>
      <c r="LG74" s="23"/>
      <c r="LH74" s="278">
        <f t="shared" si="67"/>
        <v>0</v>
      </c>
      <c r="LI74" s="279">
        <f t="shared" si="68"/>
        <v>0</v>
      </c>
      <c r="LJ74" s="284">
        <f t="shared" si="69"/>
        <v>0</v>
      </c>
      <c r="LK74" s="285">
        <f t="shared" si="70"/>
        <v>0</v>
      </c>
      <c r="LL74" s="280">
        <f t="shared" si="71"/>
        <v>0</v>
      </c>
      <c r="LM74" s="281">
        <f t="shared" si="72"/>
        <v>0</v>
      </c>
      <c r="LN74" s="284">
        <f t="shared" si="73"/>
        <v>0</v>
      </c>
      <c r="LO74" s="283">
        <f t="shared" si="74"/>
        <v>0</v>
      </c>
      <c r="LP74" s="420">
        <f t="shared" si="113"/>
        <v>0</v>
      </c>
      <c r="LQ74" s="382">
        <f t="shared" si="114"/>
        <v>0</v>
      </c>
      <c r="LR74" s="423" t="s">
        <v>343</v>
      </c>
      <c r="LS74" s="387" t="s">
        <v>343</v>
      </c>
      <c r="LT74" s="420">
        <f t="shared" si="115"/>
        <v>0</v>
      </c>
      <c r="LU74" s="382">
        <f t="shared" si="116"/>
        <v>0</v>
      </c>
      <c r="LV74" s="26"/>
      <c r="LW74" s="26"/>
      <c r="LX74" s="23"/>
      <c r="MD74" s="26"/>
    </row>
    <row r="75" spans="1:342" s="26" customFormat="1" ht="16.5" customHeight="1" x14ac:dyDescent="0.25">
      <c r="B75" s="121" t="s">
        <v>44</v>
      </c>
      <c r="C75" s="1064"/>
      <c r="D75" s="1065"/>
      <c r="E75" s="327"/>
      <c r="F75" s="328"/>
      <c r="G75" s="329"/>
      <c r="H75" s="125"/>
      <c r="I75" s="115">
        <f>INT(ROUND(F75,2)*(IF(RIGHT(G75,1)="*",data!$J$3*H75+(IF(H75&gt;0, data!$K$3,0)),(IF(G75&gt;0,data!$J$3*RIGHT(G75,5)+data!$K$3,0)))))</f>
        <v>0</v>
      </c>
      <c r="J75" s="115">
        <f>IF(E75&gt;0,I75*E75,0)</f>
        <v>0</v>
      </c>
      <c r="K75" s="323"/>
      <c r="L75" s="322"/>
      <c r="M75" s="115">
        <f>INT(ROUND(F75,2)*(IF(J75&gt;0,(IF(K75="ano",data!$J$6,0)),0)))</f>
        <v>0</v>
      </c>
      <c r="N75" s="117">
        <f>IF(L75&gt;E75,M75*E75,M75*L75)</f>
        <v>0</v>
      </c>
      <c r="O75" s="126">
        <f>J75+N75</f>
        <v>0</v>
      </c>
      <c r="Q75" s="119" t="str">
        <f t="shared" si="63"/>
        <v/>
      </c>
      <c r="R75" s="120" t="s">
        <v>343</v>
      </c>
      <c r="S75" s="391" t="str">
        <f t="shared" si="64"/>
        <v/>
      </c>
      <c r="T75" s="26">
        <f>IF(O75&gt;0,IF(ISTEXT(C75)=TRUE,0,1),0)</f>
        <v>0</v>
      </c>
      <c r="U75" s="26">
        <f>IF(H75&gt;0,IF(RIGHT(G75,1)="*",0,1),0)</f>
        <v>0</v>
      </c>
      <c r="V75" s="26">
        <f>IF(OR(G75=data!$I$18,G75=data!$I$19,G75=data!$I$20,G75=data!$I$21,G75=data!$I$22,G75=data!$I$23,G75=data!$I$24,G75=data!$I$25,G75=data!$I$26,G75=data!$I$27,G75=data!$I$28,G75=data!$I$29,G75=data!$I$30,G75=data!$I$31,G75=data!$I$32,G75=data!$I$33,G75=data!$I$34,G75=data!$I$35,G75=data!$I$36,G75=data!$I$37,G75=data!$I$38,G75=data!$I$39,G75=data!$I$40,G75=data!$I$41,G75=data!$I$42,G75=data!$I$43,G75=data!$I$44),1,0)</f>
        <v>0</v>
      </c>
      <c r="X75" s="179" t="s">
        <v>300</v>
      </c>
      <c r="Y75" s="10"/>
      <c r="Z75" s="10"/>
      <c r="AA75" s="171">
        <v>160</v>
      </c>
      <c r="AB75" s="336"/>
      <c r="AC75" s="227"/>
      <c r="AD75" s="171">
        <v>160</v>
      </c>
      <c r="AE75" s="336"/>
      <c r="AF75" s="227"/>
      <c r="AG75" s="171">
        <v>160</v>
      </c>
      <c r="AH75" s="336"/>
      <c r="AI75" s="227"/>
      <c r="AJ75" s="171">
        <v>160</v>
      </c>
      <c r="AK75" s="336"/>
      <c r="AL75" s="227"/>
      <c r="AM75" s="171">
        <v>160</v>
      </c>
      <c r="AN75" s="336"/>
      <c r="AO75" s="227"/>
      <c r="AP75" s="171">
        <v>160</v>
      </c>
      <c r="AQ75" s="336"/>
      <c r="AR75" s="227"/>
      <c r="AS75" s="171">
        <v>160</v>
      </c>
      <c r="AT75" s="336"/>
      <c r="AU75" s="227"/>
      <c r="AV75" s="171">
        <v>160</v>
      </c>
      <c r="AW75" s="336"/>
      <c r="AX75" s="227"/>
      <c r="AY75" s="171">
        <v>160</v>
      </c>
      <c r="AZ75" s="336"/>
      <c r="BA75" s="227"/>
      <c r="BB75" s="171">
        <v>160</v>
      </c>
      <c r="BC75" s="336"/>
      <c r="BD75" s="227"/>
      <c r="BE75" s="171">
        <v>160</v>
      </c>
      <c r="BF75" s="336"/>
      <c r="BG75" s="227"/>
      <c r="BH75" s="171">
        <v>160</v>
      </c>
      <c r="BI75" s="336"/>
      <c r="BJ75" s="227"/>
      <c r="BK75" s="374">
        <f t="shared" si="75"/>
        <v>0</v>
      </c>
      <c r="BL75" s="285">
        <f t="shared" si="76"/>
        <v>0</v>
      </c>
      <c r="BM75" s="284">
        <f t="shared" si="77"/>
        <v>0</v>
      </c>
      <c r="BN75" s="285">
        <f t="shared" si="78"/>
        <v>0</v>
      </c>
      <c r="BO75" s="4"/>
      <c r="BP75" s="4"/>
      <c r="BQ75" s="167">
        <v>160</v>
      </c>
      <c r="BR75" s="335"/>
      <c r="BS75" s="180"/>
      <c r="BT75" s="167">
        <v>160</v>
      </c>
      <c r="BU75" s="335"/>
      <c r="BV75" s="180"/>
      <c r="BW75" s="167">
        <v>160</v>
      </c>
      <c r="BX75" s="335"/>
      <c r="BY75" s="180"/>
      <c r="BZ75" s="167">
        <v>160</v>
      </c>
      <c r="CA75" s="335"/>
      <c r="CB75" s="180"/>
      <c r="CC75" s="167">
        <v>160</v>
      </c>
      <c r="CD75" s="335"/>
      <c r="CE75" s="180"/>
      <c r="CF75" s="167">
        <v>160</v>
      </c>
      <c r="CG75" s="335"/>
      <c r="CH75" s="180"/>
      <c r="CI75" s="167">
        <v>160</v>
      </c>
      <c r="CJ75" s="335"/>
      <c r="CK75" s="180"/>
      <c r="CL75" s="167">
        <v>160</v>
      </c>
      <c r="CM75" s="335"/>
      <c r="CN75" s="180"/>
      <c r="CO75" s="282">
        <f t="shared" si="79"/>
        <v>0</v>
      </c>
      <c r="CP75" s="283">
        <f t="shared" si="80"/>
        <v>0</v>
      </c>
      <c r="CQ75" s="284">
        <f t="shared" si="81"/>
        <v>0</v>
      </c>
      <c r="CR75" s="285">
        <f t="shared" si="82"/>
        <v>0</v>
      </c>
      <c r="CS75" s="4"/>
      <c r="CT75" s="4"/>
      <c r="CU75" s="167">
        <v>160</v>
      </c>
      <c r="CV75" s="335"/>
      <c r="CW75" s="180"/>
      <c r="CX75" s="167">
        <v>160</v>
      </c>
      <c r="CY75" s="335"/>
      <c r="CZ75" s="180"/>
      <c r="DA75" s="167">
        <v>160</v>
      </c>
      <c r="DB75" s="335"/>
      <c r="DC75" s="180"/>
      <c r="DD75" s="167">
        <v>160</v>
      </c>
      <c r="DE75" s="335"/>
      <c r="DF75" s="180"/>
      <c r="DG75" s="167">
        <v>160</v>
      </c>
      <c r="DH75" s="335"/>
      <c r="DI75" s="180"/>
      <c r="DJ75" s="167">
        <v>160</v>
      </c>
      <c r="DK75" s="335"/>
      <c r="DL75" s="180"/>
      <c r="DM75" s="167">
        <v>160</v>
      </c>
      <c r="DN75" s="335"/>
      <c r="DO75" s="180"/>
      <c r="DP75" s="167">
        <v>160</v>
      </c>
      <c r="DQ75" s="335"/>
      <c r="DR75" s="180"/>
      <c r="DS75" s="282">
        <f t="shared" si="83"/>
        <v>0</v>
      </c>
      <c r="DT75" s="283">
        <f t="shared" si="84"/>
        <v>0</v>
      </c>
      <c r="DU75" s="284">
        <f t="shared" si="85"/>
        <v>0</v>
      </c>
      <c r="DV75" s="285">
        <f t="shared" si="86"/>
        <v>0</v>
      </c>
      <c r="DW75" s="4"/>
      <c r="DX75" s="4"/>
      <c r="DY75" s="167">
        <v>160</v>
      </c>
      <c r="DZ75" s="335"/>
      <c r="EA75" s="180"/>
      <c r="EB75" s="167">
        <v>160</v>
      </c>
      <c r="EC75" s="335"/>
      <c r="ED75" s="180"/>
      <c r="EE75" s="167">
        <v>160</v>
      </c>
      <c r="EF75" s="335"/>
      <c r="EG75" s="180"/>
      <c r="EH75" s="167">
        <v>160</v>
      </c>
      <c r="EI75" s="335"/>
      <c r="EJ75" s="180"/>
      <c r="EK75" s="167">
        <v>160</v>
      </c>
      <c r="EL75" s="335"/>
      <c r="EM75" s="180"/>
      <c r="EN75" s="167">
        <v>160</v>
      </c>
      <c r="EO75" s="335"/>
      <c r="EP75" s="180"/>
      <c r="EQ75" s="167">
        <v>160</v>
      </c>
      <c r="ER75" s="335"/>
      <c r="ES75" s="180"/>
      <c r="ET75" s="167">
        <v>160</v>
      </c>
      <c r="EU75" s="335"/>
      <c r="EV75" s="180"/>
      <c r="EW75" s="282">
        <f t="shared" si="87"/>
        <v>0</v>
      </c>
      <c r="EX75" s="283">
        <f t="shared" si="88"/>
        <v>0</v>
      </c>
      <c r="EY75" s="284">
        <f t="shared" si="89"/>
        <v>0</v>
      </c>
      <c r="EZ75" s="285">
        <f t="shared" si="90"/>
        <v>0</v>
      </c>
      <c r="FA75" s="4"/>
      <c r="FB75" s="4"/>
      <c r="FC75" s="167">
        <v>160</v>
      </c>
      <c r="FD75" s="335"/>
      <c r="FE75" s="180"/>
      <c r="FF75" s="167">
        <v>160</v>
      </c>
      <c r="FG75" s="335"/>
      <c r="FH75" s="180"/>
      <c r="FI75" s="167">
        <v>160</v>
      </c>
      <c r="FJ75" s="335"/>
      <c r="FK75" s="180"/>
      <c r="FL75" s="167">
        <v>160</v>
      </c>
      <c r="FM75" s="335"/>
      <c r="FN75" s="180"/>
      <c r="FO75" s="167">
        <v>160</v>
      </c>
      <c r="FP75" s="335"/>
      <c r="FQ75" s="180"/>
      <c r="FR75" s="167">
        <v>160</v>
      </c>
      <c r="FS75" s="335"/>
      <c r="FT75" s="180"/>
      <c r="FU75" s="167">
        <v>160</v>
      </c>
      <c r="FV75" s="335"/>
      <c r="FW75" s="180"/>
      <c r="FX75" s="167">
        <v>160</v>
      </c>
      <c r="FY75" s="335"/>
      <c r="FZ75" s="180"/>
      <c r="GA75" s="282">
        <f t="shared" si="91"/>
        <v>0</v>
      </c>
      <c r="GB75" s="283">
        <f t="shared" si="92"/>
        <v>0</v>
      </c>
      <c r="GC75" s="284">
        <f t="shared" si="93"/>
        <v>0</v>
      </c>
      <c r="GD75" s="285">
        <f t="shared" si="94"/>
        <v>0</v>
      </c>
      <c r="GE75" s="4"/>
      <c r="GF75" s="4"/>
      <c r="GG75" s="167">
        <v>160</v>
      </c>
      <c r="GH75" s="335"/>
      <c r="GI75" s="180"/>
      <c r="GJ75" s="167">
        <v>160</v>
      </c>
      <c r="GK75" s="335"/>
      <c r="GL75" s="180"/>
      <c r="GM75" s="167">
        <v>160</v>
      </c>
      <c r="GN75" s="335"/>
      <c r="GO75" s="180"/>
      <c r="GP75" s="167">
        <v>160</v>
      </c>
      <c r="GQ75" s="335"/>
      <c r="GR75" s="180"/>
      <c r="GS75" s="167">
        <v>160</v>
      </c>
      <c r="GT75" s="335"/>
      <c r="GU75" s="180"/>
      <c r="GV75" s="167">
        <v>160</v>
      </c>
      <c r="GW75" s="335"/>
      <c r="GX75" s="180"/>
      <c r="GY75" s="167">
        <v>160</v>
      </c>
      <c r="GZ75" s="335"/>
      <c r="HA75" s="180"/>
      <c r="HB75" s="167">
        <v>160</v>
      </c>
      <c r="HC75" s="335"/>
      <c r="HD75" s="180"/>
      <c r="HE75" s="282">
        <f t="shared" si="95"/>
        <v>0</v>
      </c>
      <c r="HF75" s="283">
        <f t="shared" si="96"/>
        <v>0</v>
      </c>
      <c r="HG75" s="284">
        <f t="shared" si="97"/>
        <v>0</v>
      </c>
      <c r="HH75" s="285">
        <f t="shared" si="98"/>
        <v>0</v>
      </c>
      <c r="HI75" s="4"/>
      <c r="HJ75" s="4"/>
      <c r="HK75" s="167">
        <v>160</v>
      </c>
      <c r="HL75" s="335"/>
      <c r="HM75" s="180"/>
      <c r="HN75" s="167">
        <v>160</v>
      </c>
      <c r="HO75" s="335"/>
      <c r="HP75" s="180"/>
      <c r="HQ75" s="167">
        <v>160</v>
      </c>
      <c r="HR75" s="335"/>
      <c r="HS75" s="180"/>
      <c r="HT75" s="167">
        <v>160</v>
      </c>
      <c r="HU75" s="335"/>
      <c r="HV75" s="180"/>
      <c r="HW75" s="167">
        <v>160</v>
      </c>
      <c r="HX75" s="335"/>
      <c r="HY75" s="180"/>
      <c r="HZ75" s="167">
        <v>160</v>
      </c>
      <c r="IA75" s="335"/>
      <c r="IB75" s="180"/>
      <c r="IC75" s="167">
        <v>160</v>
      </c>
      <c r="ID75" s="335"/>
      <c r="IE75" s="180"/>
      <c r="IF75" s="167">
        <v>160</v>
      </c>
      <c r="IG75" s="335"/>
      <c r="IH75" s="180"/>
      <c r="II75" s="282">
        <f t="shared" si="99"/>
        <v>0</v>
      </c>
      <c r="IJ75" s="283">
        <f t="shared" si="100"/>
        <v>0</v>
      </c>
      <c r="IK75" s="284">
        <f t="shared" si="101"/>
        <v>0</v>
      </c>
      <c r="IL75" s="285">
        <f t="shared" si="102"/>
        <v>0</v>
      </c>
      <c r="IM75" s="4"/>
      <c r="IN75" s="4"/>
      <c r="IO75" s="167">
        <v>160</v>
      </c>
      <c r="IP75" s="335"/>
      <c r="IQ75" s="180"/>
      <c r="IR75" s="167">
        <v>160</v>
      </c>
      <c r="IS75" s="335"/>
      <c r="IT75" s="180"/>
      <c r="IU75" s="167">
        <v>160</v>
      </c>
      <c r="IV75" s="335"/>
      <c r="IW75" s="180"/>
      <c r="IX75" s="167">
        <v>160</v>
      </c>
      <c r="IY75" s="335"/>
      <c r="IZ75" s="180"/>
      <c r="JA75" s="167">
        <v>160</v>
      </c>
      <c r="JB75" s="335"/>
      <c r="JC75" s="180"/>
      <c r="JD75" s="167">
        <v>160</v>
      </c>
      <c r="JE75" s="335"/>
      <c r="JF75" s="180"/>
      <c r="JG75" s="167">
        <v>160</v>
      </c>
      <c r="JH75" s="335"/>
      <c r="JI75" s="180"/>
      <c r="JJ75" s="167">
        <v>160</v>
      </c>
      <c r="JK75" s="335"/>
      <c r="JL75" s="180"/>
      <c r="JM75" s="282">
        <f t="shared" si="103"/>
        <v>0</v>
      </c>
      <c r="JN75" s="283">
        <f t="shared" si="104"/>
        <v>0</v>
      </c>
      <c r="JO75" s="284">
        <f t="shared" si="105"/>
        <v>0</v>
      </c>
      <c r="JP75" s="285">
        <f t="shared" si="106"/>
        <v>0</v>
      </c>
      <c r="JQ75" s="4"/>
      <c r="JR75" s="4"/>
      <c r="JS75" s="167">
        <v>160</v>
      </c>
      <c r="JT75" s="335"/>
      <c r="JU75" s="180"/>
      <c r="JV75" s="167">
        <v>160</v>
      </c>
      <c r="JW75" s="335"/>
      <c r="JX75" s="180"/>
      <c r="JY75" s="167">
        <v>160</v>
      </c>
      <c r="JZ75" s="335"/>
      <c r="KA75" s="180"/>
      <c r="KB75" s="167">
        <v>160</v>
      </c>
      <c r="KC75" s="335"/>
      <c r="KD75" s="180"/>
      <c r="KE75" s="167">
        <v>160</v>
      </c>
      <c r="KF75" s="335"/>
      <c r="KG75" s="180"/>
      <c r="KH75" s="167">
        <v>160</v>
      </c>
      <c r="KI75" s="335"/>
      <c r="KJ75" s="180"/>
      <c r="KK75" s="167">
        <v>160</v>
      </c>
      <c r="KL75" s="335"/>
      <c r="KM75" s="180"/>
      <c r="KN75" s="167">
        <v>160</v>
      </c>
      <c r="KO75" s="335"/>
      <c r="KP75" s="180"/>
      <c r="KQ75" s="282">
        <f t="shared" si="107"/>
        <v>0</v>
      </c>
      <c r="KR75" s="283">
        <f t="shared" si="108"/>
        <v>0</v>
      </c>
      <c r="KS75" s="284">
        <f t="shared" si="109"/>
        <v>0</v>
      </c>
      <c r="KT75" s="285">
        <f t="shared" si="110"/>
        <v>0</v>
      </c>
      <c r="KU75" s="4"/>
      <c r="KV75" s="4"/>
      <c r="KW75" s="287" t="s">
        <v>300</v>
      </c>
      <c r="KX75" s="365">
        <v>160</v>
      </c>
      <c r="KY75" s="335"/>
      <c r="KZ75" s="180"/>
      <c r="LA75" s="282">
        <f t="shared" si="111"/>
        <v>0</v>
      </c>
      <c r="LB75" s="285">
        <f t="shared" si="65"/>
        <v>0</v>
      </c>
      <c r="LC75" s="284">
        <f t="shared" si="112"/>
        <v>0</v>
      </c>
      <c r="LD75" s="285">
        <f t="shared" si="66"/>
        <v>0</v>
      </c>
      <c r="LE75" s="297"/>
      <c r="LF75" s="4"/>
      <c r="LG75" s="4"/>
      <c r="LH75" s="278">
        <f t="shared" si="67"/>
        <v>0</v>
      </c>
      <c r="LI75" s="279">
        <f t="shared" si="68"/>
        <v>0</v>
      </c>
      <c r="LJ75" s="284">
        <f t="shared" si="69"/>
        <v>0</v>
      </c>
      <c r="LK75" s="285">
        <f t="shared" si="70"/>
        <v>0</v>
      </c>
      <c r="LL75" s="280">
        <f t="shared" si="71"/>
        <v>0</v>
      </c>
      <c r="LM75" s="281">
        <f t="shared" si="72"/>
        <v>0</v>
      </c>
      <c r="LN75" s="284">
        <f t="shared" si="73"/>
        <v>0</v>
      </c>
      <c r="LO75" s="283">
        <f t="shared" si="74"/>
        <v>0</v>
      </c>
      <c r="LP75" s="420">
        <f t="shared" si="113"/>
        <v>0</v>
      </c>
      <c r="LQ75" s="382">
        <f t="shared" si="114"/>
        <v>0</v>
      </c>
      <c r="LR75" s="423" t="s">
        <v>343</v>
      </c>
      <c r="LS75" s="387" t="s">
        <v>343</v>
      </c>
      <c r="LT75" s="420">
        <f t="shared" si="115"/>
        <v>0</v>
      </c>
      <c r="LU75" s="382">
        <f t="shared" si="116"/>
        <v>0</v>
      </c>
      <c r="LX75" s="4"/>
    </row>
    <row r="76" spans="1:342" s="28" customFormat="1" ht="15" hidden="1" customHeight="1" x14ac:dyDescent="0.25">
      <c r="A76" s="26"/>
      <c r="B76" s="121"/>
      <c r="C76" s="604"/>
      <c r="D76" s="605"/>
      <c r="E76" s="609"/>
      <c r="F76" s="607"/>
      <c r="G76" s="608"/>
      <c r="H76" s="122"/>
      <c r="I76" s="115">
        <f>INT(ROUND(F76,2)*(IF(RIGHT(G76,1)="*",data!$J$3*H76+(IF(H76&gt;0, data!$K$3,0)),(IF(G76&gt;0,data!$J$3*RIGHT(G76,5)+data!$K$3,0)))))</f>
        <v>0</v>
      </c>
      <c r="J76" s="115"/>
      <c r="K76" s="560"/>
      <c r="L76" s="553"/>
      <c r="M76" s="115">
        <f>INT(ROUND(F76,2)*(IF(J76&gt;0,(IF(K76="ano",data!$J$6,0)),0)))</f>
        <v>0</v>
      </c>
      <c r="N76" s="117"/>
      <c r="O76" s="126"/>
      <c r="P76" s="26"/>
      <c r="Q76" s="119" t="str">
        <f t="shared" si="63"/>
        <v/>
      </c>
      <c r="R76" s="120" t="s">
        <v>343</v>
      </c>
      <c r="S76" s="391" t="str">
        <f t="shared" si="64"/>
        <v/>
      </c>
      <c r="V76" s="26">
        <f>IF(OR(G76=data!$I$18,G76=data!$I$19,G76=data!$I$20,G76=data!$I$21,G76=data!$I$22,G76=data!$I$23,G76=data!$I$24,G76=data!$I$25,G76=data!$I$26,G76=data!$I$27,G76=data!$I$28,G76=data!$I$29,G76=data!$I$30,G76=data!$I$31,G76=data!$I$32,G76=data!$I$33,G76=data!$I$34,G76=data!$I$35,G76=data!$I$36,G76=data!$I$37,G76=data!$I$38,G76=data!$I$39,G76=data!$I$40,G76=data!$I$41,G76=data!$I$42,G76=data!$I$43,G76=data!$I$44),1,0)</f>
        <v>0</v>
      </c>
      <c r="W76" s="26"/>
      <c r="X76" s="176" t="s">
        <v>300</v>
      </c>
      <c r="Y76" s="10"/>
      <c r="Z76" s="10"/>
      <c r="AA76" s="578">
        <v>160</v>
      </c>
      <c r="AB76" s="579"/>
      <c r="AC76" s="580"/>
      <c r="AD76" s="578">
        <v>160</v>
      </c>
      <c r="AE76" s="579"/>
      <c r="AF76" s="580"/>
      <c r="AG76" s="578">
        <v>160</v>
      </c>
      <c r="AH76" s="579"/>
      <c r="AI76" s="580"/>
      <c r="AJ76" s="578">
        <v>160</v>
      </c>
      <c r="AK76" s="579"/>
      <c r="AL76" s="580"/>
      <c r="AM76" s="578">
        <v>160</v>
      </c>
      <c r="AN76" s="579"/>
      <c r="AO76" s="580"/>
      <c r="AP76" s="578">
        <v>160</v>
      </c>
      <c r="AQ76" s="579"/>
      <c r="AR76" s="580"/>
      <c r="AS76" s="578">
        <v>160</v>
      </c>
      <c r="AT76" s="579"/>
      <c r="AU76" s="580"/>
      <c r="AV76" s="578">
        <v>160</v>
      </c>
      <c r="AW76" s="579"/>
      <c r="AX76" s="580"/>
      <c r="AY76" s="578">
        <v>160</v>
      </c>
      <c r="AZ76" s="579"/>
      <c r="BA76" s="580"/>
      <c r="BB76" s="578">
        <v>160</v>
      </c>
      <c r="BC76" s="579"/>
      <c r="BD76" s="580"/>
      <c r="BE76" s="578">
        <v>160</v>
      </c>
      <c r="BF76" s="579"/>
      <c r="BG76" s="580"/>
      <c r="BH76" s="578">
        <v>160</v>
      </c>
      <c r="BI76" s="579"/>
      <c r="BJ76" s="580"/>
      <c r="BK76" s="374">
        <f t="shared" si="75"/>
        <v>0</v>
      </c>
      <c r="BL76" s="285">
        <f t="shared" si="76"/>
        <v>0</v>
      </c>
      <c r="BM76" s="284">
        <f t="shared" si="77"/>
        <v>0</v>
      </c>
      <c r="BN76" s="285">
        <f t="shared" si="78"/>
        <v>0</v>
      </c>
      <c r="BO76" s="23"/>
      <c r="BP76" s="23"/>
      <c r="BQ76" s="177">
        <v>160</v>
      </c>
      <c r="BR76" s="591"/>
      <c r="BS76" s="178"/>
      <c r="BT76" s="177">
        <v>160</v>
      </c>
      <c r="BU76" s="591"/>
      <c r="BV76" s="178"/>
      <c r="BW76" s="177">
        <v>160</v>
      </c>
      <c r="BX76" s="591"/>
      <c r="BY76" s="178"/>
      <c r="BZ76" s="177">
        <v>160</v>
      </c>
      <c r="CA76" s="591"/>
      <c r="CB76" s="178"/>
      <c r="CC76" s="177">
        <v>160</v>
      </c>
      <c r="CD76" s="591"/>
      <c r="CE76" s="178"/>
      <c r="CF76" s="177">
        <v>160</v>
      </c>
      <c r="CG76" s="591"/>
      <c r="CH76" s="178"/>
      <c r="CI76" s="177">
        <v>160</v>
      </c>
      <c r="CJ76" s="591"/>
      <c r="CK76" s="178"/>
      <c r="CL76" s="177">
        <v>160</v>
      </c>
      <c r="CM76" s="591"/>
      <c r="CN76" s="178"/>
      <c r="CO76" s="282">
        <f t="shared" si="79"/>
        <v>0</v>
      </c>
      <c r="CP76" s="283">
        <f t="shared" si="80"/>
        <v>0</v>
      </c>
      <c r="CQ76" s="284">
        <f t="shared" si="81"/>
        <v>0</v>
      </c>
      <c r="CR76" s="285">
        <f t="shared" si="82"/>
        <v>0</v>
      </c>
      <c r="CS76" s="23"/>
      <c r="CT76" s="23"/>
      <c r="CU76" s="177">
        <v>160</v>
      </c>
      <c r="CV76" s="591"/>
      <c r="CW76" s="178"/>
      <c r="CX76" s="177">
        <v>160</v>
      </c>
      <c r="CY76" s="591"/>
      <c r="CZ76" s="178"/>
      <c r="DA76" s="177">
        <v>160</v>
      </c>
      <c r="DB76" s="591"/>
      <c r="DC76" s="178"/>
      <c r="DD76" s="177">
        <v>160</v>
      </c>
      <c r="DE76" s="591"/>
      <c r="DF76" s="178"/>
      <c r="DG76" s="177">
        <v>160</v>
      </c>
      <c r="DH76" s="591"/>
      <c r="DI76" s="178"/>
      <c r="DJ76" s="177">
        <v>160</v>
      </c>
      <c r="DK76" s="591"/>
      <c r="DL76" s="178"/>
      <c r="DM76" s="177">
        <v>160</v>
      </c>
      <c r="DN76" s="591"/>
      <c r="DO76" s="178"/>
      <c r="DP76" s="177">
        <v>160</v>
      </c>
      <c r="DQ76" s="591"/>
      <c r="DR76" s="178"/>
      <c r="DS76" s="282">
        <f t="shared" si="83"/>
        <v>0</v>
      </c>
      <c r="DT76" s="283">
        <f t="shared" si="84"/>
        <v>0</v>
      </c>
      <c r="DU76" s="284">
        <f t="shared" si="85"/>
        <v>0</v>
      </c>
      <c r="DV76" s="285">
        <f t="shared" si="86"/>
        <v>0</v>
      </c>
      <c r="DW76" s="23"/>
      <c r="DX76" s="23"/>
      <c r="DY76" s="177">
        <v>160</v>
      </c>
      <c r="DZ76" s="591"/>
      <c r="EA76" s="178"/>
      <c r="EB76" s="177">
        <v>160</v>
      </c>
      <c r="EC76" s="591"/>
      <c r="ED76" s="178"/>
      <c r="EE76" s="177">
        <v>160</v>
      </c>
      <c r="EF76" s="591"/>
      <c r="EG76" s="178"/>
      <c r="EH76" s="177">
        <v>160</v>
      </c>
      <c r="EI76" s="591"/>
      <c r="EJ76" s="178"/>
      <c r="EK76" s="177">
        <v>160</v>
      </c>
      <c r="EL76" s="591"/>
      <c r="EM76" s="178"/>
      <c r="EN76" s="177">
        <v>160</v>
      </c>
      <c r="EO76" s="591"/>
      <c r="EP76" s="178"/>
      <c r="EQ76" s="177">
        <v>160</v>
      </c>
      <c r="ER76" s="591"/>
      <c r="ES76" s="178"/>
      <c r="ET76" s="177">
        <v>160</v>
      </c>
      <c r="EU76" s="591"/>
      <c r="EV76" s="178"/>
      <c r="EW76" s="282">
        <f t="shared" si="87"/>
        <v>0</v>
      </c>
      <c r="EX76" s="283">
        <f t="shared" si="88"/>
        <v>0</v>
      </c>
      <c r="EY76" s="284">
        <f t="shared" si="89"/>
        <v>0</v>
      </c>
      <c r="EZ76" s="285">
        <f t="shared" si="90"/>
        <v>0</v>
      </c>
      <c r="FA76" s="23"/>
      <c r="FB76" s="23"/>
      <c r="FC76" s="177">
        <v>160</v>
      </c>
      <c r="FD76" s="591"/>
      <c r="FE76" s="178"/>
      <c r="FF76" s="177">
        <v>160</v>
      </c>
      <c r="FG76" s="591"/>
      <c r="FH76" s="178"/>
      <c r="FI76" s="177">
        <v>160</v>
      </c>
      <c r="FJ76" s="591"/>
      <c r="FK76" s="178"/>
      <c r="FL76" s="177">
        <v>160</v>
      </c>
      <c r="FM76" s="591"/>
      <c r="FN76" s="178"/>
      <c r="FO76" s="177">
        <v>160</v>
      </c>
      <c r="FP76" s="591"/>
      <c r="FQ76" s="178"/>
      <c r="FR76" s="177">
        <v>160</v>
      </c>
      <c r="FS76" s="591"/>
      <c r="FT76" s="178"/>
      <c r="FU76" s="177">
        <v>160</v>
      </c>
      <c r="FV76" s="591"/>
      <c r="FW76" s="178"/>
      <c r="FX76" s="177">
        <v>160</v>
      </c>
      <c r="FY76" s="591"/>
      <c r="FZ76" s="178"/>
      <c r="GA76" s="282">
        <f t="shared" si="91"/>
        <v>0</v>
      </c>
      <c r="GB76" s="283">
        <f t="shared" si="92"/>
        <v>0</v>
      </c>
      <c r="GC76" s="284">
        <f t="shared" si="93"/>
        <v>0</v>
      </c>
      <c r="GD76" s="285">
        <f t="shared" si="94"/>
        <v>0</v>
      </c>
      <c r="GE76" s="23"/>
      <c r="GF76" s="23"/>
      <c r="GG76" s="177">
        <v>160</v>
      </c>
      <c r="GH76" s="591"/>
      <c r="GI76" s="178"/>
      <c r="GJ76" s="177">
        <v>160</v>
      </c>
      <c r="GK76" s="591"/>
      <c r="GL76" s="178"/>
      <c r="GM76" s="177">
        <v>160</v>
      </c>
      <c r="GN76" s="591"/>
      <c r="GO76" s="178"/>
      <c r="GP76" s="177">
        <v>160</v>
      </c>
      <c r="GQ76" s="591"/>
      <c r="GR76" s="178"/>
      <c r="GS76" s="177">
        <v>160</v>
      </c>
      <c r="GT76" s="591"/>
      <c r="GU76" s="178"/>
      <c r="GV76" s="177">
        <v>160</v>
      </c>
      <c r="GW76" s="591"/>
      <c r="GX76" s="178"/>
      <c r="GY76" s="177">
        <v>160</v>
      </c>
      <c r="GZ76" s="591"/>
      <c r="HA76" s="178"/>
      <c r="HB76" s="177">
        <v>160</v>
      </c>
      <c r="HC76" s="591"/>
      <c r="HD76" s="178"/>
      <c r="HE76" s="282">
        <f t="shared" si="95"/>
        <v>0</v>
      </c>
      <c r="HF76" s="283">
        <f t="shared" si="96"/>
        <v>0</v>
      </c>
      <c r="HG76" s="284">
        <f t="shared" si="97"/>
        <v>0</v>
      </c>
      <c r="HH76" s="285">
        <f t="shared" si="98"/>
        <v>0</v>
      </c>
      <c r="HI76" s="23"/>
      <c r="HJ76" s="23"/>
      <c r="HK76" s="177">
        <v>160</v>
      </c>
      <c r="HL76" s="591"/>
      <c r="HM76" s="178"/>
      <c r="HN76" s="177">
        <v>160</v>
      </c>
      <c r="HO76" s="591"/>
      <c r="HP76" s="178"/>
      <c r="HQ76" s="177">
        <v>160</v>
      </c>
      <c r="HR76" s="591"/>
      <c r="HS76" s="178"/>
      <c r="HT76" s="177">
        <v>160</v>
      </c>
      <c r="HU76" s="591"/>
      <c r="HV76" s="178"/>
      <c r="HW76" s="177">
        <v>160</v>
      </c>
      <c r="HX76" s="591"/>
      <c r="HY76" s="178"/>
      <c r="HZ76" s="177">
        <v>160</v>
      </c>
      <c r="IA76" s="591"/>
      <c r="IB76" s="178"/>
      <c r="IC76" s="177">
        <v>160</v>
      </c>
      <c r="ID76" s="591"/>
      <c r="IE76" s="178"/>
      <c r="IF76" s="177">
        <v>160</v>
      </c>
      <c r="IG76" s="591"/>
      <c r="IH76" s="178"/>
      <c r="II76" s="282">
        <f t="shared" si="99"/>
        <v>0</v>
      </c>
      <c r="IJ76" s="283">
        <f t="shared" si="100"/>
        <v>0</v>
      </c>
      <c r="IK76" s="284">
        <f t="shared" si="101"/>
        <v>0</v>
      </c>
      <c r="IL76" s="285">
        <f t="shared" si="102"/>
        <v>0</v>
      </c>
      <c r="IM76" s="23"/>
      <c r="IN76" s="23"/>
      <c r="IO76" s="177">
        <v>160</v>
      </c>
      <c r="IP76" s="591"/>
      <c r="IQ76" s="178"/>
      <c r="IR76" s="177">
        <v>160</v>
      </c>
      <c r="IS76" s="591"/>
      <c r="IT76" s="178"/>
      <c r="IU76" s="177">
        <v>160</v>
      </c>
      <c r="IV76" s="591"/>
      <c r="IW76" s="178"/>
      <c r="IX76" s="177">
        <v>160</v>
      </c>
      <c r="IY76" s="591"/>
      <c r="IZ76" s="178"/>
      <c r="JA76" s="177">
        <v>160</v>
      </c>
      <c r="JB76" s="591"/>
      <c r="JC76" s="178"/>
      <c r="JD76" s="177">
        <v>160</v>
      </c>
      <c r="JE76" s="591"/>
      <c r="JF76" s="178"/>
      <c r="JG76" s="177">
        <v>160</v>
      </c>
      <c r="JH76" s="591"/>
      <c r="JI76" s="178"/>
      <c r="JJ76" s="177">
        <v>160</v>
      </c>
      <c r="JK76" s="591"/>
      <c r="JL76" s="178"/>
      <c r="JM76" s="282">
        <f t="shared" si="103"/>
        <v>0</v>
      </c>
      <c r="JN76" s="283">
        <f t="shared" si="104"/>
        <v>0</v>
      </c>
      <c r="JO76" s="284">
        <f t="shared" si="105"/>
        <v>0</v>
      </c>
      <c r="JP76" s="285">
        <f t="shared" si="106"/>
        <v>0</v>
      </c>
      <c r="JQ76" s="23"/>
      <c r="JR76" s="23"/>
      <c r="JS76" s="177">
        <v>160</v>
      </c>
      <c r="JT76" s="591"/>
      <c r="JU76" s="178"/>
      <c r="JV76" s="177">
        <v>160</v>
      </c>
      <c r="JW76" s="591"/>
      <c r="JX76" s="178"/>
      <c r="JY76" s="177">
        <v>160</v>
      </c>
      <c r="JZ76" s="591"/>
      <c r="KA76" s="178"/>
      <c r="KB76" s="177">
        <v>160</v>
      </c>
      <c r="KC76" s="591"/>
      <c r="KD76" s="178"/>
      <c r="KE76" s="177">
        <v>160</v>
      </c>
      <c r="KF76" s="591"/>
      <c r="KG76" s="178"/>
      <c r="KH76" s="177">
        <v>160</v>
      </c>
      <c r="KI76" s="591"/>
      <c r="KJ76" s="178"/>
      <c r="KK76" s="177">
        <v>160</v>
      </c>
      <c r="KL76" s="591"/>
      <c r="KM76" s="178"/>
      <c r="KN76" s="177">
        <v>160</v>
      </c>
      <c r="KO76" s="591"/>
      <c r="KP76" s="178"/>
      <c r="KQ76" s="282">
        <f t="shared" si="107"/>
        <v>0</v>
      </c>
      <c r="KR76" s="283">
        <f t="shared" si="108"/>
        <v>0</v>
      </c>
      <c r="KS76" s="284">
        <f t="shared" si="109"/>
        <v>0</v>
      </c>
      <c r="KT76" s="285">
        <f t="shared" si="110"/>
        <v>0</v>
      </c>
      <c r="KU76" s="23"/>
      <c r="KV76" s="23"/>
      <c r="KW76" s="589" t="s">
        <v>300</v>
      </c>
      <c r="KX76" s="595">
        <v>160</v>
      </c>
      <c r="KY76" s="591"/>
      <c r="KZ76" s="178"/>
      <c r="LA76" s="282">
        <f t="shared" si="111"/>
        <v>0</v>
      </c>
      <c r="LB76" s="285">
        <f t="shared" si="65"/>
        <v>0</v>
      </c>
      <c r="LC76" s="284">
        <f t="shared" si="112"/>
        <v>0</v>
      </c>
      <c r="LD76" s="285">
        <f t="shared" si="66"/>
        <v>0</v>
      </c>
      <c r="LE76" s="592"/>
      <c r="LF76" s="23"/>
      <c r="LG76" s="23"/>
      <c r="LH76" s="278">
        <f t="shared" si="67"/>
        <v>0</v>
      </c>
      <c r="LI76" s="279">
        <f t="shared" si="68"/>
        <v>0</v>
      </c>
      <c r="LJ76" s="284">
        <f t="shared" si="69"/>
        <v>0</v>
      </c>
      <c r="LK76" s="285">
        <f t="shared" si="70"/>
        <v>0</v>
      </c>
      <c r="LL76" s="280">
        <f t="shared" si="71"/>
        <v>0</v>
      </c>
      <c r="LM76" s="281">
        <f t="shared" si="72"/>
        <v>0</v>
      </c>
      <c r="LN76" s="284">
        <f t="shared" si="73"/>
        <v>0</v>
      </c>
      <c r="LO76" s="283">
        <f t="shared" si="74"/>
        <v>0</v>
      </c>
      <c r="LP76" s="420">
        <f t="shared" si="113"/>
        <v>0</v>
      </c>
      <c r="LQ76" s="382">
        <f t="shared" si="114"/>
        <v>0</v>
      </c>
      <c r="LR76" s="423" t="s">
        <v>343</v>
      </c>
      <c r="LS76" s="387" t="s">
        <v>343</v>
      </c>
      <c r="LT76" s="420">
        <f t="shared" si="115"/>
        <v>0</v>
      </c>
      <c r="LU76" s="382">
        <f t="shared" si="116"/>
        <v>0</v>
      </c>
      <c r="LV76" s="26"/>
      <c r="LW76" s="26"/>
      <c r="LX76" s="23"/>
      <c r="MD76" s="26"/>
    </row>
    <row r="77" spans="1:342" s="26" customFormat="1" ht="16.5" customHeight="1" x14ac:dyDescent="0.25">
      <c r="B77" s="121" t="s">
        <v>45</v>
      </c>
      <c r="C77" s="1064"/>
      <c r="D77" s="1065"/>
      <c r="E77" s="327"/>
      <c r="F77" s="328"/>
      <c r="G77" s="329"/>
      <c r="H77" s="125"/>
      <c r="I77" s="115">
        <f>INT(ROUND(F77,2)*(IF(RIGHT(G77,1)="*",data!$J$3*H77+(IF(H77&gt;0, data!$K$3,0)),(IF(G77&gt;0,data!$J$3*RIGHT(G77,5)+data!$K$3,0)))))</f>
        <v>0</v>
      </c>
      <c r="J77" s="115">
        <f>IF(E77&gt;0,I77*E77,0)</f>
        <v>0</v>
      </c>
      <c r="K77" s="323"/>
      <c r="L77" s="322"/>
      <c r="M77" s="115">
        <f>INT(ROUND(F77,2)*(IF(J77&gt;0,(IF(K77="ano",data!$J$6,0)),0)))</f>
        <v>0</v>
      </c>
      <c r="N77" s="117">
        <f>IF(L77&gt;E77,M77*E77,M77*L77)</f>
        <v>0</v>
      </c>
      <c r="O77" s="126">
        <f>J77+N77</f>
        <v>0</v>
      </c>
      <c r="Q77" s="119" t="str">
        <f t="shared" si="63"/>
        <v/>
      </c>
      <c r="R77" s="120" t="s">
        <v>343</v>
      </c>
      <c r="S77" s="391" t="str">
        <f t="shared" si="64"/>
        <v/>
      </c>
      <c r="T77" s="26">
        <f>IF(O77&gt;0,IF(ISTEXT(C77)=TRUE,0,1),0)</f>
        <v>0</v>
      </c>
      <c r="U77" s="26">
        <f>IF(H77&gt;0,IF(RIGHT(G77,1)="*",0,1),0)</f>
        <v>0</v>
      </c>
      <c r="V77" s="26">
        <f>IF(OR(G77=data!$I$18,G77=data!$I$19,G77=data!$I$20,G77=data!$I$21,G77=data!$I$22,G77=data!$I$23,G77=data!$I$24,G77=data!$I$25,G77=data!$I$26,G77=data!$I$27,G77=data!$I$28,G77=data!$I$29,G77=data!$I$30,G77=data!$I$31,G77=data!$I$32,G77=data!$I$33,G77=data!$I$34,G77=data!$I$35,G77=data!$I$36,G77=data!$I$37,G77=data!$I$38,G77=data!$I$39,G77=data!$I$40,G77=data!$I$41,G77=data!$I$42,G77=data!$I$43,G77=data!$I$44),1,0)</f>
        <v>0</v>
      </c>
      <c r="X77" s="179" t="s">
        <v>300</v>
      </c>
      <c r="Y77" s="10"/>
      <c r="Z77" s="10"/>
      <c r="AA77" s="171">
        <v>160</v>
      </c>
      <c r="AB77" s="336"/>
      <c r="AC77" s="227"/>
      <c r="AD77" s="171">
        <v>160</v>
      </c>
      <c r="AE77" s="336"/>
      <c r="AF77" s="227"/>
      <c r="AG77" s="171">
        <v>160</v>
      </c>
      <c r="AH77" s="336"/>
      <c r="AI77" s="227"/>
      <c r="AJ77" s="171">
        <v>160</v>
      </c>
      <c r="AK77" s="336"/>
      <c r="AL77" s="227"/>
      <c r="AM77" s="171">
        <v>160</v>
      </c>
      <c r="AN77" s="336"/>
      <c r="AO77" s="227"/>
      <c r="AP77" s="171">
        <v>160</v>
      </c>
      <c r="AQ77" s="336"/>
      <c r="AR77" s="227"/>
      <c r="AS77" s="171">
        <v>160</v>
      </c>
      <c r="AT77" s="336"/>
      <c r="AU77" s="227"/>
      <c r="AV77" s="171">
        <v>160</v>
      </c>
      <c r="AW77" s="336"/>
      <c r="AX77" s="227"/>
      <c r="AY77" s="171">
        <v>160</v>
      </c>
      <c r="AZ77" s="336"/>
      <c r="BA77" s="227"/>
      <c r="BB77" s="171">
        <v>160</v>
      </c>
      <c r="BC77" s="336"/>
      <c r="BD77" s="227"/>
      <c r="BE77" s="171">
        <v>160</v>
      </c>
      <c r="BF77" s="336"/>
      <c r="BG77" s="227"/>
      <c r="BH77" s="171">
        <v>160</v>
      </c>
      <c r="BI77" s="336"/>
      <c r="BJ77" s="227"/>
      <c r="BK77" s="374">
        <f t="shared" si="75"/>
        <v>0</v>
      </c>
      <c r="BL77" s="285">
        <f t="shared" si="76"/>
        <v>0</v>
      </c>
      <c r="BM77" s="284">
        <f t="shared" si="77"/>
        <v>0</v>
      </c>
      <c r="BN77" s="285">
        <f t="shared" si="78"/>
        <v>0</v>
      </c>
      <c r="BO77" s="4"/>
      <c r="BP77" s="4"/>
      <c r="BQ77" s="167">
        <v>160</v>
      </c>
      <c r="BR77" s="335"/>
      <c r="BS77" s="180"/>
      <c r="BT77" s="167">
        <v>160</v>
      </c>
      <c r="BU77" s="335"/>
      <c r="BV77" s="180"/>
      <c r="BW77" s="167">
        <v>160</v>
      </c>
      <c r="BX77" s="335"/>
      <c r="BY77" s="180"/>
      <c r="BZ77" s="167">
        <v>160</v>
      </c>
      <c r="CA77" s="335"/>
      <c r="CB77" s="180"/>
      <c r="CC77" s="167">
        <v>160</v>
      </c>
      <c r="CD77" s="335"/>
      <c r="CE77" s="180"/>
      <c r="CF77" s="167">
        <v>160</v>
      </c>
      <c r="CG77" s="335"/>
      <c r="CH77" s="180"/>
      <c r="CI77" s="167">
        <v>160</v>
      </c>
      <c r="CJ77" s="335"/>
      <c r="CK77" s="180"/>
      <c r="CL77" s="167">
        <v>160</v>
      </c>
      <c r="CM77" s="335"/>
      <c r="CN77" s="180"/>
      <c r="CO77" s="282">
        <f t="shared" si="79"/>
        <v>0</v>
      </c>
      <c r="CP77" s="283">
        <f t="shared" si="80"/>
        <v>0</v>
      </c>
      <c r="CQ77" s="284">
        <f t="shared" si="81"/>
        <v>0</v>
      </c>
      <c r="CR77" s="285">
        <f t="shared" si="82"/>
        <v>0</v>
      </c>
      <c r="CS77" s="4"/>
      <c r="CT77" s="4"/>
      <c r="CU77" s="167">
        <v>160</v>
      </c>
      <c r="CV77" s="335"/>
      <c r="CW77" s="180"/>
      <c r="CX77" s="167">
        <v>160</v>
      </c>
      <c r="CY77" s="335"/>
      <c r="CZ77" s="180"/>
      <c r="DA77" s="167">
        <v>160</v>
      </c>
      <c r="DB77" s="335"/>
      <c r="DC77" s="180"/>
      <c r="DD77" s="167">
        <v>160</v>
      </c>
      <c r="DE77" s="335"/>
      <c r="DF77" s="180"/>
      <c r="DG77" s="167">
        <v>160</v>
      </c>
      <c r="DH77" s="335"/>
      <c r="DI77" s="180"/>
      <c r="DJ77" s="167">
        <v>160</v>
      </c>
      <c r="DK77" s="335"/>
      <c r="DL77" s="180"/>
      <c r="DM77" s="167">
        <v>160</v>
      </c>
      <c r="DN77" s="335"/>
      <c r="DO77" s="180"/>
      <c r="DP77" s="167">
        <v>160</v>
      </c>
      <c r="DQ77" s="335"/>
      <c r="DR77" s="180"/>
      <c r="DS77" s="282">
        <f t="shared" si="83"/>
        <v>0</v>
      </c>
      <c r="DT77" s="283">
        <f t="shared" si="84"/>
        <v>0</v>
      </c>
      <c r="DU77" s="284">
        <f t="shared" si="85"/>
        <v>0</v>
      </c>
      <c r="DV77" s="285">
        <f t="shared" si="86"/>
        <v>0</v>
      </c>
      <c r="DW77" s="4"/>
      <c r="DX77" s="4"/>
      <c r="DY77" s="167">
        <v>160</v>
      </c>
      <c r="DZ77" s="335"/>
      <c r="EA77" s="180"/>
      <c r="EB77" s="167">
        <v>160</v>
      </c>
      <c r="EC77" s="335"/>
      <c r="ED77" s="180"/>
      <c r="EE77" s="167">
        <v>160</v>
      </c>
      <c r="EF77" s="335"/>
      <c r="EG77" s="180"/>
      <c r="EH77" s="167">
        <v>160</v>
      </c>
      <c r="EI77" s="335"/>
      <c r="EJ77" s="180"/>
      <c r="EK77" s="167">
        <v>160</v>
      </c>
      <c r="EL77" s="335"/>
      <c r="EM77" s="180"/>
      <c r="EN77" s="167">
        <v>160</v>
      </c>
      <c r="EO77" s="335"/>
      <c r="EP77" s="180"/>
      <c r="EQ77" s="167">
        <v>160</v>
      </c>
      <c r="ER77" s="335"/>
      <c r="ES77" s="180"/>
      <c r="ET77" s="167">
        <v>160</v>
      </c>
      <c r="EU77" s="335"/>
      <c r="EV77" s="180"/>
      <c r="EW77" s="282">
        <f t="shared" si="87"/>
        <v>0</v>
      </c>
      <c r="EX77" s="283">
        <f t="shared" si="88"/>
        <v>0</v>
      </c>
      <c r="EY77" s="284">
        <f t="shared" si="89"/>
        <v>0</v>
      </c>
      <c r="EZ77" s="285">
        <f t="shared" si="90"/>
        <v>0</v>
      </c>
      <c r="FA77" s="4"/>
      <c r="FB77" s="4"/>
      <c r="FC77" s="167">
        <v>160</v>
      </c>
      <c r="FD77" s="335"/>
      <c r="FE77" s="180"/>
      <c r="FF77" s="167">
        <v>160</v>
      </c>
      <c r="FG77" s="335"/>
      <c r="FH77" s="180"/>
      <c r="FI77" s="167">
        <v>160</v>
      </c>
      <c r="FJ77" s="335"/>
      <c r="FK77" s="180"/>
      <c r="FL77" s="167">
        <v>160</v>
      </c>
      <c r="FM77" s="335"/>
      <c r="FN77" s="180"/>
      <c r="FO77" s="167">
        <v>160</v>
      </c>
      <c r="FP77" s="335"/>
      <c r="FQ77" s="180"/>
      <c r="FR77" s="167">
        <v>160</v>
      </c>
      <c r="FS77" s="335"/>
      <c r="FT77" s="180"/>
      <c r="FU77" s="167">
        <v>160</v>
      </c>
      <c r="FV77" s="335"/>
      <c r="FW77" s="180"/>
      <c r="FX77" s="167">
        <v>160</v>
      </c>
      <c r="FY77" s="335"/>
      <c r="FZ77" s="180"/>
      <c r="GA77" s="282">
        <f t="shared" si="91"/>
        <v>0</v>
      </c>
      <c r="GB77" s="283">
        <f t="shared" si="92"/>
        <v>0</v>
      </c>
      <c r="GC77" s="284">
        <f t="shared" si="93"/>
        <v>0</v>
      </c>
      <c r="GD77" s="285">
        <f t="shared" si="94"/>
        <v>0</v>
      </c>
      <c r="GE77" s="4"/>
      <c r="GF77" s="4"/>
      <c r="GG77" s="167">
        <v>160</v>
      </c>
      <c r="GH77" s="335"/>
      <c r="GI77" s="180"/>
      <c r="GJ77" s="167">
        <v>160</v>
      </c>
      <c r="GK77" s="335"/>
      <c r="GL77" s="180"/>
      <c r="GM77" s="167">
        <v>160</v>
      </c>
      <c r="GN77" s="335"/>
      <c r="GO77" s="180"/>
      <c r="GP77" s="167">
        <v>160</v>
      </c>
      <c r="GQ77" s="335"/>
      <c r="GR77" s="180"/>
      <c r="GS77" s="167">
        <v>160</v>
      </c>
      <c r="GT77" s="335"/>
      <c r="GU77" s="180"/>
      <c r="GV77" s="167">
        <v>160</v>
      </c>
      <c r="GW77" s="335"/>
      <c r="GX77" s="180"/>
      <c r="GY77" s="167">
        <v>160</v>
      </c>
      <c r="GZ77" s="335"/>
      <c r="HA77" s="180"/>
      <c r="HB77" s="167">
        <v>160</v>
      </c>
      <c r="HC77" s="335"/>
      <c r="HD77" s="180"/>
      <c r="HE77" s="282">
        <f t="shared" si="95"/>
        <v>0</v>
      </c>
      <c r="HF77" s="283">
        <f t="shared" si="96"/>
        <v>0</v>
      </c>
      <c r="HG77" s="284">
        <f t="shared" si="97"/>
        <v>0</v>
      </c>
      <c r="HH77" s="285">
        <f t="shared" si="98"/>
        <v>0</v>
      </c>
      <c r="HI77" s="4"/>
      <c r="HJ77" s="4"/>
      <c r="HK77" s="167">
        <v>160</v>
      </c>
      <c r="HL77" s="335"/>
      <c r="HM77" s="180"/>
      <c r="HN77" s="167">
        <v>160</v>
      </c>
      <c r="HO77" s="335"/>
      <c r="HP77" s="180"/>
      <c r="HQ77" s="167">
        <v>160</v>
      </c>
      <c r="HR77" s="335"/>
      <c r="HS77" s="180"/>
      <c r="HT77" s="167">
        <v>160</v>
      </c>
      <c r="HU77" s="335"/>
      <c r="HV77" s="180"/>
      <c r="HW77" s="167">
        <v>160</v>
      </c>
      <c r="HX77" s="335"/>
      <c r="HY77" s="180"/>
      <c r="HZ77" s="167">
        <v>160</v>
      </c>
      <c r="IA77" s="335"/>
      <c r="IB77" s="180"/>
      <c r="IC77" s="167">
        <v>160</v>
      </c>
      <c r="ID77" s="335"/>
      <c r="IE77" s="180"/>
      <c r="IF77" s="167">
        <v>160</v>
      </c>
      <c r="IG77" s="335"/>
      <c r="IH77" s="180"/>
      <c r="II77" s="282">
        <f t="shared" si="99"/>
        <v>0</v>
      </c>
      <c r="IJ77" s="283">
        <f t="shared" si="100"/>
        <v>0</v>
      </c>
      <c r="IK77" s="284">
        <f t="shared" si="101"/>
        <v>0</v>
      </c>
      <c r="IL77" s="285">
        <f t="shared" si="102"/>
        <v>0</v>
      </c>
      <c r="IM77" s="4"/>
      <c r="IN77" s="4"/>
      <c r="IO77" s="167">
        <v>160</v>
      </c>
      <c r="IP77" s="335"/>
      <c r="IQ77" s="180"/>
      <c r="IR77" s="167">
        <v>160</v>
      </c>
      <c r="IS77" s="335"/>
      <c r="IT77" s="180"/>
      <c r="IU77" s="167">
        <v>160</v>
      </c>
      <c r="IV77" s="335"/>
      <c r="IW77" s="180"/>
      <c r="IX77" s="167">
        <v>160</v>
      </c>
      <c r="IY77" s="335"/>
      <c r="IZ77" s="180"/>
      <c r="JA77" s="167">
        <v>160</v>
      </c>
      <c r="JB77" s="335"/>
      <c r="JC77" s="180"/>
      <c r="JD77" s="167">
        <v>160</v>
      </c>
      <c r="JE77" s="335"/>
      <c r="JF77" s="180"/>
      <c r="JG77" s="167">
        <v>160</v>
      </c>
      <c r="JH77" s="335"/>
      <c r="JI77" s="180"/>
      <c r="JJ77" s="167">
        <v>160</v>
      </c>
      <c r="JK77" s="335"/>
      <c r="JL77" s="180"/>
      <c r="JM77" s="282">
        <f t="shared" si="103"/>
        <v>0</v>
      </c>
      <c r="JN77" s="283">
        <f t="shared" si="104"/>
        <v>0</v>
      </c>
      <c r="JO77" s="284">
        <f t="shared" si="105"/>
        <v>0</v>
      </c>
      <c r="JP77" s="285">
        <f t="shared" si="106"/>
        <v>0</v>
      </c>
      <c r="JQ77" s="4"/>
      <c r="JR77" s="4"/>
      <c r="JS77" s="167">
        <v>160</v>
      </c>
      <c r="JT77" s="335"/>
      <c r="JU77" s="180"/>
      <c r="JV77" s="167">
        <v>160</v>
      </c>
      <c r="JW77" s="335"/>
      <c r="JX77" s="180"/>
      <c r="JY77" s="167">
        <v>160</v>
      </c>
      <c r="JZ77" s="335"/>
      <c r="KA77" s="180"/>
      <c r="KB77" s="167">
        <v>160</v>
      </c>
      <c r="KC77" s="335"/>
      <c r="KD77" s="180"/>
      <c r="KE77" s="167">
        <v>160</v>
      </c>
      <c r="KF77" s="335"/>
      <c r="KG77" s="180"/>
      <c r="KH77" s="167">
        <v>160</v>
      </c>
      <c r="KI77" s="335"/>
      <c r="KJ77" s="180"/>
      <c r="KK77" s="167">
        <v>160</v>
      </c>
      <c r="KL77" s="335"/>
      <c r="KM77" s="180"/>
      <c r="KN77" s="167">
        <v>160</v>
      </c>
      <c r="KO77" s="335"/>
      <c r="KP77" s="180"/>
      <c r="KQ77" s="282">
        <f t="shared" si="107"/>
        <v>0</v>
      </c>
      <c r="KR77" s="283">
        <f t="shared" si="108"/>
        <v>0</v>
      </c>
      <c r="KS77" s="284">
        <f t="shared" si="109"/>
        <v>0</v>
      </c>
      <c r="KT77" s="285">
        <f t="shared" si="110"/>
        <v>0</v>
      </c>
      <c r="KU77" s="4"/>
      <c r="KV77" s="4"/>
      <c r="KW77" s="287" t="s">
        <v>300</v>
      </c>
      <c r="KX77" s="365">
        <v>160</v>
      </c>
      <c r="KY77" s="335"/>
      <c r="KZ77" s="180"/>
      <c r="LA77" s="282">
        <f t="shared" si="111"/>
        <v>0</v>
      </c>
      <c r="LB77" s="285">
        <f t="shared" si="65"/>
        <v>0</v>
      </c>
      <c r="LC77" s="284">
        <f t="shared" si="112"/>
        <v>0</v>
      </c>
      <c r="LD77" s="285">
        <f t="shared" si="66"/>
        <v>0</v>
      </c>
      <c r="LE77" s="297"/>
      <c r="LF77" s="4"/>
      <c r="LG77" s="4"/>
      <c r="LH77" s="278">
        <f t="shared" si="67"/>
        <v>0</v>
      </c>
      <c r="LI77" s="279">
        <f t="shared" si="68"/>
        <v>0</v>
      </c>
      <c r="LJ77" s="284">
        <f t="shared" si="69"/>
        <v>0</v>
      </c>
      <c r="LK77" s="285">
        <f t="shared" si="70"/>
        <v>0</v>
      </c>
      <c r="LL77" s="280">
        <f t="shared" si="71"/>
        <v>0</v>
      </c>
      <c r="LM77" s="281">
        <f t="shared" si="72"/>
        <v>0</v>
      </c>
      <c r="LN77" s="284">
        <f t="shared" si="73"/>
        <v>0</v>
      </c>
      <c r="LO77" s="283">
        <f t="shared" si="74"/>
        <v>0</v>
      </c>
      <c r="LP77" s="420">
        <f t="shared" si="113"/>
        <v>0</v>
      </c>
      <c r="LQ77" s="382">
        <f t="shared" si="114"/>
        <v>0</v>
      </c>
      <c r="LR77" s="423" t="s">
        <v>343</v>
      </c>
      <c r="LS77" s="387" t="s">
        <v>343</v>
      </c>
      <c r="LT77" s="420">
        <f t="shared" si="115"/>
        <v>0</v>
      </c>
      <c r="LU77" s="382">
        <f t="shared" si="116"/>
        <v>0</v>
      </c>
      <c r="LX77" s="4"/>
    </row>
    <row r="78" spans="1:342" s="28" customFormat="1" ht="15" hidden="1" customHeight="1" x14ac:dyDescent="0.25">
      <c r="A78" s="26"/>
      <c r="B78" s="121"/>
      <c r="C78" s="604"/>
      <c r="D78" s="605"/>
      <c r="E78" s="609"/>
      <c r="F78" s="607"/>
      <c r="G78" s="608"/>
      <c r="H78" s="122"/>
      <c r="I78" s="115">
        <f>INT(ROUND(F78,2)*(IF(RIGHT(G78,1)="*",data!$J$3*H78+(IF(H78&gt;0, data!$K$3,0)),(IF(G78&gt;0,data!$J$3*RIGHT(G78,5)+data!$K$3,0)))))</f>
        <v>0</v>
      </c>
      <c r="J78" s="115"/>
      <c r="K78" s="560"/>
      <c r="L78" s="553"/>
      <c r="M78" s="115">
        <f>INT(ROUND(F78,2)*(IF(J78&gt;0,(IF(K78="ano",data!$J$6,0)),0)))</f>
        <v>0</v>
      </c>
      <c r="N78" s="117"/>
      <c r="O78" s="126"/>
      <c r="P78" s="26"/>
      <c r="Q78" s="119" t="str">
        <f t="shared" si="63"/>
        <v/>
      </c>
      <c r="R78" s="120" t="s">
        <v>343</v>
      </c>
      <c r="S78" s="391" t="str">
        <f t="shared" si="64"/>
        <v/>
      </c>
      <c r="V78" s="26">
        <f>IF(OR(G78=data!$I$18,G78=data!$I$19,G78=data!$I$20,G78=data!$I$21,G78=data!$I$22,G78=data!$I$23,G78=data!$I$24,G78=data!$I$25,G78=data!$I$26,G78=data!$I$27,G78=data!$I$28,G78=data!$I$29,G78=data!$I$30,G78=data!$I$31,G78=data!$I$32,G78=data!$I$33,G78=data!$I$34,G78=data!$I$35,G78=data!$I$36,G78=data!$I$37,G78=data!$I$38,G78=data!$I$39,G78=data!$I$40,G78=data!$I$41,G78=data!$I$42,G78=data!$I$43,G78=data!$I$44),1,0)</f>
        <v>0</v>
      </c>
      <c r="W78" s="26"/>
      <c r="X78" s="176" t="s">
        <v>300</v>
      </c>
      <c r="Y78" s="10"/>
      <c r="Z78" s="10"/>
      <c r="AA78" s="578">
        <v>160</v>
      </c>
      <c r="AB78" s="579"/>
      <c r="AC78" s="580"/>
      <c r="AD78" s="578">
        <v>160</v>
      </c>
      <c r="AE78" s="579"/>
      <c r="AF78" s="580"/>
      <c r="AG78" s="578">
        <v>160</v>
      </c>
      <c r="AH78" s="579"/>
      <c r="AI78" s="580"/>
      <c r="AJ78" s="578">
        <v>160</v>
      </c>
      <c r="AK78" s="579"/>
      <c r="AL78" s="580"/>
      <c r="AM78" s="578">
        <v>160</v>
      </c>
      <c r="AN78" s="579"/>
      <c r="AO78" s="580"/>
      <c r="AP78" s="578">
        <v>160</v>
      </c>
      <c r="AQ78" s="579"/>
      <c r="AR78" s="580"/>
      <c r="AS78" s="578">
        <v>160</v>
      </c>
      <c r="AT78" s="579"/>
      <c r="AU78" s="580"/>
      <c r="AV78" s="578">
        <v>160</v>
      </c>
      <c r="AW78" s="579"/>
      <c r="AX78" s="580"/>
      <c r="AY78" s="578">
        <v>160</v>
      </c>
      <c r="AZ78" s="579"/>
      <c r="BA78" s="580"/>
      <c r="BB78" s="578">
        <v>160</v>
      </c>
      <c r="BC78" s="579"/>
      <c r="BD78" s="580"/>
      <c r="BE78" s="578">
        <v>160</v>
      </c>
      <c r="BF78" s="579"/>
      <c r="BG78" s="580"/>
      <c r="BH78" s="578">
        <v>160</v>
      </c>
      <c r="BI78" s="579"/>
      <c r="BJ78" s="580"/>
      <c r="BK78" s="374">
        <f t="shared" si="75"/>
        <v>0</v>
      </c>
      <c r="BL78" s="285">
        <f t="shared" si="76"/>
        <v>0</v>
      </c>
      <c r="BM78" s="284">
        <f t="shared" si="77"/>
        <v>0</v>
      </c>
      <c r="BN78" s="285">
        <f t="shared" si="78"/>
        <v>0</v>
      </c>
      <c r="BO78" s="23"/>
      <c r="BP78" s="23"/>
      <c r="BQ78" s="177">
        <v>160</v>
      </c>
      <c r="BR78" s="591"/>
      <c r="BS78" s="178"/>
      <c r="BT78" s="177">
        <v>160</v>
      </c>
      <c r="BU78" s="591"/>
      <c r="BV78" s="178"/>
      <c r="BW78" s="177">
        <v>160</v>
      </c>
      <c r="BX78" s="591"/>
      <c r="BY78" s="178"/>
      <c r="BZ78" s="177">
        <v>160</v>
      </c>
      <c r="CA78" s="591"/>
      <c r="CB78" s="178"/>
      <c r="CC78" s="177">
        <v>160</v>
      </c>
      <c r="CD78" s="591"/>
      <c r="CE78" s="178"/>
      <c r="CF78" s="177">
        <v>160</v>
      </c>
      <c r="CG78" s="591"/>
      <c r="CH78" s="178"/>
      <c r="CI78" s="177">
        <v>160</v>
      </c>
      <c r="CJ78" s="591"/>
      <c r="CK78" s="178"/>
      <c r="CL78" s="177">
        <v>160</v>
      </c>
      <c r="CM78" s="591"/>
      <c r="CN78" s="178"/>
      <c r="CO78" s="282">
        <f t="shared" si="79"/>
        <v>0</v>
      </c>
      <c r="CP78" s="283">
        <f t="shared" si="80"/>
        <v>0</v>
      </c>
      <c r="CQ78" s="284">
        <f t="shared" si="81"/>
        <v>0</v>
      </c>
      <c r="CR78" s="285">
        <f t="shared" si="82"/>
        <v>0</v>
      </c>
      <c r="CS78" s="23"/>
      <c r="CT78" s="23"/>
      <c r="CU78" s="177">
        <v>160</v>
      </c>
      <c r="CV78" s="591"/>
      <c r="CW78" s="178"/>
      <c r="CX78" s="177">
        <v>160</v>
      </c>
      <c r="CY78" s="591"/>
      <c r="CZ78" s="178"/>
      <c r="DA78" s="177">
        <v>160</v>
      </c>
      <c r="DB78" s="591"/>
      <c r="DC78" s="178"/>
      <c r="DD78" s="177">
        <v>160</v>
      </c>
      <c r="DE78" s="591"/>
      <c r="DF78" s="178"/>
      <c r="DG78" s="177">
        <v>160</v>
      </c>
      <c r="DH78" s="591"/>
      <c r="DI78" s="178"/>
      <c r="DJ78" s="177">
        <v>160</v>
      </c>
      <c r="DK78" s="591"/>
      <c r="DL78" s="178"/>
      <c r="DM78" s="177">
        <v>160</v>
      </c>
      <c r="DN78" s="591"/>
      <c r="DO78" s="178"/>
      <c r="DP78" s="177">
        <v>160</v>
      </c>
      <c r="DQ78" s="591"/>
      <c r="DR78" s="178"/>
      <c r="DS78" s="282">
        <f t="shared" si="83"/>
        <v>0</v>
      </c>
      <c r="DT78" s="283">
        <f t="shared" si="84"/>
        <v>0</v>
      </c>
      <c r="DU78" s="284">
        <f t="shared" si="85"/>
        <v>0</v>
      </c>
      <c r="DV78" s="285">
        <f t="shared" si="86"/>
        <v>0</v>
      </c>
      <c r="DW78" s="23"/>
      <c r="DX78" s="23"/>
      <c r="DY78" s="177">
        <v>160</v>
      </c>
      <c r="DZ78" s="591"/>
      <c r="EA78" s="178"/>
      <c r="EB78" s="177">
        <v>160</v>
      </c>
      <c r="EC78" s="591"/>
      <c r="ED78" s="178"/>
      <c r="EE78" s="177">
        <v>160</v>
      </c>
      <c r="EF78" s="591"/>
      <c r="EG78" s="178"/>
      <c r="EH78" s="177">
        <v>160</v>
      </c>
      <c r="EI78" s="591"/>
      <c r="EJ78" s="178"/>
      <c r="EK78" s="177">
        <v>160</v>
      </c>
      <c r="EL78" s="591"/>
      <c r="EM78" s="178"/>
      <c r="EN78" s="177">
        <v>160</v>
      </c>
      <c r="EO78" s="591"/>
      <c r="EP78" s="178"/>
      <c r="EQ78" s="177">
        <v>160</v>
      </c>
      <c r="ER78" s="591"/>
      <c r="ES78" s="178"/>
      <c r="ET78" s="177">
        <v>160</v>
      </c>
      <c r="EU78" s="591"/>
      <c r="EV78" s="178"/>
      <c r="EW78" s="282">
        <f t="shared" si="87"/>
        <v>0</v>
      </c>
      <c r="EX78" s="283">
        <f t="shared" si="88"/>
        <v>0</v>
      </c>
      <c r="EY78" s="284">
        <f t="shared" si="89"/>
        <v>0</v>
      </c>
      <c r="EZ78" s="285">
        <f t="shared" si="90"/>
        <v>0</v>
      </c>
      <c r="FA78" s="23"/>
      <c r="FB78" s="23"/>
      <c r="FC78" s="177">
        <v>160</v>
      </c>
      <c r="FD78" s="591"/>
      <c r="FE78" s="178"/>
      <c r="FF78" s="177">
        <v>160</v>
      </c>
      <c r="FG78" s="591"/>
      <c r="FH78" s="178"/>
      <c r="FI78" s="177">
        <v>160</v>
      </c>
      <c r="FJ78" s="591"/>
      <c r="FK78" s="178"/>
      <c r="FL78" s="177">
        <v>160</v>
      </c>
      <c r="FM78" s="591"/>
      <c r="FN78" s="178"/>
      <c r="FO78" s="177">
        <v>160</v>
      </c>
      <c r="FP78" s="591"/>
      <c r="FQ78" s="178"/>
      <c r="FR78" s="177">
        <v>160</v>
      </c>
      <c r="FS78" s="591"/>
      <c r="FT78" s="178"/>
      <c r="FU78" s="177">
        <v>160</v>
      </c>
      <c r="FV78" s="591"/>
      <c r="FW78" s="178"/>
      <c r="FX78" s="177">
        <v>160</v>
      </c>
      <c r="FY78" s="591"/>
      <c r="FZ78" s="178"/>
      <c r="GA78" s="282">
        <f t="shared" si="91"/>
        <v>0</v>
      </c>
      <c r="GB78" s="283">
        <f t="shared" si="92"/>
        <v>0</v>
      </c>
      <c r="GC78" s="284">
        <f t="shared" si="93"/>
        <v>0</v>
      </c>
      <c r="GD78" s="285">
        <f t="shared" si="94"/>
        <v>0</v>
      </c>
      <c r="GE78" s="23"/>
      <c r="GF78" s="23"/>
      <c r="GG78" s="177">
        <v>160</v>
      </c>
      <c r="GH78" s="591"/>
      <c r="GI78" s="178"/>
      <c r="GJ78" s="177">
        <v>160</v>
      </c>
      <c r="GK78" s="591"/>
      <c r="GL78" s="178"/>
      <c r="GM78" s="177">
        <v>160</v>
      </c>
      <c r="GN78" s="591"/>
      <c r="GO78" s="178"/>
      <c r="GP78" s="177">
        <v>160</v>
      </c>
      <c r="GQ78" s="591"/>
      <c r="GR78" s="178"/>
      <c r="GS78" s="177">
        <v>160</v>
      </c>
      <c r="GT78" s="591"/>
      <c r="GU78" s="178"/>
      <c r="GV78" s="177">
        <v>160</v>
      </c>
      <c r="GW78" s="591"/>
      <c r="GX78" s="178"/>
      <c r="GY78" s="177">
        <v>160</v>
      </c>
      <c r="GZ78" s="591"/>
      <c r="HA78" s="178"/>
      <c r="HB78" s="177">
        <v>160</v>
      </c>
      <c r="HC78" s="591"/>
      <c r="HD78" s="178"/>
      <c r="HE78" s="282">
        <f t="shared" si="95"/>
        <v>0</v>
      </c>
      <c r="HF78" s="283">
        <f t="shared" si="96"/>
        <v>0</v>
      </c>
      <c r="HG78" s="284">
        <f t="shared" si="97"/>
        <v>0</v>
      </c>
      <c r="HH78" s="285">
        <f t="shared" si="98"/>
        <v>0</v>
      </c>
      <c r="HI78" s="23"/>
      <c r="HJ78" s="23"/>
      <c r="HK78" s="177">
        <v>160</v>
      </c>
      <c r="HL78" s="591"/>
      <c r="HM78" s="178"/>
      <c r="HN78" s="177">
        <v>160</v>
      </c>
      <c r="HO78" s="591"/>
      <c r="HP78" s="178"/>
      <c r="HQ78" s="177">
        <v>160</v>
      </c>
      <c r="HR78" s="591"/>
      <c r="HS78" s="178"/>
      <c r="HT78" s="177">
        <v>160</v>
      </c>
      <c r="HU78" s="591"/>
      <c r="HV78" s="178"/>
      <c r="HW78" s="177">
        <v>160</v>
      </c>
      <c r="HX78" s="591"/>
      <c r="HY78" s="178"/>
      <c r="HZ78" s="177">
        <v>160</v>
      </c>
      <c r="IA78" s="591"/>
      <c r="IB78" s="178"/>
      <c r="IC78" s="177">
        <v>160</v>
      </c>
      <c r="ID78" s="591"/>
      <c r="IE78" s="178"/>
      <c r="IF78" s="177">
        <v>160</v>
      </c>
      <c r="IG78" s="591"/>
      <c r="IH78" s="178"/>
      <c r="II78" s="282">
        <f t="shared" si="99"/>
        <v>0</v>
      </c>
      <c r="IJ78" s="283">
        <f t="shared" si="100"/>
        <v>0</v>
      </c>
      <c r="IK78" s="284">
        <f t="shared" si="101"/>
        <v>0</v>
      </c>
      <c r="IL78" s="285">
        <f t="shared" si="102"/>
        <v>0</v>
      </c>
      <c r="IM78" s="23"/>
      <c r="IN78" s="23"/>
      <c r="IO78" s="177">
        <v>160</v>
      </c>
      <c r="IP78" s="591"/>
      <c r="IQ78" s="178"/>
      <c r="IR78" s="177">
        <v>160</v>
      </c>
      <c r="IS78" s="591"/>
      <c r="IT78" s="178"/>
      <c r="IU78" s="177">
        <v>160</v>
      </c>
      <c r="IV78" s="591"/>
      <c r="IW78" s="178"/>
      <c r="IX78" s="177">
        <v>160</v>
      </c>
      <c r="IY78" s="591"/>
      <c r="IZ78" s="178"/>
      <c r="JA78" s="177">
        <v>160</v>
      </c>
      <c r="JB78" s="591"/>
      <c r="JC78" s="178"/>
      <c r="JD78" s="177">
        <v>160</v>
      </c>
      <c r="JE78" s="591"/>
      <c r="JF78" s="178"/>
      <c r="JG78" s="177">
        <v>160</v>
      </c>
      <c r="JH78" s="591"/>
      <c r="JI78" s="178"/>
      <c r="JJ78" s="177">
        <v>160</v>
      </c>
      <c r="JK78" s="591"/>
      <c r="JL78" s="178"/>
      <c r="JM78" s="282">
        <f t="shared" si="103"/>
        <v>0</v>
      </c>
      <c r="JN78" s="283">
        <f t="shared" si="104"/>
        <v>0</v>
      </c>
      <c r="JO78" s="284">
        <f t="shared" si="105"/>
        <v>0</v>
      </c>
      <c r="JP78" s="285">
        <f t="shared" si="106"/>
        <v>0</v>
      </c>
      <c r="JQ78" s="23"/>
      <c r="JR78" s="23"/>
      <c r="JS78" s="177">
        <v>160</v>
      </c>
      <c r="JT78" s="591"/>
      <c r="JU78" s="178"/>
      <c r="JV78" s="177">
        <v>160</v>
      </c>
      <c r="JW78" s="591"/>
      <c r="JX78" s="178"/>
      <c r="JY78" s="177">
        <v>160</v>
      </c>
      <c r="JZ78" s="591"/>
      <c r="KA78" s="178"/>
      <c r="KB78" s="177">
        <v>160</v>
      </c>
      <c r="KC78" s="591"/>
      <c r="KD78" s="178"/>
      <c r="KE78" s="177">
        <v>160</v>
      </c>
      <c r="KF78" s="591"/>
      <c r="KG78" s="178"/>
      <c r="KH78" s="177">
        <v>160</v>
      </c>
      <c r="KI78" s="591"/>
      <c r="KJ78" s="178"/>
      <c r="KK78" s="177">
        <v>160</v>
      </c>
      <c r="KL78" s="591"/>
      <c r="KM78" s="178"/>
      <c r="KN78" s="177">
        <v>160</v>
      </c>
      <c r="KO78" s="591"/>
      <c r="KP78" s="178"/>
      <c r="KQ78" s="282">
        <f t="shared" si="107"/>
        <v>0</v>
      </c>
      <c r="KR78" s="283">
        <f t="shared" si="108"/>
        <v>0</v>
      </c>
      <c r="KS78" s="284">
        <f t="shared" si="109"/>
        <v>0</v>
      </c>
      <c r="KT78" s="285">
        <f t="shared" si="110"/>
        <v>0</v>
      </c>
      <c r="KU78" s="23"/>
      <c r="KV78" s="23"/>
      <c r="KW78" s="589" t="s">
        <v>300</v>
      </c>
      <c r="KX78" s="595">
        <v>160</v>
      </c>
      <c r="KY78" s="591"/>
      <c r="KZ78" s="178"/>
      <c r="LA78" s="282">
        <f t="shared" si="111"/>
        <v>0</v>
      </c>
      <c r="LB78" s="285">
        <f t="shared" si="65"/>
        <v>0</v>
      </c>
      <c r="LC78" s="284">
        <f t="shared" si="112"/>
        <v>0</v>
      </c>
      <c r="LD78" s="285">
        <f t="shared" si="66"/>
        <v>0</v>
      </c>
      <c r="LE78" s="592"/>
      <c r="LF78" s="23"/>
      <c r="LG78" s="23"/>
      <c r="LH78" s="278">
        <f t="shared" si="67"/>
        <v>0</v>
      </c>
      <c r="LI78" s="279">
        <f t="shared" si="68"/>
        <v>0</v>
      </c>
      <c r="LJ78" s="284">
        <f t="shared" si="69"/>
        <v>0</v>
      </c>
      <c r="LK78" s="285">
        <f t="shared" si="70"/>
        <v>0</v>
      </c>
      <c r="LL78" s="280">
        <f t="shared" si="71"/>
        <v>0</v>
      </c>
      <c r="LM78" s="281">
        <f t="shared" si="72"/>
        <v>0</v>
      </c>
      <c r="LN78" s="284">
        <f t="shared" si="73"/>
        <v>0</v>
      </c>
      <c r="LO78" s="283">
        <f t="shared" si="74"/>
        <v>0</v>
      </c>
      <c r="LP78" s="420">
        <f t="shared" si="113"/>
        <v>0</v>
      </c>
      <c r="LQ78" s="382">
        <f t="shared" si="114"/>
        <v>0</v>
      </c>
      <c r="LR78" s="423" t="s">
        <v>343</v>
      </c>
      <c r="LS78" s="387" t="s">
        <v>343</v>
      </c>
      <c r="LT78" s="420">
        <f t="shared" si="115"/>
        <v>0</v>
      </c>
      <c r="LU78" s="382">
        <f t="shared" si="116"/>
        <v>0</v>
      </c>
      <c r="LV78" s="26"/>
      <c r="LW78" s="26"/>
      <c r="LX78" s="23"/>
      <c r="MD78" s="26"/>
    </row>
    <row r="79" spans="1:342" s="26" customFormat="1" ht="16.5" customHeight="1" x14ac:dyDescent="0.25">
      <c r="B79" s="121" t="s">
        <v>46</v>
      </c>
      <c r="C79" s="1064"/>
      <c r="D79" s="1065"/>
      <c r="E79" s="327"/>
      <c r="F79" s="328"/>
      <c r="G79" s="329"/>
      <c r="H79" s="125"/>
      <c r="I79" s="115">
        <f>INT(ROUND(F79,2)*(IF(RIGHT(G79,1)="*",data!$J$3*H79+(IF(H79&gt;0, data!$K$3,0)),(IF(G79&gt;0,data!$J$3*RIGHT(G79,5)+data!$K$3,0)))))</f>
        <v>0</v>
      </c>
      <c r="J79" s="115">
        <f>IF(E79&gt;0,I79*E79,0)</f>
        <v>0</v>
      </c>
      <c r="K79" s="323"/>
      <c r="L79" s="322"/>
      <c r="M79" s="115">
        <f>INT(ROUND(F79,2)*(IF(J79&gt;0,(IF(K79="ano",data!$J$6,0)),0)))</f>
        <v>0</v>
      </c>
      <c r="N79" s="117">
        <f>IF(L79&gt;E79,M79*E79,M79*L79)</f>
        <v>0</v>
      </c>
      <c r="O79" s="126">
        <f>J79+N79</f>
        <v>0</v>
      </c>
      <c r="Q79" s="119" t="str">
        <f t="shared" si="63"/>
        <v/>
      </c>
      <c r="R79" s="120" t="s">
        <v>343</v>
      </c>
      <c r="S79" s="391" t="str">
        <f t="shared" si="64"/>
        <v/>
      </c>
      <c r="T79" s="26">
        <f>IF(O79&gt;0,IF(ISTEXT(C79)=TRUE,0,1),0)</f>
        <v>0</v>
      </c>
      <c r="U79" s="26">
        <f>IF(H79&gt;0,IF(RIGHT(G79,1)="*",0,1),0)</f>
        <v>0</v>
      </c>
      <c r="V79" s="26">
        <f>IF(OR(G79=data!$I$18,G79=data!$I$19,G79=data!$I$20,G79=data!$I$21,G79=data!$I$22,G79=data!$I$23,G79=data!$I$24,G79=data!$I$25,G79=data!$I$26,G79=data!$I$27,G79=data!$I$28,G79=data!$I$29,G79=data!$I$30,G79=data!$I$31,G79=data!$I$32,G79=data!$I$33,G79=data!$I$34,G79=data!$I$35,G79=data!$I$36,G79=data!$I$37,G79=data!$I$38,G79=data!$I$39,G79=data!$I$40,G79=data!$I$41,G79=data!$I$42,G79=data!$I$43,G79=data!$I$44),1,0)</f>
        <v>0</v>
      </c>
      <c r="X79" s="179" t="s">
        <v>300</v>
      </c>
      <c r="Y79" s="10"/>
      <c r="Z79" s="10"/>
      <c r="AA79" s="171">
        <v>160</v>
      </c>
      <c r="AB79" s="336"/>
      <c r="AC79" s="227"/>
      <c r="AD79" s="171">
        <v>160</v>
      </c>
      <c r="AE79" s="336"/>
      <c r="AF79" s="227"/>
      <c r="AG79" s="171">
        <v>160</v>
      </c>
      <c r="AH79" s="336"/>
      <c r="AI79" s="227"/>
      <c r="AJ79" s="171">
        <v>160</v>
      </c>
      <c r="AK79" s="336"/>
      <c r="AL79" s="227"/>
      <c r="AM79" s="171">
        <v>160</v>
      </c>
      <c r="AN79" s="336"/>
      <c r="AO79" s="227"/>
      <c r="AP79" s="171">
        <v>160</v>
      </c>
      <c r="AQ79" s="336"/>
      <c r="AR79" s="227"/>
      <c r="AS79" s="171">
        <v>160</v>
      </c>
      <c r="AT79" s="336"/>
      <c r="AU79" s="227"/>
      <c r="AV79" s="171">
        <v>160</v>
      </c>
      <c r="AW79" s="336"/>
      <c r="AX79" s="227"/>
      <c r="AY79" s="171">
        <v>160</v>
      </c>
      <c r="AZ79" s="336"/>
      <c r="BA79" s="227"/>
      <c r="BB79" s="171">
        <v>160</v>
      </c>
      <c r="BC79" s="336"/>
      <c r="BD79" s="227"/>
      <c r="BE79" s="171">
        <v>160</v>
      </c>
      <c r="BF79" s="336"/>
      <c r="BG79" s="227"/>
      <c r="BH79" s="171">
        <v>160</v>
      </c>
      <c r="BI79" s="336"/>
      <c r="BJ79" s="227"/>
      <c r="BK79" s="374">
        <f t="shared" si="75"/>
        <v>0</v>
      </c>
      <c r="BL79" s="285">
        <f t="shared" si="76"/>
        <v>0</v>
      </c>
      <c r="BM79" s="284">
        <f t="shared" si="77"/>
        <v>0</v>
      </c>
      <c r="BN79" s="285">
        <f t="shared" si="78"/>
        <v>0</v>
      </c>
      <c r="BO79" s="4"/>
      <c r="BP79" s="4"/>
      <c r="BQ79" s="167">
        <v>160</v>
      </c>
      <c r="BR79" s="335"/>
      <c r="BS79" s="180"/>
      <c r="BT79" s="167">
        <v>160</v>
      </c>
      <c r="BU79" s="335"/>
      <c r="BV79" s="180"/>
      <c r="BW79" s="167">
        <v>160</v>
      </c>
      <c r="BX79" s="335"/>
      <c r="BY79" s="180"/>
      <c r="BZ79" s="167">
        <v>160</v>
      </c>
      <c r="CA79" s="335"/>
      <c r="CB79" s="180"/>
      <c r="CC79" s="167">
        <v>160</v>
      </c>
      <c r="CD79" s="335"/>
      <c r="CE79" s="180"/>
      <c r="CF79" s="167">
        <v>160</v>
      </c>
      <c r="CG79" s="335"/>
      <c r="CH79" s="180"/>
      <c r="CI79" s="167">
        <v>160</v>
      </c>
      <c r="CJ79" s="335"/>
      <c r="CK79" s="180"/>
      <c r="CL79" s="167">
        <v>160</v>
      </c>
      <c r="CM79" s="335"/>
      <c r="CN79" s="180"/>
      <c r="CO79" s="282">
        <f t="shared" si="79"/>
        <v>0</v>
      </c>
      <c r="CP79" s="283">
        <f t="shared" si="80"/>
        <v>0</v>
      </c>
      <c r="CQ79" s="284">
        <f t="shared" si="81"/>
        <v>0</v>
      </c>
      <c r="CR79" s="285">
        <f t="shared" si="82"/>
        <v>0</v>
      </c>
      <c r="CS79" s="4"/>
      <c r="CT79" s="4"/>
      <c r="CU79" s="167">
        <v>160</v>
      </c>
      <c r="CV79" s="335"/>
      <c r="CW79" s="180"/>
      <c r="CX79" s="167">
        <v>160</v>
      </c>
      <c r="CY79" s="335"/>
      <c r="CZ79" s="180"/>
      <c r="DA79" s="167">
        <v>160</v>
      </c>
      <c r="DB79" s="335"/>
      <c r="DC79" s="180"/>
      <c r="DD79" s="167">
        <v>160</v>
      </c>
      <c r="DE79" s="335"/>
      <c r="DF79" s="180"/>
      <c r="DG79" s="167">
        <v>160</v>
      </c>
      <c r="DH79" s="335"/>
      <c r="DI79" s="180"/>
      <c r="DJ79" s="167">
        <v>160</v>
      </c>
      <c r="DK79" s="335"/>
      <c r="DL79" s="180"/>
      <c r="DM79" s="167">
        <v>160</v>
      </c>
      <c r="DN79" s="335"/>
      <c r="DO79" s="180"/>
      <c r="DP79" s="167">
        <v>160</v>
      </c>
      <c r="DQ79" s="335"/>
      <c r="DR79" s="180"/>
      <c r="DS79" s="282">
        <f t="shared" si="83"/>
        <v>0</v>
      </c>
      <c r="DT79" s="283">
        <f t="shared" si="84"/>
        <v>0</v>
      </c>
      <c r="DU79" s="284">
        <f t="shared" si="85"/>
        <v>0</v>
      </c>
      <c r="DV79" s="285">
        <f t="shared" si="86"/>
        <v>0</v>
      </c>
      <c r="DW79" s="4"/>
      <c r="DX79" s="4"/>
      <c r="DY79" s="167">
        <v>160</v>
      </c>
      <c r="DZ79" s="335"/>
      <c r="EA79" s="180"/>
      <c r="EB79" s="167">
        <v>160</v>
      </c>
      <c r="EC79" s="335"/>
      <c r="ED79" s="180"/>
      <c r="EE79" s="167">
        <v>160</v>
      </c>
      <c r="EF79" s="335"/>
      <c r="EG79" s="180"/>
      <c r="EH79" s="167">
        <v>160</v>
      </c>
      <c r="EI79" s="335"/>
      <c r="EJ79" s="180"/>
      <c r="EK79" s="167">
        <v>160</v>
      </c>
      <c r="EL79" s="335"/>
      <c r="EM79" s="180"/>
      <c r="EN79" s="167">
        <v>160</v>
      </c>
      <c r="EO79" s="335"/>
      <c r="EP79" s="180"/>
      <c r="EQ79" s="167">
        <v>160</v>
      </c>
      <c r="ER79" s="335"/>
      <c r="ES79" s="180"/>
      <c r="ET79" s="167">
        <v>160</v>
      </c>
      <c r="EU79" s="335"/>
      <c r="EV79" s="180"/>
      <c r="EW79" s="282">
        <f t="shared" si="87"/>
        <v>0</v>
      </c>
      <c r="EX79" s="283">
        <f t="shared" si="88"/>
        <v>0</v>
      </c>
      <c r="EY79" s="284">
        <f t="shared" si="89"/>
        <v>0</v>
      </c>
      <c r="EZ79" s="285">
        <f t="shared" si="90"/>
        <v>0</v>
      </c>
      <c r="FA79" s="4"/>
      <c r="FB79" s="4"/>
      <c r="FC79" s="167">
        <v>160</v>
      </c>
      <c r="FD79" s="335"/>
      <c r="FE79" s="180"/>
      <c r="FF79" s="167">
        <v>160</v>
      </c>
      <c r="FG79" s="335"/>
      <c r="FH79" s="180"/>
      <c r="FI79" s="167">
        <v>160</v>
      </c>
      <c r="FJ79" s="335"/>
      <c r="FK79" s="180"/>
      <c r="FL79" s="167">
        <v>160</v>
      </c>
      <c r="FM79" s="335"/>
      <c r="FN79" s="180"/>
      <c r="FO79" s="167">
        <v>160</v>
      </c>
      <c r="FP79" s="335"/>
      <c r="FQ79" s="180"/>
      <c r="FR79" s="167">
        <v>160</v>
      </c>
      <c r="FS79" s="335"/>
      <c r="FT79" s="180"/>
      <c r="FU79" s="167">
        <v>160</v>
      </c>
      <c r="FV79" s="335"/>
      <c r="FW79" s="180"/>
      <c r="FX79" s="167">
        <v>160</v>
      </c>
      <c r="FY79" s="335"/>
      <c r="FZ79" s="180"/>
      <c r="GA79" s="282">
        <f t="shared" si="91"/>
        <v>0</v>
      </c>
      <c r="GB79" s="283">
        <f t="shared" si="92"/>
        <v>0</v>
      </c>
      <c r="GC79" s="284">
        <f t="shared" si="93"/>
        <v>0</v>
      </c>
      <c r="GD79" s="285">
        <f t="shared" si="94"/>
        <v>0</v>
      </c>
      <c r="GE79" s="4"/>
      <c r="GF79" s="4"/>
      <c r="GG79" s="167">
        <v>160</v>
      </c>
      <c r="GH79" s="335"/>
      <c r="GI79" s="180"/>
      <c r="GJ79" s="167">
        <v>160</v>
      </c>
      <c r="GK79" s="335"/>
      <c r="GL79" s="180"/>
      <c r="GM79" s="167">
        <v>160</v>
      </c>
      <c r="GN79" s="335"/>
      <c r="GO79" s="180"/>
      <c r="GP79" s="167">
        <v>160</v>
      </c>
      <c r="GQ79" s="335"/>
      <c r="GR79" s="180"/>
      <c r="GS79" s="167">
        <v>160</v>
      </c>
      <c r="GT79" s="335"/>
      <c r="GU79" s="180"/>
      <c r="GV79" s="167">
        <v>160</v>
      </c>
      <c r="GW79" s="335"/>
      <c r="GX79" s="180"/>
      <c r="GY79" s="167">
        <v>160</v>
      </c>
      <c r="GZ79" s="335"/>
      <c r="HA79" s="180"/>
      <c r="HB79" s="167">
        <v>160</v>
      </c>
      <c r="HC79" s="335"/>
      <c r="HD79" s="180"/>
      <c r="HE79" s="282">
        <f t="shared" si="95"/>
        <v>0</v>
      </c>
      <c r="HF79" s="283">
        <f t="shared" si="96"/>
        <v>0</v>
      </c>
      <c r="HG79" s="284">
        <f t="shared" si="97"/>
        <v>0</v>
      </c>
      <c r="HH79" s="285">
        <f t="shared" si="98"/>
        <v>0</v>
      </c>
      <c r="HI79" s="4"/>
      <c r="HJ79" s="4"/>
      <c r="HK79" s="167">
        <v>160</v>
      </c>
      <c r="HL79" s="335"/>
      <c r="HM79" s="180"/>
      <c r="HN79" s="167">
        <v>160</v>
      </c>
      <c r="HO79" s="335"/>
      <c r="HP79" s="180"/>
      <c r="HQ79" s="167">
        <v>160</v>
      </c>
      <c r="HR79" s="335"/>
      <c r="HS79" s="180"/>
      <c r="HT79" s="167">
        <v>160</v>
      </c>
      <c r="HU79" s="335"/>
      <c r="HV79" s="180"/>
      <c r="HW79" s="167">
        <v>160</v>
      </c>
      <c r="HX79" s="335"/>
      <c r="HY79" s="180"/>
      <c r="HZ79" s="167">
        <v>160</v>
      </c>
      <c r="IA79" s="335"/>
      <c r="IB79" s="180"/>
      <c r="IC79" s="167">
        <v>160</v>
      </c>
      <c r="ID79" s="335"/>
      <c r="IE79" s="180"/>
      <c r="IF79" s="167">
        <v>160</v>
      </c>
      <c r="IG79" s="335"/>
      <c r="IH79" s="180"/>
      <c r="II79" s="282">
        <f t="shared" si="99"/>
        <v>0</v>
      </c>
      <c r="IJ79" s="283">
        <f t="shared" si="100"/>
        <v>0</v>
      </c>
      <c r="IK79" s="284">
        <f t="shared" si="101"/>
        <v>0</v>
      </c>
      <c r="IL79" s="285">
        <f t="shared" si="102"/>
        <v>0</v>
      </c>
      <c r="IM79" s="4"/>
      <c r="IN79" s="4"/>
      <c r="IO79" s="167">
        <v>160</v>
      </c>
      <c r="IP79" s="335"/>
      <c r="IQ79" s="180"/>
      <c r="IR79" s="167">
        <v>160</v>
      </c>
      <c r="IS79" s="335"/>
      <c r="IT79" s="180"/>
      <c r="IU79" s="167">
        <v>160</v>
      </c>
      <c r="IV79" s="335"/>
      <c r="IW79" s="180"/>
      <c r="IX79" s="167">
        <v>160</v>
      </c>
      <c r="IY79" s="335"/>
      <c r="IZ79" s="180"/>
      <c r="JA79" s="167">
        <v>160</v>
      </c>
      <c r="JB79" s="335"/>
      <c r="JC79" s="180"/>
      <c r="JD79" s="167">
        <v>160</v>
      </c>
      <c r="JE79" s="335"/>
      <c r="JF79" s="180"/>
      <c r="JG79" s="167">
        <v>160</v>
      </c>
      <c r="JH79" s="335"/>
      <c r="JI79" s="180"/>
      <c r="JJ79" s="167">
        <v>160</v>
      </c>
      <c r="JK79" s="335"/>
      <c r="JL79" s="180"/>
      <c r="JM79" s="282">
        <f t="shared" si="103"/>
        <v>0</v>
      </c>
      <c r="JN79" s="283">
        <f t="shared" si="104"/>
        <v>0</v>
      </c>
      <c r="JO79" s="284">
        <f t="shared" si="105"/>
        <v>0</v>
      </c>
      <c r="JP79" s="285">
        <f t="shared" si="106"/>
        <v>0</v>
      </c>
      <c r="JQ79" s="4"/>
      <c r="JR79" s="4"/>
      <c r="JS79" s="167">
        <v>160</v>
      </c>
      <c r="JT79" s="335"/>
      <c r="JU79" s="180"/>
      <c r="JV79" s="167">
        <v>160</v>
      </c>
      <c r="JW79" s="335"/>
      <c r="JX79" s="180"/>
      <c r="JY79" s="167">
        <v>160</v>
      </c>
      <c r="JZ79" s="335"/>
      <c r="KA79" s="180"/>
      <c r="KB79" s="167">
        <v>160</v>
      </c>
      <c r="KC79" s="335"/>
      <c r="KD79" s="180"/>
      <c r="KE79" s="167">
        <v>160</v>
      </c>
      <c r="KF79" s="335"/>
      <c r="KG79" s="180"/>
      <c r="KH79" s="167">
        <v>160</v>
      </c>
      <c r="KI79" s="335"/>
      <c r="KJ79" s="180"/>
      <c r="KK79" s="167">
        <v>160</v>
      </c>
      <c r="KL79" s="335"/>
      <c r="KM79" s="180"/>
      <c r="KN79" s="167">
        <v>160</v>
      </c>
      <c r="KO79" s="335"/>
      <c r="KP79" s="180"/>
      <c r="KQ79" s="282">
        <f t="shared" si="107"/>
        <v>0</v>
      </c>
      <c r="KR79" s="283">
        <f t="shared" si="108"/>
        <v>0</v>
      </c>
      <c r="KS79" s="284">
        <f t="shared" si="109"/>
        <v>0</v>
      </c>
      <c r="KT79" s="285">
        <f t="shared" si="110"/>
        <v>0</v>
      </c>
      <c r="KU79" s="4"/>
      <c r="KV79" s="4"/>
      <c r="KW79" s="287" t="s">
        <v>300</v>
      </c>
      <c r="KX79" s="365">
        <v>160</v>
      </c>
      <c r="KY79" s="335"/>
      <c r="KZ79" s="180"/>
      <c r="LA79" s="282">
        <f t="shared" si="111"/>
        <v>0</v>
      </c>
      <c r="LB79" s="285">
        <f t="shared" si="65"/>
        <v>0</v>
      </c>
      <c r="LC79" s="284">
        <f t="shared" si="112"/>
        <v>0</v>
      </c>
      <c r="LD79" s="285">
        <f t="shared" si="66"/>
        <v>0</v>
      </c>
      <c r="LE79" s="297"/>
      <c r="LF79" s="4"/>
      <c r="LG79" s="4"/>
      <c r="LH79" s="278">
        <f t="shared" si="67"/>
        <v>0</v>
      </c>
      <c r="LI79" s="279">
        <f t="shared" si="68"/>
        <v>0</v>
      </c>
      <c r="LJ79" s="284">
        <f t="shared" si="69"/>
        <v>0</v>
      </c>
      <c r="LK79" s="285">
        <f t="shared" si="70"/>
        <v>0</v>
      </c>
      <c r="LL79" s="280">
        <f t="shared" si="71"/>
        <v>0</v>
      </c>
      <c r="LM79" s="281">
        <f t="shared" si="72"/>
        <v>0</v>
      </c>
      <c r="LN79" s="284">
        <f t="shared" si="73"/>
        <v>0</v>
      </c>
      <c r="LO79" s="283">
        <f t="shared" si="74"/>
        <v>0</v>
      </c>
      <c r="LP79" s="420">
        <f t="shared" si="113"/>
        <v>0</v>
      </c>
      <c r="LQ79" s="382">
        <f t="shared" si="114"/>
        <v>0</v>
      </c>
      <c r="LR79" s="423" t="s">
        <v>343</v>
      </c>
      <c r="LS79" s="387" t="s">
        <v>343</v>
      </c>
      <c r="LT79" s="420">
        <f t="shared" si="115"/>
        <v>0</v>
      </c>
      <c r="LU79" s="382">
        <f t="shared" si="116"/>
        <v>0</v>
      </c>
      <c r="LX79" s="4"/>
    </row>
    <row r="80" spans="1:342" s="28" customFormat="1" ht="15" hidden="1" customHeight="1" x14ac:dyDescent="0.25">
      <c r="A80" s="26"/>
      <c r="B80" s="121"/>
      <c r="C80" s="604"/>
      <c r="D80" s="605"/>
      <c r="E80" s="609"/>
      <c r="F80" s="607"/>
      <c r="G80" s="608"/>
      <c r="H80" s="122"/>
      <c r="I80" s="115">
        <f>INT(ROUND(F80,2)*(IF(RIGHT(G80,1)="*",data!$J$3*H80+(IF(H80&gt;0, data!$K$3,0)),(IF(G80&gt;0,data!$J$3*RIGHT(G80,5)+data!$K$3,0)))))</f>
        <v>0</v>
      </c>
      <c r="J80" s="115"/>
      <c r="K80" s="560"/>
      <c r="L80" s="553"/>
      <c r="M80" s="115">
        <f>INT(ROUND(F80,2)*(IF(J80&gt;0,(IF(K80="ano",data!$J$6,0)),0)))</f>
        <v>0</v>
      </c>
      <c r="N80" s="117"/>
      <c r="O80" s="126"/>
      <c r="P80" s="26"/>
      <c r="Q80" s="119" t="str">
        <f t="shared" si="63"/>
        <v/>
      </c>
      <c r="R80" s="120" t="s">
        <v>343</v>
      </c>
      <c r="S80" s="391" t="str">
        <f t="shared" si="64"/>
        <v/>
      </c>
      <c r="V80" s="26">
        <f>IF(OR(G80=data!$I$18,G80=data!$I$19,G80=data!$I$20,G80=data!$I$21,G80=data!$I$22,G80=data!$I$23,G80=data!$I$24,G80=data!$I$25,G80=data!$I$26,G80=data!$I$27,G80=data!$I$28,G80=data!$I$29,G80=data!$I$30,G80=data!$I$31,G80=data!$I$32,G80=data!$I$33,G80=data!$I$34,G80=data!$I$35,G80=data!$I$36,G80=data!$I$37,G80=data!$I$38,G80=data!$I$39,G80=data!$I$40,G80=data!$I$41,G80=data!$I$42,G80=data!$I$43,G80=data!$I$44),1,0)</f>
        <v>0</v>
      </c>
      <c r="W80" s="26"/>
      <c r="X80" s="176" t="s">
        <v>300</v>
      </c>
      <c r="Y80" s="10"/>
      <c r="Z80" s="10"/>
      <c r="AA80" s="578">
        <v>160</v>
      </c>
      <c r="AB80" s="579"/>
      <c r="AC80" s="580"/>
      <c r="AD80" s="578">
        <v>160</v>
      </c>
      <c r="AE80" s="579"/>
      <c r="AF80" s="580"/>
      <c r="AG80" s="578">
        <v>160</v>
      </c>
      <c r="AH80" s="579"/>
      <c r="AI80" s="580"/>
      <c r="AJ80" s="578">
        <v>160</v>
      </c>
      <c r="AK80" s="579"/>
      <c r="AL80" s="580"/>
      <c r="AM80" s="578">
        <v>160</v>
      </c>
      <c r="AN80" s="579"/>
      <c r="AO80" s="580"/>
      <c r="AP80" s="578">
        <v>160</v>
      </c>
      <c r="AQ80" s="579"/>
      <c r="AR80" s="580"/>
      <c r="AS80" s="578">
        <v>160</v>
      </c>
      <c r="AT80" s="579"/>
      <c r="AU80" s="580"/>
      <c r="AV80" s="578">
        <v>160</v>
      </c>
      <c r="AW80" s="579"/>
      <c r="AX80" s="580"/>
      <c r="AY80" s="578">
        <v>160</v>
      </c>
      <c r="AZ80" s="579"/>
      <c r="BA80" s="580"/>
      <c r="BB80" s="578">
        <v>160</v>
      </c>
      <c r="BC80" s="579"/>
      <c r="BD80" s="580"/>
      <c r="BE80" s="578">
        <v>160</v>
      </c>
      <c r="BF80" s="579"/>
      <c r="BG80" s="580"/>
      <c r="BH80" s="578">
        <v>160</v>
      </c>
      <c r="BI80" s="579"/>
      <c r="BJ80" s="580"/>
      <c r="BK80" s="374">
        <f t="shared" si="75"/>
        <v>0</v>
      </c>
      <c r="BL80" s="285">
        <f t="shared" si="76"/>
        <v>0</v>
      </c>
      <c r="BM80" s="284">
        <f t="shared" si="77"/>
        <v>0</v>
      </c>
      <c r="BN80" s="285">
        <f t="shared" si="78"/>
        <v>0</v>
      </c>
      <c r="BO80" s="23"/>
      <c r="BP80" s="23"/>
      <c r="BQ80" s="177">
        <v>160</v>
      </c>
      <c r="BR80" s="591"/>
      <c r="BS80" s="178"/>
      <c r="BT80" s="177">
        <v>160</v>
      </c>
      <c r="BU80" s="591"/>
      <c r="BV80" s="178"/>
      <c r="BW80" s="177">
        <v>160</v>
      </c>
      <c r="BX80" s="591"/>
      <c r="BY80" s="178"/>
      <c r="BZ80" s="177">
        <v>160</v>
      </c>
      <c r="CA80" s="591"/>
      <c r="CB80" s="178"/>
      <c r="CC80" s="177">
        <v>160</v>
      </c>
      <c r="CD80" s="591"/>
      <c r="CE80" s="178"/>
      <c r="CF80" s="177">
        <v>160</v>
      </c>
      <c r="CG80" s="591"/>
      <c r="CH80" s="178"/>
      <c r="CI80" s="177">
        <v>160</v>
      </c>
      <c r="CJ80" s="591"/>
      <c r="CK80" s="178"/>
      <c r="CL80" s="177">
        <v>160</v>
      </c>
      <c r="CM80" s="591"/>
      <c r="CN80" s="178"/>
      <c r="CO80" s="282">
        <f t="shared" si="79"/>
        <v>0</v>
      </c>
      <c r="CP80" s="283">
        <f t="shared" si="80"/>
        <v>0</v>
      </c>
      <c r="CQ80" s="284">
        <f t="shared" si="81"/>
        <v>0</v>
      </c>
      <c r="CR80" s="285">
        <f t="shared" si="82"/>
        <v>0</v>
      </c>
      <c r="CS80" s="23"/>
      <c r="CT80" s="23"/>
      <c r="CU80" s="177">
        <v>160</v>
      </c>
      <c r="CV80" s="591"/>
      <c r="CW80" s="178"/>
      <c r="CX80" s="177">
        <v>160</v>
      </c>
      <c r="CY80" s="591"/>
      <c r="CZ80" s="178"/>
      <c r="DA80" s="177">
        <v>160</v>
      </c>
      <c r="DB80" s="591"/>
      <c r="DC80" s="178"/>
      <c r="DD80" s="177">
        <v>160</v>
      </c>
      <c r="DE80" s="591"/>
      <c r="DF80" s="178"/>
      <c r="DG80" s="177">
        <v>160</v>
      </c>
      <c r="DH80" s="591"/>
      <c r="DI80" s="178"/>
      <c r="DJ80" s="177">
        <v>160</v>
      </c>
      <c r="DK80" s="591"/>
      <c r="DL80" s="178"/>
      <c r="DM80" s="177">
        <v>160</v>
      </c>
      <c r="DN80" s="591"/>
      <c r="DO80" s="178"/>
      <c r="DP80" s="177">
        <v>160</v>
      </c>
      <c r="DQ80" s="591"/>
      <c r="DR80" s="178"/>
      <c r="DS80" s="282">
        <f t="shared" si="83"/>
        <v>0</v>
      </c>
      <c r="DT80" s="283">
        <f t="shared" si="84"/>
        <v>0</v>
      </c>
      <c r="DU80" s="284">
        <f t="shared" si="85"/>
        <v>0</v>
      </c>
      <c r="DV80" s="285">
        <f t="shared" si="86"/>
        <v>0</v>
      </c>
      <c r="DW80" s="23"/>
      <c r="DX80" s="23"/>
      <c r="DY80" s="177">
        <v>160</v>
      </c>
      <c r="DZ80" s="591"/>
      <c r="EA80" s="178"/>
      <c r="EB80" s="177">
        <v>160</v>
      </c>
      <c r="EC80" s="591"/>
      <c r="ED80" s="178"/>
      <c r="EE80" s="177">
        <v>160</v>
      </c>
      <c r="EF80" s="591"/>
      <c r="EG80" s="178"/>
      <c r="EH80" s="177">
        <v>160</v>
      </c>
      <c r="EI80" s="591"/>
      <c r="EJ80" s="178"/>
      <c r="EK80" s="177">
        <v>160</v>
      </c>
      <c r="EL80" s="591"/>
      <c r="EM80" s="178"/>
      <c r="EN80" s="177">
        <v>160</v>
      </c>
      <c r="EO80" s="591"/>
      <c r="EP80" s="178"/>
      <c r="EQ80" s="177">
        <v>160</v>
      </c>
      <c r="ER80" s="591"/>
      <c r="ES80" s="178"/>
      <c r="ET80" s="177">
        <v>160</v>
      </c>
      <c r="EU80" s="591"/>
      <c r="EV80" s="178"/>
      <c r="EW80" s="282">
        <f t="shared" si="87"/>
        <v>0</v>
      </c>
      <c r="EX80" s="283">
        <f t="shared" si="88"/>
        <v>0</v>
      </c>
      <c r="EY80" s="284">
        <f t="shared" si="89"/>
        <v>0</v>
      </c>
      <c r="EZ80" s="285">
        <f t="shared" si="90"/>
        <v>0</v>
      </c>
      <c r="FA80" s="23"/>
      <c r="FB80" s="23"/>
      <c r="FC80" s="177">
        <v>160</v>
      </c>
      <c r="FD80" s="591"/>
      <c r="FE80" s="178"/>
      <c r="FF80" s="177">
        <v>160</v>
      </c>
      <c r="FG80" s="591"/>
      <c r="FH80" s="178"/>
      <c r="FI80" s="177">
        <v>160</v>
      </c>
      <c r="FJ80" s="591"/>
      <c r="FK80" s="178"/>
      <c r="FL80" s="177">
        <v>160</v>
      </c>
      <c r="FM80" s="591"/>
      <c r="FN80" s="178"/>
      <c r="FO80" s="177">
        <v>160</v>
      </c>
      <c r="FP80" s="591"/>
      <c r="FQ80" s="178"/>
      <c r="FR80" s="177">
        <v>160</v>
      </c>
      <c r="FS80" s="591"/>
      <c r="FT80" s="178"/>
      <c r="FU80" s="177">
        <v>160</v>
      </c>
      <c r="FV80" s="591"/>
      <c r="FW80" s="178"/>
      <c r="FX80" s="177">
        <v>160</v>
      </c>
      <c r="FY80" s="591"/>
      <c r="FZ80" s="178"/>
      <c r="GA80" s="282">
        <f t="shared" si="91"/>
        <v>0</v>
      </c>
      <c r="GB80" s="283">
        <f t="shared" si="92"/>
        <v>0</v>
      </c>
      <c r="GC80" s="284">
        <f t="shared" si="93"/>
        <v>0</v>
      </c>
      <c r="GD80" s="285">
        <f t="shared" si="94"/>
        <v>0</v>
      </c>
      <c r="GE80" s="23"/>
      <c r="GF80" s="23"/>
      <c r="GG80" s="177">
        <v>160</v>
      </c>
      <c r="GH80" s="591"/>
      <c r="GI80" s="178"/>
      <c r="GJ80" s="177">
        <v>160</v>
      </c>
      <c r="GK80" s="591"/>
      <c r="GL80" s="178"/>
      <c r="GM80" s="177">
        <v>160</v>
      </c>
      <c r="GN80" s="591"/>
      <c r="GO80" s="178"/>
      <c r="GP80" s="177">
        <v>160</v>
      </c>
      <c r="GQ80" s="591"/>
      <c r="GR80" s="178"/>
      <c r="GS80" s="177">
        <v>160</v>
      </c>
      <c r="GT80" s="591"/>
      <c r="GU80" s="178"/>
      <c r="GV80" s="177">
        <v>160</v>
      </c>
      <c r="GW80" s="591"/>
      <c r="GX80" s="178"/>
      <c r="GY80" s="177">
        <v>160</v>
      </c>
      <c r="GZ80" s="591"/>
      <c r="HA80" s="178"/>
      <c r="HB80" s="177">
        <v>160</v>
      </c>
      <c r="HC80" s="591"/>
      <c r="HD80" s="178"/>
      <c r="HE80" s="282">
        <f t="shared" si="95"/>
        <v>0</v>
      </c>
      <c r="HF80" s="283">
        <f t="shared" si="96"/>
        <v>0</v>
      </c>
      <c r="HG80" s="284">
        <f t="shared" si="97"/>
        <v>0</v>
      </c>
      <c r="HH80" s="285">
        <f t="shared" si="98"/>
        <v>0</v>
      </c>
      <c r="HI80" s="23"/>
      <c r="HJ80" s="23"/>
      <c r="HK80" s="177">
        <v>160</v>
      </c>
      <c r="HL80" s="591"/>
      <c r="HM80" s="178"/>
      <c r="HN80" s="177">
        <v>160</v>
      </c>
      <c r="HO80" s="591"/>
      <c r="HP80" s="178"/>
      <c r="HQ80" s="177">
        <v>160</v>
      </c>
      <c r="HR80" s="591"/>
      <c r="HS80" s="178"/>
      <c r="HT80" s="177">
        <v>160</v>
      </c>
      <c r="HU80" s="591"/>
      <c r="HV80" s="178"/>
      <c r="HW80" s="177">
        <v>160</v>
      </c>
      <c r="HX80" s="591"/>
      <c r="HY80" s="178"/>
      <c r="HZ80" s="177">
        <v>160</v>
      </c>
      <c r="IA80" s="591"/>
      <c r="IB80" s="178"/>
      <c r="IC80" s="177">
        <v>160</v>
      </c>
      <c r="ID80" s="591"/>
      <c r="IE80" s="178"/>
      <c r="IF80" s="177">
        <v>160</v>
      </c>
      <c r="IG80" s="591"/>
      <c r="IH80" s="178"/>
      <c r="II80" s="282">
        <f t="shared" si="99"/>
        <v>0</v>
      </c>
      <c r="IJ80" s="283">
        <f t="shared" si="100"/>
        <v>0</v>
      </c>
      <c r="IK80" s="284">
        <f t="shared" si="101"/>
        <v>0</v>
      </c>
      <c r="IL80" s="285">
        <f t="shared" si="102"/>
        <v>0</v>
      </c>
      <c r="IM80" s="23"/>
      <c r="IN80" s="23"/>
      <c r="IO80" s="177">
        <v>160</v>
      </c>
      <c r="IP80" s="591"/>
      <c r="IQ80" s="178"/>
      <c r="IR80" s="177">
        <v>160</v>
      </c>
      <c r="IS80" s="591"/>
      <c r="IT80" s="178"/>
      <c r="IU80" s="177">
        <v>160</v>
      </c>
      <c r="IV80" s="591"/>
      <c r="IW80" s="178"/>
      <c r="IX80" s="177">
        <v>160</v>
      </c>
      <c r="IY80" s="591"/>
      <c r="IZ80" s="178"/>
      <c r="JA80" s="177">
        <v>160</v>
      </c>
      <c r="JB80" s="591"/>
      <c r="JC80" s="178"/>
      <c r="JD80" s="177">
        <v>160</v>
      </c>
      <c r="JE80" s="591"/>
      <c r="JF80" s="178"/>
      <c r="JG80" s="177">
        <v>160</v>
      </c>
      <c r="JH80" s="591"/>
      <c r="JI80" s="178"/>
      <c r="JJ80" s="177">
        <v>160</v>
      </c>
      <c r="JK80" s="591"/>
      <c r="JL80" s="178"/>
      <c r="JM80" s="282">
        <f t="shared" si="103"/>
        <v>0</v>
      </c>
      <c r="JN80" s="283">
        <f t="shared" si="104"/>
        <v>0</v>
      </c>
      <c r="JO80" s="284">
        <f t="shared" si="105"/>
        <v>0</v>
      </c>
      <c r="JP80" s="285">
        <f t="shared" si="106"/>
        <v>0</v>
      </c>
      <c r="JQ80" s="23"/>
      <c r="JR80" s="23"/>
      <c r="JS80" s="177">
        <v>160</v>
      </c>
      <c r="JT80" s="591"/>
      <c r="JU80" s="178"/>
      <c r="JV80" s="177">
        <v>160</v>
      </c>
      <c r="JW80" s="591"/>
      <c r="JX80" s="178"/>
      <c r="JY80" s="177">
        <v>160</v>
      </c>
      <c r="JZ80" s="591"/>
      <c r="KA80" s="178"/>
      <c r="KB80" s="177">
        <v>160</v>
      </c>
      <c r="KC80" s="591"/>
      <c r="KD80" s="178"/>
      <c r="KE80" s="177">
        <v>160</v>
      </c>
      <c r="KF80" s="591"/>
      <c r="KG80" s="178"/>
      <c r="KH80" s="177">
        <v>160</v>
      </c>
      <c r="KI80" s="591"/>
      <c r="KJ80" s="178"/>
      <c r="KK80" s="177">
        <v>160</v>
      </c>
      <c r="KL80" s="591"/>
      <c r="KM80" s="178"/>
      <c r="KN80" s="177">
        <v>160</v>
      </c>
      <c r="KO80" s="591"/>
      <c r="KP80" s="178"/>
      <c r="KQ80" s="282">
        <f t="shared" si="107"/>
        <v>0</v>
      </c>
      <c r="KR80" s="283">
        <f t="shared" si="108"/>
        <v>0</v>
      </c>
      <c r="KS80" s="284">
        <f t="shared" si="109"/>
        <v>0</v>
      </c>
      <c r="KT80" s="285">
        <f t="shared" si="110"/>
        <v>0</v>
      </c>
      <c r="KU80" s="23"/>
      <c r="KV80" s="23"/>
      <c r="KW80" s="589" t="s">
        <v>300</v>
      </c>
      <c r="KX80" s="595">
        <v>160</v>
      </c>
      <c r="KY80" s="591"/>
      <c r="KZ80" s="178"/>
      <c r="LA80" s="282">
        <f t="shared" si="111"/>
        <v>0</v>
      </c>
      <c r="LB80" s="285">
        <f t="shared" si="65"/>
        <v>0</v>
      </c>
      <c r="LC80" s="284">
        <f t="shared" si="112"/>
        <v>0</v>
      </c>
      <c r="LD80" s="285">
        <f t="shared" si="66"/>
        <v>0</v>
      </c>
      <c r="LE80" s="592"/>
      <c r="LF80" s="23"/>
      <c r="LG80" s="23"/>
      <c r="LH80" s="278">
        <f t="shared" si="67"/>
        <v>0</v>
      </c>
      <c r="LI80" s="279">
        <f t="shared" si="68"/>
        <v>0</v>
      </c>
      <c r="LJ80" s="284">
        <f t="shared" si="69"/>
        <v>0</v>
      </c>
      <c r="LK80" s="285">
        <f t="shared" si="70"/>
        <v>0</v>
      </c>
      <c r="LL80" s="280">
        <f t="shared" si="71"/>
        <v>0</v>
      </c>
      <c r="LM80" s="281">
        <f t="shared" si="72"/>
        <v>0</v>
      </c>
      <c r="LN80" s="284">
        <f t="shared" si="73"/>
        <v>0</v>
      </c>
      <c r="LO80" s="283">
        <f t="shared" si="74"/>
        <v>0</v>
      </c>
      <c r="LP80" s="420">
        <f t="shared" si="113"/>
        <v>0</v>
      </c>
      <c r="LQ80" s="382">
        <f t="shared" si="114"/>
        <v>0</v>
      </c>
      <c r="LR80" s="423" t="s">
        <v>343</v>
      </c>
      <c r="LS80" s="387" t="s">
        <v>343</v>
      </c>
      <c r="LT80" s="420">
        <f t="shared" si="115"/>
        <v>0</v>
      </c>
      <c r="LU80" s="382">
        <f t="shared" si="116"/>
        <v>0</v>
      </c>
      <c r="LV80" s="26"/>
      <c r="LW80" s="26"/>
      <c r="LX80" s="23"/>
      <c r="MD80" s="26"/>
    </row>
    <row r="81" spans="1:342" s="26" customFormat="1" ht="16.5" customHeight="1" x14ac:dyDescent="0.25">
      <c r="B81" s="121" t="s">
        <v>47</v>
      </c>
      <c r="C81" s="1064"/>
      <c r="D81" s="1065"/>
      <c r="E81" s="327"/>
      <c r="F81" s="328"/>
      <c r="G81" s="329"/>
      <c r="H81" s="125"/>
      <c r="I81" s="115">
        <f>INT(ROUND(F81,2)*(IF(RIGHT(G81,1)="*",data!$J$3*H81+(IF(H81&gt;0, data!$K$3,0)),(IF(G81&gt;0,data!$J$3*RIGHT(G81,5)+data!$K$3,0)))))</f>
        <v>0</v>
      </c>
      <c r="J81" s="115">
        <f>IF(E81&gt;0,I81*E81,0)</f>
        <v>0</v>
      </c>
      <c r="K81" s="323"/>
      <c r="L81" s="322"/>
      <c r="M81" s="115">
        <f>INT(ROUND(F81,2)*(IF(J81&gt;0,(IF(K81="ano",data!$J$6,0)),0)))</f>
        <v>0</v>
      </c>
      <c r="N81" s="117">
        <f>IF(L81&gt;E81,M81*E81,M81*L81)</f>
        <v>0</v>
      </c>
      <c r="O81" s="126">
        <f>J81+N81</f>
        <v>0</v>
      </c>
      <c r="Q81" s="119" t="str">
        <f t="shared" si="63"/>
        <v/>
      </c>
      <c r="R81" s="120" t="s">
        <v>343</v>
      </c>
      <c r="S81" s="391" t="str">
        <f t="shared" si="64"/>
        <v/>
      </c>
      <c r="T81" s="26">
        <f>IF(O81&gt;0,IF(ISTEXT(C81)=TRUE,0,1),0)</f>
        <v>0</v>
      </c>
      <c r="U81" s="26">
        <f>IF(H81&gt;0,IF(RIGHT(G81,1)="*",0,1),0)</f>
        <v>0</v>
      </c>
      <c r="V81" s="26">
        <f>IF(OR(G81=data!$I$18,G81=data!$I$19,G81=data!$I$20,G81=data!$I$21,G81=data!$I$22,G81=data!$I$23,G81=data!$I$24,G81=data!$I$25,G81=data!$I$26,G81=data!$I$27,G81=data!$I$28,G81=data!$I$29,G81=data!$I$30,G81=data!$I$31,G81=data!$I$32,G81=data!$I$33,G81=data!$I$34,G81=data!$I$35,G81=data!$I$36,G81=data!$I$37,G81=data!$I$38,G81=data!$I$39,G81=data!$I$40,G81=data!$I$41,G81=data!$I$42,G81=data!$I$43,G81=data!$I$44),1,0)</f>
        <v>0</v>
      </c>
      <c r="X81" s="179" t="s">
        <v>300</v>
      </c>
      <c r="Y81" s="10"/>
      <c r="Z81" s="10"/>
      <c r="AA81" s="171">
        <v>160</v>
      </c>
      <c r="AB81" s="336"/>
      <c r="AC81" s="227"/>
      <c r="AD81" s="171">
        <v>160</v>
      </c>
      <c r="AE81" s="336"/>
      <c r="AF81" s="227"/>
      <c r="AG81" s="171">
        <v>160</v>
      </c>
      <c r="AH81" s="336"/>
      <c r="AI81" s="227"/>
      <c r="AJ81" s="171">
        <v>160</v>
      </c>
      <c r="AK81" s="336"/>
      <c r="AL81" s="227"/>
      <c r="AM81" s="171">
        <v>160</v>
      </c>
      <c r="AN81" s="336"/>
      <c r="AO81" s="227"/>
      <c r="AP81" s="171">
        <v>160</v>
      </c>
      <c r="AQ81" s="336"/>
      <c r="AR81" s="227"/>
      <c r="AS81" s="171">
        <v>160</v>
      </c>
      <c r="AT81" s="336"/>
      <c r="AU81" s="227"/>
      <c r="AV81" s="171">
        <v>160</v>
      </c>
      <c r="AW81" s="336"/>
      <c r="AX81" s="227"/>
      <c r="AY81" s="171">
        <v>160</v>
      </c>
      <c r="AZ81" s="336"/>
      <c r="BA81" s="227"/>
      <c r="BB81" s="171">
        <v>160</v>
      </c>
      <c r="BC81" s="336"/>
      <c r="BD81" s="227"/>
      <c r="BE81" s="171">
        <v>160</v>
      </c>
      <c r="BF81" s="336"/>
      <c r="BG81" s="227"/>
      <c r="BH81" s="171">
        <v>160</v>
      </c>
      <c r="BI81" s="336"/>
      <c r="BJ81" s="227"/>
      <c r="BK81" s="374">
        <f t="shared" si="75"/>
        <v>0</v>
      </c>
      <c r="BL81" s="285">
        <f t="shared" si="76"/>
        <v>0</v>
      </c>
      <c r="BM81" s="284">
        <f t="shared" si="77"/>
        <v>0</v>
      </c>
      <c r="BN81" s="285">
        <f t="shared" si="78"/>
        <v>0</v>
      </c>
      <c r="BO81" s="4"/>
      <c r="BP81" s="4"/>
      <c r="BQ81" s="167">
        <v>160</v>
      </c>
      <c r="BR81" s="335"/>
      <c r="BS81" s="180"/>
      <c r="BT81" s="167">
        <v>160</v>
      </c>
      <c r="BU81" s="335"/>
      <c r="BV81" s="180"/>
      <c r="BW81" s="167">
        <v>160</v>
      </c>
      <c r="BX81" s="335"/>
      <c r="BY81" s="180"/>
      <c r="BZ81" s="167">
        <v>160</v>
      </c>
      <c r="CA81" s="335"/>
      <c r="CB81" s="180"/>
      <c r="CC81" s="167">
        <v>160</v>
      </c>
      <c r="CD81" s="335"/>
      <c r="CE81" s="180"/>
      <c r="CF81" s="167">
        <v>160</v>
      </c>
      <c r="CG81" s="335"/>
      <c r="CH81" s="180"/>
      <c r="CI81" s="167">
        <v>160</v>
      </c>
      <c r="CJ81" s="335"/>
      <c r="CK81" s="180"/>
      <c r="CL81" s="167">
        <v>160</v>
      </c>
      <c r="CM81" s="335"/>
      <c r="CN81" s="180"/>
      <c r="CO81" s="282">
        <f t="shared" si="79"/>
        <v>0</v>
      </c>
      <c r="CP81" s="283">
        <f t="shared" si="80"/>
        <v>0</v>
      </c>
      <c r="CQ81" s="284">
        <f t="shared" si="81"/>
        <v>0</v>
      </c>
      <c r="CR81" s="285">
        <f t="shared" si="82"/>
        <v>0</v>
      </c>
      <c r="CS81" s="4"/>
      <c r="CT81" s="4"/>
      <c r="CU81" s="167">
        <v>160</v>
      </c>
      <c r="CV81" s="335"/>
      <c r="CW81" s="180"/>
      <c r="CX81" s="167">
        <v>160</v>
      </c>
      <c r="CY81" s="335"/>
      <c r="CZ81" s="180"/>
      <c r="DA81" s="167">
        <v>160</v>
      </c>
      <c r="DB81" s="335"/>
      <c r="DC81" s="180"/>
      <c r="DD81" s="167">
        <v>160</v>
      </c>
      <c r="DE81" s="335"/>
      <c r="DF81" s="180"/>
      <c r="DG81" s="167">
        <v>160</v>
      </c>
      <c r="DH81" s="335"/>
      <c r="DI81" s="180"/>
      <c r="DJ81" s="167">
        <v>160</v>
      </c>
      <c r="DK81" s="335"/>
      <c r="DL81" s="180"/>
      <c r="DM81" s="167">
        <v>160</v>
      </c>
      <c r="DN81" s="335"/>
      <c r="DO81" s="180"/>
      <c r="DP81" s="167">
        <v>160</v>
      </c>
      <c r="DQ81" s="335"/>
      <c r="DR81" s="180"/>
      <c r="DS81" s="282">
        <f t="shared" si="83"/>
        <v>0</v>
      </c>
      <c r="DT81" s="283">
        <f t="shared" si="84"/>
        <v>0</v>
      </c>
      <c r="DU81" s="284">
        <f t="shared" si="85"/>
        <v>0</v>
      </c>
      <c r="DV81" s="285">
        <f t="shared" si="86"/>
        <v>0</v>
      </c>
      <c r="DW81" s="4"/>
      <c r="DX81" s="4"/>
      <c r="DY81" s="167">
        <v>160</v>
      </c>
      <c r="DZ81" s="335"/>
      <c r="EA81" s="180"/>
      <c r="EB81" s="167">
        <v>160</v>
      </c>
      <c r="EC81" s="335"/>
      <c r="ED81" s="180"/>
      <c r="EE81" s="167">
        <v>160</v>
      </c>
      <c r="EF81" s="335"/>
      <c r="EG81" s="180"/>
      <c r="EH81" s="167">
        <v>160</v>
      </c>
      <c r="EI81" s="335"/>
      <c r="EJ81" s="180"/>
      <c r="EK81" s="167">
        <v>160</v>
      </c>
      <c r="EL81" s="335"/>
      <c r="EM81" s="180"/>
      <c r="EN81" s="167">
        <v>160</v>
      </c>
      <c r="EO81" s="335"/>
      <c r="EP81" s="180"/>
      <c r="EQ81" s="167">
        <v>160</v>
      </c>
      <c r="ER81" s="335"/>
      <c r="ES81" s="180"/>
      <c r="ET81" s="167">
        <v>160</v>
      </c>
      <c r="EU81" s="335"/>
      <c r="EV81" s="180"/>
      <c r="EW81" s="282">
        <f t="shared" si="87"/>
        <v>0</v>
      </c>
      <c r="EX81" s="283">
        <f t="shared" si="88"/>
        <v>0</v>
      </c>
      <c r="EY81" s="284">
        <f t="shared" si="89"/>
        <v>0</v>
      </c>
      <c r="EZ81" s="285">
        <f t="shared" si="90"/>
        <v>0</v>
      </c>
      <c r="FA81" s="4"/>
      <c r="FB81" s="4"/>
      <c r="FC81" s="167">
        <v>160</v>
      </c>
      <c r="FD81" s="335"/>
      <c r="FE81" s="180"/>
      <c r="FF81" s="167">
        <v>160</v>
      </c>
      <c r="FG81" s="335"/>
      <c r="FH81" s="180"/>
      <c r="FI81" s="167">
        <v>160</v>
      </c>
      <c r="FJ81" s="335"/>
      <c r="FK81" s="180"/>
      <c r="FL81" s="167">
        <v>160</v>
      </c>
      <c r="FM81" s="335"/>
      <c r="FN81" s="180"/>
      <c r="FO81" s="167">
        <v>160</v>
      </c>
      <c r="FP81" s="335"/>
      <c r="FQ81" s="180"/>
      <c r="FR81" s="167">
        <v>160</v>
      </c>
      <c r="FS81" s="335"/>
      <c r="FT81" s="180"/>
      <c r="FU81" s="167">
        <v>160</v>
      </c>
      <c r="FV81" s="335"/>
      <c r="FW81" s="180"/>
      <c r="FX81" s="167">
        <v>160</v>
      </c>
      <c r="FY81" s="335"/>
      <c r="FZ81" s="180"/>
      <c r="GA81" s="282">
        <f t="shared" si="91"/>
        <v>0</v>
      </c>
      <c r="GB81" s="283">
        <f t="shared" si="92"/>
        <v>0</v>
      </c>
      <c r="GC81" s="284">
        <f t="shared" si="93"/>
        <v>0</v>
      </c>
      <c r="GD81" s="285">
        <f t="shared" si="94"/>
        <v>0</v>
      </c>
      <c r="GE81" s="4"/>
      <c r="GF81" s="4"/>
      <c r="GG81" s="167">
        <v>160</v>
      </c>
      <c r="GH81" s="335"/>
      <c r="GI81" s="180"/>
      <c r="GJ81" s="167">
        <v>160</v>
      </c>
      <c r="GK81" s="335"/>
      <c r="GL81" s="180"/>
      <c r="GM81" s="167">
        <v>160</v>
      </c>
      <c r="GN81" s="335"/>
      <c r="GO81" s="180"/>
      <c r="GP81" s="167">
        <v>160</v>
      </c>
      <c r="GQ81" s="335"/>
      <c r="GR81" s="180"/>
      <c r="GS81" s="167">
        <v>160</v>
      </c>
      <c r="GT81" s="335"/>
      <c r="GU81" s="180"/>
      <c r="GV81" s="167">
        <v>160</v>
      </c>
      <c r="GW81" s="335"/>
      <c r="GX81" s="180"/>
      <c r="GY81" s="167">
        <v>160</v>
      </c>
      <c r="GZ81" s="335"/>
      <c r="HA81" s="180"/>
      <c r="HB81" s="167">
        <v>160</v>
      </c>
      <c r="HC81" s="335"/>
      <c r="HD81" s="180"/>
      <c r="HE81" s="282">
        <f t="shared" si="95"/>
        <v>0</v>
      </c>
      <c r="HF81" s="283">
        <f t="shared" si="96"/>
        <v>0</v>
      </c>
      <c r="HG81" s="284">
        <f t="shared" si="97"/>
        <v>0</v>
      </c>
      <c r="HH81" s="285">
        <f t="shared" si="98"/>
        <v>0</v>
      </c>
      <c r="HI81" s="4"/>
      <c r="HJ81" s="4"/>
      <c r="HK81" s="167">
        <v>160</v>
      </c>
      <c r="HL81" s="335"/>
      <c r="HM81" s="180"/>
      <c r="HN81" s="167">
        <v>160</v>
      </c>
      <c r="HO81" s="335"/>
      <c r="HP81" s="180"/>
      <c r="HQ81" s="167">
        <v>160</v>
      </c>
      <c r="HR81" s="335"/>
      <c r="HS81" s="180"/>
      <c r="HT81" s="167">
        <v>160</v>
      </c>
      <c r="HU81" s="335"/>
      <c r="HV81" s="180"/>
      <c r="HW81" s="167">
        <v>160</v>
      </c>
      <c r="HX81" s="335"/>
      <c r="HY81" s="180"/>
      <c r="HZ81" s="167">
        <v>160</v>
      </c>
      <c r="IA81" s="335"/>
      <c r="IB81" s="180"/>
      <c r="IC81" s="167">
        <v>160</v>
      </c>
      <c r="ID81" s="335"/>
      <c r="IE81" s="180"/>
      <c r="IF81" s="167">
        <v>160</v>
      </c>
      <c r="IG81" s="335"/>
      <c r="IH81" s="180"/>
      <c r="II81" s="282">
        <f t="shared" si="99"/>
        <v>0</v>
      </c>
      <c r="IJ81" s="283">
        <f t="shared" si="100"/>
        <v>0</v>
      </c>
      <c r="IK81" s="284">
        <f t="shared" si="101"/>
        <v>0</v>
      </c>
      <c r="IL81" s="285">
        <f t="shared" si="102"/>
        <v>0</v>
      </c>
      <c r="IM81" s="4"/>
      <c r="IN81" s="4"/>
      <c r="IO81" s="167">
        <v>160</v>
      </c>
      <c r="IP81" s="335"/>
      <c r="IQ81" s="180"/>
      <c r="IR81" s="167">
        <v>160</v>
      </c>
      <c r="IS81" s="335"/>
      <c r="IT81" s="180"/>
      <c r="IU81" s="167">
        <v>160</v>
      </c>
      <c r="IV81" s="335"/>
      <c r="IW81" s="180"/>
      <c r="IX81" s="167">
        <v>160</v>
      </c>
      <c r="IY81" s="335"/>
      <c r="IZ81" s="180"/>
      <c r="JA81" s="167">
        <v>160</v>
      </c>
      <c r="JB81" s="335"/>
      <c r="JC81" s="180"/>
      <c r="JD81" s="167">
        <v>160</v>
      </c>
      <c r="JE81" s="335"/>
      <c r="JF81" s="180"/>
      <c r="JG81" s="167">
        <v>160</v>
      </c>
      <c r="JH81" s="335"/>
      <c r="JI81" s="180"/>
      <c r="JJ81" s="167">
        <v>160</v>
      </c>
      <c r="JK81" s="335"/>
      <c r="JL81" s="180"/>
      <c r="JM81" s="282">
        <f t="shared" si="103"/>
        <v>0</v>
      </c>
      <c r="JN81" s="283">
        <f t="shared" si="104"/>
        <v>0</v>
      </c>
      <c r="JO81" s="284">
        <f t="shared" si="105"/>
        <v>0</v>
      </c>
      <c r="JP81" s="285">
        <f t="shared" si="106"/>
        <v>0</v>
      </c>
      <c r="JQ81" s="4"/>
      <c r="JR81" s="4"/>
      <c r="JS81" s="167">
        <v>160</v>
      </c>
      <c r="JT81" s="335"/>
      <c r="JU81" s="180"/>
      <c r="JV81" s="167">
        <v>160</v>
      </c>
      <c r="JW81" s="335"/>
      <c r="JX81" s="180"/>
      <c r="JY81" s="167">
        <v>160</v>
      </c>
      <c r="JZ81" s="335"/>
      <c r="KA81" s="180"/>
      <c r="KB81" s="167">
        <v>160</v>
      </c>
      <c r="KC81" s="335"/>
      <c r="KD81" s="180"/>
      <c r="KE81" s="167">
        <v>160</v>
      </c>
      <c r="KF81" s="335"/>
      <c r="KG81" s="180"/>
      <c r="KH81" s="167">
        <v>160</v>
      </c>
      <c r="KI81" s="335"/>
      <c r="KJ81" s="180"/>
      <c r="KK81" s="167">
        <v>160</v>
      </c>
      <c r="KL81" s="335"/>
      <c r="KM81" s="180"/>
      <c r="KN81" s="167">
        <v>160</v>
      </c>
      <c r="KO81" s="335"/>
      <c r="KP81" s="180"/>
      <c r="KQ81" s="282">
        <f t="shared" si="107"/>
        <v>0</v>
      </c>
      <c r="KR81" s="283">
        <f t="shared" si="108"/>
        <v>0</v>
      </c>
      <c r="KS81" s="284">
        <f t="shared" si="109"/>
        <v>0</v>
      </c>
      <c r="KT81" s="285">
        <f t="shared" si="110"/>
        <v>0</v>
      </c>
      <c r="KU81" s="4"/>
      <c r="KV81" s="4"/>
      <c r="KW81" s="287" t="s">
        <v>300</v>
      </c>
      <c r="KX81" s="365">
        <v>160</v>
      </c>
      <c r="KY81" s="335"/>
      <c r="KZ81" s="180"/>
      <c r="LA81" s="282">
        <f t="shared" si="111"/>
        <v>0</v>
      </c>
      <c r="LB81" s="285">
        <f t="shared" si="65"/>
        <v>0</v>
      </c>
      <c r="LC81" s="284">
        <f t="shared" si="112"/>
        <v>0</v>
      </c>
      <c r="LD81" s="285">
        <f t="shared" si="66"/>
        <v>0</v>
      </c>
      <c r="LE81" s="297"/>
      <c r="LF81" s="4"/>
      <c r="LG81" s="4"/>
      <c r="LH81" s="278">
        <f t="shared" si="67"/>
        <v>0</v>
      </c>
      <c r="LI81" s="279">
        <f t="shared" si="68"/>
        <v>0</v>
      </c>
      <c r="LJ81" s="284">
        <f t="shared" si="69"/>
        <v>0</v>
      </c>
      <c r="LK81" s="285">
        <f t="shared" si="70"/>
        <v>0</v>
      </c>
      <c r="LL81" s="280">
        <f t="shared" si="71"/>
        <v>0</v>
      </c>
      <c r="LM81" s="281">
        <f t="shared" si="72"/>
        <v>0</v>
      </c>
      <c r="LN81" s="284">
        <f t="shared" si="73"/>
        <v>0</v>
      </c>
      <c r="LO81" s="283">
        <f t="shared" si="74"/>
        <v>0</v>
      </c>
      <c r="LP81" s="420">
        <f t="shared" si="113"/>
        <v>0</v>
      </c>
      <c r="LQ81" s="382">
        <f t="shared" si="114"/>
        <v>0</v>
      </c>
      <c r="LR81" s="423" t="s">
        <v>343</v>
      </c>
      <c r="LS81" s="387" t="s">
        <v>343</v>
      </c>
      <c r="LT81" s="420">
        <f t="shared" si="115"/>
        <v>0</v>
      </c>
      <c r="LU81" s="382">
        <f t="shared" si="116"/>
        <v>0</v>
      </c>
      <c r="LX81" s="4"/>
    </row>
    <row r="82" spans="1:342" s="28" customFormat="1" ht="15" hidden="1" customHeight="1" x14ac:dyDescent="0.25">
      <c r="A82" s="26"/>
      <c r="B82" s="121"/>
      <c r="C82" s="604"/>
      <c r="D82" s="605"/>
      <c r="E82" s="609"/>
      <c r="F82" s="607"/>
      <c r="G82" s="608"/>
      <c r="H82" s="122"/>
      <c r="I82" s="115">
        <f>INT(ROUND(F82,2)*(IF(RIGHT(G82,1)="*",data!$J$3*H82+(IF(H82&gt;0, data!$K$3,0)),(IF(G82&gt;0,data!$J$3*RIGHT(G82,5)+data!$K$3,0)))))</f>
        <v>0</v>
      </c>
      <c r="J82" s="115"/>
      <c r="K82" s="560"/>
      <c r="L82" s="553"/>
      <c r="M82" s="115">
        <f>INT(ROUND(F82,2)*(IF(J82&gt;0,(IF(K82="ano",data!$J$6,0)),0)))</f>
        <v>0</v>
      </c>
      <c r="N82" s="117"/>
      <c r="O82" s="126"/>
      <c r="P82" s="26"/>
      <c r="Q82" s="119" t="str">
        <f t="shared" si="63"/>
        <v/>
      </c>
      <c r="R82" s="120" t="s">
        <v>343</v>
      </c>
      <c r="S82" s="391" t="str">
        <f t="shared" si="64"/>
        <v/>
      </c>
      <c r="V82" s="26">
        <f>IF(OR(G82=data!$I$18,G82=data!$I$19,G82=data!$I$20,G82=data!$I$21,G82=data!$I$22,G82=data!$I$23,G82=data!$I$24,G82=data!$I$25,G82=data!$I$26,G82=data!$I$27,G82=data!$I$28,G82=data!$I$29,G82=data!$I$30,G82=data!$I$31,G82=data!$I$32,G82=data!$I$33,G82=data!$I$34,G82=data!$I$35,G82=data!$I$36,G82=data!$I$37,G82=data!$I$38,G82=data!$I$39,G82=data!$I$40,G82=data!$I$41,G82=data!$I$42,G82=data!$I$43,G82=data!$I$44),1,0)</f>
        <v>0</v>
      </c>
      <c r="W82" s="26"/>
      <c r="X82" s="176" t="s">
        <v>300</v>
      </c>
      <c r="Y82" s="10"/>
      <c r="Z82" s="10"/>
      <c r="AA82" s="578">
        <v>160</v>
      </c>
      <c r="AB82" s="579"/>
      <c r="AC82" s="580"/>
      <c r="AD82" s="578">
        <v>160</v>
      </c>
      <c r="AE82" s="579"/>
      <c r="AF82" s="580"/>
      <c r="AG82" s="578">
        <v>160</v>
      </c>
      <c r="AH82" s="579"/>
      <c r="AI82" s="580"/>
      <c r="AJ82" s="578">
        <v>160</v>
      </c>
      <c r="AK82" s="579"/>
      <c r="AL82" s="580"/>
      <c r="AM82" s="578">
        <v>160</v>
      </c>
      <c r="AN82" s="579"/>
      <c r="AO82" s="580"/>
      <c r="AP82" s="578">
        <v>160</v>
      </c>
      <c r="AQ82" s="579"/>
      <c r="AR82" s="580"/>
      <c r="AS82" s="578">
        <v>160</v>
      </c>
      <c r="AT82" s="579"/>
      <c r="AU82" s="580"/>
      <c r="AV82" s="578">
        <v>160</v>
      </c>
      <c r="AW82" s="579"/>
      <c r="AX82" s="580"/>
      <c r="AY82" s="578">
        <v>160</v>
      </c>
      <c r="AZ82" s="579"/>
      <c r="BA82" s="580"/>
      <c r="BB82" s="578">
        <v>160</v>
      </c>
      <c r="BC82" s="579"/>
      <c r="BD82" s="580"/>
      <c r="BE82" s="578">
        <v>160</v>
      </c>
      <c r="BF82" s="579"/>
      <c r="BG82" s="580"/>
      <c r="BH82" s="578">
        <v>160</v>
      </c>
      <c r="BI82" s="579"/>
      <c r="BJ82" s="580"/>
      <c r="BK82" s="374">
        <f t="shared" si="75"/>
        <v>0</v>
      </c>
      <c r="BL82" s="285">
        <f t="shared" si="76"/>
        <v>0</v>
      </c>
      <c r="BM82" s="284">
        <f t="shared" si="77"/>
        <v>0</v>
      </c>
      <c r="BN82" s="285">
        <f t="shared" si="78"/>
        <v>0</v>
      </c>
      <c r="BO82" s="23"/>
      <c r="BP82" s="23"/>
      <c r="BQ82" s="177">
        <v>160</v>
      </c>
      <c r="BR82" s="591"/>
      <c r="BS82" s="178"/>
      <c r="BT82" s="177">
        <v>160</v>
      </c>
      <c r="BU82" s="591"/>
      <c r="BV82" s="178"/>
      <c r="BW82" s="177">
        <v>160</v>
      </c>
      <c r="BX82" s="591"/>
      <c r="BY82" s="178"/>
      <c r="BZ82" s="177">
        <v>160</v>
      </c>
      <c r="CA82" s="591"/>
      <c r="CB82" s="178"/>
      <c r="CC82" s="177">
        <v>160</v>
      </c>
      <c r="CD82" s="591"/>
      <c r="CE82" s="178"/>
      <c r="CF82" s="177">
        <v>160</v>
      </c>
      <c r="CG82" s="591"/>
      <c r="CH82" s="178"/>
      <c r="CI82" s="177">
        <v>160</v>
      </c>
      <c r="CJ82" s="591"/>
      <c r="CK82" s="178"/>
      <c r="CL82" s="177">
        <v>160</v>
      </c>
      <c r="CM82" s="591"/>
      <c r="CN82" s="178"/>
      <c r="CO82" s="282">
        <f t="shared" si="79"/>
        <v>0</v>
      </c>
      <c r="CP82" s="283">
        <f t="shared" si="80"/>
        <v>0</v>
      </c>
      <c r="CQ82" s="284">
        <f t="shared" si="81"/>
        <v>0</v>
      </c>
      <c r="CR82" s="285">
        <f t="shared" si="82"/>
        <v>0</v>
      </c>
      <c r="CS82" s="23"/>
      <c r="CT82" s="23"/>
      <c r="CU82" s="177">
        <v>160</v>
      </c>
      <c r="CV82" s="591"/>
      <c r="CW82" s="178"/>
      <c r="CX82" s="177">
        <v>160</v>
      </c>
      <c r="CY82" s="591"/>
      <c r="CZ82" s="178"/>
      <c r="DA82" s="177">
        <v>160</v>
      </c>
      <c r="DB82" s="591"/>
      <c r="DC82" s="178"/>
      <c r="DD82" s="177">
        <v>160</v>
      </c>
      <c r="DE82" s="591"/>
      <c r="DF82" s="178"/>
      <c r="DG82" s="177">
        <v>160</v>
      </c>
      <c r="DH82" s="591"/>
      <c r="DI82" s="178"/>
      <c r="DJ82" s="177">
        <v>160</v>
      </c>
      <c r="DK82" s="591"/>
      <c r="DL82" s="178"/>
      <c r="DM82" s="177">
        <v>160</v>
      </c>
      <c r="DN82" s="591"/>
      <c r="DO82" s="178"/>
      <c r="DP82" s="177">
        <v>160</v>
      </c>
      <c r="DQ82" s="591"/>
      <c r="DR82" s="178"/>
      <c r="DS82" s="282">
        <f t="shared" si="83"/>
        <v>0</v>
      </c>
      <c r="DT82" s="283">
        <f t="shared" si="84"/>
        <v>0</v>
      </c>
      <c r="DU82" s="284">
        <f t="shared" si="85"/>
        <v>0</v>
      </c>
      <c r="DV82" s="285">
        <f t="shared" si="86"/>
        <v>0</v>
      </c>
      <c r="DW82" s="23"/>
      <c r="DX82" s="23"/>
      <c r="DY82" s="177">
        <v>160</v>
      </c>
      <c r="DZ82" s="591"/>
      <c r="EA82" s="178"/>
      <c r="EB82" s="177">
        <v>160</v>
      </c>
      <c r="EC82" s="591"/>
      <c r="ED82" s="178"/>
      <c r="EE82" s="177">
        <v>160</v>
      </c>
      <c r="EF82" s="591"/>
      <c r="EG82" s="178"/>
      <c r="EH82" s="177">
        <v>160</v>
      </c>
      <c r="EI82" s="591"/>
      <c r="EJ82" s="178"/>
      <c r="EK82" s="177">
        <v>160</v>
      </c>
      <c r="EL82" s="591"/>
      <c r="EM82" s="178"/>
      <c r="EN82" s="177">
        <v>160</v>
      </c>
      <c r="EO82" s="591"/>
      <c r="EP82" s="178"/>
      <c r="EQ82" s="177">
        <v>160</v>
      </c>
      <c r="ER82" s="591"/>
      <c r="ES82" s="178"/>
      <c r="ET82" s="177">
        <v>160</v>
      </c>
      <c r="EU82" s="591"/>
      <c r="EV82" s="178"/>
      <c r="EW82" s="282">
        <f t="shared" si="87"/>
        <v>0</v>
      </c>
      <c r="EX82" s="283">
        <f t="shared" si="88"/>
        <v>0</v>
      </c>
      <c r="EY82" s="284">
        <f t="shared" si="89"/>
        <v>0</v>
      </c>
      <c r="EZ82" s="285">
        <f t="shared" si="90"/>
        <v>0</v>
      </c>
      <c r="FA82" s="23"/>
      <c r="FB82" s="23"/>
      <c r="FC82" s="177">
        <v>160</v>
      </c>
      <c r="FD82" s="591"/>
      <c r="FE82" s="178"/>
      <c r="FF82" s="177">
        <v>160</v>
      </c>
      <c r="FG82" s="591"/>
      <c r="FH82" s="178"/>
      <c r="FI82" s="177">
        <v>160</v>
      </c>
      <c r="FJ82" s="591"/>
      <c r="FK82" s="178"/>
      <c r="FL82" s="177">
        <v>160</v>
      </c>
      <c r="FM82" s="591"/>
      <c r="FN82" s="178"/>
      <c r="FO82" s="177">
        <v>160</v>
      </c>
      <c r="FP82" s="591"/>
      <c r="FQ82" s="178"/>
      <c r="FR82" s="177">
        <v>160</v>
      </c>
      <c r="FS82" s="591"/>
      <c r="FT82" s="178"/>
      <c r="FU82" s="177">
        <v>160</v>
      </c>
      <c r="FV82" s="591"/>
      <c r="FW82" s="178"/>
      <c r="FX82" s="177">
        <v>160</v>
      </c>
      <c r="FY82" s="591"/>
      <c r="FZ82" s="178"/>
      <c r="GA82" s="282">
        <f t="shared" si="91"/>
        <v>0</v>
      </c>
      <c r="GB82" s="283">
        <f t="shared" si="92"/>
        <v>0</v>
      </c>
      <c r="GC82" s="284">
        <f t="shared" si="93"/>
        <v>0</v>
      </c>
      <c r="GD82" s="285">
        <f t="shared" si="94"/>
        <v>0</v>
      </c>
      <c r="GE82" s="23"/>
      <c r="GF82" s="23"/>
      <c r="GG82" s="177">
        <v>160</v>
      </c>
      <c r="GH82" s="591"/>
      <c r="GI82" s="178"/>
      <c r="GJ82" s="177">
        <v>160</v>
      </c>
      <c r="GK82" s="591"/>
      <c r="GL82" s="178"/>
      <c r="GM82" s="177">
        <v>160</v>
      </c>
      <c r="GN82" s="591"/>
      <c r="GO82" s="178"/>
      <c r="GP82" s="177">
        <v>160</v>
      </c>
      <c r="GQ82" s="591"/>
      <c r="GR82" s="178"/>
      <c r="GS82" s="177">
        <v>160</v>
      </c>
      <c r="GT82" s="591"/>
      <c r="GU82" s="178"/>
      <c r="GV82" s="177">
        <v>160</v>
      </c>
      <c r="GW82" s="591"/>
      <c r="GX82" s="178"/>
      <c r="GY82" s="177">
        <v>160</v>
      </c>
      <c r="GZ82" s="591"/>
      <c r="HA82" s="178"/>
      <c r="HB82" s="177">
        <v>160</v>
      </c>
      <c r="HC82" s="591"/>
      <c r="HD82" s="178"/>
      <c r="HE82" s="282">
        <f t="shared" si="95"/>
        <v>0</v>
      </c>
      <c r="HF82" s="283">
        <f t="shared" si="96"/>
        <v>0</v>
      </c>
      <c r="HG82" s="284">
        <f t="shared" si="97"/>
        <v>0</v>
      </c>
      <c r="HH82" s="285">
        <f t="shared" si="98"/>
        <v>0</v>
      </c>
      <c r="HI82" s="23"/>
      <c r="HJ82" s="23"/>
      <c r="HK82" s="177">
        <v>160</v>
      </c>
      <c r="HL82" s="591"/>
      <c r="HM82" s="178"/>
      <c r="HN82" s="177">
        <v>160</v>
      </c>
      <c r="HO82" s="591"/>
      <c r="HP82" s="178"/>
      <c r="HQ82" s="177">
        <v>160</v>
      </c>
      <c r="HR82" s="591"/>
      <c r="HS82" s="178"/>
      <c r="HT82" s="177">
        <v>160</v>
      </c>
      <c r="HU82" s="591"/>
      <c r="HV82" s="178"/>
      <c r="HW82" s="177">
        <v>160</v>
      </c>
      <c r="HX82" s="591"/>
      <c r="HY82" s="178"/>
      <c r="HZ82" s="177">
        <v>160</v>
      </c>
      <c r="IA82" s="591"/>
      <c r="IB82" s="178"/>
      <c r="IC82" s="177">
        <v>160</v>
      </c>
      <c r="ID82" s="591"/>
      <c r="IE82" s="178"/>
      <c r="IF82" s="177">
        <v>160</v>
      </c>
      <c r="IG82" s="591"/>
      <c r="IH82" s="178"/>
      <c r="II82" s="282">
        <f t="shared" si="99"/>
        <v>0</v>
      </c>
      <c r="IJ82" s="283">
        <f t="shared" si="100"/>
        <v>0</v>
      </c>
      <c r="IK82" s="284">
        <f t="shared" si="101"/>
        <v>0</v>
      </c>
      <c r="IL82" s="285">
        <f t="shared" si="102"/>
        <v>0</v>
      </c>
      <c r="IM82" s="23"/>
      <c r="IN82" s="23"/>
      <c r="IO82" s="177">
        <v>160</v>
      </c>
      <c r="IP82" s="591"/>
      <c r="IQ82" s="178"/>
      <c r="IR82" s="177">
        <v>160</v>
      </c>
      <c r="IS82" s="591"/>
      <c r="IT82" s="178"/>
      <c r="IU82" s="177">
        <v>160</v>
      </c>
      <c r="IV82" s="591"/>
      <c r="IW82" s="178"/>
      <c r="IX82" s="177">
        <v>160</v>
      </c>
      <c r="IY82" s="591"/>
      <c r="IZ82" s="178"/>
      <c r="JA82" s="177">
        <v>160</v>
      </c>
      <c r="JB82" s="591"/>
      <c r="JC82" s="178"/>
      <c r="JD82" s="177">
        <v>160</v>
      </c>
      <c r="JE82" s="591"/>
      <c r="JF82" s="178"/>
      <c r="JG82" s="177">
        <v>160</v>
      </c>
      <c r="JH82" s="591"/>
      <c r="JI82" s="178"/>
      <c r="JJ82" s="177">
        <v>160</v>
      </c>
      <c r="JK82" s="591"/>
      <c r="JL82" s="178"/>
      <c r="JM82" s="282">
        <f t="shared" si="103"/>
        <v>0</v>
      </c>
      <c r="JN82" s="283">
        <f t="shared" si="104"/>
        <v>0</v>
      </c>
      <c r="JO82" s="284">
        <f t="shared" si="105"/>
        <v>0</v>
      </c>
      <c r="JP82" s="285">
        <f t="shared" si="106"/>
        <v>0</v>
      </c>
      <c r="JQ82" s="23"/>
      <c r="JR82" s="23"/>
      <c r="JS82" s="177">
        <v>160</v>
      </c>
      <c r="JT82" s="591"/>
      <c r="JU82" s="178"/>
      <c r="JV82" s="177">
        <v>160</v>
      </c>
      <c r="JW82" s="591"/>
      <c r="JX82" s="178"/>
      <c r="JY82" s="177">
        <v>160</v>
      </c>
      <c r="JZ82" s="591"/>
      <c r="KA82" s="178"/>
      <c r="KB82" s="177">
        <v>160</v>
      </c>
      <c r="KC82" s="591"/>
      <c r="KD82" s="178"/>
      <c r="KE82" s="177">
        <v>160</v>
      </c>
      <c r="KF82" s="591"/>
      <c r="KG82" s="178"/>
      <c r="KH82" s="177">
        <v>160</v>
      </c>
      <c r="KI82" s="591"/>
      <c r="KJ82" s="178"/>
      <c r="KK82" s="177">
        <v>160</v>
      </c>
      <c r="KL82" s="591"/>
      <c r="KM82" s="178"/>
      <c r="KN82" s="177">
        <v>160</v>
      </c>
      <c r="KO82" s="591"/>
      <c r="KP82" s="178"/>
      <c r="KQ82" s="282">
        <f t="shared" si="107"/>
        <v>0</v>
      </c>
      <c r="KR82" s="283">
        <f t="shared" si="108"/>
        <v>0</v>
      </c>
      <c r="KS82" s="284">
        <f t="shared" si="109"/>
        <v>0</v>
      </c>
      <c r="KT82" s="285">
        <f t="shared" si="110"/>
        <v>0</v>
      </c>
      <c r="KU82" s="23"/>
      <c r="KV82" s="23"/>
      <c r="KW82" s="589" t="s">
        <v>300</v>
      </c>
      <c r="KX82" s="595">
        <v>160</v>
      </c>
      <c r="KY82" s="591"/>
      <c r="KZ82" s="178"/>
      <c r="LA82" s="282">
        <f t="shared" si="111"/>
        <v>0</v>
      </c>
      <c r="LB82" s="285">
        <f t="shared" si="65"/>
        <v>0</v>
      </c>
      <c r="LC82" s="284">
        <f t="shared" si="112"/>
        <v>0</v>
      </c>
      <c r="LD82" s="285">
        <f t="shared" si="66"/>
        <v>0</v>
      </c>
      <c r="LE82" s="592"/>
      <c r="LF82" s="23"/>
      <c r="LG82" s="23"/>
      <c r="LH82" s="278">
        <f t="shared" si="67"/>
        <v>0</v>
      </c>
      <c r="LI82" s="279">
        <f t="shared" si="68"/>
        <v>0</v>
      </c>
      <c r="LJ82" s="284">
        <f t="shared" si="69"/>
        <v>0</v>
      </c>
      <c r="LK82" s="285">
        <f t="shared" si="70"/>
        <v>0</v>
      </c>
      <c r="LL82" s="280">
        <f t="shared" si="71"/>
        <v>0</v>
      </c>
      <c r="LM82" s="281">
        <f t="shared" si="72"/>
        <v>0</v>
      </c>
      <c r="LN82" s="284">
        <f t="shared" si="73"/>
        <v>0</v>
      </c>
      <c r="LO82" s="283">
        <f t="shared" si="74"/>
        <v>0</v>
      </c>
      <c r="LP82" s="420">
        <f t="shared" si="113"/>
        <v>0</v>
      </c>
      <c r="LQ82" s="382">
        <f t="shared" si="114"/>
        <v>0</v>
      </c>
      <c r="LR82" s="423" t="s">
        <v>343</v>
      </c>
      <c r="LS82" s="387" t="s">
        <v>343</v>
      </c>
      <c r="LT82" s="420">
        <f t="shared" si="115"/>
        <v>0</v>
      </c>
      <c r="LU82" s="382">
        <f t="shared" si="116"/>
        <v>0</v>
      </c>
      <c r="LV82" s="26"/>
      <c r="LW82" s="26"/>
      <c r="LX82" s="23"/>
      <c r="MD82" s="26"/>
    </row>
    <row r="83" spans="1:342" s="26" customFormat="1" ht="16.5" customHeight="1" x14ac:dyDescent="0.25">
      <c r="B83" s="121" t="s">
        <v>48</v>
      </c>
      <c r="C83" s="1064"/>
      <c r="D83" s="1065"/>
      <c r="E83" s="327"/>
      <c r="F83" s="328"/>
      <c r="G83" s="329"/>
      <c r="H83" s="125"/>
      <c r="I83" s="115">
        <f>INT(ROUND(F83,2)*(IF(RIGHT(G83,1)="*",data!$J$3*H83+(IF(H83&gt;0, data!$K$3,0)),(IF(G83&gt;0,data!$J$3*RIGHT(G83,5)+data!$K$3,0)))))</f>
        <v>0</v>
      </c>
      <c r="J83" s="115">
        <f>IF(E83&gt;0,I83*E83,0)</f>
        <v>0</v>
      </c>
      <c r="K83" s="323"/>
      <c r="L83" s="322"/>
      <c r="M83" s="115">
        <f>INT(ROUND(F83,2)*(IF(J83&gt;0,(IF(K83="ano",data!$J$6,0)),0)))</f>
        <v>0</v>
      </c>
      <c r="N83" s="117">
        <f>IF(L83&gt;E83,M83*E83,M83*L83)</f>
        <v>0</v>
      </c>
      <c r="O83" s="126">
        <f>J83+N83</f>
        <v>0</v>
      </c>
      <c r="Q83" s="119" t="str">
        <f t="shared" si="63"/>
        <v/>
      </c>
      <c r="R83" s="120" t="s">
        <v>343</v>
      </c>
      <c r="S83" s="391" t="str">
        <f t="shared" si="64"/>
        <v/>
      </c>
      <c r="T83" s="26">
        <f>IF(O83&gt;0,IF(ISTEXT(C83)=TRUE,0,1),0)</f>
        <v>0</v>
      </c>
      <c r="U83" s="26">
        <f>IF(H83&gt;0,IF(RIGHT(G83,1)="*",0,1),0)</f>
        <v>0</v>
      </c>
      <c r="V83" s="26">
        <f>IF(OR(G83=data!$I$18,G83=data!$I$19,G83=data!$I$20,G83=data!$I$21,G83=data!$I$22,G83=data!$I$23,G83=data!$I$24,G83=data!$I$25,G83=data!$I$26,G83=data!$I$27,G83=data!$I$28,G83=data!$I$29,G83=data!$I$30,G83=data!$I$31,G83=data!$I$32,G83=data!$I$33,G83=data!$I$34,G83=data!$I$35,G83=data!$I$36,G83=data!$I$37,G83=data!$I$38,G83=data!$I$39,G83=data!$I$40,G83=data!$I$41,G83=data!$I$42,G83=data!$I$43,G83=data!$I$44),1,0)</f>
        <v>0</v>
      </c>
      <c r="X83" s="179" t="s">
        <v>300</v>
      </c>
      <c r="Y83" s="10"/>
      <c r="Z83" s="10"/>
      <c r="AA83" s="171">
        <v>160</v>
      </c>
      <c r="AB83" s="336"/>
      <c r="AC83" s="227"/>
      <c r="AD83" s="171">
        <v>160</v>
      </c>
      <c r="AE83" s="336"/>
      <c r="AF83" s="227"/>
      <c r="AG83" s="171">
        <v>160</v>
      </c>
      <c r="AH83" s="336"/>
      <c r="AI83" s="227"/>
      <c r="AJ83" s="171">
        <v>160</v>
      </c>
      <c r="AK83" s="336"/>
      <c r="AL83" s="227"/>
      <c r="AM83" s="171">
        <v>160</v>
      </c>
      <c r="AN83" s="336"/>
      <c r="AO83" s="227"/>
      <c r="AP83" s="171">
        <v>160</v>
      </c>
      <c r="AQ83" s="336"/>
      <c r="AR83" s="227"/>
      <c r="AS83" s="171">
        <v>160</v>
      </c>
      <c r="AT83" s="336"/>
      <c r="AU83" s="227"/>
      <c r="AV83" s="171">
        <v>160</v>
      </c>
      <c r="AW83" s="336"/>
      <c r="AX83" s="227"/>
      <c r="AY83" s="171">
        <v>160</v>
      </c>
      <c r="AZ83" s="336"/>
      <c r="BA83" s="227"/>
      <c r="BB83" s="171">
        <v>160</v>
      </c>
      <c r="BC83" s="336"/>
      <c r="BD83" s="227"/>
      <c r="BE83" s="171">
        <v>160</v>
      </c>
      <c r="BF83" s="336"/>
      <c r="BG83" s="227"/>
      <c r="BH83" s="171">
        <v>160</v>
      </c>
      <c r="BI83" s="336"/>
      <c r="BJ83" s="227"/>
      <c r="BK83" s="374">
        <f t="shared" si="75"/>
        <v>0</v>
      </c>
      <c r="BL83" s="285">
        <f t="shared" si="76"/>
        <v>0</v>
      </c>
      <c r="BM83" s="284">
        <f t="shared" si="77"/>
        <v>0</v>
      </c>
      <c r="BN83" s="285">
        <f t="shared" si="78"/>
        <v>0</v>
      </c>
      <c r="BO83" s="4"/>
      <c r="BP83" s="4"/>
      <c r="BQ83" s="167">
        <v>160</v>
      </c>
      <c r="BR83" s="335"/>
      <c r="BS83" s="180"/>
      <c r="BT83" s="167">
        <v>160</v>
      </c>
      <c r="BU83" s="335"/>
      <c r="BV83" s="180"/>
      <c r="BW83" s="167">
        <v>160</v>
      </c>
      <c r="BX83" s="335"/>
      <c r="BY83" s="180"/>
      <c r="BZ83" s="167">
        <v>160</v>
      </c>
      <c r="CA83" s="335"/>
      <c r="CB83" s="180"/>
      <c r="CC83" s="167">
        <v>160</v>
      </c>
      <c r="CD83" s="335"/>
      <c r="CE83" s="180"/>
      <c r="CF83" s="167">
        <v>160</v>
      </c>
      <c r="CG83" s="335"/>
      <c r="CH83" s="180"/>
      <c r="CI83" s="167">
        <v>160</v>
      </c>
      <c r="CJ83" s="335"/>
      <c r="CK83" s="180"/>
      <c r="CL83" s="167">
        <v>160</v>
      </c>
      <c r="CM83" s="335"/>
      <c r="CN83" s="180"/>
      <c r="CO83" s="282">
        <f t="shared" si="79"/>
        <v>0</v>
      </c>
      <c r="CP83" s="283">
        <f t="shared" si="80"/>
        <v>0</v>
      </c>
      <c r="CQ83" s="284">
        <f t="shared" si="81"/>
        <v>0</v>
      </c>
      <c r="CR83" s="285">
        <f t="shared" si="82"/>
        <v>0</v>
      </c>
      <c r="CS83" s="4"/>
      <c r="CT83" s="4"/>
      <c r="CU83" s="167">
        <v>160</v>
      </c>
      <c r="CV83" s="335"/>
      <c r="CW83" s="180"/>
      <c r="CX83" s="167">
        <v>160</v>
      </c>
      <c r="CY83" s="335"/>
      <c r="CZ83" s="180"/>
      <c r="DA83" s="167">
        <v>160</v>
      </c>
      <c r="DB83" s="335"/>
      <c r="DC83" s="180"/>
      <c r="DD83" s="167">
        <v>160</v>
      </c>
      <c r="DE83" s="335"/>
      <c r="DF83" s="180"/>
      <c r="DG83" s="167">
        <v>160</v>
      </c>
      <c r="DH83" s="335"/>
      <c r="DI83" s="180"/>
      <c r="DJ83" s="167">
        <v>160</v>
      </c>
      <c r="DK83" s="335"/>
      <c r="DL83" s="180"/>
      <c r="DM83" s="167">
        <v>160</v>
      </c>
      <c r="DN83" s="335"/>
      <c r="DO83" s="180"/>
      <c r="DP83" s="167">
        <v>160</v>
      </c>
      <c r="DQ83" s="335"/>
      <c r="DR83" s="180"/>
      <c r="DS83" s="282">
        <f t="shared" si="83"/>
        <v>0</v>
      </c>
      <c r="DT83" s="283">
        <f t="shared" si="84"/>
        <v>0</v>
      </c>
      <c r="DU83" s="284">
        <f t="shared" si="85"/>
        <v>0</v>
      </c>
      <c r="DV83" s="285">
        <f t="shared" si="86"/>
        <v>0</v>
      </c>
      <c r="DW83" s="4"/>
      <c r="DX83" s="4"/>
      <c r="DY83" s="167">
        <v>160</v>
      </c>
      <c r="DZ83" s="335"/>
      <c r="EA83" s="180"/>
      <c r="EB83" s="167">
        <v>160</v>
      </c>
      <c r="EC83" s="335"/>
      <c r="ED83" s="180"/>
      <c r="EE83" s="167">
        <v>160</v>
      </c>
      <c r="EF83" s="335"/>
      <c r="EG83" s="180"/>
      <c r="EH83" s="167">
        <v>160</v>
      </c>
      <c r="EI83" s="335"/>
      <c r="EJ83" s="180"/>
      <c r="EK83" s="167">
        <v>160</v>
      </c>
      <c r="EL83" s="335"/>
      <c r="EM83" s="180"/>
      <c r="EN83" s="167">
        <v>160</v>
      </c>
      <c r="EO83" s="335"/>
      <c r="EP83" s="180"/>
      <c r="EQ83" s="167">
        <v>160</v>
      </c>
      <c r="ER83" s="335"/>
      <c r="ES83" s="180"/>
      <c r="ET83" s="167">
        <v>160</v>
      </c>
      <c r="EU83" s="335"/>
      <c r="EV83" s="180"/>
      <c r="EW83" s="282">
        <f t="shared" si="87"/>
        <v>0</v>
      </c>
      <c r="EX83" s="283">
        <f t="shared" si="88"/>
        <v>0</v>
      </c>
      <c r="EY83" s="284">
        <f t="shared" si="89"/>
        <v>0</v>
      </c>
      <c r="EZ83" s="285">
        <f t="shared" si="90"/>
        <v>0</v>
      </c>
      <c r="FA83" s="4"/>
      <c r="FB83" s="4"/>
      <c r="FC83" s="167">
        <v>160</v>
      </c>
      <c r="FD83" s="335"/>
      <c r="FE83" s="180"/>
      <c r="FF83" s="167">
        <v>160</v>
      </c>
      <c r="FG83" s="335"/>
      <c r="FH83" s="180"/>
      <c r="FI83" s="167">
        <v>160</v>
      </c>
      <c r="FJ83" s="335"/>
      <c r="FK83" s="180"/>
      <c r="FL83" s="167">
        <v>160</v>
      </c>
      <c r="FM83" s="335"/>
      <c r="FN83" s="180"/>
      <c r="FO83" s="167">
        <v>160</v>
      </c>
      <c r="FP83" s="335"/>
      <c r="FQ83" s="180"/>
      <c r="FR83" s="167">
        <v>160</v>
      </c>
      <c r="FS83" s="335"/>
      <c r="FT83" s="180"/>
      <c r="FU83" s="167">
        <v>160</v>
      </c>
      <c r="FV83" s="335"/>
      <c r="FW83" s="180"/>
      <c r="FX83" s="167">
        <v>160</v>
      </c>
      <c r="FY83" s="335"/>
      <c r="FZ83" s="180"/>
      <c r="GA83" s="282">
        <f t="shared" si="91"/>
        <v>0</v>
      </c>
      <c r="GB83" s="283">
        <f t="shared" si="92"/>
        <v>0</v>
      </c>
      <c r="GC83" s="284">
        <f t="shared" si="93"/>
        <v>0</v>
      </c>
      <c r="GD83" s="285">
        <f t="shared" si="94"/>
        <v>0</v>
      </c>
      <c r="GE83" s="4"/>
      <c r="GF83" s="4"/>
      <c r="GG83" s="167">
        <v>160</v>
      </c>
      <c r="GH83" s="335"/>
      <c r="GI83" s="180"/>
      <c r="GJ83" s="167">
        <v>160</v>
      </c>
      <c r="GK83" s="335"/>
      <c r="GL83" s="180"/>
      <c r="GM83" s="167">
        <v>160</v>
      </c>
      <c r="GN83" s="335"/>
      <c r="GO83" s="180"/>
      <c r="GP83" s="167">
        <v>160</v>
      </c>
      <c r="GQ83" s="335"/>
      <c r="GR83" s="180"/>
      <c r="GS83" s="167">
        <v>160</v>
      </c>
      <c r="GT83" s="335"/>
      <c r="GU83" s="180"/>
      <c r="GV83" s="167">
        <v>160</v>
      </c>
      <c r="GW83" s="335"/>
      <c r="GX83" s="180"/>
      <c r="GY83" s="167">
        <v>160</v>
      </c>
      <c r="GZ83" s="335"/>
      <c r="HA83" s="180"/>
      <c r="HB83" s="167">
        <v>160</v>
      </c>
      <c r="HC83" s="335"/>
      <c r="HD83" s="180"/>
      <c r="HE83" s="282">
        <f t="shared" si="95"/>
        <v>0</v>
      </c>
      <c r="HF83" s="283">
        <f t="shared" si="96"/>
        <v>0</v>
      </c>
      <c r="HG83" s="284">
        <f t="shared" si="97"/>
        <v>0</v>
      </c>
      <c r="HH83" s="285">
        <f t="shared" si="98"/>
        <v>0</v>
      </c>
      <c r="HI83" s="4"/>
      <c r="HJ83" s="4"/>
      <c r="HK83" s="167">
        <v>160</v>
      </c>
      <c r="HL83" s="335"/>
      <c r="HM83" s="180"/>
      <c r="HN83" s="167">
        <v>160</v>
      </c>
      <c r="HO83" s="335"/>
      <c r="HP83" s="180"/>
      <c r="HQ83" s="167">
        <v>160</v>
      </c>
      <c r="HR83" s="335"/>
      <c r="HS83" s="180"/>
      <c r="HT83" s="167">
        <v>160</v>
      </c>
      <c r="HU83" s="335"/>
      <c r="HV83" s="180"/>
      <c r="HW83" s="167">
        <v>160</v>
      </c>
      <c r="HX83" s="335"/>
      <c r="HY83" s="180"/>
      <c r="HZ83" s="167">
        <v>160</v>
      </c>
      <c r="IA83" s="335"/>
      <c r="IB83" s="180"/>
      <c r="IC83" s="167">
        <v>160</v>
      </c>
      <c r="ID83" s="335"/>
      <c r="IE83" s="180"/>
      <c r="IF83" s="167">
        <v>160</v>
      </c>
      <c r="IG83" s="335"/>
      <c r="IH83" s="180"/>
      <c r="II83" s="282">
        <f t="shared" si="99"/>
        <v>0</v>
      </c>
      <c r="IJ83" s="283">
        <f t="shared" si="100"/>
        <v>0</v>
      </c>
      <c r="IK83" s="284">
        <f t="shared" si="101"/>
        <v>0</v>
      </c>
      <c r="IL83" s="285">
        <f t="shared" si="102"/>
        <v>0</v>
      </c>
      <c r="IM83" s="4"/>
      <c r="IN83" s="4"/>
      <c r="IO83" s="167">
        <v>160</v>
      </c>
      <c r="IP83" s="335"/>
      <c r="IQ83" s="180"/>
      <c r="IR83" s="167">
        <v>160</v>
      </c>
      <c r="IS83" s="335"/>
      <c r="IT83" s="180"/>
      <c r="IU83" s="167">
        <v>160</v>
      </c>
      <c r="IV83" s="335"/>
      <c r="IW83" s="180"/>
      <c r="IX83" s="167">
        <v>160</v>
      </c>
      <c r="IY83" s="335"/>
      <c r="IZ83" s="180"/>
      <c r="JA83" s="167">
        <v>160</v>
      </c>
      <c r="JB83" s="335"/>
      <c r="JC83" s="180"/>
      <c r="JD83" s="167">
        <v>160</v>
      </c>
      <c r="JE83" s="335"/>
      <c r="JF83" s="180"/>
      <c r="JG83" s="167">
        <v>160</v>
      </c>
      <c r="JH83" s="335"/>
      <c r="JI83" s="180"/>
      <c r="JJ83" s="167">
        <v>160</v>
      </c>
      <c r="JK83" s="335"/>
      <c r="JL83" s="180"/>
      <c r="JM83" s="282">
        <f t="shared" si="103"/>
        <v>0</v>
      </c>
      <c r="JN83" s="283">
        <f t="shared" si="104"/>
        <v>0</v>
      </c>
      <c r="JO83" s="284">
        <f t="shared" si="105"/>
        <v>0</v>
      </c>
      <c r="JP83" s="285">
        <f t="shared" si="106"/>
        <v>0</v>
      </c>
      <c r="JQ83" s="4"/>
      <c r="JR83" s="4"/>
      <c r="JS83" s="167">
        <v>160</v>
      </c>
      <c r="JT83" s="335"/>
      <c r="JU83" s="180"/>
      <c r="JV83" s="167">
        <v>160</v>
      </c>
      <c r="JW83" s="335"/>
      <c r="JX83" s="180"/>
      <c r="JY83" s="167">
        <v>160</v>
      </c>
      <c r="JZ83" s="335"/>
      <c r="KA83" s="180"/>
      <c r="KB83" s="167">
        <v>160</v>
      </c>
      <c r="KC83" s="335"/>
      <c r="KD83" s="180"/>
      <c r="KE83" s="167">
        <v>160</v>
      </c>
      <c r="KF83" s="335"/>
      <c r="KG83" s="180"/>
      <c r="KH83" s="167">
        <v>160</v>
      </c>
      <c r="KI83" s="335"/>
      <c r="KJ83" s="180"/>
      <c r="KK83" s="167">
        <v>160</v>
      </c>
      <c r="KL83" s="335"/>
      <c r="KM83" s="180"/>
      <c r="KN83" s="167">
        <v>160</v>
      </c>
      <c r="KO83" s="335"/>
      <c r="KP83" s="180"/>
      <c r="KQ83" s="282">
        <f t="shared" si="107"/>
        <v>0</v>
      </c>
      <c r="KR83" s="283">
        <f t="shared" si="108"/>
        <v>0</v>
      </c>
      <c r="KS83" s="284">
        <f t="shared" si="109"/>
        <v>0</v>
      </c>
      <c r="KT83" s="285">
        <f t="shared" si="110"/>
        <v>0</v>
      </c>
      <c r="KU83" s="4"/>
      <c r="KV83" s="4"/>
      <c r="KW83" s="287" t="s">
        <v>300</v>
      </c>
      <c r="KX83" s="365">
        <v>160</v>
      </c>
      <c r="KY83" s="335"/>
      <c r="KZ83" s="180"/>
      <c r="LA83" s="282">
        <f t="shared" si="111"/>
        <v>0</v>
      </c>
      <c r="LB83" s="285">
        <f t="shared" si="65"/>
        <v>0</v>
      </c>
      <c r="LC83" s="284">
        <f t="shared" si="112"/>
        <v>0</v>
      </c>
      <c r="LD83" s="285">
        <f t="shared" si="66"/>
        <v>0</v>
      </c>
      <c r="LE83" s="297"/>
      <c r="LF83" s="4"/>
      <c r="LG83" s="4"/>
      <c r="LH83" s="278">
        <f t="shared" si="67"/>
        <v>0</v>
      </c>
      <c r="LI83" s="279">
        <f t="shared" si="68"/>
        <v>0</v>
      </c>
      <c r="LJ83" s="284">
        <f t="shared" si="69"/>
        <v>0</v>
      </c>
      <c r="LK83" s="285">
        <f t="shared" si="70"/>
        <v>0</v>
      </c>
      <c r="LL83" s="280">
        <f t="shared" si="71"/>
        <v>0</v>
      </c>
      <c r="LM83" s="281">
        <f t="shared" si="72"/>
        <v>0</v>
      </c>
      <c r="LN83" s="284">
        <f t="shared" si="73"/>
        <v>0</v>
      </c>
      <c r="LO83" s="283">
        <f t="shared" si="74"/>
        <v>0</v>
      </c>
      <c r="LP83" s="420">
        <f t="shared" si="113"/>
        <v>0</v>
      </c>
      <c r="LQ83" s="382">
        <f t="shared" si="114"/>
        <v>0</v>
      </c>
      <c r="LR83" s="423" t="s">
        <v>343</v>
      </c>
      <c r="LS83" s="387" t="s">
        <v>343</v>
      </c>
      <c r="LT83" s="420">
        <f t="shared" si="115"/>
        <v>0</v>
      </c>
      <c r="LU83" s="382">
        <f t="shared" si="116"/>
        <v>0</v>
      </c>
      <c r="LX83" s="4"/>
    </row>
    <row r="84" spans="1:342" s="28" customFormat="1" ht="15" hidden="1" customHeight="1" x14ac:dyDescent="0.25">
      <c r="A84" s="26"/>
      <c r="B84" s="121"/>
      <c r="C84" s="604"/>
      <c r="D84" s="605"/>
      <c r="E84" s="609"/>
      <c r="F84" s="607"/>
      <c r="G84" s="608"/>
      <c r="H84" s="122"/>
      <c r="I84" s="115">
        <f>INT(ROUND(F84,2)*(IF(RIGHT(G84,1)="*",data!$J$3*H84+(IF(H84&gt;0, data!$K$3,0)),(IF(G84&gt;0,data!$J$3*RIGHT(G84,5)+data!$K$3,0)))))</f>
        <v>0</v>
      </c>
      <c r="J84" s="115"/>
      <c r="K84" s="560"/>
      <c r="L84" s="553"/>
      <c r="M84" s="115">
        <f>INT(ROUND(F84,2)*(IF(J84&gt;0,(IF(K84="ano",data!$J$6,0)),0)))</f>
        <v>0</v>
      </c>
      <c r="N84" s="117"/>
      <c r="O84" s="126"/>
      <c r="P84" s="26"/>
      <c r="Q84" s="119" t="str">
        <f t="shared" si="63"/>
        <v/>
      </c>
      <c r="R84" s="120" t="s">
        <v>343</v>
      </c>
      <c r="S84" s="391" t="str">
        <f t="shared" si="64"/>
        <v/>
      </c>
      <c r="V84" s="26">
        <f>IF(OR(G84=data!$I$18,G84=data!$I$19,G84=data!$I$20,G84=data!$I$21,G84=data!$I$22,G84=data!$I$23,G84=data!$I$24,G84=data!$I$25,G84=data!$I$26,G84=data!$I$27,G84=data!$I$28,G84=data!$I$29,G84=data!$I$30,G84=data!$I$31,G84=data!$I$32,G84=data!$I$33,G84=data!$I$34,G84=data!$I$35,G84=data!$I$36,G84=data!$I$37,G84=data!$I$38,G84=data!$I$39,G84=data!$I$40,G84=data!$I$41,G84=data!$I$42,G84=data!$I$43,G84=data!$I$44),1,0)</f>
        <v>0</v>
      </c>
      <c r="W84" s="26"/>
      <c r="X84" s="176" t="s">
        <v>300</v>
      </c>
      <c r="Y84" s="10"/>
      <c r="Z84" s="10"/>
      <c r="AA84" s="578">
        <v>160</v>
      </c>
      <c r="AB84" s="579"/>
      <c r="AC84" s="580"/>
      <c r="AD84" s="578">
        <v>160</v>
      </c>
      <c r="AE84" s="579"/>
      <c r="AF84" s="580"/>
      <c r="AG84" s="578">
        <v>160</v>
      </c>
      <c r="AH84" s="579"/>
      <c r="AI84" s="580"/>
      <c r="AJ84" s="578">
        <v>160</v>
      </c>
      <c r="AK84" s="579"/>
      <c r="AL84" s="580"/>
      <c r="AM84" s="578">
        <v>160</v>
      </c>
      <c r="AN84" s="579"/>
      <c r="AO84" s="580"/>
      <c r="AP84" s="578">
        <v>160</v>
      </c>
      <c r="AQ84" s="579"/>
      <c r="AR84" s="580"/>
      <c r="AS84" s="578">
        <v>160</v>
      </c>
      <c r="AT84" s="579"/>
      <c r="AU84" s="580"/>
      <c r="AV84" s="578">
        <v>160</v>
      </c>
      <c r="AW84" s="579"/>
      <c r="AX84" s="580"/>
      <c r="AY84" s="578">
        <v>160</v>
      </c>
      <c r="AZ84" s="579"/>
      <c r="BA84" s="580"/>
      <c r="BB84" s="578">
        <v>160</v>
      </c>
      <c r="BC84" s="579"/>
      <c r="BD84" s="580"/>
      <c r="BE84" s="578">
        <v>160</v>
      </c>
      <c r="BF84" s="579"/>
      <c r="BG84" s="580"/>
      <c r="BH84" s="578">
        <v>160</v>
      </c>
      <c r="BI84" s="579"/>
      <c r="BJ84" s="580"/>
      <c r="BK84" s="374">
        <f t="shared" si="75"/>
        <v>0</v>
      </c>
      <c r="BL84" s="285">
        <f t="shared" si="76"/>
        <v>0</v>
      </c>
      <c r="BM84" s="284">
        <f t="shared" si="77"/>
        <v>0</v>
      </c>
      <c r="BN84" s="285">
        <f t="shared" si="78"/>
        <v>0</v>
      </c>
      <c r="BO84" s="23"/>
      <c r="BP84" s="23"/>
      <c r="BQ84" s="177">
        <v>160</v>
      </c>
      <c r="BR84" s="591"/>
      <c r="BS84" s="178"/>
      <c r="BT84" s="177">
        <v>160</v>
      </c>
      <c r="BU84" s="591"/>
      <c r="BV84" s="178"/>
      <c r="BW84" s="177">
        <v>160</v>
      </c>
      <c r="BX84" s="591"/>
      <c r="BY84" s="178"/>
      <c r="BZ84" s="177">
        <v>160</v>
      </c>
      <c r="CA84" s="591"/>
      <c r="CB84" s="178"/>
      <c r="CC84" s="177">
        <v>160</v>
      </c>
      <c r="CD84" s="591"/>
      <c r="CE84" s="178"/>
      <c r="CF84" s="177">
        <v>160</v>
      </c>
      <c r="CG84" s="591"/>
      <c r="CH84" s="178"/>
      <c r="CI84" s="177">
        <v>160</v>
      </c>
      <c r="CJ84" s="591"/>
      <c r="CK84" s="178"/>
      <c r="CL84" s="177">
        <v>160</v>
      </c>
      <c r="CM84" s="591"/>
      <c r="CN84" s="178"/>
      <c r="CO84" s="282">
        <f t="shared" si="79"/>
        <v>0</v>
      </c>
      <c r="CP84" s="283">
        <f t="shared" si="80"/>
        <v>0</v>
      </c>
      <c r="CQ84" s="284">
        <f t="shared" si="81"/>
        <v>0</v>
      </c>
      <c r="CR84" s="285">
        <f t="shared" si="82"/>
        <v>0</v>
      </c>
      <c r="CS84" s="23"/>
      <c r="CT84" s="23"/>
      <c r="CU84" s="177">
        <v>160</v>
      </c>
      <c r="CV84" s="591"/>
      <c r="CW84" s="178"/>
      <c r="CX84" s="177">
        <v>160</v>
      </c>
      <c r="CY84" s="591"/>
      <c r="CZ84" s="178"/>
      <c r="DA84" s="177">
        <v>160</v>
      </c>
      <c r="DB84" s="591"/>
      <c r="DC84" s="178"/>
      <c r="DD84" s="177">
        <v>160</v>
      </c>
      <c r="DE84" s="591"/>
      <c r="DF84" s="178"/>
      <c r="DG84" s="177">
        <v>160</v>
      </c>
      <c r="DH84" s="591"/>
      <c r="DI84" s="178"/>
      <c r="DJ84" s="177">
        <v>160</v>
      </c>
      <c r="DK84" s="591"/>
      <c r="DL84" s="178"/>
      <c r="DM84" s="177">
        <v>160</v>
      </c>
      <c r="DN84" s="591"/>
      <c r="DO84" s="178"/>
      <c r="DP84" s="177">
        <v>160</v>
      </c>
      <c r="DQ84" s="591"/>
      <c r="DR84" s="178"/>
      <c r="DS84" s="282">
        <f t="shared" si="83"/>
        <v>0</v>
      </c>
      <c r="DT84" s="283">
        <f t="shared" si="84"/>
        <v>0</v>
      </c>
      <c r="DU84" s="284">
        <f t="shared" si="85"/>
        <v>0</v>
      </c>
      <c r="DV84" s="285">
        <f t="shared" si="86"/>
        <v>0</v>
      </c>
      <c r="DW84" s="23"/>
      <c r="DX84" s="23"/>
      <c r="DY84" s="177">
        <v>160</v>
      </c>
      <c r="DZ84" s="591"/>
      <c r="EA84" s="178"/>
      <c r="EB84" s="177">
        <v>160</v>
      </c>
      <c r="EC84" s="591"/>
      <c r="ED84" s="178"/>
      <c r="EE84" s="177">
        <v>160</v>
      </c>
      <c r="EF84" s="591"/>
      <c r="EG84" s="178"/>
      <c r="EH84" s="177">
        <v>160</v>
      </c>
      <c r="EI84" s="591"/>
      <c r="EJ84" s="178"/>
      <c r="EK84" s="177">
        <v>160</v>
      </c>
      <c r="EL84" s="591"/>
      <c r="EM84" s="178"/>
      <c r="EN84" s="177">
        <v>160</v>
      </c>
      <c r="EO84" s="591"/>
      <c r="EP84" s="178"/>
      <c r="EQ84" s="177">
        <v>160</v>
      </c>
      <c r="ER84" s="591"/>
      <c r="ES84" s="178"/>
      <c r="ET84" s="177">
        <v>160</v>
      </c>
      <c r="EU84" s="591"/>
      <c r="EV84" s="178"/>
      <c r="EW84" s="282">
        <f t="shared" si="87"/>
        <v>0</v>
      </c>
      <c r="EX84" s="283">
        <f t="shared" si="88"/>
        <v>0</v>
      </c>
      <c r="EY84" s="284">
        <f t="shared" si="89"/>
        <v>0</v>
      </c>
      <c r="EZ84" s="285">
        <f t="shared" si="90"/>
        <v>0</v>
      </c>
      <c r="FA84" s="23"/>
      <c r="FB84" s="23"/>
      <c r="FC84" s="177">
        <v>160</v>
      </c>
      <c r="FD84" s="591"/>
      <c r="FE84" s="178"/>
      <c r="FF84" s="177">
        <v>160</v>
      </c>
      <c r="FG84" s="591"/>
      <c r="FH84" s="178"/>
      <c r="FI84" s="177">
        <v>160</v>
      </c>
      <c r="FJ84" s="591"/>
      <c r="FK84" s="178"/>
      <c r="FL84" s="177">
        <v>160</v>
      </c>
      <c r="FM84" s="591"/>
      <c r="FN84" s="178"/>
      <c r="FO84" s="177">
        <v>160</v>
      </c>
      <c r="FP84" s="591"/>
      <c r="FQ84" s="178"/>
      <c r="FR84" s="177">
        <v>160</v>
      </c>
      <c r="FS84" s="591"/>
      <c r="FT84" s="178"/>
      <c r="FU84" s="177">
        <v>160</v>
      </c>
      <c r="FV84" s="591"/>
      <c r="FW84" s="178"/>
      <c r="FX84" s="177">
        <v>160</v>
      </c>
      <c r="FY84" s="591"/>
      <c r="FZ84" s="178"/>
      <c r="GA84" s="282">
        <f t="shared" si="91"/>
        <v>0</v>
      </c>
      <c r="GB84" s="283">
        <f t="shared" si="92"/>
        <v>0</v>
      </c>
      <c r="GC84" s="284">
        <f t="shared" si="93"/>
        <v>0</v>
      </c>
      <c r="GD84" s="285">
        <f t="shared" si="94"/>
        <v>0</v>
      </c>
      <c r="GE84" s="23"/>
      <c r="GF84" s="23"/>
      <c r="GG84" s="177">
        <v>160</v>
      </c>
      <c r="GH84" s="591"/>
      <c r="GI84" s="178"/>
      <c r="GJ84" s="177">
        <v>160</v>
      </c>
      <c r="GK84" s="591"/>
      <c r="GL84" s="178"/>
      <c r="GM84" s="177">
        <v>160</v>
      </c>
      <c r="GN84" s="591"/>
      <c r="GO84" s="178"/>
      <c r="GP84" s="177">
        <v>160</v>
      </c>
      <c r="GQ84" s="591"/>
      <c r="GR84" s="178"/>
      <c r="GS84" s="177">
        <v>160</v>
      </c>
      <c r="GT84" s="591"/>
      <c r="GU84" s="178"/>
      <c r="GV84" s="177">
        <v>160</v>
      </c>
      <c r="GW84" s="591"/>
      <c r="GX84" s="178"/>
      <c r="GY84" s="177">
        <v>160</v>
      </c>
      <c r="GZ84" s="591"/>
      <c r="HA84" s="178"/>
      <c r="HB84" s="177">
        <v>160</v>
      </c>
      <c r="HC84" s="591"/>
      <c r="HD84" s="178"/>
      <c r="HE84" s="282">
        <f t="shared" si="95"/>
        <v>0</v>
      </c>
      <c r="HF84" s="283">
        <f t="shared" si="96"/>
        <v>0</v>
      </c>
      <c r="HG84" s="284">
        <f t="shared" si="97"/>
        <v>0</v>
      </c>
      <c r="HH84" s="285">
        <f t="shared" si="98"/>
        <v>0</v>
      </c>
      <c r="HI84" s="23"/>
      <c r="HJ84" s="23"/>
      <c r="HK84" s="177">
        <v>160</v>
      </c>
      <c r="HL84" s="591"/>
      <c r="HM84" s="178"/>
      <c r="HN84" s="177">
        <v>160</v>
      </c>
      <c r="HO84" s="591"/>
      <c r="HP84" s="178"/>
      <c r="HQ84" s="177">
        <v>160</v>
      </c>
      <c r="HR84" s="591"/>
      <c r="HS84" s="178"/>
      <c r="HT84" s="177">
        <v>160</v>
      </c>
      <c r="HU84" s="591"/>
      <c r="HV84" s="178"/>
      <c r="HW84" s="177">
        <v>160</v>
      </c>
      <c r="HX84" s="591"/>
      <c r="HY84" s="178"/>
      <c r="HZ84" s="177">
        <v>160</v>
      </c>
      <c r="IA84" s="591"/>
      <c r="IB84" s="178"/>
      <c r="IC84" s="177">
        <v>160</v>
      </c>
      <c r="ID84" s="591"/>
      <c r="IE84" s="178"/>
      <c r="IF84" s="177">
        <v>160</v>
      </c>
      <c r="IG84" s="591"/>
      <c r="IH84" s="178"/>
      <c r="II84" s="282">
        <f t="shared" si="99"/>
        <v>0</v>
      </c>
      <c r="IJ84" s="283">
        <f t="shared" si="100"/>
        <v>0</v>
      </c>
      <c r="IK84" s="284">
        <f t="shared" si="101"/>
        <v>0</v>
      </c>
      <c r="IL84" s="285">
        <f t="shared" si="102"/>
        <v>0</v>
      </c>
      <c r="IM84" s="23"/>
      <c r="IN84" s="23"/>
      <c r="IO84" s="177">
        <v>160</v>
      </c>
      <c r="IP84" s="591"/>
      <c r="IQ84" s="178"/>
      <c r="IR84" s="177">
        <v>160</v>
      </c>
      <c r="IS84" s="591"/>
      <c r="IT84" s="178"/>
      <c r="IU84" s="177">
        <v>160</v>
      </c>
      <c r="IV84" s="591"/>
      <c r="IW84" s="178"/>
      <c r="IX84" s="177">
        <v>160</v>
      </c>
      <c r="IY84" s="591"/>
      <c r="IZ84" s="178"/>
      <c r="JA84" s="177">
        <v>160</v>
      </c>
      <c r="JB84" s="591"/>
      <c r="JC84" s="178"/>
      <c r="JD84" s="177">
        <v>160</v>
      </c>
      <c r="JE84" s="591"/>
      <c r="JF84" s="178"/>
      <c r="JG84" s="177">
        <v>160</v>
      </c>
      <c r="JH84" s="591"/>
      <c r="JI84" s="178"/>
      <c r="JJ84" s="177">
        <v>160</v>
      </c>
      <c r="JK84" s="591"/>
      <c r="JL84" s="178"/>
      <c r="JM84" s="282">
        <f t="shared" si="103"/>
        <v>0</v>
      </c>
      <c r="JN84" s="283">
        <f t="shared" si="104"/>
        <v>0</v>
      </c>
      <c r="JO84" s="284">
        <f t="shared" si="105"/>
        <v>0</v>
      </c>
      <c r="JP84" s="285">
        <f t="shared" si="106"/>
        <v>0</v>
      </c>
      <c r="JQ84" s="23"/>
      <c r="JR84" s="23"/>
      <c r="JS84" s="177">
        <v>160</v>
      </c>
      <c r="JT84" s="591"/>
      <c r="JU84" s="178"/>
      <c r="JV84" s="177">
        <v>160</v>
      </c>
      <c r="JW84" s="591"/>
      <c r="JX84" s="178"/>
      <c r="JY84" s="177">
        <v>160</v>
      </c>
      <c r="JZ84" s="591"/>
      <c r="KA84" s="178"/>
      <c r="KB84" s="177">
        <v>160</v>
      </c>
      <c r="KC84" s="591"/>
      <c r="KD84" s="178"/>
      <c r="KE84" s="177">
        <v>160</v>
      </c>
      <c r="KF84" s="591"/>
      <c r="KG84" s="178"/>
      <c r="KH84" s="177">
        <v>160</v>
      </c>
      <c r="KI84" s="591"/>
      <c r="KJ84" s="178"/>
      <c r="KK84" s="177">
        <v>160</v>
      </c>
      <c r="KL84" s="591"/>
      <c r="KM84" s="178"/>
      <c r="KN84" s="177">
        <v>160</v>
      </c>
      <c r="KO84" s="591"/>
      <c r="KP84" s="178"/>
      <c r="KQ84" s="282">
        <f t="shared" si="107"/>
        <v>0</v>
      </c>
      <c r="KR84" s="283">
        <f t="shared" si="108"/>
        <v>0</v>
      </c>
      <c r="KS84" s="284">
        <f t="shared" si="109"/>
        <v>0</v>
      </c>
      <c r="KT84" s="285">
        <f t="shared" si="110"/>
        <v>0</v>
      </c>
      <c r="KU84" s="23"/>
      <c r="KV84" s="23"/>
      <c r="KW84" s="589" t="s">
        <v>300</v>
      </c>
      <c r="KX84" s="595">
        <v>160</v>
      </c>
      <c r="KY84" s="591"/>
      <c r="KZ84" s="178"/>
      <c r="LA84" s="282">
        <f t="shared" si="111"/>
        <v>0</v>
      </c>
      <c r="LB84" s="285">
        <f t="shared" si="65"/>
        <v>0</v>
      </c>
      <c r="LC84" s="284">
        <f t="shared" si="112"/>
        <v>0</v>
      </c>
      <c r="LD84" s="285">
        <f t="shared" si="66"/>
        <v>0</v>
      </c>
      <c r="LE84" s="592"/>
      <c r="LF84" s="23"/>
      <c r="LG84" s="23"/>
      <c r="LH84" s="278">
        <f t="shared" si="67"/>
        <v>0</v>
      </c>
      <c r="LI84" s="279">
        <f t="shared" si="68"/>
        <v>0</v>
      </c>
      <c r="LJ84" s="284">
        <f t="shared" si="69"/>
        <v>0</v>
      </c>
      <c r="LK84" s="285">
        <f t="shared" si="70"/>
        <v>0</v>
      </c>
      <c r="LL84" s="280">
        <f t="shared" si="71"/>
        <v>0</v>
      </c>
      <c r="LM84" s="281">
        <f t="shared" si="72"/>
        <v>0</v>
      </c>
      <c r="LN84" s="284">
        <f t="shared" si="73"/>
        <v>0</v>
      </c>
      <c r="LO84" s="283">
        <f t="shared" si="74"/>
        <v>0</v>
      </c>
      <c r="LP84" s="420">
        <f t="shared" si="113"/>
        <v>0</v>
      </c>
      <c r="LQ84" s="382">
        <f t="shared" si="114"/>
        <v>0</v>
      </c>
      <c r="LR84" s="423" t="s">
        <v>343</v>
      </c>
      <c r="LS84" s="387" t="s">
        <v>343</v>
      </c>
      <c r="LT84" s="420">
        <f t="shared" si="115"/>
        <v>0</v>
      </c>
      <c r="LU84" s="382">
        <f t="shared" si="116"/>
        <v>0</v>
      </c>
      <c r="LV84" s="26"/>
      <c r="LW84" s="26"/>
      <c r="LX84" s="23"/>
      <c r="MD84" s="26"/>
    </row>
    <row r="85" spans="1:342" s="26" customFormat="1" ht="16.5" customHeight="1" x14ac:dyDescent="0.25">
      <c r="B85" s="121" t="s">
        <v>49</v>
      </c>
      <c r="C85" s="1064"/>
      <c r="D85" s="1065"/>
      <c r="E85" s="327"/>
      <c r="F85" s="328"/>
      <c r="G85" s="329"/>
      <c r="H85" s="125"/>
      <c r="I85" s="115">
        <f>INT(ROUND(F85,2)*(IF(RIGHT(G85,1)="*",data!$J$3*H85+(IF(H85&gt;0, data!$K$3,0)),(IF(G85&gt;0,data!$J$3*RIGHT(G85,5)+data!$K$3,0)))))</f>
        <v>0</v>
      </c>
      <c r="J85" s="115">
        <f>IF(E85&gt;0,I85*E85,0)</f>
        <v>0</v>
      </c>
      <c r="K85" s="323"/>
      <c r="L85" s="322"/>
      <c r="M85" s="115">
        <f>INT(ROUND(F85,2)*(IF(J85&gt;0,(IF(K85="ano",data!$J$6,0)),0)))</f>
        <v>0</v>
      </c>
      <c r="N85" s="117">
        <f>IF(L85&gt;E85,M85*E85,M85*L85)</f>
        <v>0</v>
      </c>
      <c r="O85" s="126">
        <f>J85+N85</f>
        <v>0</v>
      </c>
      <c r="Q85" s="119" t="str">
        <f t="shared" si="63"/>
        <v/>
      </c>
      <c r="R85" s="120" t="s">
        <v>343</v>
      </c>
      <c r="S85" s="391" t="str">
        <f t="shared" si="64"/>
        <v/>
      </c>
      <c r="T85" s="26">
        <f>IF(O85&gt;0,IF(ISTEXT(C85)=TRUE,0,1),0)</f>
        <v>0</v>
      </c>
      <c r="U85" s="26">
        <f>IF(H85&gt;0,IF(RIGHT(G85,1)="*",0,1),0)</f>
        <v>0</v>
      </c>
      <c r="V85" s="26">
        <f>IF(OR(G85=data!$I$18,G85=data!$I$19,G85=data!$I$20,G85=data!$I$21,G85=data!$I$22,G85=data!$I$23,G85=data!$I$24,G85=data!$I$25,G85=data!$I$26,G85=data!$I$27,G85=data!$I$28,G85=data!$I$29,G85=data!$I$30,G85=data!$I$31,G85=data!$I$32,G85=data!$I$33,G85=data!$I$34,G85=data!$I$35,G85=data!$I$36,G85=data!$I$37,G85=data!$I$38,G85=data!$I$39,G85=data!$I$40,G85=data!$I$41,G85=data!$I$42,G85=data!$I$43,G85=data!$I$44),1,0)</f>
        <v>0</v>
      </c>
      <c r="X85" s="179" t="s">
        <v>300</v>
      </c>
      <c r="Y85" s="10"/>
      <c r="Z85" s="10"/>
      <c r="AA85" s="171">
        <v>160</v>
      </c>
      <c r="AB85" s="336"/>
      <c r="AC85" s="227"/>
      <c r="AD85" s="171">
        <v>160</v>
      </c>
      <c r="AE85" s="336"/>
      <c r="AF85" s="227"/>
      <c r="AG85" s="171">
        <v>160</v>
      </c>
      <c r="AH85" s="336"/>
      <c r="AI85" s="227"/>
      <c r="AJ85" s="171">
        <v>160</v>
      </c>
      <c r="AK85" s="336"/>
      <c r="AL85" s="227"/>
      <c r="AM85" s="171">
        <v>160</v>
      </c>
      <c r="AN85" s="336"/>
      <c r="AO85" s="227"/>
      <c r="AP85" s="171">
        <v>160</v>
      </c>
      <c r="AQ85" s="336"/>
      <c r="AR85" s="227"/>
      <c r="AS85" s="171">
        <v>160</v>
      </c>
      <c r="AT85" s="336"/>
      <c r="AU85" s="227"/>
      <c r="AV85" s="171">
        <v>160</v>
      </c>
      <c r="AW85" s="336"/>
      <c r="AX85" s="227"/>
      <c r="AY85" s="171">
        <v>160</v>
      </c>
      <c r="AZ85" s="336"/>
      <c r="BA85" s="227"/>
      <c r="BB85" s="171">
        <v>160</v>
      </c>
      <c r="BC85" s="336"/>
      <c r="BD85" s="227"/>
      <c r="BE85" s="171">
        <v>160</v>
      </c>
      <c r="BF85" s="336"/>
      <c r="BG85" s="227"/>
      <c r="BH85" s="171">
        <v>160</v>
      </c>
      <c r="BI85" s="336"/>
      <c r="BJ85" s="227"/>
      <c r="BK85" s="374">
        <f t="shared" si="75"/>
        <v>0</v>
      </c>
      <c r="BL85" s="285">
        <f t="shared" si="76"/>
        <v>0</v>
      </c>
      <c r="BM85" s="284">
        <f t="shared" si="77"/>
        <v>0</v>
      </c>
      <c r="BN85" s="285">
        <f t="shared" si="78"/>
        <v>0</v>
      </c>
      <c r="BO85" s="4"/>
      <c r="BP85" s="4"/>
      <c r="BQ85" s="167">
        <v>160</v>
      </c>
      <c r="BR85" s="335"/>
      <c r="BS85" s="180"/>
      <c r="BT85" s="167">
        <v>160</v>
      </c>
      <c r="BU85" s="335"/>
      <c r="BV85" s="180"/>
      <c r="BW85" s="167">
        <v>160</v>
      </c>
      <c r="BX85" s="335"/>
      <c r="BY85" s="180"/>
      <c r="BZ85" s="167">
        <v>160</v>
      </c>
      <c r="CA85" s="335"/>
      <c r="CB85" s="180"/>
      <c r="CC85" s="167">
        <v>160</v>
      </c>
      <c r="CD85" s="335"/>
      <c r="CE85" s="180"/>
      <c r="CF85" s="167">
        <v>160</v>
      </c>
      <c r="CG85" s="335"/>
      <c r="CH85" s="180"/>
      <c r="CI85" s="167">
        <v>160</v>
      </c>
      <c r="CJ85" s="335"/>
      <c r="CK85" s="180"/>
      <c r="CL85" s="167">
        <v>160</v>
      </c>
      <c r="CM85" s="335"/>
      <c r="CN85" s="180"/>
      <c r="CO85" s="282">
        <f t="shared" si="79"/>
        <v>0</v>
      </c>
      <c r="CP85" s="283">
        <f t="shared" si="80"/>
        <v>0</v>
      </c>
      <c r="CQ85" s="284">
        <f t="shared" si="81"/>
        <v>0</v>
      </c>
      <c r="CR85" s="285">
        <f t="shared" si="82"/>
        <v>0</v>
      </c>
      <c r="CS85" s="4"/>
      <c r="CT85" s="4"/>
      <c r="CU85" s="167">
        <v>160</v>
      </c>
      <c r="CV85" s="335"/>
      <c r="CW85" s="180"/>
      <c r="CX85" s="167">
        <v>160</v>
      </c>
      <c r="CY85" s="335"/>
      <c r="CZ85" s="180"/>
      <c r="DA85" s="167">
        <v>160</v>
      </c>
      <c r="DB85" s="335"/>
      <c r="DC85" s="180"/>
      <c r="DD85" s="167">
        <v>160</v>
      </c>
      <c r="DE85" s="335"/>
      <c r="DF85" s="180"/>
      <c r="DG85" s="167">
        <v>160</v>
      </c>
      <c r="DH85" s="335"/>
      <c r="DI85" s="180"/>
      <c r="DJ85" s="167">
        <v>160</v>
      </c>
      <c r="DK85" s="335"/>
      <c r="DL85" s="180"/>
      <c r="DM85" s="167">
        <v>160</v>
      </c>
      <c r="DN85" s="335"/>
      <c r="DO85" s="180"/>
      <c r="DP85" s="167">
        <v>160</v>
      </c>
      <c r="DQ85" s="335"/>
      <c r="DR85" s="180"/>
      <c r="DS85" s="282">
        <f t="shared" si="83"/>
        <v>0</v>
      </c>
      <c r="DT85" s="283">
        <f t="shared" si="84"/>
        <v>0</v>
      </c>
      <c r="DU85" s="284">
        <f t="shared" si="85"/>
        <v>0</v>
      </c>
      <c r="DV85" s="285">
        <f t="shared" si="86"/>
        <v>0</v>
      </c>
      <c r="DW85" s="4"/>
      <c r="DX85" s="4"/>
      <c r="DY85" s="167">
        <v>160</v>
      </c>
      <c r="DZ85" s="335"/>
      <c r="EA85" s="180"/>
      <c r="EB85" s="167">
        <v>160</v>
      </c>
      <c r="EC85" s="335"/>
      <c r="ED85" s="180"/>
      <c r="EE85" s="167">
        <v>160</v>
      </c>
      <c r="EF85" s="335"/>
      <c r="EG85" s="180"/>
      <c r="EH85" s="167">
        <v>160</v>
      </c>
      <c r="EI85" s="335"/>
      <c r="EJ85" s="180"/>
      <c r="EK85" s="167">
        <v>160</v>
      </c>
      <c r="EL85" s="335"/>
      <c r="EM85" s="180"/>
      <c r="EN85" s="167">
        <v>160</v>
      </c>
      <c r="EO85" s="335"/>
      <c r="EP85" s="180"/>
      <c r="EQ85" s="167">
        <v>160</v>
      </c>
      <c r="ER85" s="335"/>
      <c r="ES85" s="180"/>
      <c r="ET85" s="167">
        <v>160</v>
      </c>
      <c r="EU85" s="335"/>
      <c r="EV85" s="180"/>
      <c r="EW85" s="282">
        <f t="shared" si="87"/>
        <v>0</v>
      </c>
      <c r="EX85" s="283">
        <f t="shared" si="88"/>
        <v>0</v>
      </c>
      <c r="EY85" s="284">
        <f t="shared" si="89"/>
        <v>0</v>
      </c>
      <c r="EZ85" s="285">
        <f t="shared" si="90"/>
        <v>0</v>
      </c>
      <c r="FA85" s="4"/>
      <c r="FB85" s="4"/>
      <c r="FC85" s="167">
        <v>160</v>
      </c>
      <c r="FD85" s="335"/>
      <c r="FE85" s="180"/>
      <c r="FF85" s="167">
        <v>160</v>
      </c>
      <c r="FG85" s="335"/>
      <c r="FH85" s="180"/>
      <c r="FI85" s="167">
        <v>160</v>
      </c>
      <c r="FJ85" s="335"/>
      <c r="FK85" s="180"/>
      <c r="FL85" s="167">
        <v>160</v>
      </c>
      <c r="FM85" s="335"/>
      <c r="FN85" s="180"/>
      <c r="FO85" s="167">
        <v>160</v>
      </c>
      <c r="FP85" s="335"/>
      <c r="FQ85" s="180"/>
      <c r="FR85" s="167">
        <v>160</v>
      </c>
      <c r="FS85" s="335"/>
      <c r="FT85" s="180"/>
      <c r="FU85" s="167">
        <v>160</v>
      </c>
      <c r="FV85" s="335"/>
      <c r="FW85" s="180"/>
      <c r="FX85" s="167">
        <v>160</v>
      </c>
      <c r="FY85" s="335"/>
      <c r="FZ85" s="180"/>
      <c r="GA85" s="282">
        <f t="shared" si="91"/>
        <v>0</v>
      </c>
      <c r="GB85" s="283">
        <f t="shared" si="92"/>
        <v>0</v>
      </c>
      <c r="GC85" s="284">
        <f t="shared" si="93"/>
        <v>0</v>
      </c>
      <c r="GD85" s="285">
        <f t="shared" si="94"/>
        <v>0</v>
      </c>
      <c r="GE85" s="4"/>
      <c r="GF85" s="4"/>
      <c r="GG85" s="167">
        <v>160</v>
      </c>
      <c r="GH85" s="335"/>
      <c r="GI85" s="180"/>
      <c r="GJ85" s="167">
        <v>160</v>
      </c>
      <c r="GK85" s="335"/>
      <c r="GL85" s="180"/>
      <c r="GM85" s="167">
        <v>160</v>
      </c>
      <c r="GN85" s="335"/>
      <c r="GO85" s="180"/>
      <c r="GP85" s="167">
        <v>160</v>
      </c>
      <c r="GQ85" s="335"/>
      <c r="GR85" s="180"/>
      <c r="GS85" s="167">
        <v>160</v>
      </c>
      <c r="GT85" s="335"/>
      <c r="GU85" s="180"/>
      <c r="GV85" s="167">
        <v>160</v>
      </c>
      <c r="GW85" s="335"/>
      <c r="GX85" s="180"/>
      <c r="GY85" s="167">
        <v>160</v>
      </c>
      <c r="GZ85" s="335"/>
      <c r="HA85" s="180"/>
      <c r="HB85" s="167">
        <v>160</v>
      </c>
      <c r="HC85" s="335"/>
      <c r="HD85" s="180"/>
      <c r="HE85" s="282">
        <f t="shared" si="95"/>
        <v>0</v>
      </c>
      <c r="HF85" s="283">
        <f t="shared" si="96"/>
        <v>0</v>
      </c>
      <c r="HG85" s="284">
        <f t="shared" si="97"/>
        <v>0</v>
      </c>
      <c r="HH85" s="285">
        <f t="shared" si="98"/>
        <v>0</v>
      </c>
      <c r="HI85" s="4"/>
      <c r="HJ85" s="4"/>
      <c r="HK85" s="167">
        <v>160</v>
      </c>
      <c r="HL85" s="335"/>
      <c r="HM85" s="180"/>
      <c r="HN85" s="167">
        <v>160</v>
      </c>
      <c r="HO85" s="335"/>
      <c r="HP85" s="180"/>
      <c r="HQ85" s="167">
        <v>160</v>
      </c>
      <c r="HR85" s="335"/>
      <c r="HS85" s="180"/>
      <c r="HT85" s="167">
        <v>160</v>
      </c>
      <c r="HU85" s="335"/>
      <c r="HV85" s="180"/>
      <c r="HW85" s="167">
        <v>160</v>
      </c>
      <c r="HX85" s="335"/>
      <c r="HY85" s="180"/>
      <c r="HZ85" s="167">
        <v>160</v>
      </c>
      <c r="IA85" s="335"/>
      <c r="IB85" s="180"/>
      <c r="IC85" s="167">
        <v>160</v>
      </c>
      <c r="ID85" s="335"/>
      <c r="IE85" s="180"/>
      <c r="IF85" s="167">
        <v>160</v>
      </c>
      <c r="IG85" s="335"/>
      <c r="IH85" s="180"/>
      <c r="II85" s="282">
        <f t="shared" si="99"/>
        <v>0</v>
      </c>
      <c r="IJ85" s="283">
        <f t="shared" si="100"/>
        <v>0</v>
      </c>
      <c r="IK85" s="284">
        <f t="shared" si="101"/>
        <v>0</v>
      </c>
      <c r="IL85" s="285">
        <f t="shared" si="102"/>
        <v>0</v>
      </c>
      <c r="IM85" s="4"/>
      <c r="IN85" s="4"/>
      <c r="IO85" s="167">
        <v>160</v>
      </c>
      <c r="IP85" s="335"/>
      <c r="IQ85" s="180"/>
      <c r="IR85" s="167">
        <v>160</v>
      </c>
      <c r="IS85" s="335"/>
      <c r="IT85" s="180"/>
      <c r="IU85" s="167">
        <v>160</v>
      </c>
      <c r="IV85" s="335"/>
      <c r="IW85" s="180"/>
      <c r="IX85" s="167">
        <v>160</v>
      </c>
      <c r="IY85" s="335"/>
      <c r="IZ85" s="180"/>
      <c r="JA85" s="167">
        <v>160</v>
      </c>
      <c r="JB85" s="335"/>
      <c r="JC85" s="180"/>
      <c r="JD85" s="167">
        <v>160</v>
      </c>
      <c r="JE85" s="335"/>
      <c r="JF85" s="180"/>
      <c r="JG85" s="167">
        <v>160</v>
      </c>
      <c r="JH85" s="335"/>
      <c r="JI85" s="180"/>
      <c r="JJ85" s="167">
        <v>160</v>
      </c>
      <c r="JK85" s="335"/>
      <c r="JL85" s="180"/>
      <c r="JM85" s="282">
        <f t="shared" si="103"/>
        <v>0</v>
      </c>
      <c r="JN85" s="283">
        <f t="shared" si="104"/>
        <v>0</v>
      </c>
      <c r="JO85" s="284">
        <f t="shared" si="105"/>
        <v>0</v>
      </c>
      <c r="JP85" s="285">
        <f t="shared" si="106"/>
        <v>0</v>
      </c>
      <c r="JQ85" s="4"/>
      <c r="JR85" s="4"/>
      <c r="JS85" s="167">
        <v>160</v>
      </c>
      <c r="JT85" s="335"/>
      <c r="JU85" s="180"/>
      <c r="JV85" s="167">
        <v>160</v>
      </c>
      <c r="JW85" s="335"/>
      <c r="JX85" s="180"/>
      <c r="JY85" s="167">
        <v>160</v>
      </c>
      <c r="JZ85" s="335"/>
      <c r="KA85" s="180"/>
      <c r="KB85" s="167">
        <v>160</v>
      </c>
      <c r="KC85" s="335"/>
      <c r="KD85" s="180"/>
      <c r="KE85" s="167">
        <v>160</v>
      </c>
      <c r="KF85" s="335"/>
      <c r="KG85" s="180"/>
      <c r="KH85" s="167">
        <v>160</v>
      </c>
      <c r="KI85" s="335"/>
      <c r="KJ85" s="180"/>
      <c r="KK85" s="167">
        <v>160</v>
      </c>
      <c r="KL85" s="335"/>
      <c r="KM85" s="180"/>
      <c r="KN85" s="167">
        <v>160</v>
      </c>
      <c r="KO85" s="335"/>
      <c r="KP85" s="180"/>
      <c r="KQ85" s="282">
        <f t="shared" si="107"/>
        <v>0</v>
      </c>
      <c r="KR85" s="283">
        <f t="shared" si="108"/>
        <v>0</v>
      </c>
      <c r="KS85" s="284">
        <f t="shared" si="109"/>
        <v>0</v>
      </c>
      <c r="KT85" s="285">
        <f t="shared" si="110"/>
        <v>0</v>
      </c>
      <c r="KU85" s="4"/>
      <c r="KV85" s="4"/>
      <c r="KW85" s="287" t="s">
        <v>300</v>
      </c>
      <c r="KX85" s="365">
        <v>160</v>
      </c>
      <c r="KY85" s="335"/>
      <c r="KZ85" s="180"/>
      <c r="LA85" s="282">
        <f t="shared" si="111"/>
        <v>0</v>
      </c>
      <c r="LB85" s="285">
        <f t="shared" si="65"/>
        <v>0</v>
      </c>
      <c r="LC85" s="284">
        <f t="shared" si="112"/>
        <v>0</v>
      </c>
      <c r="LD85" s="285">
        <f t="shared" si="66"/>
        <v>0</v>
      </c>
      <c r="LE85" s="297"/>
      <c r="LF85" s="4"/>
      <c r="LG85" s="4"/>
      <c r="LH85" s="278">
        <f t="shared" si="67"/>
        <v>0</v>
      </c>
      <c r="LI85" s="279">
        <f t="shared" si="68"/>
        <v>0</v>
      </c>
      <c r="LJ85" s="284">
        <f t="shared" si="69"/>
        <v>0</v>
      </c>
      <c r="LK85" s="285">
        <f t="shared" si="70"/>
        <v>0</v>
      </c>
      <c r="LL85" s="280">
        <f t="shared" si="71"/>
        <v>0</v>
      </c>
      <c r="LM85" s="281">
        <f t="shared" si="72"/>
        <v>0</v>
      </c>
      <c r="LN85" s="284">
        <f t="shared" si="73"/>
        <v>0</v>
      </c>
      <c r="LO85" s="283">
        <f t="shared" si="74"/>
        <v>0</v>
      </c>
      <c r="LP85" s="420">
        <f t="shared" si="113"/>
        <v>0</v>
      </c>
      <c r="LQ85" s="382">
        <f t="shared" si="114"/>
        <v>0</v>
      </c>
      <c r="LR85" s="423" t="s">
        <v>343</v>
      </c>
      <c r="LS85" s="387" t="s">
        <v>343</v>
      </c>
      <c r="LT85" s="420">
        <f t="shared" si="115"/>
        <v>0</v>
      </c>
      <c r="LU85" s="382">
        <f t="shared" si="116"/>
        <v>0</v>
      </c>
      <c r="LX85" s="4"/>
    </row>
    <row r="86" spans="1:342" s="28" customFormat="1" ht="15" hidden="1" customHeight="1" x14ac:dyDescent="0.25">
      <c r="A86" s="26"/>
      <c r="B86" s="121"/>
      <c r="C86" s="604"/>
      <c r="D86" s="605"/>
      <c r="E86" s="609"/>
      <c r="F86" s="607"/>
      <c r="G86" s="608"/>
      <c r="H86" s="122"/>
      <c r="I86" s="115">
        <f>INT(ROUND(F86,2)*(IF(RIGHT(G86,1)="*",data!$J$3*H86+(IF(H86&gt;0, data!$K$3,0)),(IF(G86&gt;0,data!$J$3*RIGHT(G86,5)+data!$K$3,0)))))</f>
        <v>0</v>
      </c>
      <c r="J86" s="115"/>
      <c r="K86" s="560"/>
      <c r="L86" s="553"/>
      <c r="M86" s="115">
        <f>INT(ROUND(F86,2)*(IF(J86&gt;0,(IF(K86="ano",data!$J$6,0)),0)))</f>
        <v>0</v>
      </c>
      <c r="N86" s="117"/>
      <c r="O86" s="126"/>
      <c r="P86" s="26"/>
      <c r="Q86" s="119" t="str">
        <f t="shared" si="63"/>
        <v/>
      </c>
      <c r="R86" s="120" t="s">
        <v>343</v>
      </c>
      <c r="S86" s="391" t="str">
        <f t="shared" si="64"/>
        <v/>
      </c>
      <c r="V86" s="26">
        <f>IF(OR(G86=data!$I$18,G86=data!$I$19,G86=data!$I$20,G86=data!$I$21,G86=data!$I$22,G86=data!$I$23,G86=data!$I$24,G86=data!$I$25,G86=data!$I$26,G86=data!$I$27,G86=data!$I$28,G86=data!$I$29,G86=data!$I$30,G86=data!$I$31,G86=data!$I$32,G86=data!$I$33,G86=data!$I$34,G86=data!$I$35,G86=data!$I$36,G86=data!$I$37,G86=data!$I$38,G86=data!$I$39,G86=data!$I$40,G86=data!$I$41,G86=data!$I$42,G86=data!$I$43,G86=data!$I$44),1,0)</f>
        <v>0</v>
      </c>
      <c r="W86" s="26"/>
      <c r="X86" s="176" t="s">
        <v>300</v>
      </c>
      <c r="Y86" s="10"/>
      <c r="Z86" s="10"/>
      <c r="AA86" s="578">
        <v>160</v>
      </c>
      <c r="AB86" s="579"/>
      <c r="AC86" s="580"/>
      <c r="AD86" s="578">
        <v>160</v>
      </c>
      <c r="AE86" s="579"/>
      <c r="AF86" s="580"/>
      <c r="AG86" s="578">
        <v>160</v>
      </c>
      <c r="AH86" s="579"/>
      <c r="AI86" s="580"/>
      <c r="AJ86" s="578">
        <v>160</v>
      </c>
      <c r="AK86" s="579"/>
      <c r="AL86" s="580"/>
      <c r="AM86" s="578">
        <v>160</v>
      </c>
      <c r="AN86" s="579"/>
      <c r="AO86" s="580"/>
      <c r="AP86" s="578">
        <v>160</v>
      </c>
      <c r="AQ86" s="579"/>
      <c r="AR86" s="580"/>
      <c r="AS86" s="578">
        <v>160</v>
      </c>
      <c r="AT86" s="579"/>
      <c r="AU86" s="580"/>
      <c r="AV86" s="578">
        <v>160</v>
      </c>
      <c r="AW86" s="579"/>
      <c r="AX86" s="580"/>
      <c r="AY86" s="578">
        <v>160</v>
      </c>
      <c r="AZ86" s="579"/>
      <c r="BA86" s="580"/>
      <c r="BB86" s="578">
        <v>160</v>
      </c>
      <c r="BC86" s="579"/>
      <c r="BD86" s="580"/>
      <c r="BE86" s="578">
        <v>160</v>
      </c>
      <c r="BF86" s="579"/>
      <c r="BG86" s="580"/>
      <c r="BH86" s="578">
        <v>160</v>
      </c>
      <c r="BI86" s="579"/>
      <c r="BJ86" s="580"/>
      <c r="BK86" s="374">
        <f t="shared" si="75"/>
        <v>0</v>
      </c>
      <c r="BL86" s="285">
        <f t="shared" si="76"/>
        <v>0</v>
      </c>
      <c r="BM86" s="284">
        <f t="shared" si="77"/>
        <v>0</v>
      </c>
      <c r="BN86" s="285">
        <f t="shared" si="78"/>
        <v>0</v>
      </c>
      <c r="BO86" s="23"/>
      <c r="BP86" s="23"/>
      <c r="BQ86" s="177">
        <v>160</v>
      </c>
      <c r="BR86" s="591"/>
      <c r="BS86" s="178"/>
      <c r="BT86" s="177">
        <v>160</v>
      </c>
      <c r="BU86" s="591"/>
      <c r="BV86" s="178"/>
      <c r="BW86" s="177">
        <v>160</v>
      </c>
      <c r="BX86" s="591"/>
      <c r="BY86" s="178"/>
      <c r="BZ86" s="177">
        <v>160</v>
      </c>
      <c r="CA86" s="591"/>
      <c r="CB86" s="178"/>
      <c r="CC86" s="177">
        <v>160</v>
      </c>
      <c r="CD86" s="591"/>
      <c r="CE86" s="178"/>
      <c r="CF86" s="177">
        <v>160</v>
      </c>
      <c r="CG86" s="591"/>
      <c r="CH86" s="178"/>
      <c r="CI86" s="177">
        <v>160</v>
      </c>
      <c r="CJ86" s="591"/>
      <c r="CK86" s="178"/>
      <c r="CL86" s="177">
        <v>160</v>
      </c>
      <c r="CM86" s="591"/>
      <c r="CN86" s="178"/>
      <c r="CO86" s="282">
        <f t="shared" si="79"/>
        <v>0</v>
      </c>
      <c r="CP86" s="283">
        <f t="shared" si="80"/>
        <v>0</v>
      </c>
      <c r="CQ86" s="284">
        <f t="shared" si="81"/>
        <v>0</v>
      </c>
      <c r="CR86" s="285">
        <f t="shared" si="82"/>
        <v>0</v>
      </c>
      <c r="CS86" s="23"/>
      <c r="CT86" s="23"/>
      <c r="CU86" s="177">
        <v>160</v>
      </c>
      <c r="CV86" s="591"/>
      <c r="CW86" s="178"/>
      <c r="CX86" s="177">
        <v>160</v>
      </c>
      <c r="CY86" s="591"/>
      <c r="CZ86" s="178"/>
      <c r="DA86" s="177">
        <v>160</v>
      </c>
      <c r="DB86" s="591"/>
      <c r="DC86" s="178"/>
      <c r="DD86" s="177">
        <v>160</v>
      </c>
      <c r="DE86" s="591"/>
      <c r="DF86" s="178"/>
      <c r="DG86" s="177">
        <v>160</v>
      </c>
      <c r="DH86" s="591"/>
      <c r="DI86" s="178"/>
      <c r="DJ86" s="177">
        <v>160</v>
      </c>
      <c r="DK86" s="591"/>
      <c r="DL86" s="178"/>
      <c r="DM86" s="177">
        <v>160</v>
      </c>
      <c r="DN86" s="591"/>
      <c r="DO86" s="178"/>
      <c r="DP86" s="177">
        <v>160</v>
      </c>
      <c r="DQ86" s="591"/>
      <c r="DR86" s="178"/>
      <c r="DS86" s="282">
        <f t="shared" si="83"/>
        <v>0</v>
      </c>
      <c r="DT86" s="283">
        <f t="shared" si="84"/>
        <v>0</v>
      </c>
      <c r="DU86" s="284">
        <f t="shared" si="85"/>
        <v>0</v>
      </c>
      <c r="DV86" s="285">
        <f t="shared" si="86"/>
        <v>0</v>
      </c>
      <c r="DW86" s="23"/>
      <c r="DX86" s="23"/>
      <c r="DY86" s="177">
        <v>160</v>
      </c>
      <c r="DZ86" s="591"/>
      <c r="EA86" s="178"/>
      <c r="EB86" s="177">
        <v>160</v>
      </c>
      <c r="EC86" s="591"/>
      <c r="ED86" s="178"/>
      <c r="EE86" s="177">
        <v>160</v>
      </c>
      <c r="EF86" s="591"/>
      <c r="EG86" s="178"/>
      <c r="EH86" s="177">
        <v>160</v>
      </c>
      <c r="EI86" s="591"/>
      <c r="EJ86" s="178"/>
      <c r="EK86" s="177">
        <v>160</v>
      </c>
      <c r="EL86" s="591"/>
      <c r="EM86" s="178"/>
      <c r="EN86" s="177">
        <v>160</v>
      </c>
      <c r="EO86" s="591"/>
      <c r="EP86" s="178"/>
      <c r="EQ86" s="177">
        <v>160</v>
      </c>
      <c r="ER86" s="591"/>
      <c r="ES86" s="178"/>
      <c r="ET86" s="177">
        <v>160</v>
      </c>
      <c r="EU86" s="591"/>
      <c r="EV86" s="178"/>
      <c r="EW86" s="282">
        <f t="shared" si="87"/>
        <v>0</v>
      </c>
      <c r="EX86" s="283">
        <f t="shared" si="88"/>
        <v>0</v>
      </c>
      <c r="EY86" s="284">
        <f t="shared" si="89"/>
        <v>0</v>
      </c>
      <c r="EZ86" s="285">
        <f t="shared" si="90"/>
        <v>0</v>
      </c>
      <c r="FA86" s="23"/>
      <c r="FB86" s="23"/>
      <c r="FC86" s="177">
        <v>160</v>
      </c>
      <c r="FD86" s="591"/>
      <c r="FE86" s="178"/>
      <c r="FF86" s="177">
        <v>160</v>
      </c>
      <c r="FG86" s="591"/>
      <c r="FH86" s="178"/>
      <c r="FI86" s="177">
        <v>160</v>
      </c>
      <c r="FJ86" s="591"/>
      <c r="FK86" s="178"/>
      <c r="FL86" s="177">
        <v>160</v>
      </c>
      <c r="FM86" s="591"/>
      <c r="FN86" s="178"/>
      <c r="FO86" s="177">
        <v>160</v>
      </c>
      <c r="FP86" s="591"/>
      <c r="FQ86" s="178"/>
      <c r="FR86" s="177">
        <v>160</v>
      </c>
      <c r="FS86" s="591"/>
      <c r="FT86" s="178"/>
      <c r="FU86" s="177">
        <v>160</v>
      </c>
      <c r="FV86" s="591"/>
      <c r="FW86" s="178"/>
      <c r="FX86" s="177">
        <v>160</v>
      </c>
      <c r="FY86" s="591"/>
      <c r="FZ86" s="178"/>
      <c r="GA86" s="282">
        <f t="shared" si="91"/>
        <v>0</v>
      </c>
      <c r="GB86" s="283">
        <f t="shared" si="92"/>
        <v>0</v>
      </c>
      <c r="GC86" s="284">
        <f t="shared" si="93"/>
        <v>0</v>
      </c>
      <c r="GD86" s="285">
        <f t="shared" si="94"/>
        <v>0</v>
      </c>
      <c r="GE86" s="23"/>
      <c r="GF86" s="23"/>
      <c r="GG86" s="177">
        <v>160</v>
      </c>
      <c r="GH86" s="591"/>
      <c r="GI86" s="178"/>
      <c r="GJ86" s="177">
        <v>160</v>
      </c>
      <c r="GK86" s="591"/>
      <c r="GL86" s="178"/>
      <c r="GM86" s="177">
        <v>160</v>
      </c>
      <c r="GN86" s="591"/>
      <c r="GO86" s="178"/>
      <c r="GP86" s="177">
        <v>160</v>
      </c>
      <c r="GQ86" s="591"/>
      <c r="GR86" s="178"/>
      <c r="GS86" s="177">
        <v>160</v>
      </c>
      <c r="GT86" s="591"/>
      <c r="GU86" s="178"/>
      <c r="GV86" s="177">
        <v>160</v>
      </c>
      <c r="GW86" s="591"/>
      <c r="GX86" s="178"/>
      <c r="GY86" s="177">
        <v>160</v>
      </c>
      <c r="GZ86" s="591"/>
      <c r="HA86" s="178"/>
      <c r="HB86" s="177">
        <v>160</v>
      </c>
      <c r="HC86" s="591"/>
      <c r="HD86" s="178"/>
      <c r="HE86" s="282">
        <f t="shared" si="95"/>
        <v>0</v>
      </c>
      <c r="HF86" s="283">
        <f t="shared" si="96"/>
        <v>0</v>
      </c>
      <c r="HG86" s="284">
        <f t="shared" si="97"/>
        <v>0</v>
      </c>
      <c r="HH86" s="285">
        <f t="shared" si="98"/>
        <v>0</v>
      </c>
      <c r="HI86" s="23"/>
      <c r="HJ86" s="23"/>
      <c r="HK86" s="177">
        <v>160</v>
      </c>
      <c r="HL86" s="591"/>
      <c r="HM86" s="178"/>
      <c r="HN86" s="177">
        <v>160</v>
      </c>
      <c r="HO86" s="591"/>
      <c r="HP86" s="178"/>
      <c r="HQ86" s="177">
        <v>160</v>
      </c>
      <c r="HR86" s="591"/>
      <c r="HS86" s="178"/>
      <c r="HT86" s="177">
        <v>160</v>
      </c>
      <c r="HU86" s="591"/>
      <c r="HV86" s="178"/>
      <c r="HW86" s="177">
        <v>160</v>
      </c>
      <c r="HX86" s="591"/>
      <c r="HY86" s="178"/>
      <c r="HZ86" s="177">
        <v>160</v>
      </c>
      <c r="IA86" s="591"/>
      <c r="IB86" s="178"/>
      <c r="IC86" s="177">
        <v>160</v>
      </c>
      <c r="ID86" s="591"/>
      <c r="IE86" s="178"/>
      <c r="IF86" s="177">
        <v>160</v>
      </c>
      <c r="IG86" s="591"/>
      <c r="IH86" s="178"/>
      <c r="II86" s="282">
        <f t="shared" si="99"/>
        <v>0</v>
      </c>
      <c r="IJ86" s="283">
        <f t="shared" si="100"/>
        <v>0</v>
      </c>
      <c r="IK86" s="284">
        <f t="shared" si="101"/>
        <v>0</v>
      </c>
      <c r="IL86" s="285">
        <f t="shared" si="102"/>
        <v>0</v>
      </c>
      <c r="IM86" s="23"/>
      <c r="IN86" s="23"/>
      <c r="IO86" s="177">
        <v>160</v>
      </c>
      <c r="IP86" s="591"/>
      <c r="IQ86" s="178"/>
      <c r="IR86" s="177">
        <v>160</v>
      </c>
      <c r="IS86" s="591"/>
      <c r="IT86" s="178"/>
      <c r="IU86" s="177">
        <v>160</v>
      </c>
      <c r="IV86" s="591"/>
      <c r="IW86" s="178"/>
      <c r="IX86" s="177">
        <v>160</v>
      </c>
      <c r="IY86" s="591"/>
      <c r="IZ86" s="178"/>
      <c r="JA86" s="177">
        <v>160</v>
      </c>
      <c r="JB86" s="591"/>
      <c r="JC86" s="178"/>
      <c r="JD86" s="177">
        <v>160</v>
      </c>
      <c r="JE86" s="591"/>
      <c r="JF86" s="178"/>
      <c r="JG86" s="177">
        <v>160</v>
      </c>
      <c r="JH86" s="591"/>
      <c r="JI86" s="178"/>
      <c r="JJ86" s="177">
        <v>160</v>
      </c>
      <c r="JK86" s="591"/>
      <c r="JL86" s="178"/>
      <c r="JM86" s="282">
        <f t="shared" si="103"/>
        <v>0</v>
      </c>
      <c r="JN86" s="283">
        <f t="shared" si="104"/>
        <v>0</v>
      </c>
      <c r="JO86" s="284">
        <f t="shared" si="105"/>
        <v>0</v>
      </c>
      <c r="JP86" s="285">
        <f t="shared" si="106"/>
        <v>0</v>
      </c>
      <c r="JQ86" s="23"/>
      <c r="JR86" s="23"/>
      <c r="JS86" s="177">
        <v>160</v>
      </c>
      <c r="JT86" s="591"/>
      <c r="JU86" s="178"/>
      <c r="JV86" s="177">
        <v>160</v>
      </c>
      <c r="JW86" s="591"/>
      <c r="JX86" s="178"/>
      <c r="JY86" s="177">
        <v>160</v>
      </c>
      <c r="JZ86" s="591"/>
      <c r="KA86" s="178"/>
      <c r="KB86" s="177">
        <v>160</v>
      </c>
      <c r="KC86" s="591"/>
      <c r="KD86" s="178"/>
      <c r="KE86" s="177">
        <v>160</v>
      </c>
      <c r="KF86" s="591"/>
      <c r="KG86" s="178"/>
      <c r="KH86" s="177">
        <v>160</v>
      </c>
      <c r="KI86" s="591"/>
      <c r="KJ86" s="178"/>
      <c r="KK86" s="177">
        <v>160</v>
      </c>
      <c r="KL86" s="591"/>
      <c r="KM86" s="178"/>
      <c r="KN86" s="177">
        <v>160</v>
      </c>
      <c r="KO86" s="591"/>
      <c r="KP86" s="178"/>
      <c r="KQ86" s="282">
        <f t="shared" si="107"/>
        <v>0</v>
      </c>
      <c r="KR86" s="283">
        <f t="shared" si="108"/>
        <v>0</v>
      </c>
      <c r="KS86" s="284">
        <f t="shared" si="109"/>
        <v>0</v>
      </c>
      <c r="KT86" s="285">
        <f t="shared" si="110"/>
        <v>0</v>
      </c>
      <c r="KU86" s="23"/>
      <c r="KV86" s="23"/>
      <c r="KW86" s="589" t="s">
        <v>300</v>
      </c>
      <c r="KX86" s="595">
        <v>160</v>
      </c>
      <c r="KY86" s="591"/>
      <c r="KZ86" s="178"/>
      <c r="LA86" s="282">
        <f t="shared" si="111"/>
        <v>0</v>
      </c>
      <c r="LB86" s="285">
        <f t="shared" si="65"/>
        <v>0</v>
      </c>
      <c r="LC86" s="284">
        <f t="shared" si="112"/>
        <v>0</v>
      </c>
      <c r="LD86" s="285">
        <f t="shared" si="66"/>
        <v>0</v>
      </c>
      <c r="LE86" s="592"/>
      <c r="LF86" s="23"/>
      <c r="LG86" s="23"/>
      <c r="LH86" s="278">
        <f t="shared" si="67"/>
        <v>0</v>
      </c>
      <c r="LI86" s="279">
        <f t="shared" si="68"/>
        <v>0</v>
      </c>
      <c r="LJ86" s="284">
        <f t="shared" si="69"/>
        <v>0</v>
      </c>
      <c r="LK86" s="285">
        <f t="shared" si="70"/>
        <v>0</v>
      </c>
      <c r="LL86" s="280">
        <f t="shared" si="71"/>
        <v>0</v>
      </c>
      <c r="LM86" s="281">
        <f t="shared" si="72"/>
        <v>0</v>
      </c>
      <c r="LN86" s="284">
        <f t="shared" si="73"/>
        <v>0</v>
      </c>
      <c r="LO86" s="283">
        <f t="shared" si="74"/>
        <v>0</v>
      </c>
      <c r="LP86" s="420">
        <f t="shared" si="113"/>
        <v>0</v>
      </c>
      <c r="LQ86" s="382">
        <f t="shared" si="114"/>
        <v>0</v>
      </c>
      <c r="LR86" s="423" t="s">
        <v>343</v>
      </c>
      <c r="LS86" s="387" t="s">
        <v>343</v>
      </c>
      <c r="LT86" s="420">
        <f t="shared" si="115"/>
        <v>0</v>
      </c>
      <c r="LU86" s="382">
        <f t="shared" si="116"/>
        <v>0</v>
      </c>
      <c r="LV86" s="26"/>
      <c r="LW86" s="26"/>
      <c r="LX86" s="23"/>
      <c r="MD86" s="26"/>
    </row>
    <row r="87" spans="1:342" s="26" customFormat="1" ht="16.5" customHeight="1" x14ac:dyDescent="0.25">
      <c r="B87" s="121" t="s">
        <v>50</v>
      </c>
      <c r="C87" s="1064"/>
      <c r="D87" s="1065"/>
      <c r="E87" s="327"/>
      <c r="F87" s="328"/>
      <c r="G87" s="329"/>
      <c r="H87" s="125"/>
      <c r="I87" s="115">
        <f>INT(ROUND(F87,2)*(IF(RIGHT(G87,1)="*",data!$J$3*H87+(IF(H87&gt;0, data!$K$3,0)),(IF(G87&gt;0,data!$J$3*RIGHT(G87,5)+data!$K$3,0)))))</f>
        <v>0</v>
      </c>
      <c r="J87" s="115">
        <f>IF(E87&gt;0,I87*E87,0)</f>
        <v>0</v>
      </c>
      <c r="K87" s="323"/>
      <c r="L87" s="322"/>
      <c r="M87" s="115">
        <f>INT(ROUND(F87,2)*(IF(J87&gt;0,(IF(K87="ano",data!$J$6,0)),0)))</f>
        <v>0</v>
      </c>
      <c r="N87" s="117">
        <f>IF(L87&gt;E87,M87*E87,M87*L87)</f>
        <v>0</v>
      </c>
      <c r="O87" s="126">
        <f>J87+N87</f>
        <v>0</v>
      </c>
      <c r="Q87" s="119" t="str">
        <f t="shared" si="63"/>
        <v/>
      </c>
      <c r="R87" s="120" t="s">
        <v>343</v>
      </c>
      <c r="S87" s="391" t="str">
        <f t="shared" si="64"/>
        <v/>
      </c>
      <c r="T87" s="26">
        <f>IF(O87&gt;0,IF(ISTEXT(C87)=TRUE,0,1),0)</f>
        <v>0</v>
      </c>
      <c r="U87" s="26">
        <f>IF(H87&gt;0,IF(RIGHT(G87,1)="*",0,1),0)</f>
        <v>0</v>
      </c>
      <c r="V87" s="26">
        <f>IF(OR(G87=data!$I$18,G87=data!$I$19,G87=data!$I$20,G87=data!$I$21,G87=data!$I$22,G87=data!$I$23,G87=data!$I$24,G87=data!$I$25,G87=data!$I$26,G87=data!$I$27,G87=data!$I$28,G87=data!$I$29,G87=data!$I$30,G87=data!$I$31,G87=data!$I$32,G87=data!$I$33,G87=data!$I$34,G87=data!$I$35,G87=data!$I$36,G87=data!$I$37,G87=data!$I$38,G87=data!$I$39,G87=data!$I$40,G87=data!$I$41,G87=data!$I$42,G87=data!$I$43,G87=data!$I$44),1,0)</f>
        <v>0</v>
      </c>
      <c r="X87" s="179" t="s">
        <v>300</v>
      </c>
      <c r="Y87" s="10"/>
      <c r="Z87" s="10"/>
      <c r="AA87" s="171">
        <v>160</v>
      </c>
      <c r="AB87" s="336"/>
      <c r="AC87" s="227"/>
      <c r="AD87" s="171">
        <v>160</v>
      </c>
      <c r="AE87" s="336"/>
      <c r="AF87" s="227"/>
      <c r="AG87" s="171">
        <v>160</v>
      </c>
      <c r="AH87" s="336"/>
      <c r="AI87" s="227"/>
      <c r="AJ87" s="171">
        <v>160</v>
      </c>
      <c r="AK87" s="336"/>
      <c r="AL87" s="227"/>
      <c r="AM87" s="171">
        <v>160</v>
      </c>
      <c r="AN87" s="336"/>
      <c r="AO87" s="227"/>
      <c r="AP87" s="171">
        <v>160</v>
      </c>
      <c r="AQ87" s="336"/>
      <c r="AR87" s="227"/>
      <c r="AS87" s="171">
        <v>160</v>
      </c>
      <c r="AT87" s="336"/>
      <c r="AU87" s="227"/>
      <c r="AV87" s="171">
        <v>160</v>
      </c>
      <c r="AW87" s="336"/>
      <c r="AX87" s="227"/>
      <c r="AY87" s="171">
        <v>160</v>
      </c>
      <c r="AZ87" s="336"/>
      <c r="BA87" s="227"/>
      <c r="BB87" s="171">
        <v>160</v>
      </c>
      <c r="BC87" s="336"/>
      <c r="BD87" s="227"/>
      <c r="BE87" s="171">
        <v>160</v>
      </c>
      <c r="BF87" s="336"/>
      <c r="BG87" s="227"/>
      <c r="BH87" s="171">
        <v>160</v>
      </c>
      <c r="BI87" s="336"/>
      <c r="BJ87" s="227"/>
      <c r="BK87" s="374">
        <f t="shared" si="75"/>
        <v>0</v>
      </c>
      <c r="BL87" s="285">
        <f t="shared" si="76"/>
        <v>0</v>
      </c>
      <c r="BM87" s="284">
        <f t="shared" si="77"/>
        <v>0</v>
      </c>
      <c r="BN87" s="285">
        <f t="shared" si="78"/>
        <v>0</v>
      </c>
      <c r="BO87" s="4"/>
      <c r="BP87" s="4"/>
      <c r="BQ87" s="167">
        <v>160</v>
      </c>
      <c r="BR87" s="335"/>
      <c r="BS87" s="180"/>
      <c r="BT87" s="167">
        <v>160</v>
      </c>
      <c r="BU87" s="335"/>
      <c r="BV87" s="180"/>
      <c r="BW87" s="167">
        <v>160</v>
      </c>
      <c r="BX87" s="335"/>
      <c r="BY87" s="180"/>
      <c r="BZ87" s="167">
        <v>160</v>
      </c>
      <c r="CA87" s="335"/>
      <c r="CB87" s="180"/>
      <c r="CC87" s="167">
        <v>160</v>
      </c>
      <c r="CD87" s="335"/>
      <c r="CE87" s="180"/>
      <c r="CF87" s="167">
        <v>160</v>
      </c>
      <c r="CG87" s="335"/>
      <c r="CH87" s="180"/>
      <c r="CI87" s="167">
        <v>160</v>
      </c>
      <c r="CJ87" s="335"/>
      <c r="CK87" s="180"/>
      <c r="CL87" s="167">
        <v>160</v>
      </c>
      <c r="CM87" s="335"/>
      <c r="CN87" s="180"/>
      <c r="CO87" s="282">
        <f t="shared" si="79"/>
        <v>0</v>
      </c>
      <c r="CP87" s="283">
        <f t="shared" si="80"/>
        <v>0</v>
      </c>
      <c r="CQ87" s="284">
        <f t="shared" si="81"/>
        <v>0</v>
      </c>
      <c r="CR87" s="285">
        <f t="shared" si="82"/>
        <v>0</v>
      </c>
      <c r="CS87" s="4"/>
      <c r="CT87" s="4"/>
      <c r="CU87" s="167">
        <v>160</v>
      </c>
      <c r="CV87" s="335"/>
      <c r="CW87" s="180"/>
      <c r="CX87" s="167">
        <v>160</v>
      </c>
      <c r="CY87" s="335"/>
      <c r="CZ87" s="180"/>
      <c r="DA87" s="167">
        <v>160</v>
      </c>
      <c r="DB87" s="335"/>
      <c r="DC87" s="180"/>
      <c r="DD87" s="167">
        <v>160</v>
      </c>
      <c r="DE87" s="335"/>
      <c r="DF87" s="180"/>
      <c r="DG87" s="167">
        <v>160</v>
      </c>
      <c r="DH87" s="335"/>
      <c r="DI87" s="180"/>
      <c r="DJ87" s="167">
        <v>160</v>
      </c>
      <c r="DK87" s="335"/>
      <c r="DL87" s="180"/>
      <c r="DM87" s="167">
        <v>160</v>
      </c>
      <c r="DN87" s="335"/>
      <c r="DO87" s="180"/>
      <c r="DP87" s="167">
        <v>160</v>
      </c>
      <c r="DQ87" s="335"/>
      <c r="DR87" s="180"/>
      <c r="DS87" s="282">
        <f t="shared" si="83"/>
        <v>0</v>
      </c>
      <c r="DT87" s="283">
        <f t="shared" si="84"/>
        <v>0</v>
      </c>
      <c r="DU87" s="284">
        <f t="shared" si="85"/>
        <v>0</v>
      </c>
      <c r="DV87" s="285">
        <f t="shared" si="86"/>
        <v>0</v>
      </c>
      <c r="DW87" s="4"/>
      <c r="DX87" s="4"/>
      <c r="DY87" s="167">
        <v>160</v>
      </c>
      <c r="DZ87" s="335"/>
      <c r="EA87" s="180"/>
      <c r="EB87" s="167">
        <v>160</v>
      </c>
      <c r="EC87" s="335"/>
      <c r="ED87" s="180"/>
      <c r="EE87" s="167">
        <v>160</v>
      </c>
      <c r="EF87" s="335"/>
      <c r="EG87" s="180"/>
      <c r="EH87" s="167">
        <v>160</v>
      </c>
      <c r="EI87" s="335"/>
      <c r="EJ87" s="180"/>
      <c r="EK87" s="167">
        <v>160</v>
      </c>
      <c r="EL87" s="335"/>
      <c r="EM87" s="180"/>
      <c r="EN87" s="167">
        <v>160</v>
      </c>
      <c r="EO87" s="335"/>
      <c r="EP87" s="180"/>
      <c r="EQ87" s="167">
        <v>160</v>
      </c>
      <c r="ER87" s="335"/>
      <c r="ES87" s="180"/>
      <c r="ET87" s="167">
        <v>160</v>
      </c>
      <c r="EU87" s="335"/>
      <c r="EV87" s="180"/>
      <c r="EW87" s="282">
        <f t="shared" si="87"/>
        <v>0</v>
      </c>
      <c r="EX87" s="283">
        <f t="shared" si="88"/>
        <v>0</v>
      </c>
      <c r="EY87" s="284">
        <f t="shared" si="89"/>
        <v>0</v>
      </c>
      <c r="EZ87" s="285">
        <f t="shared" si="90"/>
        <v>0</v>
      </c>
      <c r="FA87" s="4"/>
      <c r="FB87" s="4"/>
      <c r="FC87" s="167">
        <v>160</v>
      </c>
      <c r="FD87" s="335"/>
      <c r="FE87" s="180"/>
      <c r="FF87" s="167">
        <v>160</v>
      </c>
      <c r="FG87" s="335"/>
      <c r="FH87" s="180"/>
      <c r="FI87" s="167">
        <v>160</v>
      </c>
      <c r="FJ87" s="335"/>
      <c r="FK87" s="180"/>
      <c r="FL87" s="167">
        <v>160</v>
      </c>
      <c r="FM87" s="335"/>
      <c r="FN87" s="180"/>
      <c r="FO87" s="167">
        <v>160</v>
      </c>
      <c r="FP87" s="335"/>
      <c r="FQ87" s="180"/>
      <c r="FR87" s="167">
        <v>160</v>
      </c>
      <c r="FS87" s="335"/>
      <c r="FT87" s="180"/>
      <c r="FU87" s="167">
        <v>160</v>
      </c>
      <c r="FV87" s="335"/>
      <c r="FW87" s="180"/>
      <c r="FX87" s="167">
        <v>160</v>
      </c>
      <c r="FY87" s="335"/>
      <c r="FZ87" s="180"/>
      <c r="GA87" s="282">
        <f t="shared" si="91"/>
        <v>0</v>
      </c>
      <c r="GB87" s="283">
        <f t="shared" si="92"/>
        <v>0</v>
      </c>
      <c r="GC87" s="284">
        <f t="shared" si="93"/>
        <v>0</v>
      </c>
      <c r="GD87" s="285">
        <f t="shared" si="94"/>
        <v>0</v>
      </c>
      <c r="GE87" s="4"/>
      <c r="GF87" s="4"/>
      <c r="GG87" s="167">
        <v>160</v>
      </c>
      <c r="GH87" s="335"/>
      <c r="GI87" s="180"/>
      <c r="GJ87" s="167">
        <v>160</v>
      </c>
      <c r="GK87" s="335"/>
      <c r="GL87" s="180"/>
      <c r="GM87" s="167">
        <v>160</v>
      </c>
      <c r="GN87" s="335"/>
      <c r="GO87" s="180"/>
      <c r="GP87" s="167">
        <v>160</v>
      </c>
      <c r="GQ87" s="335"/>
      <c r="GR87" s="180"/>
      <c r="GS87" s="167">
        <v>160</v>
      </c>
      <c r="GT87" s="335"/>
      <c r="GU87" s="180"/>
      <c r="GV87" s="167">
        <v>160</v>
      </c>
      <c r="GW87" s="335"/>
      <c r="GX87" s="180"/>
      <c r="GY87" s="167">
        <v>160</v>
      </c>
      <c r="GZ87" s="335"/>
      <c r="HA87" s="180"/>
      <c r="HB87" s="167">
        <v>160</v>
      </c>
      <c r="HC87" s="335"/>
      <c r="HD87" s="180"/>
      <c r="HE87" s="282">
        <f t="shared" si="95"/>
        <v>0</v>
      </c>
      <c r="HF87" s="283">
        <f t="shared" si="96"/>
        <v>0</v>
      </c>
      <c r="HG87" s="284">
        <f t="shared" si="97"/>
        <v>0</v>
      </c>
      <c r="HH87" s="285">
        <f t="shared" si="98"/>
        <v>0</v>
      </c>
      <c r="HI87" s="4"/>
      <c r="HJ87" s="4"/>
      <c r="HK87" s="167">
        <v>160</v>
      </c>
      <c r="HL87" s="335"/>
      <c r="HM87" s="180"/>
      <c r="HN87" s="167">
        <v>160</v>
      </c>
      <c r="HO87" s="335"/>
      <c r="HP87" s="180"/>
      <c r="HQ87" s="167">
        <v>160</v>
      </c>
      <c r="HR87" s="335"/>
      <c r="HS87" s="180"/>
      <c r="HT87" s="167">
        <v>160</v>
      </c>
      <c r="HU87" s="335"/>
      <c r="HV87" s="180"/>
      <c r="HW87" s="167">
        <v>160</v>
      </c>
      <c r="HX87" s="335"/>
      <c r="HY87" s="180"/>
      <c r="HZ87" s="167">
        <v>160</v>
      </c>
      <c r="IA87" s="335"/>
      <c r="IB87" s="180"/>
      <c r="IC87" s="167">
        <v>160</v>
      </c>
      <c r="ID87" s="335"/>
      <c r="IE87" s="180"/>
      <c r="IF87" s="167">
        <v>160</v>
      </c>
      <c r="IG87" s="335"/>
      <c r="IH87" s="180"/>
      <c r="II87" s="282">
        <f t="shared" si="99"/>
        <v>0</v>
      </c>
      <c r="IJ87" s="283">
        <f t="shared" si="100"/>
        <v>0</v>
      </c>
      <c r="IK87" s="284">
        <f t="shared" si="101"/>
        <v>0</v>
      </c>
      <c r="IL87" s="285">
        <f t="shared" si="102"/>
        <v>0</v>
      </c>
      <c r="IM87" s="4"/>
      <c r="IN87" s="4"/>
      <c r="IO87" s="167">
        <v>160</v>
      </c>
      <c r="IP87" s="335"/>
      <c r="IQ87" s="180"/>
      <c r="IR87" s="167">
        <v>160</v>
      </c>
      <c r="IS87" s="335"/>
      <c r="IT87" s="180"/>
      <c r="IU87" s="167">
        <v>160</v>
      </c>
      <c r="IV87" s="335"/>
      <c r="IW87" s="180"/>
      <c r="IX87" s="167">
        <v>160</v>
      </c>
      <c r="IY87" s="335"/>
      <c r="IZ87" s="180"/>
      <c r="JA87" s="167">
        <v>160</v>
      </c>
      <c r="JB87" s="335"/>
      <c r="JC87" s="180"/>
      <c r="JD87" s="167">
        <v>160</v>
      </c>
      <c r="JE87" s="335"/>
      <c r="JF87" s="180"/>
      <c r="JG87" s="167">
        <v>160</v>
      </c>
      <c r="JH87" s="335"/>
      <c r="JI87" s="180"/>
      <c r="JJ87" s="167">
        <v>160</v>
      </c>
      <c r="JK87" s="335"/>
      <c r="JL87" s="180"/>
      <c r="JM87" s="282">
        <f t="shared" si="103"/>
        <v>0</v>
      </c>
      <c r="JN87" s="283">
        <f t="shared" si="104"/>
        <v>0</v>
      </c>
      <c r="JO87" s="284">
        <f t="shared" si="105"/>
        <v>0</v>
      </c>
      <c r="JP87" s="285">
        <f t="shared" si="106"/>
        <v>0</v>
      </c>
      <c r="JQ87" s="4"/>
      <c r="JR87" s="4"/>
      <c r="JS87" s="167">
        <v>160</v>
      </c>
      <c r="JT87" s="335"/>
      <c r="JU87" s="180"/>
      <c r="JV87" s="167">
        <v>160</v>
      </c>
      <c r="JW87" s="335"/>
      <c r="JX87" s="180"/>
      <c r="JY87" s="167">
        <v>160</v>
      </c>
      <c r="JZ87" s="335"/>
      <c r="KA87" s="180"/>
      <c r="KB87" s="167">
        <v>160</v>
      </c>
      <c r="KC87" s="335"/>
      <c r="KD87" s="180"/>
      <c r="KE87" s="167">
        <v>160</v>
      </c>
      <c r="KF87" s="335"/>
      <c r="KG87" s="180"/>
      <c r="KH87" s="167">
        <v>160</v>
      </c>
      <c r="KI87" s="335"/>
      <c r="KJ87" s="180"/>
      <c r="KK87" s="167">
        <v>160</v>
      </c>
      <c r="KL87" s="335"/>
      <c r="KM87" s="180"/>
      <c r="KN87" s="167">
        <v>160</v>
      </c>
      <c r="KO87" s="335"/>
      <c r="KP87" s="180"/>
      <c r="KQ87" s="282">
        <f t="shared" si="107"/>
        <v>0</v>
      </c>
      <c r="KR87" s="283">
        <f t="shared" si="108"/>
        <v>0</v>
      </c>
      <c r="KS87" s="284">
        <f t="shared" si="109"/>
        <v>0</v>
      </c>
      <c r="KT87" s="285">
        <f t="shared" si="110"/>
        <v>0</v>
      </c>
      <c r="KU87" s="4"/>
      <c r="KV87" s="4"/>
      <c r="KW87" s="287" t="s">
        <v>300</v>
      </c>
      <c r="KX87" s="365">
        <v>160</v>
      </c>
      <c r="KY87" s="335"/>
      <c r="KZ87" s="180"/>
      <c r="LA87" s="282">
        <f t="shared" si="111"/>
        <v>0</v>
      </c>
      <c r="LB87" s="285">
        <f t="shared" si="65"/>
        <v>0</v>
      </c>
      <c r="LC87" s="284">
        <f t="shared" si="112"/>
        <v>0</v>
      </c>
      <c r="LD87" s="285">
        <f t="shared" si="66"/>
        <v>0</v>
      </c>
      <c r="LE87" s="297"/>
      <c r="LF87" s="4"/>
      <c r="LG87" s="4"/>
      <c r="LH87" s="278">
        <f t="shared" si="67"/>
        <v>0</v>
      </c>
      <c r="LI87" s="279">
        <f t="shared" si="68"/>
        <v>0</v>
      </c>
      <c r="LJ87" s="284">
        <f t="shared" si="69"/>
        <v>0</v>
      </c>
      <c r="LK87" s="285">
        <f t="shared" si="70"/>
        <v>0</v>
      </c>
      <c r="LL87" s="280">
        <f t="shared" si="71"/>
        <v>0</v>
      </c>
      <c r="LM87" s="281">
        <f t="shared" si="72"/>
        <v>0</v>
      </c>
      <c r="LN87" s="284">
        <f t="shared" si="73"/>
        <v>0</v>
      </c>
      <c r="LO87" s="283">
        <f t="shared" si="74"/>
        <v>0</v>
      </c>
      <c r="LP87" s="420">
        <f t="shared" si="113"/>
        <v>0</v>
      </c>
      <c r="LQ87" s="382">
        <f t="shared" si="114"/>
        <v>0</v>
      </c>
      <c r="LR87" s="423" t="s">
        <v>343</v>
      </c>
      <c r="LS87" s="387" t="s">
        <v>343</v>
      </c>
      <c r="LT87" s="420">
        <f t="shared" si="115"/>
        <v>0</v>
      </c>
      <c r="LU87" s="382">
        <f t="shared" si="116"/>
        <v>0</v>
      </c>
      <c r="LX87" s="4"/>
    </row>
    <row r="88" spans="1:342" s="28" customFormat="1" ht="15" hidden="1" customHeight="1" x14ac:dyDescent="0.25">
      <c r="A88" s="26"/>
      <c r="B88" s="121"/>
      <c r="C88" s="604"/>
      <c r="D88" s="605"/>
      <c r="E88" s="609"/>
      <c r="F88" s="607"/>
      <c r="G88" s="608"/>
      <c r="H88" s="122"/>
      <c r="I88" s="115">
        <f>INT(ROUND(F88,2)*(IF(RIGHT(G88,1)="*",data!$J$3*H88+(IF(H88&gt;0, data!$K$3,0)),(IF(G88&gt;0,data!$J$3*RIGHT(G88,5)+data!$K$3,0)))))</f>
        <v>0</v>
      </c>
      <c r="J88" s="115"/>
      <c r="K88" s="560"/>
      <c r="L88" s="553"/>
      <c r="M88" s="115">
        <f>INT(ROUND(F88,2)*(IF(J88&gt;0,(IF(K88="ano",data!$J$6,0)),0)))</f>
        <v>0</v>
      </c>
      <c r="N88" s="117"/>
      <c r="O88" s="126"/>
      <c r="P88" s="26"/>
      <c r="Q88" s="119" t="str">
        <f t="shared" si="63"/>
        <v/>
      </c>
      <c r="R88" s="120" t="s">
        <v>343</v>
      </c>
      <c r="S88" s="391" t="str">
        <f t="shared" si="64"/>
        <v/>
      </c>
      <c r="V88" s="26">
        <f>IF(OR(G88=data!$I$18,G88=data!$I$19,G88=data!$I$20,G88=data!$I$21,G88=data!$I$22,G88=data!$I$23,G88=data!$I$24,G88=data!$I$25,G88=data!$I$26,G88=data!$I$27,G88=data!$I$28,G88=data!$I$29,G88=data!$I$30,G88=data!$I$31,G88=data!$I$32,G88=data!$I$33,G88=data!$I$34,G88=data!$I$35,G88=data!$I$36,G88=data!$I$37,G88=data!$I$38,G88=data!$I$39,G88=data!$I$40,G88=data!$I$41,G88=data!$I$42,G88=data!$I$43,G88=data!$I$44),1,0)</f>
        <v>0</v>
      </c>
      <c r="W88" s="26"/>
      <c r="X88" s="176" t="s">
        <v>300</v>
      </c>
      <c r="Y88" s="10"/>
      <c r="Z88" s="10"/>
      <c r="AA88" s="578">
        <v>160</v>
      </c>
      <c r="AB88" s="579"/>
      <c r="AC88" s="580"/>
      <c r="AD88" s="578">
        <v>160</v>
      </c>
      <c r="AE88" s="579"/>
      <c r="AF88" s="580"/>
      <c r="AG88" s="578">
        <v>160</v>
      </c>
      <c r="AH88" s="579"/>
      <c r="AI88" s="580"/>
      <c r="AJ88" s="578">
        <v>160</v>
      </c>
      <c r="AK88" s="579"/>
      <c r="AL88" s="580"/>
      <c r="AM88" s="578">
        <v>160</v>
      </c>
      <c r="AN88" s="579"/>
      <c r="AO88" s="580"/>
      <c r="AP88" s="578">
        <v>160</v>
      </c>
      <c r="AQ88" s="579"/>
      <c r="AR88" s="580"/>
      <c r="AS88" s="578">
        <v>160</v>
      </c>
      <c r="AT88" s="579"/>
      <c r="AU88" s="580"/>
      <c r="AV88" s="578">
        <v>160</v>
      </c>
      <c r="AW88" s="579"/>
      <c r="AX88" s="580"/>
      <c r="AY88" s="578">
        <v>160</v>
      </c>
      <c r="AZ88" s="579"/>
      <c r="BA88" s="580"/>
      <c r="BB88" s="578">
        <v>160</v>
      </c>
      <c r="BC88" s="579"/>
      <c r="BD88" s="580"/>
      <c r="BE88" s="578">
        <v>160</v>
      </c>
      <c r="BF88" s="579"/>
      <c r="BG88" s="580"/>
      <c r="BH88" s="578">
        <v>160</v>
      </c>
      <c r="BI88" s="579"/>
      <c r="BJ88" s="580"/>
      <c r="BK88" s="374">
        <f t="shared" si="75"/>
        <v>0</v>
      </c>
      <c r="BL88" s="285">
        <f t="shared" si="76"/>
        <v>0</v>
      </c>
      <c r="BM88" s="284">
        <f t="shared" si="77"/>
        <v>0</v>
      </c>
      <c r="BN88" s="285">
        <f t="shared" si="78"/>
        <v>0</v>
      </c>
      <c r="BO88" s="23"/>
      <c r="BP88" s="23"/>
      <c r="BQ88" s="177">
        <v>160</v>
      </c>
      <c r="BR88" s="591"/>
      <c r="BS88" s="178"/>
      <c r="BT88" s="177">
        <v>160</v>
      </c>
      <c r="BU88" s="591"/>
      <c r="BV88" s="178"/>
      <c r="BW88" s="177">
        <v>160</v>
      </c>
      <c r="BX88" s="591"/>
      <c r="BY88" s="178"/>
      <c r="BZ88" s="177">
        <v>160</v>
      </c>
      <c r="CA88" s="591"/>
      <c r="CB88" s="178"/>
      <c r="CC88" s="177">
        <v>160</v>
      </c>
      <c r="CD88" s="591"/>
      <c r="CE88" s="178"/>
      <c r="CF88" s="177">
        <v>160</v>
      </c>
      <c r="CG88" s="591"/>
      <c r="CH88" s="178"/>
      <c r="CI88" s="177">
        <v>160</v>
      </c>
      <c r="CJ88" s="591"/>
      <c r="CK88" s="178"/>
      <c r="CL88" s="177">
        <v>160</v>
      </c>
      <c r="CM88" s="591"/>
      <c r="CN88" s="178"/>
      <c r="CO88" s="282">
        <f t="shared" si="79"/>
        <v>0</v>
      </c>
      <c r="CP88" s="283">
        <f t="shared" si="80"/>
        <v>0</v>
      </c>
      <c r="CQ88" s="284">
        <f t="shared" si="81"/>
        <v>0</v>
      </c>
      <c r="CR88" s="285">
        <f t="shared" si="82"/>
        <v>0</v>
      </c>
      <c r="CS88" s="23"/>
      <c r="CT88" s="23"/>
      <c r="CU88" s="177">
        <v>160</v>
      </c>
      <c r="CV88" s="591"/>
      <c r="CW88" s="178"/>
      <c r="CX88" s="177">
        <v>160</v>
      </c>
      <c r="CY88" s="591"/>
      <c r="CZ88" s="178"/>
      <c r="DA88" s="177">
        <v>160</v>
      </c>
      <c r="DB88" s="591"/>
      <c r="DC88" s="178"/>
      <c r="DD88" s="177">
        <v>160</v>
      </c>
      <c r="DE88" s="591"/>
      <c r="DF88" s="178"/>
      <c r="DG88" s="177">
        <v>160</v>
      </c>
      <c r="DH88" s="591"/>
      <c r="DI88" s="178"/>
      <c r="DJ88" s="177">
        <v>160</v>
      </c>
      <c r="DK88" s="591"/>
      <c r="DL88" s="178"/>
      <c r="DM88" s="177">
        <v>160</v>
      </c>
      <c r="DN88" s="591"/>
      <c r="DO88" s="178"/>
      <c r="DP88" s="177">
        <v>160</v>
      </c>
      <c r="DQ88" s="591"/>
      <c r="DR88" s="178"/>
      <c r="DS88" s="282">
        <f t="shared" si="83"/>
        <v>0</v>
      </c>
      <c r="DT88" s="283">
        <f t="shared" si="84"/>
        <v>0</v>
      </c>
      <c r="DU88" s="284">
        <f t="shared" si="85"/>
        <v>0</v>
      </c>
      <c r="DV88" s="285">
        <f t="shared" si="86"/>
        <v>0</v>
      </c>
      <c r="DW88" s="23"/>
      <c r="DX88" s="23"/>
      <c r="DY88" s="177">
        <v>160</v>
      </c>
      <c r="DZ88" s="591"/>
      <c r="EA88" s="178"/>
      <c r="EB88" s="177">
        <v>160</v>
      </c>
      <c r="EC88" s="591"/>
      <c r="ED88" s="178"/>
      <c r="EE88" s="177">
        <v>160</v>
      </c>
      <c r="EF88" s="591"/>
      <c r="EG88" s="178"/>
      <c r="EH88" s="177">
        <v>160</v>
      </c>
      <c r="EI88" s="591"/>
      <c r="EJ88" s="178"/>
      <c r="EK88" s="177">
        <v>160</v>
      </c>
      <c r="EL88" s="591"/>
      <c r="EM88" s="178"/>
      <c r="EN88" s="177">
        <v>160</v>
      </c>
      <c r="EO88" s="591"/>
      <c r="EP88" s="178"/>
      <c r="EQ88" s="177">
        <v>160</v>
      </c>
      <c r="ER88" s="591"/>
      <c r="ES88" s="178"/>
      <c r="ET88" s="177">
        <v>160</v>
      </c>
      <c r="EU88" s="591"/>
      <c r="EV88" s="178"/>
      <c r="EW88" s="282">
        <f t="shared" si="87"/>
        <v>0</v>
      </c>
      <c r="EX88" s="283">
        <f t="shared" si="88"/>
        <v>0</v>
      </c>
      <c r="EY88" s="284">
        <f t="shared" si="89"/>
        <v>0</v>
      </c>
      <c r="EZ88" s="285">
        <f t="shared" si="90"/>
        <v>0</v>
      </c>
      <c r="FA88" s="23"/>
      <c r="FB88" s="23"/>
      <c r="FC88" s="177">
        <v>160</v>
      </c>
      <c r="FD88" s="591"/>
      <c r="FE88" s="178"/>
      <c r="FF88" s="177">
        <v>160</v>
      </c>
      <c r="FG88" s="591"/>
      <c r="FH88" s="178"/>
      <c r="FI88" s="177">
        <v>160</v>
      </c>
      <c r="FJ88" s="591"/>
      <c r="FK88" s="178"/>
      <c r="FL88" s="177">
        <v>160</v>
      </c>
      <c r="FM88" s="591"/>
      <c r="FN88" s="178"/>
      <c r="FO88" s="177">
        <v>160</v>
      </c>
      <c r="FP88" s="591"/>
      <c r="FQ88" s="178"/>
      <c r="FR88" s="177">
        <v>160</v>
      </c>
      <c r="FS88" s="591"/>
      <c r="FT88" s="178"/>
      <c r="FU88" s="177">
        <v>160</v>
      </c>
      <c r="FV88" s="591"/>
      <c r="FW88" s="178"/>
      <c r="FX88" s="177">
        <v>160</v>
      </c>
      <c r="FY88" s="591"/>
      <c r="FZ88" s="178"/>
      <c r="GA88" s="282">
        <f t="shared" si="91"/>
        <v>0</v>
      </c>
      <c r="GB88" s="283">
        <f t="shared" si="92"/>
        <v>0</v>
      </c>
      <c r="GC88" s="284">
        <f t="shared" si="93"/>
        <v>0</v>
      </c>
      <c r="GD88" s="285">
        <f t="shared" si="94"/>
        <v>0</v>
      </c>
      <c r="GE88" s="23"/>
      <c r="GF88" s="23"/>
      <c r="GG88" s="177">
        <v>160</v>
      </c>
      <c r="GH88" s="591"/>
      <c r="GI88" s="178"/>
      <c r="GJ88" s="177">
        <v>160</v>
      </c>
      <c r="GK88" s="591"/>
      <c r="GL88" s="178"/>
      <c r="GM88" s="177">
        <v>160</v>
      </c>
      <c r="GN88" s="591"/>
      <c r="GO88" s="178"/>
      <c r="GP88" s="177">
        <v>160</v>
      </c>
      <c r="GQ88" s="591"/>
      <c r="GR88" s="178"/>
      <c r="GS88" s="177">
        <v>160</v>
      </c>
      <c r="GT88" s="591"/>
      <c r="GU88" s="178"/>
      <c r="GV88" s="177">
        <v>160</v>
      </c>
      <c r="GW88" s="591"/>
      <c r="GX88" s="178"/>
      <c r="GY88" s="177">
        <v>160</v>
      </c>
      <c r="GZ88" s="591"/>
      <c r="HA88" s="178"/>
      <c r="HB88" s="177">
        <v>160</v>
      </c>
      <c r="HC88" s="591"/>
      <c r="HD88" s="178"/>
      <c r="HE88" s="282">
        <f t="shared" si="95"/>
        <v>0</v>
      </c>
      <c r="HF88" s="283">
        <f t="shared" si="96"/>
        <v>0</v>
      </c>
      <c r="HG88" s="284">
        <f t="shared" si="97"/>
        <v>0</v>
      </c>
      <c r="HH88" s="285">
        <f t="shared" si="98"/>
        <v>0</v>
      </c>
      <c r="HI88" s="23"/>
      <c r="HJ88" s="23"/>
      <c r="HK88" s="177">
        <v>160</v>
      </c>
      <c r="HL88" s="591"/>
      <c r="HM88" s="178"/>
      <c r="HN88" s="177">
        <v>160</v>
      </c>
      <c r="HO88" s="591"/>
      <c r="HP88" s="178"/>
      <c r="HQ88" s="177">
        <v>160</v>
      </c>
      <c r="HR88" s="591"/>
      <c r="HS88" s="178"/>
      <c r="HT88" s="177">
        <v>160</v>
      </c>
      <c r="HU88" s="591"/>
      <c r="HV88" s="178"/>
      <c r="HW88" s="177">
        <v>160</v>
      </c>
      <c r="HX88" s="591"/>
      <c r="HY88" s="178"/>
      <c r="HZ88" s="177">
        <v>160</v>
      </c>
      <c r="IA88" s="591"/>
      <c r="IB88" s="178"/>
      <c r="IC88" s="177">
        <v>160</v>
      </c>
      <c r="ID88" s="591"/>
      <c r="IE88" s="178"/>
      <c r="IF88" s="177">
        <v>160</v>
      </c>
      <c r="IG88" s="591"/>
      <c r="IH88" s="178"/>
      <c r="II88" s="282">
        <f t="shared" si="99"/>
        <v>0</v>
      </c>
      <c r="IJ88" s="283">
        <f t="shared" si="100"/>
        <v>0</v>
      </c>
      <c r="IK88" s="284">
        <f t="shared" si="101"/>
        <v>0</v>
      </c>
      <c r="IL88" s="285">
        <f t="shared" si="102"/>
        <v>0</v>
      </c>
      <c r="IM88" s="23"/>
      <c r="IN88" s="23"/>
      <c r="IO88" s="177">
        <v>160</v>
      </c>
      <c r="IP88" s="591"/>
      <c r="IQ88" s="178"/>
      <c r="IR88" s="177">
        <v>160</v>
      </c>
      <c r="IS88" s="591"/>
      <c r="IT88" s="178"/>
      <c r="IU88" s="177">
        <v>160</v>
      </c>
      <c r="IV88" s="591"/>
      <c r="IW88" s="178"/>
      <c r="IX88" s="177">
        <v>160</v>
      </c>
      <c r="IY88" s="591"/>
      <c r="IZ88" s="178"/>
      <c r="JA88" s="177">
        <v>160</v>
      </c>
      <c r="JB88" s="591"/>
      <c r="JC88" s="178"/>
      <c r="JD88" s="177">
        <v>160</v>
      </c>
      <c r="JE88" s="591"/>
      <c r="JF88" s="178"/>
      <c r="JG88" s="177">
        <v>160</v>
      </c>
      <c r="JH88" s="591"/>
      <c r="JI88" s="178"/>
      <c r="JJ88" s="177">
        <v>160</v>
      </c>
      <c r="JK88" s="591"/>
      <c r="JL88" s="178"/>
      <c r="JM88" s="282">
        <f t="shared" si="103"/>
        <v>0</v>
      </c>
      <c r="JN88" s="283">
        <f t="shared" si="104"/>
        <v>0</v>
      </c>
      <c r="JO88" s="284">
        <f t="shared" si="105"/>
        <v>0</v>
      </c>
      <c r="JP88" s="285">
        <f t="shared" si="106"/>
        <v>0</v>
      </c>
      <c r="JQ88" s="23"/>
      <c r="JR88" s="23"/>
      <c r="JS88" s="177">
        <v>160</v>
      </c>
      <c r="JT88" s="591"/>
      <c r="JU88" s="178"/>
      <c r="JV88" s="177">
        <v>160</v>
      </c>
      <c r="JW88" s="591"/>
      <c r="JX88" s="178"/>
      <c r="JY88" s="177">
        <v>160</v>
      </c>
      <c r="JZ88" s="591"/>
      <c r="KA88" s="178"/>
      <c r="KB88" s="177">
        <v>160</v>
      </c>
      <c r="KC88" s="591"/>
      <c r="KD88" s="178"/>
      <c r="KE88" s="177">
        <v>160</v>
      </c>
      <c r="KF88" s="591"/>
      <c r="KG88" s="178"/>
      <c r="KH88" s="177">
        <v>160</v>
      </c>
      <c r="KI88" s="591"/>
      <c r="KJ88" s="178"/>
      <c r="KK88" s="177">
        <v>160</v>
      </c>
      <c r="KL88" s="591"/>
      <c r="KM88" s="178"/>
      <c r="KN88" s="177">
        <v>160</v>
      </c>
      <c r="KO88" s="591"/>
      <c r="KP88" s="178"/>
      <c r="KQ88" s="282">
        <f t="shared" si="107"/>
        <v>0</v>
      </c>
      <c r="KR88" s="283">
        <f t="shared" si="108"/>
        <v>0</v>
      </c>
      <c r="KS88" s="284">
        <f t="shared" si="109"/>
        <v>0</v>
      </c>
      <c r="KT88" s="285">
        <f t="shared" si="110"/>
        <v>0</v>
      </c>
      <c r="KU88" s="23"/>
      <c r="KV88" s="23"/>
      <c r="KW88" s="589" t="s">
        <v>300</v>
      </c>
      <c r="KX88" s="595">
        <v>160</v>
      </c>
      <c r="KY88" s="591"/>
      <c r="KZ88" s="178"/>
      <c r="LA88" s="282">
        <f t="shared" si="111"/>
        <v>0</v>
      </c>
      <c r="LB88" s="285">
        <f t="shared" si="65"/>
        <v>0</v>
      </c>
      <c r="LC88" s="284">
        <f t="shared" si="112"/>
        <v>0</v>
      </c>
      <c r="LD88" s="285">
        <f t="shared" si="66"/>
        <v>0</v>
      </c>
      <c r="LE88" s="592"/>
      <c r="LF88" s="23"/>
      <c r="LG88" s="23"/>
      <c r="LH88" s="278">
        <f t="shared" si="67"/>
        <v>0</v>
      </c>
      <c r="LI88" s="279">
        <f t="shared" si="68"/>
        <v>0</v>
      </c>
      <c r="LJ88" s="284">
        <f t="shared" si="69"/>
        <v>0</v>
      </c>
      <c r="LK88" s="285">
        <f t="shared" si="70"/>
        <v>0</v>
      </c>
      <c r="LL88" s="280">
        <f t="shared" si="71"/>
        <v>0</v>
      </c>
      <c r="LM88" s="281">
        <f t="shared" si="72"/>
        <v>0</v>
      </c>
      <c r="LN88" s="284">
        <f t="shared" si="73"/>
        <v>0</v>
      </c>
      <c r="LO88" s="283">
        <f t="shared" si="74"/>
        <v>0</v>
      </c>
      <c r="LP88" s="420">
        <f t="shared" si="113"/>
        <v>0</v>
      </c>
      <c r="LQ88" s="382">
        <f t="shared" si="114"/>
        <v>0</v>
      </c>
      <c r="LR88" s="423" t="s">
        <v>343</v>
      </c>
      <c r="LS88" s="387" t="s">
        <v>343</v>
      </c>
      <c r="LT88" s="420">
        <f t="shared" si="115"/>
        <v>0</v>
      </c>
      <c r="LU88" s="382">
        <f t="shared" si="116"/>
        <v>0</v>
      </c>
      <c r="LV88" s="26"/>
      <c r="LW88" s="26"/>
      <c r="LX88" s="23"/>
      <c r="MD88" s="26"/>
    </row>
    <row r="89" spans="1:342" s="26" customFormat="1" ht="16.5" customHeight="1" x14ac:dyDescent="0.25">
      <c r="B89" s="121" t="s">
        <v>51</v>
      </c>
      <c r="C89" s="1064"/>
      <c r="D89" s="1065"/>
      <c r="E89" s="327"/>
      <c r="F89" s="328"/>
      <c r="G89" s="329"/>
      <c r="H89" s="125"/>
      <c r="I89" s="115">
        <f>INT(ROUND(F89,2)*(IF(RIGHT(G89,1)="*",data!$J$3*H89+(IF(H89&gt;0, data!$K$3,0)),(IF(G89&gt;0,data!$J$3*RIGHT(G89,5)+data!$K$3,0)))))</f>
        <v>0</v>
      </c>
      <c r="J89" s="115">
        <f>IF(E89&gt;0,I89*E89,0)</f>
        <v>0</v>
      </c>
      <c r="K89" s="323"/>
      <c r="L89" s="322"/>
      <c r="M89" s="115">
        <f>INT(ROUND(F89,2)*(IF(J89&gt;0,(IF(K89="ano",data!$J$6,0)),0)))</f>
        <v>0</v>
      </c>
      <c r="N89" s="117">
        <f>IF(L89&gt;E89,M89*E89,M89*L89)</f>
        <v>0</v>
      </c>
      <c r="O89" s="126">
        <f>J89+N89</f>
        <v>0</v>
      </c>
      <c r="Q89" s="119" t="str">
        <f t="shared" si="63"/>
        <v/>
      </c>
      <c r="R89" s="120" t="s">
        <v>343</v>
      </c>
      <c r="S89" s="391" t="str">
        <f t="shared" si="64"/>
        <v/>
      </c>
      <c r="T89" s="26">
        <f>IF(O89&gt;0,IF(ISTEXT(C89)=TRUE,0,1),0)</f>
        <v>0</v>
      </c>
      <c r="U89" s="26">
        <f>IF(H89&gt;0,IF(RIGHT(G89,1)="*",0,1),0)</f>
        <v>0</v>
      </c>
      <c r="V89" s="26">
        <f>IF(OR(G89=data!$I$18,G89=data!$I$19,G89=data!$I$20,G89=data!$I$21,G89=data!$I$22,G89=data!$I$23,G89=data!$I$24,G89=data!$I$25,G89=data!$I$26,G89=data!$I$27,G89=data!$I$28,G89=data!$I$29,G89=data!$I$30,G89=data!$I$31,G89=data!$I$32,G89=data!$I$33,G89=data!$I$34,G89=data!$I$35,G89=data!$I$36,G89=data!$I$37,G89=data!$I$38,G89=data!$I$39,G89=data!$I$40,G89=data!$I$41,G89=data!$I$42,G89=data!$I$43,G89=data!$I$44),1,0)</f>
        <v>0</v>
      </c>
      <c r="X89" s="179" t="s">
        <v>300</v>
      </c>
      <c r="Y89" s="10"/>
      <c r="Z89" s="10"/>
      <c r="AA89" s="171">
        <v>160</v>
      </c>
      <c r="AB89" s="336"/>
      <c r="AC89" s="227"/>
      <c r="AD89" s="171">
        <v>160</v>
      </c>
      <c r="AE89" s="336"/>
      <c r="AF89" s="227"/>
      <c r="AG89" s="171">
        <v>160</v>
      </c>
      <c r="AH89" s="336"/>
      <c r="AI89" s="227"/>
      <c r="AJ89" s="171">
        <v>160</v>
      </c>
      <c r="AK89" s="336"/>
      <c r="AL89" s="227"/>
      <c r="AM89" s="171">
        <v>160</v>
      </c>
      <c r="AN89" s="336"/>
      <c r="AO89" s="227"/>
      <c r="AP89" s="171">
        <v>160</v>
      </c>
      <c r="AQ89" s="336"/>
      <c r="AR89" s="227"/>
      <c r="AS89" s="171">
        <v>160</v>
      </c>
      <c r="AT89" s="336"/>
      <c r="AU89" s="227"/>
      <c r="AV89" s="171">
        <v>160</v>
      </c>
      <c r="AW89" s="336"/>
      <c r="AX89" s="227"/>
      <c r="AY89" s="171">
        <v>160</v>
      </c>
      <c r="AZ89" s="336"/>
      <c r="BA89" s="227"/>
      <c r="BB89" s="171">
        <v>160</v>
      </c>
      <c r="BC89" s="336"/>
      <c r="BD89" s="227"/>
      <c r="BE89" s="171">
        <v>160</v>
      </c>
      <c r="BF89" s="336"/>
      <c r="BG89" s="227"/>
      <c r="BH89" s="171">
        <v>160</v>
      </c>
      <c r="BI89" s="336"/>
      <c r="BJ89" s="227"/>
      <c r="BK89" s="374">
        <f t="shared" si="75"/>
        <v>0</v>
      </c>
      <c r="BL89" s="285">
        <f t="shared" si="76"/>
        <v>0</v>
      </c>
      <c r="BM89" s="284">
        <f t="shared" si="77"/>
        <v>0</v>
      </c>
      <c r="BN89" s="285">
        <f t="shared" si="78"/>
        <v>0</v>
      </c>
      <c r="BO89" s="4"/>
      <c r="BP89" s="4"/>
      <c r="BQ89" s="167">
        <v>160</v>
      </c>
      <c r="BR89" s="335"/>
      <c r="BS89" s="180"/>
      <c r="BT89" s="167">
        <v>160</v>
      </c>
      <c r="BU89" s="335"/>
      <c r="BV89" s="180"/>
      <c r="BW89" s="167">
        <v>160</v>
      </c>
      <c r="BX89" s="335"/>
      <c r="BY89" s="180"/>
      <c r="BZ89" s="167">
        <v>160</v>
      </c>
      <c r="CA89" s="335"/>
      <c r="CB89" s="180"/>
      <c r="CC89" s="167">
        <v>160</v>
      </c>
      <c r="CD89" s="335"/>
      <c r="CE89" s="180"/>
      <c r="CF89" s="167">
        <v>160</v>
      </c>
      <c r="CG89" s="335"/>
      <c r="CH89" s="180"/>
      <c r="CI89" s="167">
        <v>160</v>
      </c>
      <c r="CJ89" s="335"/>
      <c r="CK89" s="180"/>
      <c r="CL89" s="167">
        <v>160</v>
      </c>
      <c r="CM89" s="335"/>
      <c r="CN89" s="180"/>
      <c r="CO89" s="282">
        <f t="shared" si="79"/>
        <v>0</v>
      </c>
      <c r="CP89" s="283">
        <f t="shared" si="80"/>
        <v>0</v>
      </c>
      <c r="CQ89" s="284">
        <f t="shared" si="81"/>
        <v>0</v>
      </c>
      <c r="CR89" s="285">
        <f t="shared" si="82"/>
        <v>0</v>
      </c>
      <c r="CS89" s="4"/>
      <c r="CT89" s="4"/>
      <c r="CU89" s="167">
        <v>160</v>
      </c>
      <c r="CV89" s="335"/>
      <c r="CW89" s="180"/>
      <c r="CX89" s="167">
        <v>160</v>
      </c>
      <c r="CY89" s="335"/>
      <c r="CZ89" s="180"/>
      <c r="DA89" s="167">
        <v>160</v>
      </c>
      <c r="DB89" s="335"/>
      <c r="DC89" s="180"/>
      <c r="DD89" s="167">
        <v>160</v>
      </c>
      <c r="DE89" s="335"/>
      <c r="DF89" s="180"/>
      <c r="DG89" s="167">
        <v>160</v>
      </c>
      <c r="DH89" s="335"/>
      <c r="DI89" s="180"/>
      <c r="DJ89" s="167">
        <v>160</v>
      </c>
      <c r="DK89" s="335"/>
      <c r="DL89" s="180"/>
      <c r="DM89" s="167">
        <v>160</v>
      </c>
      <c r="DN89" s="335"/>
      <c r="DO89" s="180"/>
      <c r="DP89" s="167">
        <v>160</v>
      </c>
      <c r="DQ89" s="335"/>
      <c r="DR89" s="180"/>
      <c r="DS89" s="282">
        <f t="shared" si="83"/>
        <v>0</v>
      </c>
      <c r="DT89" s="283">
        <f t="shared" si="84"/>
        <v>0</v>
      </c>
      <c r="DU89" s="284">
        <f t="shared" si="85"/>
        <v>0</v>
      </c>
      <c r="DV89" s="285">
        <f t="shared" si="86"/>
        <v>0</v>
      </c>
      <c r="DW89" s="4"/>
      <c r="DX89" s="4"/>
      <c r="DY89" s="167">
        <v>160</v>
      </c>
      <c r="DZ89" s="335"/>
      <c r="EA89" s="180"/>
      <c r="EB89" s="167">
        <v>160</v>
      </c>
      <c r="EC89" s="335"/>
      <c r="ED89" s="180"/>
      <c r="EE89" s="167">
        <v>160</v>
      </c>
      <c r="EF89" s="335"/>
      <c r="EG89" s="180"/>
      <c r="EH89" s="167">
        <v>160</v>
      </c>
      <c r="EI89" s="335"/>
      <c r="EJ89" s="180"/>
      <c r="EK89" s="167">
        <v>160</v>
      </c>
      <c r="EL89" s="335"/>
      <c r="EM89" s="180"/>
      <c r="EN89" s="167">
        <v>160</v>
      </c>
      <c r="EO89" s="335"/>
      <c r="EP89" s="180"/>
      <c r="EQ89" s="167">
        <v>160</v>
      </c>
      <c r="ER89" s="335"/>
      <c r="ES89" s="180"/>
      <c r="ET89" s="167">
        <v>160</v>
      </c>
      <c r="EU89" s="335"/>
      <c r="EV89" s="180"/>
      <c r="EW89" s="282">
        <f t="shared" si="87"/>
        <v>0</v>
      </c>
      <c r="EX89" s="283">
        <f t="shared" si="88"/>
        <v>0</v>
      </c>
      <c r="EY89" s="284">
        <f t="shared" si="89"/>
        <v>0</v>
      </c>
      <c r="EZ89" s="285">
        <f t="shared" si="90"/>
        <v>0</v>
      </c>
      <c r="FA89" s="4"/>
      <c r="FB89" s="4"/>
      <c r="FC89" s="167">
        <v>160</v>
      </c>
      <c r="FD89" s="335"/>
      <c r="FE89" s="180"/>
      <c r="FF89" s="167">
        <v>160</v>
      </c>
      <c r="FG89" s="335"/>
      <c r="FH89" s="180"/>
      <c r="FI89" s="167">
        <v>160</v>
      </c>
      <c r="FJ89" s="335"/>
      <c r="FK89" s="180"/>
      <c r="FL89" s="167">
        <v>160</v>
      </c>
      <c r="FM89" s="335"/>
      <c r="FN89" s="180"/>
      <c r="FO89" s="167">
        <v>160</v>
      </c>
      <c r="FP89" s="335"/>
      <c r="FQ89" s="180"/>
      <c r="FR89" s="167">
        <v>160</v>
      </c>
      <c r="FS89" s="335"/>
      <c r="FT89" s="180"/>
      <c r="FU89" s="167">
        <v>160</v>
      </c>
      <c r="FV89" s="335"/>
      <c r="FW89" s="180"/>
      <c r="FX89" s="167">
        <v>160</v>
      </c>
      <c r="FY89" s="335"/>
      <c r="FZ89" s="180"/>
      <c r="GA89" s="282">
        <f t="shared" si="91"/>
        <v>0</v>
      </c>
      <c r="GB89" s="283">
        <f t="shared" si="92"/>
        <v>0</v>
      </c>
      <c r="GC89" s="284">
        <f t="shared" si="93"/>
        <v>0</v>
      </c>
      <c r="GD89" s="285">
        <f t="shared" si="94"/>
        <v>0</v>
      </c>
      <c r="GE89" s="4"/>
      <c r="GF89" s="4"/>
      <c r="GG89" s="167">
        <v>160</v>
      </c>
      <c r="GH89" s="335"/>
      <c r="GI89" s="180"/>
      <c r="GJ89" s="167">
        <v>160</v>
      </c>
      <c r="GK89" s="335"/>
      <c r="GL89" s="180"/>
      <c r="GM89" s="167">
        <v>160</v>
      </c>
      <c r="GN89" s="335"/>
      <c r="GO89" s="180"/>
      <c r="GP89" s="167">
        <v>160</v>
      </c>
      <c r="GQ89" s="335"/>
      <c r="GR89" s="180"/>
      <c r="GS89" s="167">
        <v>160</v>
      </c>
      <c r="GT89" s="335"/>
      <c r="GU89" s="180"/>
      <c r="GV89" s="167">
        <v>160</v>
      </c>
      <c r="GW89" s="335"/>
      <c r="GX89" s="180"/>
      <c r="GY89" s="167">
        <v>160</v>
      </c>
      <c r="GZ89" s="335"/>
      <c r="HA89" s="180"/>
      <c r="HB89" s="167">
        <v>160</v>
      </c>
      <c r="HC89" s="335"/>
      <c r="HD89" s="180"/>
      <c r="HE89" s="282">
        <f t="shared" si="95"/>
        <v>0</v>
      </c>
      <c r="HF89" s="283">
        <f t="shared" si="96"/>
        <v>0</v>
      </c>
      <c r="HG89" s="284">
        <f t="shared" si="97"/>
        <v>0</v>
      </c>
      <c r="HH89" s="285">
        <f t="shared" si="98"/>
        <v>0</v>
      </c>
      <c r="HI89" s="4"/>
      <c r="HJ89" s="4"/>
      <c r="HK89" s="167">
        <v>160</v>
      </c>
      <c r="HL89" s="335"/>
      <c r="HM89" s="180"/>
      <c r="HN89" s="167">
        <v>160</v>
      </c>
      <c r="HO89" s="335"/>
      <c r="HP89" s="180"/>
      <c r="HQ89" s="167">
        <v>160</v>
      </c>
      <c r="HR89" s="335"/>
      <c r="HS89" s="180"/>
      <c r="HT89" s="167">
        <v>160</v>
      </c>
      <c r="HU89" s="335"/>
      <c r="HV89" s="180"/>
      <c r="HW89" s="167">
        <v>160</v>
      </c>
      <c r="HX89" s="335"/>
      <c r="HY89" s="180"/>
      <c r="HZ89" s="167">
        <v>160</v>
      </c>
      <c r="IA89" s="335"/>
      <c r="IB89" s="180"/>
      <c r="IC89" s="167">
        <v>160</v>
      </c>
      <c r="ID89" s="335"/>
      <c r="IE89" s="180"/>
      <c r="IF89" s="167">
        <v>160</v>
      </c>
      <c r="IG89" s="335"/>
      <c r="IH89" s="180"/>
      <c r="II89" s="282">
        <f t="shared" si="99"/>
        <v>0</v>
      </c>
      <c r="IJ89" s="283">
        <f t="shared" si="100"/>
        <v>0</v>
      </c>
      <c r="IK89" s="284">
        <f t="shared" si="101"/>
        <v>0</v>
      </c>
      <c r="IL89" s="285">
        <f t="shared" si="102"/>
        <v>0</v>
      </c>
      <c r="IM89" s="4"/>
      <c r="IN89" s="4"/>
      <c r="IO89" s="167">
        <v>160</v>
      </c>
      <c r="IP89" s="335"/>
      <c r="IQ89" s="180"/>
      <c r="IR89" s="167">
        <v>160</v>
      </c>
      <c r="IS89" s="335"/>
      <c r="IT89" s="180"/>
      <c r="IU89" s="167">
        <v>160</v>
      </c>
      <c r="IV89" s="335"/>
      <c r="IW89" s="180"/>
      <c r="IX89" s="167">
        <v>160</v>
      </c>
      <c r="IY89" s="335"/>
      <c r="IZ89" s="180"/>
      <c r="JA89" s="167">
        <v>160</v>
      </c>
      <c r="JB89" s="335"/>
      <c r="JC89" s="180"/>
      <c r="JD89" s="167">
        <v>160</v>
      </c>
      <c r="JE89" s="335"/>
      <c r="JF89" s="180"/>
      <c r="JG89" s="167">
        <v>160</v>
      </c>
      <c r="JH89" s="335"/>
      <c r="JI89" s="180"/>
      <c r="JJ89" s="167">
        <v>160</v>
      </c>
      <c r="JK89" s="335"/>
      <c r="JL89" s="180"/>
      <c r="JM89" s="282">
        <f t="shared" si="103"/>
        <v>0</v>
      </c>
      <c r="JN89" s="283">
        <f t="shared" si="104"/>
        <v>0</v>
      </c>
      <c r="JO89" s="284">
        <f t="shared" si="105"/>
        <v>0</v>
      </c>
      <c r="JP89" s="285">
        <f t="shared" si="106"/>
        <v>0</v>
      </c>
      <c r="JQ89" s="4"/>
      <c r="JR89" s="4"/>
      <c r="JS89" s="167">
        <v>160</v>
      </c>
      <c r="JT89" s="335"/>
      <c r="JU89" s="180"/>
      <c r="JV89" s="167">
        <v>160</v>
      </c>
      <c r="JW89" s="335"/>
      <c r="JX89" s="180"/>
      <c r="JY89" s="167">
        <v>160</v>
      </c>
      <c r="JZ89" s="335"/>
      <c r="KA89" s="180"/>
      <c r="KB89" s="167">
        <v>160</v>
      </c>
      <c r="KC89" s="335"/>
      <c r="KD89" s="180"/>
      <c r="KE89" s="167">
        <v>160</v>
      </c>
      <c r="KF89" s="335"/>
      <c r="KG89" s="180"/>
      <c r="KH89" s="167">
        <v>160</v>
      </c>
      <c r="KI89" s="335"/>
      <c r="KJ89" s="180"/>
      <c r="KK89" s="167">
        <v>160</v>
      </c>
      <c r="KL89" s="335"/>
      <c r="KM89" s="180"/>
      <c r="KN89" s="167">
        <v>160</v>
      </c>
      <c r="KO89" s="335"/>
      <c r="KP89" s="180"/>
      <c r="KQ89" s="282">
        <f t="shared" si="107"/>
        <v>0</v>
      </c>
      <c r="KR89" s="283">
        <f t="shared" si="108"/>
        <v>0</v>
      </c>
      <c r="KS89" s="284">
        <f t="shared" si="109"/>
        <v>0</v>
      </c>
      <c r="KT89" s="285">
        <f t="shared" si="110"/>
        <v>0</v>
      </c>
      <c r="KU89" s="4"/>
      <c r="KV89" s="4"/>
      <c r="KW89" s="287" t="s">
        <v>300</v>
      </c>
      <c r="KX89" s="365">
        <v>160</v>
      </c>
      <c r="KY89" s="335"/>
      <c r="KZ89" s="180"/>
      <c r="LA89" s="282">
        <f t="shared" si="111"/>
        <v>0</v>
      </c>
      <c r="LB89" s="285">
        <f t="shared" si="65"/>
        <v>0</v>
      </c>
      <c r="LC89" s="284">
        <f t="shared" si="112"/>
        <v>0</v>
      </c>
      <c r="LD89" s="285">
        <f t="shared" si="66"/>
        <v>0</v>
      </c>
      <c r="LE89" s="297"/>
      <c r="LF89" s="4"/>
      <c r="LG89" s="4"/>
      <c r="LH89" s="278">
        <f t="shared" si="67"/>
        <v>0</v>
      </c>
      <c r="LI89" s="279">
        <f t="shared" si="68"/>
        <v>0</v>
      </c>
      <c r="LJ89" s="284">
        <f t="shared" si="69"/>
        <v>0</v>
      </c>
      <c r="LK89" s="285">
        <f t="shared" si="70"/>
        <v>0</v>
      </c>
      <c r="LL89" s="280">
        <f t="shared" si="71"/>
        <v>0</v>
      </c>
      <c r="LM89" s="281">
        <f t="shared" si="72"/>
        <v>0</v>
      </c>
      <c r="LN89" s="284">
        <f t="shared" si="73"/>
        <v>0</v>
      </c>
      <c r="LO89" s="283">
        <f t="shared" si="74"/>
        <v>0</v>
      </c>
      <c r="LP89" s="420">
        <f t="shared" si="113"/>
        <v>0</v>
      </c>
      <c r="LQ89" s="382">
        <f t="shared" si="114"/>
        <v>0</v>
      </c>
      <c r="LR89" s="423" t="s">
        <v>343</v>
      </c>
      <c r="LS89" s="387" t="s">
        <v>343</v>
      </c>
      <c r="LT89" s="420">
        <f t="shared" si="115"/>
        <v>0</v>
      </c>
      <c r="LU89" s="382">
        <f t="shared" si="116"/>
        <v>0</v>
      </c>
      <c r="LX89" s="4"/>
    </row>
    <row r="90" spans="1:342" s="28" customFormat="1" ht="15" hidden="1" customHeight="1" x14ac:dyDescent="0.25">
      <c r="A90" s="26"/>
      <c r="B90" s="121"/>
      <c r="C90" s="604"/>
      <c r="D90" s="605"/>
      <c r="E90" s="609"/>
      <c r="F90" s="607"/>
      <c r="G90" s="608"/>
      <c r="H90" s="122"/>
      <c r="I90" s="115">
        <f>INT(ROUND(F90,2)*(IF(RIGHT(G90,1)="*",data!$J$3*H90+(IF(H90&gt;0, data!$K$3,0)),(IF(G90&gt;0,data!$J$3*RIGHT(G90,5)+data!$K$3,0)))))</f>
        <v>0</v>
      </c>
      <c r="J90" s="115"/>
      <c r="K90" s="560"/>
      <c r="L90" s="553"/>
      <c r="M90" s="115">
        <f>INT(ROUND(F90,2)*(IF(J90&gt;0,(IF(K90="ano",data!$J$6,0)),0)))</f>
        <v>0</v>
      </c>
      <c r="N90" s="117"/>
      <c r="O90" s="126"/>
      <c r="P90" s="26"/>
      <c r="Q90" s="119" t="str">
        <f t="shared" si="63"/>
        <v/>
      </c>
      <c r="R90" s="120" t="s">
        <v>343</v>
      </c>
      <c r="S90" s="391" t="str">
        <f t="shared" si="64"/>
        <v/>
      </c>
      <c r="V90" s="26">
        <f>IF(OR(G90=data!$I$18,G90=data!$I$19,G90=data!$I$20,G90=data!$I$21,G90=data!$I$22,G90=data!$I$23,G90=data!$I$24,G90=data!$I$25,G90=data!$I$26,G90=data!$I$27,G90=data!$I$28,G90=data!$I$29,G90=data!$I$30,G90=data!$I$31,G90=data!$I$32,G90=data!$I$33,G90=data!$I$34,G90=data!$I$35,G90=data!$I$36,G90=data!$I$37,G90=data!$I$38,G90=data!$I$39,G90=data!$I$40,G90=data!$I$41,G90=data!$I$42,G90=data!$I$43,G90=data!$I$44),1,0)</f>
        <v>0</v>
      </c>
      <c r="W90" s="26"/>
      <c r="X90" s="176" t="s">
        <v>300</v>
      </c>
      <c r="Y90" s="10"/>
      <c r="Z90" s="10"/>
      <c r="AA90" s="578">
        <v>160</v>
      </c>
      <c r="AB90" s="579"/>
      <c r="AC90" s="580"/>
      <c r="AD90" s="578">
        <v>160</v>
      </c>
      <c r="AE90" s="579"/>
      <c r="AF90" s="580"/>
      <c r="AG90" s="578">
        <v>160</v>
      </c>
      <c r="AH90" s="579"/>
      <c r="AI90" s="580"/>
      <c r="AJ90" s="578">
        <v>160</v>
      </c>
      <c r="AK90" s="579"/>
      <c r="AL90" s="580"/>
      <c r="AM90" s="578">
        <v>160</v>
      </c>
      <c r="AN90" s="579"/>
      <c r="AO90" s="580"/>
      <c r="AP90" s="578">
        <v>160</v>
      </c>
      <c r="AQ90" s="579"/>
      <c r="AR90" s="580"/>
      <c r="AS90" s="578">
        <v>160</v>
      </c>
      <c r="AT90" s="579"/>
      <c r="AU90" s="580"/>
      <c r="AV90" s="578">
        <v>160</v>
      </c>
      <c r="AW90" s="579"/>
      <c r="AX90" s="580"/>
      <c r="AY90" s="578">
        <v>160</v>
      </c>
      <c r="AZ90" s="579"/>
      <c r="BA90" s="580"/>
      <c r="BB90" s="578">
        <v>160</v>
      </c>
      <c r="BC90" s="579"/>
      <c r="BD90" s="580"/>
      <c r="BE90" s="578">
        <v>160</v>
      </c>
      <c r="BF90" s="579"/>
      <c r="BG90" s="580"/>
      <c r="BH90" s="578">
        <v>160</v>
      </c>
      <c r="BI90" s="579"/>
      <c r="BJ90" s="580"/>
      <c r="BK90" s="374">
        <f t="shared" si="75"/>
        <v>0</v>
      </c>
      <c r="BL90" s="285">
        <f t="shared" si="76"/>
        <v>0</v>
      </c>
      <c r="BM90" s="284">
        <f t="shared" si="77"/>
        <v>0</v>
      </c>
      <c r="BN90" s="285">
        <f t="shared" si="78"/>
        <v>0</v>
      </c>
      <c r="BO90" s="23"/>
      <c r="BP90" s="23"/>
      <c r="BQ90" s="177">
        <v>160</v>
      </c>
      <c r="BR90" s="591"/>
      <c r="BS90" s="178"/>
      <c r="BT90" s="177">
        <v>160</v>
      </c>
      <c r="BU90" s="591"/>
      <c r="BV90" s="178"/>
      <c r="BW90" s="177">
        <v>160</v>
      </c>
      <c r="BX90" s="591"/>
      <c r="BY90" s="178"/>
      <c r="BZ90" s="177">
        <v>160</v>
      </c>
      <c r="CA90" s="591"/>
      <c r="CB90" s="178"/>
      <c r="CC90" s="177">
        <v>160</v>
      </c>
      <c r="CD90" s="591"/>
      <c r="CE90" s="178"/>
      <c r="CF90" s="177">
        <v>160</v>
      </c>
      <c r="CG90" s="591"/>
      <c r="CH90" s="178"/>
      <c r="CI90" s="177">
        <v>160</v>
      </c>
      <c r="CJ90" s="591"/>
      <c r="CK90" s="178"/>
      <c r="CL90" s="177">
        <v>160</v>
      </c>
      <c r="CM90" s="591"/>
      <c r="CN90" s="178"/>
      <c r="CO90" s="282">
        <f t="shared" si="79"/>
        <v>0</v>
      </c>
      <c r="CP90" s="283">
        <f t="shared" si="80"/>
        <v>0</v>
      </c>
      <c r="CQ90" s="284">
        <f t="shared" si="81"/>
        <v>0</v>
      </c>
      <c r="CR90" s="285">
        <f t="shared" si="82"/>
        <v>0</v>
      </c>
      <c r="CS90" s="23"/>
      <c r="CT90" s="23"/>
      <c r="CU90" s="177">
        <v>160</v>
      </c>
      <c r="CV90" s="591"/>
      <c r="CW90" s="178"/>
      <c r="CX90" s="177">
        <v>160</v>
      </c>
      <c r="CY90" s="591"/>
      <c r="CZ90" s="178"/>
      <c r="DA90" s="177">
        <v>160</v>
      </c>
      <c r="DB90" s="591"/>
      <c r="DC90" s="178"/>
      <c r="DD90" s="177">
        <v>160</v>
      </c>
      <c r="DE90" s="591"/>
      <c r="DF90" s="178"/>
      <c r="DG90" s="177">
        <v>160</v>
      </c>
      <c r="DH90" s="591"/>
      <c r="DI90" s="178"/>
      <c r="DJ90" s="177">
        <v>160</v>
      </c>
      <c r="DK90" s="591"/>
      <c r="DL90" s="178"/>
      <c r="DM90" s="177">
        <v>160</v>
      </c>
      <c r="DN90" s="591"/>
      <c r="DO90" s="178"/>
      <c r="DP90" s="177">
        <v>160</v>
      </c>
      <c r="DQ90" s="591"/>
      <c r="DR90" s="178"/>
      <c r="DS90" s="282">
        <f t="shared" si="83"/>
        <v>0</v>
      </c>
      <c r="DT90" s="283">
        <f t="shared" si="84"/>
        <v>0</v>
      </c>
      <c r="DU90" s="284">
        <f t="shared" si="85"/>
        <v>0</v>
      </c>
      <c r="DV90" s="285">
        <f t="shared" si="86"/>
        <v>0</v>
      </c>
      <c r="DW90" s="23"/>
      <c r="DX90" s="23"/>
      <c r="DY90" s="177">
        <v>160</v>
      </c>
      <c r="DZ90" s="591"/>
      <c r="EA90" s="178"/>
      <c r="EB90" s="177">
        <v>160</v>
      </c>
      <c r="EC90" s="591"/>
      <c r="ED90" s="178"/>
      <c r="EE90" s="177">
        <v>160</v>
      </c>
      <c r="EF90" s="591"/>
      <c r="EG90" s="178"/>
      <c r="EH90" s="177">
        <v>160</v>
      </c>
      <c r="EI90" s="591"/>
      <c r="EJ90" s="178"/>
      <c r="EK90" s="177">
        <v>160</v>
      </c>
      <c r="EL90" s="591"/>
      <c r="EM90" s="178"/>
      <c r="EN90" s="177">
        <v>160</v>
      </c>
      <c r="EO90" s="591"/>
      <c r="EP90" s="178"/>
      <c r="EQ90" s="177">
        <v>160</v>
      </c>
      <c r="ER90" s="591"/>
      <c r="ES90" s="178"/>
      <c r="ET90" s="177">
        <v>160</v>
      </c>
      <c r="EU90" s="591"/>
      <c r="EV90" s="178"/>
      <c r="EW90" s="282">
        <f t="shared" si="87"/>
        <v>0</v>
      </c>
      <c r="EX90" s="283">
        <f t="shared" si="88"/>
        <v>0</v>
      </c>
      <c r="EY90" s="284">
        <f t="shared" si="89"/>
        <v>0</v>
      </c>
      <c r="EZ90" s="285">
        <f t="shared" si="90"/>
        <v>0</v>
      </c>
      <c r="FA90" s="23"/>
      <c r="FB90" s="23"/>
      <c r="FC90" s="177">
        <v>160</v>
      </c>
      <c r="FD90" s="591"/>
      <c r="FE90" s="178"/>
      <c r="FF90" s="177">
        <v>160</v>
      </c>
      <c r="FG90" s="591"/>
      <c r="FH90" s="178"/>
      <c r="FI90" s="177">
        <v>160</v>
      </c>
      <c r="FJ90" s="591"/>
      <c r="FK90" s="178"/>
      <c r="FL90" s="177">
        <v>160</v>
      </c>
      <c r="FM90" s="591"/>
      <c r="FN90" s="178"/>
      <c r="FO90" s="177">
        <v>160</v>
      </c>
      <c r="FP90" s="591"/>
      <c r="FQ90" s="178"/>
      <c r="FR90" s="177">
        <v>160</v>
      </c>
      <c r="FS90" s="591"/>
      <c r="FT90" s="178"/>
      <c r="FU90" s="177">
        <v>160</v>
      </c>
      <c r="FV90" s="591"/>
      <c r="FW90" s="178"/>
      <c r="FX90" s="177">
        <v>160</v>
      </c>
      <c r="FY90" s="591"/>
      <c r="FZ90" s="178"/>
      <c r="GA90" s="282">
        <f t="shared" si="91"/>
        <v>0</v>
      </c>
      <c r="GB90" s="283">
        <f t="shared" si="92"/>
        <v>0</v>
      </c>
      <c r="GC90" s="284">
        <f t="shared" si="93"/>
        <v>0</v>
      </c>
      <c r="GD90" s="285">
        <f t="shared" si="94"/>
        <v>0</v>
      </c>
      <c r="GE90" s="23"/>
      <c r="GF90" s="23"/>
      <c r="GG90" s="177">
        <v>160</v>
      </c>
      <c r="GH90" s="591"/>
      <c r="GI90" s="178"/>
      <c r="GJ90" s="177">
        <v>160</v>
      </c>
      <c r="GK90" s="591"/>
      <c r="GL90" s="178"/>
      <c r="GM90" s="177">
        <v>160</v>
      </c>
      <c r="GN90" s="591"/>
      <c r="GO90" s="178"/>
      <c r="GP90" s="177">
        <v>160</v>
      </c>
      <c r="GQ90" s="591"/>
      <c r="GR90" s="178"/>
      <c r="GS90" s="177">
        <v>160</v>
      </c>
      <c r="GT90" s="591"/>
      <c r="GU90" s="178"/>
      <c r="GV90" s="177">
        <v>160</v>
      </c>
      <c r="GW90" s="591"/>
      <c r="GX90" s="178"/>
      <c r="GY90" s="177">
        <v>160</v>
      </c>
      <c r="GZ90" s="591"/>
      <c r="HA90" s="178"/>
      <c r="HB90" s="177">
        <v>160</v>
      </c>
      <c r="HC90" s="591"/>
      <c r="HD90" s="178"/>
      <c r="HE90" s="282">
        <f t="shared" si="95"/>
        <v>0</v>
      </c>
      <c r="HF90" s="283">
        <f t="shared" si="96"/>
        <v>0</v>
      </c>
      <c r="HG90" s="284">
        <f t="shared" si="97"/>
        <v>0</v>
      </c>
      <c r="HH90" s="285">
        <f t="shared" si="98"/>
        <v>0</v>
      </c>
      <c r="HI90" s="23"/>
      <c r="HJ90" s="23"/>
      <c r="HK90" s="177">
        <v>160</v>
      </c>
      <c r="HL90" s="591"/>
      <c r="HM90" s="178"/>
      <c r="HN90" s="177">
        <v>160</v>
      </c>
      <c r="HO90" s="591"/>
      <c r="HP90" s="178"/>
      <c r="HQ90" s="177">
        <v>160</v>
      </c>
      <c r="HR90" s="591"/>
      <c r="HS90" s="178"/>
      <c r="HT90" s="177">
        <v>160</v>
      </c>
      <c r="HU90" s="591"/>
      <c r="HV90" s="178"/>
      <c r="HW90" s="177">
        <v>160</v>
      </c>
      <c r="HX90" s="591"/>
      <c r="HY90" s="178"/>
      <c r="HZ90" s="177">
        <v>160</v>
      </c>
      <c r="IA90" s="591"/>
      <c r="IB90" s="178"/>
      <c r="IC90" s="177">
        <v>160</v>
      </c>
      <c r="ID90" s="591"/>
      <c r="IE90" s="178"/>
      <c r="IF90" s="177">
        <v>160</v>
      </c>
      <c r="IG90" s="591"/>
      <c r="IH90" s="178"/>
      <c r="II90" s="282">
        <f t="shared" si="99"/>
        <v>0</v>
      </c>
      <c r="IJ90" s="283">
        <f t="shared" si="100"/>
        <v>0</v>
      </c>
      <c r="IK90" s="284">
        <f t="shared" si="101"/>
        <v>0</v>
      </c>
      <c r="IL90" s="285">
        <f t="shared" si="102"/>
        <v>0</v>
      </c>
      <c r="IM90" s="23"/>
      <c r="IN90" s="23"/>
      <c r="IO90" s="177">
        <v>160</v>
      </c>
      <c r="IP90" s="591"/>
      <c r="IQ90" s="178"/>
      <c r="IR90" s="177">
        <v>160</v>
      </c>
      <c r="IS90" s="591"/>
      <c r="IT90" s="178"/>
      <c r="IU90" s="177">
        <v>160</v>
      </c>
      <c r="IV90" s="591"/>
      <c r="IW90" s="178"/>
      <c r="IX90" s="177">
        <v>160</v>
      </c>
      <c r="IY90" s="591"/>
      <c r="IZ90" s="178"/>
      <c r="JA90" s="177">
        <v>160</v>
      </c>
      <c r="JB90" s="591"/>
      <c r="JC90" s="178"/>
      <c r="JD90" s="177">
        <v>160</v>
      </c>
      <c r="JE90" s="591"/>
      <c r="JF90" s="178"/>
      <c r="JG90" s="177">
        <v>160</v>
      </c>
      <c r="JH90" s="591"/>
      <c r="JI90" s="178"/>
      <c r="JJ90" s="177">
        <v>160</v>
      </c>
      <c r="JK90" s="591"/>
      <c r="JL90" s="178"/>
      <c r="JM90" s="282">
        <f t="shared" si="103"/>
        <v>0</v>
      </c>
      <c r="JN90" s="283">
        <f t="shared" si="104"/>
        <v>0</v>
      </c>
      <c r="JO90" s="284">
        <f t="shared" si="105"/>
        <v>0</v>
      </c>
      <c r="JP90" s="285">
        <f t="shared" si="106"/>
        <v>0</v>
      </c>
      <c r="JQ90" s="23"/>
      <c r="JR90" s="23"/>
      <c r="JS90" s="177">
        <v>160</v>
      </c>
      <c r="JT90" s="591"/>
      <c r="JU90" s="178"/>
      <c r="JV90" s="177">
        <v>160</v>
      </c>
      <c r="JW90" s="591"/>
      <c r="JX90" s="178"/>
      <c r="JY90" s="177">
        <v>160</v>
      </c>
      <c r="JZ90" s="591"/>
      <c r="KA90" s="178"/>
      <c r="KB90" s="177">
        <v>160</v>
      </c>
      <c r="KC90" s="591"/>
      <c r="KD90" s="178"/>
      <c r="KE90" s="177">
        <v>160</v>
      </c>
      <c r="KF90" s="591"/>
      <c r="KG90" s="178"/>
      <c r="KH90" s="177">
        <v>160</v>
      </c>
      <c r="KI90" s="591"/>
      <c r="KJ90" s="178"/>
      <c r="KK90" s="177">
        <v>160</v>
      </c>
      <c r="KL90" s="591"/>
      <c r="KM90" s="178"/>
      <c r="KN90" s="177">
        <v>160</v>
      </c>
      <c r="KO90" s="591"/>
      <c r="KP90" s="178"/>
      <c r="KQ90" s="282">
        <f t="shared" si="107"/>
        <v>0</v>
      </c>
      <c r="KR90" s="283">
        <f t="shared" si="108"/>
        <v>0</v>
      </c>
      <c r="KS90" s="284">
        <f t="shared" si="109"/>
        <v>0</v>
      </c>
      <c r="KT90" s="285">
        <f t="shared" si="110"/>
        <v>0</v>
      </c>
      <c r="KU90" s="23"/>
      <c r="KV90" s="23"/>
      <c r="KW90" s="589" t="s">
        <v>300</v>
      </c>
      <c r="KX90" s="595">
        <v>160</v>
      </c>
      <c r="KY90" s="591"/>
      <c r="KZ90" s="178"/>
      <c r="LA90" s="282">
        <f t="shared" si="111"/>
        <v>0</v>
      </c>
      <c r="LB90" s="285">
        <f t="shared" si="65"/>
        <v>0</v>
      </c>
      <c r="LC90" s="284">
        <f t="shared" si="112"/>
        <v>0</v>
      </c>
      <c r="LD90" s="285">
        <f t="shared" si="66"/>
        <v>0</v>
      </c>
      <c r="LE90" s="592"/>
      <c r="LF90" s="23"/>
      <c r="LG90" s="23"/>
      <c r="LH90" s="278">
        <f t="shared" si="67"/>
        <v>0</v>
      </c>
      <c r="LI90" s="279">
        <f t="shared" si="68"/>
        <v>0</v>
      </c>
      <c r="LJ90" s="284">
        <f t="shared" si="69"/>
        <v>0</v>
      </c>
      <c r="LK90" s="285">
        <f t="shared" si="70"/>
        <v>0</v>
      </c>
      <c r="LL90" s="280">
        <f t="shared" si="71"/>
        <v>0</v>
      </c>
      <c r="LM90" s="281">
        <f t="shared" si="72"/>
        <v>0</v>
      </c>
      <c r="LN90" s="284">
        <f t="shared" si="73"/>
        <v>0</v>
      </c>
      <c r="LO90" s="283">
        <f t="shared" si="74"/>
        <v>0</v>
      </c>
      <c r="LP90" s="420">
        <f t="shared" si="113"/>
        <v>0</v>
      </c>
      <c r="LQ90" s="382">
        <f t="shared" si="114"/>
        <v>0</v>
      </c>
      <c r="LR90" s="423" t="s">
        <v>343</v>
      </c>
      <c r="LS90" s="387" t="s">
        <v>343</v>
      </c>
      <c r="LT90" s="420">
        <f t="shared" si="115"/>
        <v>0</v>
      </c>
      <c r="LU90" s="382">
        <f t="shared" si="116"/>
        <v>0</v>
      </c>
      <c r="LV90" s="26"/>
      <c r="LW90" s="26"/>
      <c r="LX90" s="23"/>
      <c r="MD90" s="26"/>
    </row>
    <row r="91" spans="1:342" s="26" customFormat="1" ht="16.5" customHeight="1" x14ac:dyDescent="0.25">
      <c r="B91" s="121" t="s">
        <v>52</v>
      </c>
      <c r="C91" s="1064"/>
      <c r="D91" s="1065"/>
      <c r="E91" s="327"/>
      <c r="F91" s="328"/>
      <c r="G91" s="329"/>
      <c r="H91" s="125"/>
      <c r="I91" s="115">
        <f>INT(ROUND(F91,2)*(IF(RIGHT(G91,1)="*",data!$J$3*H91+(IF(H91&gt;0, data!$K$3,0)),(IF(G91&gt;0,data!$J$3*RIGHT(G91,5)+data!$K$3,0)))))</f>
        <v>0</v>
      </c>
      <c r="J91" s="115">
        <f>IF(E91&gt;0,I91*E91,0)</f>
        <v>0</v>
      </c>
      <c r="K91" s="323"/>
      <c r="L91" s="322"/>
      <c r="M91" s="115">
        <f>INT(ROUND(F91,2)*(IF(J91&gt;0,(IF(K91="ano",data!$J$6,0)),0)))</f>
        <v>0</v>
      </c>
      <c r="N91" s="117">
        <f>IF(L91&gt;E91,M91*E91,M91*L91)</f>
        <v>0</v>
      </c>
      <c r="O91" s="126">
        <f>J91+N91</f>
        <v>0</v>
      </c>
      <c r="Q91" s="119" t="str">
        <f t="shared" si="63"/>
        <v/>
      </c>
      <c r="R91" s="120" t="s">
        <v>343</v>
      </c>
      <c r="S91" s="391" t="str">
        <f t="shared" si="64"/>
        <v/>
      </c>
      <c r="T91" s="26">
        <f>IF(O91&gt;0,IF(ISTEXT(C91)=TRUE,0,1),0)</f>
        <v>0</v>
      </c>
      <c r="U91" s="26">
        <f>IF(H91&gt;0,IF(RIGHT(G91,1)="*",0,1),0)</f>
        <v>0</v>
      </c>
      <c r="V91" s="26">
        <f>IF(OR(G91=data!$I$18,G91=data!$I$19,G91=data!$I$20,G91=data!$I$21,G91=data!$I$22,G91=data!$I$23,G91=data!$I$24,G91=data!$I$25,G91=data!$I$26,G91=data!$I$27,G91=data!$I$28,G91=data!$I$29,G91=data!$I$30,G91=data!$I$31,G91=data!$I$32,G91=data!$I$33,G91=data!$I$34,G91=data!$I$35,G91=data!$I$36,G91=data!$I$37,G91=data!$I$38,G91=data!$I$39,G91=data!$I$40,G91=data!$I$41,G91=data!$I$42,G91=data!$I$43,G91=data!$I$44),1,0)</f>
        <v>0</v>
      </c>
      <c r="X91" s="179" t="s">
        <v>300</v>
      </c>
      <c r="Y91" s="10"/>
      <c r="Z91" s="10"/>
      <c r="AA91" s="171">
        <v>160</v>
      </c>
      <c r="AB91" s="336"/>
      <c r="AC91" s="227"/>
      <c r="AD91" s="171">
        <v>160</v>
      </c>
      <c r="AE91" s="336"/>
      <c r="AF91" s="227"/>
      <c r="AG91" s="171">
        <v>160</v>
      </c>
      <c r="AH91" s="336"/>
      <c r="AI91" s="227"/>
      <c r="AJ91" s="171">
        <v>160</v>
      </c>
      <c r="AK91" s="336"/>
      <c r="AL91" s="227"/>
      <c r="AM91" s="171">
        <v>160</v>
      </c>
      <c r="AN91" s="336"/>
      <c r="AO91" s="227"/>
      <c r="AP91" s="171">
        <v>160</v>
      </c>
      <c r="AQ91" s="336"/>
      <c r="AR91" s="227"/>
      <c r="AS91" s="171">
        <v>160</v>
      </c>
      <c r="AT91" s="336"/>
      <c r="AU91" s="227"/>
      <c r="AV91" s="171">
        <v>160</v>
      </c>
      <c r="AW91" s="336"/>
      <c r="AX91" s="227"/>
      <c r="AY91" s="171">
        <v>160</v>
      </c>
      <c r="AZ91" s="336"/>
      <c r="BA91" s="227"/>
      <c r="BB91" s="171">
        <v>160</v>
      </c>
      <c r="BC91" s="336"/>
      <c r="BD91" s="227"/>
      <c r="BE91" s="171">
        <v>160</v>
      </c>
      <c r="BF91" s="336"/>
      <c r="BG91" s="227"/>
      <c r="BH91" s="171">
        <v>160</v>
      </c>
      <c r="BI91" s="336"/>
      <c r="BJ91" s="227"/>
      <c r="BK91" s="374">
        <f t="shared" si="75"/>
        <v>0</v>
      </c>
      <c r="BL91" s="285">
        <f t="shared" si="76"/>
        <v>0</v>
      </c>
      <c r="BM91" s="284">
        <f t="shared" si="77"/>
        <v>0</v>
      </c>
      <c r="BN91" s="285">
        <f t="shared" si="78"/>
        <v>0</v>
      </c>
      <c r="BO91" s="4"/>
      <c r="BP91" s="4"/>
      <c r="BQ91" s="167">
        <v>160</v>
      </c>
      <c r="BR91" s="335"/>
      <c r="BS91" s="180"/>
      <c r="BT91" s="167">
        <v>160</v>
      </c>
      <c r="BU91" s="335"/>
      <c r="BV91" s="180"/>
      <c r="BW91" s="167">
        <v>160</v>
      </c>
      <c r="BX91" s="335"/>
      <c r="BY91" s="180"/>
      <c r="BZ91" s="167">
        <v>160</v>
      </c>
      <c r="CA91" s="335"/>
      <c r="CB91" s="180"/>
      <c r="CC91" s="167">
        <v>160</v>
      </c>
      <c r="CD91" s="335"/>
      <c r="CE91" s="180"/>
      <c r="CF91" s="167">
        <v>160</v>
      </c>
      <c r="CG91" s="335"/>
      <c r="CH91" s="180"/>
      <c r="CI91" s="167">
        <v>160</v>
      </c>
      <c r="CJ91" s="335"/>
      <c r="CK91" s="180"/>
      <c r="CL91" s="167">
        <v>160</v>
      </c>
      <c r="CM91" s="335"/>
      <c r="CN91" s="180"/>
      <c r="CO91" s="282">
        <f t="shared" si="79"/>
        <v>0</v>
      </c>
      <c r="CP91" s="283">
        <f t="shared" si="80"/>
        <v>0</v>
      </c>
      <c r="CQ91" s="284">
        <f t="shared" si="81"/>
        <v>0</v>
      </c>
      <c r="CR91" s="285">
        <f t="shared" si="82"/>
        <v>0</v>
      </c>
      <c r="CS91" s="4"/>
      <c r="CT91" s="4"/>
      <c r="CU91" s="167">
        <v>160</v>
      </c>
      <c r="CV91" s="335"/>
      <c r="CW91" s="180"/>
      <c r="CX91" s="167">
        <v>160</v>
      </c>
      <c r="CY91" s="335"/>
      <c r="CZ91" s="180"/>
      <c r="DA91" s="167">
        <v>160</v>
      </c>
      <c r="DB91" s="335"/>
      <c r="DC91" s="180"/>
      <c r="DD91" s="167">
        <v>160</v>
      </c>
      <c r="DE91" s="335"/>
      <c r="DF91" s="180"/>
      <c r="DG91" s="167">
        <v>160</v>
      </c>
      <c r="DH91" s="335"/>
      <c r="DI91" s="180"/>
      <c r="DJ91" s="167">
        <v>160</v>
      </c>
      <c r="DK91" s="335"/>
      <c r="DL91" s="180"/>
      <c r="DM91" s="167">
        <v>160</v>
      </c>
      <c r="DN91" s="335"/>
      <c r="DO91" s="180"/>
      <c r="DP91" s="167">
        <v>160</v>
      </c>
      <c r="DQ91" s="335"/>
      <c r="DR91" s="180"/>
      <c r="DS91" s="282">
        <f t="shared" si="83"/>
        <v>0</v>
      </c>
      <c r="DT91" s="283">
        <f t="shared" si="84"/>
        <v>0</v>
      </c>
      <c r="DU91" s="284">
        <f t="shared" si="85"/>
        <v>0</v>
      </c>
      <c r="DV91" s="285">
        <f t="shared" si="86"/>
        <v>0</v>
      </c>
      <c r="DW91" s="4"/>
      <c r="DX91" s="4"/>
      <c r="DY91" s="167">
        <v>160</v>
      </c>
      <c r="DZ91" s="335"/>
      <c r="EA91" s="180"/>
      <c r="EB91" s="167">
        <v>160</v>
      </c>
      <c r="EC91" s="335"/>
      <c r="ED91" s="180"/>
      <c r="EE91" s="167">
        <v>160</v>
      </c>
      <c r="EF91" s="335"/>
      <c r="EG91" s="180"/>
      <c r="EH91" s="167">
        <v>160</v>
      </c>
      <c r="EI91" s="335"/>
      <c r="EJ91" s="180"/>
      <c r="EK91" s="167">
        <v>160</v>
      </c>
      <c r="EL91" s="335"/>
      <c r="EM91" s="180"/>
      <c r="EN91" s="167">
        <v>160</v>
      </c>
      <c r="EO91" s="335"/>
      <c r="EP91" s="180"/>
      <c r="EQ91" s="167">
        <v>160</v>
      </c>
      <c r="ER91" s="335"/>
      <c r="ES91" s="180"/>
      <c r="ET91" s="167">
        <v>160</v>
      </c>
      <c r="EU91" s="335"/>
      <c r="EV91" s="180"/>
      <c r="EW91" s="282">
        <f t="shared" si="87"/>
        <v>0</v>
      </c>
      <c r="EX91" s="283">
        <f t="shared" si="88"/>
        <v>0</v>
      </c>
      <c r="EY91" s="284">
        <f t="shared" si="89"/>
        <v>0</v>
      </c>
      <c r="EZ91" s="285">
        <f t="shared" si="90"/>
        <v>0</v>
      </c>
      <c r="FA91" s="4"/>
      <c r="FB91" s="4"/>
      <c r="FC91" s="167">
        <v>160</v>
      </c>
      <c r="FD91" s="335"/>
      <c r="FE91" s="180"/>
      <c r="FF91" s="167">
        <v>160</v>
      </c>
      <c r="FG91" s="335"/>
      <c r="FH91" s="180"/>
      <c r="FI91" s="167">
        <v>160</v>
      </c>
      <c r="FJ91" s="335"/>
      <c r="FK91" s="180"/>
      <c r="FL91" s="167">
        <v>160</v>
      </c>
      <c r="FM91" s="335"/>
      <c r="FN91" s="180"/>
      <c r="FO91" s="167">
        <v>160</v>
      </c>
      <c r="FP91" s="335"/>
      <c r="FQ91" s="180"/>
      <c r="FR91" s="167">
        <v>160</v>
      </c>
      <c r="FS91" s="335"/>
      <c r="FT91" s="180"/>
      <c r="FU91" s="167">
        <v>160</v>
      </c>
      <c r="FV91" s="335"/>
      <c r="FW91" s="180"/>
      <c r="FX91" s="167">
        <v>160</v>
      </c>
      <c r="FY91" s="335"/>
      <c r="FZ91" s="180"/>
      <c r="GA91" s="282">
        <f t="shared" si="91"/>
        <v>0</v>
      </c>
      <c r="GB91" s="283">
        <f t="shared" si="92"/>
        <v>0</v>
      </c>
      <c r="GC91" s="284">
        <f t="shared" si="93"/>
        <v>0</v>
      </c>
      <c r="GD91" s="285">
        <f t="shared" si="94"/>
        <v>0</v>
      </c>
      <c r="GE91" s="4"/>
      <c r="GF91" s="4"/>
      <c r="GG91" s="167">
        <v>160</v>
      </c>
      <c r="GH91" s="335"/>
      <c r="GI91" s="180"/>
      <c r="GJ91" s="167">
        <v>160</v>
      </c>
      <c r="GK91" s="335"/>
      <c r="GL91" s="180"/>
      <c r="GM91" s="167">
        <v>160</v>
      </c>
      <c r="GN91" s="335"/>
      <c r="GO91" s="180"/>
      <c r="GP91" s="167">
        <v>160</v>
      </c>
      <c r="GQ91" s="335"/>
      <c r="GR91" s="180"/>
      <c r="GS91" s="167">
        <v>160</v>
      </c>
      <c r="GT91" s="335"/>
      <c r="GU91" s="180"/>
      <c r="GV91" s="167">
        <v>160</v>
      </c>
      <c r="GW91" s="335"/>
      <c r="GX91" s="180"/>
      <c r="GY91" s="167">
        <v>160</v>
      </c>
      <c r="GZ91" s="335"/>
      <c r="HA91" s="180"/>
      <c r="HB91" s="167">
        <v>160</v>
      </c>
      <c r="HC91" s="335"/>
      <c r="HD91" s="180"/>
      <c r="HE91" s="282">
        <f t="shared" si="95"/>
        <v>0</v>
      </c>
      <c r="HF91" s="283">
        <f t="shared" si="96"/>
        <v>0</v>
      </c>
      <c r="HG91" s="284">
        <f t="shared" si="97"/>
        <v>0</v>
      </c>
      <c r="HH91" s="285">
        <f t="shared" si="98"/>
        <v>0</v>
      </c>
      <c r="HI91" s="4"/>
      <c r="HJ91" s="4"/>
      <c r="HK91" s="167">
        <v>160</v>
      </c>
      <c r="HL91" s="335"/>
      <c r="HM91" s="180"/>
      <c r="HN91" s="167">
        <v>160</v>
      </c>
      <c r="HO91" s="335"/>
      <c r="HP91" s="180"/>
      <c r="HQ91" s="167">
        <v>160</v>
      </c>
      <c r="HR91" s="335"/>
      <c r="HS91" s="180"/>
      <c r="HT91" s="167">
        <v>160</v>
      </c>
      <c r="HU91" s="335"/>
      <c r="HV91" s="180"/>
      <c r="HW91" s="167">
        <v>160</v>
      </c>
      <c r="HX91" s="335"/>
      <c r="HY91" s="180"/>
      <c r="HZ91" s="167">
        <v>160</v>
      </c>
      <c r="IA91" s="335"/>
      <c r="IB91" s="180"/>
      <c r="IC91" s="167">
        <v>160</v>
      </c>
      <c r="ID91" s="335"/>
      <c r="IE91" s="180"/>
      <c r="IF91" s="167">
        <v>160</v>
      </c>
      <c r="IG91" s="335"/>
      <c r="IH91" s="180"/>
      <c r="II91" s="282">
        <f t="shared" si="99"/>
        <v>0</v>
      </c>
      <c r="IJ91" s="283">
        <f t="shared" si="100"/>
        <v>0</v>
      </c>
      <c r="IK91" s="284">
        <f t="shared" si="101"/>
        <v>0</v>
      </c>
      <c r="IL91" s="285">
        <f t="shared" si="102"/>
        <v>0</v>
      </c>
      <c r="IM91" s="4"/>
      <c r="IN91" s="4"/>
      <c r="IO91" s="167">
        <v>160</v>
      </c>
      <c r="IP91" s="335"/>
      <c r="IQ91" s="180"/>
      <c r="IR91" s="167">
        <v>160</v>
      </c>
      <c r="IS91" s="335"/>
      <c r="IT91" s="180"/>
      <c r="IU91" s="167">
        <v>160</v>
      </c>
      <c r="IV91" s="335"/>
      <c r="IW91" s="180"/>
      <c r="IX91" s="167">
        <v>160</v>
      </c>
      <c r="IY91" s="335"/>
      <c r="IZ91" s="180"/>
      <c r="JA91" s="167">
        <v>160</v>
      </c>
      <c r="JB91" s="335"/>
      <c r="JC91" s="180"/>
      <c r="JD91" s="167">
        <v>160</v>
      </c>
      <c r="JE91" s="335"/>
      <c r="JF91" s="180"/>
      <c r="JG91" s="167">
        <v>160</v>
      </c>
      <c r="JH91" s="335"/>
      <c r="JI91" s="180"/>
      <c r="JJ91" s="167">
        <v>160</v>
      </c>
      <c r="JK91" s="335"/>
      <c r="JL91" s="180"/>
      <c r="JM91" s="282">
        <f t="shared" si="103"/>
        <v>0</v>
      </c>
      <c r="JN91" s="283">
        <f t="shared" si="104"/>
        <v>0</v>
      </c>
      <c r="JO91" s="284">
        <f t="shared" si="105"/>
        <v>0</v>
      </c>
      <c r="JP91" s="285">
        <f t="shared" si="106"/>
        <v>0</v>
      </c>
      <c r="JQ91" s="4"/>
      <c r="JR91" s="4"/>
      <c r="JS91" s="167">
        <v>160</v>
      </c>
      <c r="JT91" s="335"/>
      <c r="JU91" s="180"/>
      <c r="JV91" s="167">
        <v>160</v>
      </c>
      <c r="JW91" s="335"/>
      <c r="JX91" s="180"/>
      <c r="JY91" s="167">
        <v>160</v>
      </c>
      <c r="JZ91" s="335"/>
      <c r="KA91" s="180"/>
      <c r="KB91" s="167">
        <v>160</v>
      </c>
      <c r="KC91" s="335"/>
      <c r="KD91" s="180"/>
      <c r="KE91" s="167">
        <v>160</v>
      </c>
      <c r="KF91" s="335"/>
      <c r="KG91" s="180"/>
      <c r="KH91" s="167">
        <v>160</v>
      </c>
      <c r="KI91" s="335"/>
      <c r="KJ91" s="180"/>
      <c r="KK91" s="167">
        <v>160</v>
      </c>
      <c r="KL91" s="335"/>
      <c r="KM91" s="180"/>
      <c r="KN91" s="167">
        <v>160</v>
      </c>
      <c r="KO91" s="335"/>
      <c r="KP91" s="180"/>
      <c r="KQ91" s="282">
        <f t="shared" si="107"/>
        <v>0</v>
      </c>
      <c r="KR91" s="283">
        <f t="shared" si="108"/>
        <v>0</v>
      </c>
      <c r="KS91" s="284">
        <f t="shared" si="109"/>
        <v>0</v>
      </c>
      <c r="KT91" s="285">
        <f t="shared" si="110"/>
        <v>0</v>
      </c>
      <c r="KU91" s="4"/>
      <c r="KV91" s="4"/>
      <c r="KW91" s="287" t="s">
        <v>300</v>
      </c>
      <c r="KX91" s="365">
        <v>160</v>
      </c>
      <c r="KY91" s="335"/>
      <c r="KZ91" s="180"/>
      <c r="LA91" s="282">
        <f t="shared" si="111"/>
        <v>0</v>
      </c>
      <c r="LB91" s="285">
        <f t="shared" si="65"/>
        <v>0</v>
      </c>
      <c r="LC91" s="284">
        <f t="shared" si="112"/>
        <v>0</v>
      </c>
      <c r="LD91" s="285">
        <f t="shared" si="66"/>
        <v>0</v>
      </c>
      <c r="LE91" s="297"/>
      <c r="LF91" s="4"/>
      <c r="LG91" s="4"/>
      <c r="LH91" s="278">
        <f t="shared" si="67"/>
        <v>0</v>
      </c>
      <c r="LI91" s="279">
        <f t="shared" si="68"/>
        <v>0</v>
      </c>
      <c r="LJ91" s="284">
        <f t="shared" si="69"/>
        <v>0</v>
      </c>
      <c r="LK91" s="285">
        <f t="shared" si="70"/>
        <v>0</v>
      </c>
      <c r="LL91" s="280">
        <f t="shared" si="71"/>
        <v>0</v>
      </c>
      <c r="LM91" s="281">
        <f t="shared" si="72"/>
        <v>0</v>
      </c>
      <c r="LN91" s="284">
        <f t="shared" si="73"/>
        <v>0</v>
      </c>
      <c r="LO91" s="283">
        <f t="shared" si="74"/>
        <v>0</v>
      </c>
      <c r="LP91" s="420">
        <f t="shared" si="113"/>
        <v>0</v>
      </c>
      <c r="LQ91" s="382">
        <f t="shared" si="114"/>
        <v>0</v>
      </c>
      <c r="LR91" s="423" t="s">
        <v>343</v>
      </c>
      <c r="LS91" s="387" t="s">
        <v>343</v>
      </c>
      <c r="LT91" s="420">
        <f t="shared" si="115"/>
        <v>0</v>
      </c>
      <c r="LU91" s="382">
        <f t="shared" si="116"/>
        <v>0</v>
      </c>
      <c r="LX91" s="4"/>
    </row>
    <row r="92" spans="1:342" s="28" customFormat="1" ht="15" hidden="1" customHeight="1" x14ac:dyDescent="0.25">
      <c r="A92" s="26"/>
      <c r="B92" s="121"/>
      <c r="C92" s="604"/>
      <c r="D92" s="605"/>
      <c r="E92" s="609"/>
      <c r="F92" s="607"/>
      <c r="G92" s="608"/>
      <c r="H92" s="122"/>
      <c r="I92" s="115">
        <f>INT(ROUND(F92,2)*(IF(RIGHT(G92,1)="*",data!$J$3*H92+(IF(H92&gt;0, data!$K$3,0)),(IF(G92&gt;0,data!$J$3*RIGHT(G92,5)+data!$K$3,0)))))</f>
        <v>0</v>
      </c>
      <c r="J92" s="115"/>
      <c r="K92" s="560"/>
      <c r="L92" s="553"/>
      <c r="M92" s="115">
        <f>INT(ROUND(F92,2)*(IF(J92&gt;0,(IF(K92="ano",data!$J$6,0)),0)))</f>
        <v>0</v>
      </c>
      <c r="N92" s="117"/>
      <c r="O92" s="126"/>
      <c r="P92" s="26"/>
      <c r="Q92" s="119" t="str">
        <f t="shared" si="63"/>
        <v/>
      </c>
      <c r="R92" s="120" t="s">
        <v>343</v>
      </c>
      <c r="S92" s="391" t="str">
        <f t="shared" si="64"/>
        <v/>
      </c>
      <c r="V92" s="26">
        <f>IF(OR(G92=data!$I$18,G92=data!$I$19,G92=data!$I$20,G92=data!$I$21,G92=data!$I$22,G92=data!$I$23,G92=data!$I$24,G92=data!$I$25,G92=data!$I$26,G92=data!$I$27,G92=data!$I$28,G92=data!$I$29,G92=data!$I$30,G92=data!$I$31,G92=data!$I$32,G92=data!$I$33,G92=data!$I$34,G92=data!$I$35,G92=data!$I$36,G92=data!$I$37,G92=data!$I$38,G92=data!$I$39,G92=data!$I$40,G92=data!$I$41,G92=data!$I$42,G92=data!$I$43,G92=data!$I$44),1,0)</f>
        <v>0</v>
      </c>
      <c r="W92" s="26"/>
      <c r="X92" s="176" t="s">
        <v>300</v>
      </c>
      <c r="Y92" s="10"/>
      <c r="Z92" s="10"/>
      <c r="AA92" s="578">
        <v>160</v>
      </c>
      <c r="AB92" s="579"/>
      <c r="AC92" s="580"/>
      <c r="AD92" s="578">
        <v>160</v>
      </c>
      <c r="AE92" s="579"/>
      <c r="AF92" s="580"/>
      <c r="AG92" s="578">
        <v>160</v>
      </c>
      <c r="AH92" s="579"/>
      <c r="AI92" s="580"/>
      <c r="AJ92" s="578">
        <v>160</v>
      </c>
      <c r="AK92" s="579"/>
      <c r="AL92" s="580"/>
      <c r="AM92" s="578">
        <v>160</v>
      </c>
      <c r="AN92" s="579"/>
      <c r="AO92" s="580"/>
      <c r="AP92" s="578">
        <v>160</v>
      </c>
      <c r="AQ92" s="579"/>
      <c r="AR92" s="580"/>
      <c r="AS92" s="578">
        <v>160</v>
      </c>
      <c r="AT92" s="579"/>
      <c r="AU92" s="580"/>
      <c r="AV92" s="578">
        <v>160</v>
      </c>
      <c r="AW92" s="579"/>
      <c r="AX92" s="580"/>
      <c r="AY92" s="578">
        <v>160</v>
      </c>
      <c r="AZ92" s="579"/>
      <c r="BA92" s="580"/>
      <c r="BB92" s="578">
        <v>160</v>
      </c>
      <c r="BC92" s="579"/>
      <c r="BD92" s="580"/>
      <c r="BE92" s="578">
        <v>160</v>
      </c>
      <c r="BF92" s="579"/>
      <c r="BG92" s="580"/>
      <c r="BH92" s="578">
        <v>160</v>
      </c>
      <c r="BI92" s="579"/>
      <c r="BJ92" s="580"/>
      <c r="BK92" s="374">
        <f t="shared" si="75"/>
        <v>0</v>
      </c>
      <c r="BL92" s="285">
        <f t="shared" si="76"/>
        <v>0</v>
      </c>
      <c r="BM92" s="284">
        <f t="shared" si="77"/>
        <v>0</v>
      </c>
      <c r="BN92" s="285">
        <f t="shared" si="78"/>
        <v>0</v>
      </c>
      <c r="BO92" s="23"/>
      <c r="BP92" s="23"/>
      <c r="BQ92" s="177">
        <v>160</v>
      </c>
      <c r="BR92" s="591"/>
      <c r="BS92" s="178"/>
      <c r="BT92" s="177">
        <v>160</v>
      </c>
      <c r="BU92" s="591"/>
      <c r="BV92" s="178"/>
      <c r="BW92" s="177">
        <v>160</v>
      </c>
      <c r="BX92" s="591"/>
      <c r="BY92" s="178"/>
      <c r="BZ92" s="177">
        <v>160</v>
      </c>
      <c r="CA92" s="591"/>
      <c r="CB92" s="178"/>
      <c r="CC92" s="177">
        <v>160</v>
      </c>
      <c r="CD92" s="591"/>
      <c r="CE92" s="178"/>
      <c r="CF92" s="177">
        <v>160</v>
      </c>
      <c r="CG92" s="591"/>
      <c r="CH92" s="178"/>
      <c r="CI92" s="177">
        <v>160</v>
      </c>
      <c r="CJ92" s="591"/>
      <c r="CK92" s="178"/>
      <c r="CL92" s="177">
        <v>160</v>
      </c>
      <c r="CM92" s="591"/>
      <c r="CN92" s="178"/>
      <c r="CO92" s="282">
        <f t="shared" si="79"/>
        <v>0</v>
      </c>
      <c r="CP92" s="283">
        <f t="shared" si="80"/>
        <v>0</v>
      </c>
      <c r="CQ92" s="284">
        <f t="shared" si="81"/>
        <v>0</v>
      </c>
      <c r="CR92" s="285">
        <f t="shared" si="82"/>
        <v>0</v>
      </c>
      <c r="CS92" s="23"/>
      <c r="CT92" s="23"/>
      <c r="CU92" s="177">
        <v>160</v>
      </c>
      <c r="CV92" s="591"/>
      <c r="CW92" s="178"/>
      <c r="CX92" s="177">
        <v>160</v>
      </c>
      <c r="CY92" s="591"/>
      <c r="CZ92" s="178"/>
      <c r="DA92" s="177">
        <v>160</v>
      </c>
      <c r="DB92" s="591"/>
      <c r="DC92" s="178"/>
      <c r="DD92" s="177">
        <v>160</v>
      </c>
      <c r="DE92" s="591"/>
      <c r="DF92" s="178"/>
      <c r="DG92" s="177">
        <v>160</v>
      </c>
      <c r="DH92" s="591"/>
      <c r="DI92" s="178"/>
      <c r="DJ92" s="177">
        <v>160</v>
      </c>
      <c r="DK92" s="591"/>
      <c r="DL92" s="178"/>
      <c r="DM92" s="177">
        <v>160</v>
      </c>
      <c r="DN92" s="591"/>
      <c r="DO92" s="178"/>
      <c r="DP92" s="177">
        <v>160</v>
      </c>
      <c r="DQ92" s="591"/>
      <c r="DR92" s="178"/>
      <c r="DS92" s="282">
        <f t="shared" si="83"/>
        <v>0</v>
      </c>
      <c r="DT92" s="283">
        <f t="shared" si="84"/>
        <v>0</v>
      </c>
      <c r="DU92" s="284">
        <f t="shared" si="85"/>
        <v>0</v>
      </c>
      <c r="DV92" s="285">
        <f t="shared" si="86"/>
        <v>0</v>
      </c>
      <c r="DW92" s="23"/>
      <c r="DX92" s="23"/>
      <c r="DY92" s="177">
        <v>160</v>
      </c>
      <c r="DZ92" s="591"/>
      <c r="EA92" s="178"/>
      <c r="EB92" s="177">
        <v>160</v>
      </c>
      <c r="EC92" s="591"/>
      <c r="ED92" s="178"/>
      <c r="EE92" s="177">
        <v>160</v>
      </c>
      <c r="EF92" s="591"/>
      <c r="EG92" s="178"/>
      <c r="EH92" s="177">
        <v>160</v>
      </c>
      <c r="EI92" s="591"/>
      <c r="EJ92" s="178"/>
      <c r="EK92" s="177">
        <v>160</v>
      </c>
      <c r="EL92" s="591"/>
      <c r="EM92" s="178"/>
      <c r="EN92" s="177">
        <v>160</v>
      </c>
      <c r="EO92" s="591"/>
      <c r="EP92" s="178"/>
      <c r="EQ92" s="177">
        <v>160</v>
      </c>
      <c r="ER92" s="591"/>
      <c r="ES92" s="178"/>
      <c r="ET92" s="177">
        <v>160</v>
      </c>
      <c r="EU92" s="591"/>
      <c r="EV92" s="178"/>
      <c r="EW92" s="282">
        <f t="shared" si="87"/>
        <v>0</v>
      </c>
      <c r="EX92" s="283">
        <f t="shared" si="88"/>
        <v>0</v>
      </c>
      <c r="EY92" s="284">
        <f t="shared" si="89"/>
        <v>0</v>
      </c>
      <c r="EZ92" s="285">
        <f t="shared" si="90"/>
        <v>0</v>
      </c>
      <c r="FA92" s="23"/>
      <c r="FB92" s="23"/>
      <c r="FC92" s="177">
        <v>160</v>
      </c>
      <c r="FD92" s="591"/>
      <c r="FE92" s="178"/>
      <c r="FF92" s="177">
        <v>160</v>
      </c>
      <c r="FG92" s="591"/>
      <c r="FH92" s="178"/>
      <c r="FI92" s="177">
        <v>160</v>
      </c>
      <c r="FJ92" s="591"/>
      <c r="FK92" s="178"/>
      <c r="FL92" s="177">
        <v>160</v>
      </c>
      <c r="FM92" s="591"/>
      <c r="FN92" s="178"/>
      <c r="FO92" s="177">
        <v>160</v>
      </c>
      <c r="FP92" s="591"/>
      <c r="FQ92" s="178"/>
      <c r="FR92" s="177">
        <v>160</v>
      </c>
      <c r="FS92" s="591"/>
      <c r="FT92" s="178"/>
      <c r="FU92" s="177">
        <v>160</v>
      </c>
      <c r="FV92" s="591"/>
      <c r="FW92" s="178"/>
      <c r="FX92" s="177">
        <v>160</v>
      </c>
      <c r="FY92" s="591"/>
      <c r="FZ92" s="178"/>
      <c r="GA92" s="282">
        <f t="shared" si="91"/>
        <v>0</v>
      </c>
      <c r="GB92" s="283">
        <f t="shared" si="92"/>
        <v>0</v>
      </c>
      <c r="GC92" s="284">
        <f t="shared" si="93"/>
        <v>0</v>
      </c>
      <c r="GD92" s="285">
        <f t="shared" si="94"/>
        <v>0</v>
      </c>
      <c r="GE92" s="23"/>
      <c r="GF92" s="23"/>
      <c r="GG92" s="177">
        <v>160</v>
      </c>
      <c r="GH92" s="591"/>
      <c r="GI92" s="178"/>
      <c r="GJ92" s="177">
        <v>160</v>
      </c>
      <c r="GK92" s="591"/>
      <c r="GL92" s="178"/>
      <c r="GM92" s="177">
        <v>160</v>
      </c>
      <c r="GN92" s="591"/>
      <c r="GO92" s="178"/>
      <c r="GP92" s="177">
        <v>160</v>
      </c>
      <c r="GQ92" s="591"/>
      <c r="GR92" s="178"/>
      <c r="GS92" s="177">
        <v>160</v>
      </c>
      <c r="GT92" s="591"/>
      <c r="GU92" s="178"/>
      <c r="GV92" s="177">
        <v>160</v>
      </c>
      <c r="GW92" s="591"/>
      <c r="GX92" s="178"/>
      <c r="GY92" s="177">
        <v>160</v>
      </c>
      <c r="GZ92" s="591"/>
      <c r="HA92" s="178"/>
      <c r="HB92" s="177">
        <v>160</v>
      </c>
      <c r="HC92" s="591"/>
      <c r="HD92" s="178"/>
      <c r="HE92" s="282">
        <f t="shared" si="95"/>
        <v>0</v>
      </c>
      <c r="HF92" s="283">
        <f t="shared" si="96"/>
        <v>0</v>
      </c>
      <c r="HG92" s="284">
        <f t="shared" si="97"/>
        <v>0</v>
      </c>
      <c r="HH92" s="285">
        <f t="shared" si="98"/>
        <v>0</v>
      </c>
      <c r="HI92" s="23"/>
      <c r="HJ92" s="23"/>
      <c r="HK92" s="177">
        <v>160</v>
      </c>
      <c r="HL92" s="591"/>
      <c r="HM92" s="178"/>
      <c r="HN92" s="177">
        <v>160</v>
      </c>
      <c r="HO92" s="591"/>
      <c r="HP92" s="178"/>
      <c r="HQ92" s="177">
        <v>160</v>
      </c>
      <c r="HR92" s="591"/>
      <c r="HS92" s="178"/>
      <c r="HT92" s="177">
        <v>160</v>
      </c>
      <c r="HU92" s="591"/>
      <c r="HV92" s="178"/>
      <c r="HW92" s="177">
        <v>160</v>
      </c>
      <c r="HX92" s="591"/>
      <c r="HY92" s="178"/>
      <c r="HZ92" s="177">
        <v>160</v>
      </c>
      <c r="IA92" s="591"/>
      <c r="IB92" s="178"/>
      <c r="IC92" s="177">
        <v>160</v>
      </c>
      <c r="ID92" s="591"/>
      <c r="IE92" s="178"/>
      <c r="IF92" s="177">
        <v>160</v>
      </c>
      <c r="IG92" s="591"/>
      <c r="IH92" s="178"/>
      <c r="II92" s="282">
        <f t="shared" si="99"/>
        <v>0</v>
      </c>
      <c r="IJ92" s="283">
        <f t="shared" si="100"/>
        <v>0</v>
      </c>
      <c r="IK92" s="284">
        <f t="shared" si="101"/>
        <v>0</v>
      </c>
      <c r="IL92" s="285">
        <f t="shared" si="102"/>
        <v>0</v>
      </c>
      <c r="IM92" s="23"/>
      <c r="IN92" s="23"/>
      <c r="IO92" s="177">
        <v>160</v>
      </c>
      <c r="IP92" s="591"/>
      <c r="IQ92" s="178"/>
      <c r="IR92" s="177">
        <v>160</v>
      </c>
      <c r="IS92" s="591"/>
      <c r="IT92" s="178"/>
      <c r="IU92" s="177">
        <v>160</v>
      </c>
      <c r="IV92" s="591"/>
      <c r="IW92" s="178"/>
      <c r="IX92" s="177">
        <v>160</v>
      </c>
      <c r="IY92" s="591"/>
      <c r="IZ92" s="178"/>
      <c r="JA92" s="177">
        <v>160</v>
      </c>
      <c r="JB92" s="591"/>
      <c r="JC92" s="178"/>
      <c r="JD92" s="177">
        <v>160</v>
      </c>
      <c r="JE92" s="591"/>
      <c r="JF92" s="178"/>
      <c r="JG92" s="177">
        <v>160</v>
      </c>
      <c r="JH92" s="591"/>
      <c r="JI92" s="178"/>
      <c r="JJ92" s="177">
        <v>160</v>
      </c>
      <c r="JK92" s="591"/>
      <c r="JL92" s="178"/>
      <c r="JM92" s="282">
        <f t="shared" si="103"/>
        <v>0</v>
      </c>
      <c r="JN92" s="283">
        <f t="shared" si="104"/>
        <v>0</v>
      </c>
      <c r="JO92" s="284">
        <f t="shared" si="105"/>
        <v>0</v>
      </c>
      <c r="JP92" s="285">
        <f t="shared" si="106"/>
        <v>0</v>
      </c>
      <c r="JQ92" s="23"/>
      <c r="JR92" s="23"/>
      <c r="JS92" s="177">
        <v>160</v>
      </c>
      <c r="JT92" s="591"/>
      <c r="JU92" s="178"/>
      <c r="JV92" s="177">
        <v>160</v>
      </c>
      <c r="JW92" s="591"/>
      <c r="JX92" s="178"/>
      <c r="JY92" s="177">
        <v>160</v>
      </c>
      <c r="JZ92" s="591"/>
      <c r="KA92" s="178"/>
      <c r="KB92" s="177">
        <v>160</v>
      </c>
      <c r="KC92" s="591"/>
      <c r="KD92" s="178"/>
      <c r="KE92" s="177">
        <v>160</v>
      </c>
      <c r="KF92" s="591"/>
      <c r="KG92" s="178"/>
      <c r="KH92" s="177">
        <v>160</v>
      </c>
      <c r="KI92" s="591"/>
      <c r="KJ92" s="178"/>
      <c r="KK92" s="177">
        <v>160</v>
      </c>
      <c r="KL92" s="591"/>
      <c r="KM92" s="178"/>
      <c r="KN92" s="177">
        <v>160</v>
      </c>
      <c r="KO92" s="591"/>
      <c r="KP92" s="178"/>
      <c r="KQ92" s="282">
        <f t="shared" si="107"/>
        <v>0</v>
      </c>
      <c r="KR92" s="283">
        <f t="shared" si="108"/>
        <v>0</v>
      </c>
      <c r="KS92" s="284">
        <f t="shared" si="109"/>
        <v>0</v>
      </c>
      <c r="KT92" s="285">
        <f t="shared" si="110"/>
        <v>0</v>
      </c>
      <c r="KU92" s="23"/>
      <c r="KV92" s="23"/>
      <c r="KW92" s="589" t="s">
        <v>300</v>
      </c>
      <c r="KX92" s="595">
        <v>160</v>
      </c>
      <c r="KY92" s="591"/>
      <c r="KZ92" s="178"/>
      <c r="LA92" s="282">
        <f t="shared" si="111"/>
        <v>0</v>
      </c>
      <c r="LB92" s="285">
        <f t="shared" si="65"/>
        <v>0</v>
      </c>
      <c r="LC92" s="284">
        <f t="shared" si="112"/>
        <v>0</v>
      </c>
      <c r="LD92" s="285">
        <f t="shared" si="66"/>
        <v>0</v>
      </c>
      <c r="LE92" s="592"/>
      <c r="LF92" s="23"/>
      <c r="LG92" s="23"/>
      <c r="LH92" s="278">
        <f t="shared" si="67"/>
        <v>0</v>
      </c>
      <c r="LI92" s="279">
        <f t="shared" si="68"/>
        <v>0</v>
      </c>
      <c r="LJ92" s="284">
        <f t="shared" si="69"/>
        <v>0</v>
      </c>
      <c r="LK92" s="285">
        <f t="shared" si="70"/>
        <v>0</v>
      </c>
      <c r="LL92" s="280">
        <f t="shared" si="71"/>
        <v>0</v>
      </c>
      <c r="LM92" s="281">
        <f t="shared" si="72"/>
        <v>0</v>
      </c>
      <c r="LN92" s="284">
        <f t="shared" si="73"/>
        <v>0</v>
      </c>
      <c r="LO92" s="283">
        <f t="shared" si="74"/>
        <v>0</v>
      </c>
      <c r="LP92" s="420">
        <f t="shared" si="113"/>
        <v>0</v>
      </c>
      <c r="LQ92" s="382">
        <f t="shared" si="114"/>
        <v>0</v>
      </c>
      <c r="LR92" s="423" t="s">
        <v>343</v>
      </c>
      <c r="LS92" s="387" t="s">
        <v>343</v>
      </c>
      <c r="LT92" s="420">
        <f t="shared" si="115"/>
        <v>0</v>
      </c>
      <c r="LU92" s="382">
        <f t="shared" si="116"/>
        <v>0</v>
      </c>
      <c r="LV92" s="26"/>
      <c r="LW92" s="26"/>
      <c r="LX92" s="23"/>
      <c r="MD92" s="26"/>
    </row>
    <row r="93" spans="1:342" s="26" customFormat="1" ht="16.5" customHeight="1" x14ac:dyDescent="0.25">
      <c r="B93" s="121" t="s">
        <v>53</v>
      </c>
      <c r="C93" s="1064"/>
      <c r="D93" s="1065"/>
      <c r="E93" s="327"/>
      <c r="F93" s="328"/>
      <c r="G93" s="329"/>
      <c r="H93" s="125"/>
      <c r="I93" s="115">
        <f>INT(ROUND(F93,2)*(IF(RIGHT(G93,1)="*",data!$J$3*H93+(IF(H93&gt;0, data!$K$3,0)),(IF(G93&gt;0,data!$J$3*RIGHT(G93,5)+data!$K$3,0)))))</f>
        <v>0</v>
      </c>
      <c r="J93" s="115">
        <f>IF(E93&gt;0,I93*E93,0)</f>
        <v>0</v>
      </c>
      <c r="K93" s="323"/>
      <c r="L93" s="322"/>
      <c r="M93" s="115">
        <f>INT(ROUND(F93,2)*(IF(J93&gt;0,(IF(K93="ano",data!$J$6,0)),0)))</f>
        <v>0</v>
      </c>
      <c r="N93" s="117">
        <f>IF(L93&gt;E93,M93*E93,M93*L93)</f>
        <v>0</v>
      </c>
      <c r="O93" s="126">
        <f>J93+N93</f>
        <v>0</v>
      </c>
      <c r="Q93" s="119" t="str">
        <f t="shared" si="63"/>
        <v/>
      </c>
      <c r="R93" s="120" t="s">
        <v>343</v>
      </c>
      <c r="S93" s="391" t="str">
        <f t="shared" si="64"/>
        <v/>
      </c>
      <c r="T93" s="26">
        <f>IF(O93&gt;0,IF(ISTEXT(C93)=TRUE,0,1),0)</f>
        <v>0</v>
      </c>
      <c r="U93" s="26">
        <f>IF(H93&gt;0,IF(RIGHT(G93,1)="*",0,1),0)</f>
        <v>0</v>
      </c>
      <c r="V93" s="26">
        <f>IF(OR(G93=data!$I$18,G93=data!$I$19,G93=data!$I$20,G93=data!$I$21,G93=data!$I$22,G93=data!$I$23,G93=data!$I$24,G93=data!$I$25,G93=data!$I$26,G93=data!$I$27,G93=data!$I$28,G93=data!$I$29,G93=data!$I$30,G93=data!$I$31,G93=data!$I$32,G93=data!$I$33,G93=data!$I$34,G93=data!$I$35,G93=data!$I$36,G93=data!$I$37,G93=data!$I$38,G93=data!$I$39,G93=data!$I$40,G93=data!$I$41,G93=data!$I$42,G93=data!$I$43,G93=data!$I$44),1,0)</f>
        <v>0</v>
      </c>
      <c r="X93" s="179" t="s">
        <v>300</v>
      </c>
      <c r="Y93" s="10"/>
      <c r="Z93" s="10"/>
      <c r="AA93" s="171">
        <v>160</v>
      </c>
      <c r="AB93" s="336"/>
      <c r="AC93" s="227"/>
      <c r="AD93" s="171">
        <v>160</v>
      </c>
      <c r="AE93" s="336"/>
      <c r="AF93" s="227"/>
      <c r="AG93" s="171">
        <v>160</v>
      </c>
      <c r="AH93" s="336"/>
      <c r="AI93" s="227"/>
      <c r="AJ93" s="171">
        <v>160</v>
      </c>
      <c r="AK93" s="336"/>
      <c r="AL93" s="227"/>
      <c r="AM93" s="171">
        <v>160</v>
      </c>
      <c r="AN93" s="336"/>
      <c r="AO93" s="227"/>
      <c r="AP93" s="171">
        <v>160</v>
      </c>
      <c r="AQ93" s="336"/>
      <c r="AR93" s="227"/>
      <c r="AS93" s="171">
        <v>160</v>
      </c>
      <c r="AT93" s="336"/>
      <c r="AU93" s="227"/>
      <c r="AV93" s="171">
        <v>160</v>
      </c>
      <c r="AW93" s="336"/>
      <c r="AX93" s="227"/>
      <c r="AY93" s="171">
        <v>160</v>
      </c>
      <c r="AZ93" s="336"/>
      <c r="BA93" s="227"/>
      <c r="BB93" s="171">
        <v>160</v>
      </c>
      <c r="BC93" s="336"/>
      <c r="BD93" s="227"/>
      <c r="BE93" s="171">
        <v>160</v>
      </c>
      <c r="BF93" s="336"/>
      <c r="BG93" s="227"/>
      <c r="BH93" s="171">
        <v>160</v>
      </c>
      <c r="BI93" s="336"/>
      <c r="BJ93" s="227"/>
      <c r="BK93" s="374">
        <f t="shared" si="75"/>
        <v>0</v>
      </c>
      <c r="BL93" s="285">
        <f t="shared" si="76"/>
        <v>0</v>
      </c>
      <c r="BM93" s="284">
        <f t="shared" si="77"/>
        <v>0</v>
      </c>
      <c r="BN93" s="285">
        <f t="shared" si="78"/>
        <v>0</v>
      </c>
      <c r="BO93" s="4"/>
      <c r="BP93" s="4"/>
      <c r="BQ93" s="167">
        <v>160</v>
      </c>
      <c r="BR93" s="335"/>
      <c r="BS93" s="180"/>
      <c r="BT93" s="167">
        <v>160</v>
      </c>
      <c r="BU93" s="335"/>
      <c r="BV93" s="180"/>
      <c r="BW93" s="167">
        <v>160</v>
      </c>
      <c r="BX93" s="335"/>
      <c r="BY93" s="180"/>
      <c r="BZ93" s="167">
        <v>160</v>
      </c>
      <c r="CA93" s="335"/>
      <c r="CB93" s="180"/>
      <c r="CC93" s="167">
        <v>160</v>
      </c>
      <c r="CD93" s="335"/>
      <c r="CE93" s="180"/>
      <c r="CF93" s="167">
        <v>160</v>
      </c>
      <c r="CG93" s="335"/>
      <c r="CH93" s="180"/>
      <c r="CI93" s="167">
        <v>160</v>
      </c>
      <c r="CJ93" s="335"/>
      <c r="CK93" s="180"/>
      <c r="CL93" s="167">
        <v>160</v>
      </c>
      <c r="CM93" s="335"/>
      <c r="CN93" s="180"/>
      <c r="CO93" s="282">
        <f t="shared" si="79"/>
        <v>0</v>
      </c>
      <c r="CP93" s="283">
        <f t="shared" si="80"/>
        <v>0</v>
      </c>
      <c r="CQ93" s="284">
        <f t="shared" si="81"/>
        <v>0</v>
      </c>
      <c r="CR93" s="285">
        <f t="shared" si="82"/>
        <v>0</v>
      </c>
      <c r="CS93" s="4"/>
      <c r="CT93" s="4"/>
      <c r="CU93" s="167">
        <v>160</v>
      </c>
      <c r="CV93" s="335"/>
      <c r="CW93" s="180"/>
      <c r="CX93" s="167">
        <v>160</v>
      </c>
      <c r="CY93" s="335"/>
      <c r="CZ93" s="180"/>
      <c r="DA93" s="167">
        <v>160</v>
      </c>
      <c r="DB93" s="335"/>
      <c r="DC93" s="180"/>
      <c r="DD93" s="167">
        <v>160</v>
      </c>
      <c r="DE93" s="335"/>
      <c r="DF93" s="180"/>
      <c r="DG93" s="167">
        <v>160</v>
      </c>
      <c r="DH93" s="335"/>
      <c r="DI93" s="180"/>
      <c r="DJ93" s="167">
        <v>160</v>
      </c>
      <c r="DK93" s="335"/>
      <c r="DL93" s="180"/>
      <c r="DM93" s="167">
        <v>160</v>
      </c>
      <c r="DN93" s="335"/>
      <c r="DO93" s="180"/>
      <c r="DP93" s="167">
        <v>160</v>
      </c>
      <c r="DQ93" s="335"/>
      <c r="DR93" s="180"/>
      <c r="DS93" s="282">
        <f t="shared" si="83"/>
        <v>0</v>
      </c>
      <c r="DT93" s="283">
        <f t="shared" si="84"/>
        <v>0</v>
      </c>
      <c r="DU93" s="284">
        <f t="shared" si="85"/>
        <v>0</v>
      </c>
      <c r="DV93" s="285">
        <f t="shared" si="86"/>
        <v>0</v>
      </c>
      <c r="DW93" s="4"/>
      <c r="DX93" s="4"/>
      <c r="DY93" s="167">
        <v>160</v>
      </c>
      <c r="DZ93" s="335"/>
      <c r="EA93" s="180"/>
      <c r="EB93" s="167">
        <v>160</v>
      </c>
      <c r="EC93" s="335"/>
      <c r="ED93" s="180"/>
      <c r="EE93" s="167">
        <v>160</v>
      </c>
      <c r="EF93" s="335"/>
      <c r="EG93" s="180"/>
      <c r="EH93" s="167">
        <v>160</v>
      </c>
      <c r="EI93" s="335"/>
      <c r="EJ93" s="180"/>
      <c r="EK93" s="167">
        <v>160</v>
      </c>
      <c r="EL93" s="335"/>
      <c r="EM93" s="180"/>
      <c r="EN93" s="167">
        <v>160</v>
      </c>
      <c r="EO93" s="335"/>
      <c r="EP93" s="180"/>
      <c r="EQ93" s="167">
        <v>160</v>
      </c>
      <c r="ER93" s="335"/>
      <c r="ES93" s="180"/>
      <c r="ET93" s="167">
        <v>160</v>
      </c>
      <c r="EU93" s="335"/>
      <c r="EV93" s="180"/>
      <c r="EW93" s="282">
        <f t="shared" si="87"/>
        <v>0</v>
      </c>
      <c r="EX93" s="283">
        <f t="shared" si="88"/>
        <v>0</v>
      </c>
      <c r="EY93" s="284">
        <f t="shared" si="89"/>
        <v>0</v>
      </c>
      <c r="EZ93" s="285">
        <f t="shared" si="90"/>
        <v>0</v>
      </c>
      <c r="FA93" s="4"/>
      <c r="FB93" s="4"/>
      <c r="FC93" s="167">
        <v>160</v>
      </c>
      <c r="FD93" s="335"/>
      <c r="FE93" s="180"/>
      <c r="FF93" s="167">
        <v>160</v>
      </c>
      <c r="FG93" s="335"/>
      <c r="FH93" s="180"/>
      <c r="FI93" s="167">
        <v>160</v>
      </c>
      <c r="FJ93" s="335"/>
      <c r="FK93" s="180"/>
      <c r="FL93" s="167">
        <v>160</v>
      </c>
      <c r="FM93" s="335"/>
      <c r="FN93" s="180"/>
      <c r="FO93" s="167">
        <v>160</v>
      </c>
      <c r="FP93" s="335"/>
      <c r="FQ93" s="180"/>
      <c r="FR93" s="167">
        <v>160</v>
      </c>
      <c r="FS93" s="335"/>
      <c r="FT93" s="180"/>
      <c r="FU93" s="167">
        <v>160</v>
      </c>
      <c r="FV93" s="335"/>
      <c r="FW93" s="180"/>
      <c r="FX93" s="167">
        <v>160</v>
      </c>
      <c r="FY93" s="335"/>
      <c r="FZ93" s="180"/>
      <c r="GA93" s="282">
        <f t="shared" si="91"/>
        <v>0</v>
      </c>
      <c r="GB93" s="283">
        <f t="shared" si="92"/>
        <v>0</v>
      </c>
      <c r="GC93" s="284">
        <f t="shared" si="93"/>
        <v>0</v>
      </c>
      <c r="GD93" s="285">
        <f t="shared" si="94"/>
        <v>0</v>
      </c>
      <c r="GE93" s="4"/>
      <c r="GF93" s="4"/>
      <c r="GG93" s="167">
        <v>160</v>
      </c>
      <c r="GH93" s="335"/>
      <c r="GI93" s="180"/>
      <c r="GJ93" s="167">
        <v>160</v>
      </c>
      <c r="GK93" s="335"/>
      <c r="GL93" s="180"/>
      <c r="GM93" s="167">
        <v>160</v>
      </c>
      <c r="GN93" s="335"/>
      <c r="GO93" s="180"/>
      <c r="GP93" s="167">
        <v>160</v>
      </c>
      <c r="GQ93" s="335"/>
      <c r="GR93" s="180"/>
      <c r="GS93" s="167">
        <v>160</v>
      </c>
      <c r="GT93" s="335"/>
      <c r="GU93" s="180"/>
      <c r="GV93" s="167">
        <v>160</v>
      </c>
      <c r="GW93" s="335"/>
      <c r="GX93" s="180"/>
      <c r="GY93" s="167">
        <v>160</v>
      </c>
      <c r="GZ93" s="335"/>
      <c r="HA93" s="180"/>
      <c r="HB93" s="167">
        <v>160</v>
      </c>
      <c r="HC93" s="335"/>
      <c r="HD93" s="180"/>
      <c r="HE93" s="282">
        <f t="shared" si="95"/>
        <v>0</v>
      </c>
      <c r="HF93" s="283">
        <f t="shared" si="96"/>
        <v>0</v>
      </c>
      <c r="HG93" s="284">
        <f t="shared" si="97"/>
        <v>0</v>
      </c>
      <c r="HH93" s="285">
        <f t="shared" si="98"/>
        <v>0</v>
      </c>
      <c r="HI93" s="4"/>
      <c r="HJ93" s="4"/>
      <c r="HK93" s="167">
        <v>160</v>
      </c>
      <c r="HL93" s="335"/>
      <c r="HM93" s="180"/>
      <c r="HN93" s="167">
        <v>160</v>
      </c>
      <c r="HO93" s="335"/>
      <c r="HP93" s="180"/>
      <c r="HQ93" s="167">
        <v>160</v>
      </c>
      <c r="HR93" s="335"/>
      <c r="HS93" s="180"/>
      <c r="HT93" s="167">
        <v>160</v>
      </c>
      <c r="HU93" s="335"/>
      <c r="HV93" s="180"/>
      <c r="HW93" s="167">
        <v>160</v>
      </c>
      <c r="HX93" s="335"/>
      <c r="HY93" s="180"/>
      <c r="HZ93" s="167">
        <v>160</v>
      </c>
      <c r="IA93" s="335"/>
      <c r="IB93" s="180"/>
      <c r="IC93" s="167">
        <v>160</v>
      </c>
      <c r="ID93" s="335"/>
      <c r="IE93" s="180"/>
      <c r="IF93" s="167">
        <v>160</v>
      </c>
      <c r="IG93" s="335"/>
      <c r="IH93" s="180"/>
      <c r="II93" s="282">
        <f t="shared" si="99"/>
        <v>0</v>
      </c>
      <c r="IJ93" s="283">
        <f t="shared" si="100"/>
        <v>0</v>
      </c>
      <c r="IK93" s="284">
        <f t="shared" si="101"/>
        <v>0</v>
      </c>
      <c r="IL93" s="285">
        <f t="shared" si="102"/>
        <v>0</v>
      </c>
      <c r="IM93" s="4"/>
      <c r="IN93" s="4"/>
      <c r="IO93" s="167">
        <v>160</v>
      </c>
      <c r="IP93" s="335"/>
      <c r="IQ93" s="180"/>
      <c r="IR93" s="167">
        <v>160</v>
      </c>
      <c r="IS93" s="335"/>
      <c r="IT93" s="180"/>
      <c r="IU93" s="167">
        <v>160</v>
      </c>
      <c r="IV93" s="335"/>
      <c r="IW93" s="180"/>
      <c r="IX93" s="167">
        <v>160</v>
      </c>
      <c r="IY93" s="335"/>
      <c r="IZ93" s="180"/>
      <c r="JA93" s="167">
        <v>160</v>
      </c>
      <c r="JB93" s="335"/>
      <c r="JC93" s="180"/>
      <c r="JD93" s="167">
        <v>160</v>
      </c>
      <c r="JE93" s="335"/>
      <c r="JF93" s="180"/>
      <c r="JG93" s="167">
        <v>160</v>
      </c>
      <c r="JH93" s="335"/>
      <c r="JI93" s="180"/>
      <c r="JJ93" s="167">
        <v>160</v>
      </c>
      <c r="JK93" s="335"/>
      <c r="JL93" s="180"/>
      <c r="JM93" s="282">
        <f t="shared" si="103"/>
        <v>0</v>
      </c>
      <c r="JN93" s="283">
        <f t="shared" si="104"/>
        <v>0</v>
      </c>
      <c r="JO93" s="284">
        <f t="shared" si="105"/>
        <v>0</v>
      </c>
      <c r="JP93" s="285">
        <f t="shared" si="106"/>
        <v>0</v>
      </c>
      <c r="JQ93" s="4"/>
      <c r="JR93" s="4"/>
      <c r="JS93" s="167">
        <v>160</v>
      </c>
      <c r="JT93" s="335"/>
      <c r="JU93" s="180"/>
      <c r="JV93" s="167">
        <v>160</v>
      </c>
      <c r="JW93" s="335"/>
      <c r="JX93" s="180"/>
      <c r="JY93" s="167">
        <v>160</v>
      </c>
      <c r="JZ93" s="335"/>
      <c r="KA93" s="180"/>
      <c r="KB93" s="167">
        <v>160</v>
      </c>
      <c r="KC93" s="335"/>
      <c r="KD93" s="180"/>
      <c r="KE93" s="167">
        <v>160</v>
      </c>
      <c r="KF93" s="335"/>
      <c r="KG93" s="180"/>
      <c r="KH93" s="167">
        <v>160</v>
      </c>
      <c r="KI93" s="335"/>
      <c r="KJ93" s="180"/>
      <c r="KK93" s="167">
        <v>160</v>
      </c>
      <c r="KL93" s="335"/>
      <c r="KM93" s="180"/>
      <c r="KN93" s="167">
        <v>160</v>
      </c>
      <c r="KO93" s="335"/>
      <c r="KP93" s="180"/>
      <c r="KQ93" s="282">
        <f t="shared" si="107"/>
        <v>0</v>
      </c>
      <c r="KR93" s="283">
        <f t="shared" si="108"/>
        <v>0</v>
      </c>
      <c r="KS93" s="284">
        <f t="shared" si="109"/>
        <v>0</v>
      </c>
      <c r="KT93" s="285">
        <f t="shared" si="110"/>
        <v>0</v>
      </c>
      <c r="KU93" s="4"/>
      <c r="KV93" s="4"/>
      <c r="KW93" s="287" t="s">
        <v>300</v>
      </c>
      <c r="KX93" s="365">
        <v>160</v>
      </c>
      <c r="KY93" s="335"/>
      <c r="KZ93" s="180"/>
      <c r="LA93" s="282">
        <f t="shared" si="111"/>
        <v>0</v>
      </c>
      <c r="LB93" s="285">
        <f t="shared" si="65"/>
        <v>0</v>
      </c>
      <c r="LC93" s="284">
        <f t="shared" si="112"/>
        <v>0</v>
      </c>
      <c r="LD93" s="285">
        <f t="shared" si="66"/>
        <v>0</v>
      </c>
      <c r="LE93" s="297"/>
      <c r="LF93" s="4"/>
      <c r="LG93" s="4"/>
      <c r="LH93" s="278">
        <f t="shared" si="67"/>
        <v>0</v>
      </c>
      <c r="LI93" s="279">
        <f t="shared" si="68"/>
        <v>0</v>
      </c>
      <c r="LJ93" s="284">
        <f t="shared" si="69"/>
        <v>0</v>
      </c>
      <c r="LK93" s="285">
        <f t="shared" si="70"/>
        <v>0</v>
      </c>
      <c r="LL93" s="280">
        <f t="shared" si="71"/>
        <v>0</v>
      </c>
      <c r="LM93" s="281">
        <f t="shared" si="72"/>
        <v>0</v>
      </c>
      <c r="LN93" s="284">
        <f t="shared" si="73"/>
        <v>0</v>
      </c>
      <c r="LO93" s="283">
        <f t="shared" si="74"/>
        <v>0</v>
      </c>
      <c r="LP93" s="420">
        <f t="shared" si="113"/>
        <v>0</v>
      </c>
      <c r="LQ93" s="382">
        <f t="shared" si="114"/>
        <v>0</v>
      </c>
      <c r="LR93" s="423" t="s">
        <v>343</v>
      </c>
      <c r="LS93" s="387" t="s">
        <v>343</v>
      </c>
      <c r="LT93" s="420">
        <f t="shared" si="115"/>
        <v>0</v>
      </c>
      <c r="LU93" s="382">
        <f t="shared" si="116"/>
        <v>0</v>
      </c>
      <c r="LX93" s="4"/>
    </row>
    <row r="94" spans="1:342" s="28" customFormat="1" ht="15" hidden="1" customHeight="1" x14ac:dyDescent="0.25">
      <c r="A94" s="26"/>
      <c r="B94" s="121"/>
      <c r="C94" s="604"/>
      <c r="D94" s="605"/>
      <c r="E94" s="609"/>
      <c r="F94" s="607"/>
      <c r="G94" s="608"/>
      <c r="H94" s="122"/>
      <c r="I94" s="115">
        <f>INT(ROUND(F94,2)*(IF(RIGHT(G94,1)="*",data!$J$3*H94+(IF(H94&gt;0, data!$K$3,0)),(IF(G94&gt;0,data!$J$3*RIGHT(G94,5)+data!$K$3,0)))))</f>
        <v>0</v>
      </c>
      <c r="J94" s="115"/>
      <c r="K94" s="560"/>
      <c r="L94" s="553"/>
      <c r="M94" s="115">
        <f>INT(ROUND(F94,2)*(IF(J94&gt;0,(IF(K94="ano",data!$J$6,0)),0)))</f>
        <v>0</v>
      </c>
      <c r="N94" s="117"/>
      <c r="O94" s="126"/>
      <c r="P94" s="26"/>
      <c r="Q94" s="119" t="str">
        <f t="shared" si="63"/>
        <v/>
      </c>
      <c r="R94" s="120" t="s">
        <v>343</v>
      </c>
      <c r="S94" s="391" t="str">
        <f t="shared" si="64"/>
        <v/>
      </c>
      <c r="V94" s="26">
        <f>IF(OR(G94=data!$I$18,G94=data!$I$19,G94=data!$I$20,G94=data!$I$21,G94=data!$I$22,G94=data!$I$23,G94=data!$I$24,G94=data!$I$25,G94=data!$I$26,G94=data!$I$27,G94=data!$I$28,G94=data!$I$29,G94=data!$I$30,G94=data!$I$31,G94=data!$I$32,G94=data!$I$33,G94=data!$I$34,G94=data!$I$35,G94=data!$I$36,G94=data!$I$37,G94=data!$I$38,G94=data!$I$39,G94=data!$I$40,G94=data!$I$41,G94=data!$I$42,G94=data!$I$43,G94=data!$I$44),1,0)</f>
        <v>0</v>
      </c>
      <c r="W94" s="26"/>
      <c r="X94" s="176" t="s">
        <v>300</v>
      </c>
      <c r="Y94" s="10"/>
      <c r="Z94" s="10"/>
      <c r="AA94" s="578">
        <v>160</v>
      </c>
      <c r="AB94" s="579"/>
      <c r="AC94" s="580"/>
      <c r="AD94" s="578">
        <v>160</v>
      </c>
      <c r="AE94" s="579"/>
      <c r="AF94" s="580"/>
      <c r="AG94" s="578">
        <v>160</v>
      </c>
      <c r="AH94" s="579"/>
      <c r="AI94" s="580"/>
      <c r="AJ94" s="578">
        <v>160</v>
      </c>
      <c r="AK94" s="579"/>
      <c r="AL94" s="580"/>
      <c r="AM94" s="578">
        <v>160</v>
      </c>
      <c r="AN94" s="579"/>
      <c r="AO94" s="580"/>
      <c r="AP94" s="578">
        <v>160</v>
      </c>
      <c r="AQ94" s="579"/>
      <c r="AR94" s="580"/>
      <c r="AS94" s="578">
        <v>160</v>
      </c>
      <c r="AT94" s="579"/>
      <c r="AU94" s="580"/>
      <c r="AV94" s="578">
        <v>160</v>
      </c>
      <c r="AW94" s="579"/>
      <c r="AX94" s="580"/>
      <c r="AY94" s="578">
        <v>160</v>
      </c>
      <c r="AZ94" s="579"/>
      <c r="BA94" s="580"/>
      <c r="BB94" s="578">
        <v>160</v>
      </c>
      <c r="BC94" s="579"/>
      <c r="BD94" s="580"/>
      <c r="BE94" s="578">
        <v>160</v>
      </c>
      <c r="BF94" s="579"/>
      <c r="BG94" s="580"/>
      <c r="BH94" s="578">
        <v>160</v>
      </c>
      <c r="BI94" s="579"/>
      <c r="BJ94" s="580"/>
      <c r="BK94" s="374">
        <f t="shared" si="75"/>
        <v>0</v>
      </c>
      <c r="BL94" s="285">
        <f t="shared" si="76"/>
        <v>0</v>
      </c>
      <c r="BM94" s="284">
        <f t="shared" si="77"/>
        <v>0</v>
      </c>
      <c r="BN94" s="285">
        <f t="shared" si="78"/>
        <v>0</v>
      </c>
      <c r="BO94" s="23"/>
      <c r="BP94" s="23"/>
      <c r="BQ94" s="177">
        <v>160</v>
      </c>
      <c r="BR94" s="591"/>
      <c r="BS94" s="178"/>
      <c r="BT94" s="177">
        <v>160</v>
      </c>
      <c r="BU94" s="591"/>
      <c r="BV94" s="178"/>
      <c r="BW94" s="177">
        <v>160</v>
      </c>
      <c r="BX94" s="591"/>
      <c r="BY94" s="178"/>
      <c r="BZ94" s="177">
        <v>160</v>
      </c>
      <c r="CA94" s="591"/>
      <c r="CB94" s="178"/>
      <c r="CC94" s="177">
        <v>160</v>
      </c>
      <c r="CD94" s="591"/>
      <c r="CE94" s="178"/>
      <c r="CF94" s="177">
        <v>160</v>
      </c>
      <c r="CG94" s="591"/>
      <c r="CH94" s="178"/>
      <c r="CI94" s="177">
        <v>160</v>
      </c>
      <c r="CJ94" s="591"/>
      <c r="CK94" s="178"/>
      <c r="CL94" s="177">
        <v>160</v>
      </c>
      <c r="CM94" s="591"/>
      <c r="CN94" s="178"/>
      <c r="CO94" s="282">
        <f t="shared" si="79"/>
        <v>0</v>
      </c>
      <c r="CP94" s="283">
        <f t="shared" si="80"/>
        <v>0</v>
      </c>
      <c r="CQ94" s="284">
        <f t="shared" si="81"/>
        <v>0</v>
      </c>
      <c r="CR94" s="285">
        <f t="shared" si="82"/>
        <v>0</v>
      </c>
      <c r="CS94" s="23"/>
      <c r="CT94" s="23"/>
      <c r="CU94" s="177">
        <v>160</v>
      </c>
      <c r="CV94" s="591"/>
      <c r="CW94" s="178"/>
      <c r="CX94" s="177">
        <v>160</v>
      </c>
      <c r="CY94" s="591"/>
      <c r="CZ94" s="178"/>
      <c r="DA94" s="177">
        <v>160</v>
      </c>
      <c r="DB94" s="591"/>
      <c r="DC94" s="178"/>
      <c r="DD94" s="177">
        <v>160</v>
      </c>
      <c r="DE94" s="591"/>
      <c r="DF94" s="178"/>
      <c r="DG94" s="177">
        <v>160</v>
      </c>
      <c r="DH94" s="591"/>
      <c r="DI94" s="178"/>
      <c r="DJ94" s="177">
        <v>160</v>
      </c>
      <c r="DK94" s="591"/>
      <c r="DL94" s="178"/>
      <c r="DM94" s="177">
        <v>160</v>
      </c>
      <c r="DN94" s="591"/>
      <c r="DO94" s="178"/>
      <c r="DP94" s="177">
        <v>160</v>
      </c>
      <c r="DQ94" s="591"/>
      <c r="DR94" s="178"/>
      <c r="DS94" s="282">
        <f t="shared" si="83"/>
        <v>0</v>
      </c>
      <c r="DT94" s="283">
        <f t="shared" si="84"/>
        <v>0</v>
      </c>
      <c r="DU94" s="284">
        <f t="shared" si="85"/>
        <v>0</v>
      </c>
      <c r="DV94" s="285">
        <f t="shared" si="86"/>
        <v>0</v>
      </c>
      <c r="DW94" s="23"/>
      <c r="DX94" s="23"/>
      <c r="DY94" s="177">
        <v>160</v>
      </c>
      <c r="DZ94" s="591"/>
      <c r="EA94" s="178"/>
      <c r="EB94" s="177">
        <v>160</v>
      </c>
      <c r="EC94" s="591"/>
      <c r="ED94" s="178"/>
      <c r="EE94" s="177">
        <v>160</v>
      </c>
      <c r="EF94" s="591"/>
      <c r="EG94" s="178"/>
      <c r="EH94" s="177">
        <v>160</v>
      </c>
      <c r="EI94" s="591"/>
      <c r="EJ94" s="178"/>
      <c r="EK94" s="177">
        <v>160</v>
      </c>
      <c r="EL94" s="591"/>
      <c r="EM94" s="178"/>
      <c r="EN94" s="177">
        <v>160</v>
      </c>
      <c r="EO94" s="591"/>
      <c r="EP94" s="178"/>
      <c r="EQ94" s="177">
        <v>160</v>
      </c>
      <c r="ER94" s="591"/>
      <c r="ES94" s="178"/>
      <c r="ET94" s="177">
        <v>160</v>
      </c>
      <c r="EU94" s="591"/>
      <c r="EV94" s="178"/>
      <c r="EW94" s="282">
        <f t="shared" si="87"/>
        <v>0</v>
      </c>
      <c r="EX94" s="283">
        <f t="shared" si="88"/>
        <v>0</v>
      </c>
      <c r="EY94" s="284">
        <f t="shared" si="89"/>
        <v>0</v>
      </c>
      <c r="EZ94" s="285">
        <f t="shared" si="90"/>
        <v>0</v>
      </c>
      <c r="FA94" s="23"/>
      <c r="FB94" s="23"/>
      <c r="FC94" s="177">
        <v>160</v>
      </c>
      <c r="FD94" s="591"/>
      <c r="FE94" s="178"/>
      <c r="FF94" s="177">
        <v>160</v>
      </c>
      <c r="FG94" s="591"/>
      <c r="FH94" s="178"/>
      <c r="FI94" s="177">
        <v>160</v>
      </c>
      <c r="FJ94" s="591"/>
      <c r="FK94" s="178"/>
      <c r="FL94" s="177">
        <v>160</v>
      </c>
      <c r="FM94" s="591"/>
      <c r="FN94" s="178"/>
      <c r="FO94" s="177">
        <v>160</v>
      </c>
      <c r="FP94" s="591"/>
      <c r="FQ94" s="178"/>
      <c r="FR94" s="177">
        <v>160</v>
      </c>
      <c r="FS94" s="591"/>
      <c r="FT94" s="178"/>
      <c r="FU94" s="177">
        <v>160</v>
      </c>
      <c r="FV94" s="591"/>
      <c r="FW94" s="178"/>
      <c r="FX94" s="177">
        <v>160</v>
      </c>
      <c r="FY94" s="591"/>
      <c r="FZ94" s="178"/>
      <c r="GA94" s="282">
        <f t="shared" si="91"/>
        <v>0</v>
      </c>
      <c r="GB94" s="283">
        <f t="shared" si="92"/>
        <v>0</v>
      </c>
      <c r="GC94" s="284">
        <f t="shared" si="93"/>
        <v>0</v>
      </c>
      <c r="GD94" s="285">
        <f t="shared" si="94"/>
        <v>0</v>
      </c>
      <c r="GE94" s="23"/>
      <c r="GF94" s="23"/>
      <c r="GG94" s="177">
        <v>160</v>
      </c>
      <c r="GH94" s="591"/>
      <c r="GI94" s="178"/>
      <c r="GJ94" s="177">
        <v>160</v>
      </c>
      <c r="GK94" s="591"/>
      <c r="GL94" s="178"/>
      <c r="GM94" s="177">
        <v>160</v>
      </c>
      <c r="GN94" s="591"/>
      <c r="GO94" s="178"/>
      <c r="GP94" s="177">
        <v>160</v>
      </c>
      <c r="GQ94" s="591"/>
      <c r="GR94" s="178"/>
      <c r="GS94" s="177">
        <v>160</v>
      </c>
      <c r="GT94" s="591"/>
      <c r="GU94" s="178"/>
      <c r="GV94" s="177">
        <v>160</v>
      </c>
      <c r="GW94" s="591"/>
      <c r="GX94" s="178"/>
      <c r="GY94" s="177">
        <v>160</v>
      </c>
      <c r="GZ94" s="591"/>
      <c r="HA94" s="178"/>
      <c r="HB94" s="177">
        <v>160</v>
      </c>
      <c r="HC94" s="591"/>
      <c r="HD94" s="178"/>
      <c r="HE94" s="282">
        <f t="shared" si="95"/>
        <v>0</v>
      </c>
      <c r="HF94" s="283">
        <f t="shared" si="96"/>
        <v>0</v>
      </c>
      <c r="HG94" s="284">
        <f t="shared" si="97"/>
        <v>0</v>
      </c>
      <c r="HH94" s="285">
        <f t="shared" si="98"/>
        <v>0</v>
      </c>
      <c r="HI94" s="23"/>
      <c r="HJ94" s="23"/>
      <c r="HK94" s="177">
        <v>160</v>
      </c>
      <c r="HL94" s="591"/>
      <c r="HM94" s="178"/>
      <c r="HN94" s="177">
        <v>160</v>
      </c>
      <c r="HO94" s="591"/>
      <c r="HP94" s="178"/>
      <c r="HQ94" s="177">
        <v>160</v>
      </c>
      <c r="HR94" s="591"/>
      <c r="HS94" s="178"/>
      <c r="HT94" s="177">
        <v>160</v>
      </c>
      <c r="HU94" s="591"/>
      <c r="HV94" s="178"/>
      <c r="HW94" s="177">
        <v>160</v>
      </c>
      <c r="HX94" s="591"/>
      <c r="HY94" s="178"/>
      <c r="HZ94" s="177">
        <v>160</v>
      </c>
      <c r="IA94" s="591"/>
      <c r="IB94" s="178"/>
      <c r="IC94" s="177">
        <v>160</v>
      </c>
      <c r="ID94" s="591"/>
      <c r="IE94" s="178"/>
      <c r="IF94" s="177">
        <v>160</v>
      </c>
      <c r="IG94" s="591"/>
      <c r="IH94" s="178"/>
      <c r="II94" s="282">
        <f t="shared" si="99"/>
        <v>0</v>
      </c>
      <c r="IJ94" s="283">
        <f t="shared" si="100"/>
        <v>0</v>
      </c>
      <c r="IK94" s="284">
        <f t="shared" si="101"/>
        <v>0</v>
      </c>
      <c r="IL94" s="285">
        <f t="shared" si="102"/>
        <v>0</v>
      </c>
      <c r="IM94" s="23"/>
      <c r="IN94" s="23"/>
      <c r="IO94" s="177">
        <v>160</v>
      </c>
      <c r="IP94" s="591"/>
      <c r="IQ94" s="178"/>
      <c r="IR94" s="177">
        <v>160</v>
      </c>
      <c r="IS94" s="591"/>
      <c r="IT94" s="178"/>
      <c r="IU94" s="177">
        <v>160</v>
      </c>
      <c r="IV94" s="591"/>
      <c r="IW94" s="178"/>
      <c r="IX94" s="177">
        <v>160</v>
      </c>
      <c r="IY94" s="591"/>
      <c r="IZ94" s="178"/>
      <c r="JA94" s="177">
        <v>160</v>
      </c>
      <c r="JB94" s="591"/>
      <c r="JC94" s="178"/>
      <c r="JD94" s="177">
        <v>160</v>
      </c>
      <c r="JE94" s="591"/>
      <c r="JF94" s="178"/>
      <c r="JG94" s="177">
        <v>160</v>
      </c>
      <c r="JH94" s="591"/>
      <c r="JI94" s="178"/>
      <c r="JJ94" s="177">
        <v>160</v>
      </c>
      <c r="JK94" s="591"/>
      <c r="JL94" s="178"/>
      <c r="JM94" s="282">
        <f t="shared" si="103"/>
        <v>0</v>
      </c>
      <c r="JN94" s="283">
        <f t="shared" si="104"/>
        <v>0</v>
      </c>
      <c r="JO94" s="284">
        <f t="shared" si="105"/>
        <v>0</v>
      </c>
      <c r="JP94" s="285">
        <f t="shared" si="106"/>
        <v>0</v>
      </c>
      <c r="JQ94" s="23"/>
      <c r="JR94" s="23"/>
      <c r="JS94" s="177">
        <v>160</v>
      </c>
      <c r="JT94" s="591"/>
      <c r="JU94" s="178"/>
      <c r="JV94" s="177">
        <v>160</v>
      </c>
      <c r="JW94" s="591"/>
      <c r="JX94" s="178"/>
      <c r="JY94" s="177">
        <v>160</v>
      </c>
      <c r="JZ94" s="591"/>
      <c r="KA94" s="178"/>
      <c r="KB94" s="177">
        <v>160</v>
      </c>
      <c r="KC94" s="591"/>
      <c r="KD94" s="178"/>
      <c r="KE94" s="177">
        <v>160</v>
      </c>
      <c r="KF94" s="591"/>
      <c r="KG94" s="178"/>
      <c r="KH94" s="177">
        <v>160</v>
      </c>
      <c r="KI94" s="591"/>
      <c r="KJ94" s="178"/>
      <c r="KK94" s="177">
        <v>160</v>
      </c>
      <c r="KL94" s="591"/>
      <c r="KM94" s="178"/>
      <c r="KN94" s="177">
        <v>160</v>
      </c>
      <c r="KO94" s="591"/>
      <c r="KP94" s="178"/>
      <c r="KQ94" s="282">
        <f t="shared" si="107"/>
        <v>0</v>
      </c>
      <c r="KR94" s="283">
        <f t="shared" si="108"/>
        <v>0</v>
      </c>
      <c r="KS94" s="284">
        <f t="shared" si="109"/>
        <v>0</v>
      </c>
      <c r="KT94" s="285">
        <f t="shared" si="110"/>
        <v>0</v>
      </c>
      <c r="KU94" s="23"/>
      <c r="KV94" s="23"/>
      <c r="KW94" s="589" t="s">
        <v>300</v>
      </c>
      <c r="KX94" s="595">
        <v>160</v>
      </c>
      <c r="KY94" s="591"/>
      <c r="KZ94" s="178"/>
      <c r="LA94" s="282">
        <f t="shared" si="111"/>
        <v>0</v>
      </c>
      <c r="LB94" s="285">
        <f t="shared" si="65"/>
        <v>0</v>
      </c>
      <c r="LC94" s="284">
        <f t="shared" si="112"/>
        <v>0</v>
      </c>
      <c r="LD94" s="285">
        <f t="shared" si="66"/>
        <v>0</v>
      </c>
      <c r="LE94" s="592"/>
      <c r="LF94" s="23"/>
      <c r="LG94" s="23"/>
      <c r="LH94" s="278">
        <f t="shared" si="67"/>
        <v>0</v>
      </c>
      <c r="LI94" s="279">
        <f t="shared" si="68"/>
        <v>0</v>
      </c>
      <c r="LJ94" s="284">
        <f t="shared" si="69"/>
        <v>0</v>
      </c>
      <c r="LK94" s="285">
        <f t="shared" si="70"/>
        <v>0</v>
      </c>
      <c r="LL94" s="280">
        <f t="shared" si="71"/>
        <v>0</v>
      </c>
      <c r="LM94" s="281">
        <f t="shared" si="72"/>
        <v>0</v>
      </c>
      <c r="LN94" s="284">
        <f t="shared" si="73"/>
        <v>0</v>
      </c>
      <c r="LO94" s="283">
        <f t="shared" si="74"/>
        <v>0</v>
      </c>
      <c r="LP94" s="420">
        <f t="shared" si="113"/>
        <v>0</v>
      </c>
      <c r="LQ94" s="382">
        <f t="shared" si="114"/>
        <v>0</v>
      </c>
      <c r="LR94" s="423" t="s">
        <v>343</v>
      </c>
      <c r="LS94" s="387" t="s">
        <v>343</v>
      </c>
      <c r="LT94" s="420">
        <f t="shared" si="115"/>
        <v>0</v>
      </c>
      <c r="LU94" s="382">
        <f t="shared" si="116"/>
        <v>0</v>
      </c>
      <c r="LV94" s="26"/>
      <c r="LW94" s="26"/>
      <c r="LX94" s="23"/>
      <c r="MD94" s="26"/>
    </row>
    <row r="95" spans="1:342" s="26" customFormat="1" ht="16.5" customHeight="1" x14ac:dyDescent="0.25">
      <c r="B95" s="121" t="s">
        <v>54</v>
      </c>
      <c r="C95" s="1064"/>
      <c r="D95" s="1065"/>
      <c r="E95" s="327"/>
      <c r="F95" s="328"/>
      <c r="G95" s="329"/>
      <c r="H95" s="125"/>
      <c r="I95" s="115">
        <f>INT(ROUND(F95,2)*(IF(RIGHT(G95,1)="*",data!$J$3*H95+(IF(H95&gt;0, data!$K$3,0)),(IF(G95&gt;0,data!$J$3*RIGHT(G95,5)+data!$K$3,0)))))</f>
        <v>0</v>
      </c>
      <c r="J95" s="115">
        <f>IF(E95&gt;0,I95*E95,0)</f>
        <v>0</v>
      </c>
      <c r="K95" s="323"/>
      <c r="L95" s="322"/>
      <c r="M95" s="115">
        <f>INT(ROUND(F95,2)*(IF(J95&gt;0,(IF(K95="ano",data!$J$6,0)),0)))</f>
        <v>0</v>
      </c>
      <c r="N95" s="117">
        <f>IF(L95&gt;E95,M95*E95,M95*L95)</f>
        <v>0</v>
      </c>
      <c r="O95" s="126">
        <f>J95+N95</f>
        <v>0</v>
      </c>
      <c r="Q95" s="119" t="str">
        <f t="shared" si="63"/>
        <v/>
      </c>
      <c r="R95" s="120" t="s">
        <v>343</v>
      </c>
      <c r="S95" s="391" t="str">
        <f t="shared" si="64"/>
        <v/>
      </c>
      <c r="T95" s="26">
        <f>IF(O95&gt;0,IF(ISTEXT(C95)=TRUE,0,1),0)</f>
        <v>0</v>
      </c>
      <c r="U95" s="26">
        <f>IF(H95&gt;0,IF(RIGHT(G95,1)="*",0,1),0)</f>
        <v>0</v>
      </c>
      <c r="V95" s="26">
        <f>IF(OR(G95=data!$I$18,G95=data!$I$19,G95=data!$I$20,G95=data!$I$21,G95=data!$I$22,G95=data!$I$23,G95=data!$I$24,G95=data!$I$25,G95=data!$I$26,G95=data!$I$27,G95=data!$I$28,G95=data!$I$29,G95=data!$I$30,G95=data!$I$31,G95=data!$I$32,G95=data!$I$33,G95=data!$I$34,G95=data!$I$35,G95=data!$I$36,G95=data!$I$37,G95=data!$I$38,G95=data!$I$39,G95=data!$I$40,G95=data!$I$41,G95=data!$I$42,G95=data!$I$43,G95=data!$I$44),1,0)</f>
        <v>0</v>
      </c>
      <c r="X95" s="179" t="s">
        <v>300</v>
      </c>
      <c r="Y95" s="10"/>
      <c r="Z95" s="10"/>
      <c r="AA95" s="171">
        <v>160</v>
      </c>
      <c r="AB95" s="336"/>
      <c r="AC95" s="227"/>
      <c r="AD95" s="171">
        <v>160</v>
      </c>
      <c r="AE95" s="336"/>
      <c r="AF95" s="227"/>
      <c r="AG95" s="171">
        <v>160</v>
      </c>
      <c r="AH95" s="336"/>
      <c r="AI95" s="227"/>
      <c r="AJ95" s="171">
        <v>160</v>
      </c>
      <c r="AK95" s="336"/>
      <c r="AL95" s="227"/>
      <c r="AM95" s="171">
        <v>160</v>
      </c>
      <c r="AN95" s="336"/>
      <c r="AO95" s="227"/>
      <c r="AP95" s="171">
        <v>160</v>
      </c>
      <c r="AQ95" s="336"/>
      <c r="AR95" s="227"/>
      <c r="AS95" s="171">
        <v>160</v>
      </c>
      <c r="AT95" s="336"/>
      <c r="AU95" s="227"/>
      <c r="AV95" s="171">
        <v>160</v>
      </c>
      <c r="AW95" s="336"/>
      <c r="AX95" s="227"/>
      <c r="AY95" s="171">
        <v>160</v>
      </c>
      <c r="AZ95" s="336"/>
      <c r="BA95" s="227"/>
      <c r="BB95" s="171">
        <v>160</v>
      </c>
      <c r="BC95" s="336"/>
      <c r="BD95" s="227"/>
      <c r="BE95" s="171">
        <v>160</v>
      </c>
      <c r="BF95" s="336"/>
      <c r="BG95" s="227"/>
      <c r="BH95" s="171">
        <v>160</v>
      </c>
      <c r="BI95" s="336"/>
      <c r="BJ95" s="227"/>
      <c r="BK95" s="374">
        <f t="shared" si="75"/>
        <v>0</v>
      </c>
      <c r="BL95" s="285">
        <f t="shared" si="76"/>
        <v>0</v>
      </c>
      <c r="BM95" s="284">
        <f t="shared" si="77"/>
        <v>0</v>
      </c>
      <c r="BN95" s="285">
        <f t="shared" si="78"/>
        <v>0</v>
      </c>
      <c r="BO95" s="4"/>
      <c r="BP95" s="4"/>
      <c r="BQ95" s="167">
        <v>160</v>
      </c>
      <c r="BR95" s="335"/>
      <c r="BS95" s="180"/>
      <c r="BT95" s="167">
        <v>160</v>
      </c>
      <c r="BU95" s="335"/>
      <c r="BV95" s="180"/>
      <c r="BW95" s="167">
        <v>160</v>
      </c>
      <c r="BX95" s="335"/>
      <c r="BY95" s="180"/>
      <c r="BZ95" s="167">
        <v>160</v>
      </c>
      <c r="CA95" s="335"/>
      <c r="CB95" s="180"/>
      <c r="CC95" s="167">
        <v>160</v>
      </c>
      <c r="CD95" s="335"/>
      <c r="CE95" s="180"/>
      <c r="CF95" s="167">
        <v>160</v>
      </c>
      <c r="CG95" s="335"/>
      <c r="CH95" s="180"/>
      <c r="CI95" s="167">
        <v>160</v>
      </c>
      <c r="CJ95" s="335"/>
      <c r="CK95" s="180"/>
      <c r="CL95" s="167">
        <v>160</v>
      </c>
      <c r="CM95" s="335"/>
      <c r="CN95" s="180"/>
      <c r="CO95" s="282">
        <f t="shared" si="79"/>
        <v>0</v>
      </c>
      <c r="CP95" s="283">
        <f t="shared" si="80"/>
        <v>0</v>
      </c>
      <c r="CQ95" s="284">
        <f t="shared" si="81"/>
        <v>0</v>
      </c>
      <c r="CR95" s="285">
        <f t="shared" si="82"/>
        <v>0</v>
      </c>
      <c r="CS95" s="4"/>
      <c r="CT95" s="4"/>
      <c r="CU95" s="167">
        <v>160</v>
      </c>
      <c r="CV95" s="335"/>
      <c r="CW95" s="180"/>
      <c r="CX95" s="167">
        <v>160</v>
      </c>
      <c r="CY95" s="335"/>
      <c r="CZ95" s="180"/>
      <c r="DA95" s="167">
        <v>160</v>
      </c>
      <c r="DB95" s="335"/>
      <c r="DC95" s="180"/>
      <c r="DD95" s="167">
        <v>160</v>
      </c>
      <c r="DE95" s="335"/>
      <c r="DF95" s="180"/>
      <c r="DG95" s="167">
        <v>160</v>
      </c>
      <c r="DH95" s="335"/>
      <c r="DI95" s="180"/>
      <c r="DJ95" s="167">
        <v>160</v>
      </c>
      <c r="DK95" s="335"/>
      <c r="DL95" s="180"/>
      <c r="DM95" s="167">
        <v>160</v>
      </c>
      <c r="DN95" s="335"/>
      <c r="DO95" s="180"/>
      <c r="DP95" s="167">
        <v>160</v>
      </c>
      <c r="DQ95" s="335"/>
      <c r="DR95" s="180"/>
      <c r="DS95" s="282">
        <f t="shared" si="83"/>
        <v>0</v>
      </c>
      <c r="DT95" s="283">
        <f t="shared" si="84"/>
        <v>0</v>
      </c>
      <c r="DU95" s="284">
        <f t="shared" si="85"/>
        <v>0</v>
      </c>
      <c r="DV95" s="285">
        <f t="shared" si="86"/>
        <v>0</v>
      </c>
      <c r="DW95" s="4"/>
      <c r="DX95" s="4"/>
      <c r="DY95" s="167">
        <v>160</v>
      </c>
      <c r="DZ95" s="335"/>
      <c r="EA95" s="180"/>
      <c r="EB95" s="167">
        <v>160</v>
      </c>
      <c r="EC95" s="335"/>
      <c r="ED95" s="180"/>
      <c r="EE95" s="167">
        <v>160</v>
      </c>
      <c r="EF95" s="335"/>
      <c r="EG95" s="180"/>
      <c r="EH95" s="167">
        <v>160</v>
      </c>
      <c r="EI95" s="335"/>
      <c r="EJ95" s="180"/>
      <c r="EK95" s="167">
        <v>160</v>
      </c>
      <c r="EL95" s="335"/>
      <c r="EM95" s="180"/>
      <c r="EN95" s="167">
        <v>160</v>
      </c>
      <c r="EO95" s="335"/>
      <c r="EP95" s="180"/>
      <c r="EQ95" s="167">
        <v>160</v>
      </c>
      <c r="ER95" s="335"/>
      <c r="ES95" s="180"/>
      <c r="ET95" s="167">
        <v>160</v>
      </c>
      <c r="EU95" s="335"/>
      <c r="EV95" s="180"/>
      <c r="EW95" s="282">
        <f t="shared" si="87"/>
        <v>0</v>
      </c>
      <c r="EX95" s="283">
        <f t="shared" si="88"/>
        <v>0</v>
      </c>
      <c r="EY95" s="284">
        <f t="shared" si="89"/>
        <v>0</v>
      </c>
      <c r="EZ95" s="285">
        <f t="shared" si="90"/>
        <v>0</v>
      </c>
      <c r="FA95" s="4"/>
      <c r="FB95" s="4"/>
      <c r="FC95" s="167">
        <v>160</v>
      </c>
      <c r="FD95" s="335"/>
      <c r="FE95" s="180"/>
      <c r="FF95" s="167">
        <v>160</v>
      </c>
      <c r="FG95" s="335"/>
      <c r="FH95" s="180"/>
      <c r="FI95" s="167">
        <v>160</v>
      </c>
      <c r="FJ95" s="335"/>
      <c r="FK95" s="180"/>
      <c r="FL95" s="167">
        <v>160</v>
      </c>
      <c r="FM95" s="335"/>
      <c r="FN95" s="180"/>
      <c r="FO95" s="167">
        <v>160</v>
      </c>
      <c r="FP95" s="335"/>
      <c r="FQ95" s="180"/>
      <c r="FR95" s="167">
        <v>160</v>
      </c>
      <c r="FS95" s="335"/>
      <c r="FT95" s="180"/>
      <c r="FU95" s="167">
        <v>160</v>
      </c>
      <c r="FV95" s="335"/>
      <c r="FW95" s="180"/>
      <c r="FX95" s="167">
        <v>160</v>
      </c>
      <c r="FY95" s="335"/>
      <c r="FZ95" s="180"/>
      <c r="GA95" s="282">
        <f t="shared" si="91"/>
        <v>0</v>
      </c>
      <c r="GB95" s="283">
        <f t="shared" si="92"/>
        <v>0</v>
      </c>
      <c r="GC95" s="284">
        <f t="shared" si="93"/>
        <v>0</v>
      </c>
      <c r="GD95" s="285">
        <f t="shared" si="94"/>
        <v>0</v>
      </c>
      <c r="GE95" s="4"/>
      <c r="GF95" s="4"/>
      <c r="GG95" s="167">
        <v>160</v>
      </c>
      <c r="GH95" s="335"/>
      <c r="GI95" s="180"/>
      <c r="GJ95" s="167">
        <v>160</v>
      </c>
      <c r="GK95" s="335"/>
      <c r="GL95" s="180"/>
      <c r="GM95" s="167">
        <v>160</v>
      </c>
      <c r="GN95" s="335"/>
      <c r="GO95" s="180"/>
      <c r="GP95" s="167">
        <v>160</v>
      </c>
      <c r="GQ95" s="335"/>
      <c r="GR95" s="180"/>
      <c r="GS95" s="167">
        <v>160</v>
      </c>
      <c r="GT95" s="335"/>
      <c r="GU95" s="180"/>
      <c r="GV95" s="167">
        <v>160</v>
      </c>
      <c r="GW95" s="335"/>
      <c r="GX95" s="180"/>
      <c r="GY95" s="167">
        <v>160</v>
      </c>
      <c r="GZ95" s="335"/>
      <c r="HA95" s="180"/>
      <c r="HB95" s="167">
        <v>160</v>
      </c>
      <c r="HC95" s="335"/>
      <c r="HD95" s="180"/>
      <c r="HE95" s="282">
        <f t="shared" si="95"/>
        <v>0</v>
      </c>
      <c r="HF95" s="283">
        <f t="shared" si="96"/>
        <v>0</v>
      </c>
      <c r="HG95" s="284">
        <f t="shared" si="97"/>
        <v>0</v>
      </c>
      <c r="HH95" s="285">
        <f t="shared" si="98"/>
        <v>0</v>
      </c>
      <c r="HI95" s="4"/>
      <c r="HJ95" s="4"/>
      <c r="HK95" s="167">
        <v>160</v>
      </c>
      <c r="HL95" s="335"/>
      <c r="HM95" s="180"/>
      <c r="HN95" s="167">
        <v>160</v>
      </c>
      <c r="HO95" s="335"/>
      <c r="HP95" s="180"/>
      <c r="HQ95" s="167">
        <v>160</v>
      </c>
      <c r="HR95" s="335"/>
      <c r="HS95" s="180"/>
      <c r="HT95" s="167">
        <v>160</v>
      </c>
      <c r="HU95" s="335"/>
      <c r="HV95" s="180"/>
      <c r="HW95" s="167">
        <v>160</v>
      </c>
      <c r="HX95" s="335"/>
      <c r="HY95" s="180"/>
      <c r="HZ95" s="167">
        <v>160</v>
      </c>
      <c r="IA95" s="335"/>
      <c r="IB95" s="180"/>
      <c r="IC95" s="167">
        <v>160</v>
      </c>
      <c r="ID95" s="335"/>
      <c r="IE95" s="180"/>
      <c r="IF95" s="167">
        <v>160</v>
      </c>
      <c r="IG95" s="335"/>
      <c r="IH95" s="180"/>
      <c r="II95" s="282">
        <f t="shared" si="99"/>
        <v>0</v>
      </c>
      <c r="IJ95" s="283">
        <f t="shared" si="100"/>
        <v>0</v>
      </c>
      <c r="IK95" s="284">
        <f t="shared" si="101"/>
        <v>0</v>
      </c>
      <c r="IL95" s="285">
        <f t="shared" si="102"/>
        <v>0</v>
      </c>
      <c r="IM95" s="4"/>
      <c r="IN95" s="4"/>
      <c r="IO95" s="167">
        <v>160</v>
      </c>
      <c r="IP95" s="335"/>
      <c r="IQ95" s="180"/>
      <c r="IR95" s="167">
        <v>160</v>
      </c>
      <c r="IS95" s="335"/>
      <c r="IT95" s="180"/>
      <c r="IU95" s="167">
        <v>160</v>
      </c>
      <c r="IV95" s="335"/>
      <c r="IW95" s="180"/>
      <c r="IX95" s="167">
        <v>160</v>
      </c>
      <c r="IY95" s="335"/>
      <c r="IZ95" s="180"/>
      <c r="JA95" s="167">
        <v>160</v>
      </c>
      <c r="JB95" s="335"/>
      <c r="JC95" s="180"/>
      <c r="JD95" s="167">
        <v>160</v>
      </c>
      <c r="JE95" s="335"/>
      <c r="JF95" s="180"/>
      <c r="JG95" s="167">
        <v>160</v>
      </c>
      <c r="JH95" s="335"/>
      <c r="JI95" s="180"/>
      <c r="JJ95" s="167">
        <v>160</v>
      </c>
      <c r="JK95" s="335"/>
      <c r="JL95" s="180"/>
      <c r="JM95" s="282">
        <f t="shared" si="103"/>
        <v>0</v>
      </c>
      <c r="JN95" s="283">
        <f t="shared" si="104"/>
        <v>0</v>
      </c>
      <c r="JO95" s="284">
        <f t="shared" si="105"/>
        <v>0</v>
      </c>
      <c r="JP95" s="285">
        <f t="shared" si="106"/>
        <v>0</v>
      </c>
      <c r="JQ95" s="4"/>
      <c r="JR95" s="4"/>
      <c r="JS95" s="167">
        <v>160</v>
      </c>
      <c r="JT95" s="335"/>
      <c r="JU95" s="180"/>
      <c r="JV95" s="167">
        <v>160</v>
      </c>
      <c r="JW95" s="335"/>
      <c r="JX95" s="180"/>
      <c r="JY95" s="167">
        <v>160</v>
      </c>
      <c r="JZ95" s="335"/>
      <c r="KA95" s="180"/>
      <c r="KB95" s="167">
        <v>160</v>
      </c>
      <c r="KC95" s="335"/>
      <c r="KD95" s="180"/>
      <c r="KE95" s="167">
        <v>160</v>
      </c>
      <c r="KF95" s="335"/>
      <c r="KG95" s="180"/>
      <c r="KH95" s="167">
        <v>160</v>
      </c>
      <c r="KI95" s="335"/>
      <c r="KJ95" s="180"/>
      <c r="KK95" s="167">
        <v>160</v>
      </c>
      <c r="KL95" s="335"/>
      <c r="KM95" s="180"/>
      <c r="KN95" s="167">
        <v>160</v>
      </c>
      <c r="KO95" s="335"/>
      <c r="KP95" s="180"/>
      <c r="KQ95" s="282">
        <f t="shared" si="107"/>
        <v>0</v>
      </c>
      <c r="KR95" s="283">
        <f t="shared" si="108"/>
        <v>0</v>
      </c>
      <c r="KS95" s="284">
        <f t="shared" si="109"/>
        <v>0</v>
      </c>
      <c r="KT95" s="285">
        <f t="shared" si="110"/>
        <v>0</v>
      </c>
      <c r="KU95" s="4"/>
      <c r="KV95" s="4"/>
      <c r="KW95" s="287" t="s">
        <v>300</v>
      </c>
      <c r="KX95" s="365">
        <v>160</v>
      </c>
      <c r="KY95" s="335"/>
      <c r="KZ95" s="180"/>
      <c r="LA95" s="282">
        <f t="shared" si="111"/>
        <v>0</v>
      </c>
      <c r="LB95" s="285">
        <f t="shared" si="65"/>
        <v>0</v>
      </c>
      <c r="LC95" s="284">
        <f t="shared" si="112"/>
        <v>0</v>
      </c>
      <c r="LD95" s="285">
        <f t="shared" si="66"/>
        <v>0</v>
      </c>
      <c r="LE95" s="297"/>
      <c r="LF95" s="4"/>
      <c r="LG95" s="4"/>
      <c r="LH95" s="278">
        <f t="shared" si="67"/>
        <v>0</v>
      </c>
      <c r="LI95" s="279">
        <f t="shared" si="68"/>
        <v>0</v>
      </c>
      <c r="LJ95" s="284">
        <f t="shared" si="69"/>
        <v>0</v>
      </c>
      <c r="LK95" s="285">
        <f t="shared" si="70"/>
        <v>0</v>
      </c>
      <c r="LL95" s="280">
        <f t="shared" si="71"/>
        <v>0</v>
      </c>
      <c r="LM95" s="281">
        <f t="shared" si="72"/>
        <v>0</v>
      </c>
      <c r="LN95" s="284">
        <f t="shared" si="73"/>
        <v>0</v>
      </c>
      <c r="LO95" s="283">
        <f t="shared" si="74"/>
        <v>0</v>
      </c>
      <c r="LP95" s="420">
        <f t="shared" si="113"/>
        <v>0</v>
      </c>
      <c r="LQ95" s="382">
        <f t="shared" si="114"/>
        <v>0</v>
      </c>
      <c r="LR95" s="423" t="s">
        <v>343</v>
      </c>
      <c r="LS95" s="387" t="s">
        <v>343</v>
      </c>
      <c r="LT95" s="420">
        <f t="shared" si="115"/>
        <v>0</v>
      </c>
      <c r="LU95" s="382">
        <f t="shared" si="116"/>
        <v>0</v>
      </c>
      <c r="LX95" s="4"/>
    </row>
    <row r="96" spans="1:342" s="28" customFormat="1" ht="15" hidden="1" customHeight="1" x14ac:dyDescent="0.25">
      <c r="A96" s="26"/>
      <c r="B96" s="121"/>
      <c r="C96" s="604"/>
      <c r="D96" s="605"/>
      <c r="E96" s="609"/>
      <c r="F96" s="607"/>
      <c r="G96" s="608"/>
      <c r="H96" s="122"/>
      <c r="I96" s="115">
        <f>INT(ROUND(F96,2)*(IF(RIGHT(G96,1)="*",data!$J$3*H96+(IF(H96&gt;0, data!$K$3,0)),(IF(G96&gt;0,data!$J$3*RIGHT(G96,5)+data!$K$3,0)))))</f>
        <v>0</v>
      </c>
      <c r="J96" s="115"/>
      <c r="K96" s="560"/>
      <c r="L96" s="553"/>
      <c r="M96" s="115">
        <f>INT(ROUND(F96,2)*(IF(J96&gt;0,(IF(K96="ano",data!$J$6,0)),0)))</f>
        <v>0</v>
      </c>
      <c r="N96" s="117"/>
      <c r="O96" s="126"/>
      <c r="P96" s="26"/>
      <c r="Q96" s="119" t="str">
        <f t="shared" si="63"/>
        <v/>
      </c>
      <c r="R96" s="120" t="s">
        <v>343</v>
      </c>
      <c r="S96" s="391" t="str">
        <f t="shared" si="64"/>
        <v/>
      </c>
      <c r="V96" s="26">
        <f>IF(OR(G96=data!$I$18,G96=data!$I$19,G96=data!$I$20,G96=data!$I$21,G96=data!$I$22,G96=data!$I$23,G96=data!$I$24,G96=data!$I$25,G96=data!$I$26,G96=data!$I$27,G96=data!$I$28,G96=data!$I$29,G96=data!$I$30,G96=data!$I$31,G96=data!$I$32,G96=data!$I$33,G96=data!$I$34,G96=data!$I$35,G96=data!$I$36,G96=data!$I$37,G96=data!$I$38,G96=data!$I$39,G96=data!$I$40,G96=data!$I$41,G96=data!$I$42,G96=data!$I$43,G96=data!$I$44),1,0)</f>
        <v>0</v>
      </c>
      <c r="W96" s="26"/>
      <c r="X96" s="176" t="s">
        <v>300</v>
      </c>
      <c r="Y96" s="10"/>
      <c r="Z96" s="10"/>
      <c r="AA96" s="578">
        <v>160</v>
      </c>
      <c r="AB96" s="579"/>
      <c r="AC96" s="580"/>
      <c r="AD96" s="578">
        <v>160</v>
      </c>
      <c r="AE96" s="579"/>
      <c r="AF96" s="580"/>
      <c r="AG96" s="578">
        <v>160</v>
      </c>
      <c r="AH96" s="579"/>
      <c r="AI96" s="580"/>
      <c r="AJ96" s="578">
        <v>160</v>
      </c>
      <c r="AK96" s="579"/>
      <c r="AL96" s="580"/>
      <c r="AM96" s="578">
        <v>160</v>
      </c>
      <c r="AN96" s="579"/>
      <c r="AO96" s="580"/>
      <c r="AP96" s="578">
        <v>160</v>
      </c>
      <c r="AQ96" s="579"/>
      <c r="AR96" s="580"/>
      <c r="AS96" s="578">
        <v>160</v>
      </c>
      <c r="AT96" s="579"/>
      <c r="AU96" s="580"/>
      <c r="AV96" s="578">
        <v>160</v>
      </c>
      <c r="AW96" s="579"/>
      <c r="AX96" s="580"/>
      <c r="AY96" s="578">
        <v>160</v>
      </c>
      <c r="AZ96" s="579"/>
      <c r="BA96" s="580"/>
      <c r="BB96" s="578">
        <v>160</v>
      </c>
      <c r="BC96" s="579"/>
      <c r="BD96" s="580"/>
      <c r="BE96" s="578">
        <v>160</v>
      </c>
      <c r="BF96" s="579"/>
      <c r="BG96" s="580"/>
      <c r="BH96" s="578">
        <v>160</v>
      </c>
      <c r="BI96" s="579"/>
      <c r="BJ96" s="580"/>
      <c r="BK96" s="374">
        <f t="shared" si="75"/>
        <v>0</v>
      </c>
      <c r="BL96" s="285">
        <f t="shared" si="76"/>
        <v>0</v>
      </c>
      <c r="BM96" s="284">
        <f t="shared" si="77"/>
        <v>0</v>
      </c>
      <c r="BN96" s="285">
        <f t="shared" si="78"/>
        <v>0</v>
      </c>
      <c r="BO96" s="23"/>
      <c r="BP96" s="23"/>
      <c r="BQ96" s="177">
        <v>160</v>
      </c>
      <c r="BR96" s="591"/>
      <c r="BS96" s="178"/>
      <c r="BT96" s="177">
        <v>160</v>
      </c>
      <c r="BU96" s="591"/>
      <c r="BV96" s="178"/>
      <c r="BW96" s="177">
        <v>160</v>
      </c>
      <c r="BX96" s="591"/>
      <c r="BY96" s="178"/>
      <c r="BZ96" s="177">
        <v>160</v>
      </c>
      <c r="CA96" s="591"/>
      <c r="CB96" s="178"/>
      <c r="CC96" s="177">
        <v>160</v>
      </c>
      <c r="CD96" s="591"/>
      <c r="CE96" s="178"/>
      <c r="CF96" s="177">
        <v>160</v>
      </c>
      <c r="CG96" s="591"/>
      <c r="CH96" s="178"/>
      <c r="CI96" s="177">
        <v>160</v>
      </c>
      <c r="CJ96" s="591"/>
      <c r="CK96" s="178"/>
      <c r="CL96" s="177">
        <v>160</v>
      </c>
      <c r="CM96" s="591"/>
      <c r="CN96" s="178"/>
      <c r="CO96" s="282">
        <f t="shared" si="79"/>
        <v>0</v>
      </c>
      <c r="CP96" s="283">
        <f t="shared" si="80"/>
        <v>0</v>
      </c>
      <c r="CQ96" s="284">
        <f t="shared" si="81"/>
        <v>0</v>
      </c>
      <c r="CR96" s="285">
        <f t="shared" si="82"/>
        <v>0</v>
      </c>
      <c r="CS96" s="23"/>
      <c r="CT96" s="23"/>
      <c r="CU96" s="177">
        <v>160</v>
      </c>
      <c r="CV96" s="591"/>
      <c r="CW96" s="178"/>
      <c r="CX96" s="177">
        <v>160</v>
      </c>
      <c r="CY96" s="591"/>
      <c r="CZ96" s="178"/>
      <c r="DA96" s="177">
        <v>160</v>
      </c>
      <c r="DB96" s="591"/>
      <c r="DC96" s="178"/>
      <c r="DD96" s="177">
        <v>160</v>
      </c>
      <c r="DE96" s="591"/>
      <c r="DF96" s="178"/>
      <c r="DG96" s="177">
        <v>160</v>
      </c>
      <c r="DH96" s="591"/>
      <c r="DI96" s="178"/>
      <c r="DJ96" s="177">
        <v>160</v>
      </c>
      <c r="DK96" s="591"/>
      <c r="DL96" s="178"/>
      <c r="DM96" s="177">
        <v>160</v>
      </c>
      <c r="DN96" s="591"/>
      <c r="DO96" s="178"/>
      <c r="DP96" s="177">
        <v>160</v>
      </c>
      <c r="DQ96" s="591"/>
      <c r="DR96" s="178"/>
      <c r="DS96" s="282">
        <f t="shared" si="83"/>
        <v>0</v>
      </c>
      <c r="DT96" s="283">
        <f t="shared" si="84"/>
        <v>0</v>
      </c>
      <c r="DU96" s="284">
        <f t="shared" si="85"/>
        <v>0</v>
      </c>
      <c r="DV96" s="285">
        <f t="shared" si="86"/>
        <v>0</v>
      </c>
      <c r="DW96" s="23"/>
      <c r="DX96" s="23"/>
      <c r="DY96" s="177">
        <v>160</v>
      </c>
      <c r="DZ96" s="591"/>
      <c r="EA96" s="178"/>
      <c r="EB96" s="177">
        <v>160</v>
      </c>
      <c r="EC96" s="591"/>
      <c r="ED96" s="178"/>
      <c r="EE96" s="177">
        <v>160</v>
      </c>
      <c r="EF96" s="591"/>
      <c r="EG96" s="178"/>
      <c r="EH96" s="177">
        <v>160</v>
      </c>
      <c r="EI96" s="591"/>
      <c r="EJ96" s="178"/>
      <c r="EK96" s="177">
        <v>160</v>
      </c>
      <c r="EL96" s="591"/>
      <c r="EM96" s="178"/>
      <c r="EN96" s="177">
        <v>160</v>
      </c>
      <c r="EO96" s="591"/>
      <c r="EP96" s="178"/>
      <c r="EQ96" s="177">
        <v>160</v>
      </c>
      <c r="ER96" s="591"/>
      <c r="ES96" s="178"/>
      <c r="ET96" s="177">
        <v>160</v>
      </c>
      <c r="EU96" s="591"/>
      <c r="EV96" s="178"/>
      <c r="EW96" s="282">
        <f t="shared" si="87"/>
        <v>0</v>
      </c>
      <c r="EX96" s="283">
        <f t="shared" si="88"/>
        <v>0</v>
      </c>
      <c r="EY96" s="284">
        <f t="shared" si="89"/>
        <v>0</v>
      </c>
      <c r="EZ96" s="285">
        <f t="shared" si="90"/>
        <v>0</v>
      </c>
      <c r="FA96" s="23"/>
      <c r="FB96" s="23"/>
      <c r="FC96" s="177">
        <v>160</v>
      </c>
      <c r="FD96" s="591"/>
      <c r="FE96" s="178"/>
      <c r="FF96" s="177">
        <v>160</v>
      </c>
      <c r="FG96" s="591"/>
      <c r="FH96" s="178"/>
      <c r="FI96" s="177">
        <v>160</v>
      </c>
      <c r="FJ96" s="591"/>
      <c r="FK96" s="178"/>
      <c r="FL96" s="177">
        <v>160</v>
      </c>
      <c r="FM96" s="591"/>
      <c r="FN96" s="178"/>
      <c r="FO96" s="177">
        <v>160</v>
      </c>
      <c r="FP96" s="591"/>
      <c r="FQ96" s="178"/>
      <c r="FR96" s="177">
        <v>160</v>
      </c>
      <c r="FS96" s="591"/>
      <c r="FT96" s="178"/>
      <c r="FU96" s="177">
        <v>160</v>
      </c>
      <c r="FV96" s="591"/>
      <c r="FW96" s="178"/>
      <c r="FX96" s="177">
        <v>160</v>
      </c>
      <c r="FY96" s="591"/>
      <c r="FZ96" s="178"/>
      <c r="GA96" s="282">
        <f t="shared" si="91"/>
        <v>0</v>
      </c>
      <c r="GB96" s="283">
        <f t="shared" si="92"/>
        <v>0</v>
      </c>
      <c r="GC96" s="284">
        <f t="shared" si="93"/>
        <v>0</v>
      </c>
      <c r="GD96" s="285">
        <f t="shared" si="94"/>
        <v>0</v>
      </c>
      <c r="GE96" s="23"/>
      <c r="GF96" s="23"/>
      <c r="GG96" s="177">
        <v>160</v>
      </c>
      <c r="GH96" s="591"/>
      <c r="GI96" s="178"/>
      <c r="GJ96" s="177">
        <v>160</v>
      </c>
      <c r="GK96" s="591"/>
      <c r="GL96" s="178"/>
      <c r="GM96" s="177">
        <v>160</v>
      </c>
      <c r="GN96" s="591"/>
      <c r="GO96" s="178"/>
      <c r="GP96" s="177">
        <v>160</v>
      </c>
      <c r="GQ96" s="591"/>
      <c r="GR96" s="178"/>
      <c r="GS96" s="177">
        <v>160</v>
      </c>
      <c r="GT96" s="591"/>
      <c r="GU96" s="178"/>
      <c r="GV96" s="177">
        <v>160</v>
      </c>
      <c r="GW96" s="591"/>
      <c r="GX96" s="178"/>
      <c r="GY96" s="177">
        <v>160</v>
      </c>
      <c r="GZ96" s="591"/>
      <c r="HA96" s="178"/>
      <c r="HB96" s="177">
        <v>160</v>
      </c>
      <c r="HC96" s="591"/>
      <c r="HD96" s="178"/>
      <c r="HE96" s="282">
        <f t="shared" si="95"/>
        <v>0</v>
      </c>
      <c r="HF96" s="283">
        <f t="shared" si="96"/>
        <v>0</v>
      </c>
      <c r="HG96" s="284">
        <f t="shared" si="97"/>
        <v>0</v>
      </c>
      <c r="HH96" s="285">
        <f t="shared" si="98"/>
        <v>0</v>
      </c>
      <c r="HI96" s="23"/>
      <c r="HJ96" s="23"/>
      <c r="HK96" s="177">
        <v>160</v>
      </c>
      <c r="HL96" s="591"/>
      <c r="HM96" s="178"/>
      <c r="HN96" s="177">
        <v>160</v>
      </c>
      <c r="HO96" s="591"/>
      <c r="HP96" s="178"/>
      <c r="HQ96" s="177">
        <v>160</v>
      </c>
      <c r="HR96" s="591"/>
      <c r="HS96" s="178"/>
      <c r="HT96" s="177">
        <v>160</v>
      </c>
      <c r="HU96" s="591"/>
      <c r="HV96" s="178"/>
      <c r="HW96" s="177">
        <v>160</v>
      </c>
      <c r="HX96" s="591"/>
      <c r="HY96" s="178"/>
      <c r="HZ96" s="177">
        <v>160</v>
      </c>
      <c r="IA96" s="591"/>
      <c r="IB96" s="178"/>
      <c r="IC96" s="177">
        <v>160</v>
      </c>
      <c r="ID96" s="591"/>
      <c r="IE96" s="178"/>
      <c r="IF96" s="177">
        <v>160</v>
      </c>
      <c r="IG96" s="591"/>
      <c r="IH96" s="178"/>
      <c r="II96" s="282">
        <f t="shared" si="99"/>
        <v>0</v>
      </c>
      <c r="IJ96" s="283">
        <f t="shared" si="100"/>
        <v>0</v>
      </c>
      <c r="IK96" s="284">
        <f t="shared" si="101"/>
        <v>0</v>
      </c>
      <c r="IL96" s="285">
        <f t="shared" si="102"/>
        <v>0</v>
      </c>
      <c r="IM96" s="23"/>
      <c r="IN96" s="23"/>
      <c r="IO96" s="177">
        <v>160</v>
      </c>
      <c r="IP96" s="591"/>
      <c r="IQ96" s="178"/>
      <c r="IR96" s="177">
        <v>160</v>
      </c>
      <c r="IS96" s="591"/>
      <c r="IT96" s="178"/>
      <c r="IU96" s="177">
        <v>160</v>
      </c>
      <c r="IV96" s="591"/>
      <c r="IW96" s="178"/>
      <c r="IX96" s="177">
        <v>160</v>
      </c>
      <c r="IY96" s="591"/>
      <c r="IZ96" s="178"/>
      <c r="JA96" s="177">
        <v>160</v>
      </c>
      <c r="JB96" s="591"/>
      <c r="JC96" s="178"/>
      <c r="JD96" s="177">
        <v>160</v>
      </c>
      <c r="JE96" s="591"/>
      <c r="JF96" s="178"/>
      <c r="JG96" s="177">
        <v>160</v>
      </c>
      <c r="JH96" s="591"/>
      <c r="JI96" s="178"/>
      <c r="JJ96" s="177">
        <v>160</v>
      </c>
      <c r="JK96" s="591"/>
      <c r="JL96" s="178"/>
      <c r="JM96" s="282">
        <f t="shared" si="103"/>
        <v>0</v>
      </c>
      <c r="JN96" s="283">
        <f t="shared" si="104"/>
        <v>0</v>
      </c>
      <c r="JO96" s="284">
        <f t="shared" si="105"/>
        <v>0</v>
      </c>
      <c r="JP96" s="285">
        <f t="shared" si="106"/>
        <v>0</v>
      </c>
      <c r="JQ96" s="23"/>
      <c r="JR96" s="23"/>
      <c r="JS96" s="177">
        <v>160</v>
      </c>
      <c r="JT96" s="591"/>
      <c r="JU96" s="178"/>
      <c r="JV96" s="177">
        <v>160</v>
      </c>
      <c r="JW96" s="591"/>
      <c r="JX96" s="178"/>
      <c r="JY96" s="177">
        <v>160</v>
      </c>
      <c r="JZ96" s="591"/>
      <c r="KA96" s="178"/>
      <c r="KB96" s="177">
        <v>160</v>
      </c>
      <c r="KC96" s="591"/>
      <c r="KD96" s="178"/>
      <c r="KE96" s="177">
        <v>160</v>
      </c>
      <c r="KF96" s="591"/>
      <c r="KG96" s="178"/>
      <c r="KH96" s="177">
        <v>160</v>
      </c>
      <c r="KI96" s="591"/>
      <c r="KJ96" s="178"/>
      <c r="KK96" s="177">
        <v>160</v>
      </c>
      <c r="KL96" s="591"/>
      <c r="KM96" s="178"/>
      <c r="KN96" s="177">
        <v>160</v>
      </c>
      <c r="KO96" s="591"/>
      <c r="KP96" s="178"/>
      <c r="KQ96" s="282">
        <f t="shared" si="107"/>
        <v>0</v>
      </c>
      <c r="KR96" s="283">
        <f t="shared" si="108"/>
        <v>0</v>
      </c>
      <c r="KS96" s="284">
        <f t="shared" si="109"/>
        <v>0</v>
      </c>
      <c r="KT96" s="285">
        <f t="shared" si="110"/>
        <v>0</v>
      </c>
      <c r="KU96" s="23"/>
      <c r="KV96" s="23"/>
      <c r="KW96" s="589" t="s">
        <v>300</v>
      </c>
      <c r="KX96" s="595">
        <v>160</v>
      </c>
      <c r="KY96" s="591"/>
      <c r="KZ96" s="178"/>
      <c r="LA96" s="282">
        <f t="shared" si="111"/>
        <v>0</v>
      </c>
      <c r="LB96" s="285">
        <f t="shared" si="65"/>
        <v>0</v>
      </c>
      <c r="LC96" s="284">
        <f t="shared" si="112"/>
        <v>0</v>
      </c>
      <c r="LD96" s="285">
        <f t="shared" si="66"/>
        <v>0</v>
      </c>
      <c r="LE96" s="592"/>
      <c r="LF96" s="23"/>
      <c r="LG96" s="23"/>
      <c r="LH96" s="278">
        <f t="shared" si="67"/>
        <v>0</v>
      </c>
      <c r="LI96" s="279">
        <f t="shared" si="68"/>
        <v>0</v>
      </c>
      <c r="LJ96" s="284">
        <f t="shared" si="69"/>
        <v>0</v>
      </c>
      <c r="LK96" s="285">
        <f t="shared" si="70"/>
        <v>0</v>
      </c>
      <c r="LL96" s="280">
        <f t="shared" si="71"/>
        <v>0</v>
      </c>
      <c r="LM96" s="281">
        <f t="shared" si="72"/>
        <v>0</v>
      </c>
      <c r="LN96" s="284">
        <f t="shared" si="73"/>
        <v>0</v>
      </c>
      <c r="LO96" s="283">
        <f t="shared" si="74"/>
        <v>0</v>
      </c>
      <c r="LP96" s="420">
        <f t="shared" si="113"/>
        <v>0</v>
      </c>
      <c r="LQ96" s="382">
        <f t="shared" si="114"/>
        <v>0</v>
      </c>
      <c r="LR96" s="423" t="s">
        <v>343</v>
      </c>
      <c r="LS96" s="387" t="s">
        <v>343</v>
      </c>
      <c r="LT96" s="420">
        <f t="shared" si="115"/>
        <v>0</v>
      </c>
      <c r="LU96" s="382">
        <f t="shared" si="116"/>
        <v>0</v>
      </c>
      <c r="LV96" s="26"/>
      <c r="LW96" s="26"/>
      <c r="LX96" s="23"/>
      <c r="MD96" s="26"/>
    </row>
    <row r="97" spans="1:342" s="26" customFormat="1" ht="16.5" customHeight="1" x14ac:dyDescent="0.25">
      <c r="B97" s="121" t="s">
        <v>55</v>
      </c>
      <c r="C97" s="1064"/>
      <c r="D97" s="1065"/>
      <c r="E97" s="327"/>
      <c r="F97" s="328"/>
      <c r="G97" s="329"/>
      <c r="H97" s="125"/>
      <c r="I97" s="115">
        <f>INT(ROUND(F97,2)*(IF(RIGHT(G97,1)="*",data!$J$3*H97+(IF(H97&gt;0, data!$K$3,0)),(IF(G97&gt;0,data!$J$3*RIGHT(G97,5)+data!$K$3,0)))))</f>
        <v>0</v>
      </c>
      <c r="J97" s="115">
        <f>IF(E97&gt;0,I97*E97,0)</f>
        <v>0</v>
      </c>
      <c r="K97" s="323"/>
      <c r="L97" s="322"/>
      <c r="M97" s="115">
        <f>INT(ROUND(F97,2)*(IF(J97&gt;0,(IF(K97="ano",data!$J$6,0)),0)))</f>
        <v>0</v>
      </c>
      <c r="N97" s="117">
        <f>IF(L97&gt;E97,M97*E97,M97*L97)</f>
        <v>0</v>
      </c>
      <c r="O97" s="126">
        <f>J97+N97</f>
        <v>0</v>
      </c>
      <c r="Q97" s="119" t="str">
        <f t="shared" si="63"/>
        <v/>
      </c>
      <c r="R97" s="120" t="s">
        <v>343</v>
      </c>
      <c r="S97" s="391" t="str">
        <f t="shared" si="64"/>
        <v/>
      </c>
      <c r="T97" s="26">
        <f>IF(O97&gt;0,IF(ISTEXT(C97)=TRUE,0,1),0)</f>
        <v>0</v>
      </c>
      <c r="U97" s="26">
        <f>IF(H97&gt;0,IF(RIGHT(G97,1)="*",0,1),0)</f>
        <v>0</v>
      </c>
      <c r="V97" s="26">
        <f>IF(OR(G97=data!$I$18,G97=data!$I$19,G97=data!$I$20,G97=data!$I$21,G97=data!$I$22,G97=data!$I$23,G97=data!$I$24,G97=data!$I$25,G97=data!$I$26,G97=data!$I$27,G97=data!$I$28,G97=data!$I$29,G97=data!$I$30,G97=data!$I$31,G97=data!$I$32,G97=data!$I$33,G97=data!$I$34,G97=data!$I$35,G97=data!$I$36,G97=data!$I$37,G97=data!$I$38,G97=data!$I$39,G97=data!$I$40,G97=data!$I$41,G97=data!$I$42,G97=data!$I$43,G97=data!$I$44),1,0)</f>
        <v>0</v>
      </c>
      <c r="X97" s="179" t="s">
        <v>300</v>
      </c>
      <c r="Y97" s="10"/>
      <c r="Z97" s="10"/>
      <c r="AA97" s="171">
        <v>160</v>
      </c>
      <c r="AB97" s="336"/>
      <c r="AC97" s="227"/>
      <c r="AD97" s="171">
        <v>160</v>
      </c>
      <c r="AE97" s="336"/>
      <c r="AF97" s="227"/>
      <c r="AG97" s="171">
        <v>160</v>
      </c>
      <c r="AH97" s="336"/>
      <c r="AI97" s="227"/>
      <c r="AJ97" s="171">
        <v>160</v>
      </c>
      <c r="AK97" s="336"/>
      <c r="AL97" s="227"/>
      <c r="AM97" s="171">
        <v>160</v>
      </c>
      <c r="AN97" s="336"/>
      <c r="AO97" s="227"/>
      <c r="AP97" s="171">
        <v>160</v>
      </c>
      <c r="AQ97" s="336"/>
      <c r="AR97" s="227"/>
      <c r="AS97" s="171">
        <v>160</v>
      </c>
      <c r="AT97" s="336"/>
      <c r="AU97" s="227"/>
      <c r="AV97" s="171">
        <v>160</v>
      </c>
      <c r="AW97" s="336"/>
      <c r="AX97" s="227"/>
      <c r="AY97" s="171">
        <v>160</v>
      </c>
      <c r="AZ97" s="336"/>
      <c r="BA97" s="227"/>
      <c r="BB97" s="171">
        <v>160</v>
      </c>
      <c r="BC97" s="336"/>
      <c r="BD97" s="227"/>
      <c r="BE97" s="171">
        <v>160</v>
      </c>
      <c r="BF97" s="336"/>
      <c r="BG97" s="227"/>
      <c r="BH97" s="171">
        <v>160</v>
      </c>
      <c r="BI97" s="336"/>
      <c r="BJ97" s="227"/>
      <c r="BK97" s="374">
        <f t="shared" si="75"/>
        <v>0</v>
      </c>
      <c r="BL97" s="285">
        <f t="shared" si="76"/>
        <v>0</v>
      </c>
      <c r="BM97" s="284">
        <f t="shared" si="77"/>
        <v>0</v>
      </c>
      <c r="BN97" s="285">
        <f t="shared" si="78"/>
        <v>0</v>
      </c>
      <c r="BO97" s="4"/>
      <c r="BP97" s="4"/>
      <c r="BQ97" s="167">
        <v>160</v>
      </c>
      <c r="BR97" s="335"/>
      <c r="BS97" s="180"/>
      <c r="BT97" s="167">
        <v>160</v>
      </c>
      <c r="BU97" s="335"/>
      <c r="BV97" s="180"/>
      <c r="BW97" s="167">
        <v>160</v>
      </c>
      <c r="BX97" s="335"/>
      <c r="BY97" s="180"/>
      <c r="BZ97" s="167">
        <v>160</v>
      </c>
      <c r="CA97" s="335"/>
      <c r="CB97" s="180"/>
      <c r="CC97" s="167">
        <v>160</v>
      </c>
      <c r="CD97" s="335"/>
      <c r="CE97" s="180"/>
      <c r="CF97" s="167">
        <v>160</v>
      </c>
      <c r="CG97" s="335"/>
      <c r="CH97" s="180"/>
      <c r="CI97" s="167">
        <v>160</v>
      </c>
      <c r="CJ97" s="335"/>
      <c r="CK97" s="180"/>
      <c r="CL97" s="167">
        <v>160</v>
      </c>
      <c r="CM97" s="335"/>
      <c r="CN97" s="180"/>
      <c r="CO97" s="282">
        <f t="shared" si="79"/>
        <v>0</v>
      </c>
      <c r="CP97" s="283">
        <f t="shared" si="80"/>
        <v>0</v>
      </c>
      <c r="CQ97" s="284">
        <f t="shared" si="81"/>
        <v>0</v>
      </c>
      <c r="CR97" s="285">
        <f t="shared" si="82"/>
        <v>0</v>
      </c>
      <c r="CS97" s="4"/>
      <c r="CT97" s="4"/>
      <c r="CU97" s="167">
        <v>160</v>
      </c>
      <c r="CV97" s="335"/>
      <c r="CW97" s="180"/>
      <c r="CX97" s="167">
        <v>160</v>
      </c>
      <c r="CY97" s="335"/>
      <c r="CZ97" s="180"/>
      <c r="DA97" s="167">
        <v>160</v>
      </c>
      <c r="DB97" s="335"/>
      <c r="DC97" s="180"/>
      <c r="DD97" s="167">
        <v>160</v>
      </c>
      <c r="DE97" s="335"/>
      <c r="DF97" s="180"/>
      <c r="DG97" s="167">
        <v>160</v>
      </c>
      <c r="DH97" s="335"/>
      <c r="DI97" s="180"/>
      <c r="DJ97" s="167">
        <v>160</v>
      </c>
      <c r="DK97" s="335"/>
      <c r="DL97" s="180"/>
      <c r="DM97" s="167">
        <v>160</v>
      </c>
      <c r="DN97" s="335"/>
      <c r="DO97" s="180"/>
      <c r="DP97" s="167">
        <v>160</v>
      </c>
      <c r="DQ97" s="335"/>
      <c r="DR97" s="180"/>
      <c r="DS97" s="282">
        <f t="shared" si="83"/>
        <v>0</v>
      </c>
      <c r="DT97" s="283">
        <f t="shared" si="84"/>
        <v>0</v>
      </c>
      <c r="DU97" s="284">
        <f t="shared" si="85"/>
        <v>0</v>
      </c>
      <c r="DV97" s="285">
        <f t="shared" si="86"/>
        <v>0</v>
      </c>
      <c r="DW97" s="4"/>
      <c r="DX97" s="4"/>
      <c r="DY97" s="167">
        <v>160</v>
      </c>
      <c r="DZ97" s="335"/>
      <c r="EA97" s="180"/>
      <c r="EB97" s="167">
        <v>160</v>
      </c>
      <c r="EC97" s="335"/>
      <c r="ED97" s="180"/>
      <c r="EE97" s="167">
        <v>160</v>
      </c>
      <c r="EF97" s="335"/>
      <c r="EG97" s="180"/>
      <c r="EH97" s="167">
        <v>160</v>
      </c>
      <c r="EI97" s="335"/>
      <c r="EJ97" s="180"/>
      <c r="EK97" s="167">
        <v>160</v>
      </c>
      <c r="EL97" s="335"/>
      <c r="EM97" s="180"/>
      <c r="EN97" s="167">
        <v>160</v>
      </c>
      <c r="EO97" s="335"/>
      <c r="EP97" s="180"/>
      <c r="EQ97" s="167">
        <v>160</v>
      </c>
      <c r="ER97" s="335"/>
      <c r="ES97" s="180"/>
      <c r="ET97" s="167">
        <v>160</v>
      </c>
      <c r="EU97" s="335"/>
      <c r="EV97" s="180"/>
      <c r="EW97" s="282">
        <f t="shared" si="87"/>
        <v>0</v>
      </c>
      <c r="EX97" s="283">
        <f t="shared" si="88"/>
        <v>0</v>
      </c>
      <c r="EY97" s="284">
        <f t="shared" si="89"/>
        <v>0</v>
      </c>
      <c r="EZ97" s="285">
        <f t="shared" si="90"/>
        <v>0</v>
      </c>
      <c r="FA97" s="4"/>
      <c r="FB97" s="4"/>
      <c r="FC97" s="167">
        <v>160</v>
      </c>
      <c r="FD97" s="335"/>
      <c r="FE97" s="180"/>
      <c r="FF97" s="167">
        <v>160</v>
      </c>
      <c r="FG97" s="335"/>
      <c r="FH97" s="180"/>
      <c r="FI97" s="167">
        <v>160</v>
      </c>
      <c r="FJ97" s="335"/>
      <c r="FK97" s="180"/>
      <c r="FL97" s="167">
        <v>160</v>
      </c>
      <c r="FM97" s="335"/>
      <c r="FN97" s="180"/>
      <c r="FO97" s="167">
        <v>160</v>
      </c>
      <c r="FP97" s="335"/>
      <c r="FQ97" s="180"/>
      <c r="FR97" s="167">
        <v>160</v>
      </c>
      <c r="FS97" s="335"/>
      <c r="FT97" s="180"/>
      <c r="FU97" s="167">
        <v>160</v>
      </c>
      <c r="FV97" s="335"/>
      <c r="FW97" s="180"/>
      <c r="FX97" s="167">
        <v>160</v>
      </c>
      <c r="FY97" s="335"/>
      <c r="FZ97" s="180"/>
      <c r="GA97" s="282">
        <f t="shared" si="91"/>
        <v>0</v>
      </c>
      <c r="GB97" s="283">
        <f t="shared" si="92"/>
        <v>0</v>
      </c>
      <c r="GC97" s="284">
        <f t="shared" si="93"/>
        <v>0</v>
      </c>
      <c r="GD97" s="285">
        <f t="shared" si="94"/>
        <v>0</v>
      </c>
      <c r="GE97" s="4"/>
      <c r="GF97" s="4"/>
      <c r="GG97" s="167">
        <v>160</v>
      </c>
      <c r="GH97" s="335"/>
      <c r="GI97" s="180"/>
      <c r="GJ97" s="167">
        <v>160</v>
      </c>
      <c r="GK97" s="335"/>
      <c r="GL97" s="180"/>
      <c r="GM97" s="167">
        <v>160</v>
      </c>
      <c r="GN97" s="335"/>
      <c r="GO97" s="180"/>
      <c r="GP97" s="167">
        <v>160</v>
      </c>
      <c r="GQ97" s="335"/>
      <c r="GR97" s="180"/>
      <c r="GS97" s="167">
        <v>160</v>
      </c>
      <c r="GT97" s="335"/>
      <c r="GU97" s="180"/>
      <c r="GV97" s="167">
        <v>160</v>
      </c>
      <c r="GW97" s="335"/>
      <c r="GX97" s="180"/>
      <c r="GY97" s="167">
        <v>160</v>
      </c>
      <c r="GZ97" s="335"/>
      <c r="HA97" s="180"/>
      <c r="HB97" s="167">
        <v>160</v>
      </c>
      <c r="HC97" s="335"/>
      <c r="HD97" s="180"/>
      <c r="HE97" s="282">
        <f t="shared" si="95"/>
        <v>0</v>
      </c>
      <c r="HF97" s="283">
        <f t="shared" si="96"/>
        <v>0</v>
      </c>
      <c r="HG97" s="284">
        <f t="shared" si="97"/>
        <v>0</v>
      </c>
      <c r="HH97" s="285">
        <f t="shared" si="98"/>
        <v>0</v>
      </c>
      <c r="HI97" s="4"/>
      <c r="HJ97" s="4"/>
      <c r="HK97" s="167">
        <v>160</v>
      </c>
      <c r="HL97" s="335"/>
      <c r="HM97" s="180"/>
      <c r="HN97" s="167">
        <v>160</v>
      </c>
      <c r="HO97" s="335"/>
      <c r="HP97" s="180"/>
      <c r="HQ97" s="167">
        <v>160</v>
      </c>
      <c r="HR97" s="335"/>
      <c r="HS97" s="180"/>
      <c r="HT97" s="167">
        <v>160</v>
      </c>
      <c r="HU97" s="335"/>
      <c r="HV97" s="180"/>
      <c r="HW97" s="167">
        <v>160</v>
      </c>
      <c r="HX97" s="335"/>
      <c r="HY97" s="180"/>
      <c r="HZ97" s="167">
        <v>160</v>
      </c>
      <c r="IA97" s="335"/>
      <c r="IB97" s="180"/>
      <c r="IC97" s="167">
        <v>160</v>
      </c>
      <c r="ID97" s="335"/>
      <c r="IE97" s="180"/>
      <c r="IF97" s="167">
        <v>160</v>
      </c>
      <c r="IG97" s="335"/>
      <c r="IH97" s="180"/>
      <c r="II97" s="282">
        <f t="shared" si="99"/>
        <v>0</v>
      </c>
      <c r="IJ97" s="283">
        <f t="shared" si="100"/>
        <v>0</v>
      </c>
      <c r="IK97" s="284">
        <f t="shared" si="101"/>
        <v>0</v>
      </c>
      <c r="IL97" s="285">
        <f t="shared" si="102"/>
        <v>0</v>
      </c>
      <c r="IM97" s="4"/>
      <c r="IN97" s="4"/>
      <c r="IO97" s="167">
        <v>160</v>
      </c>
      <c r="IP97" s="335"/>
      <c r="IQ97" s="180"/>
      <c r="IR97" s="167">
        <v>160</v>
      </c>
      <c r="IS97" s="335"/>
      <c r="IT97" s="180"/>
      <c r="IU97" s="167">
        <v>160</v>
      </c>
      <c r="IV97" s="335"/>
      <c r="IW97" s="180"/>
      <c r="IX97" s="167">
        <v>160</v>
      </c>
      <c r="IY97" s="335"/>
      <c r="IZ97" s="180"/>
      <c r="JA97" s="167">
        <v>160</v>
      </c>
      <c r="JB97" s="335"/>
      <c r="JC97" s="180"/>
      <c r="JD97" s="167">
        <v>160</v>
      </c>
      <c r="JE97" s="335"/>
      <c r="JF97" s="180"/>
      <c r="JG97" s="167">
        <v>160</v>
      </c>
      <c r="JH97" s="335"/>
      <c r="JI97" s="180"/>
      <c r="JJ97" s="167">
        <v>160</v>
      </c>
      <c r="JK97" s="335"/>
      <c r="JL97" s="180"/>
      <c r="JM97" s="282">
        <f t="shared" si="103"/>
        <v>0</v>
      </c>
      <c r="JN97" s="283">
        <f t="shared" si="104"/>
        <v>0</v>
      </c>
      <c r="JO97" s="284">
        <f t="shared" si="105"/>
        <v>0</v>
      </c>
      <c r="JP97" s="285">
        <f t="shared" si="106"/>
        <v>0</v>
      </c>
      <c r="JQ97" s="4"/>
      <c r="JR97" s="4"/>
      <c r="JS97" s="167">
        <v>160</v>
      </c>
      <c r="JT97" s="335"/>
      <c r="JU97" s="180"/>
      <c r="JV97" s="167">
        <v>160</v>
      </c>
      <c r="JW97" s="335"/>
      <c r="JX97" s="180"/>
      <c r="JY97" s="167">
        <v>160</v>
      </c>
      <c r="JZ97" s="335"/>
      <c r="KA97" s="180"/>
      <c r="KB97" s="167">
        <v>160</v>
      </c>
      <c r="KC97" s="335"/>
      <c r="KD97" s="180"/>
      <c r="KE97" s="167">
        <v>160</v>
      </c>
      <c r="KF97" s="335"/>
      <c r="KG97" s="180"/>
      <c r="KH97" s="167">
        <v>160</v>
      </c>
      <c r="KI97" s="335"/>
      <c r="KJ97" s="180"/>
      <c r="KK97" s="167">
        <v>160</v>
      </c>
      <c r="KL97" s="335"/>
      <c r="KM97" s="180"/>
      <c r="KN97" s="167">
        <v>160</v>
      </c>
      <c r="KO97" s="335"/>
      <c r="KP97" s="180"/>
      <c r="KQ97" s="282">
        <f t="shared" si="107"/>
        <v>0</v>
      </c>
      <c r="KR97" s="283">
        <f t="shared" si="108"/>
        <v>0</v>
      </c>
      <c r="KS97" s="284">
        <f t="shared" si="109"/>
        <v>0</v>
      </c>
      <c r="KT97" s="285">
        <f t="shared" si="110"/>
        <v>0</v>
      </c>
      <c r="KU97" s="4"/>
      <c r="KV97" s="4"/>
      <c r="KW97" s="287" t="s">
        <v>300</v>
      </c>
      <c r="KX97" s="365">
        <v>160</v>
      </c>
      <c r="KY97" s="335"/>
      <c r="KZ97" s="180"/>
      <c r="LA97" s="282">
        <f t="shared" si="111"/>
        <v>0</v>
      </c>
      <c r="LB97" s="285">
        <f t="shared" si="65"/>
        <v>0</v>
      </c>
      <c r="LC97" s="284">
        <f t="shared" si="112"/>
        <v>0</v>
      </c>
      <c r="LD97" s="285">
        <f t="shared" si="66"/>
        <v>0</v>
      </c>
      <c r="LE97" s="297"/>
      <c r="LF97" s="4"/>
      <c r="LG97" s="4"/>
      <c r="LH97" s="278">
        <f t="shared" si="67"/>
        <v>0</v>
      </c>
      <c r="LI97" s="279">
        <f t="shared" si="68"/>
        <v>0</v>
      </c>
      <c r="LJ97" s="284">
        <f t="shared" si="69"/>
        <v>0</v>
      </c>
      <c r="LK97" s="285">
        <f t="shared" si="70"/>
        <v>0</v>
      </c>
      <c r="LL97" s="280">
        <f t="shared" si="71"/>
        <v>0</v>
      </c>
      <c r="LM97" s="281">
        <f t="shared" si="72"/>
        <v>0</v>
      </c>
      <c r="LN97" s="284">
        <f t="shared" si="73"/>
        <v>0</v>
      </c>
      <c r="LO97" s="283">
        <f t="shared" si="74"/>
        <v>0</v>
      </c>
      <c r="LP97" s="420">
        <f t="shared" si="113"/>
        <v>0</v>
      </c>
      <c r="LQ97" s="382">
        <f t="shared" si="114"/>
        <v>0</v>
      </c>
      <c r="LR97" s="423" t="s">
        <v>343</v>
      </c>
      <c r="LS97" s="387" t="s">
        <v>343</v>
      </c>
      <c r="LT97" s="420">
        <f t="shared" si="115"/>
        <v>0</v>
      </c>
      <c r="LU97" s="382">
        <f t="shared" si="116"/>
        <v>0</v>
      </c>
      <c r="LX97" s="4"/>
    </row>
    <row r="98" spans="1:342" s="28" customFormat="1" ht="15" hidden="1" customHeight="1" x14ac:dyDescent="0.25">
      <c r="A98" s="26"/>
      <c r="B98" s="121"/>
      <c r="C98" s="604"/>
      <c r="D98" s="605"/>
      <c r="E98" s="609"/>
      <c r="F98" s="607"/>
      <c r="G98" s="608"/>
      <c r="H98" s="122"/>
      <c r="I98" s="115">
        <f>INT(ROUND(F98,2)*(IF(RIGHT(G98,1)="*",data!$J$3*H98+(IF(H98&gt;0, data!$K$3,0)),(IF(G98&gt;0,data!$J$3*RIGHT(G98,5)+data!$K$3,0)))))</f>
        <v>0</v>
      </c>
      <c r="J98" s="115"/>
      <c r="K98" s="560"/>
      <c r="L98" s="553"/>
      <c r="M98" s="115">
        <f>INT(ROUND(F98,2)*(IF(J98&gt;0,(IF(K98="ano",data!$J$6,0)),0)))</f>
        <v>0</v>
      </c>
      <c r="N98" s="117"/>
      <c r="O98" s="126"/>
      <c r="P98" s="26"/>
      <c r="Q98" s="119" t="str">
        <f t="shared" si="63"/>
        <v/>
      </c>
      <c r="R98" s="120" t="s">
        <v>343</v>
      </c>
      <c r="S98" s="391" t="str">
        <f t="shared" si="64"/>
        <v/>
      </c>
      <c r="V98" s="26">
        <f>IF(OR(G98=data!$I$18,G98=data!$I$19,G98=data!$I$20,G98=data!$I$21,G98=data!$I$22,G98=data!$I$23,G98=data!$I$24,G98=data!$I$25,G98=data!$I$26,G98=data!$I$27,G98=data!$I$28,G98=data!$I$29,G98=data!$I$30,G98=data!$I$31,G98=data!$I$32,G98=data!$I$33,G98=data!$I$34,G98=data!$I$35,G98=data!$I$36,G98=data!$I$37,G98=data!$I$38,G98=data!$I$39,G98=data!$I$40,G98=data!$I$41,G98=data!$I$42,G98=data!$I$43,G98=data!$I$44),1,0)</f>
        <v>0</v>
      </c>
      <c r="W98" s="26"/>
      <c r="X98" s="176" t="s">
        <v>300</v>
      </c>
      <c r="Y98" s="10"/>
      <c r="Z98" s="10"/>
      <c r="AA98" s="578">
        <v>160</v>
      </c>
      <c r="AB98" s="579"/>
      <c r="AC98" s="580"/>
      <c r="AD98" s="578">
        <v>160</v>
      </c>
      <c r="AE98" s="579"/>
      <c r="AF98" s="580"/>
      <c r="AG98" s="578">
        <v>160</v>
      </c>
      <c r="AH98" s="579"/>
      <c r="AI98" s="580"/>
      <c r="AJ98" s="578">
        <v>160</v>
      </c>
      <c r="AK98" s="579"/>
      <c r="AL98" s="580"/>
      <c r="AM98" s="578">
        <v>160</v>
      </c>
      <c r="AN98" s="579"/>
      <c r="AO98" s="580"/>
      <c r="AP98" s="578">
        <v>160</v>
      </c>
      <c r="AQ98" s="579"/>
      <c r="AR98" s="580"/>
      <c r="AS98" s="578">
        <v>160</v>
      </c>
      <c r="AT98" s="579"/>
      <c r="AU98" s="580"/>
      <c r="AV98" s="578">
        <v>160</v>
      </c>
      <c r="AW98" s="579"/>
      <c r="AX98" s="580"/>
      <c r="AY98" s="578">
        <v>160</v>
      </c>
      <c r="AZ98" s="579"/>
      <c r="BA98" s="580"/>
      <c r="BB98" s="578">
        <v>160</v>
      </c>
      <c r="BC98" s="579"/>
      <c r="BD98" s="580"/>
      <c r="BE98" s="578">
        <v>160</v>
      </c>
      <c r="BF98" s="579"/>
      <c r="BG98" s="580"/>
      <c r="BH98" s="578">
        <v>160</v>
      </c>
      <c r="BI98" s="579"/>
      <c r="BJ98" s="580"/>
      <c r="BK98" s="374">
        <f t="shared" si="75"/>
        <v>0</v>
      </c>
      <c r="BL98" s="285">
        <f t="shared" si="76"/>
        <v>0</v>
      </c>
      <c r="BM98" s="284">
        <f t="shared" si="77"/>
        <v>0</v>
      </c>
      <c r="BN98" s="285">
        <f t="shared" si="78"/>
        <v>0</v>
      </c>
      <c r="BO98" s="23"/>
      <c r="BP98" s="23"/>
      <c r="BQ98" s="177">
        <v>160</v>
      </c>
      <c r="BR98" s="591"/>
      <c r="BS98" s="178"/>
      <c r="BT98" s="177">
        <v>160</v>
      </c>
      <c r="BU98" s="591"/>
      <c r="BV98" s="178"/>
      <c r="BW98" s="177">
        <v>160</v>
      </c>
      <c r="BX98" s="591"/>
      <c r="BY98" s="178"/>
      <c r="BZ98" s="177">
        <v>160</v>
      </c>
      <c r="CA98" s="591"/>
      <c r="CB98" s="178"/>
      <c r="CC98" s="177">
        <v>160</v>
      </c>
      <c r="CD98" s="591"/>
      <c r="CE98" s="178"/>
      <c r="CF98" s="177">
        <v>160</v>
      </c>
      <c r="CG98" s="591"/>
      <c r="CH98" s="178"/>
      <c r="CI98" s="177">
        <v>160</v>
      </c>
      <c r="CJ98" s="591"/>
      <c r="CK98" s="178"/>
      <c r="CL98" s="177">
        <v>160</v>
      </c>
      <c r="CM98" s="591"/>
      <c r="CN98" s="178"/>
      <c r="CO98" s="282">
        <f t="shared" si="79"/>
        <v>0</v>
      </c>
      <c r="CP98" s="283">
        <f t="shared" si="80"/>
        <v>0</v>
      </c>
      <c r="CQ98" s="284">
        <f t="shared" si="81"/>
        <v>0</v>
      </c>
      <c r="CR98" s="285">
        <f t="shared" si="82"/>
        <v>0</v>
      </c>
      <c r="CS98" s="23"/>
      <c r="CT98" s="23"/>
      <c r="CU98" s="177">
        <v>160</v>
      </c>
      <c r="CV98" s="591"/>
      <c r="CW98" s="178"/>
      <c r="CX98" s="177">
        <v>160</v>
      </c>
      <c r="CY98" s="591"/>
      <c r="CZ98" s="178"/>
      <c r="DA98" s="177">
        <v>160</v>
      </c>
      <c r="DB98" s="591"/>
      <c r="DC98" s="178"/>
      <c r="DD98" s="177">
        <v>160</v>
      </c>
      <c r="DE98" s="591"/>
      <c r="DF98" s="178"/>
      <c r="DG98" s="177">
        <v>160</v>
      </c>
      <c r="DH98" s="591"/>
      <c r="DI98" s="178"/>
      <c r="DJ98" s="177">
        <v>160</v>
      </c>
      <c r="DK98" s="591"/>
      <c r="DL98" s="178"/>
      <c r="DM98" s="177">
        <v>160</v>
      </c>
      <c r="DN98" s="591"/>
      <c r="DO98" s="178"/>
      <c r="DP98" s="177">
        <v>160</v>
      </c>
      <c r="DQ98" s="591"/>
      <c r="DR98" s="178"/>
      <c r="DS98" s="282">
        <f t="shared" si="83"/>
        <v>0</v>
      </c>
      <c r="DT98" s="283">
        <f t="shared" si="84"/>
        <v>0</v>
      </c>
      <c r="DU98" s="284">
        <f t="shared" si="85"/>
        <v>0</v>
      </c>
      <c r="DV98" s="285">
        <f t="shared" si="86"/>
        <v>0</v>
      </c>
      <c r="DW98" s="23"/>
      <c r="DX98" s="23"/>
      <c r="DY98" s="177">
        <v>160</v>
      </c>
      <c r="DZ98" s="591"/>
      <c r="EA98" s="178"/>
      <c r="EB98" s="177">
        <v>160</v>
      </c>
      <c r="EC98" s="591"/>
      <c r="ED98" s="178"/>
      <c r="EE98" s="177">
        <v>160</v>
      </c>
      <c r="EF98" s="591"/>
      <c r="EG98" s="178"/>
      <c r="EH98" s="177">
        <v>160</v>
      </c>
      <c r="EI98" s="591"/>
      <c r="EJ98" s="178"/>
      <c r="EK98" s="177">
        <v>160</v>
      </c>
      <c r="EL98" s="591"/>
      <c r="EM98" s="178"/>
      <c r="EN98" s="177">
        <v>160</v>
      </c>
      <c r="EO98" s="591"/>
      <c r="EP98" s="178"/>
      <c r="EQ98" s="177">
        <v>160</v>
      </c>
      <c r="ER98" s="591"/>
      <c r="ES98" s="178"/>
      <c r="ET98" s="177">
        <v>160</v>
      </c>
      <c r="EU98" s="591"/>
      <c r="EV98" s="178"/>
      <c r="EW98" s="282">
        <f t="shared" si="87"/>
        <v>0</v>
      </c>
      <c r="EX98" s="283">
        <f t="shared" si="88"/>
        <v>0</v>
      </c>
      <c r="EY98" s="284">
        <f t="shared" si="89"/>
        <v>0</v>
      </c>
      <c r="EZ98" s="285">
        <f t="shared" si="90"/>
        <v>0</v>
      </c>
      <c r="FA98" s="23"/>
      <c r="FB98" s="23"/>
      <c r="FC98" s="177">
        <v>160</v>
      </c>
      <c r="FD98" s="591"/>
      <c r="FE98" s="178"/>
      <c r="FF98" s="177">
        <v>160</v>
      </c>
      <c r="FG98" s="591"/>
      <c r="FH98" s="178"/>
      <c r="FI98" s="177">
        <v>160</v>
      </c>
      <c r="FJ98" s="591"/>
      <c r="FK98" s="178"/>
      <c r="FL98" s="177">
        <v>160</v>
      </c>
      <c r="FM98" s="591"/>
      <c r="FN98" s="178"/>
      <c r="FO98" s="177">
        <v>160</v>
      </c>
      <c r="FP98" s="591"/>
      <c r="FQ98" s="178"/>
      <c r="FR98" s="177">
        <v>160</v>
      </c>
      <c r="FS98" s="591"/>
      <c r="FT98" s="178"/>
      <c r="FU98" s="177">
        <v>160</v>
      </c>
      <c r="FV98" s="591"/>
      <c r="FW98" s="178"/>
      <c r="FX98" s="177">
        <v>160</v>
      </c>
      <c r="FY98" s="591"/>
      <c r="FZ98" s="178"/>
      <c r="GA98" s="282">
        <f t="shared" si="91"/>
        <v>0</v>
      </c>
      <c r="GB98" s="283">
        <f t="shared" si="92"/>
        <v>0</v>
      </c>
      <c r="GC98" s="284">
        <f t="shared" si="93"/>
        <v>0</v>
      </c>
      <c r="GD98" s="285">
        <f t="shared" si="94"/>
        <v>0</v>
      </c>
      <c r="GE98" s="23"/>
      <c r="GF98" s="23"/>
      <c r="GG98" s="177">
        <v>160</v>
      </c>
      <c r="GH98" s="591"/>
      <c r="GI98" s="178"/>
      <c r="GJ98" s="177">
        <v>160</v>
      </c>
      <c r="GK98" s="591"/>
      <c r="GL98" s="178"/>
      <c r="GM98" s="177">
        <v>160</v>
      </c>
      <c r="GN98" s="591"/>
      <c r="GO98" s="178"/>
      <c r="GP98" s="177">
        <v>160</v>
      </c>
      <c r="GQ98" s="591"/>
      <c r="GR98" s="178"/>
      <c r="GS98" s="177">
        <v>160</v>
      </c>
      <c r="GT98" s="591"/>
      <c r="GU98" s="178"/>
      <c r="GV98" s="177">
        <v>160</v>
      </c>
      <c r="GW98" s="591"/>
      <c r="GX98" s="178"/>
      <c r="GY98" s="177">
        <v>160</v>
      </c>
      <c r="GZ98" s="591"/>
      <c r="HA98" s="178"/>
      <c r="HB98" s="177">
        <v>160</v>
      </c>
      <c r="HC98" s="591"/>
      <c r="HD98" s="178"/>
      <c r="HE98" s="282">
        <f t="shared" si="95"/>
        <v>0</v>
      </c>
      <c r="HF98" s="283">
        <f t="shared" si="96"/>
        <v>0</v>
      </c>
      <c r="HG98" s="284">
        <f t="shared" si="97"/>
        <v>0</v>
      </c>
      <c r="HH98" s="285">
        <f t="shared" si="98"/>
        <v>0</v>
      </c>
      <c r="HI98" s="23"/>
      <c r="HJ98" s="23"/>
      <c r="HK98" s="177">
        <v>160</v>
      </c>
      <c r="HL98" s="591"/>
      <c r="HM98" s="178"/>
      <c r="HN98" s="177">
        <v>160</v>
      </c>
      <c r="HO98" s="591"/>
      <c r="HP98" s="178"/>
      <c r="HQ98" s="177">
        <v>160</v>
      </c>
      <c r="HR98" s="591"/>
      <c r="HS98" s="178"/>
      <c r="HT98" s="177">
        <v>160</v>
      </c>
      <c r="HU98" s="591"/>
      <c r="HV98" s="178"/>
      <c r="HW98" s="177">
        <v>160</v>
      </c>
      <c r="HX98" s="591"/>
      <c r="HY98" s="178"/>
      <c r="HZ98" s="177">
        <v>160</v>
      </c>
      <c r="IA98" s="591"/>
      <c r="IB98" s="178"/>
      <c r="IC98" s="177">
        <v>160</v>
      </c>
      <c r="ID98" s="591"/>
      <c r="IE98" s="178"/>
      <c r="IF98" s="177">
        <v>160</v>
      </c>
      <c r="IG98" s="591"/>
      <c r="IH98" s="178"/>
      <c r="II98" s="282">
        <f t="shared" si="99"/>
        <v>0</v>
      </c>
      <c r="IJ98" s="283">
        <f t="shared" si="100"/>
        <v>0</v>
      </c>
      <c r="IK98" s="284">
        <f t="shared" si="101"/>
        <v>0</v>
      </c>
      <c r="IL98" s="285">
        <f t="shared" si="102"/>
        <v>0</v>
      </c>
      <c r="IM98" s="23"/>
      <c r="IN98" s="23"/>
      <c r="IO98" s="177">
        <v>160</v>
      </c>
      <c r="IP98" s="591"/>
      <c r="IQ98" s="178"/>
      <c r="IR98" s="177">
        <v>160</v>
      </c>
      <c r="IS98" s="591"/>
      <c r="IT98" s="178"/>
      <c r="IU98" s="177">
        <v>160</v>
      </c>
      <c r="IV98" s="591"/>
      <c r="IW98" s="178"/>
      <c r="IX98" s="177">
        <v>160</v>
      </c>
      <c r="IY98" s="591"/>
      <c r="IZ98" s="178"/>
      <c r="JA98" s="177">
        <v>160</v>
      </c>
      <c r="JB98" s="591"/>
      <c r="JC98" s="178"/>
      <c r="JD98" s="177">
        <v>160</v>
      </c>
      <c r="JE98" s="591"/>
      <c r="JF98" s="178"/>
      <c r="JG98" s="177">
        <v>160</v>
      </c>
      <c r="JH98" s="591"/>
      <c r="JI98" s="178"/>
      <c r="JJ98" s="177">
        <v>160</v>
      </c>
      <c r="JK98" s="591"/>
      <c r="JL98" s="178"/>
      <c r="JM98" s="282">
        <f t="shared" si="103"/>
        <v>0</v>
      </c>
      <c r="JN98" s="283">
        <f t="shared" si="104"/>
        <v>0</v>
      </c>
      <c r="JO98" s="284">
        <f t="shared" si="105"/>
        <v>0</v>
      </c>
      <c r="JP98" s="285">
        <f t="shared" si="106"/>
        <v>0</v>
      </c>
      <c r="JQ98" s="23"/>
      <c r="JR98" s="23"/>
      <c r="JS98" s="177">
        <v>160</v>
      </c>
      <c r="JT98" s="591"/>
      <c r="JU98" s="178"/>
      <c r="JV98" s="177">
        <v>160</v>
      </c>
      <c r="JW98" s="591"/>
      <c r="JX98" s="178"/>
      <c r="JY98" s="177">
        <v>160</v>
      </c>
      <c r="JZ98" s="591"/>
      <c r="KA98" s="178"/>
      <c r="KB98" s="177">
        <v>160</v>
      </c>
      <c r="KC98" s="591"/>
      <c r="KD98" s="178"/>
      <c r="KE98" s="177">
        <v>160</v>
      </c>
      <c r="KF98" s="591"/>
      <c r="KG98" s="178"/>
      <c r="KH98" s="177">
        <v>160</v>
      </c>
      <c r="KI98" s="591"/>
      <c r="KJ98" s="178"/>
      <c r="KK98" s="177">
        <v>160</v>
      </c>
      <c r="KL98" s="591"/>
      <c r="KM98" s="178"/>
      <c r="KN98" s="177">
        <v>160</v>
      </c>
      <c r="KO98" s="591"/>
      <c r="KP98" s="178"/>
      <c r="KQ98" s="282">
        <f t="shared" si="107"/>
        <v>0</v>
      </c>
      <c r="KR98" s="283">
        <f t="shared" si="108"/>
        <v>0</v>
      </c>
      <c r="KS98" s="284">
        <f t="shared" si="109"/>
        <v>0</v>
      </c>
      <c r="KT98" s="285">
        <f t="shared" si="110"/>
        <v>0</v>
      </c>
      <c r="KU98" s="23"/>
      <c r="KV98" s="23"/>
      <c r="KW98" s="589" t="s">
        <v>300</v>
      </c>
      <c r="KX98" s="595">
        <v>160</v>
      </c>
      <c r="KY98" s="591"/>
      <c r="KZ98" s="178"/>
      <c r="LA98" s="282">
        <f t="shared" si="111"/>
        <v>0</v>
      </c>
      <c r="LB98" s="285">
        <f t="shared" si="65"/>
        <v>0</v>
      </c>
      <c r="LC98" s="284">
        <f t="shared" si="112"/>
        <v>0</v>
      </c>
      <c r="LD98" s="285">
        <f t="shared" si="66"/>
        <v>0</v>
      </c>
      <c r="LE98" s="592"/>
      <c r="LF98" s="23"/>
      <c r="LG98" s="23"/>
      <c r="LH98" s="278">
        <f t="shared" si="67"/>
        <v>0</v>
      </c>
      <c r="LI98" s="279">
        <f t="shared" si="68"/>
        <v>0</v>
      </c>
      <c r="LJ98" s="284">
        <f t="shared" si="69"/>
        <v>0</v>
      </c>
      <c r="LK98" s="285">
        <f t="shared" si="70"/>
        <v>0</v>
      </c>
      <c r="LL98" s="280">
        <f t="shared" si="71"/>
        <v>0</v>
      </c>
      <c r="LM98" s="281">
        <f t="shared" si="72"/>
        <v>0</v>
      </c>
      <c r="LN98" s="284">
        <f t="shared" si="73"/>
        <v>0</v>
      </c>
      <c r="LO98" s="283">
        <f t="shared" si="74"/>
        <v>0</v>
      </c>
      <c r="LP98" s="420">
        <f t="shared" si="113"/>
        <v>0</v>
      </c>
      <c r="LQ98" s="382">
        <f t="shared" si="114"/>
        <v>0</v>
      </c>
      <c r="LR98" s="423" t="s">
        <v>343</v>
      </c>
      <c r="LS98" s="387" t="s">
        <v>343</v>
      </c>
      <c r="LT98" s="420">
        <f t="shared" si="115"/>
        <v>0</v>
      </c>
      <c r="LU98" s="382">
        <f t="shared" si="116"/>
        <v>0</v>
      </c>
      <c r="LV98" s="26"/>
      <c r="LW98" s="26"/>
      <c r="LX98" s="23"/>
      <c r="MD98" s="26"/>
    </row>
    <row r="99" spans="1:342" s="26" customFormat="1" ht="16.5" customHeight="1" x14ac:dyDescent="0.25">
      <c r="B99" s="121" t="s">
        <v>56</v>
      </c>
      <c r="C99" s="1064"/>
      <c r="D99" s="1065"/>
      <c r="E99" s="327"/>
      <c r="F99" s="328"/>
      <c r="G99" s="329"/>
      <c r="H99" s="125"/>
      <c r="I99" s="115">
        <f>INT(ROUND(F99,2)*(IF(RIGHT(G99,1)="*",data!$J$3*H99+(IF(H99&gt;0, data!$K$3,0)),(IF(G99&gt;0,data!$J$3*RIGHT(G99,5)+data!$K$3,0)))))</f>
        <v>0</v>
      </c>
      <c r="J99" s="115">
        <f>IF(E99&gt;0,I99*E99,0)</f>
        <v>0</v>
      </c>
      <c r="K99" s="323"/>
      <c r="L99" s="322"/>
      <c r="M99" s="115">
        <f>INT(ROUND(F99,2)*(IF(J99&gt;0,(IF(K99="ano",data!$J$6,0)),0)))</f>
        <v>0</v>
      </c>
      <c r="N99" s="117">
        <f>IF(L99&gt;E99,M99*E99,M99*L99)</f>
        <v>0</v>
      </c>
      <c r="O99" s="126">
        <f>J99+N99</f>
        <v>0</v>
      </c>
      <c r="Q99" s="119" t="str">
        <f t="shared" si="63"/>
        <v/>
      </c>
      <c r="R99" s="120" t="s">
        <v>343</v>
      </c>
      <c r="S99" s="391" t="str">
        <f t="shared" si="64"/>
        <v/>
      </c>
      <c r="T99" s="26">
        <f>IF(O99&gt;0,IF(ISTEXT(C99)=TRUE,0,1),0)</f>
        <v>0</v>
      </c>
      <c r="U99" s="26">
        <f>IF(H99&gt;0,IF(RIGHT(G99,1)="*",0,1),0)</f>
        <v>0</v>
      </c>
      <c r="V99" s="26">
        <f>IF(OR(G99=data!$I$18,G99=data!$I$19,G99=data!$I$20,G99=data!$I$21,G99=data!$I$22,G99=data!$I$23,G99=data!$I$24,G99=data!$I$25,G99=data!$I$26,G99=data!$I$27,G99=data!$I$28,G99=data!$I$29,G99=data!$I$30,G99=data!$I$31,G99=data!$I$32,G99=data!$I$33,G99=data!$I$34,G99=data!$I$35,G99=data!$I$36,G99=data!$I$37,G99=data!$I$38,G99=data!$I$39,G99=data!$I$40,G99=data!$I$41,G99=data!$I$42,G99=data!$I$43,G99=data!$I$44),1,0)</f>
        <v>0</v>
      </c>
      <c r="X99" s="179" t="s">
        <v>300</v>
      </c>
      <c r="Y99" s="10"/>
      <c r="Z99" s="10"/>
      <c r="AA99" s="171">
        <v>160</v>
      </c>
      <c r="AB99" s="336"/>
      <c r="AC99" s="227"/>
      <c r="AD99" s="171">
        <v>160</v>
      </c>
      <c r="AE99" s="336"/>
      <c r="AF99" s="227"/>
      <c r="AG99" s="171">
        <v>160</v>
      </c>
      <c r="AH99" s="336"/>
      <c r="AI99" s="227"/>
      <c r="AJ99" s="171">
        <v>160</v>
      </c>
      <c r="AK99" s="336"/>
      <c r="AL99" s="227"/>
      <c r="AM99" s="171">
        <v>160</v>
      </c>
      <c r="AN99" s="336"/>
      <c r="AO99" s="227"/>
      <c r="AP99" s="171">
        <v>160</v>
      </c>
      <c r="AQ99" s="336"/>
      <c r="AR99" s="227"/>
      <c r="AS99" s="171">
        <v>160</v>
      </c>
      <c r="AT99" s="336"/>
      <c r="AU99" s="227"/>
      <c r="AV99" s="171">
        <v>160</v>
      </c>
      <c r="AW99" s="336"/>
      <c r="AX99" s="227"/>
      <c r="AY99" s="171">
        <v>160</v>
      </c>
      <c r="AZ99" s="336"/>
      <c r="BA99" s="227"/>
      <c r="BB99" s="171">
        <v>160</v>
      </c>
      <c r="BC99" s="336"/>
      <c r="BD99" s="227"/>
      <c r="BE99" s="171">
        <v>160</v>
      </c>
      <c r="BF99" s="336"/>
      <c r="BG99" s="227"/>
      <c r="BH99" s="171">
        <v>160</v>
      </c>
      <c r="BI99" s="336"/>
      <c r="BJ99" s="227"/>
      <c r="BK99" s="374">
        <f t="shared" si="75"/>
        <v>0</v>
      </c>
      <c r="BL99" s="285">
        <f t="shared" si="76"/>
        <v>0</v>
      </c>
      <c r="BM99" s="284">
        <f t="shared" si="77"/>
        <v>0</v>
      </c>
      <c r="BN99" s="285">
        <f t="shared" si="78"/>
        <v>0</v>
      </c>
      <c r="BO99" s="4"/>
      <c r="BP99" s="4"/>
      <c r="BQ99" s="167">
        <v>160</v>
      </c>
      <c r="BR99" s="335"/>
      <c r="BS99" s="180"/>
      <c r="BT99" s="167">
        <v>160</v>
      </c>
      <c r="BU99" s="335"/>
      <c r="BV99" s="180"/>
      <c r="BW99" s="167">
        <v>160</v>
      </c>
      <c r="BX99" s="335"/>
      <c r="BY99" s="180"/>
      <c r="BZ99" s="167">
        <v>160</v>
      </c>
      <c r="CA99" s="335"/>
      <c r="CB99" s="180"/>
      <c r="CC99" s="167">
        <v>160</v>
      </c>
      <c r="CD99" s="335"/>
      <c r="CE99" s="180"/>
      <c r="CF99" s="167">
        <v>160</v>
      </c>
      <c r="CG99" s="335"/>
      <c r="CH99" s="180"/>
      <c r="CI99" s="167">
        <v>160</v>
      </c>
      <c r="CJ99" s="335"/>
      <c r="CK99" s="180"/>
      <c r="CL99" s="167">
        <v>160</v>
      </c>
      <c r="CM99" s="335"/>
      <c r="CN99" s="180"/>
      <c r="CO99" s="282">
        <f t="shared" si="79"/>
        <v>0</v>
      </c>
      <c r="CP99" s="283">
        <f t="shared" si="80"/>
        <v>0</v>
      </c>
      <c r="CQ99" s="284">
        <f t="shared" si="81"/>
        <v>0</v>
      </c>
      <c r="CR99" s="285">
        <f t="shared" si="82"/>
        <v>0</v>
      </c>
      <c r="CS99" s="4"/>
      <c r="CT99" s="4"/>
      <c r="CU99" s="167">
        <v>160</v>
      </c>
      <c r="CV99" s="335"/>
      <c r="CW99" s="180"/>
      <c r="CX99" s="167">
        <v>160</v>
      </c>
      <c r="CY99" s="335"/>
      <c r="CZ99" s="180"/>
      <c r="DA99" s="167">
        <v>160</v>
      </c>
      <c r="DB99" s="335"/>
      <c r="DC99" s="180"/>
      <c r="DD99" s="167">
        <v>160</v>
      </c>
      <c r="DE99" s="335"/>
      <c r="DF99" s="180"/>
      <c r="DG99" s="167">
        <v>160</v>
      </c>
      <c r="DH99" s="335"/>
      <c r="DI99" s="180"/>
      <c r="DJ99" s="167">
        <v>160</v>
      </c>
      <c r="DK99" s="335"/>
      <c r="DL99" s="180"/>
      <c r="DM99" s="167">
        <v>160</v>
      </c>
      <c r="DN99" s="335"/>
      <c r="DO99" s="180"/>
      <c r="DP99" s="167">
        <v>160</v>
      </c>
      <c r="DQ99" s="335"/>
      <c r="DR99" s="180"/>
      <c r="DS99" s="282">
        <f t="shared" si="83"/>
        <v>0</v>
      </c>
      <c r="DT99" s="283">
        <f t="shared" si="84"/>
        <v>0</v>
      </c>
      <c r="DU99" s="284">
        <f t="shared" si="85"/>
        <v>0</v>
      </c>
      <c r="DV99" s="285">
        <f t="shared" si="86"/>
        <v>0</v>
      </c>
      <c r="DW99" s="4"/>
      <c r="DX99" s="4"/>
      <c r="DY99" s="167">
        <v>160</v>
      </c>
      <c r="DZ99" s="335"/>
      <c r="EA99" s="180"/>
      <c r="EB99" s="167">
        <v>160</v>
      </c>
      <c r="EC99" s="335"/>
      <c r="ED99" s="180"/>
      <c r="EE99" s="167">
        <v>160</v>
      </c>
      <c r="EF99" s="335"/>
      <c r="EG99" s="180"/>
      <c r="EH99" s="167">
        <v>160</v>
      </c>
      <c r="EI99" s="335"/>
      <c r="EJ99" s="180"/>
      <c r="EK99" s="167">
        <v>160</v>
      </c>
      <c r="EL99" s="335"/>
      <c r="EM99" s="180"/>
      <c r="EN99" s="167">
        <v>160</v>
      </c>
      <c r="EO99" s="335"/>
      <c r="EP99" s="180"/>
      <c r="EQ99" s="167">
        <v>160</v>
      </c>
      <c r="ER99" s="335"/>
      <c r="ES99" s="180"/>
      <c r="ET99" s="167">
        <v>160</v>
      </c>
      <c r="EU99" s="335"/>
      <c r="EV99" s="180"/>
      <c r="EW99" s="282">
        <f t="shared" si="87"/>
        <v>0</v>
      </c>
      <c r="EX99" s="283">
        <f t="shared" si="88"/>
        <v>0</v>
      </c>
      <c r="EY99" s="284">
        <f t="shared" si="89"/>
        <v>0</v>
      </c>
      <c r="EZ99" s="285">
        <f t="shared" si="90"/>
        <v>0</v>
      </c>
      <c r="FA99" s="4"/>
      <c r="FB99" s="4"/>
      <c r="FC99" s="167">
        <v>160</v>
      </c>
      <c r="FD99" s="335"/>
      <c r="FE99" s="180"/>
      <c r="FF99" s="167">
        <v>160</v>
      </c>
      <c r="FG99" s="335"/>
      <c r="FH99" s="180"/>
      <c r="FI99" s="167">
        <v>160</v>
      </c>
      <c r="FJ99" s="335"/>
      <c r="FK99" s="180"/>
      <c r="FL99" s="167">
        <v>160</v>
      </c>
      <c r="FM99" s="335"/>
      <c r="FN99" s="180"/>
      <c r="FO99" s="167">
        <v>160</v>
      </c>
      <c r="FP99" s="335"/>
      <c r="FQ99" s="180"/>
      <c r="FR99" s="167">
        <v>160</v>
      </c>
      <c r="FS99" s="335"/>
      <c r="FT99" s="180"/>
      <c r="FU99" s="167">
        <v>160</v>
      </c>
      <c r="FV99" s="335"/>
      <c r="FW99" s="180"/>
      <c r="FX99" s="167">
        <v>160</v>
      </c>
      <c r="FY99" s="335"/>
      <c r="FZ99" s="180"/>
      <c r="GA99" s="282">
        <f t="shared" si="91"/>
        <v>0</v>
      </c>
      <c r="GB99" s="283">
        <f t="shared" si="92"/>
        <v>0</v>
      </c>
      <c r="GC99" s="284">
        <f t="shared" si="93"/>
        <v>0</v>
      </c>
      <c r="GD99" s="285">
        <f t="shared" si="94"/>
        <v>0</v>
      </c>
      <c r="GE99" s="4"/>
      <c r="GF99" s="4"/>
      <c r="GG99" s="167">
        <v>160</v>
      </c>
      <c r="GH99" s="335"/>
      <c r="GI99" s="180"/>
      <c r="GJ99" s="167">
        <v>160</v>
      </c>
      <c r="GK99" s="335"/>
      <c r="GL99" s="180"/>
      <c r="GM99" s="167">
        <v>160</v>
      </c>
      <c r="GN99" s="335"/>
      <c r="GO99" s="180"/>
      <c r="GP99" s="167">
        <v>160</v>
      </c>
      <c r="GQ99" s="335"/>
      <c r="GR99" s="180"/>
      <c r="GS99" s="167">
        <v>160</v>
      </c>
      <c r="GT99" s="335"/>
      <c r="GU99" s="180"/>
      <c r="GV99" s="167">
        <v>160</v>
      </c>
      <c r="GW99" s="335"/>
      <c r="GX99" s="180"/>
      <c r="GY99" s="167">
        <v>160</v>
      </c>
      <c r="GZ99" s="335"/>
      <c r="HA99" s="180"/>
      <c r="HB99" s="167">
        <v>160</v>
      </c>
      <c r="HC99" s="335"/>
      <c r="HD99" s="180"/>
      <c r="HE99" s="282">
        <f t="shared" si="95"/>
        <v>0</v>
      </c>
      <c r="HF99" s="283">
        <f t="shared" si="96"/>
        <v>0</v>
      </c>
      <c r="HG99" s="284">
        <f t="shared" si="97"/>
        <v>0</v>
      </c>
      <c r="HH99" s="285">
        <f t="shared" si="98"/>
        <v>0</v>
      </c>
      <c r="HI99" s="4"/>
      <c r="HJ99" s="4"/>
      <c r="HK99" s="167">
        <v>160</v>
      </c>
      <c r="HL99" s="335"/>
      <c r="HM99" s="180"/>
      <c r="HN99" s="167">
        <v>160</v>
      </c>
      <c r="HO99" s="335"/>
      <c r="HP99" s="180"/>
      <c r="HQ99" s="167">
        <v>160</v>
      </c>
      <c r="HR99" s="335"/>
      <c r="HS99" s="180"/>
      <c r="HT99" s="167">
        <v>160</v>
      </c>
      <c r="HU99" s="335"/>
      <c r="HV99" s="180"/>
      <c r="HW99" s="167">
        <v>160</v>
      </c>
      <c r="HX99" s="335"/>
      <c r="HY99" s="180"/>
      <c r="HZ99" s="167">
        <v>160</v>
      </c>
      <c r="IA99" s="335"/>
      <c r="IB99" s="180"/>
      <c r="IC99" s="167">
        <v>160</v>
      </c>
      <c r="ID99" s="335"/>
      <c r="IE99" s="180"/>
      <c r="IF99" s="167">
        <v>160</v>
      </c>
      <c r="IG99" s="335"/>
      <c r="IH99" s="180"/>
      <c r="II99" s="282">
        <f t="shared" si="99"/>
        <v>0</v>
      </c>
      <c r="IJ99" s="283">
        <f t="shared" si="100"/>
        <v>0</v>
      </c>
      <c r="IK99" s="284">
        <f t="shared" si="101"/>
        <v>0</v>
      </c>
      <c r="IL99" s="285">
        <f t="shared" si="102"/>
        <v>0</v>
      </c>
      <c r="IM99" s="4"/>
      <c r="IN99" s="4"/>
      <c r="IO99" s="167">
        <v>160</v>
      </c>
      <c r="IP99" s="335"/>
      <c r="IQ99" s="180"/>
      <c r="IR99" s="167">
        <v>160</v>
      </c>
      <c r="IS99" s="335"/>
      <c r="IT99" s="180"/>
      <c r="IU99" s="167">
        <v>160</v>
      </c>
      <c r="IV99" s="335"/>
      <c r="IW99" s="180"/>
      <c r="IX99" s="167">
        <v>160</v>
      </c>
      <c r="IY99" s="335"/>
      <c r="IZ99" s="180"/>
      <c r="JA99" s="167">
        <v>160</v>
      </c>
      <c r="JB99" s="335"/>
      <c r="JC99" s="180"/>
      <c r="JD99" s="167">
        <v>160</v>
      </c>
      <c r="JE99" s="335"/>
      <c r="JF99" s="180"/>
      <c r="JG99" s="167">
        <v>160</v>
      </c>
      <c r="JH99" s="335"/>
      <c r="JI99" s="180"/>
      <c r="JJ99" s="167">
        <v>160</v>
      </c>
      <c r="JK99" s="335"/>
      <c r="JL99" s="180"/>
      <c r="JM99" s="282">
        <f t="shared" si="103"/>
        <v>0</v>
      </c>
      <c r="JN99" s="283">
        <f t="shared" si="104"/>
        <v>0</v>
      </c>
      <c r="JO99" s="284">
        <f t="shared" si="105"/>
        <v>0</v>
      </c>
      <c r="JP99" s="285">
        <f t="shared" si="106"/>
        <v>0</v>
      </c>
      <c r="JQ99" s="4"/>
      <c r="JR99" s="4"/>
      <c r="JS99" s="167">
        <v>160</v>
      </c>
      <c r="JT99" s="335"/>
      <c r="JU99" s="180"/>
      <c r="JV99" s="167">
        <v>160</v>
      </c>
      <c r="JW99" s="335"/>
      <c r="JX99" s="180"/>
      <c r="JY99" s="167">
        <v>160</v>
      </c>
      <c r="JZ99" s="335"/>
      <c r="KA99" s="180"/>
      <c r="KB99" s="167">
        <v>160</v>
      </c>
      <c r="KC99" s="335"/>
      <c r="KD99" s="180"/>
      <c r="KE99" s="167">
        <v>160</v>
      </c>
      <c r="KF99" s="335"/>
      <c r="KG99" s="180"/>
      <c r="KH99" s="167">
        <v>160</v>
      </c>
      <c r="KI99" s="335"/>
      <c r="KJ99" s="180"/>
      <c r="KK99" s="167">
        <v>160</v>
      </c>
      <c r="KL99" s="335"/>
      <c r="KM99" s="180"/>
      <c r="KN99" s="167">
        <v>160</v>
      </c>
      <c r="KO99" s="335"/>
      <c r="KP99" s="180"/>
      <c r="KQ99" s="282">
        <f t="shared" si="107"/>
        <v>0</v>
      </c>
      <c r="KR99" s="283">
        <f t="shared" si="108"/>
        <v>0</v>
      </c>
      <c r="KS99" s="284">
        <f t="shared" si="109"/>
        <v>0</v>
      </c>
      <c r="KT99" s="285">
        <f t="shared" si="110"/>
        <v>0</v>
      </c>
      <c r="KU99" s="4"/>
      <c r="KV99" s="4"/>
      <c r="KW99" s="287" t="s">
        <v>300</v>
      </c>
      <c r="KX99" s="365">
        <v>160</v>
      </c>
      <c r="KY99" s="335"/>
      <c r="KZ99" s="180"/>
      <c r="LA99" s="282">
        <f t="shared" si="111"/>
        <v>0</v>
      </c>
      <c r="LB99" s="285">
        <f t="shared" si="65"/>
        <v>0</v>
      </c>
      <c r="LC99" s="284">
        <f t="shared" si="112"/>
        <v>0</v>
      </c>
      <c r="LD99" s="285">
        <f t="shared" si="66"/>
        <v>0</v>
      </c>
      <c r="LE99" s="297"/>
      <c r="LF99" s="4"/>
      <c r="LG99" s="4"/>
      <c r="LH99" s="278">
        <f t="shared" si="67"/>
        <v>0</v>
      </c>
      <c r="LI99" s="279">
        <f t="shared" si="68"/>
        <v>0</v>
      </c>
      <c r="LJ99" s="284">
        <f t="shared" si="69"/>
        <v>0</v>
      </c>
      <c r="LK99" s="285">
        <f t="shared" si="70"/>
        <v>0</v>
      </c>
      <c r="LL99" s="280">
        <f t="shared" si="71"/>
        <v>0</v>
      </c>
      <c r="LM99" s="281">
        <f t="shared" si="72"/>
        <v>0</v>
      </c>
      <c r="LN99" s="284">
        <f t="shared" si="73"/>
        <v>0</v>
      </c>
      <c r="LO99" s="283">
        <f t="shared" si="74"/>
        <v>0</v>
      </c>
      <c r="LP99" s="420">
        <f t="shared" si="113"/>
        <v>0</v>
      </c>
      <c r="LQ99" s="382">
        <f t="shared" si="114"/>
        <v>0</v>
      </c>
      <c r="LR99" s="423" t="s">
        <v>343</v>
      </c>
      <c r="LS99" s="387" t="s">
        <v>343</v>
      </c>
      <c r="LT99" s="420">
        <f t="shared" si="115"/>
        <v>0</v>
      </c>
      <c r="LU99" s="382">
        <f t="shared" si="116"/>
        <v>0</v>
      </c>
      <c r="LX99" s="4"/>
    </row>
    <row r="100" spans="1:342" s="28" customFormat="1" ht="15" hidden="1" customHeight="1" x14ac:dyDescent="0.25">
      <c r="A100" s="26"/>
      <c r="B100" s="121"/>
      <c r="C100" s="604"/>
      <c r="D100" s="605"/>
      <c r="E100" s="609"/>
      <c r="F100" s="607"/>
      <c r="G100" s="608"/>
      <c r="H100" s="122"/>
      <c r="I100" s="115">
        <f>INT(ROUND(F100,2)*(IF(RIGHT(G100,1)="*",data!$J$3*H100+(IF(H100&gt;0, data!$K$3,0)),(IF(G100&gt;0,data!$J$3*RIGHT(G100,5)+data!$K$3,0)))))</f>
        <v>0</v>
      </c>
      <c r="J100" s="115"/>
      <c r="K100" s="560"/>
      <c r="L100" s="553"/>
      <c r="M100" s="115">
        <f>INT(ROUND(F100,2)*(IF(J100&gt;0,(IF(K100="ano",data!$J$6,0)),0)))</f>
        <v>0</v>
      </c>
      <c r="N100" s="117"/>
      <c r="O100" s="126"/>
      <c r="P100" s="26"/>
      <c r="Q100" s="119" t="str">
        <f t="shared" si="63"/>
        <v/>
      </c>
      <c r="R100" s="120" t="s">
        <v>343</v>
      </c>
      <c r="S100" s="391" t="str">
        <f t="shared" si="64"/>
        <v/>
      </c>
      <c r="V100" s="26">
        <f>IF(OR(G100=data!$I$18,G100=data!$I$19,G100=data!$I$20,G100=data!$I$21,G100=data!$I$22,G100=data!$I$23,G100=data!$I$24,G100=data!$I$25,G100=data!$I$26,G100=data!$I$27,G100=data!$I$28,G100=data!$I$29,G100=data!$I$30,G100=data!$I$31,G100=data!$I$32,G100=data!$I$33,G100=data!$I$34,G100=data!$I$35,G100=data!$I$36,G100=data!$I$37,G100=data!$I$38,G100=data!$I$39,G100=data!$I$40,G100=data!$I$41,G100=data!$I$42,G100=data!$I$43,G100=data!$I$44),1,0)</f>
        <v>0</v>
      </c>
      <c r="W100" s="26"/>
      <c r="X100" s="176" t="s">
        <v>300</v>
      </c>
      <c r="Y100" s="10"/>
      <c r="Z100" s="10"/>
      <c r="AA100" s="578">
        <v>160</v>
      </c>
      <c r="AB100" s="579"/>
      <c r="AC100" s="580"/>
      <c r="AD100" s="578">
        <v>160</v>
      </c>
      <c r="AE100" s="579"/>
      <c r="AF100" s="580"/>
      <c r="AG100" s="578">
        <v>160</v>
      </c>
      <c r="AH100" s="579"/>
      <c r="AI100" s="580"/>
      <c r="AJ100" s="578">
        <v>160</v>
      </c>
      <c r="AK100" s="579"/>
      <c r="AL100" s="580"/>
      <c r="AM100" s="578">
        <v>160</v>
      </c>
      <c r="AN100" s="579"/>
      <c r="AO100" s="580"/>
      <c r="AP100" s="578">
        <v>160</v>
      </c>
      <c r="AQ100" s="579"/>
      <c r="AR100" s="580"/>
      <c r="AS100" s="578">
        <v>160</v>
      </c>
      <c r="AT100" s="579"/>
      <c r="AU100" s="580"/>
      <c r="AV100" s="578">
        <v>160</v>
      </c>
      <c r="AW100" s="579"/>
      <c r="AX100" s="580"/>
      <c r="AY100" s="578">
        <v>160</v>
      </c>
      <c r="AZ100" s="579"/>
      <c r="BA100" s="580"/>
      <c r="BB100" s="578">
        <v>160</v>
      </c>
      <c r="BC100" s="579"/>
      <c r="BD100" s="580"/>
      <c r="BE100" s="578">
        <v>160</v>
      </c>
      <c r="BF100" s="579"/>
      <c r="BG100" s="580"/>
      <c r="BH100" s="578">
        <v>160</v>
      </c>
      <c r="BI100" s="579"/>
      <c r="BJ100" s="580"/>
      <c r="BK100" s="374">
        <f t="shared" si="75"/>
        <v>0</v>
      </c>
      <c r="BL100" s="285">
        <f t="shared" si="76"/>
        <v>0</v>
      </c>
      <c r="BM100" s="284">
        <f t="shared" si="77"/>
        <v>0</v>
      </c>
      <c r="BN100" s="285">
        <f t="shared" si="78"/>
        <v>0</v>
      </c>
      <c r="BO100" s="23"/>
      <c r="BP100" s="23"/>
      <c r="BQ100" s="177">
        <v>160</v>
      </c>
      <c r="BR100" s="591"/>
      <c r="BS100" s="178"/>
      <c r="BT100" s="177">
        <v>160</v>
      </c>
      <c r="BU100" s="591"/>
      <c r="BV100" s="178"/>
      <c r="BW100" s="177">
        <v>160</v>
      </c>
      <c r="BX100" s="591"/>
      <c r="BY100" s="178"/>
      <c r="BZ100" s="177">
        <v>160</v>
      </c>
      <c r="CA100" s="591"/>
      <c r="CB100" s="178"/>
      <c r="CC100" s="177">
        <v>160</v>
      </c>
      <c r="CD100" s="591"/>
      <c r="CE100" s="178"/>
      <c r="CF100" s="177">
        <v>160</v>
      </c>
      <c r="CG100" s="591"/>
      <c r="CH100" s="178"/>
      <c r="CI100" s="177">
        <v>160</v>
      </c>
      <c r="CJ100" s="591"/>
      <c r="CK100" s="178"/>
      <c r="CL100" s="177">
        <v>160</v>
      </c>
      <c r="CM100" s="591"/>
      <c r="CN100" s="178"/>
      <c r="CO100" s="282">
        <f t="shared" si="79"/>
        <v>0</v>
      </c>
      <c r="CP100" s="283">
        <f t="shared" si="80"/>
        <v>0</v>
      </c>
      <c r="CQ100" s="284">
        <f t="shared" si="81"/>
        <v>0</v>
      </c>
      <c r="CR100" s="285">
        <f t="shared" si="82"/>
        <v>0</v>
      </c>
      <c r="CS100" s="23"/>
      <c r="CT100" s="23"/>
      <c r="CU100" s="177">
        <v>160</v>
      </c>
      <c r="CV100" s="591"/>
      <c r="CW100" s="178"/>
      <c r="CX100" s="177">
        <v>160</v>
      </c>
      <c r="CY100" s="591"/>
      <c r="CZ100" s="178"/>
      <c r="DA100" s="177">
        <v>160</v>
      </c>
      <c r="DB100" s="591"/>
      <c r="DC100" s="178"/>
      <c r="DD100" s="177">
        <v>160</v>
      </c>
      <c r="DE100" s="591"/>
      <c r="DF100" s="178"/>
      <c r="DG100" s="177">
        <v>160</v>
      </c>
      <c r="DH100" s="591"/>
      <c r="DI100" s="178"/>
      <c r="DJ100" s="177">
        <v>160</v>
      </c>
      <c r="DK100" s="591"/>
      <c r="DL100" s="178"/>
      <c r="DM100" s="177">
        <v>160</v>
      </c>
      <c r="DN100" s="591"/>
      <c r="DO100" s="178"/>
      <c r="DP100" s="177">
        <v>160</v>
      </c>
      <c r="DQ100" s="591"/>
      <c r="DR100" s="178"/>
      <c r="DS100" s="282">
        <f t="shared" si="83"/>
        <v>0</v>
      </c>
      <c r="DT100" s="283">
        <f t="shared" si="84"/>
        <v>0</v>
      </c>
      <c r="DU100" s="284">
        <f t="shared" si="85"/>
        <v>0</v>
      </c>
      <c r="DV100" s="285">
        <f t="shared" si="86"/>
        <v>0</v>
      </c>
      <c r="DW100" s="23"/>
      <c r="DX100" s="23"/>
      <c r="DY100" s="177">
        <v>160</v>
      </c>
      <c r="DZ100" s="591"/>
      <c r="EA100" s="178"/>
      <c r="EB100" s="177">
        <v>160</v>
      </c>
      <c r="EC100" s="591"/>
      <c r="ED100" s="178"/>
      <c r="EE100" s="177">
        <v>160</v>
      </c>
      <c r="EF100" s="591"/>
      <c r="EG100" s="178"/>
      <c r="EH100" s="177">
        <v>160</v>
      </c>
      <c r="EI100" s="591"/>
      <c r="EJ100" s="178"/>
      <c r="EK100" s="177">
        <v>160</v>
      </c>
      <c r="EL100" s="591"/>
      <c r="EM100" s="178"/>
      <c r="EN100" s="177">
        <v>160</v>
      </c>
      <c r="EO100" s="591"/>
      <c r="EP100" s="178"/>
      <c r="EQ100" s="177">
        <v>160</v>
      </c>
      <c r="ER100" s="591"/>
      <c r="ES100" s="178"/>
      <c r="ET100" s="177">
        <v>160</v>
      </c>
      <c r="EU100" s="591"/>
      <c r="EV100" s="178"/>
      <c r="EW100" s="282">
        <f t="shared" si="87"/>
        <v>0</v>
      </c>
      <c r="EX100" s="283">
        <f t="shared" si="88"/>
        <v>0</v>
      </c>
      <c r="EY100" s="284">
        <f t="shared" si="89"/>
        <v>0</v>
      </c>
      <c r="EZ100" s="285">
        <f t="shared" si="90"/>
        <v>0</v>
      </c>
      <c r="FA100" s="23"/>
      <c r="FB100" s="23"/>
      <c r="FC100" s="177">
        <v>160</v>
      </c>
      <c r="FD100" s="591"/>
      <c r="FE100" s="178"/>
      <c r="FF100" s="177">
        <v>160</v>
      </c>
      <c r="FG100" s="591"/>
      <c r="FH100" s="178"/>
      <c r="FI100" s="177">
        <v>160</v>
      </c>
      <c r="FJ100" s="591"/>
      <c r="FK100" s="178"/>
      <c r="FL100" s="177">
        <v>160</v>
      </c>
      <c r="FM100" s="591"/>
      <c r="FN100" s="178"/>
      <c r="FO100" s="177">
        <v>160</v>
      </c>
      <c r="FP100" s="591"/>
      <c r="FQ100" s="178"/>
      <c r="FR100" s="177">
        <v>160</v>
      </c>
      <c r="FS100" s="591"/>
      <c r="FT100" s="178"/>
      <c r="FU100" s="177">
        <v>160</v>
      </c>
      <c r="FV100" s="591"/>
      <c r="FW100" s="178"/>
      <c r="FX100" s="177">
        <v>160</v>
      </c>
      <c r="FY100" s="591"/>
      <c r="FZ100" s="178"/>
      <c r="GA100" s="282">
        <f t="shared" si="91"/>
        <v>0</v>
      </c>
      <c r="GB100" s="283">
        <f t="shared" si="92"/>
        <v>0</v>
      </c>
      <c r="GC100" s="284">
        <f t="shared" si="93"/>
        <v>0</v>
      </c>
      <c r="GD100" s="285">
        <f t="shared" si="94"/>
        <v>0</v>
      </c>
      <c r="GE100" s="23"/>
      <c r="GF100" s="23"/>
      <c r="GG100" s="177">
        <v>160</v>
      </c>
      <c r="GH100" s="591"/>
      <c r="GI100" s="178"/>
      <c r="GJ100" s="177">
        <v>160</v>
      </c>
      <c r="GK100" s="591"/>
      <c r="GL100" s="178"/>
      <c r="GM100" s="177">
        <v>160</v>
      </c>
      <c r="GN100" s="591"/>
      <c r="GO100" s="178"/>
      <c r="GP100" s="177">
        <v>160</v>
      </c>
      <c r="GQ100" s="591"/>
      <c r="GR100" s="178"/>
      <c r="GS100" s="177">
        <v>160</v>
      </c>
      <c r="GT100" s="591"/>
      <c r="GU100" s="178"/>
      <c r="GV100" s="177">
        <v>160</v>
      </c>
      <c r="GW100" s="591"/>
      <c r="GX100" s="178"/>
      <c r="GY100" s="177">
        <v>160</v>
      </c>
      <c r="GZ100" s="591"/>
      <c r="HA100" s="178"/>
      <c r="HB100" s="177">
        <v>160</v>
      </c>
      <c r="HC100" s="591"/>
      <c r="HD100" s="178"/>
      <c r="HE100" s="282">
        <f t="shared" si="95"/>
        <v>0</v>
      </c>
      <c r="HF100" s="283">
        <f t="shared" si="96"/>
        <v>0</v>
      </c>
      <c r="HG100" s="284">
        <f t="shared" si="97"/>
        <v>0</v>
      </c>
      <c r="HH100" s="285">
        <f t="shared" si="98"/>
        <v>0</v>
      </c>
      <c r="HI100" s="23"/>
      <c r="HJ100" s="23"/>
      <c r="HK100" s="177">
        <v>160</v>
      </c>
      <c r="HL100" s="591"/>
      <c r="HM100" s="178"/>
      <c r="HN100" s="177">
        <v>160</v>
      </c>
      <c r="HO100" s="591"/>
      <c r="HP100" s="178"/>
      <c r="HQ100" s="177">
        <v>160</v>
      </c>
      <c r="HR100" s="591"/>
      <c r="HS100" s="178"/>
      <c r="HT100" s="177">
        <v>160</v>
      </c>
      <c r="HU100" s="591"/>
      <c r="HV100" s="178"/>
      <c r="HW100" s="177">
        <v>160</v>
      </c>
      <c r="HX100" s="591"/>
      <c r="HY100" s="178"/>
      <c r="HZ100" s="177">
        <v>160</v>
      </c>
      <c r="IA100" s="591"/>
      <c r="IB100" s="178"/>
      <c r="IC100" s="177">
        <v>160</v>
      </c>
      <c r="ID100" s="591"/>
      <c r="IE100" s="178"/>
      <c r="IF100" s="177">
        <v>160</v>
      </c>
      <c r="IG100" s="591"/>
      <c r="IH100" s="178"/>
      <c r="II100" s="282">
        <f t="shared" si="99"/>
        <v>0</v>
      </c>
      <c r="IJ100" s="283">
        <f t="shared" si="100"/>
        <v>0</v>
      </c>
      <c r="IK100" s="284">
        <f t="shared" si="101"/>
        <v>0</v>
      </c>
      <c r="IL100" s="285">
        <f t="shared" si="102"/>
        <v>0</v>
      </c>
      <c r="IM100" s="23"/>
      <c r="IN100" s="23"/>
      <c r="IO100" s="177">
        <v>160</v>
      </c>
      <c r="IP100" s="591"/>
      <c r="IQ100" s="178"/>
      <c r="IR100" s="177">
        <v>160</v>
      </c>
      <c r="IS100" s="591"/>
      <c r="IT100" s="178"/>
      <c r="IU100" s="177">
        <v>160</v>
      </c>
      <c r="IV100" s="591"/>
      <c r="IW100" s="178"/>
      <c r="IX100" s="177">
        <v>160</v>
      </c>
      <c r="IY100" s="591"/>
      <c r="IZ100" s="178"/>
      <c r="JA100" s="177">
        <v>160</v>
      </c>
      <c r="JB100" s="591"/>
      <c r="JC100" s="178"/>
      <c r="JD100" s="177">
        <v>160</v>
      </c>
      <c r="JE100" s="591"/>
      <c r="JF100" s="178"/>
      <c r="JG100" s="177">
        <v>160</v>
      </c>
      <c r="JH100" s="591"/>
      <c r="JI100" s="178"/>
      <c r="JJ100" s="177">
        <v>160</v>
      </c>
      <c r="JK100" s="591"/>
      <c r="JL100" s="178"/>
      <c r="JM100" s="282">
        <f t="shared" si="103"/>
        <v>0</v>
      </c>
      <c r="JN100" s="283">
        <f t="shared" si="104"/>
        <v>0</v>
      </c>
      <c r="JO100" s="284">
        <f t="shared" si="105"/>
        <v>0</v>
      </c>
      <c r="JP100" s="285">
        <f t="shared" si="106"/>
        <v>0</v>
      </c>
      <c r="JQ100" s="23"/>
      <c r="JR100" s="23"/>
      <c r="JS100" s="177">
        <v>160</v>
      </c>
      <c r="JT100" s="591"/>
      <c r="JU100" s="178"/>
      <c r="JV100" s="177">
        <v>160</v>
      </c>
      <c r="JW100" s="591"/>
      <c r="JX100" s="178"/>
      <c r="JY100" s="177">
        <v>160</v>
      </c>
      <c r="JZ100" s="591"/>
      <c r="KA100" s="178"/>
      <c r="KB100" s="177">
        <v>160</v>
      </c>
      <c r="KC100" s="591"/>
      <c r="KD100" s="178"/>
      <c r="KE100" s="177">
        <v>160</v>
      </c>
      <c r="KF100" s="591"/>
      <c r="KG100" s="178"/>
      <c r="KH100" s="177">
        <v>160</v>
      </c>
      <c r="KI100" s="591"/>
      <c r="KJ100" s="178"/>
      <c r="KK100" s="177">
        <v>160</v>
      </c>
      <c r="KL100" s="591"/>
      <c r="KM100" s="178"/>
      <c r="KN100" s="177">
        <v>160</v>
      </c>
      <c r="KO100" s="591"/>
      <c r="KP100" s="178"/>
      <c r="KQ100" s="282">
        <f t="shared" si="107"/>
        <v>0</v>
      </c>
      <c r="KR100" s="283">
        <f t="shared" si="108"/>
        <v>0</v>
      </c>
      <c r="KS100" s="284">
        <f t="shared" si="109"/>
        <v>0</v>
      </c>
      <c r="KT100" s="285">
        <f t="shared" si="110"/>
        <v>0</v>
      </c>
      <c r="KU100" s="23"/>
      <c r="KV100" s="23"/>
      <c r="KW100" s="589" t="s">
        <v>300</v>
      </c>
      <c r="KX100" s="595">
        <v>160</v>
      </c>
      <c r="KY100" s="591"/>
      <c r="KZ100" s="178"/>
      <c r="LA100" s="282">
        <f t="shared" si="111"/>
        <v>0</v>
      </c>
      <c r="LB100" s="285">
        <f t="shared" si="65"/>
        <v>0</v>
      </c>
      <c r="LC100" s="284">
        <f t="shared" si="112"/>
        <v>0</v>
      </c>
      <c r="LD100" s="285">
        <f t="shared" si="66"/>
        <v>0</v>
      </c>
      <c r="LE100" s="592"/>
      <c r="LF100" s="23"/>
      <c r="LG100" s="23"/>
      <c r="LH100" s="278">
        <f t="shared" si="67"/>
        <v>0</v>
      </c>
      <c r="LI100" s="279">
        <f t="shared" si="68"/>
        <v>0</v>
      </c>
      <c r="LJ100" s="284">
        <f t="shared" si="69"/>
        <v>0</v>
      </c>
      <c r="LK100" s="285">
        <f t="shared" si="70"/>
        <v>0</v>
      </c>
      <c r="LL100" s="280">
        <f t="shared" si="71"/>
        <v>0</v>
      </c>
      <c r="LM100" s="281">
        <f t="shared" si="72"/>
        <v>0</v>
      </c>
      <c r="LN100" s="284">
        <f t="shared" si="73"/>
        <v>0</v>
      </c>
      <c r="LO100" s="283">
        <f t="shared" si="74"/>
        <v>0</v>
      </c>
      <c r="LP100" s="420">
        <f t="shared" si="113"/>
        <v>0</v>
      </c>
      <c r="LQ100" s="382">
        <f t="shared" si="114"/>
        <v>0</v>
      </c>
      <c r="LR100" s="423" t="s">
        <v>343</v>
      </c>
      <c r="LS100" s="387" t="s">
        <v>343</v>
      </c>
      <c r="LT100" s="420">
        <f t="shared" si="115"/>
        <v>0</v>
      </c>
      <c r="LU100" s="382">
        <f t="shared" si="116"/>
        <v>0</v>
      </c>
      <c r="LV100" s="26"/>
      <c r="LW100" s="26"/>
      <c r="LX100" s="23"/>
      <c r="MD100" s="26"/>
    </row>
    <row r="101" spans="1:342" s="26" customFormat="1" ht="16.5" customHeight="1" x14ac:dyDescent="0.25">
      <c r="B101" s="121" t="s">
        <v>57</v>
      </c>
      <c r="C101" s="1064"/>
      <c r="D101" s="1065"/>
      <c r="E101" s="327"/>
      <c r="F101" s="328"/>
      <c r="G101" s="329"/>
      <c r="H101" s="125"/>
      <c r="I101" s="115">
        <f>INT(ROUND(F101,2)*(IF(RIGHT(G101,1)="*",data!$J$3*H101+(IF(H101&gt;0, data!$K$3,0)),(IF(G101&gt;0,data!$J$3*RIGHT(G101,5)+data!$K$3,0)))))</f>
        <v>0</v>
      </c>
      <c r="J101" s="115">
        <f>IF(E101&gt;0,I101*E101,0)</f>
        <v>0</v>
      </c>
      <c r="K101" s="323"/>
      <c r="L101" s="322"/>
      <c r="M101" s="115">
        <f>INT(ROUND(F101,2)*(IF(J101&gt;0,(IF(K101="ano",data!$J$6,0)),0)))</f>
        <v>0</v>
      </c>
      <c r="N101" s="117">
        <f>IF(L101&gt;E101,M101*E101,M101*L101)</f>
        <v>0</v>
      </c>
      <c r="O101" s="126">
        <f>J101+N101</f>
        <v>0</v>
      </c>
      <c r="Q101" s="119" t="str">
        <f t="shared" si="63"/>
        <v/>
      </c>
      <c r="R101" s="120" t="s">
        <v>343</v>
      </c>
      <c r="S101" s="391" t="str">
        <f t="shared" si="64"/>
        <v/>
      </c>
      <c r="T101" s="26">
        <f>IF(O101&gt;0,IF(ISTEXT(C101)=TRUE,0,1),0)</f>
        <v>0</v>
      </c>
      <c r="U101" s="26">
        <f>IF(H101&gt;0,IF(RIGHT(G101,1)="*",0,1),0)</f>
        <v>0</v>
      </c>
      <c r="V101" s="26">
        <f>IF(OR(G101=data!$I$18,G101=data!$I$19,G101=data!$I$20,G101=data!$I$21,G101=data!$I$22,G101=data!$I$23,G101=data!$I$24,G101=data!$I$25,G101=data!$I$26,G101=data!$I$27,G101=data!$I$28,G101=data!$I$29,G101=data!$I$30,G101=data!$I$31,G101=data!$I$32,G101=data!$I$33,G101=data!$I$34,G101=data!$I$35,G101=data!$I$36,G101=data!$I$37,G101=data!$I$38,G101=data!$I$39,G101=data!$I$40,G101=data!$I$41,G101=data!$I$42,G101=data!$I$43,G101=data!$I$44),1,0)</f>
        <v>0</v>
      </c>
      <c r="X101" s="179" t="s">
        <v>300</v>
      </c>
      <c r="Y101" s="10"/>
      <c r="Z101" s="10"/>
      <c r="AA101" s="171">
        <v>160</v>
      </c>
      <c r="AB101" s="336"/>
      <c r="AC101" s="227"/>
      <c r="AD101" s="171">
        <v>160</v>
      </c>
      <c r="AE101" s="336"/>
      <c r="AF101" s="227"/>
      <c r="AG101" s="171">
        <v>160</v>
      </c>
      <c r="AH101" s="336"/>
      <c r="AI101" s="227"/>
      <c r="AJ101" s="171">
        <v>160</v>
      </c>
      <c r="AK101" s="336"/>
      <c r="AL101" s="227"/>
      <c r="AM101" s="171">
        <v>160</v>
      </c>
      <c r="AN101" s="336"/>
      <c r="AO101" s="227"/>
      <c r="AP101" s="171">
        <v>160</v>
      </c>
      <c r="AQ101" s="336"/>
      <c r="AR101" s="227"/>
      <c r="AS101" s="171">
        <v>160</v>
      </c>
      <c r="AT101" s="336"/>
      <c r="AU101" s="227"/>
      <c r="AV101" s="171">
        <v>160</v>
      </c>
      <c r="AW101" s="336"/>
      <c r="AX101" s="227"/>
      <c r="AY101" s="171">
        <v>160</v>
      </c>
      <c r="AZ101" s="336"/>
      <c r="BA101" s="227"/>
      <c r="BB101" s="171">
        <v>160</v>
      </c>
      <c r="BC101" s="336"/>
      <c r="BD101" s="227"/>
      <c r="BE101" s="171">
        <v>160</v>
      </c>
      <c r="BF101" s="336"/>
      <c r="BG101" s="227"/>
      <c r="BH101" s="171">
        <v>160</v>
      </c>
      <c r="BI101" s="336"/>
      <c r="BJ101" s="227"/>
      <c r="BK101" s="374">
        <f t="shared" si="75"/>
        <v>0</v>
      </c>
      <c r="BL101" s="285">
        <f t="shared" si="76"/>
        <v>0</v>
      </c>
      <c r="BM101" s="284">
        <f t="shared" si="77"/>
        <v>0</v>
      </c>
      <c r="BN101" s="285">
        <f t="shared" si="78"/>
        <v>0</v>
      </c>
      <c r="BO101" s="4"/>
      <c r="BP101" s="4"/>
      <c r="BQ101" s="167">
        <v>160</v>
      </c>
      <c r="BR101" s="335"/>
      <c r="BS101" s="180"/>
      <c r="BT101" s="167">
        <v>160</v>
      </c>
      <c r="BU101" s="335"/>
      <c r="BV101" s="180"/>
      <c r="BW101" s="167">
        <v>160</v>
      </c>
      <c r="BX101" s="335"/>
      <c r="BY101" s="180"/>
      <c r="BZ101" s="167">
        <v>160</v>
      </c>
      <c r="CA101" s="335"/>
      <c r="CB101" s="180"/>
      <c r="CC101" s="167">
        <v>160</v>
      </c>
      <c r="CD101" s="335"/>
      <c r="CE101" s="180"/>
      <c r="CF101" s="167">
        <v>160</v>
      </c>
      <c r="CG101" s="335"/>
      <c r="CH101" s="180"/>
      <c r="CI101" s="167">
        <v>160</v>
      </c>
      <c r="CJ101" s="335"/>
      <c r="CK101" s="180"/>
      <c r="CL101" s="167">
        <v>160</v>
      </c>
      <c r="CM101" s="335"/>
      <c r="CN101" s="180"/>
      <c r="CO101" s="282">
        <f t="shared" si="79"/>
        <v>0</v>
      </c>
      <c r="CP101" s="283">
        <f t="shared" si="80"/>
        <v>0</v>
      </c>
      <c r="CQ101" s="284">
        <f t="shared" si="81"/>
        <v>0</v>
      </c>
      <c r="CR101" s="285">
        <f t="shared" si="82"/>
        <v>0</v>
      </c>
      <c r="CS101" s="4"/>
      <c r="CT101" s="4"/>
      <c r="CU101" s="167">
        <v>160</v>
      </c>
      <c r="CV101" s="335"/>
      <c r="CW101" s="180"/>
      <c r="CX101" s="167">
        <v>160</v>
      </c>
      <c r="CY101" s="335"/>
      <c r="CZ101" s="180"/>
      <c r="DA101" s="167">
        <v>160</v>
      </c>
      <c r="DB101" s="335"/>
      <c r="DC101" s="180"/>
      <c r="DD101" s="167">
        <v>160</v>
      </c>
      <c r="DE101" s="335"/>
      <c r="DF101" s="180"/>
      <c r="DG101" s="167">
        <v>160</v>
      </c>
      <c r="DH101" s="335"/>
      <c r="DI101" s="180"/>
      <c r="DJ101" s="167">
        <v>160</v>
      </c>
      <c r="DK101" s="335"/>
      <c r="DL101" s="180"/>
      <c r="DM101" s="167">
        <v>160</v>
      </c>
      <c r="DN101" s="335"/>
      <c r="DO101" s="180"/>
      <c r="DP101" s="167">
        <v>160</v>
      </c>
      <c r="DQ101" s="335"/>
      <c r="DR101" s="180"/>
      <c r="DS101" s="282">
        <f t="shared" si="83"/>
        <v>0</v>
      </c>
      <c r="DT101" s="283">
        <f t="shared" si="84"/>
        <v>0</v>
      </c>
      <c r="DU101" s="284">
        <f t="shared" si="85"/>
        <v>0</v>
      </c>
      <c r="DV101" s="285">
        <f t="shared" si="86"/>
        <v>0</v>
      </c>
      <c r="DW101" s="4"/>
      <c r="DX101" s="4"/>
      <c r="DY101" s="167">
        <v>160</v>
      </c>
      <c r="DZ101" s="335"/>
      <c r="EA101" s="180"/>
      <c r="EB101" s="167">
        <v>160</v>
      </c>
      <c r="EC101" s="335"/>
      <c r="ED101" s="180"/>
      <c r="EE101" s="167">
        <v>160</v>
      </c>
      <c r="EF101" s="335"/>
      <c r="EG101" s="180"/>
      <c r="EH101" s="167">
        <v>160</v>
      </c>
      <c r="EI101" s="335"/>
      <c r="EJ101" s="180"/>
      <c r="EK101" s="167">
        <v>160</v>
      </c>
      <c r="EL101" s="335"/>
      <c r="EM101" s="180"/>
      <c r="EN101" s="167">
        <v>160</v>
      </c>
      <c r="EO101" s="335"/>
      <c r="EP101" s="180"/>
      <c r="EQ101" s="167">
        <v>160</v>
      </c>
      <c r="ER101" s="335"/>
      <c r="ES101" s="180"/>
      <c r="ET101" s="167">
        <v>160</v>
      </c>
      <c r="EU101" s="335"/>
      <c r="EV101" s="180"/>
      <c r="EW101" s="282">
        <f t="shared" si="87"/>
        <v>0</v>
      </c>
      <c r="EX101" s="283">
        <f t="shared" si="88"/>
        <v>0</v>
      </c>
      <c r="EY101" s="284">
        <f t="shared" si="89"/>
        <v>0</v>
      </c>
      <c r="EZ101" s="285">
        <f t="shared" si="90"/>
        <v>0</v>
      </c>
      <c r="FA101" s="4"/>
      <c r="FB101" s="4"/>
      <c r="FC101" s="167">
        <v>160</v>
      </c>
      <c r="FD101" s="335"/>
      <c r="FE101" s="180"/>
      <c r="FF101" s="167">
        <v>160</v>
      </c>
      <c r="FG101" s="335"/>
      <c r="FH101" s="180"/>
      <c r="FI101" s="167">
        <v>160</v>
      </c>
      <c r="FJ101" s="335"/>
      <c r="FK101" s="180"/>
      <c r="FL101" s="167">
        <v>160</v>
      </c>
      <c r="FM101" s="335"/>
      <c r="FN101" s="180"/>
      <c r="FO101" s="167">
        <v>160</v>
      </c>
      <c r="FP101" s="335"/>
      <c r="FQ101" s="180"/>
      <c r="FR101" s="167">
        <v>160</v>
      </c>
      <c r="FS101" s="335"/>
      <c r="FT101" s="180"/>
      <c r="FU101" s="167">
        <v>160</v>
      </c>
      <c r="FV101" s="335"/>
      <c r="FW101" s="180"/>
      <c r="FX101" s="167">
        <v>160</v>
      </c>
      <c r="FY101" s="335"/>
      <c r="FZ101" s="180"/>
      <c r="GA101" s="282">
        <f t="shared" si="91"/>
        <v>0</v>
      </c>
      <c r="GB101" s="283">
        <f t="shared" si="92"/>
        <v>0</v>
      </c>
      <c r="GC101" s="284">
        <f t="shared" si="93"/>
        <v>0</v>
      </c>
      <c r="GD101" s="285">
        <f t="shared" si="94"/>
        <v>0</v>
      </c>
      <c r="GE101" s="4"/>
      <c r="GF101" s="4"/>
      <c r="GG101" s="167">
        <v>160</v>
      </c>
      <c r="GH101" s="335"/>
      <c r="GI101" s="180"/>
      <c r="GJ101" s="167">
        <v>160</v>
      </c>
      <c r="GK101" s="335"/>
      <c r="GL101" s="180"/>
      <c r="GM101" s="167">
        <v>160</v>
      </c>
      <c r="GN101" s="335"/>
      <c r="GO101" s="180"/>
      <c r="GP101" s="167">
        <v>160</v>
      </c>
      <c r="GQ101" s="335"/>
      <c r="GR101" s="180"/>
      <c r="GS101" s="167">
        <v>160</v>
      </c>
      <c r="GT101" s="335"/>
      <c r="GU101" s="180"/>
      <c r="GV101" s="167">
        <v>160</v>
      </c>
      <c r="GW101" s="335"/>
      <c r="GX101" s="180"/>
      <c r="GY101" s="167">
        <v>160</v>
      </c>
      <c r="GZ101" s="335"/>
      <c r="HA101" s="180"/>
      <c r="HB101" s="167">
        <v>160</v>
      </c>
      <c r="HC101" s="335"/>
      <c r="HD101" s="180"/>
      <c r="HE101" s="282">
        <f t="shared" si="95"/>
        <v>0</v>
      </c>
      <c r="HF101" s="283">
        <f t="shared" si="96"/>
        <v>0</v>
      </c>
      <c r="HG101" s="284">
        <f t="shared" si="97"/>
        <v>0</v>
      </c>
      <c r="HH101" s="285">
        <f t="shared" si="98"/>
        <v>0</v>
      </c>
      <c r="HI101" s="4"/>
      <c r="HJ101" s="4"/>
      <c r="HK101" s="167">
        <v>160</v>
      </c>
      <c r="HL101" s="335"/>
      <c r="HM101" s="180"/>
      <c r="HN101" s="167">
        <v>160</v>
      </c>
      <c r="HO101" s="335"/>
      <c r="HP101" s="180"/>
      <c r="HQ101" s="167">
        <v>160</v>
      </c>
      <c r="HR101" s="335"/>
      <c r="HS101" s="180"/>
      <c r="HT101" s="167">
        <v>160</v>
      </c>
      <c r="HU101" s="335"/>
      <c r="HV101" s="180"/>
      <c r="HW101" s="167">
        <v>160</v>
      </c>
      <c r="HX101" s="335"/>
      <c r="HY101" s="180"/>
      <c r="HZ101" s="167">
        <v>160</v>
      </c>
      <c r="IA101" s="335"/>
      <c r="IB101" s="180"/>
      <c r="IC101" s="167">
        <v>160</v>
      </c>
      <c r="ID101" s="335"/>
      <c r="IE101" s="180"/>
      <c r="IF101" s="167">
        <v>160</v>
      </c>
      <c r="IG101" s="335"/>
      <c r="IH101" s="180"/>
      <c r="II101" s="282">
        <f t="shared" si="99"/>
        <v>0</v>
      </c>
      <c r="IJ101" s="283">
        <f t="shared" si="100"/>
        <v>0</v>
      </c>
      <c r="IK101" s="284">
        <f t="shared" si="101"/>
        <v>0</v>
      </c>
      <c r="IL101" s="285">
        <f t="shared" si="102"/>
        <v>0</v>
      </c>
      <c r="IM101" s="4"/>
      <c r="IN101" s="4"/>
      <c r="IO101" s="167">
        <v>160</v>
      </c>
      <c r="IP101" s="335"/>
      <c r="IQ101" s="180"/>
      <c r="IR101" s="167">
        <v>160</v>
      </c>
      <c r="IS101" s="335"/>
      <c r="IT101" s="180"/>
      <c r="IU101" s="167">
        <v>160</v>
      </c>
      <c r="IV101" s="335"/>
      <c r="IW101" s="180"/>
      <c r="IX101" s="167">
        <v>160</v>
      </c>
      <c r="IY101" s="335"/>
      <c r="IZ101" s="180"/>
      <c r="JA101" s="167">
        <v>160</v>
      </c>
      <c r="JB101" s="335"/>
      <c r="JC101" s="180"/>
      <c r="JD101" s="167">
        <v>160</v>
      </c>
      <c r="JE101" s="335"/>
      <c r="JF101" s="180"/>
      <c r="JG101" s="167">
        <v>160</v>
      </c>
      <c r="JH101" s="335"/>
      <c r="JI101" s="180"/>
      <c r="JJ101" s="167">
        <v>160</v>
      </c>
      <c r="JK101" s="335"/>
      <c r="JL101" s="180"/>
      <c r="JM101" s="282">
        <f t="shared" si="103"/>
        <v>0</v>
      </c>
      <c r="JN101" s="283">
        <f t="shared" si="104"/>
        <v>0</v>
      </c>
      <c r="JO101" s="284">
        <f t="shared" si="105"/>
        <v>0</v>
      </c>
      <c r="JP101" s="285">
        <f t="shared" si="106"/>
        <v>0</v>
      </c>
      <c r="JQ101" s="4"/>
      <c r="JR101" s="4"/>
      <c r="JS101" s="167">
        <v>160</v>
      </c>
      <c r="JT101" s="335"/>
      <c r="JU101" s="180"/>
      <c r="JV101" s="167">
        <v>160</v>
      </c>
      <c r="JW101" s="335"/>
      <c r="JX101" s="180"/>
      <c r="JY101" s="167">
        <v>160</v>
      </c>
      <c r="JZ101" s="335"/>
      <c r="KA101" s="180"/>
      <c r="KB101" s="167">
        <v>160</v>
      </c>
      <c r="KC101" s="335"/>
      <c r="KD101" s="180"/>
      <c r="KE101" s="167">
        <v>160</v>
      </c>
      <c r="KF101" s="335"/>
      <c r="KG101" s="180"/>
      <c r="KH101" s="167">
        <v>160</v>
      </c>
      <c r="KI101" s="335"/>
      <c r="KJ101" s="180"/>
      <c r="KK101" s="167">
        <v>160</v>
      </c>
      <c r="KL101" s="335"/>
      <c r="KM101" s="180"/>
      <c r="KN101" s="167">
        <v>160</v>
      </c>
      <c r="KO101" s="335"/>
      <c r="KP101" s="180"/>
      <c r="KQ101" s="282">
        <f t="shared" si="107"/>
        <v>0</v>
      </c>
      <c r="KR101" s="283">
        <f t="shared" si="108"/>
        <v>0</v>
      </c>
      <c r="KS101" s="284">
        <f t="shared" si="109"/>
        <v>0</v>
      </c>
      <c r="KT101" s="285">
        <f t="shared" si="110"/>
        <v>0</v>
      </c>
      <c r="KU101" s="4"/>
      <c r="KV101" s="4"/>
      <c r="KW101" s="287" t="s">
        <v>300</v>
      </c>
      <c r="KX101" s="365">
        <v>160</v>
      </c>
      <c r="KY101" s="335"/>
      <c r="KZ101" s="180"/>
      <c r="LA101" s="282">
        <f t="shared" si="111"/>
        <v>0</v>
      </c>
      <c r="LB101" s="285">
        <f t="shared" si="65"/>
        <v>0</v>
      </c>
      <c r="LC101" s="284">
        <f t="shared" si="112"/>
        <v>0</v>
      </c>
      <c r="LD101" s="285">
        <f t="shared" si="66"/>
        <v>0</v>
      </c>
      <c r="LE101" s="297"/>
      <c r="LF101" s="4"/>
      <c r="LG101" s="4"/>
      <c r="LH101" s="278">
        <f t="shared" si="67"/>
        <v>0</v>
      </c>
      <c r="LI101" s="279">
        <f t="shared" si="68"/>
        <v>0</v>
      </c>
      <c r="LJ101" s="284">
        <f t="shared" si="69"/>
        <v>0</v>
      </c>
      <c r="LK101" s="285">
        <f t="shared" si="70"/>
        <v>0</v>
      </c>
      <c r="LL101" s="280">
        <f t="shared" si="71"/>
        <v>0</v>
      </c>
      <c r="LM101" s="281">
        <f t="shared" si="72"/>
        <v>0</v>
      </c>
      <c r="LN101" s="284">
        <f t="shared" si="73"/>
        <v>0</v>
      </c>
      <c r="LO101" s="283">
        <f t="shared" si="74"/>
        <v>0</v>
      </c>
      <c r="LP101" s="420">
        <f t="shared" si="113"/>
        <v>0</v>
      </c>
      <c r="LQ101" s="382">
        <f t="shared" si="114"/>
        <v>0</v>
      </c>
      <c r="LR101" s="423" t="s">
        <v>343</v>
      </c>
      <c r="LS101" s="387" t="s">
        <v>343</v>
      </c>
      <c r="LT101" s="420">
        <f t="shared" si="115"/>
        <v>0</v>
      </c>
      <c r="LU101" s="382">
        <f t="shared" si="116"/>
        <v>0</v>
      </c>
      <c r="LX101" s="4"/>
    </row>
    <row r="102" spans="1:342" s="28" customFormat="1" ht="15" hidden="1" customHeight="1" x14ac:dyDescent="0.25">
      <c r="A102" s="26"/>
      <c r="B102" s="121"/>
      <c r="C102" s="604"/>
      <c r="D102" s="605"/>
      <c r="E102" s="609"/>
      <c r="F102" s="607"/>
      <c r="G102" s="608"/>
      <c r="H102" s="122"/>
      <c r="I102" s="115">
        <f>INT(ROUND(F102,2)*(IF(RIGHT(G102,1)="*",data!$J$3*H102+(IF(H102&gt;0, data!$K$3,0)),(IF(G102&gt;0,data!$J$3*RIGHT(G102,5)+data!$K$3,0)))))</f>
        <v>0</v>
      </c>
      <c r="J102" s="115"/>
      <c r="K102" s="560"/>
      <c r="L102" s="553"/>
      <c r="M102" s="115">
        <f>INT(ROUND(F102,2)*(IF(J102&gt;0,(IF(K102="ano",data!$J$6,0)),0)))</f>
        <v>0</v>
      </c>
      <c r="N102" s="117"/>
      <c r="O102" s="126"/>
      <c r="P102" s="26"/>
      <c r="Q102" s="119" t="str">
        <f t="shared" si="63"/>
        <v/>
      </c>
      <c r="R102" s="120" t="s">
        <v>343</v>
      </c>
      <c r="S102" s="391" t="str">
        <f t="shared" si="64"/>
        <v/>
      </c>
      <c r="V102" s="26">
        <f>IF(OR(G102=data!$I$18,G102=data!$I$19,G102=data!$I$20,G102=data!$I$21,G102=data!$I$22,G102=data!$I$23,G102=data!$I$24,G102=data!$I$25,G102=data!$I$26,G102=data!$I$27,G102=data!$I$28,G102=data!$I$29,G102=data!$I$30,G102=data!$I$31,G102=data!$I$32,G102=data!$I$33,G102=data!$I$34,G102=data!$I$35,G102=data!$I$36,G102=data!$I$37,G102=data!$I$38,G102=data!$I$39,G102=data!$I$40,G102=data!$I$41,G102=data!$I$42,G102=data!$I$43,G102=data!$I$44),1,0)</f>
        <v>0</v>
      </c>
      <c r="W102" s="26"/>
      <c r="X102" s="176" t="s">
        <v>300</v>
      </c>
      <c r="Y102" s="10"/>
      <c r="Z102" s="10"/>
      <c r="AA102" s="578">
        <v>160</v>
      </c>
      <c r="AB102" s="579"/>
      <c r="AC102" s="580"/>
      <c r="AD102" s="578">
        <v>160</v>
      </c>
      <c r="AE102" s="579"/>
      <c r="AF102" s="580"/>
      <c r="AG102" s="578">
        <v>160</v>
      </c>
      <c r="AH102" s="579"/>
      <c r="AI102" s="580"/>
      <c r="AJ102" s="578">
        <v>160</v>
      </c>
      <c r="AK102" s="579"/>
      <c r="AL102" s="580"/>
      <c r="AM102" s="578">
        <v>160</v>
      </c>
      <c r="AN102" s="579"/>
      <c r="AO102" s="580"/>
      <c r="AP102" s="578">
        <v>160</v>
      </c>
      <c r="AQ102" s="579"/>
      <c r="AR102" s="580"/>
      <c r="AS102" s="578">
        <v>160</v>
      </c>
      <c r="AT102" s="579"/>
      <c r="AU102" s="580"/>
      <c r="AV102" s="578">
        <v>160</v>
      </c>
      <c r="AW102" s="579"/>
      <c r="AX102" s="580"/>
      <c r="AY102" s="578">
        <v>160</v>
      </c>
      <c r="AZ102" s="579"/>
      <c r="BA102" s="580"/>
      <c r="BB102" s="578">
        <v>160</v>
      </c>
      <c r="BC102" s="579"/>
      <c r="BD102" s="580"/>
      <c r="BE102" s="578">
        <v>160</v>
      </c>
      <c r="BF102" s="579"/>
      <c r="BG102" s="580"/>
      <c r="BH102" s="578">
        <v>160</v>
      </c>
      <c r="BI102" s="579"/>
      <c r="BJ102" s="580"/>
      <c r="BK102" s="374">
        <f t="shared" si="75"/>
        <v>0</v>
      </c>
      <c r="BL102" s="285">
        <f t="shared" si="76"/>
        <v>0</v>
      </c>
      <c r="BM102" s="284">
        <f t="shared" si="77"/>
        <v>0</v>
      </c>
      <c r="BN102" s="285">
        <f t="shared" si="78"/>
        <v>0</v>
      </c>
      <c r="BO102" s="23"/>
      <c r="BP102" s="23"/>
      <c r="BQ102" s="177">
        <v>160</v>
      </c>
      <c r="BR102" s="591"/>
      <c r="BS102" s="178"/>
      <c r="BT102" s="177">
        <v>160</v>
      </c>
      <c r="BU102" s="591"/>
      <c r="BV102" s="178"/>
      <c r="BW102" s="177">
        <v>160</v>
      </c>
      <c r="BX102" s="591"/>
      <c r="BY102" s="178"/>
      <c r="BZ102" s="177">
        <v>160</v>
      </c>
      <c r="CA102" s="591"/>
      <c r="CB102" s="178"/>
      <c r="CC102" s="177">
        <v>160</v>
      </c>
      <c r="CD102" s="591"/>
      <c r="CE102" s="178"/>
      <c r="CF102" s="177">
        <v>160</v>
      </c>
      <c r="CG102" s="591"/>
      <c r="CH102" s="178"/>
      <c r="CI102" s="177">
        <v>160</v>
      </c>
      <c r="CJ102" s="591"/>
      <c r="CK102" s="178"/>
      <c r="CL102" s="177">
        <v>160</v>
      </c>
      <c r="CM102" s="591"/>
      <c r="CN102" s="178"/>
      <c r="CO102" s="282">
        <f t="shared" si="79"/>
        <v>0</v>
      </c>
      <c r="CP102" s="283">
        <f t="shared" si="80"/>
        <v>0</v>
      </c>
      <c r="CQ102" s="284">
        <f t="shared" si="81"/>
        <v>0</v>
      </c>
      <c r="CR102" s="285">
        <f t="shared" si="82"/>
        <v>0</v>
      </c>
      <c r="CS102" s="23"/>
      <c r="CT102" s="23"/>
      <c r="CU102" s="177">
        <v>160</v>
      </c>
      <c r="CV102" s="591"/>
      <c r="CW102" s="178"/>
      <c r="CX102" s="177">
        <v>160</v>
      </c>
      <c r="CY102" s="591"/>
      <c r="CZ102" s="178"/>
      <c r="DA102" s="177">
        <v>160</v>
      </c>
      <c r="DB102" s="591"/>
      <c r="DC102" s="178"/>
      <c r="DD102" s="177">
        <v>160</v>
      </c>
      <c r="DE102" s="591"/>
      <c r="DF102" s="178"/>
      <c r="DG102" s="177">
        <v>160</v>
      </c>
      <c r="DH102" s="591"/>
      <c r="DI102" s="178"/>
      <c r="DJ102" s="177">
        <v>160</v>
      </c>
      <c r="DK102" s="591"/>
      <c r="DL102" s="178"/>
      <c r="DM102" s="177">
        <v>160</v>
      </c>
      <c r="DN102" s="591"/>
      <c r="DO102" s="178"/>
      <c r="DP102" s="177">
        <v>160</v>
      </c>
      <c r="DQ102" s="591"/>
      <c r="DR102" s="178"/>
      <c r="DS102" s="282">
        <f t="shared" si="83"/>
        <v>0</v>
      </c>
      <c r="DT102" s="283">
        <f t="shared" si="84"/>
        <v>0</v>
      </c>
      <c r="DU102" s="284">
        <f t="shared" si="85"/>
        <v>0</v>
      </c>
      <c r="DV102" s="285">
        <f t="shared" si="86"/>
        <v>0</v>
      </c>
      <c r="DW102" s="23"/>
      <c r="DX102" s="23"/>
      <c r="DY102" s="177">
        <v>160</v>
      </c>
      <c r="DZ102" s="591"/>
      <c r="EA102" s="178"/>
      <c r="EB102" s="177">
        <v>160</v>
      </c>
      <c r="EC102" s="591"/>
      <c r="ED102" s="178"/>
      <c r="EE102" s="177">
        <v>160</v>
      </c>
      <c r="EF102" s="591"/>
      <c r="EG102" s="178"/>
      <c r="EH102" s="177">
        <v>160</v>
      </c>
      <c r="EI102" s="591"/>
      <c r="EJ102" s="178"/>
      <c r="EK102" s="177">
        <v>160</v>
      </c>
      <c r="EL102" s="591"/>
      <c r="EM102" s="178"/>
      <c r="EN102" s="177">
        <v>160</v>
      </c>
      <c r="EO102" s="591"/>
      <c r="EP102" s="178"/>
      <c r="EQ102" s="177">
        <v>160</v>
      </c>
      <c r="ER102" s="591"/>
      <c r="ES102" s="178"/>
      <c r="ET102" s="177">
        <v>160</v>
      </c>
      <c r="EU102" s="591"/>
      <c r="EV102" s="178"/>
      <c r="EW102" s="282">
        <f t="shared" si="87"/>
        <v>0</v>
      </c>
      <c r="EX102" s="283">
        <f t="shared" si="88"/>
        <v>0</v>
      </c>
      <c r="EY102" s="284">
        <f t="shared" si="89"/>
        <v>0</v>
      </c>
      <c r="EZ102" s="285">
        <f t="shared" si="90"/>
        <v>0</v>
      </c>
      <c r="FA102" s="23"/>
      <c r="FB102" s="23"/>
      <c r="FC102" s="177">
        <v>160</v>
      </c>
      <c r="FD102" s="591"/>
      <c r="FE102" s="178"/>
      <c r="FF102" s="177">
        <v>160</v>
      </c>
      <c r="FG102" s="591"/>
      <c r="FH102" s="178"/>
      <c r="FI102" s="177">
        <v>160</v>
      </c>
      <c r="FJ102" s="591"/>
      <c r="FK102" s="178"/>
      <c r="FL102" s="177">
        <v>160</v>
      </c>
      <c r="FM102" s="591"/>
      <c r="FN102" s="178"/>
      <c r="FO102" s="177">
        <v>160</v>
      </c>
      <c r="FP102" s="591"/>
      <c r="FQ102" s="178"/>
      <c r="FR102" s="177">
        <v>160</v>
      </c>
      <c r="FS102" s="591"/>
      <c r="FT102" s="178"/>
      <c r="FU102" s="177">
        <v>160</v>
      </c>
      <c r="FV102" s="591"/>
      <c r="FW102" s="178"/>
      <c r="FX102" s="177">
        <v>160</v>
      </c>
      <c r="FY102" s="591"/>
      <c r="FZ102" s="178"/>
      <c r="GA102" s="282">
        <f t="shared" si="91"/>
        <v>0</v>
      </c>
      <c r="GB102" s="283">
        <f t="shared" si="92"/>
        <v>0</v>
      </c>
      <c r="GC102" s="284">
        <f t="shared" si="93"/>
        <v>0</v>
      </c>
      <c r="GD102" s="285">
        <f t="shared" si="94"/>
        <v>0</v>
      </c>
      <c r="GE102" s="23"/>
      <c r="GF102" s="23"/>
      <c r="GG102" s="177">
        <v>160</v>
      </c>
      <c r="GH102" s="591"/>
      <c r="GI102" s="178"/>
      <c r="GJ102" s="177">
        <v>160</v>
      </c>
      <c r="GK102" s="591"/>
      <c r="GL102" s="178"/>
      <c r="GM102" s="177">
        <v>160</v>
      </c>
      <c r="GN102" s="591"/>
      <c r="GO102" s="178"/>
      <c r="GP102" s="177">
        <v>160</v>
      </c>
      <c r="GQ102" s="591"/>
      <c r="GR102" s="178"/>
      <c r="GS102" s="177">
        <v>160</v>
      </c>
      <c r="GT102" s="591"/>
      <c r="GU102" s="178"/>
      <c r="GV102" s="177">
        <v>160</v>
      </c>
      <c r="GW102" s="591"/>
      <c r="GX102" s="178"/>
      <c r="GY102" s="177">
        <v>160</v>
      </c>
      <c r="GZ102" s="591"/>
      <c r="HA102" s="178"/>
      <c r="HB102" s="177">
        <v>160</v>
      </c>
      <c r="HC102" s="591"/>
      <c r="HD102" s="178"/>
      <c r="HE102" s="282">
        <f t="shared" si="95"/>
        <v>0</v>
      </c>
      <c r="HF102" s="283">
        <f t="shared" si="96"/>
        <v>0</v>
      </c>
      <c r="HG102" s="284">
        <f t="shared" si="97"/>
        <v>0</v>
      </c>
      <c r="HH102" s="285">
        <f t="shared" si="98"/>
        <v>0</v>
      </c>
      <c r="HI102" s="23"/>
      <c r="HJ102" s="23"/>
      <c r="HK102" s="177">
        <v>160</v>
      </c>
      <c r="HL102" s="591"/>
      <c r="HM102" s="178"/>
      <c r="HN102" s="177">
        <v>160</v>
      </c>
      <c r="HO102" s="591"/>
      <c r="HP102" s="178"/>
      <c r="HQ102" s="177">
        <v>160</v>
      </c>
      <c r="HR102" s="591"/>
      <c r="HS102" s="178"/>
      <c r="HT102" s="177">
        <v>160</v>
      </c>
      <c r="HU102" s="591"/>
      <c r="HV102" s="178"/>
      <c r="HW102" s="177">
        <v>160</v>
      </c>
      <c r="HX102" s="591"/>
      <c r="HY102" s="178"/>
      <c r="HZ102" s="177">
        <v>160</v>
      </c>
      <c r="IA102" s="591"/>
      <c r="IB102" s="178"/>
      <c r="IC102" s="177">
        <v>160</v>
      </c>
      <c r="ID102" s="591"/>
      <c r="IE102" s="178"/>
      <c r="IF102" s="177">
        <v>160</v>
      </c>
      <c r="IG102" s="591"/>
      <c r="IH102" s="178"/>
      <c r="II102" s="282">
        <f t="shared" si="99"/>
        <v>0</v>
      </c>
      <c r="IJ102" s="283">
        <f t="shared" si="100"/>
        <v>0</v>
      </c>
      <c r="IK102" s="284">
        <f t="shared" si="101"/>
        <v>0</v>
      </c>
      <c r="IL102" s="285">
        <f t="shared" si="102"/>
        <v>0</v>
      </c>
      <c r="IM102" s="23"/>
      <c r="IN102" s="23"/>
      <c r="IO102" s="177">
        <v>160</v>
      </c>
      <c r="IP102" s="591"/>
      <c r="IQ102" s="178"/>
      <c r="IR102" s="177">
        <v>160</v>
      </c>
      <c r="IS102" s="591"/>
      <c r="IT102" s="178"/>
      <c r="IU102" s="177">
        <v>160</v>
      </c>
      <c r="IV102" s="591"/>
      <c r="IW102" s="178"/>
      <c r="IX102" s="177">
        <v>160</v>
      </c>
      <c r="IY102" s="591"/>
      <c r="IZ102" s="178"/>
      <c r="JA102" s="177">
        <v>160</v>
      </c>
      <c r="JB102" s="591"/>
      <c r="JC102" s="178"/>
      <c r="JD102" s="177">
        <v>160</v>
      </c>
      <c r="JE102" s="591"/>
      <c r="JF102" s="178"/>
      <c r="JG102" s="177">
        <v>160</v>
      </c>
      <c r="JH102" s="591"/>
      <c r="JI102" s="178"/>
      <c r="JJ102" s="177">
        <v>160</v>
      </c>
      <c r="JK102" s="591"/>
      <c r="JL102" s="178"/>
      <c r="JM102" s="282">
        <f t="shared" si="103"/>
        <v>0</v>
      </c>
      <c r="JN102" s="283">
        <f t="shared" si="104"/>
        <v>0</v>
      </c>
      <c r="JO102" s="284">
        <f t="shared" si="105"/>
        <v>0</v>
      </c>
      <c r="JP102" s="285">
        <f t="shared" si="106"/>
        <v>0</v>
      </c>
      <c r="JQ102" s="23"/>
      <c r="JR102" s="23"/>
      <c r="JS102" s="177">
        <v>160</v>
      </c>
      <c r="JT102" s="591"/>
      <c r="JU102" s="178"/>
      <c r="JV102" s="177">
        <v>160</v>
      </c>
      <c r="JW102" s="591"/>
      <c r="JX102" s="178"/>
      <c r="JY102" s="177">
        <v>160</v>
      </c>
      <c r="JZ102" s="591"/>
      <c r="KA102" s="178"/>
      <c r="KB102" s="177">
        <v>160</v>
      </c>
      <c r="KC102" s="591"/>
      <c r="KD102" s="178"/>
      <c r="KE102" s="177">
        <v>160</v>
      </c>
      <c r="KF102" s="591"/>
      <c r="KG102" s="178"/>
      <c r="KH102" s="177">
        <v>160</v>
      </c>
      <c r="KI102" s="591"/>
      <c r="KJ102" s="178"/>
      <c r="KK102" s="177">
        <v>160</v>
      </c>
      <c r="KL102" s="591"/>
      <c r="KM102" s="178"/>
      <c r="KN102" s="177">
        <v>160</v>
      </c>
      <c r="KO102" s="591"/>
      <c r="KP102" s="178"/>
      <c r="KQ102" s="282">
        <f t="shared" si="107"/>
        <v>0</v>
      </c>
      <c r="KR102" s="283">
        <f t="shared" si="108"/>
        <v>0</v>
      </c>
      <c r="KS102" s="284">
        <f t="shared" si="109"/>
        <v>0</v>
      </c>
      <c r="KT102" s="285">
        <f t="shared" si="110"/>
        <v>0</v>
      </c>
      <c r="KU102" s="23"/>
      <c r="KV102" s="23"/>
      <c r="KW102" s="589" t="s">
        <v>300</v>
      </c>
      <c r="KX102" s="595">
        <v>160</v>
      </c>
      <c r="KY102" s="591"/>
      <c r="KZ102" s="178"/>
      <c r="LA102" s="282">
        <f t="shared" si="111"/>
        <v>0</v>
      </c>
      <c r="LB102" s="285">
        <f t="shared" si="65"/>
        <v>0</v>
      </c>
      <c r="LC102" s="284">
        <f t="shared" si="112"/>
        <v>0</v>
      </c>
      <c r="LD102" s="285">
        <f t="shared" si="66"/>
        <v>0</v>
      </c>
      <c r="LE102" s="592"/>
      <c r="LF102" s="23"/>
      <c r="LG102" s="23"/>
      <c r="LH102" s="278">
        <f t="shared" si="67"/>
        <v>0</v>
      </c>
      <c r="LI102" s="279">
        <f t="shared" si="68"/>
        <v>0</v>
      </c>
      <c r="LJ102" s="284">
        <f t="shared" si="69"/>
        <v>0</v>
      </c>
      <c r="LK102" s="285">
        <f t="shared" si="70"/>
        <v>0</v>
      </c>
      <c r="LL102" s="280">
        <f t="shared" si="71"/>
        <v>0</v>
      </c>
      <c r="LM102" s="281">
        <f t="shared" si="72"/>
        <v>0</v>
      </c>
      <c r="LN102" s="284">
        <f t="shared" si="73"/>
        <v>0</v>
      </c>
      <c r="LO102" s="283">
        <f t="shared" si="74"/>
        <v>0</v>
      </c>
      <c r="LP102" s="420">
        <f t="shared" si="113"/>
        <v>0</v>
      </c>
      <c r="LQ102" s="382">
        <f t="shared" si="114"/>
        <v>0</v>
      </c>
      <c r="LR102" s="423" t="s">
        <v>343</v>
      </c>
      <c r="LS102" s="387" t="s">
        <v>343</v>
      </c>
      <c r="LT102" s="420">
        <f t="shared" si="115"/>
        <v>0</v>
      </c>
      <c r="LU102" s="382">
        <f t="shared" si="116"/>
        <v>0</v>
      </c>
      <c r="LV102" s="26"/>
      <c r="LW102" s="26"/>
      <c r="LX102" s="23"/>
      <c r="MD102" s="26"/>
    </row>
    <row r="103" spans="1:342" s="26" customFormat="1" ht="16.5" customHeight="1" x14ac:dyDescent="0.25">
      <c r="B103" s="121" t="s">
        <v>58</v>
      </c>
      <c r="C103" s="1064"/>
      <c r="D103" s="1065"/>
      <c r="E103" s="327"/>
      <c r="F103" s="328"/>
      <c r="G103" s="329"/>
      <c r="H103" s="125"/>
      <c r="I103" s="115">
        <f>INT(ROUND(F103,2)*(IF(RIGHT(G103,1)="*",data!$J$3*H103+(IF(H103&gt;0, data!$K$3,0)),(IF(G103&gt;0,data!$J$3*RIGHT(G103,5)+data!$K$3,0)))))</f>
        <v>0</v>
      </c>
      <c r="J103" s="115">
        <f>IF(E103&gt;0,I103*E103,0)</f>
        <v>0</v>
      </c>
      <c r="K103" s="323"/>
      <c r="L103" s="322"/>
      <c r="M103" s="115">
        <f>INT(ROUND(F103,2)*(IF(J103&gt;0,(IF(K103="ano",data!$J$6,0)),0)))</f>
        <v>0</v>
      </c>
      <c r="N103" s="117">
        <f>IF(L103&gt;E103,M103*E103,M103*L103)</f>
        <v>0</v>
      </c>
      <c r="O103" s="126">
        <f>J103+N103</f>
        <v>0</v>
      </c>
      <c r="Q103" s="119" t="str">
        <f t="shared" si="63"/>
        <v/>
      </c>
      <c r="R103" s="120" t="s">
        <v>343</v>
      </c>
      <c r="S103" s="391" t="str">
        <f t="shared" si="64"/>
        <v/>
      </c>
      <c r="T103" s="26">
        <f>IF(O103&gt;0,IF(ISTEXT(C103)=TRUE,0,1),0)</f>
        <v>0</v>
      </c>
      <c r="U103" s="26">
        <f>IF(H103&gt;0,IF(RIGHT(G103,1)="*",0,1),0)</f>
        <v>0</v>
      </c>
      <c r="V103" s="26">
        <f>IF(OR(G103=data!$I$18,G103=data!$I$19,G103=data!$I$20,G103=data!$I$21,G103=data!$I$22,G103=data!$I$23,G103=data!$I$24,G103=data!$I$25,G103=data!$I$26,G103=data!$I$27,G103=data!$I$28,G103=data!$I$29,G103=data!$I$30,G103=data!$I$31,G103=data!$I$32,G103=data!$I$33,G103=data!$I$34,G103=data!$I$35,G103=data!$I$36,G103=data!$I$37,G103=data!$I$38,G103=data!$I$39,G103=data!$I$40,G103=data!$I$41,G103=data!$I$42,G103=data!$I$43,G103=data!$I$44),1,0)</f>
        <v>0</v>
      </c>
      <c r="X103" s="179" t="s">
        <v>300</v>
      </c>
      <c r="Y103" s="10"/>
      <c r="Z103" s="10"/>
      <c r="AA103" s="171">
        <v>160</v>
      </c>
      <c r="AB103" s="336"/>
      <c r="AC103" s="227"/>
      <c r="AD103" s="171">
        <v>160</v>
      </c>
      <c r="AE103" s="336"/>
      <c r="AF103" s="227"/>
      <c r="AG103" s="171">
        <v>160</v>
      </c>
      <c r="AH103" s="336"/>
      <c r="AI103" s="227"/>
      <c r="AJ103" s="171">
        <v>160</v>
      </c>
      <c r="AK103" s="336"/>
      <c r="AL103" s="227"/>
      <c r="AM103" s="171">
        <v>160</v>
      </c>
      <c r="AN103" s="336"/>
      <c r="AO103" s="227"/>
      <c r="AP103" s="171">
        <v>160</v>
      </c>
      <c r="AQ103" s="336"/>
      <c r="AR103" s="227"/>
      <c r="AS103" s="171">
        <v>160</v>
      </c>
      <c r="AT103" s="336"/>
      <c r="AU103" s="227"/>
      <c r="AV103" s="171">
        <v>160</v>
      </c>
      <c r="AW103" s="336"/>
      <c r="AX103" s="227"/>
      <c r="AY103" s="171">
        <v>160</v>
      </c>
      <c r="AZ103" s="336"/>
      <c r="BA103" s="227"/>
      <c r="BB103" s="171">
        <v>160</v>
      </c>
      <c r="BC103" s="336"/>
      <c r="BD103" s="227"/>
      <c r="BE103" s="171">
        <v>160</v>
      </c>
      <c r="BF103" s="336"/>
      <c r="BG103" s="227"/>
      <c r="BH103" s="171">
        <v>160</v>
      </c>
      <c r="BI103" s="336"/>
      <c r="BJ103" s="227"/>
      <c r="BK103" s="374">
        <f t="shared" si="75"/>
        <v>0</v>
      </c>
      <c r="BL103" s="285">
        <f t="shared" si="76"/>
        <v>0</v>
      </c>
      <c r="BM103" s="284">
        <f t="shared" si="77"/>
        <v>0</v>
      </c>
      <c r="BN103" s="285">
        <f t="shared" si="78"/>
        <v>0</v>
      </c>
      <c r="BO103" s="4"/>
      <c r="BP103" s="4"/>
      <c r="BQ103" s="167">
        <v>160</v>
      </c>
      <c r="BR103" s="335"/>
      <c r="BS103" s="180"/>
      <c r="BT103" s="167">
        <v>160</v>
      </c>
      <c r="BU103" s="335"/>
      <c r="BV103" s="180"/>
      <c r="BW103" s="167">
        <v>160</v>
      </c>
      <c r="BX103" s="335"/>
      <c r="BY103" s="180"/>
      <c r="BZ103" s="167">
        <v>160</v>
      </c>
      <c r="CA103" s="335"/>
      <c r="CB103" s="180"/>
      <c r="CC103" s="167">
        <v>160</v>
      </c>
      <c r="CD103" s="335"/>
      <c r="CE103" s="180"/>
      <c r="CF103" s="167">
        <v>160</v>
      </c>
      <c r="CG103" s="335"/>
      <c r="CH103" s="180"/>
      <c r="CI103" s="167">
        <v>160</v>
      </c>
      <c r="CJ103" s="335"/>
      <c r="CK103" s="180"/>
      <c r="CL103" s="167">
        <v>160</v>
      </c>
      <c r="CM103" s="335"/>
      <c r="CN103" s="180"/>
      <c r="CO103" s="282">
        <f t="shared" si="79"/>
        <v>0</v>
      </c>
      <c r="CP103" s="283">
        <f t="shared" si="80"/>
        <v>0</v>
      </c>
      <c r="CQ103" s="284">
        <f t="shared" si="81"/>
        <v>0</v>
      </c>
      <c r="CR103" s="285">
        <f t="shared" si="82"/>
        <v>0</v>
      </c>
      <c r="CS103" s="4"/>
      <c r="CT103" s="4"/>
      <c r="CU103" s="167">
        <v>160</v>
      </c>
      <c r="CV103" s="335"/>
      <c r="CW103" s="180"/>
      <c r="CX103" s="167">
        <v>160</v>
      </c>
      <c r="CY103" s="335"/>
      <c r="CZ103" s="180"/>
      <c r="DA103" s="167">
        <v>160</v>
      </c>
      <c r="DB103" s="335"/>
      <c r="DC103" s="180"/>
      <c r="DD103" s="167">
        <v>160</v>
      </c>
      <c r="DE103" s="335"/>
      <c r="DF103" s="180"/>
      <c r="DG103" s="167">
        <v>160</v>
      </c>
      <c r="DH103" s="335"/>
      <c r="DI103" s="180"/>
      <c r="DJ103" s="167">
        <v>160</v>
      </c>
      <c r="DK103" s="335"/>
      <c r="DL103" s="180"/>
      <c r="DM103" s="167">
        <v>160</v>
      </c>
      <c r="DN103" s="335"/>
      <c r="DO103" s="180"/>
      <c r="DP103" s="167">
        <v>160</v>
      </c>
      <c r="DQ103" s="335"/>
      <c r="DR103" s="180"/>
      <c r="DS103" s="282">
        <f t="shared" si="83"/>
        <v>0</v>
      </c>
      <c r="DT103" s="283">
        <f t="shared" si="84"/>
        <v>0</v>
      </c>
      <c r="DU103" s="284">
        <f t="shared" si="85"/>
        <v>0</v>
      </c>
      <c r="DV103" s="285">
        <f t="shared" si="86"/>
        <v>0</v>
      </c>
      <c r="DW103" s="4"/>
      <c r="DX103" s="4"/>
      <c r="DY103" s="167">
        <v>160</v>
      </c>
      <c r="DZ103" s="335"/>
      <c r="EA103" s="180"/>
      <c r="EB103" s="167">
        <v>160</v>
      </c>
      <c r="EC103" s="335"/>
      <c r="ED103" s="180"/>
      <c r="EE103" s="167">
        <v>160</v>
      </c>
      <c r="EF103" s="335"/>
      <c r="EG103" s="180"/>
      <c r="EH103" s="167">
        <v>160</v>
      </c>
      <c r="EI103" s="335"/>
      <c r="EJ103" s="180"/>
      <c r="EK103" s="167">
        <v>160</v>
      </c>
      <c r="EL103" s="335"/>
      <c r="EM103" s="180"/>
      <c r="EN103" s="167">
        <v>160</v>
      </c>
      <c r="EO103" s="335"/>
      <c r="EP103" s="180"/>
      <c r="EQ103" s="167">
        <v>160</v>
      </c>
      <c r="ER103" s="335"/>
      <c r="ES103" s="180"/>
      <c r="ET103" s="167">
        <v>160</v>
      </c>
      <c r="EU103" s="335"/>
      <c r="EV103" s="180"/>
      <c r="EW103" s="282">
        <f t="shared" si="87"/>
        <v>0</v>
      </c>
      <c r="EX103" s="283">
        <f t="shared" si="88"/>
        <v>0</v>
      </c>
      <c r="EY103" s="284">
        <f t="shared" si="89"/>
        <v>0</v>
      </c>
      <c r="EZ103" s="285">
        <f t="shared" si="90"/>
        <v>0</v>
      </c>
      <c r="FA103" s="4"/>
      <c r="FB103" s="4"/>
      <c r="FC103" s="167">
        <v>160</v>
      </c>
      <c r="FD103" s="335"/>
      <c r="FE103" s="180"/>
      <c r="FF103" s="167">
        <v>160</v>
      </c>
      <c r="FG103" s="335"/>
      <c r="FH103" s="180"/>
      <c r="FI103" s="167">
        <v>160</v>
      </c>
      <c r="FJ103" s="335"/>
      <c r="FK103" s="180"/>
      <c r="FL103" s="167">
        <v>160</v>
      </c>
      <c r="FM103" s="335"/>
      <c r="FN103" s="180"/>
      <c r="FO103" s="167">
        <v>160</v>
      </c>
      <c r="FP103" s="335"/>
      <c r="FQ103" s="180"/>
      <c r="FR103" s="167">
        <v>160</v>
      </c>
      <c r="FS103" s="335"/>
      <c r="FT103" s="180"/>
      <c r="FU103" s="167">
        <v>160</v>
      </c>
      <c r="FV103" s="335"/>
      <c r="FW103" s="180"/>
      <c r="FX103" s="167">
        <v>160</v>
      </c>
      <c r="FY103" s="335"/>
      <c r="FZ103" s="180"/>
      <c r="GA103" s="282">
        <f t="shared" si="91"/>
        <v>0</v>
      </c>
      <c r="GB103" s="283">
        <f t="shared" si="92"/>
        <v>0</v>
      </c>
      <c r="GC103" s="284">
        <f t="shared" si="93"/>
        <v>0</v>
      </c>
      <c r="GD103" s="285">
        <f t="shared" si="94"/>
        <v>0</v>
      </c>
      <c r="GE103" s="4"/>
      <c r="GF103" s="4"/>
      <c r="GG103" s="167">
        <v>160</v>
      </c>
      <c r="GH103" s="335"/>
      <c r="GI103" s="180"/>
      <c r="GJ103" s="167">
        <v>160</v>
      </c>
      <c r="GK103" s="335"/>
      <c r="GL103" s="180"/>
      <c r="GM103" s="167">
        <v>160</v>
      </c>
      <c r="GN103" s="335"/>
      <c r="GO103" s="180"/>
      <c r="GP103" s="167">
        <v>160</v>
      </c>
      <c r="GQ103" s="335"/>
      <c r="GR103" s="180"/>
      <c r="GS103" s="167">
        <v>160</v>
      </c>
      <c r="GT103" s="335"/>
      <c r="GU103" s="180"/>
      <c r="GV103" s="167">
        <v>160</v>
      </c>
      <c r="GW103" s="335"/>
      <c r="GX103" s="180"/>
      <c r="GY103" s="167">
        <v>160</v>
      </c>
      <c r="GZ103" s="335"/>
      <c r="HA103" s="180"/>
      <c r="HB103" s="167">
        <v>160</v>
      </c>
      <c r="HC103" s="335"/>
      <c r="HD103" s="180"/>
      <c r="HE103" s="282">
        <f t="shared" si="95"/>
        <v>0</v>
      </c>
      <c r="HF103" s="283">
        <f t="shared" si="96"/>
        <v>0</v>
      </c>
      <c r="HG103" s="284">
        <f t="shared" si="97"/>
        <v>0</v>
      </c>
      <c r="HH103" s="285">
        <f t="shared" si="98"/>
        <v>0</v>
      </c>
      <c r="HI103" s="4"/>
      <c r="HJ103" s="4"/>
      <c r="HK103" s="167">
        <v>160</v>
      </c>
      <c r="HL103" s="335"/>
      <c r="HM103" s="180"/>
      <c r="HN103" s="167">
        <v>160</v>
      </c>
      <c r="HO103" s="335"/>
      <c r="HP103" s="180"/>
      <c r="HQ103" s="167">
        <v>160</v>
      </c>
      <c r="HR103" s="335"/>
      <c r="HS103" s="180"/>
      <c r="HT103" s="167">
        <v>160</v>
      </c>
      <c r="HU103" s="335"/>
      <c r="HV103" s="180"/>
      <c r="HW103" s="167">
        <v>160</v>
      </c>
      <c r="HX103" s="335"/>
      <c r="HY103" s="180"/>
      <c r="HZ103" s="167">
        <v>160</v>
      </c>
      <c r="IA103" s="335"/>
      <c r="IB103" s="180"/>
      <c r="IC103" s="167">
        <v>160</v>
      </c>
      <c r="ID103" s="335"/>
      <c r="IE103" s="180"/>
      <c r="IF103" s="167">
        <v>160</v>
      </c>
      <c r="IG103" s="335"/>
      <c r="IH103" s="180"/>
      <c r="II103" s="282">
        <f t="shared" si="99"/>
        <v>0</v>
      </c>
      <c r="IJ103" s="283">
        <f t="shared" si="100"/>
        <v>0</v>
      </c>
      <c r="IK103" s="284">
        <f t="shared" si="101"/>
        <v>0</v>
      </c>
      <c r="IL103" s="285">
        <f t="shared" si="102"/>
        <v>0</v>
      </c>
      <c r="IM103" s="4"/>
      <c r="IN103" s="4"/>
      <c r="IO103" s="167">
        <v>160</v>
      </c>
      <c r="IP103" s="335"/>
      <c r="IQ103" s="180"/>
      <c r="IR103" s="167">
        <v>160</v>
      </c>
      <c r="IS103" s="335"/>
      <c r="IT103" s="180"/>
      <c r="IU103" s="167">
        <v>160</v>
      </c>
      <c r="IV103" s="335"/>
      <c r="IW103" s="180"/>
      <c r="IX103" s="167">
        <v>160</v>
      </c>
      <c r="IY103" s="335"/>
      <c r="IZ103" s="180"/>
      <c r="JA103" s="167">
        <v>160</v>
      </c>
      <c r="JB103" s="335"/>
      <c r="JC103" s="180"/>
      <c r="JD103" s="167">
        <v>160</v>
      </c>
      <c r="JE103" s="335"/>
      <c r="JF103" s="180"/>
      <c r="JG103" s="167">
        <v>160</v>
      </c>
      <c r="JH103" s="335"/>
      <c r="JI103" s="180"/>
      <c r="JJ103" s="167">
        <v>160</v>
      </c>
      <c r="JK103" s="335"/>
      <c r="JL103" s="180"/>
      <c r="JM103" s="282">
        <f t="shared" si="103"/>
        <v>0</v>
      </c>
      <c r="JN103" s="283">
        <f t="shared" si="104"/>
        <v>0</v>
      </c>
      <c r="JO103" s="284">
        <f t="shared" si="105"/>
        <v>0</v>
      </c>
      <c r="JP103" s="285">
        <f t="shared" si="106"/>
        <v>0</v>
      </c>
      <c r="JQ103" s="4"/>
      <c r="JR103" s="4"/>
      <c r="JS103" s="167">
        <v>160</v>
      </c>
      <c r="JT103" s="335"/>
      <c r="JU103" s="180"/>
      <c r="JV103" s="167">
        <v>160</v>
      </c>
      <c r="JW103" s="335"/>
      <c r="JX103" s="180"/>
      <c r="JY103" s="167">
        <v>160</v>
      </c>
      <c r="JZ103" s="335"/>
      <c r="KA103" s="180"/>
      <c r="KB103" s="167">
        <v>160</v>
      </c>
      <c r="KC103" s="335"/>
      <c r="KD103" s="180"/>
      <c r="KE103" s="167">
        <v>160</v>
      </c>
      <c r="KF103" s="335"/>
      <c r="KG103" s="180"/>
      <c r="KH103" s="167">
        <v>160</v>
      </c>
      <c r="KI103" s="335"/>
      <c r="KJ103" s="180"/>
      <c r="KK103" s="167">
        <v>160</v>
      </c>
      <c r="KL103" s="335"/>
      <c r="KM103" s="180"/>
      <c r="KN103" s="167">
        <v>160</v>
      </c>
      <c r="KO103" s="335"/>
      <c r="KP103" s="180"/>
      <c r="KQ103" s="282">
        <f t="shared" si="107"/>
        <v>0</v>
      </c>
      <c r="KR103" s="283">
        <f t="shared" si="108"/>
        <v>0</v>
      </c>
      <c r="KS103" s="284">
        <f t="shared" si="109"/>
        <v>0</v>
      </c>
      <c r="KT103" s="285">
        <f t="shared" si="110"/>
        <v>0</v>
      </c>
      <c r="KU103" s="4"/>
      <c r="KV103" s="4"/>
      <c r="KW103" s="287" t="s">
        <v>300</v>
      </c>
      <c r="KX103" s="365">
        <v>160</v>
      </c>
      <c r="KY103" s="335"/>
      <c r="KZ103" s="180"/>
      <c r="LA103" s="282">
        <f t="shared" si="111"/>
        <v>0</v>
      </c>
      <c r="LB103" s="285">
        <f t="shared" ref="LB103:LB205" si="117">FLOOR(LA103*I103,1)</f>
        <v>0</v>
      </c>
      <c r="LC103" s="284">
        <f t="shared" si="112"/>
        <v>0</v>
      </c>
      <c r="LD103" s="285">
        <f t="shared" ref="LD103:LD205" si="118">FLOOR(LC103*M103,1)</f>
        <v>0</v>
      </c>
      <c r="LE103" s="297"/>
      <c r="LF103" s="4"/>
      <c r="LG103" s="4"/>
      <c r="LH103" s="278">
        <f t="shared" ref="LH103:LH205" si="119">BK103+CO103+DS103+EW103+GA103+HE103+II103+JM103+KQ103+LA103</f>
        <v>0</v>
      </c>
      <c r="LI103" s="279">
        <f t="shared" ref="LI103:LI205" si="120">BL103+CP103+DT103+EX103+GB103+HF103+IJ103+JN103+KR103+LB103</f>
        <v>0</v>
      </c>
      <c r="LJ103" s="284">
        <f t="shared" ref="LJ103:LJ205" si="121">E103-LH103</f>
        <v>0</v>
      </c>
      <c r="LK103" s="285">
        <f t="shared" ref="LK103:LK205" si="122">J103-LI103</f>
        <v>0</v>
      </c>
      <c r="LL103" s="280">
        <f t="shared" ref="LL103:LL205" si="123">BM103+CQ103+DU103+EY103+GC103+HG103+IK103+JO103+KS103+LC103</f>
        <v>0</v>
      </c>
      <c r="LM103" s="281">
        <f t="shared" ref="LM103:LM205" si="124">BN103+CR103+DV103+EZ103+GD103+HH103+IL103+JP103+KT103+LD103</f>
        <v>0</v>
      </c>
      <c r="LN103" s="284">
        <f t="shared" ref="LN103:LN205" si="125">L103-LL103</f>
        <v>0</v>
      </c>
      <c r="LO103" s="283">
        <f t="shared" ref="LO103:LO205" si="126">N103-LM103</f>
        <v>0</v>
      </c>
      <c r="LP103" s="420">
        <f t="shared" si="113"/>
        <v>0</v>
      </c>
      <c r="LQ103" s="382">
        <f t="shared" si="114"/>
        <v>0</v>
      </c>
      <c r="LR103" s="423" t="s">
        <v>343</v>
      </c>
      <c r="LS103" s="387" t="s">
        <v>343</v>
      </c>
      <c r="LT103" s="420">
        <f t="shared" si="115"/>
        <v>0</v>
      </c>
      <c r="LU103" s="382">
        <f t="shared" si="116"/>
        <v>0</v>
      </c>
      <c r="LX103" s="4"/>
    </row>
    <row r="104" spans="1:342" s="26" customFormat="1" ht="15" hidden="1" customHeight="1" x14ac:dyDescent="0.25">
      <c r="B104" s="121"/>
      <c r="C104" s="1062"/>
      <c r="D104" s="1063"/>
      <c r="E104" s="610"/>
      <c r="F104" s="611"/>
      <c r="G104" s="612"/>
      <c r="H104" s="122"/>
      <c r="I104" s="115">
        <f>INT(ROUND(F104,2)*(IF(RIGHT(G104,1)="*",data!$J$3*H104+(IF(H104&gt;0, data!$K$3,0)),(IF(G104&gt;0,data!$J$3*RIGHT(G104,5)+data!$K$3,0)))))</f>
        <v>0</v>
      </c>
      <c r="J104" s="115"/>
      <c r="K104" s="554"/>
      <c r="L104" s="553"/>
      <c r="M104" s="115">
        <f>INT(ROUND(F104,2)*(IF(J104&gt;0,(IF(K104="ano",data!$J$6,0)),0)))</f>
        <v>0</v>
      </c>
      <c r="N104" s="117"/>
      <c r="O104" s="126"/>
      <c r="Q104" s="119" t="str">
        <f t="shared" si="63"/>
        <v/>
      </c>
      <c r="R104" s="120" t="s">
        <v>343</v>
      </c>
      <c r="S104" s="391" t="str">
        <f t="shared" si="64"/>
        <v/>
      </c>
      <c r="V104" s="26">
        <f>IF(OR(G104=data!$I$18,G104=data!$I$19,G104=data!$I$20,G104=data!$I$21,G104=data!$I$22,G104=data!$I$23,G104=data!$I$24,G104=data!$I$25,G104=data!$I$26,G104=data!$I$27,G104=data!$I$28,G104=data!$I$29,G104=data!$I$30,G104=data!$I$31,G104=data!$I$32,G104=data!$I$33,G104=data!$I$34,G104=data!$I$35,G104=data!$I$36,G104=data!$I$37,G104=data!$I$38,G104=data!$I$39,G104=data!$I$40,G104=data!$I$41,G104=data!$I$42,G104=data!$I$43,G104=data!$I$44),1,0)</f>
        <v>0</v>
      </c>
      <c r="X104" s="176" t="s">
        <v>300</v>
      </c>
      <c r="Y104" s="10"/>
      <c r="Z104" s="10"/>
      <c r="AA104" s="578">
        <v>160</v>
      </c>
      <c r="AB104" s="579"/>
      <c r="AC104" s="580"/>
      <c r="AD104" s="578">
        <v>160</v>
      </c>
      <c r="AE104" s="579"/>
      <c r="AF104" s="580"/>
      <c r="AG104" s="578">
        <v>160</v>
      </c>
      <c r="AH104" s="579"/>
      <c r="AI104" s="580"/>
      <c r="AJ104" s="578">
        <v>160</v>
      </c>
      <c r="AK104" s="579"/>
      <c r="AL104" s="580"/>
      <c r="AM104" s="578">
        <v>160</v>
      </c>
      <c r="AN104" s="579"/>
      <c r="AO104" s="580"/>
      <c r="AP104" s="578">
        <v>160</v>
      </c>
      <c r="AQ104" s="579"/>
      <c r="AR104" s="580"/>
      <c r="AS104" s="578">
        <v>160</v>
      </c>
      <c r="AT104" s="579"/>
      <c r="AU104" s="580"/>
      <c r="AV104" s="578">
        <v>160</v>
      </c>
      <c r="AW104" s="579"/>
      <c r="AX104" s="580"/>
      <c r="AY104" s="578">
        <v>160</v>
      </c>
      <c r="AZ104" s="579"/>
      <c r="BA104" s="580"/>
      <c r="BB104" s="578">
        <v>160</v>
      </c>
      <c r="BC104" s="579"/>
      <c r="BD104" s="580"/>
      <c r="BE104" s="578">
        <v>160</v>
      </c>
      <c r="BF104" s="579"/>
      <c r="BG104" s="580"/>
      <c r="BH104" s="578">
        <v>160</v>
      </c>
      <c r="BI104" s="579"/>
      <c r="BJ104" s="580"/>
      <c r="BK104" s="374">
        <f t="shared" si="75"/>
        <v>0</v>
      </c>
      <c r="BL104" s="285">
        <f t="shared" si="76"/>
        <v>0</v>
      </c>
      <c r="BM104" s="284">
        <f t="shared" si="77"/>
        <v>0</v>
      </c>
      <c r="BN104" s="285">
        <f t="shared" si="78"/>
        <v>0</v>
      </c>
      <c r="BO104" s="23"/>
      <c r="BP104" s="23"/>
      <c r="BQ104" s="177">
        <v>160</v>
      </c>
      <c r="BR104" s="591"/>
      <c r="BS104" s="178"/>
      <c r="BT104" s="177">
        <v>160</v>
      </c>
      <c r="BU104" s="591"/>
      <c r="BV104" s="178"/>
      <c r="BW104" s="177">
        <v>160</v>
      </c>
      <c r="BX104" s="591"/>
      <c r="BY104" s="178"/>
      <c r="BZ104" s="177">
        <v>160</v>
      </c>
      <c r="CA104" s="591"/>
      <c r="CB104" s="178"/>
      <c r="CC104" s="177">
        <v>160</v>
      </c>
      <c r="CD104" s="591"/>
      <c r="CE104" s="178"/>
      <c r="CF104" s="177">
        <v>160</v>
      </c>
      <c r="CG104" s="591"/>
      <c r="CH104" s="178"/>
      <c r="CI104" s="177">
        <v>160</v>
      </c>
      <c r="CJ104" s="591"/>
      <c r="CK104" s="178"/>
      <c r="CL104" s="177">
        <v>160</v>
      </c>
      <c r="CM104" s="591"/>
      <c r="CN104" s="178"/>
      <c r="CO104" s="282">
        <f t="shared" si="79"/>
        <v>0</v>
      </c>
      <c r="CP104" s="283">
        <f t="shared" si="80"/>
        <v>0</v>
      </c>
      <c r="CQ104" s="284">
        <f t="shared" si="81"/>
        <v>0</v>
      </c>
      <c r="CR104" s="285">
        <f t="shared" si="82"/>
        <v>0</v>
      </c>
      <c r="CS104" s="23"/>
      <c r="CT104" s="23"/>
      <c r="CU104" s="177">
        <v>160</v>
      </c>
      <c r="CV104" s="591"/>
      <c r="CW104" s="178"/>
      <c r="CX104" s="177">
        <v>160</v>
      </c>
      <c r="CY104" s="591"/>
      <c r="CZ104" s="178"/>
      <c r="DA104" s="177">
        <v>160</v>
      </c>
      <c r="DB104" s="591"/>
      <c r="DC104" s="178"/>
      <c r="DD104" s="177">
        <v>160</v>
      </c>
      <c r="DE104" s="591"/>
      <c r="DF104" s="178"/>
      <c r="DG104" s="177">
        <v>160</v>
      </c>
      <c r="DH104" s="591"/>
      <c r="DI104" s="178"/>
      <c r="DJ104" s="177">
        <v>160</v>
      </c>
      <c r="DK104" s="591"/>
      <c r="DL104" s="178"/>
      <c r="DM104" s="177">
        <v>160</v>
      </c>
      <c r="DN104" s="591"/>
      <c r="DO104" s="178"/>
      <c r="DP104" s="177">
        <v>160</v>
      </c>
      <c r="DQ104" s="591"/>
      <c r="DR104" s="178"/>
      <c r="DS104" s="282">
        <f t="shared" si="83"/>
        <v>0</v>
      </c>
      <c r="DT104" s="283">
        <f t="shared" si="84"/>
        <v>0</v>
      </c>
      <c r="DU104" s="284">
        <f t="shared" si="85"/>
        <v>0</v>
      </c>
      <c r="DV104" s="285">
        <f t="shared" si="86"/>
        <v>0</v>
      </c>
      <c r="DW104" s="23"/>
      <c r="DX104" s="23"/>
      <c r="DY104" s="177">
        <v>160</v>
      </c>
      <c r="DZ104" s="591"/>
      <c r="EA104" s="178"/>
      <c r="EB104" s="177">
        <v>160</v>
      </c>
      <c r="EC104" s="591"/>
      <c r="ED104" s="178"/>
      <c r="EE104" s="177">
        <v>160</v>
      </c>
      <c r="EF104" s="591"/>
      <c r="EG104" s="178"/>
      <c r="EH104" s="177">
        <v>160</v>
      </c>
      <c r="EI104" s="591"/>
      <c r="EJ104" s="178"/>
      <c r="EK104" s="177">
        <v>160</v>
      </c>
      <c r="EL104" s="591"/>
      <c r="EM104" s="178"/>
      <c r="EN104" s="177">
        <v>160</v>
      </c>
      <c r="EO104" s="591"/>
      <c r="EP104" s="178"/>
      <c r="EQ104" s="177">
        <v>160</v>
      </c>
      <c r="ER104" s="591"/>
      <c r="ES104" s="178"/>
      <c r="ET104" s="177">
        <v>160</v>
      </c>
      <c r="EU104" s="591"/>
      <c r="EV104" s="178"/>
      <c r="EW104" s="282">
        <f t="shared" si="87"/>
        <v>0</v>
      </c>
      <c r="EX104" s="283">
        <f t="shared" si="88"/>
        <v>0</v>
      </c>
      <c r="EY104" s="284">
        <f t="shared" si="89"/>
        <v>0</v>
      </c>
      <c r="EZ104" s="285">
        <f t="shared" si="90"/>
        <v>0</v>
      </c>
      <c r="FA104" s="23"/>
      <c r="FB104" s="23"/>
      <c r="FC104" s="177">
        <v>160</v>
      </c>
      <c r="FD104" s="591"/>
      <c r="FE104" s="178"/>
      <c r="FF104" s="177">
        <v>160</v>
      </c>
      <c r="FG104" s="591"/>
      <c r="FH104" s="178"/>
      <c r="FI104" s="177">
        <v>160</v>
      </c>
      <c r="FJ104" s="591"/>
      <c r="FK104" s="178"/>
      <c r="FL104" s="177">
        <v>160</v>
      </c>
      <c r="FM104" s="591"/>
      <c r="FN104" s="178"/>
      <c r="FO104" s="177">
        <v>160</v>
      </c>
      <c r="FP104" s="591"/>
      <c r="FQ104" s="178"/>
      <c r="FR104" s="177">
        <v>160</v>
      </c>
      <c r="FS104" s="591"/>
      <c r="FT104" s="178"/>
      <c r="FU104" s="177">
        <v>160</v>
      </c>
      <c r="FV104" s="591"/>
      <c r="FW104" s="178"/>
      <c r="FX104" s="177">
        <v>160</v>
      </c>
      <c r="FY104" s="591"/>
      <c r="FZ104" s="178"/>
      <c r="GA104" s="282">
        <f t="shared" si="91"/>
        <v>0</v>
      </c>
      <c r="GB104" s="283">
        <f t="shared" si="92"/>
        <v>0</v>
      </c>
      <c r="GC104" s="284">
        <f t="shared" si="93"/>
        <v>0</v>
      </c>
      <c r="GD104" s="285">
        <f t="shared" si="94"/>
        <v>0</v>
      </c>
      <c r="GE104" s="23"/>
      <c r="GF104" s="23"/>
      <c r="GG104" s="177">
        <v>160</v>
      </c>
      <c r="GH104" s="591"/>
      <c r="GI104" s="178"/>
      <c r="GJ104" s="177">
        <v>160</v>
      </c>
      <c r="GK104" s="591"/>
      <c r="GL104" s="178"/>
      <c r="GM104" s="177">
        <v>160</v>
      </c>
      <c r="GN104" s="591"/>
      <c r="GO104" s="178"/>
      <c r="GP104" s="177">
        <v>160</v>
      </c>
      <c r="GQ104" s="591"/>
      <c r="GR104" s="178"/>
      <c r="GS104" s="177">
        <v>160</v>
      </c>
      <c r="GT104" s="591"/>
      <c r="GU104" s="178"/>
      <c r="GV104" s="177">
        <v>160</v>
      </c>
      <c r="GW104" s="591"/>
      <c r="GX104" s="178"/>
      <c r="GY104" s="177">
        <v>160</v>
      </c>
      <c r="GZ104" s="591"/>
      <c r="HA104" s="178"/>
      <c r="HB104" s="177">
        <v>160</v>
      </c>
      <c r="HC104" s="591"/>
      <c r="HD104" s="178"/>
      <c r="HE104" s="282">
        <f t="shared" si="95"/>
        <v>0</v>
      </c>
      <c r="HF104" s="283">
        <f t="shared" si="96"/>
        <v>0</v>
      </c>
      <c r="HG104" s="284">
        <f t="shared" si="97"/>
        <v>0</v>
      </c>
      <c r="HH104" s="285">
        <f t="shared" si="98"/>
        <v>0</v>
      </c>
      <c r="HI104" s="23"/>
      <c r="HJ104" s="23"/>
      <c r="HK104" s="177">
        <v>160</v>
      </c>
      <c r="HL104" s="591"/>
      <c r="HM104" s="178"/>
      <c r="HN104" s="177">
        <v>160</v>
      </c>
      <c r="HO104" s="591"/>
      <c r="HP104" s="178"/>
      <c r="HQ104" s="177">
        <v>160</v>
      </c>
      <c r="HR104" s="591"/>
      <c r="HS104" s="178"/>
      <c r="HT104" s="177">
        <v>160</v>
      </c>
      <c r="HU104" s="591"/>
      <c r="HV104" s="178"/>
      <c r="HW104" s="177">
        <v>160</v>
      </c>
      <c r="HX104" s="591"/>
      <c r="HY104" s="178"/>
      <c r="HZ104" s="177">
        <v>160</v>
      </c>
      <c r="IA104" s="591"/>
      <c r="IB104" s="178"/>
      <c r="IC104" s="177">
        <v>160</v>
      </c>
      <c r="ID104" s="591"/>
      <c r="IE104" s="178"/>
      <c r="IF104" s="177">
        <v>160</v>
      </c>
      <c r="IG104" s="591"/>
      <c r="IH104" s="178"/>
      <c r="II104" s="282">
        <f t="shared" si="99"/>
        <v>0</v>
      </c>
      <c r="IJ104" s="283">
        <f t="shared" si="100"/>
        <v>0</v>
      </c>
      <c r="IK104" s="284">
        <f t="shared" si="101"/>
        <v>0</v>
      </c>
      <c r="IL104" s="285">
        <f t="shared" si="102"/>
        <v>0</v>
      </c>
      <c r="IM104" s="23"/>
      <c r="IN104" s="23"/>
      <c r="IO104" s="177">
        <v>160</v>
      </c>
      <c r="IP104" s="591"/>
      <c r="IQ104" s="178"/>
      <c r="IR104" s="177">
        <v>160</v>
      </c>
      <c r="IS104" s="591"/>
      <c r="IT104" s="178"/>
      <c r="IU104" s="177">
        <v>160</v>
      </c>
      <c r="IV104" s="591"/>
      <c r="IW104" s="178"/>
      <c r="IX104" s="177">
        <v>160</v>
      </c>
      <c r="IY104" s="591"/>
      <c r="IZ104" s="178"/>
      <c r="JA104" s="177">
        <v>160</v>
      </c>
      <c r="JB104" s="591"/>
      <c r="JC104" s="178"/>
      <c r="JD104" s="177">
        <v>160</v>
      </c>
      <c r="JE104" s="591"/>
      <c r="JF104" s="178"/>
      <c r="JG104" s="177">
        <v>160</v>
      </c>
      <c r="JH104" s="591"/>
      <c r="JI104" s="178"/>
      <c r="JJ104" s="177">
        <v>160</v>
      </c>
      <c r="JK104" s="591"/>
      <c r="JL104" s="178"/>
      <c r="JM104" s="282">
        <f t="shared" si="103"/>
        <v>0</v>
      </c>
      <c r="JN104" s="283">
        <f t="shared" si="104"/>
        <v>0</v>
      </c>
      <c r="JO104" s="284">
        <f t="shared" si="105"/>
        <v>0</v>
      </c>
      <c r="JP104" s="285">
        <f t="shared" si="106"/>
        <v>0</v>
      </c>
      <c r="JQ104" s="23"/>
      <c r="JR104" s="23"/>
      <c r="JS104" s="177">
        <v>160</v>
      </c>
      <c r="JT104" s="591"/>
      <c r="JU104" s="178"/>
      <c r="JV104" s="177">
        <v>160</v>
      </c>
      <c r="JW104" s="591"/>
      <c r="JX104" s="178"/>
      <c r="JY104" s="177">
        <v>160</v>
      </c>
      <c r="JZ104" s="591"/>
      <c r="KA104" s="178"/>
      <c r="KB104" s="177">
        <v>160</v>
      </c>
      <c r="KC104" s="591"/>
      <c r="KD104" s="178"/>
      <c r="KE104" s="177">
        <v>160</v>
      </c>
      <c r="KF104" s="591"/>
      <c r="KG104" s="178"/>
      <c r="KH104" s="177">
        <v>160</v>
      </c>
      <c r="KI104" s="591"/>
      <c r="KJ104" s="178"/>
      <c r="KK104" s="177">
        <v>160</v>
      </c>
      <c r="KL104" s="591"/>
      <c r="KM104" s="178"/>
      <c r="KN104" s="177">
        <v>160</v>
      </c>
      <c r="KO104" s="591"/>
      <c r="KP104" s="178"/>
      <c r="KQ104" s="282">
        <f t="shared" si="107"/>
        <v>0</v>
      </c>
      <c r="KR104" s="283">
        <f t="shared" si="108"/>
        <v>0</v>
      </c>
      <c r="KS104" s="284">
        <f t="shared" si="109"/>
        <v>0</v>
      </c>
      <c r="KT104" s="285">
        <f t="shared" si="110"/>
        <v>0</v>
      </c>
      <c r="KU104" s="23"/>
      <c r="KV104" s="23"/>
      <c r="KW104" s="589" t="s">
        <v>300</v>
      </c>
      <c r="KX104" s="595">
        <v>160</v>
      </c>
      <c r="KY104" s="591"/>
      <c r="KZ104" s="178"/>
      <c r="LA104" s="282">
        <f t="shared" si="111"/>
        <v>0</v>
      </c>
      <c r="LB104" s="285">
        <f t="shared" si="117"/>
        <v>0</v>
      </c>
      <c r="LC104" s="284">
        <f t="shared" si="112"/>
        <v>0</v>
      </c>
      <c r="LD104" s="285">
        <f t="shared" si="118"/>
        <v>0</v>
      </c>
      <c r="LE104" s="592"/>
      <c r="LF104" s="23"/>
      <c r="LG104" s="23"/>
      <c r="LH104" s="278">
        <f t="shared" si="119"/>
        <v>0</v>
      </c>
      <c r="LI104" s="279">
        <f t="shared" si="120"/>
        <v>0</v>
      </c>
      <c r="LJ104" s="284">
        <f t="shared" si="121"/>
        <v>0</v>
      </c>
      <c r="LK104" s="285">
        <f t="shared" si="122"/>
        <v>0</v>
      </c>
      <c r="LL104" s="280">
        <f t="shared" si="123"/>
        <v>0</v>
      </c>
      <c r="LM104" s="281">
        <f t="shared" si="124"/>
        <v>0</v>
      </c>
      <c r="LN104" s="284">
        <f t="shared" si="125"/>
        <v>0</v>
      </c>
      <c r="LO104" s="283">
        <f t="shared" si="126"/>
        <v>0</v>
      </c>
      <c r="LP104" s="420">
        <f t="shared" si="113"/>
        <v>0</v>
      </c>
      <c r="LQ104" s="382">
        <f t="shared" si="114"/>
        <v>0</v>
      </c>
      <c r="LR104" s="423" t="s">
        <v>343</v>
      </c>
      <c r="LS104" s="387" t="s">
        <v>343</v>
      </c>
      <c r="LT104" s="420">
        <f t="shared" si="115"/>
        <v>0</v>
      </c>
      <c r="LU104" s="382">
        <f t="shared" si="116"/>
        <v>0</v>
      </c>
      <c r="LX104" s="23"/>
    </row>
    <row r="105" spans="1:342" s="26" customFormat="1" ht="16.5" customHeight="1" x14ac:dyDescent="0.25">
      <c r="B105" s="121" t="s">
        <v>59</v>
      </c>
      <c r="C105" s="1064"/>
      <c r="D105" s="1065"/>
      <c r="E105" s="327"/>
      <c r="F105" s="328"/>
      <c r="G105" s="329"/>
      <c r="H105" s="125"/>
      <c r="I105" s="115">
        <f>INT(ROUND(F105,2)*(IF(RIGHT(G105,1)="*",data!$J$3*H105+(IF(H105&gt;0, data!$K$3,0)),(IF(G105&gt;0,data!$J$3*RIGHT(G105,5)+data!$K$3,0)))))</f>
        <v>0</v>
      </c>
      <c r="J105" s="115">
        <f>IF(E105&gt;0,I105*E105,0)</f>
        <v>0</v>
      </c>
      <c r="K105" s="323"/>
      <c r="L105" s="322"/>
      <c r="M105" s="115">
        <f>INT(ROUND(F105,2)*(IF(J105&gt;0,(IF(K105="ano",data!$J$6,0)),0)))</f>
        <v>0</v>
      </c>
      <c r="N105" s="117">
        <f>IF(L105&gt;E105,M105*E105,M105*L105)</f>
        <v>0</v>
      </c>
      <c r="O105" s="126">
        <f>J105+N105</f>
        <v>0</v>
      </c>
      <c r="Q105" s="119" t="str">
        <f t="shared" si="63"/>
        <v/>
      </c>
      <c r="R105" s="120" t="s">
        <v>343</v>
      </c>
      <c r="S105" s="391" t="str">
        <f t="shared" si="64"/>
        <v/>
      </c>
      <c r="T105" s="26">
        <f>IF(O105&gt;0,IF(ISTEXT(C105)=TRUE,0,1),0)</f>
        <v>0</v>
      </c>
      <c r="U105" s="26">
        <f>IF(H105&gt;0,IF(RIGHT(G105,1)="*",0,1),0)</f>
        <v>0</v>
      </c>
      <c r="V105" s="26">
        <f>IF(OR(G105=data!$I$18,G105=data!$I$19,G105=data!$I$20,G105=data!$I$21,G105=data!$I$22,G105=data!$I$23,G105=data!$I$24,G105=data!$I$25,G105=data!$I$26,G105=data!$I$27,G105=data!$I$28,G105=data!$I$29,G105=data!$I$30,G105=data!$I$31,G105=data!$I$32,G105=data!$I$33,G105=data!$I$34,G105=data!$I$35,G105=data!$I$36,G105=data!$I$37,G105=data!$I$38,G105=data!$I$39,G105=data!$I$40,G105=data!$I$41,G105=data!$I$42,G105=data!$I$43,G105=data!$I$44),1,0)</f>
        <v>0</v>
      </c>
      <c r="X105" s="179" t="s">
        <v>300</v>
      </c>
      <c r="Y105" s="10"/>
      <c r="Z105" s="10"/>
      <c r="AA105" s="171">
        <v>160</v>
      </c>
      <c r="AB105" s="336"/>
      <c r="AC105" s="227"/>
      <c r="AD105" s="171">
        <v>160</v>
      </c>
      <c r="AE105" s="336"/>
      <c r="AF105" s="227"/>
      <c r="AG105" s="171">
        <v>160</v>
      </c>
      <c r="AH105" s="336"/>
      <c r="AI105" s="227"/>
      <c r="AJ105" s="171">
        <v>160</v>
      </c>
      <c r="AK105" s="336"/>
      <c r="AL105" s="227"/>
      <c r="AM105" s="171">
        <v>160</v>
      </c>
      <c r="AN105" s="336"/>
      <c r="AO105" s="227"/>
      <c r="AP105" s="171">
        <v>160</v>
      </c>
      <c r="AQ105" s="336"/>
      <c r="AR105" s="227"/>
      <c r="AS105" s="171">
        <v>160</v>
      </c>
      <c r="AT105" s="336"/>
      <c r="AU105" s="227"/>
      <c r="AV105" s="171">
        <v>160</v>
      </c>
      <c r="AW105" s="336"/>
      <c r="AX105" s="227"/>
      <c r="AY105" s="171">
        <v>160</v>
      </c>
      <c r="AZ105" s="336"/>
      <c r="BA105" s="227"/>
      <c r="BB105" s="171">
        <v>160</v>
      </c>
      <c r="BC105" s="336"/>
      <c r="BD105" s="227"/>
      <c r="BE105" s="171">
        <v>160</v>
      </c>
      <c r="BF105" s="336"/>
      <c r="BG105" s="227"/>
      <c r="BH105" s="171">
        <v>160</v>
      </c>
      <c r="BI105" s="336"/>
      <c r="BJ105" s="227"/>
      <c r="BK105" s="374">
        <f t="shared" si="75"/>
        <v>0</v>
      </c>
      <c r="BL105" s="285">
        <f t="shared" si="76"/>
        <v>0</v>
      </c>
      <c r="BM105" s="284">
        <f t="shared" si="77"/>
        <v>0</v>
      </c>
      <c r="BN105" s="285">
        <f t="shared" si="78"/>
        <v>0</v>
      </c>
      <c r="BO105" s="4"/>
      <c r="BP105" s="4"/>
      <c r="BQ105" s="167">
        <v>160</v>
      </c>
      <c r="BR105" s="335"/>
      <c r="BS105" s="180"/>
      <c r="BT105" s="167">
        <v>160</v>
      </c>
      <c r="BU105" s="335"/>
      <c r="BV105" s="180"/>
      <c r="BW105" s="167">
        <v>160</v>
      </c>
      <c r="BX105" s="335"/>
      <c r="BY105" s="180"/>
      <c r="BZ105" s="167">
        <v>160</v>
      </c>
      <c r="CA105" s="335"/>
      <c r="CB105" s="180"/>
      <c r="CC105" s="167">
        <v>160</v>
      </c>
      <c r="CD105" s="335"/>
      <c r="CE105" s="180"/>
      <c r="CF105" s="167">
        <v>160</v>
      </c>
      <c r="CG105" s="335"/>
      <c r="CH105" s="180"/>
      <c r="CI105" s="167">
        <v>160</v>
      </c>
      <c r="CJ105" s="335"/>
      <c r="CK105" s="180"/>
      <c r="CL105" s="167">
        <v>160</v>
      </c>
      <c r="CM105" s="335"/>
      <c r="CN105" s="180"/>
      <c r="CO105" s="282">
        <f t="shared" si="79"/>
        <v>0</v>
      </c>
      <c r="CP105" s="283">
        <f t="shared" si="80"/>
        <v>0</v>
      </c>
      <c r="CQ105" s="284">
        <f t="shared" si="81"/>
        <v>0</v>
      </c>
      <c r="CR105" s="285">
        <f t="shared" si="82"/>
        <v>0</v>
      </c>
      <c r="CS105" s="4"/>
      <c r="CT105" s="4"/>
      <c r="CU105" s="167">
        <v>160</v>
      </c>
      <c r="CV105" s="335"/>
      <c r="CW105" s="180"/>
      <c r="CX105" s="167">
        <v>160</v>
      </c>
      <c r="CY105" s="335"/>
      <c r="CZ105" s="180"/>
      <c r="DA105" s="167">
        <v>160</v>
      </c>
      <c r="DB105" s="335"/>
      <c r="DC105" s="180"/>
      <c r="DD105" s="167">
        <v>160</v>
      </c>
      <c r="DE105" s="335"/>
      <c r="DF105" s="180"/>
      <c r="DG105" s="167">
        <v>160</v>
      </c>
      <c r="DH105" s="335"/>
      <c r="DI105" s="180"/>
      <c r="DJ105" s="167">
        <v>160</v>
      </c>
      <c r="DK105" s="335"/>
      <c r="DL105" s="180"/>
      <c r="DM105" s="167">
        <v>160</v>
      </c>
      <c r="DN105" s="335"/>
      <c r="DO105" s="180"/>
      <c r="DP105" s="167">
        <v>160</v>
      </c>
      <c r="DQ105" s="335"/>
      <c r="DR105" s="180"/>
      <c r="DS105" s="282">
        <f t="shared" si="83"/>
        <v>0</v>
      </c>
      <c r="DT105" s="283">
        <f t="shared" si="84"/>
        <v>0</v>
      </c>
      <c r="DU105" s="284">
        <f t="shared" si="85"/>
        <v>0</v>
      </c>
      <c r="DV105" s="285">
        <f t="shared" si="86"/>
        <v>0</v>
      </c>
      <c r="DW105" s="4"/>
      <c r="DX105" s="4"/>
      <c r="DY105" s="167">
        <v>160</v>
      </c>
      <c r="DZ105" s="335"/>
      <c r="EA105" s="180"/>
      <c r="EB105" s="167">
        <v>160</v>
      </c>
      <c r="EC105" s="335"/>
      <c r="ED105" s="180"/>
      <c r="EE105" s="167">
        <v>160</v>
      </c>
      <c r="EF105" s="335"/>
      <c r="EG105" s="180"/>
      <c r="EH105" s="167">
        <v>160</v>
      </c>
      <c r="EI105" s="335"/>
      <c r="EJ105" s="180"/>
      <c r="EK105" s="167">
        <v>160</v>
      </c>
      <c r="EL105" s="335"/>
      <c r="EM105" s="180"/>
      <c r="EN105" s="167">
        <v>160</v>
      </c>
      <c r="EO105" s="335"/>
      <c r="EP105" s="180"/>
      <c r="EQ105" s="167">
        <v>160</v>
      </c>
      <c r="ER105" s="335"/>
      <c r="ES105" s="180"/>
      <c r="ET105" s="167">
        <v>160</v>
      </c>
      <c r="EU105" s="335"/>
      <c r="EV105" s="180"/>
      <c r="EW105" s="282">
        <f t="shared" si="87"/>
        <v>0</v>
      </c>
      <c r="EX105" s="283">
        <f t="shared" si="88"/>
        <v>0</v>
      </c>
      <c r="EY105" s="284">
        <f t="shared" si="89"/>
        <v>0</v>
      </c>
      <c r="EZ105" s="285">
        <f t="shared" si="90"/>
        <v>0</v>
      </c>
      <c r="FA105" s="4"/>
      <c r="FB105" s="4"/>
      <c r="FC105" s="167">
        <v>160</v>
      </c>
      <c r="FD105" s="335"/>
      <c r="FE105" s="180"/>
      <c r="FF105" s="167">
        <v>160</v>
      </c>
      <c r="FG105" s="335"/>
      <c r="FH105" s="180"/>
      <c r="FI105" s="167">
        <v>160</v>
      </c>
      <c r="FJ105" s="335"/>
      <c r="FK105" s="180"/>
      <c r="FL105" s="167">
        <v>160</v>
      </c>
      <c r="FM105" s="335"/>
      <c r="FN105" s="180"/>
      <c r="FO105" s="167">
        <v>160</v>
      </c>
      <c r="FP105" s="335"/>
      <c r="FQ105" s="180"/>
      <c r="FR105" s="167">
        <v>160</v>
      </c>
      <c r="FS105" s="335"/>
      <c r="FT105" s="180"/>
      <c r="FU105" s="167">
        <v>160</v>
      </c>
      <c r="FV105" s="335"/>
      <c r="FW105" s="180"/>
      <c r="FX105" s="167">
        <v>160</v>
      </c>
      <c r="FY105" s="335"/>
      <c r="FZ105" s="180"/>
      <c r="GA105" s="282">
        <f t="shared" si="91"/>
        <v>0</v>
      </c>
      <c r="GB105" s="283">
        <f t="shared" si="92"/>
        <v>0</v>
      </c>
      <c r="GC105" s="284">
        <f t="shared" si="93"/>
        <v>0</v>
      </c>
      <c r="GD105" s="285">
        <f t="shared" si="94"/>
        <v>0</v>
      </c>
      <c r="GE105" s="4"/>
      <c r="GF105" s="4"/>
      <c r="GG105" s="167">
        <v>160</v>
      </c>
      <c r="GH105" s="335"/>
      <c r="GI105" s="180"/>
      <c r="GJ105" s="167">
        <v>160</v>
      </c>
      <c r="GK105" s="335"/>
      <c r="GL105" s="180"/>
      <c r="GM105" s="167">
        <v>160</v>
      </c>
      <c r="GN105" s="335"/>
      <c r="GO105" s="180"/>
      <c r="GP105" s="167">
        <v>160</v>
      </c>
      <c r="GQ105" s="335"/>
      <c r="GR105" s="180"/>
      <c r="GS105" s="167">
        <v>160</v>
      </c>
      <c r="GT105" s="335"/>
      <c r="GU105" s="180"/>
      <c r="GV105" s="167">
        <v>160</v>
      </c>
      <c r="GW105" s="335"/>
      <c r="GX105" s="180"/>
      <c r="GY105" s="167">
        <v>160</v>
      </c>
      <c r="GZ105" s="335"/>
      <c r="HA105" s="180"/>
      <c r="HB105" s="167">
        <v>160</v>
      </c>
      <c r="HC105" s="335"/>
      <c r="HD105" s="180"/>
      <c r="HE105" s="282">
        <f t="shared" si="95"/>
        <v>0</v>
      </c>
      <c r="HF105" s="283">
        <f t="shared" si="96"/>
        <v>0</v>
      </c>
      <c r="HG105" s="284">
        <f t="shared" si="97"/>
        <v>0</v>
      </c>
      <c r="HH105" s="285">
        <f t="shared" si="98"/>
        <v>0</v>
      </c>
      <c r="HI105" s="4"/>
      <c r="HJ105" s="4"/>
      <c r="HK105" s="167">
        <v>160</v>
      </c>
      <c r="HL105" s="335"/>
      <c r="HM105" s="180"/>
      <c r="HN105" s="167">
        <v>160</v>
      </c>
      <c r="HO105" s="335"/>
      <c r="HP105" s="180"/>
      <c r="HQ105" s="167">
        <v>160</v>
      </c>
      <c r="HR105" s="335"/>
      <c r="HS105" s="180"/>
      <c r="HT105" s="167">
        <v>160</v>
      </c>
      <c r="HU105" s="335"/>
      <c r="HV105" s="180"/>
      <c r="HW105" s="167">
        <v>160</v>
      </c>
      <c r="HX105" s="335"/>
      <c r="HY105" s="180"/>
      <c r="HZ105" s="167">
        <v>160</v>
      </c>
      <c r="IA105" s="335"/>
      <c r="IB105" s="180"/>
      <c r="IC105" s="167">
        <v>160</v>
      </c>
      <c r="ID105" s="335"/>
      <c r="IE105" s="180"/>
      <c r="IF105" s="167">
        <v>160</v>
      </c>
      <c r="IG105" s="335"/>
      <c r="IH105" s="180"/>
      <c r="II105" s="282">
        <f t="shared" si="99"/>
        <v>0</v>
      </c>
      <c r="IJ105" s="283">
        <f t="shared" si="100"/>
        <v>0</v>
      </c>
      <c r="IK105" s="284">
        <f t="shared" si="101"/>
        <v>0</v>
      </c>
      <c r="IL105" s="285">
        <f t="shared" si="102"/>
        <v>0</v>
      </c>
      <c r="IM105" s="4"/>
      <c r="IN105" s="4"/>
      <c r="IO105" s="167">
        <v>160</v>
      </c>
      <c r="IP105" s="335"/>
      <c r="IQ105" s="180"/>
      <c r="IR105" s="167">
        <v>160</v>
      </c>
      <c r="IS105" s="335"/>
      <c r="IT105" s="180"/>
      <c r="IU105" s="167">
        <v>160</v>
      </c>
      <c r="IV105" s="335"/>
      <c r="IW105" s="180"/>
      <c r="IX105" s="167">
        <v>160</v>
      </c>
      <c r="IY105" s="335"/>
      <c r="IZ105" s="180"/>
      <c r="JA105" s="167">
        <v>160</v>
      </c>
      <c r="JB105" s="335"/>
      <c r="JC105" s="180"/>
      <c r="JD105" s="167">
        <v>160</v>
      </c>
      <c r="JE105" s="335"/>
      <c r="JF105" s="180"/>
      <c r="JG105" s="167">
        <v>160</v>
      </c>
      <c r="JH105" s="335"/>
      <c r="JI105" s="180"/>
      <c r="JJ105" s="167">
        <v>160</v>
      </c>
      <c r="JK105" s="335"/>
      <c r="JL105" s="180"/>
      <c r="JM105" s="282">
        <f t="shared" si="103"/>
        <v>0</v>
      </c>
      <c r="JN105" s="283">
        <f t="shared" si="104"/>
        <v>0</v>
      </c>
      <c r="JO105" s="284">
        <f t="shared" si="105"/>
        <v>0</v>
      </c>
      <c r="JP105" s="285">
        <f t="shared" si="106"/>
        <v>0</v>
      </c>
      <c r="JQ105" s="4"/>
      <c r="JR105" s="4"/>
      <c r="JS105" s="167">
        <v>160</v>
      </c>
      <c r="JT105" s="335"/>
      <c r="JU105" s="180"/>
      <c r="JV105" s="167">
        <v>160</v>
      </c>
      <c r="JW105" s="335"/>
      <c r="JX105" s="180"/>
      <c r="JY105" s="167">
        <v>160</v>
      </c>
      <c r="JZ105" s="335"/>
      <c r="KA105" s="180"/>
      <c r="KB105" s="167">
        <v>160</v>
      </c>
      <c r="KC105" s="335"/>
      <c r="KD105" s="180"/>
      <c r="KE105" s="167">
        <v>160</v>
      </c>
      <c r="KF105" s="335"/>
      <c r="KG105" s="180"/>
      <c r="KH105" s="167">
        <v>160</v>
      </c>
      <c r="KI105" s="335"/>
      <c r="KJ105" s="180"/>
      <c r="KK105" s="167">
        <v>160</v>
      </c>
      <c r="KL105" s="335"/>
      <c r="KM105" s="180"/>
      <c r="KN105" s="167">
        <v>160</v>
      </c>
      <c r="KO105" s="335"/>
      <c r="KP105" s="180"/>
      <c r="KQ105" s="282">
        <f t="shared" si="107"/>
        <v>0</v>
      </c>
      <c r="KR105" s="283">
        <f t="shared" si="108"/>
        <v>0</v>
      </c>
      <c r="KS105" s="284">
        <f t="shared" si="109"/>
        <v>0</v>
      </c>
      <c r="KT105" s="285">
        <f t="shared" si="110"/>
        <v>0</v>
      </c>
      <c r="KU105" s="4"/>
      <c r="KV105" s="4"/>
      <c r="KW105" s="287" t="s">
        <v>300</v>
      </c>
      <c r="KX105" s="365">
        <v>160</v>
      </c>
      <c r="KY105" s="335"/>
      <c r="KZ105" s="180"/>
      <c r="LA105" s="282">
        <f t="shared" si="111"/>
        <v>0</v>
      </c>
      <c r="LB105" s="285">
        <f t="shared" si="117"/>
        <v>0</v>
      </c>
      <c r="LC105" s="284">
        <f t="shared" si="112"/>
        <v>0</v>
      </c>
      <c r="LD105" s="285">
        <f t="shared" si="118"/>
        <v>0</v>
      </c>
      <c r="LE105" s="297"/>
      <c r="LF105" s="4"/>
      <c r="LG105" s="4"/>
      <c r="LH105" s="278">
        <f t="shared" si="119"/>
        <v>0</v>
      </c>
      <c r="LI105" s="279">
        <f t="shared" si="120"/>
        <v>0</v>
      </c>
      <c r="LJ105" s="284">
        <f t="shared" si="121"/>
        <v>0</v>
      </c>
      <c r="LK105" s="285">
        <f t="shared" si="122"/>
        <v>0</v>
      </c>
      <c r="LL105" s="280">
        <f t="shared" si="123"/>
        <v>0</v>
      </c>
      <c r="LM105" s="281">
        <f t="shared" si="124"/>
        <v>0</v>
      </c>
      <c r="LN105" s="284">
        <f t="shared" si="125"/>
        <v>0</v>
      </c>
      <c r="LO105" s="283">
        <f t="shared" si="126"/>
        <v>0</v>
      </c>
      <c r="LP105" s="420">
        <f t="shared" si="113"/>
        <v>0</v>
      </c>
      <c r="LQ105" s="382">
        <f t="shared" si="114"/>
        <v>0</v>
      </c>
      <c r="LR105" s="423" t="s">
        <v>343</v>
      </c>
      <c r="LS105" s="387" t="s">
        <v>343</v>
      </c>
      <c r="LT105" s="420">
        <f t="shared" si="115"/>
        <v>0</v>
      </c>
      <c r="LU105" s="382">
        <f t="shared" si="116"/>
        <v>0</v>
      </c>
      <c r="LX105" s="4"/>
    </row>
    <row r="106" spans="1:342" s="26" customFormat="1" ht="15" hidden="1" customHeight="1" x14ac:dyDescent="0.25">
      <c r="B106" s="121"/>
      <c r="C106" s="1062"/>
      <c r="D106" s="1063"/>
      <c r="E106" s="610"/>
      <c r="F106" s="611"/>
      <c r="G106" s="612"/>
      <c r="H106" s="122"/>
      <c r="I106" s="115">
        <f>INT(ROUND(F106,2)*(IF(RIGHT(G106,1)="*",data!$J$3*H106+(IF(H106&gt;0, data!$K$3,0)),(IF(G106&gt;0,data!$J$3*RIGHT(G106,5)+data!$K$3,0)))))</f>
        <v>0</v>
      </c>
      <c r="J106" s="115"/>
      <c r="K106" s="554"/>
      <c r="L106" s="553"/>
      <c r="M106" s="115">
        <f>INT(ROUND(F106,2)*(IF(J106&gt;0,(IF(K106="ano",data!$J$6,0)),0)))</f>
        <v>0</v>
      </c>
      <c r="N106" s="117"/>
      <c r="O106" s="126"/>
      <c r="Q106" s="119" t="str">
        <f t="shared" si="63"/>
        <v/>
      </c>
      <c r="R106" s="120" t="s">
        <v>343</v>
      </c>
      <c r="S106" s="391" t="str">
        <f t="shared" si="64"/>
        <v/>
      </c>
      <c r="V106" s="26">
        <f>IF(OR(G106=data!$I$18,G106=data!$I$19,G106=data!$I$20,G106=data!$I$21,G106=data!$I$22,G106=data!$I$23,G106=data!$I$24,G106=data!$I$25,G106=data!$I$26,G106=data!$I$27,G106=data!$I$28,G106=data!$I$29,G106=data!$I$30,G106=data!$I$31,G106=data!$I$32,G106=data!$I$33,G106=data!$I$34,G106=data!$I$35,G106=data!$I$36,G106=data!$I$37,G106=data!$I$38,G106=data!$I$39,G106=data!$I$40,G106=data!$I$41,G106=data!$I$42,G106=data!$I$43,G106=data!$I$44),1,0)</f>
        <v>0</v>
      </c>
      <c r="X106" s="176" t="s">
        <v>300</v>
      </c>
      <c r="Y106" s="10"/>
      <c r="Z106" s="10"/>
      <c r="AA106" s="578">
        <v>160</v>
      </c>
      <c r="AB106" s="579"/>
      <c r="AC106" s="580"/>
      <c r="AD106" s="578">
        <v>160</v>
      </c>
      <c r="AE106" s="579"/>
      <c r="AF106" s="580"/>
      <c r="AG106" s="578">
        <v>160</v>
      </c>
      <c r="AH106" s="579"/>
      <c r="AI106" s="580"/>
      <c r="AJ106" s="578">
        <v>160</v>
      </c>
      <c r="AK106" s="579"/>
      <c r="AL106" s="580"/>
      <c r="AM106" s="578">
        <v>160</v>
      </c>
      <c r="AN106" s="579"/>
      <c r="AO106" s="580"/>
      <c r="AP106" s="578">
        <v>160</v>
      </c>
      <c r="AQ106" s="579"/>
      <c r="AR106" s="580"/>
      <c r="AS106" s="578">
        <v>160</v>
      </c>
      <c r="AT106" s="579"/>
      <c r="AU106" s="580"/>
      <c r="AV106" s="578">
        <v>160</v>
      </c>
      <c r="AW106" s="579"/>
      <c r="AX106" s="580"/>
      <c r="AY106" s="578">
        <v>160</v>
      </c>
      <c r="AZ106" s="579"/>
      <c r="BA106" s="580"/>
      <c r="BB106" s="578">
        <v>160</v>
      </c>
      <c r="BC106" s="579"/>
      <c r="BD106" s="580"/>
      <c r="BE106" s="578">
        <v>160</v>
      </c>
      <c r="BF106" s="579"/>
      <c r="BG106" s="580"/>
      <c r="BH106" s="578">
        <v>160</v>
      </c>
      <c r="BI106" s="579"/>
      <c r="BJ106" s="580"/>
      <c r="BK106" s="374">
        <f t="shared" si="75"/>
        <v>0</v>
      </c>
      <c r="BL106" s="285">
        <f t="shared" si="76"/>
        <v>0</v>
      </c>
      <c r="BM106" s="284">
        <f t="shared" si="77"/>
        <v>0</v>
      </c>
      <c r="BN106" s="285">
        <f t="shared" si="78"/>
        <v>0</v>
      </c>
      <c r="BO106" s="4"/>
      <c r="BP106" s="4"/>
      <c r="BQ106" s="177">
        <v>160</v>
      </c>
      <c r="BR106" s="591"/>
      <c r="BS106" s="178"/>
      <c r="BT106" s="177">
        <v>160</v>
      </c>
      <c r="BU106" s="591"/>
      <c r="BV106" s="178"/>
      <c r="BW106" s="177">
        <v>160</v>
      </c>
      <c r="BX106" s="591"/>
      <c r="BY106" s="178"/>
      <c r="BZ106" s="177">
        <v>160</v>
      </c>
      <c r="CA106" s="591"/>
      <c r="CB106" s="178"/>
      <c r="CC106" s="177">
        <v>160</v>
      </c>
      <c r="CD106" s="591"/>
      <c r="CE106" s="178"/>
      <c r="CF106" s="177">
        <v>160</v>
      </c>
      <c r="CG106" s="591"/>
      <c r="CH106" s="178"/>
      <c r="CI106" s="177">
        <v>160</v>
      </c>
      <c r="CJ106" s="591"/>
      <c r="CK106" s="178"/>
      <c r="CL106" s="177">
        <v>160</v>
      </c>
      <c r="CM106" s="591"/>
      <c r="CN106" s="178"/>
      <c r="CO106" s="282">
        <f t="shared" si="79"/>
        <v>0</v>
      </c>
      <c r="CP106" s="283">
        <f t="shared" si="80"/>
        <v>0</v>
      </c>
      <c r="CQ106" s="284">
        <f t="shared" si="81"/>
        <v>0</v>
      </c>
      <c r="CR106" s="285">
        <f t="shared" si="82"/>
        <v>0</v>
      </c>
      <c r="CS106" s="4"/>
      <c r="CT106" s="4"/>
      <c r="CU106" s="177">
        <v>160</v>
      </c>
      <c r="CV106" s="591"/>
      <c r="CW106" s="178"/>
      <c r="CX106" s="177">
        <v>160</v>
      </c>
      <c r="CY106" s="591"/>
      <c r="CZ106" s="178"/>
      <c r="DA106" s="177">
        <v>160</v>
      </c>
      <c r="DB106" s="591"/>
      <c r="DC106" s="178"/>
      <c r="DD106" s="177">
        <v>160</v>
      </c>
      <c r="DE106" s="591"/>
      <c r="DF106" s="178"/>
      <c r="DG106" s="177">
        <v>160</v>
      </c>
      <c r="DH106" s="591"/>
      <c r="DI106" s="178"/>
      <c r="DJ106" s="177">
        <v>160</v>
      </c>
      <c r="DK106" s="591"/>
      <c r="DL106" s="178"/>
      <c r="DM106" s="177">
        <v>160</v>
      </c>
      <c r="DN106" s="591"/>
      <c r="DO106" s="178"/>
      <c r="DP106" s="177">
        <v>160</v>
      </c>
      <c r="DQ106" s="591"/>
      <c r="DR106" s="178"/>
      <c r="DS106" s="282">
        <f t="shared" si="83"/>
        <v>0</v>
      </c>
      <c r="DT106" s="283">
        <f t="shared" si="84"/>
        <v>0</v>
      </c>
      <c r="DU106" s="284">
        <f t="shared" si="85"/>
        <v>0</v>
      </c>
      <c r="DV106" s="285">
        <f t="shared" si="86"/>
        <v>0</v>
      </c>
      <c r="DW106" s="4"/>
      <c r="DX106" s="4"/>
      <c r="DY106" s="177">
        <v>160</v>
      </c>
      <c r="DZ106" s="591"/>
      <c r="EA106" s="178"/>
      <c r="EB106" s="177">
        <v>160</v>
      </c>
      <c r="EC106" s="591"/>
      <c r="ED106" s="178"/>
      <c r="EE106" s="177">
        <v>160</v>
      </c>
      <c r="EF106" s="591"/>
      <c r="EG106" s="178"/>
      <c r="EH106" s="177">
        <v>160</v>
      </c>
      <c r="EI106" s="591"/>
      <c r="EJ106" s="178"/>
      <c r="EK106" s="177">
        <v>160</v>
      </c>
      <c r="EL106" s="591"/>
      <c r="EM106" s="178"/>
      <c r="EN106" s="177">
        <v>160</v>
      </c>
      <c r="EO106" s="591"/>
      <c r="EP106" s="178"/>
      <c r="EQ106" s="177">
        <v>160</v>
      </c>
      <c r="ER106" s="591"/>
      <c r="ES106" s="178"/>
      <c r="ET106" s="177">
        <v>160</v>
      </c>
      <c r="EU106" s="591"/>
      <c r="EV106" s="178"/>
      <c r="EW106" s="282">
        <f t="shared" si="87"/>
        <v>0</v>
      </c>
      <c r="EX106" s="283">
        <f t="shared" si="88"/>
        <v>0</v>
      </c>
      <c r="EY106" s="284">
        <f t="shared" si="89"/>
        <v>0</v>
      </c>
      <c r="EZ106" s="285">
        <f t="shared" si="90"/>
        <v>0</v>
      </c>
      <c r="FA106" s="4"/>
      <c r="FB106" s="4"/>
      <c r="FC106" s="177">
        <v>160</v>
      </c>
      <c r="FD106" s="591"/>
      <c r="FE106" s="178"/>
      <c r="FF106" s="177">
        <v>160</v>
      </c>
      <c r="FG106" s="591"/>
      <c r="FH106" s="178"/>
      <c r="FI106" s="177">
        <v>160</v>
      </c>
      <c r="FJ106" s="591"/>
      <c r="FK106" s="178"/>
      <c r="FL106" s="177">
        <v>160</v>
      </c>
      <c r="FM106" s="591"/>
      <c r="FN106" s="178"/>
      <c r="FO106" s="177">
        <v>160</v>
      </c>
      <c r="FP106" s="591"/>
      <c r="FQ106" s="178"/>
      <c r="FR106" s="177">
        <v>160</v>
      </c>
      <c r="FS106" s="591"/>
      <c r="FT106" s="178"/>
      <c r="FU106" s="177">
        <v>160</v>
      </c>
      <c r="FV106" s="591"/>
      <c r="FW106" s="178"/>
      <c r="FX106" s="177">
        <v>160</v>
      </c>
      <c r="FY106" s="591"/>
      <c r="FZ106" s="178"/>
      <c r="GA106" s="282">
        <f t="shared" si="91"/>
        <v>0</v>
      </c>
      <c r="GB106" s="283">
        <f t="shared" si="92"/>
        <v>0</v>
      </c>
      <c r="GC106" s="284">
        <f t="shared" si="93"/>
        <v>0</v>
      </c>
      <c r="GD106" s="285">
        <f t="shared" si="94"/>
        <v>0</v>
      </c>
      <c r="GE106" s="4"/>
      <c r="GF106" s="4"/>
      <c r="GG106" s="177">
        <v>160</v>
      </c>
      <c r="GH106" s="591"/>
      <c r="GI106" s="178"/>
      <c r="GJ106" s="177">
        <v>160</v>
      </c>
      <c r="GK106" s="591"/>
      <c r="GL106" s="178"/>
      <c r="GM106" s="177">
        <v>160</v>
      </c>
      <c r="GN106" s="591"/>
      <c r="GO106" s="178"/>
      <c r="GP106" s="177">
        <v>160</v>
      </c>
      <c r="GQ106" s="591"/>
      <c r="GR106" s="178"/>
      <c r="GS106" s="177">
        <v>160</v>
      </c>
      <c r="GT106" s="591"/>
      <c r="GU106" s="178"/>
      <c r="GV106" s="177">
        <v>160</v>
      </c>
      <c r="GW106" s="591"/>
      <c r="GX106" s="178"/>
      <c r="GY106" s="177">
        <v>160</v>
      </c>
      <c r="GZ106" s="591"/>
      <c r="HA106" s="178"/>
      <c r="HB106" s="177">
        <v>160</v>
      </c>
      <c r="HC106" s="591"/>
      <c r="HD106" s="178"/>
      <c r="HE106" s="282">
        <f t="shared" si="95"/>
        <v>0</v>
      </c>
      <c r="HF106" s="283">
        <f t="shared" si="96"/>
        <v>0</v>
      </c>
      <c r="HG106" s="284">
        <f t="shared" si="97"/>
        <v>0</v>
      </c>
      <c r="HH106" s="285">
        <f t="shared" si="98"/>
        <v>0</v>
      </c>
      <c r="HI106" s="4"/>
      <c r="HJ106" s="4"/>
      <c r="HK106" s="177">
        <v>160</v>
      </c>
      <c r="HL106" s="591"/>
      <c r="HM106" s="178"/>
      <c r="HN106" s="177">
        <v>160</v>
      </c>
      <c r="HO106" s="591"/>
      <c r="HP106" s="178"/>
      <c r="HQ106" s="177">
        <v>160</v>
      </c>
      <c r="HR106" s="591"/>
      <c r="HS106" s="178"/>
      <c r="HT106" s="177">
        <v>160</v>
      </c>
      <c r="HU106" s="591"/>
      <c r="HV106" s="178"/>
      <c r="HW106" s="177">
        <v>160</v>
      </c>
      <c r="HX106" s="591"/>
      <c r="HY106" s="178"/>
      <c r="HZ106" s="177">
        <v>160</v>
      </c>
      <c r="IA106" s="591"/>
      <c r="IB106" s="178"/>
      <c r="IC106" s="177">
        <v>160</v>
      </c>
      <c r="ID106" s="591"/>
      <c r="IE106" s="178"/>
      <c r="IF106" s="177">
        <v>160</v>
      </c>
      <c r="IG106" s="591"/>
      <c r="IH106" s="178"/>
      <c r="II106" s="282">
        <f t="shared" si="99"/>
        <v>0</v>
      </c>
      <c r="IJ106" s="283">
        <f t="shared" si="100"/>
        <v>0</v>
      </c>
      <c r="IK106" s="284">
        <f t="shared" si="101"/>
        <v>0</v>
      </c>
      <c r="IL106" s="285">
        <f t="shared" si="102"/>
        <v>0</v>
      </c>
      <c r="IM106" s="4"/>
      <c r="IN106" s="4"/>
      <c r="IO106" s="177">
        <v>160</v>
      </c>
      <c r="IP106" s="591"/>
      <c r="IQ106" s="178"/>
      <c r="IR106" s="177">
        <v>160</v>
      </c>
      <c r="IS106" s="591"/>
      <c r="IT106" s="178"/>
      <c r="IU106" s="177">
        <v>160</v>
      </c>
      <c r="IV106" s="591"/>
      <c r="IW106" s="178"/>
      <c r="IX106" s="177">
        <v>160</v>
      </c>
      <c r="IY106" s="591"/>
      <c r="IZ106" s="178"/>
      <c r="JA106" s="177">
        <v>160</v>
      </c>
      <c r="JB106" s="591"/>
      <c r="JC106" s="178"/>
      <c r="JD106" s="177">
        <v>160</v>
      </c>
      <c r="JE106" s="591"/>
      <c r="JF106" s="178"/>
      <c r="JG106" s="177">
        <v>160</v>
      </c>
      <c r="JH106" s="591"/>
      <c r="JI106" s="178"/>
      <c r="JJ106" s="177">
        <v>160</v>
      </c>
      <c r="JK106" s="591"/>
      <c r="JL106" s="178"/>
      <c r="JM106" s="282">
        <f t="shared" si="103"/>
        <v>0</v>
      </c>
      <c r="JN106" s="283">
        <f t="shared" si="104"/>
        <v>0</v>
      </c>
      <c r="JO106" s="284">
        <f t="shared" si="105"/>
        <v>0</v>
      </c>
      <c r="JP106" s="285">
        <f t="shared" si="106"/>
        <v>0</v>
      </c>
      <c r="JQ106" s="4"/>
      <c r="JR106" s="4"/>
      <c r="JS106" s="177">
        <v>160</v>
      </c>
      <c r="JT106" s="591"/>
      <c r="JU106" s="178"/>
      <c r="JV106" s="177">
        <v>160</v>
      </c>
      <c r="JW106" s="591"/>
      <c r="JX106" s="178"/>
      <c r="JY106" s="177">
        <v>160</v>
      </c>
      <c r="JZ106" s="591"/>
      <c r="KA106" s="178"/>
      <c r="KB106" s="177">
        <v>160</v>
      </c>
      <c r="KC106" s="591"/>
      <c r="KD106" s="178"/>
      <c r="KE106" s="177">
        <v>160</v>
      </c>
      <c r="KF106" s="591"/>
      <c r="KG106" s="178"/>
      <c r="KH106" s="177">
        <v>160</v>
      </c>
      <c r="KI106" s="591"/>
      <c r="KJ106" s="178"/>
      <c r="KK106" s="177">
        <v>160</v>
      </c>
      <c r="KL106" s="591"/>
      <c r="KM106" s="178"/>
      <c r="KN106" s="177">
        <v>160</v>
      </c>
      <c r="KO106" s="591"/>
      <c r="KP106" s="178"/>
      <c r="KQ106" s="282">
        <f t="shared" si="107"/>
        <v>0</v>
      </c>
      <c r="KR106" s="283">
        <f t="shared" si="108"/>
        <v>0</v>
      </c>
      <c r="KS106" s="284">
        <f t="shared" si="109"/>
        <v>0</v>
      </c>
      <c r="KT106" s="285">
        <f t="shared" si="110"/>
        <v>0</v>
      </c>
      <c r="KU106" s="4"/>
      <c r="KV106" s="4"/>
      <c r="KW106" s="589" t="s">
        <v>300</v>
      </c>
      <c r="KX106" s="595">
        <v>160</v>
      </c>
      <c r="KY106" s="591"/>
      <c r="KZ106" s="178"/>
      <c r="LA106" s="282">
        <f t="shared" si="111"/>
        <v>0</v>
      </c>
      <c r="LB106" s="285">
        <f t="shared" si="117"/>
        <v>0</v>
      </c>
      <c r="LC106" s="284">
        <f t="shared" si="112"/>
        <v>0</v>
      </c>
      <c r="LD106" s="285">
        <f t="shared" si="118"/>
        <v>0</v>
      </c>
      <c r="LE106" s="592"/>
      <c r="LF106" s="4"/>
      <c r="LG106" s="4"/>
      <c r="LH106" s="278">
        <f t="shared" si="119"/>
        <v>0</v>
      </c>
      <c r="LI106" s="279">
        <f t="shared" si="120"/>
        <v>0</v>
      </c>
      <c r="LJ106" s="284">
        <f t="shared" si="121"/>
        <v>0</v>
      </c>
      <c r="LK106" s="285">
        <f t="shared" si="122"/>
        <v>0</v>
      </c>
      <c r="LL106" s="280">
        <f t="shared" si="123"/>
        <v>0</v>
      </c>
      <c r="LM106" s="281">
        <f t="shared" si="124"/>
        <v>0</v>
      </c>
      <c r="LN106" s="284">
        <f t="shared" si="125"/>
        <v>0</v>
      </c>
      <c r="LO106" s="283">
        <f t="shared" si="126"/>
        <v>0</v>
      </c>
      <c r="LP106" s="420">
        <f t="shared" si="113"/>
        <v>0</v>
      </c>
      <c r="LQ106" s="382">
        <f t="shared" si="114"/>
        <v>0</v>
      </c>
      <c r="LR106" s="423" t="s">
        <v>343</v>
      </c>
      <c r="LS106" s="387" t="s">
        <v>343</v>
      </c>
      <c r="LT106" s="420">
        <f t="shared" si="115"/>
        <v>0</v>
      </c>
      <c r="LU106" s="382">
        <f t="shared" si="116"/>
        <v>0</v>
      </c>
      <c r="LX106" s="4"/>
    </row>
    <row r="107" spans="1:342" s="26" customFormat="1" ht="16.5" customHeight="1" x14ac:dyDescent="0.25">
      <c r="B107" s="121" t="s">
        <v>264</v>
      </c>
      <c r="C107" s="1064"/>
      <c r="D107" s="1065"/>
      <c r="E107" s="327"/>
      <c r="F107" s="328"/>
      <c r="G107" s="329"/>
      <c r="H107" s="125"/>
      <c r="I107" s="115">
        <f>INT(ROUND(F107,2)*(IF(RIGHT(G107,1)="*",data!$J$3*H107+(IF(H107&gt;0, data!$K$3,0)),(IF(G107&gt;0,data!$J$3*RIGHT(G107,5)+data!$K$3,0)))))</f>
        <v>0</v>
      </c>
      <c r="J107" s="115">
        <f>IF(E107&gt;0,I107*E107,0)</f>
        <v>0</v>
      </c>
      <c r="K107" s="323"/>
      <c r="L107" s="322"/>
      <c r="M107" s="115">
        <f>INT(ROUND(F107,2)*(IF(J107&gt;0,(IF(K107="ano",data!$J$6,0)),0)))</f>
        <v>0</v>
      </c>
      <c r="N107" s="117">
        <f>IF(L107&gt;E107,M107*E107,M107*L107)</f>
        <v>0</v>
      </c>
      <c r="O107" s="126">
        <f>J107+N107</f>
        <v>0</v>
      </c>
      <c r="Q107" s="119" t="str">
        <f t="shared" si="63"/>
        <v/>
      </c>
      <c r="R107" s="120" t="s">
        <v>343</v>
      </c>
      <c r="S107" s="391" t="str">
        <f t="shared" si="64"/>
        <v/>
      </c>
      <c r="T107" s="26">
        <f>IF(O107&gt;0,IF(ISTEXT(C107)=TRUE,0,1),0)</f>
        <v>0</v>
      </c>
      <c r="U107" s="26">
        <f>IF(H107&gt;0,IF(RIGHT(G107,1)="*",0,1),0)</f>
        <v>0</v>
      </c>
      <c r="V107" s="26">
        <f>IF(OR(G107=data!$I$18,G107=data!$I$19,G107=data!$I$20,G107=data!$I$21,G107=data!$I$22,G107=data!$I$23,G107=data!$I$24,G107=data!$I$25,G107=data!$I$26,G107=data!$I$27,G107=data!$I$28,G107=data!$I$29,G107=data!$I$30,G107=data!$I$31,G107=data!$I$32,G107=data!$I$33,G107=data!$I$34,G107=data!$I$35,G107=data!$I$36,G107=data!$I$37,G107=data!$I$38,G107=data!$I$39,G107=data!$I$40,G107=data!$I$41,G107=data!$I$42,G107=data!$I$43,G107=data!$I$44),1,0)</f>
        <v>0</v>
      </c>
      <c r="X107" s="179" t="s">
        <v>300</v>
      </c>
      <c r="Y107" s="10"/>
      <c r="Z107" s="10"/>
      <c r="AA107" s="171">
        <v>160</v>
      </c>
      <c r="AB107" s="336"/>
      <c r="AC107" s="227"/>
      <c r="AD107" s="171">
        <v>160</v>
      </c>
      <c r="AE107" s="336"/>
      <c r="AF107" s="227"/>
      <c r="AG107" s="171">
        <v>160</v>
      </c>
      <c r="AH107" s="336"/>
      <c r="AI107" s="227"/>
      <c r="AJ107" s="171">
        <v>160</v>
      </c>
      <c r="AK107" s="336"/>
      <c r="AL107" s="227"/>
      <c r="AM107" s="171">
        <v>160</v>
      </c>
      <c r="AN107" s="336"/>
      <c r="AO107" s="227"/>
      <c r="AP107" s="171">
        <v>160</v>
      </c>
      <c r="AQ107" s="336"/>
      <c r="AR107" s="227"/>
      <c r="AS107" s="171">
        <v>160</v>
      </c>
      <c r="AT107" s="336"/>
      <c r="AU107" s="227"/>
      <c r="AV107" s="171">
        <v>160</v>
      </c>
      <c r="AW107" s="336"/>
      <c r="AX107" s="227"/>
      <c r="AY107" s="171">
        <v>160</v>
      </c>
      <c r="AZ107" s="336"/>
      <c r="BA107" s="227"/>
      <c r="BB107" s="171">
        <v>160</v>
      </c>
      <c r="BC107" s="336"/>
      <c r="BD107" s="227"/>
      <c r="BE107" s="171">
        <v>160</v>
      </c>
      <c r="BF107" s="336"/>
      <c r="BG107" s="227"/>
      <c r="BH107" s="171">
        <v>160</v>
      </c>
      <c r="BI107" s="336"/>
      <c r="BJ107" s="227"/>
      <c r="BK107" s="374">
        <f t="shared" si="75"/>
        <v>0</v>
      </c>
      <c r="BL107" s="285">
        <f t="shared" si="76"/>
        <v>0</v>
      </c>
      <c r="BM107" s="284">
        <f t="shared" si="77"/>
        <v>0</v>
      </c>
      <c r="BN107" s="285">
        <f t="shared" si="78"/>
        <v>0</v>
      </c>
      <c r="BO107" s="1"/>
      <c r="BP107" s="1"/>
      <c r="BQ107" s="167">
        <v>160</v>
      </c>
      <c r="BR107" s="335"/>
      <c r="BS107" s="180"/>
      <c r="BT107" s="167">
        <v>160</v>
      </c>
      <c r="BU107" s="335"/>
      <c r="BV107" s="180"/>
      <c r="BW107" s="167">
        <v>160</v>
      </c>
      <c r="BX107" s="335"/>
      <c r="BY107" s="180"/>
      <c r="BZ107" s="167">
        <v>160</v>
      </c>
      <c r="CA107" s="335"/>
      <c r="CB107" s="180"/>
      <c r="CC107" s="167">
        <v>160</v>
      </c>
      <c r="CD107" s="335"/>
      <c r="CE107" s="180"/>
      <c r="CF107" s="167">
        <v>160</v>
      </c>
      <c r="CG107" s="335"/>
      <c r="CH107" s="180"/>
      <c r="CI107" s="167">
        <v>160</v>
      </c>
      <c r="CJ107" s="335"/>
      <c r="CK107" s="180"/>
      <c r="CL107" s="167">
        <v>160</v>
      </c>
      <c r="CM107" s="335"/>
      <c r="CN107" s="180"/>
      <c r="CO107" s="282">
        <f t="shared" si="79"/>
        <v>0</v>
      </c>
      <c r="CP107" s="283">
        <f t="shared" si="80"/>
        <v>0</v>
      </c>
      <c r="CQ107" s="284">
        <f t="shared" si="81"/>
        <v>0</v>
      </c>
      <c r="CR107" s="285">
        <f t="shared" si="82"/>
        <v>0</v>
      </c>
      <c r="CS107" s="1"/>
      <c r="CT107" s="1"/>
      <c r="CU107" s="167">
        <v>160</v>
      </c>
      <c r="CV107" s="335"/>
      <c r="CW107" s="180"/>
      <c r="CX107" s="167">
        <v>160</v>
      </c>
      <c r="CY107" s="335"/>
      <c r="CZ107" s="180"/>
      <c r="DA107" s="167">
        <v>160</v>
      </c>
      <c r="DB107" s="335"/>
      <c r="DC107" s="180"/>
      <c r="DD107" s="167">
        <v>160</v>
      </c>
      <c r="DE107" s="335"/>
      <c r="DF107" s="180"/>
      <c r="DG107" s="167">
        <v>160</v>
      </c>
      <c r="DH107" s="335"/>
      <c r="DI107" s="180"/>
      <c r="DJ107" s="167">
        <v>160</v>
      </c>
      <c r="DK107" s="335"/>
      <c r="DL107" s="180"/>
      <c r="DM107" s="167">
        <v>160</v>
      </c>
      <c r="DN107" s="335"/>
      <c r="DO107" s="180"/>
      <c r="DP107" s="167">
        <v>160</v>
      </c>
      <c r="DQ107" s="335"/>
      <c r="DR107" s="180"/>
      <c r="DS107" s="282">
        <f t="shared" si="83"/>
        <v>0</v>
      </c>
      <c r="DT107" s="283">
        <f t="shared" si="84"/>
        <v>0</v>
      </c>
      <c r="DU107" s="284">
        <f t="shared" si="85"/>
        <v>0</v>
      </c>
      <c r="DV107" s="285">
        <f t="shared" si="86"/>
        <v>0</v>
      </c>
      <c r="DW107" s="1"/>
      <c r="DX107" s="1"/>
      <c r="DY107" s="167">
        <v>160</v>
      </c>
      <c r="DZ107" s="335"/>
      <c r="EA107" s="180"/>
      <c r="EB107" s="167">
        <v>160</v>
      </c>
      <c r="EC107" s="335"/>
      <c r="ED107" s="180"/>
      <c r="EE107" s="167">
        <v>160</v>
      </c>
      <c r="EF107" s="335"/>
      <c r="EG107" s="180"/>
      <c r="EH107" s="167">
        <v>160</v>
      </c>
      <c r="EI107" s="335"/>
      <c r="EJ107" s="180"/>
      <c r="EK107" s="167">
        <v>160</v>
      </c>
      <c r="EL107" s="335"/>
      <c r="EM107" s="180"/>
      <c r="EN107" s="167">
        <v>160</v>
      </c>
      <c r="EO107" s="335"/>
      <c r="EP107" s="180"/>
      <c r="EQ107" s="167">
        <v>160</v>
      </c>
      <c r="ER107" s="335"/>
      <c r="ES107" s="180"/>
      <c r="ET107" s="167">
        <v>160</v>
      </c>
      <c r="EU107" s="335"/>
      <c r="EV107" s="180"/>
      <c r="EW107" s="282">
        <f t="shared" si="87"/>
        <v>0</v>
      </c>
      <c r="EX107" s="283">
        <f t="shared" si="88"/>
        <v>0</v>
      </c>
      <c r="EY107" s="284">
        <f t="shared" si="89"/>
        <v>0</v>
      </c>
      <c r="EZ107" s="285">
        <f t="shared" si="90"/>
        <v>0</v>
      </c>
      <c r="FA107" s="1"/>
      <c r="FB107" s="1"/>
      <c r="FC107" s="167">
        <v>160</v>
      </c>
      <c r="FD107" s="335"/>
      <c r="FE107" s="180"/>
      <c r="FF107" s="167">
        <v>160</v>
      </c>
      <c r="FG107" s="335"/>
      <c r="FH107" s="180"/>
      <c r="FI107" s="167">
        <v>160</v>
      </c>
      <c r="FJ107" s="335"/>
      <c r="FK107" s="180"/>
      <c r="FL107" s="167">
        <v>160</v>
      </c>
      <c r="FM107" s="335"/>
      <c r="FN107" s="180"/>
      <c r="FO107" s="167">
        <v>160</v>
      </c>
      <c r="FP107" s="335"/>
      <c r="FQ107" s="180"/>
      <c r="FR107" s="167">
        <v>160</v>
      </c>
      <c r="FS107" s="335"/>
      <c r="FT107" s="180"/>
      <c r="FU107" s="167">
        <v>160</v>
      </c>
      <c r="FV107" s="335"/>
      <c r="FW107" s="180"/>
      <c r="FX107" s="167">
        <v>160</v>
      </c>
      <c r="FY107" s="335"/>
      <c r="FZ107" s="180"/>
      <c r="GA107" s="282">
        <f t="shared" si="91"/>
        <v>0</v>
      </c>
      <c r="GB107" s="283">
        <f t="shared" si="92"/>
        <v>0</v>
      </c>
      <c r="GC107" s="284">
        <f t="shared" si="93"/>
        <v>0</v>
      </c>
      <c r="GD107" s="285">
        <f t="shared" si="94"/>
        <v>0</v>
      </c>
      <c r="GE107" s="1"/>
      <c r="GF107" s="1"/>
      <c r="GG107" s="167">
        <v>160</v>
      </c>
      <c r="GH107" s="335"/>
      <c r="GI107" s="180"/>
      <c r="GJ107" s="167">
        <v>160</v>
      </c>
      <c r="GK107" s="335"/>
      <c r="GL107" s="180"/>
      <c r="GM107" s="167">
        <v>160</v>
      </c>
      <c r="GN107" s="335"/>
      <c r="GO107" s="180"/>
      <c r="GP107" s="167">
        <v>160</v>
      </c>
      <c r="GQ107" s="335"/>
      <c r="GR107" s="180"/>
      <c r="GS107" s="167">
        <v>160</v>
      </c>
      <c r="GT107" s="335"/>
      <c r="GU107" s="180"/>
      <c r="GV107" s="167">
        <v>160</v>
      </c>
      <c r="GW107" s="335"/>
      <c r="GX107" s="180"/>
      <c r="GY107" s="167">
        <v>160</v>
      </c>
      <c r="GZ107" s="335"/>
      <c r="HA107" s="180"/>
      <c r="HB107" s="167">
        <v>160</v>
      </c>
      <c r="HC107" s="335"/>
      <c r="HD107" s="180"/>
      <c r="HE107" s="282">
        <f t="shared" si="95"/>
        <v>0</v>
      </c>
      <c r="HF107" s="283">
        <f t="shared" si="96"/>
        <v>0</v>
      </c>
      <c r="HG107" s="284">
        <f t="shared" si="97"/>
        <v>0</v>
      </c>
      <c r="HH107" s="285">
        <f t="shared" si="98"/>
        <v>0</v>
      </c>
      <c r="HI107" s="1"/>
      <c r="HJ107" s="1"/>
      <c r="HK107" s="167">
        <v>160</v>
      </c>
      <c r="HL107" s="335"/>
      <c r="HM107" s="180"/>
      <c r="HN107" s="167">
        <v>160</v>
      </c>
      <c r="HO107" s="335"/>
      <c r="HP107" s="180"/>
      <c r="HQ107" s="167">
        <v>160</v>
      </c>
      <c r="HR107" s="335"/>
      <c r="HS107" s="180"/>
      <c r="HT107" s="167">
        <v>160</v>
      </c>
      <c r="HU107" s="335"/>
      <c r="HV107" s="180"/>
      <c r="HW107" s="167">
        <v>160</v>
      </c>
      <c r="HX107" s="335"/>
      <c r="HY107" s="180"/>
      <c r="HZ107" s="167">
        <v>160</v>
      </c>
      <c r="IA107" s="335"/>
      <c r="IB107" s="180"/>
      <c r="IC107" s="167">
        <v>160</v>
      </c>
      <c r="ID107" s="335"/>
      <c r="IE107" s="180"/>
      <c r="IF107" s="167">
        <v>160</v>
      </c>
      <c r="IG107" s="335"/>
      <c r="IH107" s="180"/>
      <c r="II107" s="282">
        <f t="shared" si="99"/>
        <v>0</v>
      </c>
      <c r="IJ107" s="283">
        <f t="shared" si="100"/>
        <v>0</v>
      </c>
      <c r="IK107" s="284">
        <f t="shared" si="101"/>
        <v>0</v>
      </c>
      <c r="IL107" s="285">
        <f t="shared" si="102"/>
        <v>0</v>
      </c>
      <c r="IM107" s="1"/>
      <c r="IN107" s="1"/>
      <c r="IO107" s="167">
        <v>160</v>
      </c>
      <c r="IP107" s="335"/>
      <c r="IQ107" s="180"/>
      <c r="IR107" s="167">
        <v>160</v>
      </c>
      <c r="IS107" s="335"/>
      <c r="IT107" s="180"/>
      <c r="IU107" s="167">
        <v>160</v>
      </c>
      <c r="IV107" s="335"/>
      <c r="IW107" s="180"/>
      <c r="IX107" s="167">
        <v>160</v>
      </c>
      <c r="IY107" s="335"/>
      <c r="IZ107" s="180"/>
      <c r="JA107" s="167">
        <v>160</v>
      </c>
      <c r="JB107" s="335"/>
      <c r="JC107" s="180"/>
      <c r="JD107" s="167">
        <v>160</v>
      </c>
      <c r="JE107" s="335"/>
      <c r="JF107" s="180"/>
      <c r="JG107" s="167">
        <v>160</v>
      </c>
      <c r="JH107" s="335"/>
      <c r="JI107" s="180"/>
      <c r="JJ107" s="167">
        <v>160</v>
      </c>
      <c r="JK107" s="335"/>
      <c r="JL107" s="180"/>
      <c r="JM107" s="282">
        <f t="shared" si="103"/>
        <v>0</v>
      </c>
      <c r="JN107" s="283">
        <f t="shared" si="104"/>
        <v>0</v>
      </c>
      <c r="JO107" s="284">
        <f t="shared" si="105"/>
        <v>0</v>
      </c>
      <c r="JP107" s="285">
        <f t="shared" si="106"/>
        <v>0</v>
      </c>
      <c r="JQ107" s="1"/>
      <c r="JR107" s="1"/>
      <c r="JS107" s="167">
        <v>160</v>
      </c>
      <c r="JT107" s="335"/>
      <c r="JU107" s="180"/>
      <c r="JV107" s="167">
        <v>160</v>
      </c>
      <c r="JW107" s="335"/>
      <c r="JX107" s="180"/>
      <c r="JY107" s="167">
        <v>160</v>
      </c>
      <c r="JZ107" s="335"/>
      <c r="KA107" s="180"/>
      <c r="KB107" s="167">
        <v>160</v>
      </c>
      <c r="KC107" s="335"/>
      <c r="KD107" s="180"/>
      <c r="KE107" s="167">
        <v>160</v>
      </c>
      <c r="KF107" s="335"/>
      <c r="KG107" s="180"/>
      <c r="KH107" s="167">
        <v>160</v>
      </c>
      <c r="KI107" s="335"/>
      <c r="KJ107" s="180"/>
      <c r="KK107" s="167">
        <v>160</v>
      </c>
      <c r="KL107" s="335"/>
      <c r="KM107" s="180"/>
      <c r="KN107" s="167">
        <v>160</v>
      </c>
      <c r="KO107" s="335"/>
      <c r="KP107" s="180"/>
      <c r="KQ107" s="282">
        <f t="shared" si="107"/>
        <v>0</v>
      </c>
      <c r="KR107" s="283">
        <f t="shared" si="108"/>
        <v>0</v>
      </c>
      <c r="KS107" s="284">
        <f t="shared" si="109"/>
        <v>0</v>
      </c>
      <c r="KT107" s="285">
        <f t="shared" si="110"/>
        <v>0</v>
      </c>
      <c r="KU107" s="1"/>
      <c r="KV107" s="1"/>
      <c r="KW107" s="287" t="s">
        <v>300</v>
      </c>
      <c r="KX107" s="365">
        <v>160</v>
      </c>
      <c r="KY107" s="335"/>
      <c r="KZ107" s="180"/>
      <c r="LA107" s="282">
        <f t="shared" si="111"/>
        <v>0</v>
      </c>
      <c r="LB107" s="285">
        <f t="shared" si="117"/>
        <v>0</v>
      </c>
      <c r="LC107" s="284">
        <f t="shared" si="112"/>
        <v>0</v>
      </c>
      <c r="LD107" s="285">
        <f t="shared" si="118"/>
        <v>0</v>
      </c>
      <c r="LE107" s="297"/>
      <c r="LF107" s="1"/>
      <c r="LG107" s="1"/>
      <c r="LH107" s="278">
        <f t="shared" si="119"/>
        <v>0</v>
      </c>
      <c r="LI107" s="279">
        <f t="shared" si="120"/>
        <v>0</v>
      </c>
      <c r="LJ107" s="284">
        <f t="shared" si="121"/>
        <v>0</v>
      </c>
      <c r="LK107" s="285">
        <f t="shared" si="122"/>
        <v>0</v>
      </c>
      <c r="LL107" s="280">
        <f t="shared" si="123"/>
        <v>0</v>
      </c>
      <c r="LM107" s="281">
        <f t="shared" si="124"/>
        <v>0</v>
      </c>
      <c r="LN107" s="284">
        <f t="shared" si="125"/>
        <v>0</v>
      </c>
      <c r="LO107" s="283">
        <f t="shared" si="126"/>
        <v>0</v>
      </c>
      <c r="LP107" s="420">
        <f t="shared" si="113"/>
        <v>0</v>
      </c>
      <c r="LQ107" s="382">
        <f t="shared" si="114"/>
        <v>0</v>
      </c>
      <c r="LR107" s="423" t="s">
        <v>343</v>
      </c>
      <c r="LS107" s="387" t="s">
        <v>343</v>
      </c>
      <c r="LT107" s="420">
        <f t="shared" si="115"/>
        <v>0</v>
      </c>
      <c r="LU107" s="382">
        <f t="shared" si="116"/>
        <v>0</v>
      </c>
      <c r="LX107" s="1"/>
    </row>
    <row r="108" spans="1:342" s="26" customFormat="1" ht="15" hidden="1" customHeight="1" x14ac:dyDescent="0.25">
      <c r="B108" s="121"/>
      <c r="C108" s="1062"/>
      <c r="D108" s="1063"/>
      <c r="E108" s="610"/>
      <c r="F108" s="611"/>
      <c r="G108" s="612"/>
      <c r="H108" s="122"/>
      <c r="I108" s="115">
        <f>INT(ROUND(F108,2)*(IF(RIGHT(G108,1)="*",data!$J$3*H108+(IF(H108&gt;0, data!$K$3,0)),(IF(G108&gt;0,data!$J$3*RIGHT(G108,5)+data!$K$3,0)))))</f>
        <v>0</v>
      </c>
      <c r="J108" s="115"/>
      <c r="K108" s="554"/>
      <c r="L108" s="553"/>
      <c r="M108" s="115">
        <f>INT(ROUND(F108,2)*(IF(J108&gt;0,(IF(K108="ano",data!$J$6,0)),0)))</f>
        <v>0</v>
      </c>
      <c r="N108" s="117"/>
      <c r="O108" s="126"/>
      <c r="Q108" s="119" t="str">
        <f t="shared" si="63"/>
        <v/>
      </c>
      <c r="R108" s="120" t="s">
        <v>343</v>
      </c>
      <c r="S108" s="391" t="str">
        <f t="shared" si="64"/>
        <v/>
      </c>
      <c r="V108" s="26">
        <f>IF(OR(G108=data!$I$18,G108=data!$I$19,G108=data!$I$20,G108=data!$I$21,G108=data!$I$22,G108=data!$I$23,G108=data!$I$24,G108=data!$I$25,G108=data!$I$26,G108=data!$I$27,G108=data!$I$28,G108=data!$I$29,G108=data!$I$30,G108=data!$I$31,G108=data!$I$32,G108=data!$I$33,G108=data!$I$34,G108=data!$I$35,G108=data!$I$36,G108=data!$I$37,G108=data!$I$38,G108=data!$I$39,G108=data!$I$40,G108=data!$I$41,G108=data!$I$42,G108=data!$I$43,G108=data!$I$44),1,0)</f>
        <v>0</v>
      </c>
      <c r="X108" s="176" t="s">
        <v>300</v>
      </c>
      <c r="Y108" s="10"/>
      <c r="Z108" s="10"/>
      <c r="AA108" s="578">
        <v>160</v>
      </c>
      <c r="AB108" s="579"/>
      <c r="AC108" s="580"/>
      <c r="AD108" s="578">
        <v>160</v>
      </c>
      <c r="AE108" s="579"/>
      <c r="AF108" s="580"/>
      <c r="AG108" s="578">
        <v>160</v>
      </c>
      <c r="AH108" s="579"/>
      <c r="AI108" s="580"/>
      <c r="AJ108" s="578">
        <v>160</v>
      </c>
      <c r="AK108" s="579"/>
      <c r="AL108" s="580"/>
      <c r="AM108" s="578">
        <v>160</v>
      </c>
      <c r="AN108" s="579"/>
      <c r="AO108" s="580"/>
      <c r="AP108" s="578">
        <v>160</v>
      </c>
      <c r="AQ108" s="579"/>
      <c r="AR108" s="580"/>
      <c r="AS108" s="578">
        <v>160</v>
      </c>
      <c r="AT108" s="579"/>
      <c r="AU108" s="580"/>
      <c r="AV108" s="578">
        <v>160</v>
      </c>
      <c r="AW108" s="579"/>
      <c r="AX108" s="580"/>
      <c r="AY108" s="578">
        <v>160</v>
      </c>
      <c r="AZ108" s="579"/>
      <c r="BA108" s="580"/>
      <c r="BB108" s="578">
        <v>160</v>
      </c>
      <c r="BC108" s="579"/>
      <c r="BD108" s="580"/>
      <c r="BE108" s="578">
        <v>160</v>
      </c>
      <c r="BF108" s="579"/>
      <c r="BG108" s="580"/>
      <c r="BH108" s="578">
        <v>160</v>
      </c>
      <c r="BI108" s="579"/>
      <c r="BJ108" s="580"/>
      <c r="BK108" s="374">
        <f t="shared" si="75"/>
        <v>0</v>
      </c>
      <c r="BL108" s="285">
        <f t="shared" si="76"/>
        <v>0</v>
      </c>
      <c r="BM108" s="284">
        <f t="shared" si="77"/>
        <v>0</v>
      </c>
      <c r="BN108" s="285">
        <f t="shared" si="78"/>
        <v>0</v>
      </c>
      <c r="BO108" s="1"/>
      <c r="BP108" s="1"/>
      <c r="BQ108" s="177">
        <v>160</v>
      </c>
      <c r="BR108" s="591"/>
      <c r="BS108" s="178"/>
      <c r="BT108" s="177">
        <v>160</v>
      </c>
      <c r="BU108" s="591"/>
      <c r="BV108" s="178"/>
      <c r="BW108" s="177">
        <v>160</v>
      </c>
      <c r="BX108" s="591"/>
      <c r="BY108" s="178"/>
      <c r="BZ108" s="177">
        <v>160</v>
      </c>
      <c r="CA108" s="591"/>
      <c r="CB108" s="178"/>
      <c r="CC108" s="177">
        <v>160</v>
      </c>
      <c r="CD108" s="591"/>
      <c r="CE108" s="178"/>
      <c r="CF108" s="177">
        <v>160</v>
      </c>
      <c r="CG108" s="591"/>
      <c r="CH108" s="178"/>
      <c r="CI108" s="177">
        <v>160</v>
      </c>
      <c r="CJ108" s="591"/>
      <c r="CK108" s="178"/>
      <c r="CL108" s="177">
        <v>160</v>
      </c>
      <c r="CM108" s="591"/>
      <c r="CN108" s="178"/>
      <c r="CO108" s="282">
        <f t="shared" si="79"/>
        <v>0</v>
      </c>
      <c r="CP108" s="283">
        <f t="shared" si="80"/>
        <v>0</v>
      </c>
      <c r="CQ108" s="284">
        <f t="shared" si="81"/>
        <v>0</v>
      </c>
      <c r="CR108" s="285">
        <f t="shared" si="82"/>
        <v>0</v>
      </c>
      <c r="CS108" s="1"/>
      <c r="CT108" s="1"/>
      <c r="CU108" s="177">
        <v>160</v>
      </c>
      <c r="CV108" s="591"/>
      <c r="CW108" s="178"/>
      <c r="CX108" s="177">
        <v>160</v>
      </c>
      <c r="CY108" s="591"/>
      <c r="CZ108" s="178"/>
      <c r="DA108" s="177">
        <v>160</v>
      </c>
      <c r="DB108" s="591"/>
      <c r="DC108" s="178"/>
      <c r="DD108" s="177">
        <v>160</v>
      </c>
      <c r="DE108" s="591"/>
      <c r="DF108" s="178"/>
      <c r="DG108" s="177">
        <v>160</v>
      </c>
      <c r="DH108" s="591"/>
      <c r="DI108" s="178"/>
      <c r="DJ108" s="177">
        <v>160</v>
      </c>
      <c r="DK108" s="591"/>
      <c r="DL108" s="178"/>
      <c r="DM108" s="177">
        <v>160</v>
      </c>
      <c r="DN108" s="591"/>
      <c r="DO108" s="178"/>
      <c r="DP108" s="177">
        <v>160</v>
      </c>
      <c r="DQ108" s="591"/>
      <c r="DR108" s="178"/>
      <c r="DS108" s="282">
        <f t="shared" si="83"/>
        <v>0</v>
      </c>
      <c r="DT108" s="283">
        <f t="shared" si="84"/>
        <v>0</v>
      </c>
      <c r="DU108" s="284">
        <f t="shared" si="85"/>
        <v>0</v>
      </c>
      <c r="DV108" s="285">
        <f t="shared" si="86"/>
        <v>0</v>
      </c>
      <c r="DW108" s="1"/>
      <c r="DX108" s="1"/>
      <c r="DY108" s="177">
        <v>160</v>
      </c>
      <c r="DZ108" s="591"/>
      <c r="EA108" s="178"/>
      <c r="EB108" s="177">
        <v>160</v>
      </c>
      <c r="EC108" s="591"/>
      <c r="ED108" s="178"/>
      <c r="EE108" s="177">
        <v>160</v>
      </c>
      <c r="EF108" s="591"/>
      <c r="EG108" s="178"/>
      <c r="EH108" s="177">
        <v>160</v>
      </c>
      <c r="EI108" s="591"/>
      <c r="EJ108" s="178"/>
      <c r="EK108" s="177">
        <v>160</v>
      </c>
      <c r="EL108" s="591"/>
      <c r="EM108" s="178"/>
      <c r="EN108" s="177">
        <v>160</v>
      </c>
      <c r="EO108" s="591"/>
      <c r="EP108" s="178"/>
      <c r="EQ108" s="177">
        <v>160</v>
      </c>
      <c r="ER108" s="591"/>
      <c r="ES108" s="178"/>
      <c r="ET108" s="177">
        <v>160</v>
      </c>
      <c r="EU108" s="591"/>
      <c r="EV108" s="178"/>
      <c r="EW108" s="282">
        <f t="shared" si="87"/>
        <v>0</v>
      </c>
      <c r="EX108" s="283">
        <f t="shared" si="88"/>
        <v>0</v>
      </c>
      <c r="EY108" s="284">
        <f t="shared" si="89"/>
        <v>0</v>
      </c>
      <c r="EZ108" s="285">
        <f t="shared" si="90"/>
        <v>0</v>
      </c>
      <c r="FA108" s="1"/>
      <c r="FB108" s="1"/>
      <c r="FC108" s="177">
        <v>160</v>
      </c>
      <c r="FD108" s="591"/>
      <c r="FE108" s="178"/>
      <c r="FF108" s="177">
        <v>160</v>
      </c>
      <c r="FG108" s="591"/>
      <c r="FH108" s="178"/>
      <c r="FI108" s="177">
        <v>160</v>
      </c>
      <c r="FJ108" s="591"/>
      <c r="FK108" s="178"/>
      <c r="FL108" s="177">
        <v>160</v>
      </c>
      <c r="FM108" s="591"/>
      <c r="FN108" s="178"/>
      <c r="FO108" s="177">
        <v>160</v>
      </c>
      <c r="FP108" s="591"/>
      <c r="FQ108" s="178"/>
      <c r="FR108" s="177">
        <v>160</v>
      </c>
      <c r="FS108" s="591"/>
      <c r="FT108" s="178"/>
      <c r="FU108" s="177">
        <v>160</v>
      </c>
      <c r="FV108" s="591"/>
      <c r="FW108" s="178"/>
      <c r="FX108" s="177">
        <v>160</v>
      </c>
      <c r="FY108" s="591"/>
      <c r="FZ108" s="178"/>
      <c r="GA108" s="282">
        <f t="shared" si="91"/>
        <v>0</v>
      </c>
      <c r="GB108" s="283">
        <f t="shared" si="92"/>
        <v>0</v>
      </c>
      <c r="GC108" s="284">
        <f t="shared" si="93"/>
        <v>0</v>
      </c>
      <c r="GD108" s="285">
        <f t="shared" si="94"/>
        <v>0</v>
      </c>
      <c r="GE108" s="1"/>
      <c r="GF108" s="1"/>
      <c r="GG108" s="177">
        <v>160</v>
      </c>
      <c r="GH108" s="591"/>
      <c r="GI108" s="178"/>
      <c r="GJ108" s="177">
        <v>160</v>
      </c>
      <c r="GK108" s="591"/>
      <c r="GL108" s="178"/>
      <c r="GM108" s="177">
        <v>160</v>
      </c>
      <c r="GN108" s="591"/>
      <c r="GO108" s="178"/>
      <c r="GP108" s="177">
        <v>160</v>
      </c>
      <c r="GQ108" s="591"/>
      <c r="GR108" s="178"/>
      <c r="GS108" s="177">
        <v>160</v>
      </c>
      <c r="GT108" s="591"/>
      <c r="GU108" s="178"/>
      <c r="GV108" s="177">
        <v>160</v>
      </c>
      <c r="GW108" s="591"/>
      <c r="GX108" s="178"/>
      <c r="GY108" s="177">
        <v>160</v>
      </c>
      <c r="GZ108" s="591"/>
      <c r="HA108" s="178"/>
      <c r="HB108" s="177">
        <v>160</v>
      </c>
      <c r="HC108" s="591"/>
      <c r="HD108" s="178"/>
      <c r="HE108" s="282">
        <f t="shared" si="95"/>
        <v>0</v>
      </c>
      <c r="HF108" s="283">
        <f t="shared" si="96"/>
        <v>0</v>
      </c>
      <c r="HG108" s="284">
        <f t="shared" si="97"/>
        <v>0</v>
      </c>
      <c r="HH108" s="285">
        <f t="shared" si="98"/>
        <v>0</v>
      </c>
      <c r="HI108" s="1"/>
      <c r="HJ108" s="1"/>
      <c r="HK108" s="177">
        <v>160</v>
      </c>
      <c r="HL108" s="591"/>
      <c r="HM108" s="178"/>
      <c r="HN108" s="177">
        <v>160</v>
      </c>
      <c r="HO108" s="591"/>
      <c r="HP108" s="178"/>
      <c r="HQ108" s="177">
        <v>160</v>
      </c>
      <c r="HR108" s="591"/>
      <c r="HS108" s="178"/>
      <c r="HT108" s="177">
        <v>160</v>
      </c>
      <c r="HU108" s="591"/>
      <c r="HV108" s="178"/>
      <c r="HW108" s="177">
        <v>160</v>
      </c>
      <c r="HX108" s="591"/>
      <c r="HY108" s="178"/>
      <c r="HZ108" s="177">
        <v>160</v>
      </c>
      <c r="IA108" s="591"/>
      <c r="IB108" s="178"/>
      <c r="IC108" s="177">
        <v>160</v>
      </c>
      <c r="ID108" s="591"/>
      <c r="IE108" s="178"/>
      <c r="IF108" s="177">
        <v>160</v>
      </c>
      <c r="IG108" s="591"/>
      <c r="IH108" s="178"/>
      <c r="II108" s="282">
        <f t="shared" si="99"/>
        <v>0</v>
      </c>
      <c r="IJ108" s="283">
        <f t="shared" si="100"/>
        <v>0</v>
      </c>
      <c r="IK108" s="284">
        <f t="shared" si="101"/>
        <v>0</v>
      </c>
      <c r="IL108" s="285">
        <f t="shared" si="102"/>
        <v>0</v>
      </c>
      <c r="IM108" s="1"/>
      <c r="IN108" s="1"/>
      <c r="IO108" s="177">
        <v>160</v>
      </c>
      <c r="IP108" s="591"/>
      <c r="IQ108" s="178"/>
      <c r="IR108" s="177">
        <v>160</v>
      </c>
      <c r="IS108" s="591"/>
      <c r="IT108" s="178"/>
      <c r="IU108" s="177">
        <v>160</v>
      </c>
      <c r="IV108" s="591"/>
      <c r="IW108" s="178"/>
      <c r="IX108" s="177">
        <v>160</v>
      </c>
      <c r="IY108" s="591"/>
      <c r="IZ108" s="178"/>
      <c r="JA108" s="177">
        <v>160</v>
      </c>
      <c r="JB108" s="591"/>
      <c r="JC108" s="178"/>
      <c r="JD108" s="177">
        <v>160</v>
      </c>
      <c r="JE108" s="591"/>
      <c r="JF108" s="178"/>
      <c r="JG108" s="177">
        <v>160</v>
      </c>
      <c r="JH108" s="591"/>
      <c r="JI108" s="178"/>
      <c r="JJ108" s="177">
        <v>160</v>
      </c>
      <c r="JK108" s="591"/>
      <c r="JL108" s="178"/>
      <c r="JM108" s="282">
        <f t="shared" si="103"/>
        <v>0</v>
      </c>
      <c r="JN108" s="283">
        <f t="shared" si="104"/>
        <v>0</v>
      </c>
      <c r="JO108" s="284">
        <f t="shared" si="105"/>
        <v>0</v>
      </c>
      <c r="JP108" s="285">
        <f t="shared" si="106"/>
        <v>0</v>
      </c>
      <c r="JQ108" s="1"/>
      <c r="JR108" s="1"/>
      <c r="JS108" s="177">
        <v>160</v>
      </c>
      <c r="JT108" s="591"/>
      <c r="JU108" s="178"/>
      <c r="JV108" s="177">
        <v>160</v>
      </c>
      <c r="JW108" s="591"/>
      <c r="JX108" s="178"/>
      <c r="JY108" s="177">
        <v>160</v>
      </c>
      <c r="JZ108" s="591"/>
      <c r="KA108" s="178"/>
      <c r="KB108" s="177">
        <v>160</v>
      </c>
      <c r="KC108" s="591"/>
      <c r="KD108" s="178"/>
      <c r="KE108" s="177">
        <v>160</v>
      </c>
      <c r="KF108" s="591"/>
      <c r="KG108" s="178"/>
      <c r="KH108" s="177">
        <v>160</v>
      </c>
      <c r="KI108" s="591"/>
      <c r="KJ108" s="178"/>
      <c r="KK108" s="177">
        <v>160</v>
      </c>
      <c r="KL108" s="591"/>
      <c r="KM108" s="178"/>
      <c r="KN108" s="177">
        <v>160</v>
      </c>
      <c r="KO108" s="591"/>
      <c r="KP108" s="178"/>
      <c r="KQ108" s="282">
        <f t="shared" si="107"/>
        <v>0</v>
      </c>
      <c r="KR108" s="283">
        <f t="shared" si="108"/>
        <v>0</v>
      </c>
      <c r="KS108" s="284">
        <f t="shared" si="109"/>
        <v>0</v>
      </c>
      <c r="KT108" s="285">
        <f t="shared" si="110"/>
        <v>0</v>
      </c>
      <c r="KU108" s="1"/>
      <c r="KV108" s="1"/>
      <c r="KW108" s="589" t="s">
        <v>300</v>
      </c>
      <c r="KX108" s="595">
        <v>160</v>
      </c>
      <c r="KY108" s="591"/>
      <c r="KZ108" s="178"/>
      <c r="LA108" s="282">
        <f t="shared" si="111"/>
        <v>0</v>
      </c>
      <c r="LB108" s="285">
        <f t="shared" si="117"/>
        <v>0</v>
      </c>
      <c r="LC108" s="284">
        <f t="shared" si="112"/>
        <v>0</v>
      </c>
      <c r="LD108" s="285">
        <f t="shared" si="118"/>
        <v>0</v>
      </c>
      <c r="LE108" s="592"/>
      <c r="LF108" s="1"/>
      <c r="LG108" s="1"/>
      <c r="LH108" s="278">
        <f t="shared" si="119"/>
        <v>0</v>
      </c>
      <c r="LI108" s="279">
        <f t="shared" si="120"/>
        <v>0</v>
      </c>
      <c r="LJ108" s="284">
        <f t="shared" si="121"/>
        <v>0</v>
      </c>
      <c r="LK108" s="285">
        <f t="shared" si="122"/>
        <v>0</v>
      </c>
      <c r="LL108" s="280">
        <f t="shared" si="123"/>
        <v>0</v>
      </c>
      <c r="LM108" s="281">
        <f t="shared" si="124"/>
        <v>0</v>
      </c>
      <c r="LN108" s="284">
        <f t="shared" si="125"/>
        <v>0</v>
      </c>
      <c r="LO108" s="283">
        <f t="shared" si="126"/>
        <v>0</v>
      </c>
      <c r="LP108" s="420">
        <f t="shared" si="113"/>
        <v>0</v>
      </c>
      <c r="LQ108" s="382">
        <f t="shared" si="114"/>
        <v>0</v>
      </c>
      <c r="LR108" s="423" t="s">
        <v>343</v>
      </c>
      <c r="LS108" s="387" t="s">
        <v>343</v>
      </c>
      <c r="LT108" s="420">
        <f t="shared" si="115"/>
        <v>0</v>
      </c>
      <c r="LU108" s="382">
        <f t="shared" si="116"/>
        <v>0</v>
      </c>
      <c r="LX108" s="1"/>
    </row>
    <row r="109" spans="1:342" s="26" customFormat="1" ht="16.5" customHeight="1" x14ac:dyDescent="0.25">
      <c r="B109" s="121" t="s">
        <v>265</v>
      </c>
      <c r="C109" s="1064"/>
      <c r="D109" s="1065"/>
      <c r="E109" s="327"/>
      <c r="F109" s="328"/>
      <c r="G109" s="329"/>
      <c r="H109" s="125"/>
      <c r="I109" s="115">
        <f>INT(ROUND(F109,2)*(IF(RIGHT(G109,1)="*",data!$J$3*H109+(IF(H109&gt;0, data!$K$3,0)),(IF(G109&gt;0,data!$J$3*RIGHT(G109,5)+data!$K$3,0)))))</f>
        <v>0</v>
      </c>
      <c r="J109" s="115">
        <f>IF(E109&gt;0,I109*E109,0)</f>
        <v>0</v>
      </c>
      <c r="K109" s="323"/>
      <c r="L109" s="322"/>
      <c r="M109" s="115">
        <f>INT(ROUND(F109,2)*(IF(J109&gt;0,(IF(K109="ano",data!$J$6,0)),0)))</f>
        <v>0</v>
      </c>
      <c r="N109" s="117">
        <f>IF(L109&gt;E109,M109*E109,M109*L109)</f>
        <v>0</v>
      </c>
      <c r="O109" s="126">
        <f>J109+N109</f>
        <v>0</v>
      </c>
      <c r="Q109" s="119" t="str">
        <f t="shared" si="63"/>
        <v/>
      </c>
      <c r="R109" s="120" t="s">
        <v>343</v>
      </c>
      <c r="S109" s="391" t="str">
        <f t="shared" si="64"/>
        <v/>
      </c>
      <c r="T109" s="26">
        <f>IF(O109&gt;0,IF(ISTEXT(C109)=TRUE,0,1),0)</f>
        <v>0</v>
      </c>
      <c r="U109" s="26">
        <f>IF(H109&gt;0,IF(RIGHT(G109,1)="*",0,1),0)</f>
        <v>0</v>
      </c>
      <c r="V109" s="26">
        <f>IF(OR(G109=data!$I$18,G109=data!$I$19,G109=data!$I$20,G109=data!$I$21,G109=data!$I$22,G109=data!$I$23,G109=data!$I$24,G109=data!$I$25,G109=data!$I$26,G109=data!$I$27,G109=data!$I$28,G109=data!$I$29,G109=data!$I$30,G109=data!$I$31,G109=data!$I$32,G109=data!$I$33,G109=data!$I$34,G109=data!$I$35,G109=data!$I$36,G109=data!$I$37,G109=data!$I$38,G109=data!$I$39,G109=data!$I$40,G109=data!$I$41,G109=data!$I$42,G109=data!$I$43,G109=data!$I$44),1,0)</f>
        <v>0</v>
      </c>
      <c r="X109" s="179" t="s">
        <v>300</v>
      </c>
      <c r="Y109" s="10"/>
      <c r="Z109" s="10"/>
      <c r="AA109" s="171">
        <v>160</v>
      </c>
      <c r="AB109" s="336"/>
      <c r="AC109" s="227"/>
      <c r="AD109" s="171">
        <v>160</v>
      </c>
      <c r="AE109" s="336"/>
      <c r="AF109" s="227"/>
      <c r="AG109" s="171">
        <v>160</v>
      </c>
      <c r="AH109" s="336"/>
      <c r="AI109" s="227"/>
      <c r="AJ109" s="171">
        <v>160</v>
      </c>
      <c r="AK109" s="336"/>
      <c r="AL109" s="227"/>
      <c r="AM109" s="171">
        <v>160</v>
      </c>
      <c r="AN109" s="336"/>
      <c r="AO109" s="227"/>
      <c r="AP109" s="171">
        <v>160</v>
      </c>
      <c r="AQ109" s="336"/>
      <c r="AR109" s="227"/>
      <c r="AS109" s="171">
        <v>160</v>
      </c>
      <c r="AT109" s="336"/>
      <c r="AU109" s="227"/>
      <c r="AV109" s="171">
        <v>160</v>
      </c>
      <c r="AW109" s="336"/>
      <c r="AX109" s="227"/>
      <c r="AY109" s="171">
        <v>160</v>
      </c>
      <c r="AZ109" s="336"/>
      <c r="BA109" s="227"/>
      <c r="BB109" s="171">
        <v>160</v>
      </c>
      <c r="BC109" s="336"/>
      <c r="BD109" s="227"/>
      <c r="BE109" s="171">
        <v>160</v>
      </c>
      <c r="BF109" s="336"/>
      <c r="BG109" s="227"/>
      <c r="BH109" s="171">
        <v>160</v>
      </c>
      <c r="BI109" s="336"/>
      <c r="BJ109" s="227"/>
      <c r="BK109" s="374">
        <f t="shared" si="75"/>
        <v>0</v>
      </c>
      <c r="BL109" s="285">
        <f t="shared" si="76"/>
        <v>0</v>
      </c>
      <c r="BM109" s="284">
        <f t="shared" si="77"/>
        <v>0</v>
      </c>
      <c r="BN109" s="285">
        <f t="shared" si="78"/>
        <v>0</v>
      </c>
      <c r="BO109" s="1"/>
      <c r="BP109" s="1"/>
      <c r="BQ109" s="167">
        <v>160</v>
      </c>
      <c r="BR109" s="335"/>
      <c r="BS109" s="180"/>
      <c r="BT109" s="167">
        <v>160</v>
      </c>
      <c r="BU109" s="335"/>
      <c r="BV109" s="180"/>
      <c r="BW109" s="167">
        <v>160</v>
      </c>
      <c r="BX109" s="335"/>
      <c r="BY109" s="180"/>
      <c r="BZ109" s="167">
        <v>160</v>
      </c>
      <c r="CA109" s="335"/>
      <c r="CB109" s="180"/>
      <c r="CC109" s="167">
        <v>160</v>
      </c>
      <c r="CD109" s="335"/>
      <c r="CE109" s="180"/>
      <c r="CF109" s="167">
        <v>160</v>
      </c>
      <c r="CG109" s="335"/>
      <c r="CH109" s="180"/>
      <c r="CI109" s="167">
        <v>160</v>
      </c>
      <c r="CJ109" s="335"/>
      <c r="CK109" s="180"/>
      <c r="CL109" s="167">
        <v>160</v>
      </c>
      <c r="CM109" s="335"/>
      <c r="CN109" s="180"/>
      <c r="CO109" s="282">
        <f t="shared" si="79"/>
        <v>0</v>
      </c>
      <c r="CP109" s="283">
        <f t="shared" si="80"/>
        <v>0</v>
      </c>
      <c r="CQ109" s="284">
        <f t="shared" si="81"/>
        <v>0</v>
      </c>
      <c r="CR109" s="285">
        <f t="shared" si="82"/>
        <v>0</v>
      </c>
      <c r="CS109" s="1"/>
      <c r="CT109" s="1"/>
      <c r="CU109" s="167">
        <v>160</v>
      </c>
      <c r="CV109" s="335"/>
      <c r="CW109" s="180"/>
      <c r="CX109" s="167">
        <v>160</v>
      </c>
      <c r="CY109" s="335"/>
      <c r="CZ109" s="180"/>
      <c r="DA109" s="167">
        <v>160</v>
      </c>
      <c r="DB109" s="335"/>
      <c r="DC109" s="180"/>
      <c r="DD109" s="167">
        <v>160</v>
      </c>
      <c r="DE109" s="335"/>
      <c r="DF109" s="180"/>
      <c r="DG109" s="167">
        <v>160</v>
      </c>
      <c r="DH109" s="335"/>
      <c r="DI109" s="180"/>
      <c r="DJ109" s="167">
        <v>160</v>
      </c>
      <c r="DK109" s="335"/>
      <c r="DL109" s="180"/>
      <c r="DM109" s="167">
        <v>160</v>
      </c>
      <c r="DN109" s="335"/>
      <c r="DO109" s="180"/>
      <c r="DP109" s="167">
        <v>160</v>
      </c>
      <c r="DQ109" s="335"/>
      <c r="DR109" s="180"/>
      <c r="DS109" s="282">
        <f t="shared" si="83"/>
        <v>0</v>
      </c>
      <c r="DT109" s="283">
        <f t="shared" si="84"/>
        <v>0</v>
      </c>
      <c r="DU109" s="284">
        <f t="shared" si="85"/>
        <v>0</v>
      </c>
      <c r="DV109" s="285">
        <f t="shared" si="86"/>
        <v>0</v>
      </c>
      <c r="DW109" s="1"/>
      <c r="DX109" s="1"/>
      <c r="DY109" s="167">
        <v>160</v>
      </c>
      <c r="DZ109" s="335"/>
      <c r="EA109" s="180"/>
      <c r="EB109" s="167">
        <v>160</v>
      </c>
      <c r="EC109" s="335"/>
      <c r="ED109" s="180"/>
      <c r="EE109" s="167">
        <v>160</v>
      </c>
      <c r="EF109" s="335"/>
      <c r="EG109" s="180"/>
      <c r="EH109" s="167">
        <v>160</v>
      </c>
      <c r="EI109" s="335"/>
      <c r="EJ109" s="180"/>
      <c r="EK109" s="167">
        <v>160</v>
      </c>
      <c r="EL109" s="335"/>
      <c r="EM109" s="180"/>
      <c r="EN109" s="167">
        <v>160</v>
      </c>
      <c r="EO109" s="335"/>
      <c r="EP109" s="180"/>
      <c r="EQ109" s="167">
        <v>160</v>
      </c>
      <c r="ER109" s="335"/>
      <c r="ES109" s="180"/>
      <c r="ET109" s="167">
        <v>160</v>
      </c>
      <c r="EU109" s="335"/>
      <c r="EV109" s="180"/>
      <c r="EW109" s="282">
        <f t="shared" si="87"/>
        <v>0</v>
      </c>
      <c r="EX109" s="283">
        <f t="shared" si="88"/>
        <v>0</v>
      </c>
      <c r="EY109" s="284">
        <f t="shared" si="89"/>
        <v>0</v>
      </c>
      <c r="EZ109" s="285">
        <f t="shared" si="90"/>
        <v>0</v>
      </c>
      <c r="FA109" s="1"/>
      <c r="FB109" s="1"/>
      <c r="FC109" s="167">
        <v>160</v>
      </c>
      <c r="FD109" s="335"/>
      <c r="FE109" s="180"/>
      <c r="FF109" s="167">
        <v>160</v>
      </c>
      <c r="FG109" s="335"/>
      <c r="FH109" s="180"/>
      <c r="FI109" s="167">
        <v>160</v>
      </c>
      <c r="FJ109" s="335"/>
      <c r="FK109" s="180"/>
      <c r="FL109" s="167">
        <v>160</v>
      </c>
      <c r="FM109" s="335"/>
      <c r="FN109" s="180"/>
      <c r="FO109" s="167">
        <v>160</v>
      </c>
      <c r="FP109" s="335"/>
      <c r="FQ109" s="180"/>
      <c r="FR109" s="167">
        <v>160</v>
      </c>
      <c r="FS109" s="335"/>
      <c r="FT109" s="180"/>
      <c r="FU109" s="167">
        <v>160</v>
      </c>
      <c r="FV109" s="335"/>
      <c r="FW109" s="180"/>
      <c r="FX109" s="167">
        <v>160</v>
      </c>
      <c r="FY109" s="335"/>
      <c r="FZ109" s="180"/>
      <c r="GA109" s="282">
        <f t="shared" si="91"/>
        <v>0</v>
      </c>
      <c r="GB109" s="283">
        <f t="shared" si="92"/>
        <v>0</v>
      </c>
      <c r="GC109" s="284">
        <f t="shared" si="93"/>
        <v>0</v>
      </c>
      <c r="GD109" s="285">
        <f t="shared" si="94"/>
        <v>0</v>
      </c>
      <c r="GE109" s="1"/>
      <c r="GF109" s="1"/>
      <c r="GG109" s="167">
        <v>160</v>
      </c>
      <c r="GH109" s="335"/>
      <c r="GI109" s="180"/>
      <c r="GJ109" s="167">
        <v>160</v>
      </c>
      <c r="GK109" s="335"/>
      <c r="GL109" s="180"/>
      <c r="GM109" s="167">
        <v>160</v>
      </c>
      <c r="GN109" s="335"/>
      <c r="GO109" s="180"/>
      <c r="GP109" s="167">
        <v>160</v>
      </c>
      <c r="GQ109" s="335"/>
      <c r="GR109" s="180"/>
      <c r="GS109" s="167">
        <v>160</v>
      </c>
      <c r="GT109" s="335"/>
      <c r="GU109" s="180"/>
      <c r="GV109" s="167">
        <v>160</v>
      </c>
      <c r="GW109" s="335"/>
      <c r="GX109" s="180"/>
      <c r="GY109" s="167">
        <v>160</v>
      </c>
      <c r="GZ109" s="335"/>
      <c r="HA109" s="180"/>
      <c r="HB109" s="167">
        <v>160</v>
      </c>
      <c r="HC109" s="335"/>
      <c r="HD109" s="180"/>
      <c r="HE109" s="282">
        <f t="shared" si="95"/>
        <v>0</v>
      </c>
      <c r="HF109" s="283">
        <f t="shared" si="96"/>
        <v>0</v>
      </c>
      <c r="HG109" s="284">
        <f t="shared" si="97"/>
        <v>0</v>
      </c>
      <c r="HH109" s="285">
        <f t="shared" si="98"/>
        <v>0</v>
      </c>
      <c r="HI109" s="1"/>
      <c r="HJ109" s="1"/>
      <c r="HK109" s="167">
        <v>160</v>
      </c>
      <c r="HL109" s="335"/>
      <c r="HM109" s="180"/>
      <c r="HN109" s="167">
        <v>160</v>
      </c>
      <c r="HO109" s="335"/>
      <c r="HP109" s="180"/>
      <c r="HQ109" s="167">
        <v>160</v>
      </c>
      <c r="HR109" s="335"/>
      <c r="HS109" s="180"/>
      <c r="HT109" s="167">
        <v>160</v>
      </c>
      <c r="HU109" s="335"/>
      <c r="HV109" s="180"/>
      <c r="HW109" s="167">
        <v>160</v>
      </c>
      <c r="HX109" s="335"/>
      <c r="HY109" s="180"/>
      <c r="HZ109" s="167">
        <v>160</v>
      </c>
      <c r="IA109" s="335"/>
      <c r="IB109" s="180"/>
      <c r="IC109" s="167">
        <v>160</v>
      </c>
      <c r="ID109" s="335"/>
      <c r="IE109" s="180"/>
      <c r="IF109" s="167">
        <v>160</v>
      </c>
      <c r="IG109" s="335"/>
      <c r="IH109" s="180"/>
      <c r="II109" s="282">
        <f t="shared" si="99"/>
        <v>0</v>
      </c>
      <c r="IJ109" s="283">
        <f t="shared" si="100"/>
        <v>0</v>
      </c>
      <c r="IK109" s="284">
        <f t="shared" si="101"/>
        <v>0</v>
      </c>
      <c r="IL109" s="285">
        <f t="shared" si="102"/>
        <v>0</v>
      </c>
      <c r="IM109" s="1"/>
      <c r="IN109" s="1"/>
      <c r="IO109" s="167">
        <v>160</v>
      </c>
      <c r="IP109" s="335"/>
      <c r="IQ109" s="180"/>
      <c r="IR109" s="167">
        <v>160</v>
      </c>
      <c r="IS109" s="335"/>
      <c r="IT109" s="180"/>
      <c r="IU109" s="167">
        <v>160</v>
      </c>
      <c r="IV109" s="335"/>
      <c r="IW109" s="180"/>
      <c r="IX109" s="167">
        <v>160</v>
      </c>
      <c r="IY109" s="335"/>
      <c r="IZ109" s="180"/>
      <c r="JA109" s="167">
        <v>160</v>
      </c>
      <c r="JB109" s="335"/>
      <c r="JC109" s="180"/>
      <c r="JD109" s="167">
        <v>160</v>
      </c>
      <c r="JE109" s="335"/>
      <c r="JF109" s="180"/>
      <c r="JG109" s="167">
        <v>160</v>
      </c>
      <c r="JH109" s="335"/>
      <c r="JI109" s="180"/>
      <c r="JJ109" s="167">
        <v>160</v>
      </c>
      <c r="JK109" s="335"/>
      <c r="JL109" s="180"/>
      <c r="JM109" s="282">
        <f t="shared" si="103"/>
        <v>0</v>
      </c>
      <c r="JN109" s="283">
        <f t="shared" si="104"/>
        <v>0</v>
      </c>
      <c r="JO109" s="284">
        <f t="shared" si="105"/>
        <v>0</v>
      </c>
      <c r="JP109" s="285">
        <f t="shared" si="106"/>
        <v>0</v>
      </c>
      <c r="JQ109" s="1"/>
      <c r="JR109" s="1"/>
      <c r="JS109" s="167">
        <v>160</v>
      </c>
      <c r="JT109" s="335"/>
      <c r="JU109" s="180"/>
      <c r="JV109" s="167">
        <v>160</v>
      </c>
      <c r="JW109" s="335"/>
      <c r="JX109" s="180"/>
      <c r="JY109" s="167">
        <v>160</v>
      </c>
      <c r="JZ109" s="335"/>
      <c r="KA109" s="180"/>
      <c r="KB109" s="167">
        <v>160</v>
      </c>
      <c r="KC109" s="335"/>
      <c r="KD109" s="180"/>
      <c r="KE109" s="167">
        <v>160</v>
      </c>
      <c r="KF109" s="335"/>
      <c r="KG109" s="180"/>
      <c r="KH109" s="167">
        <v>160</v>
      </c>
      <c r="KI109" s="335"/>
      <c r="KJ109" s="180"/>
      <c r="KK109" s="167">
        <v>160</v>
      </c>
      <c r="KL109" s="335"/>
      <c r="KM109" s="180"/>
      <c r="KN109" s="167">
        <v>160</v>
      </c>
      <c r="KO109" s="335"/>
      <c r="KP109" s="180"/>
      <c r="KQ109" s="282">
        <f t="shared" si="107"/>
        <v>0</v>
      </c>
      <c r="KR109" s="283">
        <f t="shared" si="108"/>
        <v>0</v>
      </c>
      <c r="KS109" s="284">
        <f t="shared" si="109"/>
        <v>0</v>
      </c>
      <c r="KT109" s="285">
        <f t="shared" si="110"/>
        <v>0</v>
      </c>
      <c r="KU109" s="1"/>
      <c r="KV109" s="1"/>
      <c r="KW109" s="287" t="s">
        <v>300</v>
      </c>
      <c r="KX109" s="365">
        <v>160</v>
      </c>
      <c r="KY109" s="335"/>
      <c r="KZ109" s="180"/>
      <c r="LA109" s="282">
        <f t="shared" si="111"/>
        <v>0</v>
      </c>
      <c r="LB109" s="285">
        <f t="shared" si="117"/>
        <v>0</v>
      </c>
      <c r="LC109" s="284">
        <f t="shared" si="112"/>
        <v>0</v>
      </c>
      <c r="LD109" s="285">
        <f t="shared" si="118"/>
        <v>0</v>
      </c>
      <c r="LE109" s="297"/>
      <c r="LF109" s="1"/>
      <c r="LG109" s="1"/>
      <c r="LH109" s="278">
        <f t="shared" si="119"/>
        <v>0</v>
      </c>
      <c r="LI109" s="279">
        <f t="shared" si="120"/>
        <v>0</v>
      </c>
      <c r="LJ109" s="284">
        <f t="shared" si="121"/>
        <v>0</v>
      </c>
      <c r="LK109" s="285">
        <f t="shared" si="122"/>
        <v>0</v>
      </c>
      <c r="LL109" s="280">
        <f t="shared" si="123"/>
        <v>0</v>
      </c>
      <c r="LM109" s="281">
        <f t="shared" si="124"/>
        <v>0</v>
      </c>
      <c r="LN109" s="284">
        <f t="shared" si="125"/>
        <v>0</v>
      </c>
      <c r="LO109" s="283">
        <f t="shared" si="126"/>
        <v>0</v>
      </c>
      <c r="LP109" s="420">
        <f t="shared" si="113"/>
        <v>0</v>
      </c>
      <c r="LQ109" s="382">
        <f t="shared" si="114"/>
        <v>0</v>
      </c>
      <c r="LR109" s="423" t="s">
        <v>343</v>
      </c>
      <c r="LS109" s="387" t="s">
        <v>343</v>
      </c>
      <c r="LT109" s="420">
        <f t="shared" si="115"/>
        <v>0</v>
      </c>
      <c r="LU109" s="382">
        <f t="shared" si="116"/>
        <v>0</v>
      </c>
      <c r="LX109" s="1"/>
    </row>
    <row r="110" spans="1:342" s="26" customFormat="1" ht="15" hidden="1" customHeight="1" x14ac:dyDescent="0.25">
      <c r="B110" s="121"/>
      <c r="C110" s="1062"/>
      <c r="D110" s="1063"/>
      <c r="E110" s="610"/>
      <c r="F110" s="611"/>
      <c r="G110" s="612"/>
      <c r="H110" s="122"/>
      <c r="I110" s="115">
        <f>INT(ROUND(F110,2)*(IF(RIGHT(G110,1)="*",data!$J$3*H110+(IF(H110&gt;0, data!$K$3,0)),(IF(G110&gt;0,data!$J$3*RIGHT(G110,5)+data!$K$3,0)))))</f>
        <v>0</v>
      </c>
      <c r="J110" s="115"/>
      <c r="K110" s="554"/>
      <c r="L110" s="553"/>
      <c r="M110" s="115">
        <f>INT(ROUND(F110,2)*(IF(J110&gt;0,(IF(K110="ano",data!$J$6,0)),0)))</f>
        <v>0</v>
      </c>
      <c r="N110" s="117"/>
      <c r="O110" s="126"/>
      <c r="Q110" s="119" t="str">
        <f t="shared" si="63"/>
        <v/>
      </c>
      <c r="R110" s="120" t="s">
        <v>343</v>
      </c>
      <c r="S110" s="391" t="str">
        <f t="shared" si="64"/>
        <v/>
      </c>
      <c r="V110" s="26">
        <f>IF(OR(G110=data!$I$18,G110=data!$I$19,G110=data!$I$20,G110=data!$I$21,G110=data!$I$22,G110=data!$I$23,G110=data!$I$24,G110=data!$I$25,G110=data!$I$26,G110=data!$I$27,G110=data!$I$28,G110=data!$I$29,G110=data!$I$30,G110=data!$I$31,G110=data!$I$32,G110=data!$I$33,G110=data!$I$34,G110=data!$I$35,G110=data!$I$36,G110=data!$I$37,G110=data!$I$38,G110=data!$I$39,G110=data!$I$40,G110=data!$I$41,G110=data!$I$42,G110=data!$I$43,G110=data!$I$44),1,0)</f>
        <v>0</v>
      </c>
      <c r="X110" s="176" t="s">
        <v>300</v>
      </c>
      <c r="Y110" s="10"/>
      <c r="Z110" s="10"/>
      <c r="AA110" s="578">
        <v>160</v>
      </c>
      <c r="AB110" s="579"/>
      <c r="AC110" s="580"/>
      <c r="AD110" s="578">
        <v>160</v>
      </c>
      <c r="AE110" s="579"/>
      <c r="AF110" s="580"/>
      <c r="AG110" s="578">
        <v>160</v>
      </c>
      <c r="AH110" s="579"/>
      <c r="AI110" s="580"/>
      <c r="AJ110" s="578">
        <v>160</v>
      </c>
      <c r="AK110" s="579"/>
      <c r="AL110" s="580"/>
      <c r="AM110" s="578">
        <v>160</v>
      </c>
      <c r="AN110" s="579"/>
      <c r="AO110" s="580"/>
      <c r="AP110" s="578">
        <v>160</v>
      </c>
      <c r="AQ110" s="579"/>
      <c r="AR110" s="580"/>
      <c r="AS110" s="578">
        <v>160</v>
      </c>
      <c r="AT110" s="579"/>
      <c r="AU110" s="580"/>
      <c r="AV110" s="578">
        <v>160</v>
      </c>
      <c r="AW110" s="579"/>
      <c r="AX110" s="580"/>
      <c r="AY110" s="578">
        <v>160</v>
      </c>
      <c r="AZ110" s="579"/>
      <c r="BA110" s="580"/>
      <c r="BB110" s="578">
        <v>160</v>
      </c>
      <c r="BC110" s="579"/>
      <c r="BD110" s="580"/>
      <c r="BE110" s="578">
        <v>160</v>
      </c>
      <c r="BF110" s="579"/>
      <c r="BG110" s="580"/>
      <c r="BH110" s="578">
        <v>160</v>
      </c>
      <c r="BI110" s="579"/>
      <c r="BJ110" s="580"/>
      <c r="BK110" s="374">
        <f t="shared" si="75"/>
        <v>0</v>
      </c>
      <c r="BL110" s="285">
        <f t="shared" si="76"/>
        <v>0</v>
      </c>
      <c r="BM110" s="284">
        <f t="shared" si="77"/>
        <v>0</v>
      </c>
      <c r="BN110" s="285">
        <f t="shared" si="78"/>
        <v>0</v>
      </c>
      <c r="BO110" s="1"/>
      <c r="BP110" s="1"/>
      <c r="BQ110" s="177">
        <v>160</v>
      </c>
      <c r="BR110" s="591"/>
      <c r="BS110" s="178"/>
      <c r="BT110" s="177">
        <v>160</v>
      </c>
      <c r="BU110" s="591"/>
      <c r="BV110" s="178"/>
      <c r="BW110" s="177">
        <v>160</v>
      </c>
      <c r="BX110" s="591"/>
      <c r="BY110" s="178"/>
      <c r="BZ110" s="177">
        <v>160</v>
      </c>
      <c r="CA110" s="591"/>
      <c r="CB110" s="178"/>
      <c r="CC110" s="177">
        <v>160</v>
      </c>
      <c r="CD110" s="591"/>
      <c r="CE110" s="178"/>
      <c r="CF110" s="177">
        <v>160</v>
      </c>
      <c r="CG110" s="591"/>
      <c r="CH110" s="178"/>
      <c r="CI110" s="177">
        <v>160</v>
      </c>
      <c r="CJ110" s="591"/>
      <c r="CK110" s="178"/>
      <c r="CL110" s="177">
        <v>160</v>
      </c>
      <c r="CM110" s="591"/>
      <c r="CN110" s="178"/>
      <c r="CO110" s="282">
        <f t="shared" si="79"/>
        <v>0</v>
      </c>
      <c r="CP110" s="283">
        <f t="shared" si="80"/>
        <v>0</v>
      </c>
      <c r="CQ110" s="284">
        <f t="shared" si="81"/>
        <v>0</v>
      </c>
      <c r="CR110" s="285">
        <f t="shared" si="82"/>
        <v>0</v>
      </c>
      <c r="CS110" s="1"/>
      <c r="CT110" s="1"/>
      <c r="CU110" s="177">
        <v>160</v>
      </c>
      <c r="CV110" s="591"/>
      <c r="CW110" s="178"/>
      <c r="CX110" s="177">
        <v>160</v>
      </c>
      <c r="CY110" s="591"/>
      <c r="CZ110" s="178"/>
      <c r="DA110" s="177">
        <v>160</v>
      </c>
      <c r="DB110" s="591"/>
      <c r="DC110" s="178"/>
      <c r="DD110" s="177">
        <v>160</v>
      </c>
      <c r="DE110" s="591"/>
      <c r="DF110" s="178"/>
      <c r="DG110" s="177">
        <v>160</v>
      </c>
      <c r="DH110" s="591"/>
      <c r="DI110" s="178"/>
      <c r="DJ110" s="177">
        <v>160</v>
      </c>
      <c r="DK110" s="591"/>
      <c r="DL110" s="178"/>
      <c r="DM110" s="177">
        <v>160</v>
      </c>
      <c r="DN110" s="591"/>
      <c r="DO110" s="178"/>
      <c r="DP110" s="177">
        <v>160</v>
      </c>
      <c r="DQ110" s="591"/>
      <c r="DR110" s="178"/>
      <c r="DS110" s="282">
        <f t="shared" si="83"/>
        <v>0</v>
      </c>
      <c r="DT110" s="283">
        <f t="shared" si="84"/>
        <v>0</v>
      </c>
      <c r="DU110" s="284">
        <f t="shared" si="85"/>
        <v>0</v>
      </c>
      <c r="DV110" s="285">
        <f t="shared" si="86"/>
        <v>0</v>
      </c>
      <c r="DW110" s="1"/>
      <c r="DX110" s="1"/>
      <c r="DY110" s="177">
        <v>160</v>
      </c>
      <c r="DZ110" s="591"/>
      <c r="EA110" s="178"/>
      <c r="EB110" s="177">
        <v>160</v>
      </c>
      <c r="EC110" s="591"/>
      <c r="ED110" s="178"/>
      <c r="EE110" s="177">
        <v>160</v>
      </c>
      <c r="EF110" s="591"/>
      <c r="EG110" s="178"/>
      <c r="EH110" s="177">
        <v>160</v>
      </c>
      <c r="EI110" s="591"/>
      <c r="EJ110" s="178"/>
      <c r="EK110" s="177">
        <v>160</v>
      </c>
      <c r="EL110" s="591"/>
      <c r="EM110" s="178"/>
      <c r="EN110" s="177">
        <v>160</v>
      </c>
      <c r="EO110" s="591"/>
      <c r="EP110" s="178"/>
      <c r="EQ110" s="177">
        <v>160</v>
      </c>
      <c r="ER110" s="591"/>
      <c r="ES110" s="178"/>
      <c r="ET110" s="177">
        <v>160</v>
      </c>
      <c r="EU110" s="591"/>
      <c r="EV110" s="178"/>
      <c r="EW110" s="282">
        <f t="shared" si="87"/>
        <v>0</v>
      </c>
      <c r="EX110" s="283">
        <f t="shared" si="88"/>
        <v>0</v>
      </c>
      <c r="EY110" s="284">
        <f t="shared" si="89"/>
        <v>0</v>
      </c>
      <c r="EZ110" s="285">
        <f t="shared" si="90"/>
        <v>0</v>
      </c>
      <c r="FA110" s="1"/>
      <c r="FB110" s="1"/>
      <c r="FC110" s="177">
        <v>160</v>
      </c>
      <c r="FD110" s="591"/>
      <c r="FE110" s="178"/>
      <c r="FF110" s="177">
        <v>160</v>
      </c>
      <c r="FG110" s="591"/>
      <c r="FH110" s="178"/>
      <c r="FI110" s="177">
        <v>160</v>
      </c>
      <c r="FJ110" s="591"/>
      <c r="FK110" s="178"/>
      <c r="FL110" s="177">
        <v>160</v>
      </c>
      <c r="FM110" s="591"/>
      <c r="FN110" s="178"/>
      <c r="FO110" s="177">
        <v>160</v>
      </c>
      <c r="FP110" s="591"/>
      <c r="FQ110" s="178"/>
      <c r="FR110" s="177">
        <v>160</v>
      </c>
      <c r="FS110" s="591"/>
      <c r="FT110" s="178"/>
      <c r="FU110" s="177">
        <v>160</v>
      </c>
      <c r="FV110" s="591"/>
      <c r="FW110" s="178"/>
      <c r="FX110" s="177">
        <v>160</v>
      </c>
      <c r="FY110" s="591"/>
      <c r="FZ110" s="178"/>
      <c r="GA110" s="282">
        <f t="shared" si="91"/>
        <v>0</v>
      </c>
      <c r="GB110" s="283">
        <f t="shared" si="92"/>
        <v>0</v>
      </c>
      <c r="GC110" s="284">
        <f t="shared" si="93"/>
        <v>0</v>
      </c>
      <c r="GD110" s="285">
        <f t="shared" si="94"/>
        <v>0</v>
      </c>
      <c r="GE110" s="1"/>
      <c r="GF110" s="1"/>
      <c r="GG110" s="177">
        <v>160</v>
      </c>
      <c r="GH110" s="591"/>
      <c r="GI110" s="178"/>
      <c r="GJ110" s="177">
        <v>160</v>
      </c>
      <c r="GK110" s="591"/>
      <c r="GL110" s="178"/>
      <c r="GM110" s="177">
        <v>160</v>
      </c>
      <c r="GN110" s="591"/>
      <c r="GO110" s="178"/>
      <c r="GP110" s="177">
        <v>160</v>
      </c>
      <c r="GQ110" s="591"/>
      <c r="GR110" s="178"/>
      <c r="GS110" s="177">
        <v>160</v>
      </c>
      <c r="GT110" s="591"/>
      <c r="GU110" s="178"/>
      <c r="GV110" s="177">
        <v>160</v>
      </c>
      <c r="GW110" s="591"/>
      <c r="GX110" s="178"/>
      <c r="GY110" s="177">
        <v>160</v>
      </c>
      <c r="GZ110" s="591"/>
      <c r="HA110" s="178"/>
      <c r="HB110" s="177">
        <v>160</v>
      </c>
      <c r="HC110" s="591"/>
      <c r="HD110" s="178"/>
      <c r="HE110" s="282">
        <f t="shared" si="95"/>
        <v>0</v>
      </c>
      <c r="HF110" s="283">
        <f t="shared" si="96"/>
        <v>0</v>
      </c>
      <c r="HG110" s="284">
        <f t="shared" si="97"/>
        <v>0</v>
      </c>
      <c r="HH110" s="285">
        <f t="shared" si="98"/>
        <v>0</v>
      </c>
      <c r="HI110" s="1"/>
      <c r="HJ110" s="1"/>
      <c r="HK110" s="177">
        <v>160</v>
      </c>
      <c r="HL110" s="591"/>
      <c r="HM110" s="178"/>
      <c r="HN110" s="177">
        <v>160</v>
      </c>
      <c r="HO110" s="591"/>
      <c r="HP110" s="178"/>
      <c r="HQ110" s="177">
        <v>160</v>
      </c>
      <c r="HR110" s="591"/>
      <c r="HS110" s="178"/>
      <c r="HT110" s="177">
        <v>160</v>
      </c>
      <c r="HU110" s="591"/>
      <c r="HV110" s="178"/>
      <c r="HW110" s="177">
        <v>160</v>
      </c>
      <c r="HX110" s="591"/>
      <c r="HY110" s="178"/>
      <c r="HZ110" s="177">
        <v>160</v>
      </c>
      <c r="IA110" s="591"/>
      <c r="IB110" s="178"/>
      <c r="IC110" s="177">
        <v>160</v>
      </c>
      <c r="ID110" s="591"/>
      <c r="IE110" s="178"/>
      <c r="IF110" s="177">
        <v>160</v>
      </c>
      <c r="IG110" s="591"/>
      <c r="IH110" s="178"/>
      <c r="II110" s="282">
        <f t="shared" si="99"/>
        <v>0</v>
      </c>
      <c r="IJ110" s="283">
        <f t="shared" si="100"/>
        <v>0</v>
      </c>
      <c r="IK110" s="284">
        <f t="shared" si="101"/>
        <v>0</v>
      </c>
      <c r="IL110" s="285">
        <f t="shared" si="102"/>
        <v>0</v>
      </c>
      <c r="IM110" s="1"/>
      <c r="IN110" s="1"/>
      <c r="IO110" s="177">
        <v>160</v>
      </c>
      <c r="IP110" s="591"/>
      <c r="IQ110" s="178"/>
      <c r="IR110" s="177">
        <v>160</v>
      </c>
      <c r="IS110" s="591"/>
      <c r="IT110" s="178"/>
      <c r="IU110" s="177">
        <v>160</v>
      </c>
      <c r="IV110" s="591"/>
      <c r="IW110" s="178"/>
      <c r="IX110" s="177">
        <v>160</v>
      </c>
      <c r="IY110" s="591"/>
      <c r="IZ110" s="178"/>
      <c r="JA110" s="177">
        <v>160</v>
      </c>
      <c r="JB110" s="591"/>
      <c r="JC110" s="178"/>
      <c r="JD110" s="177">
        <v>160</v>
      </c>
      <c r="JE110" s="591"/>
      <c r="JF110" s="178"/>
      <c r="JG110" s="177">
        <v>160</v>
      </c>
      <c r="JH110" s="591"/>
      <c r="JI110" s="178"/>
      <c r="JJ110" s="177">
        <v>160</v>
      </c>
      <c r="JK110" s="591"/>
      <c r="JL110" s="178"/>
      <c r="JM110" s="282">
        <f t="shared" si="103"/>
        <v>0</v>
      </c>
      <c r="JN110" s="283">
        <f t="shared" si="104"/>
        <v>0</v>
      </c>
      <c r="JO110" s="284">
        <f t="shared" si="105"/>
        <v>0</v>
      </c>
      <c r="JP110" s="285">
        <f t="shared" si="106"/>
        <v>0</v>
      </c>
      <c r="JQ110" s="1"/>
      <c r="JR110" s="1"/>
      <c r="JS110" s="177">
        <v>160</v>
      </c>
      <c r="JT110" s="591"/>
      <c r="JU110" s="178"/>
      <c r="JV110" s="177">
        <v>160</v>
      </c>
      <c r="JW110" s="591"/>
      <c r="JX110" s="178"/>
      <c r="JY110" s="177">
        <v>160</v>
      </c>
      <c r="JZ110" s="591"/>
      <c r="KA110" s="178"/>
      <c r="KB110" s="177">
        <v>160</v>
      </c>
      <c r="KC110" s="591"/>
      <c r="KD110" s="178"/>
      <c r="KE110" s="177">
        <v>160</v>
      </c>
      <c r="KF110" s="591"/>
      <c r="KG110" s="178"/>
      <c r="KH110" s="177">
        <v>160</v>
      </c>
      <c r="KI110" s="591"/>
      <c r="KJ110" s="178"/>
      <c r="KK110" s="177">
        <v>160</v>
      </c>
      <c r="KL110" s="591"/>
      <c r="KM110" s="178"/>
      <c r="KN110" s="177">
        <v>160</v>
      </c>
      <c r="KO110" s="591"/>
      <c r="KP110" s="178"/>
      <c r="KQ110" s="282">
        <f t="shared" si="107"/>
        <v>0</v>
      </c>
      <c r="KR110" s="283">
        <f t="shared" si="108"/>
        <v>0</v>
      </c>
      <c r="KS110" s="284">
        <f t="shared" si="109"/>
        <v>0</v>
      </c>
      <c r="KT110" s="285">
        <f t="shared" si="110"/>
        <v>0</v>
      </c>
      <c r="KU110" s="1"/>
      <c r="KV110" s="1"/>
      <c r="KW110" s="589" t="s">
        <v>300</v>
      </c>
      <c r="KX110" s="595">
        <v>160</v>
      </c>
      <c r="KY110" s="591"/>
      <c r="KZ110" s="178"/>
      <c r="LA110" s="282">
        <f t="shared" si="111"/>
        <v>0</v>
      </c>
      <c r="LB110" s="285">
        <f t="shared" si="117"/>
        <v>0</v>
      </c>
      <c r="LC110" s="284">
        <f t="shared" si="112"/>
        <v>0</v>
      </c>
      <c r="LD110" s="285">
        <f t="shared" si="118"/>
        <v>0</v>
      </c>
      <c r="LE110" s="592"/>
      <c r="LF110" s="1"/>
      <c r="LG110" s="1"/>
      <c r="LH110" s="278">
        <f t="shared" si="119"/>
        <v>0</v>
      </c>
      <c r="LI110" s="279">
        <f t="shared" si="120"/>
        <v>0</v>
      </c>
      <c r="LJ110" s="284">
        <f t="shared" si="121"/>
        <v>0</v>
      </c>
      <c r="LK110" s="285">
        <f t="shared" si="122"/>
        <v>0</v>
      </c>
      <c r="LL110" s="280">
        <f t="shared" si="123"/>
        <v>0</v>
      </c>
      <c r="LM110" s="281">
        <f t="shared" si="124"/>
        <v>0</v>
      </c>
      <c r="LN110" s="284">
        <f t="shared" si="125"/>
        <v>0</v>
      </c>
      <c r="LO110" s="283">
        <f t="shared" si="126"/>
        <v>0</v>
      </c>
      <c r="LP110" s="420">
        <f t="shared" si="113"/>
        <v>0</v>
      </c>
      <c r="LQ110" s="382">
        <f t="shared" si="114"/>
        <v>0</v>
      </c>
      <c r="LR110" s="423" t="s">
        <v>343</v>
      </c>
      <c r="LS110" s="387" t="s">
        <v>343</v>
      </c>
      <c r="LT110" s="420">
        <f t="shared" si="115"/>
        <v>0</v>
      </c>
      <c r="LU110" s="382">
        <f t="shared" si="116"/>
        <v>0</v>
      </c>
      <c r="LX110" s="1"/>
    </row>
    <row r="111" spans="1:342" s="26" customFormat="1" ht="16.5" customHeight="1" x14ac:dyDescent="0.25">
      <c r="B111" s="121" t="s">
        <v>266</v>
      </c>
      <c r="C111" s="1064"/>
      <c r="D111" s="1065"/>
      <c r="E111" s="327"/>
      <c r="F111" s="328"/>
      <c r="G111" s="329"/>
      <c r="H111" s="125"/>
      <c r="I111" s="115">
        <f>INT(ROUND(F111,2)*(IF(RIGHT(G111,1)="*",data!$J$3*H111+(IF(H111&gt;0, data!$K$3,0)),(IF(G111&gt;0,data!$J$3*RIGHT(G111,5)+data!$K$3,0)))))</f>
        <v>0</v>
      </c>
      <c r="J111" s="115">
        <f>IF(E111&gt;0,I111*E111,0)</f>
        <v>0</v>
      </c>
      <c r="K111" s="323"/>
      <c r="L111" s="322"/>
      <c r="M111" s="115">
        <f>INT(ROUND(F111,2)*(IF(J111&gt;0,(IF(K111="ano",data!$J$6,0)),0)))</f>
        <v>0</v>
      </c>
      <c r="N111" s="117">
        <f>IF(L111&gt;E111,M111*E111,M111*L111)</f>
        <v>0</v>
      </c>
      <c r="O111" s="126">
        <f>J111+N111</f>
        <v>0</v>
      </c>
      <c r="Q111" s="119" t="str">
        <f t="shared" si="63"/>
        <v/>
      </c>
      <c r="R111" s="120" t="s">
        <v>343</v>
      </c>
      <c r="S111" s="391" t="str">
        <f t="shared" si="64"/>
        <v/>
      </c>
      <c r="T111" s="26">
        <f>IF(O111&gt;0,IF(ISTEXT(C111)=TRUE,0,1),0)</f>
        <v>0</v>
      </c>
      <c r="U111" s="26">
        <f>IF(H111&gt;0,IF(RIGHT(G111,1)="*",0,1),0)</f>
        <v>0</v>
      </c>
      <c r="V111" s="26">
        <f>IF(OR(G111=data!$I$18,G111=data!$I$19,G111=data!$I$20,G111=data!$I$21,G111=data!$I$22,G111=data!$I$23,G111=data!$I$24,G111=data!$I$25,G111=data!$I$26,G111=data!$I$27,G111=data!$I$28,G111=data!$I$29,G111=data!$I$30,G111=data!$I$31,G111=data!$I$32,G111=data!$I$33,G111=data!$I$34,G111=data!$I$35,G111=data!$I$36,G111=data!$I$37,G111=data!$I$38,G111=data!$I$39,G111=data!$I$40,G111=data!$I$41,G111=data!$I$42,G111=data!$I$43,G111=data!$I$44),1,0)</f>
        <v>0</v>
      </c>
      <c r="X111" s="179" t="s">
        <v>300</v>
      </c>
      <c r="Y111" s="10"/>
      <c r="Z111" s="10"/>
      <c r="AA111" s="171">
        <v>160</v>
      </c>
      <c r="AB111" s="336"/>
      <c r="AC111" s="227"/>
      <c r="AD111" s="171">
        <v>160</v>
      </c>
      <c r="AE111" s="336"/>
      <c r="AF111" s="227"/>
      <c r="AG111" s="171">
        <v>160</v>
      </c>
      <c r="AH111" s="336"/>
      <c r="AI111" s="227"/>
      <c r="AJ111" s="171">
        <v>160</v>
      </c>
      <c r="AK111" s="336"/>
      <c r="AL111" s="227"/>
      <c r="AM111" s="171">
        <v>160</v>
      </c>
      <c r="AN111" s="336"/>
      <c r="AO111" s="227"/>
      <c r="AP111" s="171">
        <v>160</v>
      </c>
      <c r="AQ111" s="336"/>
      <c r="AR111" s="227"/>
      <c r="AS111" s="171">
        <v>160</v>
      </c>
      <c r="AT111" s="336"/>
      <c r="AU111" s="227"/>
      <c r="AV111" s="171">
        <v>160</v>
      </c>
      <c r="AW111" s="336"/>
      <c r="AX111" s="227"/>
      <c r="AY111" s="171">
        <v>160</v>
      </c>
      <c r="AZ111" s="336"/>
      <c r="BA111" s="227"/>
      <c r="BB111" s="171">
        <v>160</v>
      </c>
      <c r="BC111" s="336"/>
      <c r="BD111" s="227"/>
      <c r="BE111" s="171">
        <v>160</v>
      </c>
      <c r="BF111" s="336"/>
      <c r="BG111" s="227"/>
      <c r="BH111" s="171">
        <v>160</v>
      </c>
      <c r="BI111" s="336"/>
      <c r="BJ111" s="227"/>
      <c r="BK111" s="374">
        <f t="shared" si="75"/>
        <v>0</v>
      </c>
      <c r="BL111" s="285">
        <f t="shared" si="76"/>
        <v>0</v>
      </c>
      <c r="BM111" s="284">
        <f t="shared" si="77"/>
        <v>0</v>
      </c>
      <c r="BN111" s="285">
        <f t="shared" si="78"/>
        <v>0</v>
      </c>
      <c r="BO111" s="1"/>
      <c r="BP111" s="1"/>
      <c r="BQ111" s="167">
        <v>160</v>
      </c>
      <c r="BR111" s="335"/>
      <c r="BS111" s="180"/>
      <c r="BT111" s="167">
        <v>160</v>
      </c>
      <c r="BU111" s="335"/>
      <c r="BV111" s="180"/>
      <c r="BW111" s="167">
        <v>160</v>
      </c>
      <c r="BX111" s="335"/>
      <c r="BY111" s="180"/>
      <c r="BZ111" s="167">
        <v>160</v>
      </c>
      <c r="CA111" s="335"/>
      <c r="CB111" s="180"/>
      <c r="CC111" s="167">
        <v>160</v>
      </c>
      <c r="CD111" s="335"/>
      <c r="CE111" s="180"/>
      <c r="CF111" s="167">
        <v>160</v>
      </c>
      <c r="CG111" s="335"/>
      <c r="CH111" s="180"/>
      <c r="CI111" s="167">
        <v>160</v>
      </c>
      <c r="CJ111" s="335"/>
      <c r="CK111" s="180"/>
      <c r="CL111" s="167">
        <v>160</v>
      </c>
      <c r="CM111" s="335"/>
      <c r="CN111" s="180"/>
      <c r="CO111" s="282">
        <f t="shared" si="79"/>
        <v>0</v>
      </c>
      <c r="CP111" s="283">
        <f t="shared" si="80"/>
        <v>0</v>
      </c>
      <c r="CQ111" s="284">
        <f t="shared" si="81"/>
        <v>0</v>
      </c>
      <c r="CR111" s="285">
        <f t="shared" si="82"/>
        <v>0</v>
      </c>
      <c r="CS111" s="1"/>
      <c r="CT111" s="1"/>
      <c r="CU111" s="167">
        <v>160</v>
      </c>
      <c r="CV111" s="335"/>
      <c r="CW111" s="180"/>
      <c r="CX111" s="167">
        <v>160</v>
      </c>
      <c r="CY111" s="335"/>
      <c r="CZ111" s="180"/>
      <c r="DA111" s="167">
        <v>160</v>
      </c>
      <c r="DB111" s="335"/>
      <c r="DC111" s="180"/>
      <c r="DD111" s="167">
        <v>160</v>
      </c>
      <c r="DE111" s="335"/>
      <c r="DF111" s="180"/>
      <c r="DG111" s="167">
        <v>160</v>
      </c>
      <c r="DH111" s="335"/>
      <c r="DI111" s="180"/>
      <c r="DJ111" s="167">
        <v>160</v>
      </c>
      <c r="DK111" s="335"/>
      <c r="DL111" s="180"/>
      <c r="DM111" s="167">
        <v>160</v>
      </c>
      <c r="DN111" s="335"/>
      <c r="DO111" s="180"/>
      <c r="DP111" s="167">
        <v>160</v>
      </c>
      <c r="DQ111" s="335"/>
      <c r="DR111" s="180"/>
      <c r="DS111" s="282">
        <f t="shared" si="83"/>
        <v>0</v>
      </c>
      <c r="DT111" s="283">
        <f t="shared" si="84"/>
        <v>0</v>
      </c>
      <c r="DU111" s="284">
        <f t="shared" si="85"/>
        <v>0</v>
      </c>
      <c r="DV111" s="285">
        <f t="shared" si="86"/>
        <v>0</v>
      </c>
      <c r="DW111" s="1"/>
      <c r="DX111" s="1"/>
      <c r="DY111" s="167">
        <v>160</v>
      </c>
      <c r="DZ111" s="335"/>
      <c r="EA111" s="180"/>
      <c r="EB111" s="167">
        <v>160</v>
      </c>
      <c r="EC111" s="335"/>
      <c r="ED111" s="180"/>
      <c r="EE111" s="167">
        <v>160</v>
      </c>
      <c r="EF111" s="335"/>
      <c r="EG111" s="180"/>
      <c r="EH111" s="167">
        <v>160</v>
      </c>
      <c r="EI111" s="335"/>
      <c r="EJ111" s="180"/>
      <c r="EK111" s="167">
        <v>160</v>
      </c>
      <c r="EL111" s="335"/>
      <c r="EM111" s="180"/>
      <c r="EN111" s="167">
        <v>160</v>
      </c>
      <c r="EO111" s="335"/>
      <c r="EP111" s="180"/>
      <c r="EQ111" s="167">
        <v>160</v>
      </c>
      <c r="ER111" s="335"/>
      <c r="ES111" s="180"/>
      <c r="ET111" s="167">
        <v>160</v>
      </c>
      <c r="EU111" s="335"/>
      <c r="EV111" s="180"/>
      <c r="EW111" s="282">
        <f t="shared" si="87"/>
        <v>0</v>
      </c>
      <c r="EX111" s="283">
        <f t="shared" si="88"/>
        <v>0</v>
      </c>
      <c r="EY111" s="284">
        <f t="shared" si="89"/>
        <v>0</v>
      </c>
      <c r="EZ111" s="285">
        <f t="shared" si="90"/>
        <v>0</v>
      </c>
      <c r="FA111" s="1"/>
      <c r="FB111" s="1"/>
      <c r="FC111" s="167">
        <v>160</v>
      </c>
      <c r="FD111" s="335"/>
      <c r="FE111" s="180"/>
      <c r="FF111" s="167">
        <v>160</v>
      </c>
      <c r="FG111" s="335"/>
      <c r="FH111" s="180"/>
      <c r="FI111" s="167">
        <v>160</v>
      </c>
      <c r="FJ111" s="335"/>
      <c r="FK111" s="180"/>
      <c r="FL111" s="167">
        <v>160</v>
      </c>
      <c r="FM111" s="335"/>
      <c r="FN111" s="180"/>
      <c r="FO111" s="167">
        <v>160</v>
      </c>
      <c r="FP111" s="335"/>
      <c r="FQ111" s="180"/>
      <c r="FR111" s="167">
        <v>160</v>
      </c>
      <c r="FS111" s="335"/>
      <c r="FT111" s="180"/>
      <c r="FU111" s="167">
        <v>160</v>
      </c>
      <c r="FV111" s="335"/>
      <c r="FW111" s="180"/>
      <c r="FX111" s="167">
        <v>160</v>
      </c>
      <c r="FY111" s="335"/>
      <c r="FZ111" s="180"/>
      <c r="GA111" s="282">
        <f t="shared" si="91"/>
        <v>0</v>
      </c>
      <c r="GB111" s="283">
        <f t="shared" si="92"/>
        <v>0</v>
      </c>
      <c r="GC111" s="284">
        <f t="shared" si="93"/>
        <v>0</v>
      </c>
      <c r="GD111" s="285">
        <f t="shared" si="94"/>
        <v>0</v>
      </c>
      <c r="GE111" s="1"/>
      <c r="GF111" s="1"/>
      <c r="GG111" s="167">
        <v>160</v>
      </c>
      <c r="GH111" s="335"/>
      <c r="GI111" s="180"/>
      <c r="GJ111" s="167">
        <v>160</v>
      </c>
      <c r="GK111" s="335"/>
      <c r="GL111" s="180"/>
      <c r="GM111" s="167">
        <v>160</v>
      </c>
      <c r="GN111" s="335"/>
      <c r="GO111" s="180"/>
      <c r="GP111" s="167">
        <v>160</v>
      </c>
      <c r="GQ111" s="335"/>
      <c r="GR111" s="180"/>
      <c r="GS111" s="167">
        <v>160</v>
      </c>
      <c r="GT111" s="335"/>
      <c r="GU111" s="180"/>
      <c r="GV111" s="167">
        <v>160</v>
      </c>
      <c r="GW111" s="335"/>
      <c r="GX111" s="180"/>
      <c r="GY111" s="167">
        <v>160</v>
      </c>
      <c r="GZ111" s="335"/>
      <c r="HA111" s="180"/>
      <c r="HB111" s="167">
        <v>160</v>
      </c>
      <c r="HC111" s="335"/>
      <c r="HD111" s="180"/>
      <c r="HE111" s="282">
        <f t="shared" si="95"/>
        <v>0</v>
      </c>
      <c r="HF111" s="283">
        <f t="shared" si="96"/>
        <v>0</v>
      </c>
      <c r="HG111" s="284">
        <f t="shared" si="97"/>
        <v>0</v>
      </c>
      <c r="HH111" s="285">
        <f t="shared" si="98"/>
        <v>0</v>
      </c>
      <c r="HI111" s="1"/>
      <c r="HJ111" s="1"/>
      <c r="HK111" s="167">
        <v>160</v>
      </c>
      <c r="HL111" s="335"/>
      <c r="HM111" s="180"/>
      <c r="HN111" s="167">
        <v>160</v>
      </c>
      <c r="HO111" s="335"/>
      <c r="HP111" s="180"/>
      <c r="HQ111" s="167">
        <v>160</v>
      </c>
      <c r="HR111" s="335"/>
      <c r="HS111" s="180"/>
      <c r="HT111" s="167">
        <v>160</v>
      </c>
      <c r="HU111" s="335"/>
      <c r="HV111" s="180"/>
      <c r="HW111" s="167">
        <v>160</v>
      </c>
      <c r="HX111" s="335"/>
      <c r="HY111" s="180"/>
      <c r="HZ111" s="167">
        <v>160</v>
      </c>
      <c r="IA111" s="335"/>
      <c r="IB111" s="180"/>
      <c r="IC111" s="167">
        <v>160</v>
      </c>
      <c r="ID111" s="335"/>
      <c r="IE111" s="180"/>
      <c r="IF111" s="167">
        <v>160</v>
      </c>
      <c r="IG111" s="335"/>
      <c r="IH111" s="180"/>
      <c r="II111" s="282">
        <f t="shared" si="99"/>
        <v>0</v>
      </c>
      <c r="IJ111" s="283">
        <f t="shared" si="100"/>
        <v>0</v>
      </c>
      <c r="IK111" s="284">
        <f t="shared" si="101"/>
        <v>0</v>
      </c>
      <c r="IL111" s="285">
        <f t="shared" si="102"/>
        <v>0</v>
      </c>
      <c r="IM111" s="1"/>
      <c r="IN111" s="1"/>
      <c r="IO111" s="167">
        <v>160</v>
      </c>
      <c r="IP111" s="335"/>
      <c r="IQ111" s="180"/>
      <c r="IR111" s="167">
        <v>160</v>
      </c>
      <c r="IS111" s="335"/>
      <c r="IT111" s="180"/>
      <c r="IU111" s="167">
        <v>160</v>
      </c>
      <c r="IV111" s="335"/>
      <c r="IW111" s="180"/>
      <c r="IX111" s="167">
        <v>160</v>
      </c>
      <c r="IY111" s="335"/>
      <c r="IZ111" s="180"/>
      <c r="JA111" s="167">
        <v>160</v>
      </c>
      <c r="JB111" s="335"/>
      <c r="JC111" s="180"/>
      <c r="JD111" s="167">
        <v>160</v>
      </c>
      <c r="JE111" s="335"/>
      <c r="JF111" s="180"/>
      <c r="JG111" s="167">
        <v>160</v>
      </c>
      <c r="JH111" s="335"/>
      <c r="JI111" s="180"/>
      <c r="JJ111" s="167">
        <v>160</v>
      </c>
      <c r="JK111" s="335"/>
      <c r="JL111" s="180"/>
      <c r="JM111" s="282">
        <f t="shared" si="103"/>
        <v>0</v>
      </c>
      <c r="JN111" s="283">
        <f t="shared" si="104"/>
        <v>0</v>
      </c>
      <c r="JO111" s="284">
        <f t="shared" si="105"/>
        <v>0</v>
      </c>
      <c r="JP111" s="285">
        <f t="shared" si="106"/>
        <v>0</v>
      </c>
      <c r="JQ111" s="1"/>
      <c r="JR111" s="1"/>
      <c r="JS111" s="167">
        <v>160</v>
      </c>
      <c r="JT111" s="335"/>
      <c r="JU111" s="180"/>
      <c r="JV111" s="167">
        <v>160</v>
      </c>
      <c r="JW111" s="335"/>
      <c r="JX111" s="180"/>
      <c r="JY111" s="167">
        <v>160</v>
      </c>
      <c r="JZ111" s="335"/>
      <c r="KA111" s="180"/>
      <c r="KB111" s="167">
        <v>160</v>
      </c>
      <c r="KC111" s="335"/>
      <c r="KD111" s="180"/>
      <c r="KE111" s="167">
        <v>160</v>
      </c>
      <c r="KF111" s="335"/>
      <c r="KG111" s="180"/>
      <c r="KH111" s="167">
        <v>160</v>
      </c>
      <c r="KI111" s="335"/>
      <c r="KJ111" s="180"/>
      <c r="KK111" s="167">
        <v>160</v>
      </c>
      <c r="KL111" s="335"/>
      <c r="KM111" s="180"/>
      <c r="KN111" s="167">
        <v>160</v>
      </c>
      <c r="KO111" s="335"/>
      <c r="KP111" s="180"/>
      <c r="KQ111" s="282">
        <f t="shared" si="107"/>
        <v>0</v>
      </c>
      <c r="KR111" s="283">
        <f t="shared" si="108"/>
        <v>0</v>
      </c>
      <c r="KS111" s="284">
        <f t="shared" si="109"/>
        <v>0</v>
      </c>
      <c r="KT111" s="285">
        <f t="shared" si="110"/>
        <v>0</v>
      </c>
      <c r="KU111" s="1"/>
      <c r="KV111" s="1"/>
      <c r="KW111" s="287" t="s">
        <v>300</v>
      </c>
      <c r="KX111" s="365">
        <v>160</v>
      </c>
      <c r="KY111" s="335"/>
      <c r="KZ111" s="180"/>
      <c r="LA111" s="282">
        <f t="shared" si="111"/>
        <v>0</v>
      </c>
      <c r="LB111" s="285">
        <f t="shared" si="117"/>
        <v>0</v>
      </c>
      <c r="LC111" s="284">
        <f t="shared" si="112"/>
        <v>0</v>
      </c>
      <c r="LD111" s="285">
        <f t="shared" si="118"/>
        <v>0</v>
      </c>
      <c r="LE111" s="297"/>
      <c r="LF111" s="1"/>
      <c r="LG111" s="1"/>
      <c r="LH111" s="278">
        <f t="shared" si="119"/>
        <v>0</v>
      </c>
      <c r="LI111" s="279">
        <f t="shared" si="120"/>
        <v>0</v>
      </c>
      <c r="LJ111" s="284">
        <f t="shared" si="121"/>
        <v>0</v>
      </c>
      <c r="LK111" s="285">
        <f t="shared" si="122"/>
        <v>0</v>
      </c>
      <c r="LL111" s="280">
        <f t="shared" si="123"/>
        <v>0</v>
      </c>
      <c r="LM111" s="281">
        <f t="shared" si="124"/>
        <v>0</v>
      </c>
      <c r="LN111" s="284">
        <f t="shared" si="125"/>
        <v>0</v>
      </c>
      <c r="LO111" s="283">
        <f t="shared" si="126"/>
        <v>0</v>
      </c>
      <c r="LP111" s="420">
        <f t="shared" si="113"/>
        <v>0</v>
      </c>
      <c r="LQ111" s="382">
        <f t="shared" si="114"/>
        <v>0</v>
      </c>
      <c r="LR111" s="423" t="s">
        <v>343</v>
      </c>
      <c r="LS111" s="387" t="s">
        <v>343</v>
      </c>
      <c r="LT111" s="420">
        <f t="shared" si="115"/>
        <v>0</v>
      </c>
      <c r="LU111" s="382">
        <f t="shared" si="116"/>
        <v>0</v>
      </c>
      <c r="LX111" s="1"/>
    </row>
    <row r="112" spans="1:342" s="26" customFormat="1" ht="15" hidden="1" customHeight="1" x14ac:dyDescent="0.25">
      <c r="B112" s="121"/>
      <c r="C112" s="1062"/>
      <c r="D112" s="1063"/>
      <c r="E112" s="610"/>
      <c r="F112" s="611"/>
      <c r="G112" s="612"/>
      <c r="H112" s="122"/>
      <c r="I112" s="115">
        <f>INT(ROUND(F112,2)*(IF(RIGHT(G112,1)="*",data!$J$3*H112+(IF(H112&gt;0, data!$K$3,0)),(IF(G112&gt;0,data!$J$3*RIGHT(G112,5)+data!$K$3,0)))))</f>
        <v>0</v>
      </c>
      <c r="J112" s="115"/>
      <c r="K112" s="554"/>
      <c r="L112" s="553"/>
      <c r="M112" s="115">
        <f>INT(ROUND(F112,2)*(IF(J112&gt;0,(IF(K112="ano",data!$J$6,0)),0)))</f>
        <v>0</v>
      </c>
      <c r="N112" s="117"/>
      <c r="O112" s="126"/>
      <c r="Q112" s="119" t="str">
        <f t="shared" si="63"/>
        <v/>
      </c>
      <c r="R112" s="120" t="s">
        <v>343</v>
      </c>
      <c r="S112" s="391" t="str">
        <f t="shared" si="64"/>
        <v/>
      </c>
      <c r="V112" s="26">
        <f>IF(OR(G112=data!$I$18,G112=data!$I$19,G112=data!$I$20,G112=data!$I$21,G112=data!$I$22,G112=data!$I$23,G112=data!$I$24,G112=data!$I$25,G112=data!$I$26,G112=data!$I$27,G112=data!$I$28,G112=data!$I$29,G112=data!$I$30,G112=data!$I$31,G112=data!$I$32,G112=data!$I$33,G112=data!$I$34,G112=data!$I$35,G112=data!$I$36,G112=data!$I$37,G112=data!$I$38,G112=data!$I$39,G112=data!$I$40,G112=data!$I$41,G112=data!$I$42,G112=data!$I$43,G112=data!$I$44),1,0)</f>
        <v>0</v>
      </c>
      <c r="X112" s="176" t="s">
        <v>300</v>
      </c>
      <c r="Y112" s="10"/>
      <c r="Z112" s="10"/>
      <c r="AA112" s="578">
        <v>160</v>
      </c>
      <c r="AB112" s="579"/>
      <c r="AC112" s="580"/>
      <c r="AD112" s="578">
        <v>160</v>
      </c>
      <c r="AE112" s="579"/>
      <c r="AF112" s="580"/>
      <c r="AG112" s="578">
        <v>160</v>
      </c>
      <c r="AH112" s="579"/>
      <c r="AI112" s="580"/>
      <c r="AJ112" s="578">
        <v>160</v>
      </c>
      <c r="AK112" s="579"/>
      <c r="AL112" s="580"/>
      <c r="AM112" s="578">
        <v>160</v>
      </c>
      <c r="AN112" s="579"/>
      <c r="AO112" s="580"/>
      <c r="AP112" s="578">
        <v>160</v>
      </c>
      <c r="AQ112" s="579"/>
      <c r="AR112" s="580"/>
      <c r="AS112" s="578">
        <v>160</v>
      </c>
      <c r="AT112" s="579"/>
      <c r="AU112" s="580"/>
      <c r="AV112" s="578">
        <v>160</v>
      </c>
      <c r="AW112" s="579"/>
      <c r="AX112" s="580"/>
      <c r="AY112" s="578">
        <v>160</v>
      </c>
      <c r="AZ112" s="579"/>
      <c r="BA112" s="580"/>
      <c r="BB112" s="578">
        <v>160</v>
      </c>
      <c r="BC112" s="579"/>
      <c r="BD112" s="580"/>
      <c r="BE112" s="578">
        <v>160</v>
      </c>
      <c r="BF112" s="579"/>
      <c r="BG112" s="580"/>
      <c r="BH112" s="578">
        <v>160</v>
      </c>
      <c r="BI112" s="579"/>
      <c r="BJ112" s="580"/>
      <c r="BK112" s="374">
        <f t="shared" si="75"/>
        <v>0</v>
      </c>
      <c r="BL112" s="285">
        <f t="shared" si="76"/>
        <v>0</v>
      </c>
      <c r="BM112" s="284">
        <f t="shared" si="77"/>
        <v>0</v>
      </c>
      <c r="BN112" s="285">
        <f t="shared" si="78"/>
        <v>0</v>
      </c>
      <c r="BO112" s="1"/>
      <c r="BP112" s="1"/>
      <c r="BQ112" s="177">
        <v>160</v>
      </c>
      <c r="BR112" s="591"/>
      <c r="BS112" s="178"/>
      <c r="BT112" s="177">
        <v>160</v>
      </c>
      <c r="BU112" s="591"/>
      <c r="BV112" s="178"/>
      <c r="BW112" s="177">
        <v>160</v>
      </c>
      <c r="BX112" s="591"/>
      <c r="BY112" s="178"/>
      <c r="BZ112" s="177">
        <v>160</v>
      </c>
      <c r="CA112" s="591"/>
      <c r="CB112" s="178"/>
      <c r="CC112" s="177">
        <v>160</v>
      </c>
      <c r="CD112" s="591"/>
      <c r="CE112" s="178"/>
      <c r="CF112" s="177">
        <v>160</v>
      </c>
      <c r="CG112" s="591"/>
      <c r="CH112" s="178"/>
      <c r="CI112" s="177">
        <v>160</v>
      </c>
      <c r="CJ112" s="591"/>
      <c r="CK112" s="178"/>
      <c r="CL112" s="177">
        <v>160</v>
      </c>
      <c r="CM112" s="591"/>
      <c r="CN112" s="178"/>
      <c r="CO112" s="282">
        <f t="shared" si="79"/>
        <v>0</v>
      </c>
      <c r="CP112" s="283">
        <f t="shared" si="80"/>
        <v>0</v>
      </c>
      <c r="CQ112" s="284">
        <f t="shared" si="81"/>
        <v>0</v>
      </c>
      <c r="CR112" s="285">
        <f t="shared" si="82"/>
        <v>0</v>
      </c>
      <c r="CS112" s="1"/>
      <c r="CT112" s="1"/>
      <c r="CU112" s="177">
        <v>160</v>
      </c>
      <c r="CV112" s="591"/>
      <c r="CW112" s="178"/>
      <c r="CX112" s="177">
        <v>160</v>
      </c>
      <c r="CY112" s="591"/>
      <c r="CZ112" s="178"/>
      <c r="DA112" s="177">
        <v>160</v>
      </c>
      <c r="DB112" s="591"/>
      <c r="DC112" s="178"/>
      <c r="DD112" s="177">
        <v>160</v>
      </c>
      <c r="DE112" s="591"/>
      <c r="DF112" s="178"/>
      <c r="DG112" s="177">
        <v>160</v>
      </c>
      <c r="DH112" s="591"/>
      <c r="DI112" s="178"/>
      <c r="DJ112" s="177">
        <v>160</v>
      </c>
      <c r="DK112" s="591"/>
      <c r="DL112" s="178"/>
      <c r="DM112" s="177">
        <v>160</v>
      </c>
      <c r="DN112" s="591"/>
      <c r="DO112" s="178"/>
      <c r="DP112" s="177">
        <v>160</v>
      </c>
      <c r="DQ112" s="591"/>
      <c r="DR112" s="178"/>
      <c r="DS112" s="282">
        <f t="shared" si="83"/>
        <v>0</v>
      </c>
      <c r="DT112" s="283">
        <f t="shared" si="84"/>
        <v>0</v>
      </c>
      <c r="DU112" s="284">
        <f t="shared" si="85"/>
        <v>0</v>
      </c>
      <c r="DV112" s="285">
        <f t="shared" si="86"/>
        <v>0</v>
      </c>
      <c r="DW112" s="1"/>
      <c r="DX112" s="1"/>
      <c r="DY112" s="177">
        <v>160</v>
      </c>
      <c r="DZ112" s="591"/>
      <c r="EA112" s="178"/>
      <c r="EB112" s="177">
        <v>160</v>
      </c>
      <c r="EC112" s="591"/>
      <c r="ED112" s="178"/>
      <c r="EE112" s="177">
        <v>160</v>
      </c>
      <c r="EF112" s="591"/>
      <c r="EG112" s="178"/>
      <c r="EH112" s="177">
        <v>160</v>
      </c>
      <c r="EI112" s="591"/>
      <c r="EJ112" s="178"/>
      <c r="EK112" s="177">
        <v>160</v>
      </c>
      <c r="EL112" s="591"/>
      <c r="EM112" s="178"/>
      <c r="EN112" s="177">
        <v>160</v>
      </c>
      <c r="EO112" s="591"/>
      <c r="EP112" s="178"/>
      <c r="EQ112" s="177">
        <v>160</v>
      </c>
      <c r="ER112" s="591"/>
      <c r="ES112" s="178"/>
      <c r="ET112" s="177">
        <v>160</v>
      </c>
      <c r="EU112" s="591"/>
      <c r="EV112" s="178"/>
      <c r="EW112" s="282">
        <f t="shared" si="87"/>
        <v>0</v>
      </c>
      <c r="EX112" s="283">
        <f t="shared" si="88"/>
        <v>0</v>
      </c>
      <c r="EY112" s="284">
        <f t="shared" si="89"/>
        <v>0</v>
      </c>
      <c r="EZ112" s="285">
        <f t="shared" si="90"/>
        <v>0</v>
      </c>
      <c r="FA112" s="1"/>
      <c r="FB112" s="1"/>
      <c r="FC112" s="177">
        <v>160</v>
      </c>
      <c r="FD112" s="591"/>
      <c r="FE112" s="178"/>
      <c r="FF112" s="177">
        <v>160</v>
      </c>
      <c r="FG112" s="591"/>
      <c r="FH112" s="178"/>
      <c r="FI112" s="177">
        <v>160</v>
      </c>
      <c r="FJ112" s="591"/>
      <c r="FK112" s="178"/>
      <c r="FL112" s="177">
        <v>160</v>
      </c>
      <c r="FM112" s="591"/>
      <c r="FN112" s="178"/>
      <c r="FO112" s="177">
        <v>160</v>
      </c>
      <c r="FP112" s="591"/>
      <c r="FQ112" s="178"/>
      <c r="FR112" s="177">
        <v>160</v>
      </c>
      <c r="FS112" s="591"/>
      <c r="FT112" s="178"/>
      <c r="FU112" s="177">
        <v>160</v>
      </c>
      <c r="FV112" s="591"/>
      <c r="FW112" s="178"/>
      <c r="FX112" s="177">
        <v>160</v>
      </c>
      <c r="FY112" s="591"/>
      <c r="FZ112" s="178"/>
      <c r="GA112" s="282">
        <f t="shared" si="91"/>
        <v>0</v>
      </c>
      <c r="GB112" s="283">
        <f t="shared" si="92"/>
        <v>0</v>
      </c>
      <c r="GC112" s="284">
        <f t="shared" si="93"/>
        <v>0</v>
      </c>
      <c r="GD112" s="285">
        <f t="shared" si="94"/>
        <v>0</v>
      </c>
      <c r="GE112" s="1"/>
      <c r="GF112" s="1"/>
      <c r="GG112" s="177">
        <v>160</v>
      </c>
      <c r="GH112" s="591"/>
      <c r="GI112" s="178"/>
      <c r="GJ112" s="177">
        <v>160</v>
      </c>
      <c r="GK112" s="591"/>
      <c r="GL112" s="178"/>
      <c r="GM112" s="177">
        <v>160</v>
      </c>
      <c r="GN112" s="591"/>
      <c r="GO112" s="178"/>
      <c r="GP112" s="177">
        <v>160</v>
      </c>
      <c r="GQ112" s="591"/>
      <c r="GR112" s="178"/>
      <c r="GS112" s="177">
        <v>160</v>
      </c>
      <c r="GT112" s="591"/>
      <c r="GU112" s="178"/>
      <c r="GV112" s="177">
        <v>160</v>
      </c>
      <c r="GW112" s="591"/>
      <c r="GX112" s="178"/>
      <c r="GY112" s="177">
        <v>160</v>
      </c>
      <c r="GZ112" s="591"/>
      <c r="HA112" s="178"/>
      <c r="HB112" s="177">
        <v>160</v>
      </c>
      <c r="HC112" s="591"/>
      <c r="HD112" s="178"/>
      <c r="HE112" s="282">
        <f t="shared" si="95"/>
        <v>0</v>
      </c>
      <c r="HF112" s="283">
        <f t="shared" si="96"/>
        <v>0</v>
      </c>
      <c r="HG112" s="284">
        <f t="shared" si="97"/>
        <v>0</v>
      </c>
      <c r="HH112" s="285">
        <f t="shared" si="98"/>
        <v>0</v>
      </c>
      <c r="HI112" s="1"/>
      <c r="HJ112" s="1"/>
      <c r="HK112" s="177">
        <v>160</v>
      </c>
      <c r="HL112" s="591"/>
      <c r="HM112" s="178"/>
      <c r="HN112" s="177">
        <v>160</v>
      </c>
      <c r="HO112" s="591"/>
      <c r="HP112" s="178"/>
      <c r="HQ112" s="177">
        <v>160</v>
      </c>
      <c r="HR112" s="591"/>
      <c r="HS112" s="178"/>
      <c r="HT112" s="177">
        <v>160</v>
      </c>
      <c r="HU112" s="591"/>
      <c r="HV112" s="178"/>
      <c r="HW112" s="177">
        <v>160</v>
      </c>
      <c r="HX112" s="591"/>
      <c r="HY112" s="178"/>
      <c r="HZ112" s="177">
        <v>160</v>
      </c>
      <c r="IA112" s="591"/>
      <c r="IB112" s="178"/>
      <c r="IC112" s="177">
        <v>160</v>
      </c>
      <c r="ID112" s="591"/>
      <c r="IE112" s="178"/>
      <c r="IF112" s="177">
        <v>160</v>
      </c>
      <c r="IG112" s="591"/>
      <c r="IH112" s="178"/>
      <c r="II112" s="282">
        <f t="shared" si="99"/>
        <v>0</v>
      </c>
      <c r="IJ112" s="283">
        <f t="shared" si="100"/>
        <v>0</v>
      </c>
      <c r="IK112" s="284">
        <f t="shared" si="101"/>
        <v>0</v>
      </c>
      <c r="IL112" s="285">
        <f t="shared" si="102"/>
        <v>0</v>
      </c>
      <c r="IM112" s="1"/>
      <c r="IN112" s="1"/>
      <c r="IO112" s="177">
        <v>160</v>
      </c>
      <c r="IP112" s="591"/>
      <c r="IQ112" s="178"/>
      <c r="IR112" s="177">
        <v>160</v>
      </c>
      <c r="IS112" s="591"/>
      <c r="IT112" s="178"/>
      <c r="IU112" s="177">
        <v>160</v>
      </c>
      <c r="IV112" s="591"/>
      <c r="IW112" s="178"/>
      <c r="IX112" s="177">
        <v>160</v>
      </c>
      <c r="IY112" s="591"/>
      <c r="IZ112" s="178"/>
      <c r="JA112" s="177">
        <v>160</v>
      </c>
      <c r="JB112" s="591"/>
      <c r="JC112" s="178"/>
      <c r="JD112" s="177">
        <v>160</v>
      </c>
      <c r="JE112" s="591"/>
      <c r="JF112" s="178"/>
      <c r="JG112" s="177">
        <v>160</v>
      </c>
      <c r="JH112" s="591"/>
      <c r="JI112" s="178"/>
      <c r="JJ112" s="177">
        <v>160</v>
      </c>
      <c r="JK112" s="591"/>
      <c r="JL112" s="178"/>
      <c r="JM112" s="282">
        <f t="shared" si="103"/>
        <v>0</v>
      </c>
      <c r="JN112" s="283">
        <f t="shared" si="104"/>
        <v>0</v>
      </c>
      <c r="JO112" s="284">
        <f t="shared" si="105"/>
        <v>0</v>
      </c>
      <c r="JP112" s="285">
        <f t="shared" si="106"/>
        <v>0</v>
      </c>
      <c r="JQ112" s="1"/>
      <c r="JR112" s="1"/>
      <c r="JS112" s="177">
        <v>160</v>
      </c>
      <c r="JT112" s="591"/>
      <c r="JU112" s="178"/>
      <c r="JV112" s="177">
        <v>160</v>
      </c>
      <c r="JW112" s="591"/>
      <c r="JX112" s="178"/>
      <c r="JY112" s="177">
        <v>160</v>
      </c>
      <c r="JZ112" s="591"/>
      <c r="KA112" s="178"/>
      <c r="KB112" s="177">
        <v>160</v>
      </c>
      <c r="KC112" s="591"/>
      <c r="KD112" s="178"/>
      <c r="KE112" s="177">
        <v>160</v>
      </c>
      <c r="KF112" s="591"/>
      <c r="KG112" s="178"/>
      <c r="KH112" s="177">
        <v>160</v>
      </c>
      <c r="KI112" s="591"/>
      <c r="KJ112" s="178"/>
      <c r="KK112" s="177">
        <v>160</v>
      </c>
      <c r="KL112" s="591"/>
      <c r="KM112" s="178"/>
      <c r="KN112" s="177">
        <v>160</v>
      </c>
      <c r="KO112" s="591"/>
      <c r="KP112" s="178"/>
      <c r="KQ112" s="282">
        <f t="shared" si="107"/>
        <v>0</v>
      </c>
      <c r="KR112" s="283">
        <f t="shared" si="108"/>
        <v>0</v>
      </c>
      <c r="KS112" s="284">
        <f t="shared" si="109"/>
        <v>0</v>
      </c>
      <c r="KT112" s="285">
        <f t="shared" si="110"/>
        <v>0</v>
      </c>
      <c r="KU112" s="1"/>
      <c r="KV112" s="1"/>
      <c r="KW112" s="589" t="s">
        <v>300</v>
      </c>
      <c r="KX112" s="595">
        <v>160</v>
      </c>
      <c r="KY112" s="591"/>
      <c r="KZ112" s="178"/>
      <c r="LA112" s="282">
        <f t="shared" si="111"/>
        <v>0</v>
      </c>
      <c r="LB112" s="285">
        <f t="shared" si="117"/>
        <v>0</v>
      </c>
      <c r="LC112" s="284">
        <f t="shared" si="112"/>
        <v>0</v>
      </c>
      <c r="LD112" s="285">
        <f t="shared" si="118"/>
        <v>0</v>
      </c>
      <c r="LE112" s="592"/>
      <c r="LF112" s="1"/>
      <c r="LG112" s="1"/>
      <c r="LH112" s="278">
        <f t="shared" si="119"/>
        <v>0</v>
      </c>
      <c r="LI112" s="279">
        <f t="shared" si="120"/>
        <v>0</v>
      </c>
      <c r="LJ112" s="284">
        <f t="shared" si="121"/>
        <v>0</v>
      </c>
      <c r="LK112" s="285">
        <f t="shared" si="122"/>
        <v>0</v>
      </c>
      <c r="LL112" s="280">
        <f t="shared" si="123"/>
        <v>0</v>
      </c>
      <c r="LM112" s="281">
        <f t="shared" si="124"/>
        <v>0</v>
      </c>
      <c r="LN112" s="284">
        <f t="shared" si="125"/>
        <v>0</v>
      </c>
      <c r="LO112" s="283">
        <f t="shared" si="126"/>
        <v>0</v>
      </c>
      <c r="LP112" s="420">
        <f t="shared" si="113"/>
        <v>0</v>
      </c>
      <c r="LQ112" s="382">
        <f t="shared" si="114"/>
        <v>0</v>
      </c>
      <c r="LR112" s="423" t="s">
        <v>343</v>
      </c>
      <c r="LS112" s="387" t="s">
        <v>343</v>
      </c>
      <c r="LT112" s="420">
        <f t="shared" si="115"/>
        <v>0</v>
      </c>
      <c r="LU112" s="382">
        <f t="shared" si="116"/>
        <v>0</v>
      </c>
      <c r="LX112" s="1"/>
    </row>
    <row r="113" spans="2:336" s="26" customFormat="1" ht="16.5" customHeight="1" x14ac:dyDescent="0.25">
      <c r="B113" s="121" t="s">
        <v>267</v>
      </c>
      <c r="C113" s="1064"/>
      <c r="D113" s="1065"/>
      <c r="E113" s="327"/>
      <c r="F113" s="328"/>
      <c r="G113" s="329"/>
      <c r="H113" s="125"/>
      <c r="I113" s="115">
        <f>INT(ROUND(F113,2)*(IF(RIGHT(G113,1)="*",data!$J$3*H113+(IF(H113&gt;0, data!$K$3,0)),(IF(G113&gt;0,data!$J$3*RIGHT(G113,5)+data!$K$3,0)))))</f>
        <v>0</v>
      </c>
      <c r="J113" s="115">
        <f>IF(E113&gt;0,I113*E113,0)</f>
        <v>0</v>
      </c>
      <c r="K113" s="323"/>
      <c r="L113" s="322"/>
      <c r="M113" s="115">
        <f>INT(ROUND(F113,2)*(IF(J113&gt;0,(IF(K113="ano",data!$J$6,0)),0)))</f>
        <v>0</v>
      </c>
      <c r="N113" s="117">
        <f>IF(L113&gt;E113,M113*E113,M113*L113)</f>
        <v>0</v>
      </c>
      <c r="O113" s="126">
        <f>J113+N113</f>
        <v>0</v>
      </c>
      <c r="Q113" s="119" t="str">
        <f t="shared" si="63"/>
        <v/>
      </c>
      <c r="R113" s="120" t="s">
        <v>343</v>
      </c>
      <c r="S113" s="391" t="str">
        <f t="shared" si="64"/>
        <v/>
      </c>
      <c r="T113" s="26">
        <f>IF(O113&gt;0,IF(ISTEXT(C113)=TRUE,0,1),0)</f>
        <v>0</v>
      </c>
      <c r="U113" s="26">
        <f>IF(H113&gt;0,IF(RIGHT(G113,1)="*",0,1),0)</f>
        <v>0</v>
      </c>
      <c r="V113" s="26">
        <f>IF(OR(G113=data!$I$18,G113=data!$I$19,G113=data!$I$20,G113=data!$I$21,G113=data!$I$22,G113=data!$I$23,G113=data!$I$24,G113=data!$I$25,G113=data!$I$26,G113=data!$I$27,G113=data!$I$28,G113=data!$I$29,G113=data!$I$30,G113=data!$I$31,G113=data!$I$32,G113=data!$I$33,G113=data!$I$34,G113=data!$I$35,G113=data!$I$36,G113=data!$I$37,G113=data!$I$38,G113=data!$I$39,G113=data!$I$40,G113=data!$I$41,G113=data!$I$42,G113=data!$I$43,G113=data!$I$44),1,0)</f>
        <v>0</v>
      </c>
      <c r="X113" s="179" t="s">
        <v>300</v>
      </c>
      <c r="Y113" s="10"/>
      <c r="Z113" s="10"/>
      <c r="AA113" s="171">
        <v>160</v>
      </c>
      <c r="AB113" s="336"/>
      <c r="AC113" s="227"/>
      <c r="AD113" s="171">
        <v>160</v>
      </c>
      <c r="AE113" s="336"/>
      <c r="AF113" s="227"/>
      <c r="AG113" s="171">
        <v>160</v>
      </c>
      <c r="AH113" s="336"/>
      <c r="AI113" s="227"/>
      <c r="AJ113" s="171">
        <v>160</v>
      </c>
      <c r="AK113" s="336"/>
      <c r="AL113" s="227"/>
      <c r="AM113" s="171">
        <v>160</v>
      </c>
      <c r="AN113" s="336"/>
      <c r="AO113" s="227"/>
      <c r="AP113" s="171">
        <v>160</v>
      </c>
      <c r="AQ113" s="336"/>
      <c r="AR113" s="227"/>
      <c r="AS113" s="171">
        <v>160</v>
      </c>
      <c r="AT113" s="336"/>
      <c r="AU113" s="227"/>
      <c r="AV113" s="171">
        <v>160</v>
      </c>
      <c r="AW113" s="336"/>
      <c r="AX113" s="227"/>
      <c r="AY113" s="171">
        <v>160</v>
      </c>
      <c r="AZ113" s="336"/>
      <c r="BA113" s="227"/>
      <c r="BB113" s="171">
        <v>160</v>
      </c>
      <c r="BC113" s="336"/>
      <c r="BD113" s="227"/>
      <c r="BE113" s="171">
        <v>160</v>
      </c>
      <c r="BF113" s="336"/>
      <c r="BG113" s="227"/>
      <c r="BH113" s="171">
        <v>160</v>
      </c>
      <c r="BI113" s="336"/>
      <c r="BJ113" s="227"/>
      <c r="BK113" s="374">
        <f t="shared" si="75"/>
        <v>0</v>
      </c>
      <c r="BL113" s="285">
        <f t="shared" si="76"/>
        <v>0</v>
      </c>
      <c r="BM113" s="284">
        <f t="shared" si="77"/>
        <v>0</v>
      </c>
      <c r="BN113" s="285">
        <f t="shared" si="78"/>
        <v>0</v>
      </c>
      <c r="BO113" s="1"/>
      <c r="BP113" s="1"/>
      <c r="BQ113" s="167">
        <v>160</v>
      </c>
      <c r="BR113" s="335"/>
      <c r="BS113" s="180"/>
      <c r="BT113" s="167">
        <v>160</v>
      </c>
      <c r="BU113" s="335"/>
      <c r="BV113" s="180"/>
      <c r="BW113" s="167">
        <v>160</v>
      </c>
      <c r="BX113" s="335"/>
      <c r="BY113" s="180"/>
      <c r="BZ113" s="167">
        <v>160</v>
      </c>
      <c r="CA113" s="335"/>
      <c r="CB113" s="180"/>
      <c r="CC113" s="167">
        <v>160</v>
      </c>
      <c r="CD113" s="335"/>
      <c r="CE113" s="180"/>
      <c r="CF113" s="167">
        <v>160</v>
      </c>
      <c r="CG113" s="335"/>
      <c r="CH113" s="180"/>
      <c r="CI113" s="167">
        <v>160</v>
      </c>
      <c r="CJ113" s="335"/>
      <c r="CK113" s="180"/>
      <c r="CL113" s="167">
        <v>160</v>
      </c>
      <c r="CM113" s="335"/>
      <c r="CN113" s="180"/>
      <c r="CO113" s="282">
        <f t="shared" si="79"/>
        <v>0</v>
      </c>
      <c r="CP113" s="283">
        <f t="shared" si="80"/>
        <v>0</v>
      </c>
      <c r="CQ113" s="284">
        <f t="shared" si="81"/>
        <v>0</v>
      </c>
      <c r="CR113" s="285">
        <f t="shared" si="82"/>
        <v>0</v>
      </c>
      <c r="CS113" s="1"/>
      <c r="CT113" s="1"/>
      <c r="CU113" s="167">
        <v>160</v>
      </c>
      <c r="CV113" s="335"/>
      <c r="CW113" s="180"/>
      <c r="CX113" s="167">
        <v>160</v>
      </c>
      <c r="CY113" s="335"/>
      <c r="CZ113" s="180"/>
      <c r="DA113" s="167">
        <v>160</v>
      </c>
      <c r="DB113" s="335"/>
      <c r="DC113" s="180"/>
      <c r="DD113" s="167">
        <v>160</v>
      </c>
      <c r="DE113" s="335"/>
      <c r="DF113" s="180"/>
      <c r="DG113" s="167">
        <v>160</v>
      </c>
      <c r="DH113" s="335"/>
      <c r="DI113" s="180"/>
      <c r="DJ113" s="167">
        <v>160</v>
      </c>
      <c r="DK113" s="335"/>
      <c r="DL113" s="180"/>
      <c r="DM113" s="167">
        <v>160</v>
      </c>
      <c r="DN113" s="335"/>
      <c r="DO113" s="180"/>
      <c r="DP113" s="167">
        <v>160</v>
      </c>
      <c r="DQ113" s="335"/>
      <c r="DR113" s="180"/>
      <c r="DS113" s="282">
        <f t="shared" si="83"/>
        <v>0</v>
      </c>
      <c r="DT113" s="283">
        <f t="shared" si="84"/>
        <v>0</v>
      </c>
      <c r="DU113" s="284">
        <f t="shared" si="85"/>
        <v>0</v>
      </c>
      <c r="DV113" s="285">
        <f t="shared" si="86"/>
        <v>0</v>
      </c>
      <c r="DW113" s="1"/>
      <c r="DX113" s="1"/>
      <c r="DY113" s="167">
        <v>160</v>
      </c>
      <c r="DZ113" s="335"/>
      <c r="EA113" s="180"/>
      <c r="EB113" s="167">
        <v>160</v>
      </c>
      <c r="EC113" s="335"/>
      <c r="ED113" s="180"/>
      <c r="EE113" s="167">
        <v>160</v>
      </c>
      <c r="EF113" s="335"/>
      <c r="EG113" s="180"/>
      <c r="EH113" s="167">
        <v>160</v>
      </c>
      <c r="EI113" s="335"/>
      <c r="EJ113" s="180"/>
      <c r="EK113" s="167">
        <v>160</v>
      </c>
      <c r="EL113" s="335"/>
      <c r="EM113" s="180"/>
      <c r="EN113" s="167">
        <v>160</v>
      </c>
      <c r="EO113" s="335"/>
      <c r="EP113" s="180"/>
      <c r="EQ113" s="167">
        <v>160</v>
      </c>
      <c r="ER113" s="335"/>
      <c r="ES113" s="180"/>
      <c r="ET113" s="167">
        <v>160</v>
      </c>
      <c r="EU113" s="335"/>
      <c r="EV113" s="180"/>
      <c r="EW113" s="282">
        <f t="shared" si="87"/>
        <v>0</v>
      </c>
      <c r="EX113" s="283">
        <f t="shared" si="88"/>
        <v>0</v>
      </c>
      <c r="EY113" s="284">
        <f t="shared" si="89"/>
        <v>0</v>
      </c>
      <c r="EZ113" s="285">
        <f t="shared" si="90"/>
        <v>0</v>
      </c>
      <c r="FA113" s="1"/>
      <c r="FB113" s="1"/>
      <c r="FC113" s="167">
        <v>160</v>
      </c>
      <c r="FD113" s="335"/>
      <c r="FE113" s="180"/>
      <c r="FF113" s="167">
        <v>160</v>
      </c>
      <c r="FG113" s="335"/>
      <c r="FH113" s="180"/>
      <c r="FI113" s="167">
        <v>160</v>
      </c>
      <c r="FJ113" s="335"/>
      <c r="FK113" s="180"/>
      <c r="FL113" s="167">
        <v>160</v>
      </c>
      <c r="FM113" s="335"/>
      <c r="FN113" s="180"/>
      <c r="FO113" s="167">
        <v>160</v>
      </c>
      <c r="FP113" s="335"/>
      <c r="FQ113" s="180"/>
      <c r="FR113" s="167">
        <v>160</v>
      </c>
      <c r="FS113" s="335"/>
      <c r="FT113" s="180"/>
      <c r="FU113" s="167">
        <v>160</v>
      </c>
      <c r="FV113" s="335"/>
      <c r="FW113" s="180"/>
      <c r="FX113" s="167">
        <v>160</v>
      </c>
      <c r="FY113" s="335"/>
      <c r="FZ113" s="180"/>
      <c r="GA113" s="282">
        <f t="shared" si="91"/>
        <v>0</v>
      </c>
      <c r="GB113" s="283">
        <f t="shared" si="92"/>
        <v>0</v>
      </c>
      <c r="GC113" s="284">
        <f t="shared" si="93"/>
        <v>0</v>
      </c>
      <c r="GD113" s="285">
        <f t="shared" si="94"/>
        <v>0</v>
      </c>
      <c r="GE113" s="1"/>
      <c r="GF113" s="1"/>
      <c r="GG113" s="167">
        <v>160</v>
      </c>
      <c r="GH113" s="335"/>
      <c r="GI113" s="180"/>
      <c r="GJ113" s="167">
        <v>160</v>
      </c>
      <c r="GK113" s="335"/>
      <c r="GL113" s="180"/>
      <c r="GM113" s="167">
        <v>160</v>
      </c>
      <c r="GN113" s="335"/>
      <c r="GO113" s="180"/>
      <c r="GP113" s="167">
        <v>160</v>
      </c>
      <c r="GQ113" s="335"/>
      <c r="GR113" s="180"/>
      <c r="GS113" s="167">
        <v>160</v>
      </c>
      <c r="GT113" s="335"/>
      <c r="GU113" s="180"/>
      <c r="GV113" s="167">
        <v>160</v>
      </c>
      <c r="GW113" s="335"/>
      <c r="GX113" s="180"/>
      <c r="GY113" s="167">
        <v>160</v>
      </c>
      <c r="GZ113" s="335"/>
      <c r="HA113" s="180"/>
      <c r="HB113" s="167">
        <v>160</v>
      </c>
      <c r="HC113" s="335"/>
      <c r="HD113" s="180"/>
      <c r="HE113" s="282">
        <f t="shared" si="95"/>
        <v>0</v>
      </c>
      <c r="HF113" s="283">
        <f t="shared" si="96"/>
        <v>0</v>
      </c>
      <c r="HG113" s="284">
        <f t="shared" si="97"/>
        <v>0</v>
      </c>
      <c r="HH113" s="285">
        <f t="shared" si="98"/>
        <v>0</v>
      </c>
      <c r="HI113" s="1"/>
      <c r="HJ113" s="1"/>
      <c r="HK113" s="167">
        <v>160</v>
      </c>
      <c r="HL113" s="335"/>
      <c r="HM113" s="180"/>
      <c r="HN113" s="167">
        <v>160</v>
      </c>
      <c r="HO113" s="335"/>
      <c r="HP113" s="180"/>
      <c r="HQ113" s="167">
        <v>160</v>
      </c>
      <c r="HR113" s="335"/>
      <c r="HS113" s="180"/>
      <c r="HT113" s="167">
        <v>160</v>
      </c>
      <c r="HU113" s="335"/>
      <c r="HV113" s="180"/>
      <c r="HW113" s="167">
        <v>160</v>
      </c>
      <c r="HX113" s="335"/>
      <c r="HY113" s="180"/>
      <c r="HZ113" s="167">
        <v>160</v>
      </c>
      <c r="IA113" s="335"/>
      <c r="IB113" s="180"/>
      <c r="IC113" s="167">
        <v>160</v>
      </c>
      <c r="ID113" s="335"/>
      <c r="IE113" s="180"/>
      <c r="IF113" s="167">
        <v>160</v>
      </c>
      <c r="IG113" s="335"/>
      <c r="IH113" s="180"/>
      <c r="II113" s="282">
        <f t="shared" si="99"/>
        <v>0</v>
      </c>
      <c r="IJ113" s="283">
        <f t="shared" si="100"/>
        <v>0</v>
      </c>
      <c r="IK113" s="284">
        <f t="shared" si="101"/>
        <v>0</v>
      </c>
      <c r="IL113" s="285">
        <f t="shared" si="102"/>
        <v>0</v>
      </c>
      <c r="IM113" s="1"/>
      <c r="IN113" s="1"/>
      <c r="IO113" s="167">
        <v>160</v>
      </c>
      <c r="IP113" s="335"/>
      <c r="IQ113" s="180"/>
      <c r="IR113" s="167">
        <v>160</v>
      </c>
      <c r="IS113" s="335"/>
      <c r="IT113" s="180"/>
      <c r="IU113" s="167">
        <v>160</v>
      </c>
      <c r="IV113" s="335"/>
      <c r="IW113" s="180"/>
      <c r="IX113" s="167">
        <v>160</v>
      </c>
      <c r="IY113" s="335"/>
      <c r="IZ113" s="180"/>
      <c r="JA113" s="167">
        <v>160</v>
      </c>
      <c r="JB113" s="335"/>
      <c r="JC113" s="180"/>
      <c r="JD113" s="167">
        <v>160</v>
      </c>
      <c r="JE113" s="335"/>
      <c r="JF113" s="180"/>
      <c r="JG113" s="167">
        <v>160</v>
      </c>
      <c r="JH113" s="335"/>
      <c r="JI113" s="180"/>
      <c r="JJ113" s="167">
        <v>160</v>
      </c>
      <c r="JK113" s="335"/>
      <c r="JL113" s="180"/>
      <c r="JM113" s="282">
        <f t="shared" si="103"/>
        <v>0</v>
      </c>
      <c r="JN113" s="283">
        <f t="shared" si="104"/>
        <v>0</v>
      </c>
      <c r="JO113" s="284">
        <f t="shared" si="105"/>
        <v>0</v>
      </c>
      <c r="JP113" s="285">
        <f t="shared" si="106"/>
        <v>0</v>
      </c>
      <c r="JQ113" s="1"/>
      <c r="JR113" s="1"/>
      <c r="JS113" s="167">
        <v>160</v>
      </c>
      <c r="JT113" s="335"/>
      <c r="JU113" s="180"/>
      <c r="JV113" s="167">
        <v>160</v>
      </c>
      <c r="JW113" s="335"/>
      <c r="JX113" s="180"/>
      <c r="JY113" s="167">
        <v>160</v>
      </c>
      <c r="JZ113" s="335"/>
      <c r="KA113" s="180"/>
      <c r="KB113" s="167">
        <v>160</v>
      </c>
      <c r="KC113" s="335"/>
      <c r="KD113" s="180"/>
      <c r="KE113" s="167">
        <v>160</v>
      </c>
      <c r="KF113" s="335"/>
      <c r="KG113" s="180"/>
      <c r="KH113" s="167">
        <v>160</v>
      </c>
      <c r="KI113" s="335"/>
      <c r="KJ113" s="180"/>
      <c r="KK113" s="167">
        <v>160</v>
      </c>
      <c r="KL113" s="335"/>
      <c r="KM113" s="180"/>
      <c r="KN113" s="167">
        <v>160</v>
      </c>
      <c r="KO113" s="335"/>
      <c r="KP113" s="180"/>
      <c r="KQ113" s="282">
        <f t="shared" si="107"/>
        <v>0</v>
      </c>
      <c r="KR113" s="283">
        <f t="shared" si="108"/>
        <v>0</v>
      </c>
      <c r="KS113" s="284">
        <f t="shared" si="109"/>
        <v>0</v>
      </c>
      <c r="KT113" s="285">
        <f t="shared" si="110"/>
        <v>0</v>
      </c>
      <c r="KU113" s="1"/>
      <c r="KV113" s="1"/>
      <c r="KW113" s="287" t="s">
        <v>300</v>
      </c>
      <c r="KX113" s="365">
        <v>160</v>
      </c>
      <c r="KY113" s="335"/>
      <c r="KZ113" s="180"/>
      <c r="LA113" s="282">
        <f t="shared" si="111"/>
        <v>0</v>
      </c>
      <c r="LB113" s="285">
        <f t="shared" si="117"/>
        <v>0</v>
      </c>
      <c r="LC113" s="284">
        <f t="shared" si="112"/>
        <v>0</v>
      </c>
      <c r="LD113" s="285">
        <f t="shared" si="118"/>
        <v>0</v>
      </c>
      <c r="LE113" s="297"/>
      <c r="LF113" s="1"/>
      <c r="LG113" s="1"/>
      <c r="LH113" s="278">
        <f t="shared" si="119"/>
        <v>0</v>
      </c>
      <c r="LI113" s="279">
        <f t="shared" si="120"/>
        <v>0</v>
      </c>
      <c r="LJ113" s="284">
        <f t="shared" si="121"/>
        <v>0</v>
      </c>
      <c r="LK113" s="285">
        <f t="shared" si="122"/>
        <v>0</v>
      </c>
      <c r="LL113" s="280">
        <f t="shared" si="123"/>
        <v>0</v>
      </c>
      <c r="LM113" s="281">
        <f t="shared" si="124"/>
        <v>0</v>
      </c>
      <c r="LN113" s="284">
        <f t="shared" si="125"/>
        <v>0</v>
      </c>
      <c r="LO113" s="283">
        <f t="shared" si="126"/>
        <v>0</v>
      </c>
      <c r="LP113" s="420">
        <f t="shared" si="113"/>
        <v>0</v>
      </c>
      <c r="LQ113" s="382">
        <f t="shared" si="114"/>
        <v>0</v>
      </c>
      <c r="LR113" s="423" t="s">
        <v>343</v>
      </c>
      <c r="LS113" s="387" t="s">
        <v>343</v>
      </c>
      <c r="LT113" s="420">
        <f t="shared" si="115"/>
        <v>0</v>
      </c>
      <c r="LU113" s="382">
        <f t="shared" si="116"/>
        <v>0</v>
      </c>
      <c r="LX113" s="1"/>
    </row>
    <row r="114" spans="2:336" s="26" customFormat="1" ht="15" hidden="1" customHeight="1" x14ac:dyDescent="0.25">
      <c r="B114" s="121"/>
      <c r="C114" s="1062"/>
      <c r="D114" s="1063"/>
      <c r="E114" s="610"/>
      <c r="F114" s="611"/>
      <c r="G114" s="612"/>
      <c r="H114" s="122"/>
      <c r="I114" s="115">
        <f>INT(ROUND(F114,2)*(IF(RIGHT(G114,1)="*",data!$J$3*H114+(IF(H114&gt;0, data!$K$3,0)),(IF(G114&gt;0,data!$J$3*RIGHT(G114,5)+data!$K$3,0)))))</f>
        <v>0</v>
      </c>
      <c r="J114" s="115"/>
      <c r="K114" s="554"/>
      <c r="L114" s="553"/>
      <c r="M114" s="115">
        <f>INT(ROUND(F114,2)*(IF(J114&gt;0,(IF(K114="ano",data!$J$6,0)),0)))</f>
        <v>0</v>
      </c>
      <c r="N114" s="117"/>
      <c r="O114" s="126"/>
      <c r="Q114" s="119" t="str">
        <f t="shared" ref="Q114:Q177" si="127">IF(O114&gt;0,1,"")</f>
        <v/>
      </c>
      <c r="R114" s="120" t="s">
        <v>343</v>
      </c>
      <c r="S114" s="391" t="str">
        <f t="shared" ref="S114:S177" si="128">Q114</f>
        <v/>
      </c>
      <c r="V114" s="26">
        <f>IF(OR(G114=data!$I$18,G114=data!$I$19,G114=data!$I$20,G114=data!$I$21,G114=data!$I$22,G114=data!$I$23,G114=data!$I$24,G114=data!$I$25,G114=data!$I$26,G114=data!$I$27,G114=data!$I$28,G114=data!$I$29,G114=data!$I$30,G114=data!$I$31,G114=data!$I$32,G114=data!$I$33,G114=data!$I$34,G114=data!$I$35,G114=data!$I$36,G114=data!$I$37,G114=data!$I$38,G114=data!$I$39,G114=data!$I$40,G114=data!$I$41,G114=data!$I$42,G114=data!$I$43,G114=data!$I$44),1,0)</f>
        <v>0</v>
      </c>
      <c r="X114" s="176" t="s">
        <v>300</v>
      </c>
      <c r="Y114" s="10"/>
      <c r="Z114" s="10"/>
      <c r="AA114" s="578">
        <v>160</v>
      </c>
      <c r="AB114" s="579"/>
      <c r="AC114" s="580"/>
      <c r="AD114" s="578">
        <v>160</v>
      </c>
      <c r="AE114" s="579"/>
      <c r="AF114" s="580"/>
      <c r="AG114" s="578">
        <v>160</v>
      </c>
      <c r="AH114" s="579"/>
      <c r="AI114" s="580"/>
      <c r="AJ114" s="578">
        <v>160</v>
      </c>
      <c r="AK114" s="579"/>
      <c r="AL114" s="580"/>
      <c r="AM114" s="578">
        <v>160</v>
      </c>
      <c r="AN114" s="579"/>
      <c r="AO114" s="580"/>
      <c r="AP114" s="578">
        <v>160</v>
      </c>
      <c r="AQ114" s="579"/>
      <c r="AR114" s="580"/>
      <c r="AS114" s="578">
        <v>160</v>
      </c>
      <c r="AT114" s="579"/>
      <c r="AU114" s="580"/>
      <c r="AV114" s="578">
        <v>160</v>
      </c>
      <c r="AW114" s="579"/>
      <c r="AX114" s="580"/>
      <c r="AY114" s="578">
        <v>160</v>
      </c>
      <c r="AZ114" s="579"/>
      <c r="BA114" s="580"/>
      <c r="BB114" s="578">
        <v>160</v>
      </c>
      <c r="BC114" s="579"/>
      <c r="BD114" s="580"/>
      <c r="BE114" s="578">
        <v>160</v>
      </c>
      <c r="BF114" s="579"/>
      <c r="BG114" s="580"/>
      <c r="BH114" s="578">
        <v>160</v>
      </c>
      <c r="BI114" s="579"/>
      <c r="BJ114" s="580"/>
      <c r="BK114" s="374">
        <f t="shared" si="75"/>
        <v>0</v>
      </c>
      <c r="BL114" s="285">
        <f t="shared" si="76"/>
        <v>0</v>
      </c>
      <c r="BM114" s="284">
        <f t="shared" si="77"/>
        <v>0</v>
      </c>
      <c r="BN114" s="285">
        <f t="shared" si="78"/>
        <v>0</v>
      </c>
      <c r="BO114" s="1"/>
      <c r="BP114" s="1"/>
      <c r="BQ114" s="177">
        <v>160</v>
      </c>
      <c r="BR114" s="591"/>
      <c r="BS114" s="178"/>
      <c r="BT114" s="177">
        <v>160</v>
      </c>
      <c r="BU114" s="591"/>
      <c r="BV114" s="178"/>
      <c r="BW114" s="177">
        <v>160</v>
      </c>
      <c r="BX114" s="591"/>
      <c r="BY114" s="178"/>
      <c r="BZ114" s="177">
        <v>160</v>
      </c>
      <c r="CA114" s="591"/>
      <c r="CB114" s="178"/>
      <c r="CC114" s="177">
        <v>160</v>
      </c>
      <c r="CD114" s="591"/>
      <c r="CE114" s="178"/>
      <c r="CF114" s="177">
        <v>160</v>
      </c>
      <c r="CG114" s="591"/>
      <c r="CH114" s="178"/>
      <c r="CI114" s="177">
        <v>160</v>
      </c>
      <c r="CJ114" s="591"/>
      <c r="CK114" s="178"/>
      <c r="CL114" s="177">
        <v>160</v>
      </c>
      <c r="CM114" s="591"/>
      <c r="CN114" s="178"/>
      <c r="CO114" s="282">
        <f t="shared" si="79"/>
        <v>0</v>
      </c>
      <c r="CP114" s="283">
        <f t="shared" si="80"/>
        <v>0</v>
      </c>
      <c r="CQ114" s="284">
        <f t="shared" si="81"/>
        <v>0</v>
      </c>
      <c r="CR114" s="285">
        <f t="shared" si="82"/>
        <v>0</v>
      </c>
      <c r="CS114" s="1"/>
      <c r="CT114" s="1"/>
      <c r="CU114" s="177">
        <v>160</v>
      </c>
      <c r="CV114" s="591"/>
      <c r="CW114" s="178"/>
      <c r="CX114" s="177">
        <v>160</v>
      </c>
      <c r="CY114" s="591"/>
      <c r="CZ114" s="178"/>
      <c r="DA114" s="177">
        <v>160</v>
      </c>
      <c r="DB114" s="591"/>
      <c r="DC114" s="178"/>
      <c r="DD114" s="177">
        <v>160</v>
      </c>
      <c r="DE114" s="591"/>
      <c r="DF114" s="178"/>
      <c r="DG114" s="177">
        <v>160</v>
      </c>
      <c r="DH114" s="591"/>
      <c r="DI114" s="178"/>
      <c r="DJ114" s="177">
        <v>160</v>
      </c>
      <c r="DK114" s="591"/>
      <c r="DL114" s="178"/>
      <c r="DM114" s="177">
        <v>160</v>
      </c>
      <c r="DN114" s="591"/>
      <c r="DO114" s="178"/>
      <c r="DP114" s="177">
        <v>160</v>
      </c>
      <c r="DQ114" s="591"/>
      <c r="DR114" s="178"/>
      <c r="DS114" s="282">
        <f t="shared" si="83"/>
        <v>0</v>
      </c>
      <c r="DT114" s="283">
        <f t="shared" si="84"/>
        <v>0</v>
      </c>
      <c r="DU114" s="284">
        <f t="shared" si="85"/>
        <v>0</v>
      </c>
      <c r="DV114" s="285">
        <f t="shared" si="86"/>
        <v>0</v>
      </c>
      <c r="DW114" s="1"/>
      <c r="DX114" s="1"/>
      <c r="DY114" s="177">
        <v>160</v>
      </c>
      <c r="DZ114" s="591"/>
      <c r="EA114" s="178"/>
      <c r="EB114" s="177">
        <v>160</v>
      </c>
      <c r="EC114" s="591"/>
      <c r="ED114" s="178"/>
      <c r="EE114" s="177">
        <v>160</v>
      </c>
      <c r="EF114" s="591"/>
      <c r="EG114" s="178"/>
      <c r="EH114" s="177">
        <v>160</v>
      </c>
      <c r="EI114" s="591"/>
      <c r="EJ114" s="178"/>
      <c r="EK114" s="177">
        <v>160</v>
      </c>
      <c r="EL114" s="591"/>
      <c r="EM114" s="178"/>
      <c r="EN114" s="177">
        <v>160</v>
      </c>
      <c r="EO114" s="591"/>
      <c r="EP114" s="178"/>
      <c r="EQ114" s="177">
        <v>160</v>
      </c>
      <c r="ER114" s="591"/>
      <c r="ES114" s="178"/>
      <c r="ET114" s="177">
        <v>160</v>
      </c>
      <c r="EU114" s="591"/>
      <c r="EV114" s="178"/>
      <c r="EW114" s="282">
        <f t="shared" si="87"/>
        <v>0</v>
      </c>
      <c r="EX114" s="283">
        <f t="shared" si="88"/>
        <v>0</v>
      </c>
      <c r="EY114" s="284">
        <f t="shared" si="89"/>
        <v>0</v>
      </c>
      <c r="EZ114" s="285">
        <f t="shared" si="90"/>
        <v>0</v>
      </c>
      <c r="FA114" s="1"/>
      <c r="FB114" s="1"/>
      <c r="FC114" s="177">
        <v>160</v>
      </c>
      <c r="FD114" s="591"/>
      <c r="FE114" s="178"/>
      <c r="FF114" s="177">
        <v>160</v>
      </c>
      <c r="FG114" s="591"/>
      <c r="FH114" s="178"/>
      <c r="FI114" s="177">
        <v>160</v>
      </c>
      <c r="FJ114" s="591"/>
      <c r="FK114" s="178"/>
      <c r="FL114" s="177">
        <v>160</v>
      </c>
      <c r="FM114" s="591"/>
      <c r="FN114" s="178"/>
      <c r="FO114" s="177">
        <v>160</v>
      </c>
      <c r="FP114" s="591"/>
      <c r="FQ114" s="178"/>
      <c r="FR114" s="177">
        <v>160</v>
      </c>
      <c r="FS114" s="591"/>
      <c r="FT114" s="178"/>
      <c r="FU114" s="177">
        <v>160</v>
      </c>
      <c r="FV114" s="591"/>
      <c r="FW114" s="178"/>
      <c r="FX114" s="177">
        <v>160</v>
      </c>
      <c r="FY114" s="591"/>
      <c r="FZ114" s="178"/>
      <c r="GA114" s="282">
        <f t="shared" si="91"/>
        <v>0</v>
      </c>
      <c r="GB114" s="283">
        <f t="shared" si="92"/>
        <v>0</v>
      </c>
      <c r="GC114" s="284">
        <f t="shared" si="93"/>
        <v>0</v>
      </c>
      <c r="GD114" s="285">
        <f t="shared" si="94"/>
        <v>0</v>
      </c>
      <c r="GE114" s="1"/>
      <c r="GF114" s="1"/>
      <c r="GG114" s="177">
        <v>160</v>
      </c>
      <c r="GH114" s="591"/>
      <c r="GI114" s="178"/>
      <c r="GJ114" s="177">
        <v>160</v>
      </c>
      <c r="GK114" s="591"/>
      <c r="GL114" s="178"/>
      <c r="GM114" s="177">
        <v>160</v>
      </c>
      <c r="GN114" s="591"/>
      <c r="GO114" s="178"/>
      <c r="GP114" s="177">
        <v>160</v>
      </c>
      <c r="GQ114" s="591"/>
      <c r="GR114" s="178"/>
      <c r="GS114" s="177">
        <v>160</v>
      </c>
      <c r="GT114" s="591"/>
      <c r="GU114" s="178"/>
      <c r="GV114" s="177">
        <v>160</v>
      </c>
      <c r="GW114" s="591"/>
      <c r="GX114" s="178"/>
      <c r="GY114" s="177">
        <v>160</v>
      </c>
      <c r="GZ114" s="591"/>
      <c r="HA114" s="178"/>
      <c r="HB114" s="177">
        <v>160</v>
      </c>
      <c r="HC114" s="591"/>
      <c r="HD114" s="178"/>
      <c r="HE114" s="282">
        <f t="shared" si="95"/>
        <v>0</v>
      </c>
      <c r="HF114" s="283">
        <f t="shared" si="96"/>
        <v>0</v>
      </c>
      <c r="HG114" s="284">
        <f t="shared" si="97"/>
        <v>0</v>
      </c>
      <c r="HH114" s="285">
        <f t="shared" si="98"/>
        <v>0</v>
      </c>
      <c r="HI114" s="1"/>
      <c r="HJ114" s="1"/>
      <c r="HK114" s="177">
        <v>160</v>
      </c>
      <c r="HL114" s="591"/>
      <c r="HM114" s="178"/>
      <c r="HN114" s="177">
        <v>160</v>
      </c>
      <c r="HO114" s="591"/>
      <c r="HP114" s="178"/>
      <c r="HQ114" s="177">
        <v>160</v>
      </c>
      <c r="HR114" s="591"/>
      <c r="HS114" s="178"/>
      <c r="HT114" s="177">
        <v>160</v>
      </c>
      <c r="HU114" s="591"/>
      <c r="HV114" s="178"/>
      <c r="HW114" s="177">
        <v>160</v>
      </c>
      <c r="HX114" s="591"/>
      <c r="HY114" s="178"/>
      <c r="HZ114" s="177">
        <v>160</v>
      </c>
      <c r="IA114" s="591"/>
      <c r="IB114" s="178"/>
      <c r="IC114" s="177">
        <v>160</v>
      </c>
      <c r="ID114" s="591"/>
      <c r="IE114" s="178"/>
      <c r="IF114" s="177">
        <v>160</v>
      </c>
      <c r="IG114" s="591"/>
      <c r="IH114" s="178"/>
      <c r="II114" s="282">
        <f t="shared" si="99"/>
        <v>0</v>
      </c>
      <c r="IJ114" s="283">
        <f t="shared" si="100"/>
        <v>0</v>
      </c>
      <c r="IK114" s="284">
        <f t="shared" si="101"/>
        <v>0</v>
      </c>
      <c r="IL114" s="285">
        <f t="shared" si="102"/>
        <v>0</v>
      </c>
      <c r="IM114" s="1"/>
      <c r="IN114" s="1"/>
      <c r="IO114" s="177">
        <v>160</v>
      </c>
      <c r="IP114" s="591"/>
      <c r="IQ114" s="178"/>
      <c r="IR114" s="177">
        <v>160</v>
      </c>
      <c r="IS114" s="591"/>
      <c r="IT114" s="178"/>
      <c r="IU114" s="177">
        <v>160</v>
      </c>
      <c r="IV114" s="591"/>
      <c r="IW114" s="178"/>
      <c r="IX114" s="177">
        <v>160</v>
      </c>
      <c r="IY114" s="591"/>
      <c r="IZ114" s="178"/>
      <c r="JA114" s="177">
        <v>160</v>
      </c>
      <c r="JB114" s="591"/>
      <c r="JC114" s="178"/>
      <c r="JD114" s="177">
        <v>160</v>
      </c>
      <c r="JE114" s="591"/>
      <c r="JF114" s="178"/>
      <c r="JG114" s="177">
        <v>160</v>
      </c>
      <c r="JH114" s="591"/>
      <c r="JI114" s="178"/>
      <c r="JJ114" s="177">
        <v>160</v>
      </c>
      <c r="JK114" s="591"/>
      <c r="JL114" s="178"/>
      <c r="JM114" s="282">
        <f t="shared" si="103"/>
        <v>0</v>
      </c>
      <c r="JN114" s="283">
        <f t="shared" si="104"/>
        <v>0</v>
      </c>
      <c r="JO114" s="284">
        <f t="shared" si="105"/>
        <v>0</v>
      </c>
      <c r="JP114" s="285">
        <f t="shared" si="106"/>
        <v>0</v>
      </c>
      <c r="JQ114" s="1"/>
      <c r="JR114" s="1"/>
      <c r="JS114" s="177">
        <v>160</v>
      </c>
      <c r="JT114" s="591"/>
      <c r="JU114" s="178"/>
      <c r="JV114" s="177">
        <v>160</v>
      </c>
      <c r="JW114" s="591"/>
      <c r="JX114" s="178"/>
      <c r="JY114" s="177">
        <v>160</v>
      </c>
      <c r="JZ114" s="591"/>
      <c r="KA114" s="178"/>
      <c r="KB114" s="177">
        <v>160</v>
      </c>
      <c r="KC114" s="591"/>
      <c r="KD114" s="178"/>
      <c r="KE114" s="177">
        <v>160</v>
      </c>
      <c r="KF114" s="591"/>
      <c r="KG114" s="178"/>
      <c r="KH114" s="177">
        <v>160</v>
      </c>
      <c r="KI114" s="591"/>
      <c r="KJ114" s="178"/>
      <c r="KK114" s="177">
        <v>160</v>
      </c>
      <c r="KL114" s="591"/>
      <c r="KM114" s="178"/>
      <c r="KN114" s="177">
        <v>160</v>
      </c>
      <c r="KO114" s="591"/>
      <c r="KP114" s="178"/>
      <c r="KQ114" s="282">
        <f t="shared" si="107"/>
        <v>0</v>
      </c>
      <c r="KR114" s="283">
        <f t="shared" si="108"/>
        <v>0</v>
      </c>
      <c r="KS114" s="284">
        <f t="shared" si="109"/>
        <v>0</v>
      </c>
      <c r="KT114" s="285">
        <f t="shared" si="110"/>
        <v>0</v>
      </c>
      <c r="KU114" s="1"/>
      <c r="KV114" s="1"/>
      <c r="KW114" s="589" t="s">
        <v>300</v>
      </c>
      <c r="KX114" s="595">
        <v>160</v>
      </c>
      <c r="KY114" s="591"/>
      <c r="KZ114" s="178"/>
      <c r="LA114" s="282">
        <f t="shared" si="111"/>
        <v>0</v>
      </c>
      <c r="LB114" s="285">
        <f t="shared" si="117"/>
        <v>0</v>
      </c>
      <c r="LC114" s="284">
        <f t="shared" si="112"/>
        <v>0</v>
      </c>
      <c r="LD114" s="285">
        <f t="shared" si="118"/>
        <v>0</v>
      </c>
      <c r="LE114" s="592"/>
      <c r="LF114" s="1"/>
      <c r="LG114" s="1"/>
      <c r="LH114" s="278">
        <f t="shared" si="119"/>
        <v>0</v>
      </c>
      <c r="LI114" s="279">
        <f t="shared" si="120"/>
        <v>0</v>
      </c>
      <c r="LJ114" s="284">
        <f t="shared" si="121"/>
        <v>0</v>
      </c>
      <c r="LK114" s="285">
        <f t="shared" si="122"/>
        <v>0</v>
      </c>
      <c r="LL114" s="280">
        <f t="shared" si="123"/>
        <v>0</v>
      </c>
      <c r="LM114" s="281">
        <f t="shared" si="124"/>
        <v>0</v>
      </c>
      <c r="LN114" s="284">
        <f t="shared" si="125"/>
        <v>0</v>
      </c>
      <c r="LO114" s="283">
        <f t="shared" si="126"/>
        <v>0</v>
      </c>
      <c r="LP114" s="420">
        <f t="shared" si="113"/>
        <v>0</v>
      </c>
      <c r="LQ114" s="382">
        <f t="shared" si="114"/>
        <v>0</v>
      </c>
      <c r="LR114" s="423" t="s">
        <v>343</v>
      </c>
      <c r="LS114" s="387" t="s">
        <v>343</v>
      </c>
      <c r="LT114" s="420">
        <f t="shared" si="115"/>
        <v>0</v>
      </c>
      <c r="LU114" s="382">
        <f t="shared" si="116"/>
        <v>0</v>
      </c>
      <c r="LX114" s="1"/>
    </row>
    <row r="115" spans="2:336" s="26" customFormat="1" ht="16.5" customHeight="1" x14ac:dyDescent="0.25">
      <c r="B115" s="121" t="s">
        <v>268</v>
      </c>
      <c r="C115" s="1064"/>
      <c r="D115" s="1065"/>
      <c r="E115" s="327"/>
      <c r="F115" s="328"/>
      <c r="G115" s="329"/>
      <c r="H115" s="125"/>
      <c r="I115" s="115">
        <f>INT(ROUND(F115,2)*(IF(RIGHT(G115,1)="*",data!$J$3*H115+(IF(H115&gt;0, data!$K$3,0)),(IF(G115&gt;0,data!$J$3*RIGHT(G115,5)+data!$K$3,0)))))</f>
        <v>0</v>
      </c>
      <c r="J115" s="115">
        <f>IF(E115&gt;0,I115*E115,0)</f>
        <v>0</v>
      </c>
      <c r="K115" s="323"/>
      <c r="L115" s="322"/>
      <c r="M115" s="115">
        <f>INT(ROUND(F115,2)*(IF(J115&gt;0,(IF(K115="ano",data!$J$6,0)),0)))</f>
        <v>0</v>
      </c>
      <c r="N115" s="117">
        <f>IF(L115&gt;E115,M115*E115,M115*L115)</f>
        <v>0</v>
      </c>
      <c r="O115" s="126">
        <f>J115+N115</f>
        <v>0</v>
      </c>
      <c r="Q115" s="119" t="str">
        <f t="shared" si="127"/>
        <v/>
      </c>
      <c r="R115" s="120" t="s">
        <v>343</v>
      </c>
      <c r="S115" s="391" t="str">
        <f t="shared" si="128"/>
        <v/>
      </c>
      <c r="T115" s="26">
        <f>IF(O115&gt;0,IF(ISTEXT(C115)=TRUE,0,1),0)</f>
        <v>0</v>
      </c>
      <c r="U115" s="26">
        <f>IF(H115&gt;0,IF(RIGHT(G115,1)="*",0,1),0)</f>
        <v>0</v>
      </c>
      <c r="V115" s="26">
        <f>IF(OR(G115=data!$I$18,G115=data!$I$19,G115=data!$I$20,G115=data!$I$21,G115=data!$I$22,G115=data!$I$23,G115=data!$I$24,G115=data!$I$25,G115=data!$I$26,G115=data!$I$27,G115=data!$I$28,G115=data!$I$29,G115=data!$I$30,G115=data!$I$31,G115=data!$I$32,G115=data!$I$33,G115=data!$I$34,G115=data!$I$35,G115=data!$I$36,G115=data!$I$37,G115=data!$I$38,G115=data!$I$39,G115=data!$I$40,G115=data!$I$41,G115=data!$I$42,G115=data!$I$43,G115=data!$I$44),1,0)</f>
        <v>0</v>
      </c>
      <c r="X115" s="179" t="s">
        <v>300</v>
      </c>
      <c r="Y115" s="10"/>
      <c r="Z115" s="10"/>
      <c r="AA115" s="171">
        <v>160</v>
      </c>
      <c r="AB115" s="336"/>
      <c r="AC115" s="227"/>
      <c r="AD115" s="171">
        <v>160</v>
      </c>
      <c r="AE115" s="336"/>
      <c r="AF115" s="227"/>
      <c r="AG115" s="171">
        <v>160</v>
      </c>
      <c r="AH115" s="336"/>
      <c r="AI115" s="227"/>
      <c r="AJ115" s="171">
        <v>160</v>
      </c>
      <c r="AK115" s="336"/>
      <c r="AL115" s="227"/>
      <c r="AM115" s="171">
        <v>160</v>
      </c>
      <c r="AN115" s="336"/>
      <c r="AO115" s="227"/>
      <c r="AP115" s="171">
        <v>160</v>
      </c>
      <c r="AQ115" s="336"/>
      <c r="AR115" s="227"/>
      <c r="AS115" s="171">
        <v>160</v>
      </c>
      <c r="AT115" s="336"/>
      <c r="AU115" s="227"/>
      <c r="AV115" s="171">
        <v>160</v>
      </c>
      <c r="AW115" s="336"/>
      <c r="AX115" s="227"/>
      <c r="AY115" s="171">
        <v>160</v>
      </c>
      <c r="AZ115" s="336"/>
      <c r="BA115" s="227"/>
      <c r="BB115" s="171">
        <v>160</v>
      </c>
      <c r="BC115" s="336"/>
      <c r="BD115" s="227"/>
      <c r="BE115" s="171">
        <v>160</v>
      </c>
      <c r="BF115" s="336"/>
      <c r="BG115" s="227"/>
      <c r="BH115" s="171">
        <v>160</v>
      </c>
      <c r="BI115" s="336"/>
      <c r="BJ115" s="227"/>
      <c r="BK115" s="374">
        <f t="shared" si="75"/>
        <v>0</v>
      </c>
      <c r="BL115" s="285">
        <f t="shared" si="76"/>
        <v>0</v>
      </c>
      <c r="BM115" s="284">
        <f t="shared" si="77"/>
        <v>0</v>
      </c>
      <c r="BN115" s="285">
        <f t="shared" si="78"/>
        <v>0</v>
      </c>
      <c r="BO115" s="1"/>
      <c r="BP115" s="1"/>
      <c r="BQ115" s="167">
        <v>160</v>
      </c>
      <c r="BR115" s="335"/>
      <c r="BS115" s="180"/>
      <c r="BT115" s="167">
        <v>160</v>
      </c>
      <c r="BU115" s="335"/>
      <c r="BV115" s="180"/>
      <c r="BW115" s="167">
        <v>160</v>
      </c>
      <c r="BX115" s="335"/>
      <c r="BY115" s="180"/>
      <c r="BZ115" s="167">
        <v>160</v>
      </c>
      <c r="CA115" s="335"/>
      <c r="CB115" s="180"/>
      <c r="CC115" s="167">
        <v>160</v>
      </c>
      <c r="CD115" s="335"/>
      <c r="CE115" s="180"/>
      <c r="CF115" s="167">
        <v>160</v>
      </c>
      <c r="CG115" s="335"/>
      <c r="CH115" s="180"/>
      <c r="CI115" s="167">
        <v>160</v>
      </c>
      <c r="CJ115" s="335"/>
      <c r="CK115" s="180"/>
      <c r="CL115" s="167">
        <v>160</v>
      </c>
      <c r="CM115" s="335"/>
      <c r="CN115" s="180"/>
      <c r="CO115" s="282">
        <f t="shared" si="79"/>
        <v>0</v>
      </c>
      <c r="CP115" s="283">
        <f t="shared" si="80"/>
        <v>0</v>
      </c>
      <c r="CQ115" s="284">
        <f t="shared" si="81"/>
        <v>0</v>
      </c>
      <c r="CR115" s="285">
        <f t="shared" si="82"/>
        <v>0</v>
      </c>
      <c r="CS115" s="1"/>
      <c r="CT115" s="1"/>
      <c r="CU115" s="167">
        <v>160</v>
      </c>
      <c r="CV115" s="335"/>
      <c r="CW115" s="180"/>
      <c r="CX115" s="167">
        <v>160</v>
      </c>
      <c r="CY115" s="335"/>
      <c r="CZ115" s="180"/>
      <c r="DA115" s="167">
        <v>160</v>
      </c>
      <c r="DB115" s="335"/>
      <c r="DC115" s="180"/>
      <c r="DD115" s="167">
        <v>160</v>
      </c>
      <c r="DE115" s="335"/>
      <c r="DF115" s="180"/>
      <c r="DG115" s="167">
        <v>160</v>
      </c>
      <c r="DH115" s="335"/>
      <c r="DI115" s="180"/>
      <c r="DJ115" s="167">
        <v>160</v>
      </c>
      <c r="DK115" s="335"/>
      <c r="DL115" s="180"/>
      <c r="DM115" s="167">
        <v>160</v>
      </c>
      <c r="DN115" s="335"/>
      <c r="DO115" s="180"/>
      <c r="DP115" s="167">
        <v>160</v>
      </c>
      <c r="DQ115" s="335"/>
      <c r="DR115" s="180"/>
      <c r="DS115" s="282">
        <f t="shared" si="83"/>
        <v>0</v>
      </c>
      <c r="DT115" s="283">
        <f t="shared" si="84"/>
        <v>0</v>
      </c>
      <c r="DU115" s="284">
        <f t="shared" si="85"/>
        <v>0</v>
      </c>
      <c r="DV115" s="285">
        <f t="shared" si="86"/>
        <v>0</v>
      </c>
      <c r="DW115" s="1"/>
      <c r="DX115" s="1"/>
      <c r="DY115" s="167">
        <v>160</v>
      </c>
      <c r="DZ115" s="335"/>
      <c r="EA115" s="180"/>
      <c r="EB115" s="167">
        <v>160</v>
      </c>
      <c r="EC115" s="335"/>
      <c r="ED115" s="180"/>
      <c r="EE115" s="167">
        <v>160</v>
      </c>
      <c r="EF115" s="335"/>
      <c r="EG115" s="180"/>
      <c r="EH115" s="167">
        <v>160</v>
      </c>
      <c r="EI115" s="335"/>
      <c r="EJ115" s="180"/>
      <c r="EK115" s="167">
        <v>160</v>
      </c>
      <c r="EL115" s="335"/>
      <c r="EM115" s="180"/>
      <c r="EN115" s="167">
        <v>160</v>
      </c>
      <c r="EO115" s="335"/>
      <c r="EP115" s="180"/>
      <c r="EQ115" s="167">
        <v>160</v>
      </c>
      <c r="ER115" s="335"/>
      <c r="ES115" s="180"/>
      <c r="ET115" s="167">
        <v>160</v>
      </c>
      <c r="EU115" s="335"/>
      <c r="EV115" s="180"/>
      <c r="EW115" s="282">
        <f t="shared" si="87"/>
        <v>0</v>
      </c>
      <c r="EX115" s="283">
        <f t="shared" si="88"/>
        <v>0</v>
      </c>
      <c r="EY115" s="284">
        <f t="shared" si="89"/>
        <v>0</v>
      </c>
      <c r="EZ115" s="285">
        <f t="shared" si="90"/>
        <v>0</v>
      </c>
      <c r="FA115" s="1"/>
      <c r="FB115" s="1"/>
      <c r="FC115" s="167">
        <v>160</v>
      </c>
      <c r="FD115" s="335"/>
      <c r="FE115" s="180"/>
      <c r="FF115" s="167">
        <v>160</v>
      </c>
      <c r="FG115" s="335"/>
      <c r="FH115" s="180"/>
      <c r="FI115" s="167">
        <v>160</v>
      </c>
      <c r="FJ115" s="335"/>
      <c r="FK115" s="180"/>
      <c r="FL115" s="167">
        <v>160</v>
      </c>
      <c r="FM115" s="335"/>
      <c r="FN115" s="180"/>
      <c r="FO115" s="167">
        <v>160</v>
      </c>
      <c r="FP115" s="335"/>
      <c r="FQ115" s="180"/>
      <c r="FR115" s="167">
        <v>160</v>
      </c>
      <c r="FS115" s="335"/>
      <c r="FT115" s="180"/>
      <c r="FU115" s="167">
        <v>160</v>
      </c>
      <c r="FV115" s="335"/>
      <c r="FW115" s="180"/>
      <c r="FX115" s="167">
        <v>160</v>
      </c>
      <c r="FY115" s="335"/>
      <c r="FZ115" s="180"/>
      <c r="GA115" s="282">
        <f t="shared" si="91"/>
        <v>0</v>
      </c>
      <c r="GB115" s="283">
        <f t="shared" si="92"/>
        <v>0</v>
      </c>
      <c r="GC115" s="284">
        <f t="shared" si="93"/>
        <v>0</v>
      </c>
      <c r="GD115" s="285">
        <f t="shared" si="94"/>
        <v>0</v>
      </c>
      <c r="GE115" s="1"/>
      <c r="GF115" s="1"/>
      <c r="GG115" s="167">
        <v>160</v>
      </c>
      <c r="GH115" s="335"/>
      <c r="GI115" s="180"/>
      <c r="GJ115" s="167">
        <v>160</v>
      </c>
      <c r="GK115" s="335"/>
      <c r="GL115" s="180"/>
      <c r="GM115" s="167">
        <v>160</v>
      </c>
      <c r="GN115" s="335"/>
      <c r="GO115" s="180"/>
      <c r="GP115" s="167">
        <v>160</v>
      </c>
      <c r="GQ115" s="335"/>
      <c r="GR115" s="180"/>
      <c r="GS115" s="167">
        <v>160</v>
      </c>
      <c r="GT115" s="335"/>
      <c r="GU115" s="180"/>
      <c r="GV115" s="167">
        <v>160</v>
      </c>
      <c r="GW115" s="335"/>
      <c r="GX115" s="180"/>
      <c r="GY115" s="167">
        <v>160</v>
      </c>
      <c r="GZ115" s="335"/>
      <c r="HA115" s="180"/>
      <c r="HB115" s="167">
        <v>160</v>
      </c>
      <c r="HC115" s="335"/>
      <c r="HD115" s="180"/>
      <c r="HE115" s="282">
        <f t="shared" si="95"/>
        <v>0</v>
      </c>
      <c r="HF115" s="283">
        <f t="shared" si="96"/>
        <v>0</v>
      </c>
      <c r="HG115" s="284">
        <f t="shared" si="97"/>
        <v>0</v>
      </c>
      <c r="HH115" s="285">
        <f t="shared" si="98"/>
        <v>0</v>
      </c>
      <c r="HI115" s="1"/>
      <c r="HJ115" s="1"/>
      <c r="HK115" s="167">
        <v>160</v>
      </c>
      <c r="HL115" s="335"/>
      <c r="HM115" s="180"/>
      <c r="HN115" s="167">
        <v>160</v>
      </c>
      <c r="HO115" s="335"/>
      <c r="HP115" s="180"/>
      <c r="HQ115" s="167">
        <v>160</v>
      </c>
      <c r="HR115" s="335"/>
      <c r="HS115" s="180"/>
      <c r="HT115" s="167">
        <v>160</v>
      </c>
      <c r="HU115" s="335"/>
      <c r="HV115" s="180"/>
      <c r="HW115" s="167">
        <v>160</v>
      </c>
      <c r="HX115" s="335"/>
      <c r="HY115" s="180"/>
      <c r="HZ115" s="167">
        <v>160</v>
      </c>
      <c r="IA115" s="335"/>
      <c r="IB115" s="180"/>
      <c r="IC115" s="167">
        <v>160</v>
      </c>
      <c r="ID115" s="335"/>
      <c r="IE115" s="180"/>
      <c r="IF115" s="167">
        <v>160</v>
      </c>
      <c r="IG115" s="335"/>
      <c r="IH115" s="180"/>
      <c r="II115" s="282">
        <f t="shared" si="99"/>
        <v>0</v>
      </c>
      <c r="IJ115" s="283">
        <f t="shared" si="100"/>
        <v>0</v>
      </c>
      <c r="IK115" s="284">
        <f t="shared" si="101"/>
        <v>0</v>
      </c>
      <c r="IL115" s="285">
        <f t="shared" si="102"/>
        <v>0</v>
      </c>
      <c r="IM115" s="1"/>
      <c r="IN115" s="1"/>
      <c r="IO115" s="167">
        <v>160</v>
      </c>
      <c r="IP115" s="335"/>
      <c r="IQ115" s="180"/>
      <c r="IR115" s="167">
        <v>160</v>
      </c>
      <c r="IS115" s="335"/>
      <c r="IT115" s="180"/>
      <c r="IU115" s="167">
        <v>160</v>
      </c>
      <c r="IV115" s="335"/>
      <c r="IW115" s="180"/>
      <c r="IX115" s="167">
        <v>160</v>
      </c>
      <c r="IY115" s="335"/>
      <c r="IZ115" s="180"/>
      <c r="JA115" s="167">
        <v>160</v>
      </c>
      <c r="JB115" s="335"/>
      <c r="JC115" s="180"/>
      <c r="JD115" s="167">
        <v>160</v>
      </c>
      <c r="JE115" s="335"/>
      <c r="JF115" s="180"/>
      <c r="JG115" s="167">
        <v>160</v>
      </c>
      <c r="JH115" s="335"/>
      <c r="JI115" s="180"/>
      <c r="JJ115" s="167">
        <v>160</v>
      </c>
      <c r="JK115" s="335"/>
      <c r="JL115" s="180"/>
      <c r="JM115" s="282">
        <f t="shared" si="103"/>
        <v>0</v>
      </c>
      <c r="JN115" s="283">
        <f t="shared" si="104"/>
        <v>0</v>
      </c>
      <c r="JO115" s="284">
        <f t="shared" si="105"/>
        <v>0</v>
      </c>
      <c r="JP115" s="285">
        <f t="shared" si="106"/>
        <v>0</v>
      </c>
      <c r="JQ115" s="1"/>
      <c r="JR115" s="1"/>
      <c r="JS115" s="167">
        <v>160</v>
      </c>
      <c r="JT115" s="335"/>
      <c r="JU115" s="180"/>
      <c r="JV115" s="167">
        <v>160</v>
      </c>
      <c r="JW115" s="335"/>
      <c r="JX115" s="180"/>
      <c r="JY115" s="167">
        <v>160</v>
      </c>
      <c r="JZ115" s="335"/>
      <c r="KA115" s="180"/>
      <c r="KB115" s="167">
        <v>160</v>
      </c>
      <c r="KC115" s="335"/>
      <c r="KD115" s="180"/>
      <c r="KE115" s="167">
        <v>160</v>
      </c>
      <c r="KF115" s="335"/>
      <c r="KG115" s="180"/>
      <c r="KH115" s="167">
        <v>160</v>
      </c>
      <c r="KI115" s="335"/>
      <c r="KJ115" s="180"/>
      <c r="KK115" s="167">
        <v>160</v>
      </c>
      <c r="KL115" s="335"/>
      <c r="KM115" s="180"/>
      <c r="KN115" s="167">
        <v>160</v>
      </c>
      <c r="KO115" s="335"/>
      <c r="KP115" s="180"/>
      <c r="KQ115" s="282">
        <f t="shared" si="107"/>
        <v>0</v>
      </c>
      <c r="KR115" s="283">
        <f t="shared" si="108"/>
        <v>0</v>
      </c>
      <c r="KS115" s="284">
        <f t="shared" si="109"/>
        <v>0</v>
      </c>
      <c r="KT115" s="285">
        <f t="shared" si="110"/>
        <v>0</v>
      </c>
      <c r="KU115" s="1"/>
      <c r="KV115" s="1"/>
      <c r="KW115" s="287" t="s">
        <v>300</v>
      </c>
      <c r="KX115" s="365">
        <v>160</v>
      </c>
      <c r="KY115" s="335"/>
      <c r="KZ115" s="180"/>
      <c r="LA115" s="282">
        <f t="shared" si="111"/>
        <v>0</v>
      </c>
      <c r="LB115" s="285">
        <f t="shared" si="117"/>
        <v>0</v>
      </c>
      <c r="LC115" s="284">
        <f t="shared" si="112"/>
        <v>0</v>
      </c>
      <c r="LD115" s="285">
        <f t="shared" si="118"/>
        <v>0</v>
      </c>
      <c r="LE115" s="297"/>
      <c r="LF115" s="1"/>
      <c r="LG115" s="1"/>
      <c r="LH115" s="278">
        <f t="shared" si="119"/>
        <v>0</v>
      </c>
      <c r="LI115" s="279">
        <f t="shared" si="120"/>
        <v>0</v>
      </c>
      <c r="LJ115" s="284">
        <f t="shared" si="121"/>
        <v>0</v>
      </c>
      <c r="LK115" s="285">
        <f t="shared" si="122"/>
        <v>0</v>
      </c>
      <c r="LL115" s="280">
        <f t="shared" si="123"/>
        <v>0</v>
      </c>
      <c r="LM115" s="281">
        <f t="shared" si="124"/>
        <v>0</v>
      </c>
      <c r="LN115" s="284">
        <f t="shared" si="125"/>
        <v>0</v>
      </c>
      <c r="LO115" s="283">
        <f t="shared" si="126"/>
        <v>0</v>
      </c>
      <c r="LP115" s="420">
        <f t="shared" si="113"/>
        <v>0</v>
      </c>
      <c r="LQ115" s="382">
        <f t="shared" si="114"/>
        <v>0</v>
      </c>
      <c r="LR115" s="423" t="s">
        <v>343</v>
      </c>
      <c r="LS115" s="387" t="s">
        <v>343</v>
      </c>
      <c r="LT115" s="420">
        <f t="shared" si="115"/>
        <v>0</v>
      </c>
      <c r="LU115" s="382">
        <f t="shared" si="116"/>
        <v>0</v>
      </c>
      <c r="LX115" s="1"/>
    </row>
    <row r="116" spans="2:336" s="26" customFormat="1" ht="15" hidden="1" customHeight="1" x14ac:dyDescent="0.25">
      <c r="B116" s="121"/>
      <c r="C116" s="1062"/>
      <c r="D116" s="1063"/>
      <c r="E116" s="610"/>
      <c r="F116" s="611"/>
      <c r="G116" s="612"/>
      <c r="H116" s="122"/>
      <c r="I116" s="115">
        <f>INT(ROUND(F116,2)*(IF(RIGHT(G116,1)="*",data!$J$3*H116+(IF(H116&gt;0, data!$K$3,0)),(IF(G116&gt;0,data!$J$3*RIGHT(G116,5)+data!$K$3,0)))))</f>
        <v>0</v>
      </c>
      <c r="J116" s="115"/>
      <c r="K116" s="554"/>
      <c r="L116" s="553"/>
      <c r="M116" s="115">
        <f>INT(ROUND(F116,2)*(IF(J116&gt;0,(IF(K116="ano",data!$J$6,0)),0)))</f>
        <v>0</v>
      </c>
      <c r="N116" s="117">
        <f t="shared" ref="N116:N179" si="129">IF(L116&gt;E116,M116*E116,M116*L116)</f>
        <v>0</v>
      </c>
      <c r="O116" s="126">
        <f t="shared" ref="O116:O179" si="130">J116+N116</f>
        <v>0</v>
      </c>
      <c r="Q116" s="119" t="str">
        <f t="shared" si="127"/>
        <v/>
      </c>
      <c r="R116" s="120" t="s">
        <v>343</v>
      </c>
      <c r="S116" s="391" t="str">
        <f t="shared" si="128"/>
        <v/>
      </c>
      <c r="T116" s="26">
        <f t="shared" ref="T116:T179" si="131">IF(O116&gt;0,IF(ISTEXT(C116)=TRUE,0,1),0)</f>
        <v>0</v>
      </c>
      <c r="V116" s="26">
        <f>IF(OR(G116=data!$I$18,G116=data!$I$19,G116=data!$I$20,G116=data!$I$21,G116=data!$I$22,G116=data!$I$23,G116=data!$I$24,G116=data!$I$25,G116=data!$I$26,G116=data!$I$27,G116=data!$I$28,G116=data!$I$29,G116=data!$I$30,G116=data!$I$31,G116=data!$I$32,G116=data!$I$33,G116=data!$I$34,G116=data!$I$35,G116=data!$I$36,G116=data!$I$37,G116=data!$I$38,G116=data!$I$39,G116=data!$I$40,G116=data!$I$41,G116=data!$I$42,G116=data!$I$43,G116=data!$I$44),1,0)</f>
        <v>0</v>
      </c>
      <c r="X116" s="176" t="s">
        <v>300</v>
      </c>
      <c r="Y116" s="10"/>
      <c r="Z116" s="10"/>
      <c r="AA116" s="578">
        <v>160</v>
      </c>
      <c r="AB116" s="579"/>
      <c r="AC116" s="580"/>
      <c r="AD116" s="578">
        <v>160</v>
      </c>
      <c r="AE116" s="579"/>
      <c r="AF116" s="580"/>
      <c r="AG116" s="578">
        <v>160</v>
      </c>
      <c r="AH116" s="579"/>
      <c r="AI116" s="580"/>
      <c r="AJ116" s="578">
        <v>160</v>
      </c>
      <c r="AK116" s="579"/>
      <c r="AL116" s="580"/>
      <c r="AM116" s="578">
        <v>160</v>
      </c>
      <c r="AN116" s="579"/>
      <c r="AO116" s="580"/>
      <c r="AP116" s="578">
        <v>160</v>
      </c>
      <c r="AQ116" s="579"/>
      <c r="AR116" s="580"/>
      <c r="AS116" s="578">
        <v>160</v>
      </c>
      <c r="AT116" s="579"/>
      <c r="AU116" s="580"/>
      <c r="AV116" s="578">
        <v>160</v>
      </c>
      <c r="AW116" s="579"/>
      <c r="AX116" s="580"/>
      <c r="AY116" s="578">
        <v>160</v>
      </c>
      <c r="AZ116" s="579"/>
      <c r="BA116" s="580"/>
      <c r="BB116" s="578">
        <v>160</v>
      </c>
      <c r="BC116" s="579"/>
      <c r="BD116" s="580"/>
      <c r="BE116" s="578">
        <v>160</v>
      </c>
      <c r="BF116" s="579"/>
      <c r="BG116" s="580"/>
      <c r="BH116" s="578">
        <v>160</v>
      </c>
      <c r="BI116" s="579"/>
      <c r="BJ116" s="580"/>
      <c r="BK116" s="374">
        <f t="shared" si="75"/>
        <v>0</v>
      </c>
      <c r="BL116" s="285">
        <f t="shared" si="76"/>
        <v>0</v>
      </c>
      <c r="BM116" s="284">
        <f t="shared" si="77"/>
        <v>0</v>
      </c>
      <c r="BN116" s="285">
        <f t="shared" si="78"/>
        <v>0</v>
      </c>
      <c r="BO116" s="1"/>
      <c r="BP116" s="1"/>
      <c r="BQ116" s="177">
        <v>160</v>
      </c>
      <c r="BR116" s="591"/>
      <c r="BS116" s="178"/>
      <c r="BT116" s="177">
        <v>160</v>
      </c>
      <c r="BU116" s="591"/>
      <c r="BV116" s="178"/>
      <c r="BW116" s="177">
        <v>160</v>
      </c>
      <c r="BX116" s="591"/>
      <c r="BY116" s="178"/>
      <c r="BZ116" s="177">
        <v>160</v>
      </c>
      <c r="CA116" s="591"/>
      <c r="CB116" s="178"/>
      <c r="CC116" s="177">
        <v>160</v>
      </c>
      <c r="CD116" s="591"/>
      <c r="CE116" s="178"/>
      <c r="CF116" s="177">
        <v>160</v>
      </c>
      <c r="CG116" s="591"/>
      <c r="CH116" s="178"/>
      <c r="CI116" s="177">
        <v>160</v>
      </c>
      <c r="CJ116" s="591"/>
      <c r="CK116" s="178"/>
      <c r="CL116" s="177">
        <v>160</v>
      </c>
      <c r="CM116" s="591"/>
      <c r="CN116" s="178"/>
      <c r="CO116" s="282">
        <f t="shared" si="79"/>
        <v>0</v>
      </c>
      <c r="CP116" s="283">
        <f t="shared" si="80"/>
        <v>0</v>
      </c>
      <c r="CQ116" s="284">
        <f t="shared" si="81"/>
        <v>0</v>
      </c>
      <c r="CR116" s="285">
        <f t="shared" si="82"/>
        <v>0</v>
      </c>
      <c r="CS116" s="1"/>
      <c r="CT116" s="1"/>
      <c r="CU116" s="177">
        <v>160</v>
      </c>
      <c r="CV116" s="591"/>
      <c r="CW116" s="178"/>
      <c r="CX116" s="177">
        <v>160</v>
      </c>
      <c r="CY116" s="591"/>
      <c r="CZ116" s="178"/>
      <c r="DA116" s="177">
        <v>160</v>
      </c>
      <c r="DB116" s="591"/>
      <c r="DC116" s="178"/>
      <c r="DD116" s="177">
        <v>160</v>
      </c>
      <c r="DE116" s="591"/>
      <c r="DF116" s="178"/>
      <c r="DG116" s="177">
        <v>160</v>
      </c>
      <c r="DH116" s="591"/>
      <c r="DI116" s="178"/>
      <c r="DJ116" s="177">
        <v>160</v>
      </c>
      <c r="DK116" s="591"/>
      <c r="DL116" s="178"/>
      <c r="DM116" s="177">
        <v>160</v>
      </c>
      <c r="DN116" s="591"/>
      <c r="DO116" s="178"/>
      <c r="DP116" s="177">
        <v>160</v>
      </c>
      <c r="DQ116" s="591"/>
      <c r="DR116" s="178"/>
      <c r="DS116" s="282">
        <f t="shared" si="83"/>
        <v>0</v>
      </c>
      <c r="DT116" s="283">
        <f t="shared" si="84"/>
        <v>0</v>
      </c>
      <c r="DU116" s="284">
        <f t="shared" si="85"/>
        <v>0</v>
      </c>
      <c r="DV116" s="285">
        <f t="shared" si="86"/>
        <v>0</v>
      </c>
      <c r="DW116" s="1"/>
      <c r="DX116" s="1"/>
      <c r="DY116" s="177">
        <v>160</v>
      </c>
      <c r="DZ116" s="591"/>
      <c r="EA116" s="178"/>
      <c r="EB116" s="177">
        <v>160</v>
      </c>
      <c r="EC116" s="591"/>
      <c r="ED116" s="178"/>
      <c r="EE116" s="177">
        <v>160</v>
      </c>
      <c r="EF116" s="591"/>
      <c r="EG116" s="178"/>
      <c r="EH116" s="177">
        <v>160</v>
      </c>
      <c r="EI116" s="591"/>
      <c r="EJ116" s="178"/>
      <c r="EK116" s="177">
        <v>160</v>
      </c>
      <c r="EL116" s="591"/>
      <c r="EM116" s="178"/>
      <c r="EN116" s="177">
        <v>160</v>
      </c>
      <c r="EO116" s="591"/>
      <c r="EP116" s="178"/>
      <c r="EQ116" s="177">
        <v>160</v>
      </c>
      <c r="ER116" s="591"/>
      <c r="ES116" s="178"/>
      <c r="ET116" s="177">
        <v>160</v>
      </c>
      <c r="EU116" s="591"/>
      <c r="EV116" s="178"/>
      <c r="EW116" s="282">
        <f t="shared" si="87"/>
        <v>0</v>
      </c>
      <c r="EX116" s="283">
        <f t="shared" si="88"/>
        <v>0</v>
      </c>
      <c r="EY116" s="284">
        <f t="shared" si="89"/>
        <v>0</v>
      </c>
      <c r="EZ116" s="285">
        <f t="shared" si="90"/>
        <v>0</v>
      </c>
      <c r="FA116" s="1"/>
      <c r="FB116" s="1"/>
      <c r="FC116" s="177">
        <v>160</v>
      </c>
      <c r="FD116" s="591"/>
      <c r="FE116" s="178"/>
      <c r="FF116" s="177">
        <v>160</v>
      </c>
      <c r="FG116" s="591"/>
      <c r="FH116" s="178"/>
      <c r="FI116" s="177">
        <v>160</v>
      </c>
      <c r="FJ116" s="591"/>
      <c r="FK116" s="178"/>
      <c r="FL116" s="177">
        <v>160</v>
      </c>
      <c r="FM116" s="591"/>
      <c r="FN116" s="178"/>
      <c r="FO116" s="177">
        <v>160</v>
      </c>
      <c r="FP116" s="591"/>
      <c r="FQ116" s="178"/>
      <c r="FR116" s="177">
        <v>160</v>
      </c>
      <c r="FS116" s="591"/>
      <c r="FT116" s="178"/>
      <c r="FU116" s="177">
        <v>160</v>
      </c>
      <c r="FV116" s="591"/>
      <c r="FW116" s="178"/>
      <c r="FX116" s="177">
        <v>160</v>
      </c>
      <c r="FY116" s="591"/>
      <c r="FZ116" s="178"/>
      <c r="GA116" s="282">
        <f t="shared" si="91"/>
        <v>0</v>
      </c>
      <c r="GB116" s="283">
        <f t="shared" si="92"/>
        <v>0</v>
      </c>
      <c r="GC116" s="284">
        <f t="shared" si="93"/>
        <v>0</v>
      </c>
      <c r="GD116" s="285">
        <f t="shared" si="94"/>
        <v>0</v>
      </c>
      <c r="GE116" s="1"/>
      <c r="GF116" s="1"/>
      <c r="GG116" s="177">
        <v>160</v>
      </c>
      <c r="GH116" s="591"/>
      <c r="GI116" s="178"/>
      <c r="GJ116" s="177">
        <v>160</v>
      </c>
      <c r="GK116" s="591"/>
      <c r="GL116" s="178"/>
      <c r="GM116" s="177">
        <v>160</v>
      </c>
      <c r="GN116" s="591"/>
      <c r="GO116" s="178"/>
      <c r="GP116" s="177">
        <v>160</v>
      </c>
      <c r="GQ116" s="591"/>
      <c r="GR116" s="178"/>
      <c r="GS116" s="177">
        <v>160</v>
      </c>
      <c r="GT116" s="591"/>
      <c r="GU116" s="178"/>
      <c r="GV116" s="177">
        <v>160</v>
      </c>
      <c r="GW116" s="591"/>
      <c r="GX116" s="178"/>
      <c r="GY116" s="177">
        <v>160</v>
      </c>
      <c r="GZ116" s="591"/>
      <c r="HA116" s="178"/>
      <c r="HB116" s="177">
        <v>160</v>
      </c>
      <c r="HC116" s="591"/>
      <c r="HD116" s="178"/>
      <c r="HE116" s="282">
        <f t="shared" si="95"/>
        <v>0</v>
      </c>
      <c r="HF116" s="283">
        <f t="shared" si="96"/>
        <v>0</v>
      </c>
      <c r="HG116" s="284">
        <f t="shared" si="97"/>
        <v>0</v>
      </c>
      <c r="HH116" s="285">
        <f t="shared" si="98"/>
        <v>0</v>
      </c>
      <c r="HI116" s="1"/>
      <c r="HJ116" s="1"/>
      <c r="HK116" s="177">
        <v>160</v>
      </c>
      <c r="HL116" s="591"/>
      <c r="HM116" s="178"/>
      <c r="HN116" s="177">
        <v>160</v>
      </c>
      <c r="HO116" s="591"/>
      <c r="HP116" s="178"/>
      <c r="HQ116" s="177">
        <v>160</v>
      </c>
      <c r="HR116" s="591"/>
      <c r="HS116" s="178"/>
      <c r="HT116" s="177">
        <v>160</v>
      </c>
      <c r="HU116" s="591"/>
      <c r="HV116" s="178"/>
      <c r="HW116" s="177">
        <v>160</v>
      </c>
      <c r="HX116" s="591"/>
      <c r="HY116" s="178"/>
      <c r="HZ116" s="177">
        <v>160</v>
      </c>
      <c r="IA116" s="591"/>
      <c r="IB116" s="178"/>
      <c r="IC116" s="177">
        <v>160</v>
      </c>
      <c r="ID116" s="591"/>
      <c r="IE116" s="178"/>
      <c r="IF116" s="177">
        <v>160</v>
      </c>
      <c r="IG116" s="591"/>
      <c r="IH116" s="178"/>
      <c r="II116" s="282">
        <f t="shared" si="99"/>
        <v>0</v>
      </c>
      <c r="IJ116" s="283">
        <f t="shared" si="100"/>
        <v>0</v>
      </c>
      <c r="IK116" s="284">
        <f t="shared" si="101"/>
        <v>0</v>
      </c>
      <c r="IL116" s="285">
        <f t="shared" si="102"/>
        <v>0</v>
      </c>
      <c r="IM116" s="1"/>
      <c r="IN116" s="1"/>
      <c r="IO116" s="177">
        <v>160</v>
      </c>
      <c r="IP116" s="591"/>
      <c r="IQ116" s="178"/>
      <c r="IR116" s="177">
        <v>160</v>
      </c>
      <c r="IS116" s="591"/>
      <c r="IT116" s="178"/>
      <c r="IU116" s="177">
        <v>160</v>
      </c>
      <c r="IV116" s="591"/>
      <c r="IW116" s="178"/>
      <c r="IX116" s="177">
        <v>160</v>
      </c>
      <c r="IY116" s="591"/>
      <c r="IZ116" s="178"/>
      <c r="JA116" s="177">
        <v>160</v>
      </c>
      <c r="JB116" s="591"/>
      <c r="JC116" s="178"/>
      <c r="JD116" s="177">
        <v>160</v>
      </c>
      <c r="JE116" s="591"/>
      <c r="JF116" s="178"/>
      <c r="JG116" s="177">
        <v>160</v>
      </c>
      <c r="JH116" s="591"/>
      <c r="JI116" s="178"/>
      <c r="JJ116" s="177">
        <v>160</v>
      </c>
      <c r="JK116" s="591"/>
      <c r="JL116" s="178"/>
      <c r="JM116" s="282">
        <f t="shared" si="103"/>
        <v>0</v>
      </c>
      <c r="JN116" s="283">
        <f t="shared" si="104"/>
        <v>0</v>
      </c>
      <c r="JO116" s="284">
        <f t="shared" si="105"/>
        <v>0</v>
      </c>
      <c r="JP116" s="285">
        <f t="shared" si="106"/>
        <v>0</v>
      </c>
      <c r="JQ116" s="1"/>
      <c r="JR116" s="1"/>
      <c r="JS116" s="177">
        <v>160</v>
      </c>
      <c r="JT116" s="591"/>
      <c r="JU116" s="178"/>
      <c r="JV116" s="177">
        <v>160</v>
      </c>
      <c r="JW116" s="591"/>
      <c r="JX116" s="178"/>
      <c r="JY116" s="177">
        <v>160</v>
      </c>
      <c r="JZ116" s="591"/>
      <c r="KA116" s="178"/>
      <c r="KB116" s="177">
        <v>160</v>
      </c>
      <c r="KC116" s="591"/>
      <c r="KD116" s="178"/>
      <c r="KE116" s="177">
        <v>160</v>
      </c>
      <c r="KF116" s="591"/>
      <c r="KG116" s="178"/>
      <c r="KH116" s="177">
        <v>160</v>
      </c>
      <c r="KI116" s="591"/>
      <c r="KJ116" s="178"/>
      <c r="KK116" s="177">
        <v>160</v>
      </c>
      <c r="KL116" s="591"/>
      <c r="KM116" s="178"/>
      <c r="KN116" s="177">
        <v>160</v>
      </c>
      <c r="KO116" s="591"/>
      <c r="KP116" s="178"/>
      <c r="KQ116" s="282">
        <f t="shared" si="107"/>
        <v>0</v>
      </c>
      <c r="KR116" s="283">
        <f t="shared" si="108"/>
        <v>0</v>
      </c>
      <c r="KS116" s="284">
        <f t="shared" si="109"/>
        <v>0</v>
      </c>
      <c r="KT116" s="285">
        <f t="shared" si="110"/>
        <v>0</v>
      </c>
      <c r="KU116" s="1"/>
      <c r="KV116" s="1"/>
      <c r="KW116" s="589" t="s">
        <v>300</v>
      </c>
      <c r="KX116" s="595">
        <v>160</v>
      </c>
      <c r="KY116" s="591"/>
      <c r="KZ116" s="178"/>
      <c r="LA116" s="282">
        <f t="shared" si="111"/>
        <v>0</v>
      </c>
      <c r="LB116" s="285">
        <f t="shared" si="117"/>
        <v>0</v>
      </c>
      <c r="LC116" s="284">
        <f t="shared" si="112"/>
        <v>0</v>
      </c>
      <c r="LD116" s="285">
        <f t="shared" si="118"/>
        <v>0</v>
      </c>
      <c r="LE116" s="592"/>
      <c r="LF116" s="1"/>
      <c r="LG116" s="1"/>
      <c r="LH116" s="278">
        <f t="shared" si="119"/>
        <v>0</v>
      </c>
      <c r="LI116" s="279">
        <f t="shared" si="120"/>
        <v>0</v>
      </c>
      <c r="LJ116" s="284">
        <f t="shared" si="121"/>
        <v>0</v>
      </c>
      <c r="LK116" s="285">
        <f t="shared" si="122"/>
        <v>0</v>
      </c>
      <c r="LL116" s="280">
        <f t="shared" si="123"/>
        <v>0</v>
      </c>
      <c r="LM116" s="281">
        <f t="shared" si="124"/>
        <v>0</v>
      </c>
      <c r="LN116" s="284">
        <f t="shared" si="125"/>
        <v>0</v>
      </c>
      <c r="LO116" s="283">
        <f t="shared" si="126"/>
        <v>0</v>
      </c>
      <c r="LP116" s="420">
        <f t="shared" si="113"/>
        <v>0</v>
      </c>
      <c r="LQ116" s="382">
        <f t="shared" si="114"/>
        <v>0</v>
      </c>
      <c r="LR116" s="423" t="s">
        <v>343</v>
      </c>
      <c r="LS116" s="387" t="s">
        <v>343</v>
      </c>
      <c r="LT116" s="420">
        <f t="shared" si="115"/>
        <v>0</v>
      </c>
      <c r="LU116" s="382">
        <f t="shared" si="116"/>
        <v>0</v>
      </c>
      <c r="LX116" s="1"/>
    </row>
    <row r="117" spans="2:336" s="26" customFormat="1" ht="16.5" customHeight="1" x14ac:dyDescent="0.25">
      <c r="B117" s="121" t="s">
        <v>269</v>
      </c>
      <c r="C117" s="1064"/>
      <c r="D117" s="1065"/>
      <c r="E117" s="327"/>
      <c r="F117" s="328"/>
      <c r="G117" s="329"/>
      <c r="H117" s="125"/>
      <c r="I117" s="115">
        <f>INT(ROUND(F117,2)*(IF(RIGHT(G117,1)="*",data!$J$3*H117+(IF(H117&gt;0, data!$K$3,0)),(IF(G117&gt;0,data!$J$3*RIGHT(G117,5)+data!$K$3,0)))))</f>
        <v>0</v>
      </c>
      <c r="J117" s="115">
        <f>IF(E117&gt;0,I117*E117,0)</f>
        <v>0</v>
      </c>
      <c r="K117" s="323"/>
      <c r="L117" s="322"/>
      <c r="M117" s="115">
        <f>INT(ROUND(F117,2)*(IF(J117&gt;0,(IF(K117="ano",data!$J$6,0)),0)))</f>
        <v>0</v>
      </c>
      <c r="N117" s="117">
        <f t="shared" si="129"/>
        <v>0</v>
      </c>
      <c r="O117" s="126">
        <f t="shared" si="130"/>
        <v>0</v>
      </c>
      <c r="Q117" s="119" t="str">
        <f t="shared" si="127"/>
        <v/>
      </c>
      <c r="R117" s="120" t="s">
        <v>343</v>
      </c>
      <c r="S117" s="391" t="str">
        <f t="shared" si="128"/>
        <v/>
      </c>
      <c r="T117" s="26">
        <f t="shared" si="131"/>
        <v>0</v>
      </c>
      <c r="U117" s="26">
        <f>IF(H117&gt;0,IF(RIGHT(G117,1)="*",0,1),0)</f>
        <v>0</v>
      </c>
      <c r="V117" s="26">
        <f>IF(OR(G117=data!$I$18,G117=data!$I$19,G117=data!$I$20,G117=data!$I$21,G117=data!$I$22,G117=data!$I$23,G117=data!$I$24,G117=data!$I$25,G117=data!$I$26,G117=data!$I$27,G117=data!$I$28,G117=data!$I$29,G117=data!$I$30,G117=data!$I$31,G117=data!$I$32,G117=data!$I$33,G117=data!$I$34,G117=data!$I$35,G117=data!$I$36,G117=data!$I$37,G117=data!$I$38,G117=data!$I$39,G117=data!$I$40,G117=data!$I$41,G117=data!$I$42,G117=data!$I$43,G117=data!$I$44),1,0)</f>
        <v>0</v>
      </c>
      <c r="X117" s="179" t="s">
        <v>300</v>
      </c>
      <c r="Y117" s="10"/>
      <c r="Z117" s="10"/>
      <c r="AA117" s="171">
        <v>160</v>
      </c>
      <c r="AB117" s="336"/>
      <c r="AC117" s="227"/>
      <c r="AD117" s="171">
        <v>160</v>
      </c>
      <c r="AE117" s="336"/>
      <c r="AF117" s="227"/>
      <c r="AG117" s="171">
        <v>160</v>
      </c>
      <c r="AH117" s="336"/>
      <c r="AI117" s="227"/>
      <c r="AJ117" s="171">
        <v>160</v>
      </c>
      <c r="AK117" s="336"/>
      <c r="AL117" s="227"/>
      <c r="AM117" s="171">
        <v>160</v>
      </c>
      <c r="AN117" s="336"/>
      <c r="AO117" s="227"/>
      <c r="AP117" s="171">
        <v>160</v>
      </c>
      <c r="AQ117" s="336"/>
      <c r="AR117" s="227"/>
      <c r="AS117" s="171">
        <v>160</v>
      </c>
      <c r="AT117" s="336"/>
      <c r="AU117" s="227"/>
      <c r="AV117" s="171">
        <v>160</v>
      </c>
      <c r="AW117" s="336"/>
      <c r="AX117" s="227"/>
      <c r="AY117" s="171">
        <v>160</v>
      </c>
      <c r="AZ117" s="336"/>
      <c r="BA117" s="227"/>
      <c r="BB117" s="171">
        <v>160</v>
      </c>
      <c r="BC117" s="336"/>
      <c r="BD117" s="227"/>
      <c r="BE117" s="171">
        <v>160</v>
      </c>
      <c r="BF117" s="336"/>
      <c r="BG117" s="227"/>
      <c r="BH117" s="171">
        <v>160</v>
      </c>
      <c r="BI117" s="336"/>
      <c r="BJ117" s="227"/>
      <c r="BK117" s="374">
        <f t="shared" si="75"/>
        <v>0</v>
      </c>
      <c r="BL117" s="285">
        <f t="shared" si="76"/>
        <v>0</v>
      </c>
      <c r="BM117" s="284">
        <f t="shared" si="77"/>
        <v>0</v>
      </c>
      <c r="BN117" s="285">
        <f t="shared" si="78"/>
        <v>0</v>
      </c>
      <c r="BO117" s="1"/>
      <c r="BP117" s="1"/>
      <c r="BQ117" s="167">
        <v>160</v>
      </c>
      <c r="BR117" s="335"/>
      <c r="BS117" s="180"/>
      <c r="BT117" s="167">
        <v>160</v>
      </c>
      <c r="BU117" s="335"/>
      <c r="BV117" s="180"/>
      <c r="BW117" s="167">
        <v>160</v>
      </c>
      <c r="BX117" s="335"/>
      <c r="BY117" s="180"/>
      <c r="BZ117" s="167">
        <v>160</v>
      </c>
      <c r="CA117" s="335"/>
      <c r="CB117" s="180"/>
      <c r="CC117" s="167">
        <v>160</v>
      </c>
      <c r="CD117" s="335"/>
      <c r="CE117" s="180"/>
      <c r="CF117" s="167">
        <v>160</v>
      </c>
      <c r="CG117" s="335"/>
      <c r="CH117" s="180"/>
      <c r="CI117" s="167">
        <v>160</v>
      </c>
      <c r="CJ117" s="335"/>
      <c r="CK117" s="180"/>
      <c r="CL117" s="167">
        <v>160</v>
      </c>
      <c r="CM117" s="335"/>
      <c r="CN117" s="180"/>
      <c r="CO117" s="282">
        <f t="shared" si="79"/>
        <v>0</v>
      </c>
      <c r="CP117" s="283">
        <f t="shared" si="80"/>
        <v>0</v>
      </c>
      <c r="CQ117" s="284">
        <f t="shared" si="81"/>
        <v>0</v>
      </c>
      <c r="CR117" s="285">
        <f t="shared" si="82"/>
        <v>0</v>
      </c>
      <c r="CS117" s="1"/>
      <c r="CT117" s="1"/>
      <c r="CU117" s="167">
        <v>160</v>
      </c>
      <c r="CV117" s="335"/>
      <c r="CW117" s="180"/>
      <c r="CX117" s="167">
        <v>160</v>
      </c>
      <c r="CY117" s="335"/>
      <c r="CZ117" s="180"/>
      <c r="DA117" s="167">
        <v>160</v>
      </c>
      <c r="DB117" s="335"/>
      <c r="DC117" s="180"/>
      <c r="DD117" s="167">
        <v>160</v>
      </c>
      <c r="DE117" s="335"/>
      <c r="DF117" s="180"/>
      <c r="DG117" s="167">
        <v>160</v>
      </c>
      <c r="DH117" s="335"/>
      <c r="DI117" s="180"/>
      <c r="DJ117" s="167">
        <v>160</v>
      </c>
      <c r="DK117" s="335"/>
      <c r="DL117" s="180"/>
      <c r="DM117" s="167">
        <v>160</v>
      </c>
      <c r="DN117" s="335"/>
      <c r="DO117" s="180"/>
      <c r="DP117" s="167">
        <v>160</v>
      </c>
      <c r="DQ117" s="335"/>
      <c r="DR117" s="180"/>
      <c r="DS117" s="282">
        <f t="shared" si="83"/>
        <v>0</v>
      </c>
      <c r="DT117" s="283">
        <f t="shared" si="84"/>
        <v>0</v>
      </c>
      <c r="DU117" s="284">
        <f t="shared" si="85"/>
        <v>0</v>
      </c>
      <c r="DV117" s="285">
        <f t="shared" si="86"/>
        <v>0</v>
      </c>
      <c r="DW117" s="1"/>
      <c r="DX117" s="1"/>
      <c r="DY117" s="167">
        <v>160</v>
      </c>
      <c r="DZ117" s="335"/>
      <c r="EA117" s="180"/>
      <c r="EB117" s="167">
        <v>160</v>
      </c>
      <c r="EC117" s="335"/>
      <c r="ED117" s="180"/>
      <c r="EE117" s="167">
        <v>160</v>
      </c>
      <c r="EF117" s="335"/>
      <c r="EG117" s="180"/>
      <c r="EH117" s="167">
        <v>160</v>
      </c>
      <c r="EI117" s="335"/>
      <c r="EJ117" s="180"/>
      <c r="EK117" s="167">
        <v>160</v>
      </c>
      <c r="EL117" s="335"/>
      <c r="EM117" s="180"/>
      <c r="EN117" s="167">
        <v>160</v>
      </c>
      <c r="EO117" s="335"/>
      <c r="EP117" s="180"/>
      <c r="EQ117" s="167">
        <v>160</v>
      </c>
      <c r="ER117" s="335"/>
      <c r="ES117" s="180"/>
      <c r="ET117" s="167">
        <v>160</v>
      </c>
      <c r="EU117" s="335"/>
      <c r="EV117" s="180"/>
      <c r="EW117" s="282">
        <f t="shared" si="87"/>
        <v>0</v>
      </c>
      <c r="EX117" s="283">
        <f t="shared" si="88"/>
        <v>0</v>
      </c>
      <c r="EY117" s="284">
        <f t="shared" si="89"/>
        <v>0</v>
      </c>
      <c r="EZ117" s="285">
        <f t="shared" si="90"/>
        <v>0</v>
      </c>
      <c r="FA117" s="1"/>
      <c r="FB117" s="1"/>
      <c r="FC117" s="167">
        <v>160</v>
      </c>
      <c r="FD117" s="335"/>
      <c r="FE117" s="180"/>
      <c r="FF117" s="167">
        <v>160</v>
      </c>
      <c r="FG117" s="335"/>
      <c r="FH117" s="180"/>
      <c r="FI117" s="167">
        <v>160</v>
      </c>
      <c r="FJ117" s="335"/>
      <c r="FK117" s="180"/>
      <c r="FL117" s="167">
        <v>160</v>
      </c>
      <c r="FM117" s="335"/>
      <c r="FN117" s="180"/>
      <c r="FO117" s="167">
        <v>160</v>
      </c>
      <c r="FP117" s="335"/>
      <c r="FQ117" s="180"/>
      <c r="FR117" s="167">
        <v>160</v>
      </c>
      <c r="FS117" s="335"/>
      <c r="FT117" s="180"/>
      <c r="FU117" s="167">
        <v>160</v>
      </c>
      <c r="FV117" s="335"/>
      <c r="FW117" s="180"/>
      <c r="FX117" s="167">
        <v>160</v>
      </c>
      <c r="FY117" s="335"/>
      <c r="FZ117" s="180"/>
      <c r="GA117" s="282">
        <f t="shared" si="91"/>
        <v>0</v>
      </c>
      <c r="GB117" s="283">
        <f t="shared" si="92"/>
        <v>0</v>
      </c>
      <c r="GC117" s="284">
        <f t="shared" si="93"/>
        <v>0</v>
      </c>
      <c r="GD117" s="285">
        <f t="shared" si="94"/>
        <v>0</v>
      </c>
      <c r="GE117" s="1"/>
      <c r="GF117" s="1"/>
      <c r="GG117" s="167">
        <v>160</v>
      </c>
      <c r="GH117" s="335"/>
      <c r="GI117" s="180"/>
      <c r="GJ117" s="167">
        <v>160</v>
      </c>
      <c r="GK117" s="335"/>
      <c r="GL117" s="180"/>
      <c r="GM117" s="167">
        <v>160</v>
      </c>
      <c r="GN117" s="335"/>
      <c r="GO117" s="180"/>
      <c r="GP117" s="167">
        <v>160</v>
      </c>
      <c r="GQ117" s="335"/>
      <c r="GR117" s="180"/>
      <c r="GS117" s="167">
        <v>160</v>
      </c>
      <c r="GT117" s="335"/>
      <c r="GU117" s="180"/>
      <c r="GV117" s="167">
        <v>160</v>
      </c>
      <c r="GW117" s="335"/>
      <c r="GX117" s="180"/>
      <c r="GY117" s="167">
        <v>160</v>
      </c>
      <c r="GZ117" s="335"/>
      <c r="HA117" s="180"/>
      <c r="HB117" s="167">
        <v>160</v>
      </c>
      <c r="HC117" s="335"/>
      <c r="HD117" s="180"/>
      <c r="HE117" s="282">
        <f t="shared" si="95"/>
        <v>0</v>
      </c>
      <c r="HF117" s="283">
        <f t="shared" si="96"/>
        <v>0</v>
      </c>
      <c r="HG117" s="284">
        <f t="shared" si="97"/>
        <v>0</v>
      </c>
      <c r="HH117" s="285">
        <f t="shared" si="98"/>
        <v>0</v>
      </c>
      <c r="HI117" s="1"/>
      <c r="HJ117" s="1"/>
      <c r="HK117" s="167">
        <v>160</v>
      </c>
      <c r="HL117" s="335"/>
      <c r="HM117" s="180"/>
      <c r="HN117" s="167">
        <v>160</v>
      </c>
      <c r="HO117" s="335"/>
      <c r="HP117" s="180"/>
      <c r="HQ117" s="167">
        <v>160</v>
      </c>
      <c r="HR117" s="335"/>
      <c r="HS117" s="180"/>
      <c r="HT117" s="167">
        <v>160</v>
      </c>
      <c r="HU117" s="335"/>
      <c r="HV117" s="180"/>
      <c r="HW117" s="167">
        <v>160</v>
      </c>
      <c r="HX117" s="335"/>
      <c r="HY117" s="180"/>
      <c r="HZ117" s="167">
        <v>160</v>
      </c>
      <c r="IA117" s="335"/>
      <c r="IB117" s="180"/>
      <c r="IC117" s="167">
        <v>160</v>
      </c>
      <c r="ID117" s="335"/>
      <c r="IE117" s="180"/>
      <c r="IF117" s="167">
        <v>160</v>
      </c>
      <c r="IG117" s="335"/>
      <c r="IH117" s="180"/>
      <c r="II117" s="282">
        <f t="shared" si="99"/>
        <v>0</v>
      </c>
      <c r="IJ117" s="283">
        <f t="shared" si="100"/>
        <v>0</v>
      </c>
      <c r="IK117" s="284">
        <f t="shared" si="101"/>
        <v>0</v>
      </c>
      <c r="IL117" s="285">
        <f t="shared" si="102"/>
        <v>0</v>
      </c>
      <c r="IM117" s="1"/>
      <c r="IN117" s="1"/>
      <c r="IO117" s="167">
        <v>160</v>
      </c>
      <c r="IP117" s="335"/>
      <c r="IQ117" s="180"/>
      <c r="IR117" s="167">
        <v>160</v>
      </c>
      <c r="IS117" s="335"/>
      <c r="IT117" s="180"/>
      <c r="IU117" s="167">
        <v>160</v>
      </c>
      <c r="IV117" s="335"/>
      <c r="IW117" s="180"/>
      <c r="IX117" s="167">
        <v>160</v>
      </c>
      <c r="IY117" s="335"/>
      <c r="IZ117" s="180"/>
      <c r="JA117" s="167">
        <v>160</v>
      </c>
      <c r="JB117" s="335"/>
      <c r="JC117" s="180"/>
      <c r="JD117" s="167">
        <v>160</v>
      </c>
      <c r="JE117" s="335"/>
      <c r="JF117" s="180"/>
      <c r="JG117" s="167">
        <v>160</v>
      </c>
      <c r="JH117" s="335"/>
      <c r="JI117" s="180"/>
      <c r="JJ117" s="167">
        <v>160</v>
      </c>
      <c r="JK117" s="335"/>
      <c r="JL117" s="180"/>
      <c r="JM117" s="282">
        <f t="shared" si="103"/>
        <v>0</v>
      </c>
      <c r="JN117" s="283">
        <f t="shared" si="104"/>
        <v>0</v>
      </c>
      <c r="JO117" s="284">
        <f t="shared" si="105"/>
        <v>0</v>
      </c>
      <c r="JP117" s="285">
        <f t="shared" si="106"/>
        <v>0</v>
      </c>
      <c r="JQ117" s="1"/>
      <c r="JR117" s="1"/>
      <c r="JS117" s="167">
        <v>160</v>
      </c>
      <c r="JT117" s="335"/>
      <c r="JU117" s="180"/>
      <c r="JV117" s="167">
        <v>160</v>
      </c>
      <c r="JW117" s="335"/>
      <c r="JX117" s="180"/>
      <c r="JY117" s="167">
        <v>160</v>
      </c>
      <c r="JZ117" s="335"/>
      <c r="KA117" s="180"/>
      <c r="KB117" s="167">
        <v>160</v>
      </c>
      <c r="KC117" s="335"/>
      <c r="KD117" s="180"/>
      <c r="KE117" s="167">
        <v>160</v>
      </c>
      <c r="KF117" s="335"/>
      <c r="KG117" s="180"/>
      <c r="KH117" s="167">
        <v>160</v>
      </c>
      <c r="KI117" s="335"/>
      <c r="KJ117" s="180"/>
      <c r="KK117" s="167">
        <v>160</v>
      </c>
      <c r="KL117" s="335"/>
      <c r="KM117" s="180"/>
      <c r="KN117" s="167">
        <v>160</v>
      </c>
      <c r="KO117" s="335"/>
      <c r="KP117" s="180"/>
      <c r="KQ117" s="282">
        <f t="shared" si="107"/>
        <v>0</v>
      </c>
      <c r="KR117" s="283">
        <f t="shared" si="108"/>
        <v>0</v>
      </c>
      <c r="KS117" s="284">
        <f t="shared" si="109"/>
        <v>0</v>
      </c>
      <c r="KT117" s="285">
        <f t="shared" si="110"/>
        <v>0</v>
      </c>
      <c r="KU117" s="1"/>
      <c r="KV117" s="1"/>
      <c r="KW117" s="287" t="s">
        <v>300</v>
      </c>
      <c r="KX117" s="365">
        <v>160</v>
      </c>
      <c r="KY117" s="335"/>
      <c r="KZ117" s="180"/>
      <c r="LA117" s="282">
        <f t="shared" si="111"/>
        <v>0</v>
      </c>
      <c r="LB117" s="285">
        <f t="shared" si="117"/>
        <v>0</v>
      </c>
      <c r="LC117" s="284">
        <f t="shared" si="112"/>
        <v>0</v>
      </c>
      <c r="LD117" s="285">
        <f t="shared" si="118"/>
        <v>0</v>
      </c>
      <c r="LE117" s="297"/>
      <c r="LF117" s="1"/>
      <c r="LG117" s="1"/>
      <c r="LH117" s="278">
        <f t="shared" si="119"/>
        <v>0</v>
      </c>
      <c r="LI117" s="279">
        <f t="shared" si="120"/>
        <v>0</v>
      </c>
      <c r="LJ117" s="284">
        <f t="shared" si="121"/>
        <v>0</v>
      </c>
      <c r="LK117" s="285">
        <f t="shared" si="122"/>
        <v>0</v>
      </c>
      <c r="LL117" s="280">
        <f t="shared" si="123"/>
        <v>0</v>
      </c>
      <c r="LM117" s="281">
        <f t="shared" si="124"/>
        <v>0</v>
      </c>
      <c r="LN117" s="284">
        <f t="shared" si="125"/>
        <v>0</v>
      </c>
      <c r="LO117" s="283">
        <f t="shared" si="126"/>
        <v>0</v>
      </c>
      <c r="LP117" s="420">
        <f t="shared" si="113"/>
        <v>0</v>
      </c>
      <c r="LQ117" s="382">
        <f t="shared" si="114"/>
        <v>0</v>
      </c>
      <c r="LR117" s="423" t="s">
        <v>343</v>
      </c>
      <c r="LS117" s="387" t="s">
        <v>343</v>
      </c>
      <c r="LT117" s="420">
        <f t="shared" si="115"/>
        <v>0</v>
      </c>
      <c r="LU117" s="382">
        <f t="shared" si="116"/>
        <v>0</v>
      </c>
      <c r="LX117" s="1"/>
    </row>
    <row r="118" spans="2:336" s="26" customFormat="1" ht="15" hidden="1" customHeight="1" x14ac:dyDescent="0.25">
      <c r="B118" s="121"/>
      <c r="C118" s="1062"/>
      <c r="D118" s="1063"/>
      <c r="E118" s="610"/>
      <c r="F118" s="611"/>
      <c r="G118" s="612"/>
      <c r="H118" s="122"/>
      <c r="I118" s="115">
        <f>INT(ROUND(F118,2)*(IF(RIGHT(G118,1)="*",data!$J$3*H118+(IF(H118&gt;0, data!$K$3,0)),(IF(G118&gt;0,data!$J$3*RIGHT(G118,5)+data!$K$3,0)))))</f>
        <v>0</v>
      </c>
      <c r="J118" s="115">
        <f t="shared" ref="J118:J181" si="132">IF(E118&gt;0,I118*E118,0)</f>
        <v>0</v>
      </c>
      <c r="K118" s="554"/>
      <c r="L118" s="553"/>
      <c r="M118" s="115">
        <f>INT(ROUND(F118,2)*(IF(J118&gt;0,(IF(K118="ano",data!$J$6,0)),0)))</f>
        <v>0</v>
      </c>
      <c r="N118" s="117">
        <f t="shared" si="129"/>
        <v>0</v>
      </c>
      <c r="O118" s="126">
        <f t="shared" si="130"/>
        <v>0</v>
      </c>
      <c r="Q118" s="119" t="str">
        <f t="shared" si="127"/>
        <v/>
      </c>
      <c r="R118" s="120" t="s">
        <v>343</v>
      </c>
      <c r="S118" s="391" t="str">
        <f t="shared" si="128"/>
        <v/>
      </c>
      <c r="T118" s="26">
        <f t="shared" si="131"/>
        <v>0</v>
      </c>
      <c r="U118" s="26">
        <f t="shared" ref="U118:U181" si="133">IF(H118&gt;0,IF(RIGHT(G118,1)="*",0,1),0)</f>
        <v>0</v>
      </c>
      <c r="V118" s="26">
        <f>IF(OR(G118=data!$I$18,G118=data!$I$19,G118=data!$I$20,G118=data!$I$21,G118=data!$I$22,G118=data!$I$23,G118=data!$I$24,G118=data!$I$25,G118=data!$I$26,G118=data!$I$27,G118=data!$I$28,G118=data!$I$29,G118=data!$I$30,G118=data!$I$31,G118=data!$I$32,G118=data!$I$33,G118=data!$I$34,G118=data!$I$35,G118=data!$I$36,G118=data!$I$37,G118=data!$I$38,G118=data!$I$39,G118=data!$I$40,G118=data!$I$41,G118=data!$I$42,G118=data!$I$43,G118=data!$I$44),1,0)</f>
        <v>0</v>
      </c>
      <c r="X118" s="176" t="s">
        <v>300</v>
      </c>
      <c r="Y118" s="10"/>
      <c r="Z118" s="10"/>
      <c r="AA118" s="578">
        <v>160</v>
      </c>
      <c r="AB118" s="579"/>
      <c r="AC118" s="580"/>
      <c r="AD118" s="578">
        <v>160</v>
      </c>
      <c r="AE118" s="579"/>
      <c r="AF118" s="580"/>
      <c r="AG118" s="578">
        <v>160</v>
      </c>
      <c r="AH118" s="579"/>
      <c r="AI118" s="580"/>
      <c r="AJ118" s="578">
        <v>160</v>
      </c>
      <c r="AK118" s="579"/>
      <c r="AL118" s="580"/>
      <c r="AM118" s="578">
        <v>160</v>
      </c>
      <c r="AN118" s="579"/>
      <c r="AO118" s="580"/>
      <c r="AP118" s="578">
        <v>160</v>
      </c>
      <c r="AQ118" s="579"/>
      <c r="AR118" s="580"/>
      <c r="AS118" s="578">
        <v>160</v>
      </c>
      <c r="AT118" s="579"/>
      <c r="AU118" s="580"/>
      <c r="AV118" s="578">
        <v>160</v>
      </c>
      <c r="AW118" s="579"/>
      <c r="AX118" s="580"/>
      <c r="AY118" s="578">
        <v>160</v>
      </c>
      <c r="AZ118" s="579"/>
      <c r="BA118" s="580"/>
      <c r="BB118" s="578">
        <v>160</v>
      </c>
      <c r="BC118" s="579"/>
      <c r="BD118" s="580"/>
      <c r="BE118" s="578">
        <v>160</v>
      </c>
      <c r="BF118" s="579"/>
      <c r="BG118" s="580"/>
      <c r="BH118" s="578">
        <v>160</v>
      </c>
      <c r="BI118" s="579"/>
      <c r="BJ118" s="580"/>
      <c r="BK118" s="374">
        <f t="shared" si="75"/>
        <v>0</v>
      </c>
      <c r="BL118" s="285">
        <f t="shared" si="76"/>
        <v>0</v>
      </c>
      <c r="BM118" s="284">
        <f t="shared" si="77"/>
        <v>0</v>
      </c>
      <c r="BN118" s="285">
        <f t="shared" si="78"/>
        <v>0</v>
      </c>
      <c r="BO118" s="1"/>
      <c r="BP118" s="1"/>
      <c r="BQ118" s="177">
        <v>160</v>
      </c>
      <c r="BR118" s="591"/>
      <c r="BS118" s="178"/>
      <c r="BT118" s="177">
        <v>160</v>
      </c>
      <c r="BU118" s="591"/>
      <c r="BV118" s="178"/>
      <c r="BW118" s="177">
        <v>160</v>
      </c>
      <c r="BX118" s="591"/>
      <c r="BY118" s="178"/>
      <c r="BZ118" s="177">
        <v>160</v>
      </c>
      <c r="CA118" s="591"/>
      <c r="CB118" s="178"/>
      <c r="CC118" s="177">
        <v>160</v>
      </c>
      <c r="CD118" s="591"/>
      <c r="CE118" s="178"/>
      <c r="CF118" s="177">
        <v>160</v>
      </c>
      <c r="CG118" s="591"/>
      <c r="CH118" s="178"/>
      <c r="CI118" s="177">
        <v>160</v>
      </c>
      <c r="CJ118" s="591"/>
      <c r="CK118" s="178"/>
      <c r="CL118" s="177">
        <v>160</v>
      </c>
      <c r="CM118" s="591"/>
      <c r="CN118" s="178"/>
      <c r="CO118" s="282">
        <f t="shared" si="79"/>
        <v>0</v>
      </c>
      <c r="CP118" s="283">
        <f t="shared" si="80"/>
        <v>0</v>
      </c>
      <c r="CQ118" s="284">
        <f t="shared" si="81"/>
        <v>0</v>
      </c>
      <c r="CR118" s="285">
        <f t="shared" si="82"/>
        <v>0</v>
      </c>
      <c r="CS118" s="1"/>
      <c r="CT118" s="1"/>
      <c r="CU118" s="177">
        <v>160</v>
      </c>
      <c r="CV118" s="591"/>
      <c r="CW118" s="178"/>
      <c r="CX118" s="177">
        <v>160</v>
      </c>
      <c r="CY118" s="591"/>
      <c r="CZ118" s="178"/>
      <c r="DA118" s="177">
        <v>160</v>
      </c>
      <c r="DB118" s="591"/>
      <c r="DC118" s="178"/>
      <c r="DD118" s="177">
        <v>160</v>
      </c>
      <c r="DE118" s="591"/>
      <c r="DF118" s="178"/>
      <c r="DG118" s="177">
        <v>160</v>
      </c>
      <c r="DH118" s="591"/>
      <c r="DI118" s="178"/>
      <c r="DJ118" s="177">
        <v>160</v>
      </c>
      <c r="DK118" s="591"/>
      <c r="DL118" s="178"/>
      <c r="DM118" s="177">
        <v>160</v>
      </c>
      <c r="DN118" s="591"/>
      <c r="DO118" s="178"/>
      <c r="DP118" s="177">
        <v>160</v>
      </c>
      <c r="DQ118" s="591"/>
      <c r="DR118" s="178"/>
      <c r="DS118" s="282">
        <f t="shared" si="83"/>
        <v>0</v>
      </c>
      <c r="DT118" s="283">
        <f t="shared" si="84"/>
        <v>0</v>
      </c>
      <c r="DU118" s="284">
        <f t="shared" si="85"/>
        <v>0</v>
      </c>
      <c r="DV118" s="285">
        <f t="shared" si="86"/>
        <v>0</v>
      </c>
      <c r="DW118" s="1"/>
      <c r="DX118" s="1"/>
      <c r="DY118" s="177">
        <v>160</v>
      </c>
      <c r="DZ118" s="591"/>
      <c r="EA118" s="178"/>
      <c r="EB118" s="177">
        <v>160</v>
      </c>
      <c r="EC118" s="591"/>
      <c r="ED118" s="178"/>
      <c r="EE118" s="177">
        <v>160</v>
      </c>
      <c r="EF118" s="591"/>
      <c r="EG118" s="178"/>
      <c r="EH118" s="177">
        <v>160</v>
      </c>
      <c r="EI118" s="591"/>
      <c r="EJ118" s="178"/>
      <c r="EK118" s="177">
        <v>160</v>
      </c>
      <c r="EL118" s="591"/>
      <c r="EM118" s="178"/>
      <c r="EN118" s="177">
        <v>160</v>
      </c>
      <c r="EO118" s="591"/>
      <c r="EP118" s="178"/>
      <c r="EQ118" s="177">
        <v>160</v>
      </c>
      <c r="ER118" s="591"/>
      <c r="ES118" s="178"/>
      <c r="ET118" s="177">
        <v>160</v>
      </c>
      <c r="EU118" s="591"/>
      <c r="EV118" s="178"/>
      <c r="EW118" s="282">
        <f t="shared" si="87"/>
        <v>0</v>
      </c>
      <c r="EX118" s="283">
        <f t="shared" si="88"/>
        <v>0</v>
      </c>
      <c r="EY118" s="284">
        <f t="shared" si="89"/>
        <v>0</v>
      </c>
      <c r="EZ118" s="285">
        <f t="shared" si="90"/>
        <v>0</v>
      </c>
      <c r="FA118" s="1"/>
      <c r="FB118" s="1"/>
      <c r="FC118" s="177">
        <v>160</v>
      </c>
      <c r="FD118" s="591"/>
      <c r="FE118" s="178"/>
      <c r="FF118" s="177">
        <v>160</v>
      </c>
      <c r="FG118" s="591"/>
      <c r="FH118" s="178"/>
      <c r="FI118" s="177">
        <v>160</v>
      </c>
      <c r="FJ118" s="591"/>
      <c r="FK118" s="178"/>
      <c r="FL118" s="177">
        <v>160</v>
      </c>
      <c r="FM118" s="591"/>
      <c r="FN118" s="178"/>
      <c r="FO118" s="177">
        <v>160</v>
      </c>
      <c r="FP118" s="591"/>
      <c r="FQ118" s="178"/>
      <c r="FR118" s="177">
        <v>160</v>
      </c>
      <c r="FS118" s="591"/>
      <c r="FT118" s="178"/>
      <c r="FU118" s="177">
        <v>160</v>
      </c>
      <c r="FV118" s="591"/>
      <c r="FW118" s="178"/>
      <c r="FX118" s="177">
        <v>160</v>
      </c>
      <c r="FY118" s="591"/>
      <c r="FZ118" s="178"/>
      <c r="GA118" s="282">
        <f t="shared" si="91"/>
        <v>0</v>
      </c>
      <c r="GB118" s="283">
        <f t="shared" si="92"/>
        <v>0</v>
      </c>
      <c r="GC118" s="284">
        <f t="shared" si="93"/>
        <v>0</v>
      </c>
      <c r="GD118" s="285">
        <f t="shared" si="94"/>
        <v>0</v>
      </c>
      <c r="GE118" s="1"/>
      <c r="GF118" s="1"/>
      <c r="GG118" s="177">
        <v>160</v>
      </c>
      <c r="GH118" s="591"/>
      <c r="GI118" s="178"/>
      <c r="GJ118" s="177">
        <v>160</v>
      </c>
      <c r="GK118" s="591"/>
      <c r="GL118" s="178"/>
      <c r="GM118" s="177">
        <v>160</v>
      </c>
      <c r="GN118" s="591"/>
      <c r="GO118" s="178"/>
      <c r="GP118" s="177">
        <v>160</v>
      </c>
      <c r="GQ118" s="591"/>
      <c r="GR118" s="178"/>
      <c r="GS118" s="177">
        <v>160</v>
      </c>
      <c r="GT118" s="591"/>
      <c r="GU118" s="178"/>
      <c r="GV118" s="177">
        <v>160</v>
      </c>
      <c r="GW118" s="591"/>
      <c r="GX118" s="178"/>
      <c r="GY118" s="177">
        <v>160</v>
      </c>
      <c r="GZ118" s="591"/>
      <c r="HA118" s="178"/>
      <c r="HB118" s="177">
        <v>160</v>
      </c>
      <c r="HC118" s="591"/>
      <c r="HD118" s="178"/>
      <c r="HE118" s="282">
        <f t="shared" si="95"/>
        <v>0</v>
      </c>
      <c r="HF118" s="283">
        <f t="shared" si="96"/>
        <v>0</v>
      </c>
      <c r="HG118" s="284">
        <f t="shared" si="97"/>
        <v>0</v>
      </c>
      <c r="HH118" s="285">
        <f t="shared" si="98"/>
        <v>0</v>
      </c>
      <c r="HI118" s="1"/>
      <c r="HJ118" s="1"/>
      <c r="HK118" s="177">
        <v>160</v>
      </c>
      <c r="HL118" s="591"/>
      <c r="HM118" s="178"/>
      <c r="HN118" s="177">
        <v>160</v>
      </c>
      <c r="HO118" s="591"/>
      <c r="HP118" s="178"/>
      <c r="HQ118" s="177">
        <v>160</v>
      </c>
      <c r="HR118" s="591"/>
      <c r="HS118" s="178"/>
      <c r="HT118" s="177">
        <v>160</v>
      </c>
      <c r="HU118" s="591"/>
      <c r="HV118" s="178"/>
      <c r="HW118" s="177">
        <v>160</v>
      </c>
      <c r="HX118" s="591"/>
      <c r="HY118" s="178"/>
      <c r="HZ118" s="177">
        <v>160</v>
      </c>
      <c r="IA118" s="591"/>
      <c r="IB118" s="178"/>
      <c r="IC118" s="177">
        <v>160</v>
      </c>
      <c r="ID118" s="591"/>
      <c r="IE118" s="178"/>
      <c r="IF118" s="177">
        <v>160</v>
      </c>
      <c r="IG118" s="591"/>
      <c r="IH118" s="178"/>
      <c r="II118" s="282">
        <f t="shared" si="99"/>
        <v>0</v>
      </c>
      <c r="IJ118" s="283">
        <f t="shared" si="100"/>
        <v>0</v>
      </c>
      <c r="IK118" s="284">
        <f t="shared" si="101"/>
        <v>0</v>
      </c>
      <c r="IL118" s="285">
        <f t="shared" si="102"/>
        <v>0</v>
      </c>
      <c r="IM118" s="1"/>
      <c r="IN118" s="1"/>
      <c r="IO118" s="177">
        <v>160</v>
      </c>
      <c r="IP118" s="591"/>
      <c r="IQ118" s="178"/>
      <c r="IR118" s="177">
        <v>160</v>
      </c>
      <c r="IS118" s="591"/>
      <c r="IT118" s="178"/>
      <c r="IU118" s="177">
        <v>160</v>
      </c>
      <c r="IV118" s="591"/>
      <c r="IW118" s="178"/>
      <c r="IX118" s="177">
        <v>160</v>
      </c>
      <c r="IY118" s="591"/>
      <c r="IZ118" s="178"/>
      <c r="JA118" s="177">
        <v>160</v>
      </c>
      <c r="JB118" s="591"/>
      <c r="JC118" s="178"/>
      <c r="JD118" s="177">
        <v>160</v>
      </c>
      <c r="JE118" s="591"/>
      <c r="JF118" s="178"/>
      <c r="JG118" s="177">
        <v>160</v>
      </c>
      <c r="JH118" s="591"/>
      <c r="JI118" s="178"/>
      <c r="JJ118" s="177">
        <v>160</v>
      </c>
      <c r="JK118" s="591"/>
      <c r="JL118" s="178"/>
      <c r="JM118" s="282">
        <f t="shared" si="103"/>
        <v>0</v>
      </c>
      <c r="JN118" s="283">
        <f t="shared" si="104"/>
        <v>0</v>
      </c>
      <c r="JO118" s="284">
        <f t="shared" si="105"/>
        <v>0</v>
      </c>
      <c r="JP118" s="285">
        <f t="shared" si="106"/>
        <v>0</v>
      </c>
      <c r="JQ118" s="1"/>
      <c r="JR118" s="1"/>
      <c r="JS118" s="177">
        <v>160</v>
      </c>
      <c r="JT118" s="591"/>
      <c r="JU118" s="178"/>
      <c r="JV118" s="177">
        <v>160</v>
      </c>
      <c r="JW118" s="591"/>
      <c r="JX118" s="178"/>
      <c r="JY118" s="177">
        <v>160</v>
      </c>
      <c r="JZ118" s="591"/>
      <c r="KA118" s="178"/>
      <c r="KB118" s="177">
        <v>160</v>
      </c>
      <c r="KC118" s="591"/>
      <c r="KD118" s="178"/>
      <c r="KE118" s="177">
        <v>160</v>
      </c>
      <c r="KF118" s="591"/>
      <c r="KG118" s="178"/>
      <c r="KH118" s="177">
        <v>160</v>
      </c>
      <c r="KI118" s="591"/>
      <c r="KJ118" s="178"/>
      <c r="KK118" s="177">
        <v>160</v>
      </c>
      <c r="KL118" s="591"/>
      <c r="KM118" s="178"/>
      <c r="KN118" s="177">
        <v>160</v>
      </c>
      <c r="KO118" s="591"/>
      <c r="KP118" s="178"/>
      <c r="KQ118" s="282">
        <f t="shared" si="107"/>
        <v>0</v>
      </c>
      <c r="KR118" s="283">
        <f t="shared" si="108"/>
        <v>0</v>
      </c>
      <c r="KS118" s="284">
        <f t="shared" si="109"/>
        <v>0</v>
      </c>
      <c r="KT118" s="285">
        <f t="shared" si="110"/>
        <v>0</v>
      </c>
      <c r="KU118" s="1"/>
      <c r="KV118" s="1"/>
      <c r="KW118" s="589" t="s">
        <v>300</v>
      </c>
      <c r="KX118" s="595">
        <v>160</v>
      </c>
      <c r="KY118" s="591"/>
      <c r="KZ118" s="178"/>
      <c r="LA118" s="282">
        <f t="shared" si="111"/>
        <v>0</v>
      </c>
      <c r="LB118" s="285">
        <f t="shared" si="117"/>
        <v>0</v>
      </c>
      <c r="LC118" s="284">
        <f t="shared" si="112"/>
        <v>0</v>
      </c>
      <c r="LD118" s="285">
        <f t="shared" si="118"/>
        <v>0</v>
      </c>
      <c r="LE118" s="592"/>
      <c r="LF118" s="1"/>
      <c r="LG118" s="1"/>
      <c r="LH118" s="278">
        <f t="shared" si="119"/>
        <v>0</v>
      </c>
      <c r="LI118" s="279">
        <f t="shared" si="120"/>
        <v>0</v>
      </c>
      <c r="LJ118" s="284">
        <f t="shared" si="121"/>
        <v>0</v>
      </c>
      <c r="LK118" s="285">
        <f t="shared" si="122"/>
        <v>0</v>
      </c>
      <c r="LL118" s="280">
        <f t="shared" si="123"/>
        <v>0</v>
      </c>
      <c r="LM118" s="281">
        <f t="shared" si="124"/>
        <v>0</v>
      </c>
      <c r="LN118" s="284">
        <f t="shared" si="125"/>
        <v>0</v>
      </c>
      <c r="LO118" s="283">
        <f t="shared" si="126"/>
        <v>0</v>
      </c>
      <c r="LP118" s="420">
        <f t="shared" si="113"/>
        <v>0</v>
      </c>
      <c r="LQ118" s="382">
        <f t="shared" si="114"/>
        <v>0</v>
      </c>
      <c r="LR118" s="423" t="s">
        <v>343</v>
      </c>
      <c r="LS118" s="387" t="s">
        <v>343</v>
      </c>
      <c r="LT118" s="420">
        <f t="shared" si="115"/>
        <v>0</v>
      </c>
      <c r="LU118" s="382">
        <f t="shared" si="116"/>
        <v>0</v>
      </c>
      <c r="LX118" s="1"/>
    </row>
    <row r="119" spans="2:336" s="26" customFormat="1" ht="16.5" customHeight="1" x14ac:dyDescent="0.25">
      <c r="B119" s="121" t="s">
        <v>270</v>
      </c>
      <c r="C119" s="1064"/>
      <c r="D119" s="1065"/>
      <c r="E119" s="327"/>
      <c r="F119" s="328"/>
      <c r="G119" s="329"/>
      <c r="H119" s="125"/>
      <c r="I119" s="115">
        <f>INT(ROUND(F119,2)*(IF(RIGHT(G119,1)="*",data!$J$3*H119+(IF(H119&gt;0, data!$K$3,0)),(IF(G119&gt;0,data!$J$3*RIGHT(G119,5)+data!$K$3,0)))))</f>
        <v>0</v>
      </c>
      <c r="J119" s="115">
        <f t="shared" si="132"/>
        <v>0</v>
      </c>
      <c r="K119" s="323"/>
      <c r="L119" s="322"/>
      <c r="M119" s="115">
        <f>INT(ROUND(F119,2)*(IF(J119&gt;0,(IF(K119="ano",data!$J$6,0)),0)))</f>
        <v>0</v>
      </c>
      <c r="N119" s="117">
        <f t="shared" si="129"/>
        <v>0</v>
      </c>
      <c r="O119" s="126">
        <f t="shared" si="130"/>
        <v>0</v>
      </c>
      <c r="Q119" s="119" t="str">
        <f t="shared" si="127"/>
        <v/>
      </c>
      <c r="R119" s="120" t="s">
        <v>343</v>
      </c>
      <c r="S119" s="391" t="str">
        <f t="shared" si="128"/>
        <v/>
      </c>
      <c r="T119" s="26">
        <f t="shared" si="131"/>
        <v>0</v>
      </c>
      <c r="U119" s="26">
        <f t="shared" si="133"/>
        <v>0</v>
      </c>
      <c r="V119" s="26">
        <f>IF(OR(G119=data!$I$18,G119=data!$I$19,G119=data!$I$20,G119=data!$I$21,G119=data!$I$22,G119=data!$I$23,G119=data!$I$24,G119=data!$I$25,G119=data!$I$26,G119=data!$I$27,G119=data!$I$28,G119=data!$I$29,G119=data!$I$30,G119=data!$I$31,G119=data!$I$32,G119=data!$I$33,G119=data!$I$34,G119=data!$I$35,G119=data!$I$36,G119=data!$I$37,G119=data!$I$38,G119=data!$I$39,G119=data!$I$40,G119=data!$I$41,G119=data!$I$42,G119=data!$I$43,G119=data!$I$44),1,0)</f>
        <v>0</v>
      </c>
      <c r="X119" s="179" t="s">
        <v>300</v>
      </c>
      <c r="Y119" s="10"/>
      <c r="Z119" s="10"/>
      <c r="AA119" s="171">
        <v>160</v>
      </c>
      <c r="AB119" s="336"/>
      <c r="AC119" s="227"/>
      <c r="AD119" s="171">
        <v>160</v>
      </c>
      <c r="AE119" s="336"/>
      <c r="AF119" s="227"/>
      <c r="AG119" s="171">
        <v>160</v>
      </c>
      <c r="AH119" s="336"/>
      <c r="AI119" s="227"/>
      <c r="AJ119" s="171">
        <v>160</v>
      </c>
      <c r="AK119" s="336"/>
      <c r="AL119" s="227"/>
      <c r="AM119" s="171">
        <v>160</v>
      </c>
      <c r="AN119" s="336"/>
      <c r="AO119" s="227"/>
      <c r="AP119" s="171">
        <v>160</v>
      </c>
      <c r="AQ119" s="336"/>
      <c r="AR119" s="227"/>
      <c r="AS119" s="171">
        <v>160</v>
      </c>
      <c r="AT119" s="336"/>
      <c r="AU119" s="227"/>
      <c r="AV119" s="171">
        <v>160</v>
      </c>
      <c r="AW119" s="336"/>
      <c r="AX119" s="227"/>
      <c r="AY119" s="171">
        <v>160</v>
      </c>
      <c r="AZ119" s="336"/>
      <c r="BA119" s="227"/>
      <c r="BB119" s="171">
        <v>160</v>
      </c>
      <c r="BC119" s="336"/>
      <c r="BD119" s="227"/>
      <c r="BE119" s="171">
        <v>160</v>
      </c>
      <c r="BF119" s="336"/>
      <c r="BG119" s="227"/>
      <c r="BH119" s="171">
        <v>160</v>
      </c>
      <c r="BI119" s="336"/>
      <c r="BJ119" s="227"/>
      <c r="BK119" s="374">
        <f t="shared" si="75"/>
        <v>0</v>
      </c>
      <c r="BL119" s="285">
        <f t="shared" si="76"/>
        <v>0</v>
      </c>
      <c r="BM119" s="284">
        <f t="shared" si="77"/>
        <v>0</v>
      </c>
      <c r="BN119" s="285">
        <f t="shared" si="78"/>
        <v>0</v>
      </c>
      <c r="BO119" s="1"/>
      <c r="BP119" s="1"/>
      <c r="BQ119" s="167">
        <v>160</v>
      </c>
      <c r="BR119" s="335"/>
      <c r="BS119" s="180"/>
      <c r="BT119" s="167">
        <v>160</v>
      </c>
      <c r="BU119" s="335"/>
      <c r="BV119" s="180"/>
      <c r="BW119" s="167">
        <v>160</v>
      </c>
      <c r="BX119" s="335"/>
      <c r="BY119" s="180"/>
      <c r="BZ119" s="167">
        <v>160</v>
      </c>
      <c r="CA119" s="335"/>
      <c r="CB119" s="180"/>
      <c r="CC119" s="167">
        <v>160</v>
      </c>
      <c r="CD119" s="335"/>
      <c r="CE119" s="180"/>
      <c r="CF119" s="167">
        <v>160</v>
      </c>
      <c r="CG119" s="335"/>
      <c r="CH119" s="180"/>
      <c r="CI119" s="167">
        <v>160</v>
      </c>
      <c r="CJ119" s="335"/>
      <c r="CK119" s="180"/>
      <c r="CL119" s="167">
        <v>160</v>
      </c>
      <c r="CM119" s="335"/>
      <c r="CN119" s="180"/>
      <c r="CO119" s="282">
        <f t="shared" si="79"/>
        <v>0</v>
      </c>
      <c r="CP119" s="283">
        <f t="shared" si="80"/>
        <v>0</v>
      </c>
      <c r="CQ119" s="284">
        <f t="shared" si="81"/>
        <v>0</v>
      </c>
      <c r="CR119" s="285">
        <f t="shared" si="82"/>
        <v>0</v>
      </c>
      <c r="CS119" s="1"/>
      <c r="CT119" s="1"/>
      <c r="CU119" s="167">
        <v>160</v>
      </c>
      <c r="CV119" s="335"/>
      <c r="CW119" s="180"/>
      <c r="CX119" s="167">
        <v>160</v>
      </c>
      <c r="CY119" s="335"/>
      <c r="CZ119" s="180"/>
      <c r="DA119" s="167">
        <v>160</v>
      </c>
      <c r="DB119" s="335"/>
      <c r="DC119" s="180"/>
      <c r="DD119" s="167">
        <v>160</v>
      </c>
      <c r="DE119" s="335"/>
      <c r="DF119" s="180"/>
      <c r="DG119" s="167">
        <v>160</v>
      </c>
      <c r="DH119" s="335"/>
      <c r="DI119" s="180"/>
      <c r="DJ119" s="167">
        <v>160</v>
      </c>
      <c r="DK119" s="335"/>
      <c r="DL119" s="180"/>
      <c r="DM119" s="167">
        <v>160</v>
      </c>
      <c r="DN119" s="335"/>
      <c r="DO119" s="180"/>
      <c r="DP119" s="167">
        <v>160</v>
      </c>
      <c r="DQ119" s="335"/>
      <c r="DR119" s="180"/>
      <c r="DS119" s="282">
        <f t="shared" si="83"/>
        <v>0</v>
      </c>
      <c r="DT119" s="283">
        <f t="shared" si="84"/>
        <v>0</v>
      </c>
      <c r="DU119" s="284">
        <f t="shared" si="85"/>
        <v>0</v>
      </c>
      <c r="DV119" s="285">
        <f t="shared" si="86"/>
        <v>0</v>
      </c>
      <c r="DW119" s="1"/>
      <c r="DX119" s="1"/>
      <c r="DY119" s="167">
        <v>160</v>
      </c>
      <c r="DZ119" s="335"/>
      <c r="EA119" s="180"/>
      <c r="EB119" s="167">
        <v>160</v>
      </c>
      <c r="EC119" s="335"/>
      <c r="ED119" s="180"/>
      <c r="EE119" s="167">
        <v>160</v>
      </c>
      <c r="EF119" s="335"/>
      <c r="EG119" s="180"/>
      <c r="EH119" s="167">
        <v>160</v>
      </c>
      <c r="EI119" s="335"/>
      <c r="EJ119" s="180"/>
      <c r="EK119" s="167">
        <v>160</v>
      </c>
      <c r="EL119" s="335"/>
      <c r="EM119" s="180"/>
      <c r="EN119" s="167">
        <v>160</v>
      </c>
      <c r="EO119" s="335"/>
      <c r="EP119" s="180"/>
      <c r="EQ119" s="167">
        <v>160</v>
      </c>
      <c r="ER119" s="335"/>
      <c r="ES119" s="180"/>
      <c r="ET119" s="167">
        <v>160</v>
      </c>
      <c r="EU119" s="335"/>
      <c r="EV119" s="180"/>
      <c r="EW119" s="282">
        <f t="shared" si="87"/>
        <v>0</v>
      </c>
      <c r="EX119" s="283">
        <f t="shared" si="88"/>
        <v>0</v>
      </c>
      <c r="EY119" s="284">
        <f t="shared" si="89"/>
        <v>0</v>
      </c>
      <c r="EZ119" s="285">
        <f t="shared" si="90"/>
        <v>0</v>
      </c>
      <c r="FA119" s="1"/>
      <c r="FB119" s="1"/>
      <c r="FC119" s="167">
        <v>160</v>
      </c>
      <c r="FD119" s="335"/>
      <c r="FE119" s="180"/>
      <c r="FF119" s="167">
        <v>160</v>
      </c>
      <c r="FG119" s="335"/>
      <c r="FH119" s="180"/>
      <c r="FI119" s="167">
        <v>160</v>
      </c>
      <c r="FJ119" s="335"/>
      <c r="FK119" s="180"/>
      <c r="FL119" s="167">
        <v>160</v>
      </c>
      <c r="FM119" s="335"/>
      <c r="FN119" s="180"/>
      <c r="FO119" s="167">
        <v>160</v>
      </c>
      <c r="FP119" s="335"/>
      <c r="FQ119" s="180"/>
      <c r="FR119" s="167">
        <v>160</v>
      </c>
      <c r="FS119" s="335"/>
      <c r="FT119" s="180"/>
      <c r="FU119" s="167">
        <v>160</v>
      </c>
      <c r="FV119" s="335"/>
      <c r="FW119" s="180"/>
      <c r="FX119" s="167">
        <v>160</v>
      </c>
      <c r="FY119" s="335"/>
      <c r="FZ119" s="180"/>
      <c r="GA119" s="282">
        <f t="shared" si="91"/>
        <v>0</v>
      </c>
      <c r="GB119" s="283">
        <f t="shared" si="92"/>
        <v>0</v>
      </c>
      <c r="GC119" s="284">
        <f t="shared" si="93"/>
        <v>0</v>
      </c>
      <c r="GD119" s="285">
        <f t="shared" si="94"/>
        <v>0</v>
      </c>
      <c r="GE119" s="1"/>
      <c r="GF119" s="1"/>
      <c r="GG119" s="167">
        <v>160</v>
      </c>
      <c r="GH119" s="335"/>
      <c r="GI119" s="180"/>
      <c r="GJ119" s="167">
        <v>160</v>
      </c>
      <c r="GK119" s="335"/>
      <c r="GL119" s="180"/>
      <c r="GM119" s="167">
        <v>160</v>
      </c>
      <c r="GN119" s="335"/>
      <c r="GO119" s="180"/>
      <c r="GP119" s="167">
        <v>160</v>
      </c>
      <c r="GQ119" s="335"/>
      <c r="GR119" s="180"/>
      <c r="GS119" s="167">
        <v>160</v>
      </c>
      <c r="GT119" s="335"/>
      <c r="GU119" s="180"/>
      <c r="GV119" s="167">
        <v>160</v>
      </c>
      <c r="GW119" s="335"/>
      <c r="GX119" s="180"/>
      <c r="GY119" s="167">
        <v>160</v>
      </c>
      <c r="GZ119" s="335"/>
      <c r="HA119" s="180"/>
      <c r="HB119" s="167">
        <v>160</v>
      </c>
      <c r="HC119" s="335"/>
      <c r="HD119" s="180"/>
      <c r="HE119" s="282">
        <f t="shared" si="95"/>
        <v>0</v>
      </c>
      <c r="HF119" s="283">
        <f t="shared" si="96"/>
        <v>0</v>
      </c>
      <c r="HG119" s="284">
        <f t="shared" si="97"/>
        <v>0</v>
      </c>
      <c r="HH119" s="285">
        <f t="shared" si="98"/>
        <v>0</v>
      </c>
      <c r="HI119" s="1"/>
      <c r="HJ119" s="1"/>
      <c r="HK119" s="167">
        <v>160</v>
      </c>
      <c r="HL119" s="335"/>
      <c r="HM119" s="180"/>
      <c r="HN119" s="167">
        <v>160</v>
      </c>
      <c r="HO119" s="335"/>
      <c r="HP119" s="180"/>
      <c r="HQ119" s="167">
        <v>160</v>
      </c>
      <c r="HR119" s="335"/>
      <c r="HS119" s="180"/>
      <c r="HT119" s="167">
        <v>160</v>
      </c>
      <c r="HU119" s="335"/>
      <c r="HV119" s="180"/>
      <c r="HW119" s="167">
        <v>160</v>
      </c>
      <c r="HX119" s="335"/>
      <c r="HY119" s="180"/>
      <c r="HZ119" s="167">
        <v>160</v>
      </c>
      <c r="IA119" s="335"/>
      <c r="IB119" s="180"/>
      <c r="IC119" s="167">
        <v>160</v>
      </c>
      <c r="ID119" s="335"/>
      <c r="IE119" s="180"/>
      <c r="IF119" s="167">
        <v>160</v>
      </c>
      <c r="IG119" s="335"/>
      <c r="IH119" s="180"/>
      <c r="II119" s="282">
        <f t="shared" si="99"/>
        <v>0</v>
      </c>
      <c r="IJ119" s="283">
        <f t="shared" si="100"/>
        <v>0</v>
      </c>
      <c r="IK119" s="284">
        <f t="shared" si="101"/>
        <v>0</v>
      </c>
      <c r="IL119" s="285">
        <f t="shared" si="102"/>
        <v>0</v>
      </c>
      <c r="IM119" s="1"/>
      <c r="IN119" s="1"/>
      <c r="IO119" s="167">
        <v>160</v>
      </c>
      <c r="IP119" s="335"/>
      <c r="IQ119" s="180"/>
      <c r="IR119" s="167">
        <v>160</v>
      </c>
      <c r="IS119" s="335"/>
      <c r="IT119" s="180"/>
      <c r="IU119" s="167">
        <v>160</v>
      </c>
      <c r="IV119" s="335"/>
      <c r="IW119" s="180"/>
      <c r="IX119" s="167">
        <v>160</v>
      </c>
      <c r="IY119" s="335"/>
      <c r="IZ119" s="180"/>
      <c r="JA119" s="167">
        <v>160</v>
      </c>
      <c r="JB119" s="335"/>
      <c r="JC119" s="180"/>
      <c r="JD119" s="167">
        <v>160</v>
      </c>
      <c r="JE119" s="335"/>
      <c r="JF119" s="180"/>
      <c r="JG119" s="167">
        <v>160</v>
      </c>
      <c r="JH119" s="335"/>
      <c r="JI119" s="180"/>
      <c r="JJ119" s="167">
        <v>160</v>
      </c>
      <c r="JK119" s="335"/>
      <c r="JL119" s="180"/>
      <c r="JM119" s="282">
        <f t="shared" si="103"/>
        <v>0</v>
      </c>
      <c r="JN119" s="283">
        <f t="shared" si="104"/>
        <v>0</v>
      </c>
      <c r="JO119" s="284">
        <f t="shared" si="105"/>
        <v>0</v>
      </c>
      <c r="JP119" s="285">
        <f t="shared" si="106"/>
        <v>0</v>
      </c>
      <c r="JQ119" s="1"/>
      <c r="JR119" s="1"/>
      <c r="JS119" s="167">
        <v>160</v>
      </c>
      <c r="JT119" s="335"/>
      <c r="JU119" s="180"/>
      <c r="JV119" s="167">
        <v>160</v>
      </c>
      <c r="JW119" s="335"/>
      <c r="JX119" s="180"/>
      <c r="JY119" s="167">
        <v>160</v>
      </c>
      <c r="JZ119" s="335"/>
      <c r="KA119" s="180"/>
      <c r="KB119" s="167">
        <v>160</v>
      </c>
      <c r="KC119" s="335"/>
      <c r="KD119" s="180"/>
      <c r="KE119" s="167">
        <v>160</v>
      </c>
      <c r="KF119" s="335"/>
      <c r="KG119" s="180"/>
      <c r="KH119" s="167">
        <v>160</v>
      </c>
      <c r="KI119" s="335"/>
      <c r="KJ119" s="180"/>
      <c r="KK119" s="167">
        <v>160</v>
      </c>
      <c r="KL119" s="335"/>
      <c r="KM119" s="180"/>
      <c r="KN119" s="167">
        <v>160</v>
      </c>
      <c r="KO119" s="335"/>
      <c r="KP119" s="180"/>
      <c r="KQ119" s="282">
        <f t="shared" si="107"/>
        <v>0</v>
      </c>
      <c r="KR119" s="283">
        <f t="shared" si="108"/>
        <v>0</v>
      </c>
      <c r="KS119" s="284">
        <f t="shared" si="109"/>
        <v>0</v>
      </c>
      <c r="KT119" s="285">
        <f t="shared" si="110"/>
        <v>0</v>
      </c>
      <c r="KU119" s="1"/>
      <c r="KV119" s="1"/>
      <c r="KW119" s="287" t="s">
        <v>300</v>
      </c>
      <c r="KX119" s="365">
        <v>160</v>
      </c>
      <c r="KY119" s="335"/>
      <c r="KZ119" s="180"/>
      <c r="LA119" s="282">
        <f t="shared" si="111"/>
        <v>0</v>
      </c>
      <c r="LB119" s="285">
        <f t="shared" si="117"/>
        <v>0</v>
      </c>
      <c r="LC119" s="284">
        <f t="shared" si="112"/>
        <v>0</v>
      </c>
      <c r="LD119" s="285">
        <f t="shared" si="118"/>
        <v>0</v>
      </c>
      <c r="LE119" s="297"/>
      <c r="LF119" s="1"/>
      <c r="LG119" s="1"/>
      <c r="LH119" s="278">
        <f t="shared" si="119"/>
        <v>0</v>
      </c>
      <c r="LI119" s="279">
        <f t="shared" si="120"/>
        <v>0</v>
      </c>
      <c r="LJ119" s="284">
        <f t="shared" si="121"/>
        <v>0</v>
      </c>
      <c r="LK119" s="285">
        <f t="shared" si="122"/>
        <v>0</v>
      </c>
      <c r="LL119" s="280">
        <f t="shared" si="123"/>
        <v>0</v>
      </c>
      <c r="LM119" s="281">
        <f t="shared" si="124"/>
        <v>0</v>
      </c>
      <c r="LN119" s="284">
        <f t="shared" si="125"/>
        <v>0</v>
      </c>
      <c r="LO119" s="283">
        <f t="shared" si="126"/>
        <v>0</v>
      </c>
      <c r="LP119" s="420">
        <f t="shared" si="113"/>
        <v>0</v>
      </c>
      <c r="LQ119" s="382">
        <f t="shared" si="114"/>
        <v>0</v>
      </c>
      <c r="LR119" s="423" t="s">
        <v>343</v>
      </c>
      <c r="LS119" s="387" t="s">
        <v>343</v>
      </c>
      <c r="LT119" s="420">
        <f t="shared" si="115"/>
        <v>0</v>
      </c>
      <c r="LU119" s="382">
        <f t="shared" si="116"/>
        <v>0</v>
      </c>
      <c r="LX119" s="1"/>
    </row>
    <row r="120" spans="2:336" s="26" customFormat="1" ht="15" hidden="1" customHeight="1" x14ac:dyDescent="0.25">
      <c r="B120" s="121"/>
      <c r="C120" s="1062"/>
      <c r="D120" s="1063"/>
      <c r="E120" s="610"/>
      <c r="F120" s="611"/>
      <c r="G120" s="612"/>
      <c r="H120" s="122"/>
      <c r="I120" s="115">
        <f>INT(ROUND(F120,2)*(IF(RIGHT(G120,1)="*",data!$J$3*H120+(IF(H120&gt;0, data!$K$3,0)),(IF(G120&gt;0,data!$J$3*RIGHT(G120,5)+data!$K$3,0)))))</f>
        <v>0</v>
      </c>
      <c r="J120" s="115">
        <f t="shared" si="132"/>
        <v>0</v>
      </c>
      <c r="K120" s="554"/>
      <c r="L120" s="553"/>
      <c r="M120" s="115">
        <f>INT(ROUND(F120,2)*(IF(J120&gt;0,(IF(K120="ano",data!$J$6,0)),0)))</f>
        <v>0</v>
      </c>
      <c r="N120" s="117">
        <f t="shared" si="129"/>
        <v>0</v>
      </c>
      <c r="O120" s="126">
        <f t="shared" si="130"/>
        <v>0</v>
      </c>
      <c r="Q120" s="119" t="str">
        <f t="shared" si="127"/>
        <v/>
      </c>
      <c r="R120" s="120" t="s">
        <v>343</v>
      </c>
      <c r="S120" s="391" t="str">
        <f t="shared" si="128"/>
        <v/>
      </c>
      <c r="T120" s="26">
        <f t="shared" si="131"/>
        <v>0</v>
      </c>
      <c r="U120" s="26">
        <f t="shared" si="133"/>
        <v>0</v>
      </c>
      <c r="V120" s="26">
        <f>IF(OR(G120=data!$I$18,G120=data!$I$19,G120=data!$I$20,G120=data!$I$21,G120=data!$I$22,G120=data!$I$23,G120=data!$I$24,G120=data!$I$25,G120=data!$I$26,G120=data!$I$27,G120=data!$I$28,G120=data!$I$29,G120=data!$I$30,G120=data!$I$31,G120=data!$I$32,G120=data!$I$33,G120=data!$I$34,G120=data!$I$35,G120=data!$I$36,G120=data!$I$37,G120=data!$I$38,G120=data!$I$39,G120=data!$I$40,G120=data!$I$41,G120=data!$I$42,G120=data!$I$43,G120=data!$I$44),1,0)</f>
        <v>0</v>
      </c>
      <c r="X120" s="176" t="s">
        <v>300</v>
      </c>
      <c r="Y120" s="10"/>
      <c r="Z120" s="10"/>
      <c r="AA120" s="578">
        <v>160</v>
      </c>
      <c r="AB120" s="579"/>
      <c r="AC120" s="580"/>
      <c r="AD120" s="578">
        <v>160</v>
      </c>
      <c r="AE120" s="579"/>
      <c r="AF120" s="580"/>
      <c r="AG120" s="578">
        <v>160</v>
      </c>
      <c r="AH120" s="579"/>
      <c r="AI120" s="580"/>
      <c r="AJ120" s="578">
        <v>160</v>
      </c>
      <c r="AK120" s="579"/>
      <c r="AL120" s="580"/>
      <c r="AM120" s="578">
        <v>160</v>
      </c>
      <c r="AN120" s="579"/>
      <c r="AO120" s="580"/>
      <c r="AP120" s="578">
        <v>160</v>
      </c>
      <c r="AQ120" s="579"/>
      <c r="AR120" s="580"/>
      <c r="AS120" s="578">
        <v>160</v>
      </c>
      <c r="AT120" s="579"/>
      <c r="AU120" s="580"/>
      <c r="AV120" s="578">
        <v>160</v>
      </c>
      <c r="AW120" s="579"/>
      <c r="AX120" s="580"/>
      <c r="AY120" s="578">
        <v>160</v>
      </c>
      <c r="AZ120" s="579"/>
      <c r="BA120" s="580"/>
      <c r="BB120" s="578">
        <v>160</v>
      </c>
      <c r="BC120" s="579"/>
      <c r="BD120" s="580"/>
      <c r="BE120" s="578">
        <v>160</v>
      </c>
      <c r="BF120" s="579"/>
      <c r="BG120" s="580"/>
      <c r="BH120" s="578">
        <v>160</v>
      </c>
      <c r="BI120" s="579"/>
      <c r="BJ120" s="580"/>
      <c r="BK120" s="374">
        <f t="shared" si="75"/>
        <v>0</v>
      </c>
      <c r="BL120" s="285">
        <f t="shared" si="76"/>
        <v>0</v>
      </c>
      <c r="BM120" s="284">
        <f t="shared" si="77"/>
        <v>0</v>
      </c>
      <c r="BN120" s="285">
        <f t="shared" si="78"/>
        <v>0</v>
      </c>
      <c r="BO120" s="1"/>
      <c r="BP120" s="1"/>
      <c r="BQ120" s="177">
        <v>160</v>
      </c>
      <c r="BR120" s="591"/>
      <c r="BS120" s="178"/>
      <c r="BT120" s="177">
        <v>160</v>
      </c>
      <c r="BU120" s="591"/>
      <c r="BV120" s="178"/>
      <c r="BW120" s="177">
        <v>160</v>
      </c>
      <c r="BX120" s="591"/>
      <c r="BY120" s="178"/>
      <c r="BZ120" s="177">
        <v>160</v>
      </c>
      <c r="CA120" s="591"/>
      <c r="CB120" s="178"/>
      <c r="CC120" s="177">
        <v>160</v>
      </c>
      <c r="CD120" s="591"/>
      <c r="CE120" s="178"/>
      <c r="CF120" s="177">
        <v>160</v>
      </c>
      <c r="CG120" s="591"/>
      <c r="CH120" s="178"/>
      <c r="CI120" s="177">
        <v>160</v>
      </c>
      <c r="CJ120" s="591"/>
      <c r="CK120" s="178"/>
      <c r="CL120" s="177">
        <v>160</v>
      </c>
      <c r="CM120" s="591"/>
      <c r="CN120" s="178"/>
      <c r="CO120" s="282">
        <f t="shared" si="79"/>
        <v>0</v>
      </c>
      <c r="CP120" s="283">
        <f t="shared" si="80"/>
        <v>0</v>
      </c>
      <c r="CQ120" s="284">
        <f t="shared" si="81"/>
        <v>0</v>
      </c>
      <c r="CR120" s="285">
        <f t="shared" si="82"/>
        <v>0</v>
      </c>
      <c r="CS120" s="1"/>
      <c r="CT120" s="1"/>
      <c r="CU120" s="177">
        <v>160</v>
      </c>
      <c r="CV120" s="591"/>
      <c r="CW120" s="178"/>
      <c r="CX120" s="177">
        <v>160</v>
      </c>
      <c r="CY120" s="591"/>
      <c r="CZ120" s="178"/>
      <c r="DA120" s="177">
        <v>160</v>
      </c>
      <c r="DB120" s="591"/>
      <c r="DC120" s="178"/>
      <c r="DD120" s="177">
        <v>160</v>
      </c>
      <c r="DE120" s="591"/>
      <c r="DF120" s="178"/>
      <c r="DG120" s="177">
        <v>160</v>
      </c>
      <c r="DH120" s="591"/>
      <c r="DI120" s="178"/>
      <c r="DJ120" s="177">
        <v>160</v>
      </c>
      <c r="DK120" s="591"/>
      <c r="DL120" s="178"/>
      <c r="DM120" s="177">
        <v>160</v>
      </c>
      <c r="DN120" s="591"/>
      <c r="DO120" s="178"/>
      <c r="DP120" s="177">
        <v>160</v>
      </c>
      <c r="DQ120" s="591"/>
      <c r="DR120" s="178"/>
      <c r="DS120" s="282">
        <f t="shared" si="83"/>
        <v>0</v>
      </c>
      <c r="DT120" s="283">
        <f t="shared" si="84"/>
        <v>0</v>
      </c>
      <c r="DU120" s="284">
        <f t="shared" si="85"/>
        <v>0</v>
      </c>
      <c r="DV120" s="285">
        <f t="shared" si="86"/>
        <v>0</v>
      </c>
      <c r="DW120" s="1"/>
      <c r="DX120" s="1"/>
      <c r="DY120" s="177">
        <v>160</v>
      </c>
      <c r="DZ120" s="591"/>
      <c r="EA120" s="178"/>
      <c r="EB120" s="177">
        <v>160</v>
      </c>
      <c r="EC120" s="591"/>
      <c r="ED120" s="178"/>
      <c r="EE120" s="177">
        <v>160</v>
      </c>
      <c r="EF120" s="591"/>
      <c r="EG120" s="178"/>
      <c r="EH120" s="177">
        <v>160</v>
      </c>
      <c r="EI120" s="591"/>
      <c r="EJ120" s="178"/>
      <c r="EK120" s="177">
        <v>160</v>
      </c>
      <c r="EL120" s="591"/>
      <c r="EM120" s="178"/>
      <c r="EN120" s="177">
        <v>160</v>
      </c>
      <c r="EO120" s="591"/>
      <c r="EP120" s="178"/>
      <c r="EQ120" s="177">
        <v>160</v>
      </c>
      <c r="ER120" s="591"/>
      <c r="ES120" s="178"/>
      <c r="ET120" s="177">
        <v>160</v>
      </c>
      <c r="EU120" s="591"/>
      <c r="EV120" s="178"/>
      <c r="EW120" s="282">
        <f t="shared" si="87"/>
        <v>0</v>
      </c>
      <c r="EX120" s="283">
        <f t="shared" si="88"/>
        <v>0</v>
      </c>
      <c r="EY120" s="284">
        <f t="shared" si="89"/>
        <v>0</v>
      </c>
      <c r="EZ120" s="285">
        <f t="shared" si="90"/>
        <v>0</v>
      </c>
      <c r="FA120" s="1"/>
      <c r="FB120" s="1"/>
      <c r="FC120" s="177">
        <v>160</v>
      </c>
      <c r="FD120" s="591"/>
      <c r="FE120" s="178"/>
      <c r="FF120" s="177">
        <v>160</v>
      </c>
      <c r="FG120" s="591"/>
      <c r="FH120" s="178"/>
      <c r="FI120" s="177">
        <v>160</v>
      </c>
      <c r="FJ120" s="591"/>
      <c r="FK120" s="178"/>
      <c r="FL120" s="177">
        <v>160</v>
      </c>
      <c r="FM120" s="591"/>
      <c r="FN120" s="178"/>
      <c r="FO120" s="177">
        <v>160</v>
      </c>
      <c r="FP120" s="591"/>
      <c r="FQ120" s="178"/>
      <c r="FR120" s="177">
        <v>160</v>
      </c>
      <c r="FS120" s="591"/>
      <c r="FT120" s="178"/>
      <c r="FU120" s="177">
        <v>160</v>
      </c>
      <c r="FV120" s="591"/>
      <c r="FW120" s="178"/>
      <c r="FX120" s="177">
        <v>160</v>
      </c>
      <c r="FY120" s="591"/>
      <c r="FZ120" s="178"/>
      <c r="GA120" s="282">
        <f t="shared" si="91"/>
        <v>0</v>
      </c>
      <c r="GB120" s="283">
        <f t="shared" si="92"/>
        <v>0</v>
      </c>
      <c r="GC120" s="284">
        <f t="shared" si="93"/>
        <v>0</v>
      </c>
      <c r="GD120" s="285">
        <f t="shared" si="94"/>
        <v>0</v>
      </c>
      <c r="GE120" s="1"/>
      <c r="GF120" s="1"/>
      <c r="GG120" s="177">
        <v>160</v>
      </c>
      <c r="GH120" s="591"/>
      <c r="GI120" s="178"/>
      <c r="GJ120" s="177">
        <v>160</v>
      </c>
      <c r="GK120" s="591"/>
      <c r="GL120" s="178"/>
      <c r="GM120" s="177">
        <v>160</v>
      </c>
      <c r="GN120" s="591"/>
      <c r="GO120" s="178"/>
      <c r="GP120" s="177">
        <v>160</v>
      </c>
      <c r="GQ120" s="591"/>
      <c r="GR120" s="178"/>
      <c r="GS120" s="177">
        <v>160</v>
      </c>
      <c r="GT120" s="591"/>
      <c r="GU120" s="178"/>
      <c r="GV120" s="177">
        <v>160</v>
      </c>
      <c r="GW120" s="591"/>
      <c r="GX120" s="178"/>
      <c r="GY120" s="177">
        <v>160</v>
      </c>
      <c r="GZ120" s="591"/>
      <c r="HA120" s="178"/>
      <c r="HB120" s="177">
        <v>160</v>
      </c>
      <c r="HC120" s="591"/>
      <c r="HD120" s="178"/>
      <c r="HE120" s="282">
        <f t="shared" si="95"/>
        <v>0</v>
      </c>
      <c r="HF120" s="283">
        <f t="shared" si="96"/>
        <v>0</v>
      </c>
      <c r="HG120" s="284">
        <f t="shared" si="97"/>
        <v>0</v>
      </c>
      <c r="HH120" s="285">
        <f t="shared" si="98"/>
        <v>0</v>
      </c>
      <c r="HI120" s="1"/>
      <c r="HJ120" s="1"/>
      <c r="HK120" s="177">
        <v>160</v>
      </c>
      <c r="HL120" s="591"/>
      <c r="HM120" s="178"/>
      <c r="HN120" s="177">
        <v>160</v>
      </c>
      <c r="HO120" s="591"/>
      <c r="HP120" s="178"/>
      <c r="HQ120" s="177">
        <v>160</v>
      </c>
      <c r="HR120" s="591"/>
      <c r="HS120" s="178"/>
      <c r="HT120" s="177">
        <v>160</v>
      </c>
      <c r="HU120" s="591"/>
      <c r="HV120" s="178"/>
      <c r="HW120" s="177">
        <v>160</v>
      </c>
      <c r="HX120" s="591"/>
      <c r="HY120" s="178"/>
      <c r="HZ120" s="177">
        <v>160</v>
      </c>
      <c r="IA120" s="591"/>
      <c r="IB120" s="178"/>
      <c r="IC120" s="177">
        <v>160</v>
      </c>
      <c r="ID120" s="591"/>
      <c r="IE120" s="178"/>
      <c r="IF120" s="177">
        <v>160</v>
      </c>
      <c r="IG120" s="591"/>
      <c r="IH120" s="178"/>
      <c r="II120" s="282">
        <f t="shared" si="99"/>
        <v>0</v>
      </c>
      <c r="IJ120" s="283">
        <f t="shared" si="100"/>
        <v>0</v>
      </c>
      <c r="IK120" s="284">
        <f t="shared" si="101"/>
        <v>0</v>
      </c>
      <c r="IL120" s="285">
        <f t="shared" si="102"/>
        <v>0</v>
      </c>
      <c r="IM120" s="1"/>
      <c r="IN120" s="1"/>
      <c r="IO120" s="177">
        <v>160</v>
      </c>
      <c r="IP120" s="591"/>
      <c r="IQ120" s="178"/>
      <c r="IR120" s="177">
        <v>160</v>
      </c>
      <c r="IS120" s="591"/>
      <c r="IT120" s="178"/>
      <c r="IU120" s="177">
        <v>160</v>
      </c>
      <c r="IV120" s="591"/>
      <c r="IW120" s="178"/>
      <c r="IX120" s="177">
        <v>160</v>
      </c>
      <c r="IY120" s="591"/>
      <c r="IZ120" s="178"/>
      <c r="JA120" s="177">
        <v>160</v>
      </c>
      <c r="JB120" s="591"/>
      <c r="JC120" s="178"/>
      <c r="JD120" s="177">
        <v>160</v>
      </c>
      <c r="JE120" s="591"/>
      <c r="JF120" s="178"/>
      <c r="JG120" s="177">
        <v>160</v>
      </c>
      <c r="JH120" s="591"/>
      <c r="JI120" s="178"/>
      <c r="JJ120" s="177">
        <v>160</v>
      </c>
      <c r="JK120" s="591"/>
      <c r="JL120" s="178"/>
      <c r="JM120" s="282">
        <f t="shared" si="103"/>
        <v>0</v>
      </c>
      <c r="JN120" s="283">
        <f t="shared" si="104"/>
        <v>0</v>
      </c>
      <c r="JO120" s="284">
        <f t="shared" si="105"/>
        <v>0</v>
      </c>
      <c r="JP120" s="285">
        <f t="shared" si="106"/>
        <v>0</v>
      </c>
      <c r="JQ120" s="1"/>
      <c r="JR120" s="1"/>
      <c r="JS120" s="177">
        <v>160</v>
      </c>
      <c r="JT120" s="591"/>
      <c r="JU120" s="178"/>
      <c r="JV120" s="177">
        <v>160</v>
      </c>
      <c r="JW120" s="591"/>
      <c r="JX120" s="178"/>
      <c r="JY120" s="177">
        <v>160</v>
      </c>
      <c r="JZ120" s="591"/>
      <c r="KA120" s="178"/>
      <c r="KB120" s="177">
        <v>160</v>
      </c>
      <c r="KC120" s="591"/>
      <c r="KD120" s="178"/>
      <c r="KE120" s="177">
        <v>160</v>
      </c>
      <c r="KF120" s="591"/>
      <c r="KG120" s="178"/>
      <c r="KH120" s="177">
        <v>160</v>
      </c>
      <c r="KI120" s="591"/>
      <c r="KJ120" s="178"/>
      <c r="KK120" s="177">
        <v>160</v>
      </c>
      <c r="KL120" s="591"/>
      <c r="KM120" s="178"/>
      <c r="KN120" s="177">
        <v>160</v>
      </c>
      <c r="KO120" s="591"/>
      <c r="KP120" s="178"/>
      <c r="KQ120" s="282">
        <f t="shared" si="107"/>
        <v>0</v>
      </c>
      <c r="KR120" s="283">
        <f t="shared" si="108"/>
        <v>0</v>
      </c>
      <c r="KS120" s="284">
        <f t="shared" si="109"/>
        <v>0</v>
      </c>
      <c r="KT120" s="285">
        <f t="shared" si="110"/>
        <v>0</v>
      </c>
      <c r="KU120" s="1"/>
      <c r="KV120" s="1"/>
      <c r="KW120" s="589" t="s">
        <v>300</v>
      </c>
      <c r="KX120" s="595">
        <v>160</v>
      </c>
      <c r="KY120" s="591"/>
      <c r="KZ120" s="178"/>
      <c r="LA120" s="282">
        <f t="shared" si="111"/>
        <v>0</v>
      </c>
      <c r="LB120" s="285">
        <f t="shared" si="117"/>
        <v>0</v>
      </c>
      <c r="LC120" s="284">
        <f t="shared" si="112"/>
        <v>0</v>
      </c>
      <c r="LD120" s="285">
        <f t="shared" si="118"/>
        <v>0</v>
      </c>
      <c r="LE120" s="592"/>
      <c r="LF120" s="1"/>
      <c r="LG120" s="1"/>
      <c r="LH120" s="278">
        <f t="shared" si="119"/>
        <v>0</v>
      </c>
      <c r="LI120" s="279">
        <f t="shared" si="120"/>
        <v>0</v>
      </c>
      <c r="LJ120" s="284">
        <f t="shared" si="121"/>
        <v>0</v>
      </c>
      <c r="LK120" s="285">
        <f t="shared" si="122"/>
        <v>0</v>
      </c>
      <c r="LL120" s="280">
        <f t="shared" si="123"/>
        <v>0</v>
      </c>
      <c r="LM120" s="281">
        <f t="shared" si="124"/>
        <v>0</v>
      </c>
      <c r="LN120" s="284">
        <f t="shared" si="125"/>
        <v>0</v>
      </c>
      <c r="LO120" s="283">
        <f t="shared" si="126"/>
        <v>0</v>
      </c>
      <c r="LP120" s="420">
        <f t="shared" si="113"/>
        <v>0</v>
      </c>
      <c r="LQ120" s="382">
        <f t="shared" si="114"/>
        <v>0</v>
      </c>
      <c r="LR120" s="423" t="s">
        <v>343</v>
      </c>
      <c r="LS120" s="387" t="s">
        <v>343</v>
      </c>
      <c r="LT120" s="420">
        <f t="shared" si="115"/>
        <v>0</v>
      </c>
      <c r="LU120" s="382">
        <f t="shared" si="116"/>
        <v>0</v>
      </c>
      <c r="LX120" s="1"/>
    </row>
    <row r="121" spans="2:336" s="26" customFormat="1" ht="16.5" customHeight="1" x14ac:dyDescent="0.25">
      <c r="B121" s="121" t="s">
        <v>271</v>
      </c>
      <c r="C121" s="1064"/>
      <c r="D121" s="1065"/>
      <c r="E121" s="327"/>
      <c r="F121" s="328"/>
      <c r="G121" s="329"/>
      <c r="H121" s="125"/>
      <c r="I121" s="115">
        <f>INT(ROUND(F121,2)*(IF(RIGHT(G121,1)="*",data!$J$3*H121+(IF(H121&gt;0, data!$K$3,0)),(IF(G121&gt;0,data!$J$3*RIGHT(G121,5)+data!$K$3,0)))))</f>
        <v>0</v>
      </c>
      <c r="J121" s="115">
        <f t="shared" si="132"/>
        <v>0</v>
      </c>
      <c r="K121" s="323"/>
      <c r="L121" s="322"/>
      <c r="M121" s="115">
        <f>INT(ROUND(F121,2)*(IF(J121&gt;0,(IF(K121="ano",data!$J$6,0)),0)))</f>
        <v>0</v>
      </c>
      <c r="N121" s="117">
        <f t="shared" si="129"/>
        <v>0</v>
      </c>
      <c r="O121" s="126">
        <f t="shared" si="130"/>
        <v>0</v>
      </c>
      <c r="Q121" s="119" t="str">
        <f t="shared" si="127"/>
        <v/>
      </c>
      <c r="R121" s="120" t="s">
        <v>343</v>
      </c>
      <c r="S121" s="391" t="str">
        <f t="shared" si="128"/>
        <v/>
      </c>
      <c r="T121" s="26">
        <f t="shared" si="131"/>
        <v>0</v>
      </c>
      <c r="U121" s="26">
        <f t="shared" si="133"/>
        <v>0</v>
      </c>
      <c r="V121" s="26">
        <f>IF(OR(G121=data!$I$18,G121=data!$I$19,G121=data!$I$20,G121=data!$I$21,G121=data!$I$22,G121=data!$I$23,G121=data!$I$24,G121=data!$I$25,G121=data!$I$26,G121=data!$I$27,G121=data!$I$28,G121=data!$I$29,G121=data!$I$30,G121=data!$I$31,G121=data!$I$32,G121=data!$I$33,G121=data!$I$34,G121=data!$I$35,G121=data!$I$36,G121=data!$I$37,G121=data!$I$38,G121=data!$I$39,G121=data!$I$40,G121=data!$I$41,G121=data!$I$42,G121=data!$I$43,G121=data!$I$44),1,0)</f>
        <v>0</v>
      </c>
      <c r="X121" s="179" t="s">
        <v>300</v>
      </c>
      <c r="Y121" s="10"/>
      <c r="Z121" s="10"/>
      <c r="AA121" s="171">
        <v>160</v>
      </c>
      <c r="AB121" s="336"/>
      <c r="AC121" s="227"/>
      <c r="AD121" s="171">
        <v>160</v>
      </c>
      <c r="AE121" s="336"/>
      <c r="AF121" s="227"/>
      <c r="AG121" s="171">
        <v>160</v>
      </c>
      <c r="AH121" s="336"/>
      <c r="AI121" s="227"/>
      <c r="AJ121" s="171">
        <v>160</v>
      </c>
      <c r="AK121" s="336"/>
      <c r="AL121" s="227"/>
      <c r="AM121" s="171">
        <v>160</v>
      </c>
      <c r="AN121" s="336"/>
      <c r="AO121" s="227"/>
      <c r="AP121" s="171">
        <v>160</v>
      </c>
      <c r="AQ121" s="336"/>
      <c r="AR121" s="227"/>
      <c r="AS121" s="171">
        <v>160</v>
      </c>
      <c r="AT121" s="336"/>
      <c r="AU121" s="227"/>
      <c r="AV121" s="171">
        <v>160</v>
      </c>
      <c r="AW121" s="336"/>
      <c r="AX121" s="227"/>
      <c r="AY121" s="171">
        <v>160</v>
      </c>
      <c r="AZ121" s="336"/>
      <c r="BA121" s="227"/>
      <c r="BB121" s="171">
        <v>160</v>
      </c>
      <c r="BC121" s="336"/>
      <c r="BD121" s="227"/>
      <c r="BE121" s="171">
        <v>160</v>
      </c>
      <c r="BF121" s="336"/>
      <c r="BG121" s="227"/>
      <c r="BH121" s="171">
        <v>160</v>
      </c>
      <c r="BI121" s="336"/>
      <c r="BJ121" s="227"/>
      <c r="BK121" s="374">
        <f t="shared" si="75"/>
        <v>0</v>
      </c>
      <c r="BL121" s="285">
        <f t="shared" si="76"/>
        <v>0</v>
      </c>
      <c r="BM121" s="284">
        <f t="shared" si="77"/>
        <v>0</v>
      </c>
      <c r="BN121" s="285">
        <f t="shared" si="78"/>
        <v>0</v>
      </c>
      <c r="BO121" s="1"/>
      <c r="BP121" s="1"/>
      <c r="BQ121" s="167">
        <v>160</v>
      </c>
      <c r="BR121" s="335"/>
      <c r="BS121" s="180"/>
      <c r="BT121" s="167">
        <v>160</v>
      </c>
      <c r="BU121" s="335"/>
      <c r="BV121" s="180"/>
      <c r="BW121" s="167">
        <v>160</v>
      </c>
      <c r="BX121" s="335"/>
      <c r="BY121" s="180"/>
      <c r="BZ121" s="167">
        <v>160</v>
      </c>
      <c r="CA121" s="335"/>
      <c r="CB121" s="180"/>
      <c r="CC121" s="167">
        <v>160</v>
      </c>
      <c r="CD121" s="335"/>
      <c r="CE121" s="180"/>
      <c r="CF121" s="167">
        <v>160</v>
      </c>
      <c r="CG121" s="335"/>
      <c r="CH121" s="180"/>
      <c r="CI121" s="167">
        <v>160</v>
      </c>
      <c r="CJ121" s="335"/>
      <c r="CK121" s="180"/>
      <c r="CL121" s="167">
        <v>160</v>
      </c>
      <c r="CM121" s="335"/>
      <c r="CN121" s="180"/>
      <c r="CO121" s="282">
        <f t="shared" si="79"/>
        <v>0</v>
      </c>
      <c r="CP121" s="283">
        <f t="shared" si="80"/>
        <v>0</v>
      </c>
      <c r="CQ121" s="284">
        <f t="shared" si="81"/>
        <v>0</v>
      </c>
      <c r="CR121" s="285">
        <f t="shared" si="82"/>
        <v>0</v>
      </c>
      <c r="CS121" s="1"/>
      <c r="CT121" s="1"/>
      <c r="CU121" s="167">
        <v>160</v>
      </c>
      <c r="CV121" s="335"/>
      <c r="CW121" s="180"/>
      <c r="CX121" s="167">
        <v>160</v>
      </c>
      <c r="CY121" s="335"/>
      <c r="CZ121" s="180"/>
      <c r="DA121" s="167">
        <v>160</v>
      </c>
      <c r="DB121" s="335"/>
      <c r="DC121" s="180"/>
      <c r="DD121" s="167">
        <v>160</v>
      </c>
      <c r="DE121" s="335"/>
      <c r="DF121" s="180"/>
      <c r="DG121" s="167">
        <v>160</v>
      </c>
      <c r="DH121" s="335"/>
      <c r="DI121" s="180"/>
      <c r="DJ121" s="167">
        <v>160</v>
      </c>
      <c r="DK121" s="335"/>
      <c r="DL121" s="180"/>
      <c r="DM121" s="167">
        <v>160</v>
      </c>
      <c r="DN121" s="335"/>
      <c r="DO121" s="180"/>
      <c r="DP121" s="167">
        <v>160</v>
      </c>
      <c r="DQ121" s="335"/>
      <c r="DR121" s="180"/>
      <c r="DS121" s="282">
        <f t="shared" si="83"/>
        <v>0</v>
      </c>
      <c r="DT121" s="283">
        <f t="shared" si="84"/>
        <v>0</v>
      </c>
      <c r="DU121" s="284">
        <f t="shared" si="85"/>
        <v>0</v>
      </c>
      <c r="DV121" s="285">
        <f t="shared" si="86"/>
        <v>0</v>
      </c>
      <c r="DW121" s="1"/>
      <c r="DX121" s="1"/>
      <c r="DY121" s="167">
        <v>160</v>
      </c>
      <c r="DZ121" s="335"/>
      <c r="EA121" s="180"/>
      <c r="EB121" s="167">
        <v>160</v>
      </c>
      <c r="EC121" s="335"/>
      <c r="ED121" s="180"/>
      <c r="EE121" s="167">
        <v>160</v>
      </c>
      <c r="EF121" s="335"/>
      <c r="EG121" s="180"/>
      <c r="EH121" s="167">
        <v>160</v>
      </c>
      <c r="EI121" s="335"/>
      <c r="EJ121" s="180"/>
      <c r="EK121" s="167">
        <v>160</v>
      </c>
      <c r="EL121" s="335"/>
      <c r="EM121" s="180"/>
      <c r="EN121" s="167">
        <v>160</v>
      </c>
      <c r="EO121" s="335"/>
      <c r="EP121" s="180"/>
      <c r="EQ121" s="167">
        <v>160</v>
      </c>
      <c r="ER121" s="335"/>
      <c r="ES121" s="180"/>
      <c r="ET121" s="167">
        <v>160</v>
      </c>
      <c r="EU121" s="335"/>
      <c r="EV121" s="180"/>
      <c r="EW121" s="282">
        <f t="shared" si="87"/>
        <v>0</v>
      </c>
      <c r="EX121" s="283">
        <f t="shared" si="88"/>
        <v>0</v>
      </c>
      <c r="EY121" s="284">
        <f t="shared" si="89"/>
        <v>0</v>
      </c>
      <c r="EZ121" s="285">
        <f t="shared" si="90"/>
        <v>0</v>
      </c>
      <c r="FA121" s="1"/>
      <c r="FB121" s="1"/>
      <c r="FC121" s="167">
        <v>160</v>
      </c>
      <c r="FD121" s="335"/>
      <c r="FE121" s="180"/>
      <c r="FF121" s="167">
        <v>160</v>
      </c>
      <c r="FG121" s="335"/>
      <c r="FH121" s="180"/>
      <c r="FI121" s="167">
        <v>160</v>
      </c>
      <c r="FJ121" s="335"/>
      <c r="FK121" s="180"/>
      <c r="FL121" s="167">
        <v>160</v>
      </c>
      <c r="FM121" s="335"/>
      <c r="FN121" s="180"/>
      <c r="FO121" s="167">
        <v>160</v>
      </c>
      <c r="FP121" s="335"/>
      <c r="FQ121" s="180"/>
      <c r="FR121" s="167">
        <v>160</v>
      </c>
      <c r="FS121" s="335"/>
      <c r="FT121" s="180"/>
      <c r="FU121" s="167">
        <v>160</v>
      </c>
      <c r="FV121" s="335"/>
      <c r="FW121" s="180"/>
      <c r="FX121" s="167">
        <v>160</v>
      </c>
      <c r="FY121" s="335"/>
      <c r="FZ121" s="180"/>
      <c r="GA121" s="282">
        <f t="shared" si="91"/>
        <v>0</v>
      </c>
      <c r="GB121" s="283">
        <f t="shared" si="92"/>
        <v>0</v>
      </c>
      <c r="GC121" s="284">
        <f t="shared" si="93"/>
        <v>0</v>
      </c>
      <c r="GD121" s="285">
        <f t="shared" si="94"/>
        <v>0</v>
      </c>
      <c r="GE121" s="1"/>
      <c r="GF121" s="1"/>
      <c r="GG121" s="167">
        <v>160</v>
      </c>
      <c r="GH121" s="335"/>
      <c r="GI121" s="180"/>
      <c r="GJ121" s="167">
        <v>160</v>
      </c>
      <c r="GK121" s="335"/>
      <c r="GL121" s="180"/>
      <c r="GM121" s="167">
        <v>160</v>
      </c>
      <c r="GN121" s="335"/>
      <c r="GO121" s="180"/>
      <c r="GP121" s="167">
        <v>160</v>
      </c>
      <c r="GQ121" s="335"/>
      <c r="GR121" s="180"/>
      <c r="GS121" s="167">
        <v>160</v>
      </c>
      <c r="GT121" s="335"/>
      <c r="GU121" s="180"/>
      <c r="GV121" s="167">
        <v>160</v>
      </c>
      <c r="GW121" s="335"/>
      <c r="GX121" s="180"/>
      <c r="GY121" s="167">
        <v>160</v>
      </c>
      <c r="GZ121" s="335"/>
      <c r="HA121" s="180"/>
      <c r="HB121" s="167">
        <v>160</v>
      </c>
      <c r="HC121" s="335"/>
      <c r="HD121" s="180"/>
      <c r="HE121" s="282">
        <f t="shared" si="95"/>
        <v>0</v>
      </c>
      <c r="HF121" s="283">
        <f t="shared" si="96"/>
        <v>0</v>
      </c>
      <c r="HG121" s="284">
        <f t="shared" si="97"/>
        <v>0</v>
      </c>
      <c r="HH121" s="285">
        <f t="shared" si="98"/>
        <v>0</v>
      </c>
      <c r="HI121" s="1"/>
      <c r="HJ121" s="1"/>
      <c r="HK121" s="167">
        <v>160</v>
      </c>
      <c r="HL121" s="335"/>
      <c r="HM121" s="180"/>
      <c r="HN121" s="167">
        <v>160</v>
      </c>
      <c r="HO121" s="335"/>
      <c r="HP121" s="180"/>
      <c r="HQ121" s="167">
        <v>160</v>
      </c>
      <c r="HR121" s="335"/>
      <c r="HS121" s="180"/>
      <c r="HT121" s="167">
        <v>160</v>
      </c>
      <c r="HU121" s="335"/>
      <c r="HV121" s="180"/>
      <c r="HW121" s="167">
        <v>160</v>
      </c>
      <c r="HX121" s="335"/>
      <c r="HY121" s="180"/>
      <c r="HZ121" s="167">
        <v>160</v>
      </c>
      <c r="IA121" s="335"/>
      <c r="IB121" s="180"/>
      <c r="IC121" s="167">
        <v>160</v>
      </c>
      <c r="ID121" s="335"/>
      <c r="IE121" s="180"/>
      <c r="IF121" s="167">
        <v>160</v>
      </c>
      <c r="IG121" s="335"/>
      <c r="IH121" s="180"/>
      <c r="II121" s="282">
        <f t="shared" si="99"/>
        <v>0</v>
      </c>
      <c r="IJ121" s="283">
        <f t="shared" si="100"/>
        <v>0</v>
      </c>
      <c r="IK121" s="284">
        <f t="shared" si="101"/>
        <v>0</v>
      </c>
      <c r="IL121" s="285">
        <f t="shared" si="102"/>
        <v>0</v>
      </c>
      <c r="IM121" s="1"/>
      <c r="IN121" s="1"/>
      <c r="IO121" s="167">
        <v>160</v>
      </c>
      <c r="IP121" s="335"/>
      <c r="IQ121" s="180"/>
      <c r="IR121" s="167">
        <v>160</v>
      </c>
      <c r="IS121" s="335"/>
      <c r="IT121" s="180"/>
      <c r="IU121" s="167">
        <v>160</v>
      </c>
      <c r="IV121" s="335"/>
      <c r="IW121" s="180"/>
      <c r="IX121" s="167">
        <v>160</v>
      </c>
      <c r="IY121" s="335"/>
      <c r="IZ121" s="180"/>
      <c r="JA121" s="167">
        <v>160</v>
      </c>
      <c r="JB121" s="335"/>
      <c r="JC121" s="180"/>
      <c r="JD121" s="167">
        <v>160</v>
      </c>
      <c r="JE121" s="335"/>
      <c r="JF121" s="180"/>
      <c r="JG121" s="167">
        <v>160</v>
      </c>
      <c r="JH121" s="335"/>
      <c r="JI121" s="180"/>
      <c r="JJ121" s="167">
        <v>160</v>
      </c>
      <c r="JK121" s="335"/>
      <c r="JL121" s="180"/>
      <c r="JM121" s="282">
        <f t="shared" si="103"/>
        <v>0</v>
      </c>
      <c r="JN121" s="283">
        <f t="shared" si="104"/>
        <v>0</v>
      </c>
      <c r="JO121" s="284">
        <f t="shared" si="105"/>
        <v>0</v>
      </c>
      <c r="JP121" s="285">
        <f t="shared" si="106"/>
        <v>0</v>
      </c>
      <c r="JQ121" s="1"/>
      <c r="JR121" s="1"/>
      <c r="JS121" s="167">
        <v>160</v>
      </c>
      <c r="JT121" s="335"/>
      <c r="JU121" s="180"/>
      <c r="JV121" s="167">
        <v>160</v>
      </c>
      <c r="JW121" s="335"/>
      <c r="JX121" s="180"/>
      <c r="JY121" s="167">
        <v>160</v>
      </c>
      <c r="JZ121" s="335"/>
      <c r="KA121" s="180"/>
      <c r="KB121" s="167">
        <v>160</v>
      </c>
      <c r="KC121" s="335"/>
      <c r="KD121" s="180"/>
      <c r="KE121" s="167">
        <v>160</v>
      </c>
      <c r="KF121" s="335"/>
      <c r="KG121" s="180"/>
      <c r="KH121" s="167">
        <v>160</v>
      </c>
      <c r="KI121" s="335"/>
      <c r="KJ121" s="180"/>
      <c r="KK121" s="167">
        <v>160</v>
      </c>
      <c r="KL121" s="335"/>
      <c r="KM121" s="180"/>
      <c r="KN121" s="167">
        <v>160</v>
      </c>
      <c r="KO121" s="335"/>
      <c r="KP121" s="180"/>
      <c r="KQ121" s="282">
        <f t="shared" si="107"/>
        <v>0</v>
      </c>
      <c r="KR121" s="283">
        <f t="shared" si="108"/>
        <v>0</v>
      </c>
      <c r="KS121" s="284">
        <f t="shared" si="109"/>
        <v>0</v>
      </c>
      <c r="KT121" s="285">
        <f t="shared" si="110"/>
        <v>0</v>
      </c>
      <c r="KU121" s="1"/>
      <c r="KV121" s="1"/>
      <c r="KW121" s="287" t="s">
        <v>300</v>
      </c>
      <c r="KX121" s="365">
        <v>160</v>
      </c>
      <c r="KY121" s="335"/>
      <c r="KZ121" s="180"/>
      <c r="LA121" s="282">
        <f t="shared" si="111"/>
        <v>0</v>
      </c>
      <c r="LB121" s="285">
        <f t="shared" si="117"/>
        <v>0</v>
      </c>
      <c r="LC121" s="284">
        <f t="shared" si="112"/>
        <v>0</v>
      </c>
      <c r="LD121" s="285">
        <f t="shared" si="118"/>
        <v>0</v>
      </c>
      <c r="LE121" s="297"/>
      <c r="LF121" s="1"/>
      <c r="LG121" s="1"/>
      <c r="LH121" s="278">
        <f t="shared" si="119"/>
        <v>0</v>
      </c>
      <c r="LI121" s="279">
        <f t="shared" si="120"/>
        <v>0</v>
      </c>
      <c r="LJ121" s="284">
        <f t="shared" si="121"/>
        <v>0</v>
      </c>
      <c r="LK121" s="285">
        <f t="shared" si="122"/>
        <v>0</v>
      </c>
      <c r="LL121" s="280">
        <f t="shared" si="123"/>
        <v>0</v>
      </c>
      <c r="LM121" s="281">
        <f t="shared" si="124"/>
        <v>0</v>
      </c>
      <c r="LN121" s="284">
        <f t="shared" si="125"/>
        <v>0</v>
      </c>
      <c r="LO121" s="283">
        <f t="shared" si="126"/>
        <v>0</v>
      </c>
      <c r="LP121" s="420">
        <f t="shared" si="113"/>
        <v>0</v>
      </c>
      <c r="LQ121" s="382">
        <f t="shared" si="114"/>
        <v>0</v>
      </c>
      <c r="LR121" s="423" t="s">
        <v>343</v>
      </c>
      <c r="LS121" s="387" t="s">
        <v>343</v>
      </c>
      <c r="LT121" s="420">
        <f t="shared" si="115"/>
        <v>0</v>
      </c>
      <c r="LU121" s="382">
        <f t="shared" si="116"/>
        <v>0</v>
      </c>
      <c r="LX121" s="1"/>
    </row>
    <row r="122" spans="2:336" s="26" customFormat="1" ht="15" hidden="1" customHeight="1" x14ac:dyDescent="0.25">
      <c r="B122" s="121"/>
      <c r="C122" s="1062"/>
      <c r="D122" s="1063"/>
      <c r="E122" s="610"/>
      <c r="F122" s="611"/>
      <c r="G122" s="612"/>
      <c r="H122" s="122"/>
      <c r="I122" s="115">
        <f>INT(ROUND(F122,2)*(IF(RIGHT(G122,1)="*",data!$J$3*H122+(IF(H122&gt;0, data!$K$3,0)),(IF(G122&gt;0,data!$J$3*RIGHT(G122,5)+data!$K$3,0)))))</f>
        <v>0</v>
      </c>
      <c r="J122" s="115">
        <f t="shared" si="132"/>
        <v>0</v>
      </c>
      <c r="K122" s="554"/>
      <c r="L122" s="553"/>
      <c r="M122" s="115">
        <f>INT(ROUND(F122,2)*(IF(J122&gt;0,(IF(K122="ano",data!$J$6,0)),0)))</f>
        <v>0</v>
      </c>
      <c r="N122" s="117">
        <f t="shared" si="129"/>
        <v>0</v>
      </c>
      <c r="O122" s="126">
        <f t="shared" si="130"/>
        <v>0</v>
      </c>
      <c r="Q122" s="119" t="str">
        <f t="shared" si="127"/>
        <v/>
      </c>
      <c r="R122" s="120" t="s">
        <v>343</v>
      </c>
      <c r="S122" s="391" t="str">
        <f t="shared" si="128"/>
        <v/>
      </c>
      <c r="T122" s="26">
        <f t="shared" si="131"/>
        <v>0</v>
      </c>
      <c r="U122" s="26">
        <f t="shared" si="133"/>
        <v>0</v>
      </c>
      <c r="V122" s="26">
        <f>IF(OR(G122=data!$I$18,G122=data!$I$19,G122=data!$I$20,G122=data!$I$21,G122=data!$I$22,G122=data!$I$23,G122=data!$I$24,G122=data!$I$25,G122=data!$I$26,G122=data!$I$27,G122=data!$I$28,G122=data!$I$29,G122=data!$I$30,G122=data!$I$31,G122=data!$I$32,G122=data!$I$33,G122=data!$I$34,G122=data!$I$35,G122=data!$I$36,G122=data!$I$37,G122=data!$I$38,G122=data!$I$39,G122=data!$I$40,G122=data!$I$41,G122=data!$I$42,G122=data!$I$43,G122=data!$I$44),1,0)</f>
        <v>0</v>
      </c>
      <c r="X122" s="176" t="s">
        <v>300</v>
      </c>
      <c r="Y122" s="10"/>
      <c r="Z122" s="10"/>
      <c r="AA122" s="578">
        <v>160</v>
      </c>
      <c r="AB122" s="579"/>
      <c r="AC122" s="580"/>
      <c r="AD122" s="578">
        <v>160</v>
      </c>
      <c r="AE122" s="579"/>
      <c r="AF122" s="580"/>
      <c r="AG122" s="578">
        <v>160</v>
      </c>
      <c r="AH122" s="579"/>
      <c r="AI122" s="580"/>
      <c r="AJ122" s="578">
        <v>160</v>
      </c>
      <c r="AK122" s="579"/>
      <c r="AL122" s="580"/>
      <c r="AM122" s="578">
        <v>160</v>
      </c>
      <c r="AN122" s="579"/>
      <c r="AO122" s="580"/>
      <c r="AP122" s="578">
        <v>160</v>
      </c>
      <c r="AQ122" s="579"/>
      <c r="AR122" s="580"/>
      <c r="AS122" s="578">
        <v>160</v>
      </c>
      <c r="AT122" s="579"/>
      <c r="AU122" s="580"/>
      <c r="AV122" s="578">
        <v>160</v>
      </c>
      <c r="AW122" s="579"/>
      <c r="AX122" s="580"/>
      <c r="AY122" s="578">
        <v>160</v>
      </c>
      <c r="AZ122" s="579"/>
      <c r="BA122" s="580"/>
      <c r="BB122" s="578">
        <v>160</v>
      </c>
      <c r="BC122" s="579"/>
      <c r="BD122" s="580"/>
      <c r="BE122" s="578">
        <v>160</v>
      </c>
      <c r="BF122" s="579"/>
      <c r="BG122" s="580"/>
      <c r="BH122" s="578">
        <v>160</v>
      </c>
      <c r="BI122" s="579"/>
      <c r="BJ122" s="580"/>
      <c r="BK122" s="374">
        <f t="shared" si="75"/>
        <v>0</v>
      </c>
      <c r="BL122" s="285">
        <f t="shared" si="76"/>
        <v>0</v>
      </c>
      <c r="BM122" s="284">
        <f t="shared" si="77"/>
        <v>0</v>
      </c>
      <c r="BN122" s="285">
        <f t="shared" si="78"/>
        <v>0</v>
      </c>
      <c r="BO122" s="1"/>
      <c r="BP122" s="1"/>
      <c r="BQ122" s="177">
        <v>160</v>
      </c>
      <c r="BR122" s="591"/>
      <c r="BS122" s="178"/>
      <c r="BT122" s="177">
        <v>160</v>
      </c>
      <c r="BU122" s="591"/>
      <c r="BV122" s="178"/>
      <c r="BW122" s="177">
        <v>160</v>
      </c>
      <c r="BX122" s="591"/>
      <c r="BY122" s="178"/>
      <c r="BZ122" s="177">
        <v>160</v>
      </c>
      <c r="CA122" s="591"/>
      <c r="CB122" s="178"/>
      <c r="CC122" s="177">
        <v>160</v>
      </c>
      <c r="CD122" s="591"/>
      <c r="CE122" s="178"/>
      <c r="CF122" s="177">
        <v>160</v>
      </c>
      <c r="CG122" s="591"/>
      <c r="CH122" s="178"/>
      <c r="CI122" s="177">
        <v>160</v>
      </c>
      <c r="CJ122" s="591"/>
      <c r="CK122" s="178"/>
      <c r="CL122" s="177">
        <v>160</v>
      </c>
      <c r="CM122" s="591"/>
      <c r="CN122" s="178"/>
      <c r="CO122" s="282">
        <f t="shared" si="79"/>
        <v>0</v>
      </c>
      <c r="CP122" s="283">
        <f t="shared" si="80"/>
        <v>0</v>
      </c>
      <c r="CQ122" s="284">
        <f t="shared" si="81"/>
        <v>0</v>
      </c>
      <c r="CR122" s="285">
        <f t="shared" si="82"/>
        <v>0</v>
      </c>
      <c r="CS122" s="1"/>
      <c r="CT122" s="1"/>
      <c r="CU122" s="177">
        <v>160</v>
      </c>
      <c r="CV122" s="591"/>
      <c r="CW122" s="178"/>
      <c r="CX122" s="177">
        <v>160</v>
      </c>
      <c r="CY122" s="591"/>
      <c r="CZ122" s="178"/>
      <c r="DA122" s="177">
        <v>160</v>
      </c>
      <c r="DB122" s="591"/>
      <c r="DC122" s="178"/>
      <c r="DD122" s="177">
        <v>160</v>
      </c>
      <c r="DE122" s="591"/>
      <c r="DF122" s="178"/>
      <c r="DG122" s="177">
        <v>160</v>
      </c>
      <c r="DH122" s="591"/>
      <c r="DI122" s="178"/>
      <c r="DJ122" s="177">
        <v>160</v>
      </c>
      <c r="DK122" s="591"/>
      <c r="DL122" s="178"/>
      <c r="DM122" s="177">
        <v>160</v>
      </c>
      <c r="DN122" s="591"/>
      <c r="DO122" s="178"/>
      <c r="DP122" s="177">
        <v>160</v>
      </c>
      <c r="DQ122" s="591"/>
      <c r="DR122" s="178"/>
      <c r="DS122" s="282">
        <f t="shared" si="83"/>
        <v>0</v>
      </c>
      <c r="DT122" s="283">
        <f t="shared" si="84"/>
        <v>0</v>
      </c>
      <c r="DU122" s="284">
        <f t="shared" si="85"/>
        <v>0</v>
      </c>
      <c r="DV122" s="285">
        <f t="shared" si="86"/>
        <v>0</v>
      </c>
      <c r="DW122" s="1"/>
      <c r="DX122" s="1"/>
      <c r="DY122" s="177">
        <v>160</v>
      </c>
      <c r="DZ122" s="591"/>
      <c r="EA122" s="178"/>
      <c r="EB122" s="177">
        <v>160</v>
      </c>
      <c r="EC122" s="591"/>
      <c r="ED122" s="178"/>
      <c r="EE122" s="177">
        <v>160</v>
      </c>
      <c r="EF122" s="591"/>
      <c r="EG122" s="178"/>
      <c r="EH122" s="177">
        <v>160</v>
      </c>
      <c r="EI122" s="591"/>
      <c r="EJ122" s="178"/>
      <c r="EK122" s="177">
        <v>160</v>
      </c>
      <c r="EL122" s="591"/>
      <c r="EM122" s="178"/>
      <c r="EN122" s="177">
        <v>160</v>
      </c>
      <c r="EO122" s="591"/>
      <c r="EP122" s="178"/>
      <c r="EQ122" s="177">
        <v>160</v>
      </c>
      <c r="ER122" s="591"/>
      <c r="ES122" s="178"/>
      <c r="ET122" s="177">
        <v>160</v>
      </c>
      <c r="EU122" s="591"/>
      <c r="EV122" s="178"/>
      <c r="EW122" s="282">
        <f t="shared" si="87"/>
        <v>0</v>
      </c>
      <c r="EX122" s="283">
        <f t="shared" si="88"/>
        <v>0</v>
      </c>
      <c r="EY122" s="284">
        <f t="shared" si="89"/>
        <v>0</v>
      </c>
      <c r="EZ122" s="285">
        <f t="shared" si="90"/>
        <v>0</v>
      </c>
      <c r="FA122" s="1"/>
      <c r="FB122" s="1"/>
      <c r="FC122" s="177">
        <v>160</v>
      </c>
      <c r="FD122" s="591"/>
      <c r="FE122" s="178"/>
      <c r="FF122" s="177">
        <v>160</v>
      </c>
      <c r="FG122" s="591"/>
      <c r="FH122" s="178"/>
      <c r="FI122" s="177">
        <v>160</v>
      </c>
      <c r="FJ122" s="591"/>
      <c r="FK122" s="178"/>
      <c r="FL122" s="177">
        <v>160</v>
      </c>
      <c r="FM122" s="591"/>
      <c r="FN122" s="178"/>
      <c r="FO122" s="177">
        <v>160</v>
      </c>
      <c r="FP122" s="591"/>
      <c r="FQ122" s="178"/>
      <c r="FR122" s="177">
        <v>160</v>
      </c>
      <c r="FS122" s="591"/>
      <c r="FT122" s="178"/>
      <c r="FU122" s="177">
        <v>160</v>
      </c>
      <c r="FV122" s="591"/>
      <c r="FW122" s="178"/>
      <c r="FX122" s="177">
        <v>160</v>
      </c>
      <c r="FY122" s="591"/>
      <c r="FZ122" s="178"/>
      <c r="GA122" s="282">
        <f t="shared" si="91"/>
        <v>0</v>
      </c>
      <c r="GB122" s="283">
        <f t="shared" si="92"/>
        <v>0</v>
      </c>
      <c r="GC122" s="284">
        <f t="shared" si="93"/>
        <v>0</v>
      </c>
      <c r="GD122" s="285">
        <f t="shared" si="94"/>
        <v>0</v>
      </c>
      <c r="GE122" s="1"/>
      <c r="GF122" s="1"/>
      <c r="GG122" s="177">
        <v>160</v>
      </c>
      <c r="GH122" s="591"/>
      <c r="GI122" s="178"/>
      <c r="GJ122" s="177">
        <v>160</v>
      </c>
      <c r="GK122" s="591"/>
      <c r="GL122" s="178"/>
      <c r="GM122" s="177">
        <v>160</v>
      </c>
      <c r="GN122" s="591"/>
      <c r="GO122" s="178"/>
      <c r="GP122" s="177">
        <v>160</v>
      </c>
      <c r="GQ122" s="591"/>
      <c r="GR122" s="178"/>
      <c r="GS122" s="177">
        <v>160</v>
      </c>
      <c r="GT122" s="591"/>
      <c r="GU122" s="178"/>
      <c r="GV122" s="177">
        <v>160</v>
      </c>
      <c r="GW122" s="591"/>
      <c r="GX122" s="178"/>
      <c r="GY122" s="177">
        <v>160</v>
      </c>
      <c r="GZ122" s="591"/>
      <c r="HA122" s="178"/>
      <c r="HB122" s="177">
        <v>160</v>
      </c>
      <c r="HC122" s="591"/>
      <c r="HD122" s="178"/>
      <c r="HE122" s="282">
        <f t="shared" si="95"/>
        <v>0</v>
      </c>
      <c r="HF122" s="283">
        <f t="shared" si="96"/>
        <v>0</v>
      </c>
      <c r="HG122" s="284">
        <f t="shared" si="97"/>
        <v>0</v>
      </c>
      <c r="HH122" s="285">
        <f t="shared" si="98"/>
        <v>0</v>
      </c>
      <c r="HI122" s="1"/>
      <c r="HJ122" s="1"/>
      <c r="HK122" s="177">
        <v>160</v>
      </c>
      <c r="HL122" s="591"/>
      <c r="HM122" s="178"/>
      <c r="HN122" s="177">
        <v>160</v>
      </c>
      <c r="HO122" s="591"/>
      <c r="HP122" s="178"/>
      <c r="HQ122" s="177">
        <v>160</v>
      </c>
      <c r="HR122" s="591"/>
      <c r="HS122" s="178"/>
      <c r="HT122" s="177">
        <v>160</v>
      </c>
      <c r="HU122" s="591"/>
      <c r="HV122" s="178"/>
      <c r="HW122" s="177">
        <v>160</v>
      </c>
      <c r="HX122" s="591"/>
      <c r="HY122" s="178"/>
      <c r="HZ122" s="177">
        <v>160</v>
      </c>
      <c r="IA122" s="591"/>
      <c r="IB122" s="178"/>
      <c r="IC122" s="177">
        <v>160</v>
      </c>
      <c r="ID122" s="591"/>
      <c r="IE122" s="178"/>
      <c r="IF122" s="177">
        <v>160</v>
      </c>
      <c r="IG122" s="591"/>
      <c r="IH122" s="178"/>
      <c r="II122" s="282">
        <f t="shared" si="99"/>
        <v>0</v>
      </c>
      <c r="IJ122" s="283">
        <f t="shared" si="100"/>
        <v>0</v>
      </c>
      <c r="IK122" s="284">
        <f t="shared" si="101"/>
        <v>0</v>
      </c>
      <c r="IL122" s="285">
        <f t="shared" si="102"/>
        <v>0</v>
      </c>
      <c r="IM122" s="1"/>
      <c r="IN122" s="1"/>
      <c r="IO122" s="177">
        <v>160</v>
      </c>
      <c r="IP122" s="591"/>
      <c r="IQ122" s="178"/>
      <c r="IR122" s="177">
        <v>160</v>
      </c>
      <c r="IS122" s="591"/>
      <c r="IT122" s="178"/>
      <c r="IU122" s="177">
        <v>160</v>
      </c>
      <c r="IV122" s="591"/>
      <c r="IW122" s="178"/>
      <c r="IX122" s="177">
        <v>160</v>
      </c>
      <c r="IY122" s="591"/>
      <c r="IZ122" s="178"/>
      <c r="JA122" s="177">
        <v>160</v>
      </c>
      <c r="JB122" s="591"/>
      <c r="JC122" s="178"/>
      <c r="JD122" s="177">
        <v>160</v>
      </c>
      <c r="JE122" s="591"/>
      <c r="JF122" s="178"/>
      <c r="JG122" s="177">
        <v>160</v>
      </c>
      <c r="JH122" s="591"/>
      <c r="JI122" s="178"/>
      <c r="JJ122" s="177">
        <v>160</v>
      </c>
      <c r="JK122" s="591"/>
      <c r="JL122" s="178"/>
      <c r="JM122" s="282">
        <f t="shared" si="103"/>
        <v>0</v>
      </c>
      <c r="JN122" s="283">
        <f t="shared" si="104"/>
        <v>0</v>
      </c>
      <c r="JO122" s="284">
        <f t="shared" si="105"/>
        <v>0</v>
      </c>
      <c r="JP122" s="285">
        <f t="shared" si="106"/>
        <v>0</v>
      </c>
      <c r="JQ122" s="1"/>
      <c r="JR122" s="1"/>
      <c r="JS122" s="177">
        <v>160</v>
      </c>
      <c r="JT122" s="591"/>
      <c r="JU122" s="178"/>
      <c r="JV122" s="177">
        <v>160</v>
      </c>
      <c r="JW122" s="591"/>
      <c r="JX122" s="178"/>
      <c r="JY122" s="177">
        <v>160</v>
      </c>
      <c r="JZ122" s="591"/>
      <c r="KA122" s="178"/>
      <c r="KB122" s="177">
        <v>160</v>
      </c>
      <c r="KC122" s="591"/>
      <c r="KD122" s="178"/>
      <c r="KE122" s="177">
        <v>160</v>
      </c>
      <c r="KF122" s="591"/>
      <c r="KG122" s="178"/>
      <c r="KH122" s="177">
        <v>160</v>
      </c>
      <c r="KI122" s="591"/>
      <c r="KJ122" s="178"/>
      <c r="KK122" s="177">
        <v>160</v>
      </c>
      <c r="KL122" s="591"/>
      <c r="KM122" s="178"/>
      <c r="KN122" s="177">
        <v>160</v>
      </c>
      <c r="KO122" s="591"/>
      <c r="KP122" s="178"/>
      <c r="KQ122" s="282">
        <f t="shared" si="107"/>
        <v>0</v>
      </c>
      <c r="KR122" s="283">
        <f t="shared" si="108"/>
        <v>0</v>
      </c>
      <c r="KS122" s="284">
        <f t="shared" si="109"/>
        <v>0</v>
      </c>
      <c r="KT122" s="285">
        <f t="shared" si="110"/>
        <v>0</v>
      </c>
      <c r="KU122" s="1"/>
      <c r="KV122" s="1"/>
      <c r="KW122" s="589" t="s">
        <v>300</v>
      </c>
      <c r="KX122" s="595">
        <v>160</v>
      </c>
      <c r="KY122" s="591"/>
      <c r="KZ122" s="178"/>
      <c r="LA122" s="282">
        <f t="shared" si="111"/>
        <v>0</v>
      </c>
      <c r="LB122" s="285">
        <f t="shared" si="117"/>
        <v>0</v>
      </c>
      <c r="LC122" s="284">
        <f t="shared" si="112"/>
        <v>0</v>
      </c>
      <c r="LD122" s="285">
        <f t="shared" si="118"/>
        <v>0</v>
      </c>
      <c r="LE122" s="592"/>
      <c r="LF122" s="1"/>
      <c r="LG122" s="1"/>
      <c r="LH122" s="278">
        <f t="shared" si="119"/>
        <v>0</v>
      </c>
      <c r="LI122" s="279">
        <f t="shared" si="120"/>
        <v>0</v>
      </c>
      <c r="LJ122" s="284">
        <f t="shared" si="121"/>
        <v>0</v>
      </c>
      <c r="LK122" s="285">
        <f t="shared" si="122"/>
        <v>0</v>
      </c>
      <c r="LL122" s="280">
        <f t="shared" si="123"/>
        <v>0</v>
      </c>
      <c r="LM122" s="281">
        <f t="shared" si="124"/>
        <v>0</v>
      </c>
      <c r="LN122" s="284">
        <f t="shared" si="125"/>
        <v>0</v>
      </c>
      <c r="LO122" s="283">
        <f t="shared" si="126"/>
        <v>0</v>
      </c>
      <c r="LP122" s="420">
        <f t="shared" si="113"/>
        <v>0</v>
      </c>
      <c r="LQ122" s="382">
        <f t="shared" si="114"/>
        <v>0</v>
      </c>
      <c r="LR122" s="423" t="s">
        <v>343</v>
      </c>
      <c r="LS122" s="387" t="s">
        <v>343</v>
      </c>
      <c r="LT122" s="420">
        <f t="shared" si="115"/>
        <v>0</v>
      </c>
      <c r="LU122" s="382">
        <f t="shared" si="116"/>
        <v>0</v>
      </c>
      <c r="LX122" s="1"/>
    </row>
    <row r="123" spans="2:336" s="26" customFormat="1" ht="16.5" customHeight="1" x14ac:dyDescent="0.25">
      <c r="B123" s="121" t="s">
        <v>272</v>
      </c>
      <c r="C123" s="1064"/>
      <c r="D123" s="1065"/>
      <c r="E123" s="327"/>
      <c r="F123" s="328"/>
      <c r="G123" s="329"/>
      <c r="H123" s="125"/>
      <c r="I123" s="115">
        <f>INT(ROUND(F123,2)*(IF(RIGHT(G123,1)="*",data!$J$3*H123+(IF(H123&gt;0, data!$K$3,0)),(IF(G123&gt;0,data!$J$3*RIGHT(G123,5)+data!$K$3,0)))))</f>
        <v>0</v>
      </c>
      <c r="J123" s="115">
        <f t="shared" si="132"/>
        <v>0</v>
      </c>
      <c r="K123" s="323"/>
      <c r="L123" s="322"/>
      <c r="M123" s="115">
        <f>INT(ROUND(F123,2)*(IF(J123&gt;0,(IF(K123="ano",data!$J$6,0)),0)))</f>
        <v>0</v>
      </c>
      <c r="N123" s="117">
        <f t="shared" si="129"/>
        <v>0</v>
      </c>
      <c r="O123" s="126">
        <f t="shared" si="130"/>
        <v>0</v>
      </c>
      <c r="Q123" s="119" t="str">
        <f t="shared" si="127"/>
        <v/>
      </c>
      <c r="R123" s="120" t="s">
        <v>343</v>
      </c>
      <c r="S123" s="391" t="str">
        <f t="shared" si="128"/>
        <v/>
      </c>
      <c r="T123" s="26">
        <f t="shared" si="131"/>
        <v>0</v>
      </c>
      <c r="U123" s="26">
        <f t="shared" si="133"/>
        <v>0</v>
      </c>
      <c r="V123" s="26">
        <f>IF(OR(G123=data!$I$18,G123=data!$I$19,G123=data!$I$20,G123=data!$I$21,G123=data!$I$22,G123=data!$I$23,G123=data!$I$24,G123=data!$I$25,G123=data!$I$26,G123=data!$I$27,G123=data!$I$28,G123=data!$I$29,G123=data!$I$30,G123=data!$I$31,G123=data!$I$32,G123=data!$I$33,G123=data!$I$34,G123=data!$I$35,G123=data!$I$36,G123=data!$I$37,G123=data!$I$38,G123=data!$I$39,G123=data!$I$40,G123=data!$I$41,G123=data!$I$42,G123=data!$I$43,G123=data!$I$44),1,0)</f>
        <v>0</v>
      </c>
      <c r="X123" s="179" t="s">
        <v>300</v>
      </c>
      <c r="Y123" s="10"/>
      <c r="Z123" s="10"/>
      <c r="AA123" s="171">
        <v>160</v>
      </c>
      <c r="AB123" s="336"/>
      <c r="AC123" s="227"/>
      <c r="AD123" s="171">
        <v>160</v>
      </c>
      <c r="AE123" s="336"/>
      <c r="AF123" s="227"/>
      <c r="AG123" s="171">
        <v>160</v>
      </c>
      <c r="AH123" s="336"/>
      <c r="AI123" s="227"/>
      <c r="AJ123" s="171">
        <v>160</v>
      </c>
      <c r="AK123" s="336"/>
      <c r="AL123" s="227"/>
      <c r="AM123" s="171">
        <v>160</v>
      </c>
      <c r="AN123" s="336"/>
      <c r="AO123" s="227"/>
      <c r="AP123" s="171">
        <v>160</v>
      </c>
      <c r="AQ123" s="336"/>
      <c r="AR123" s="227"/>
      <c r="AS123" s="171">
        <v>160</v>
      </c>
      <c r="AT123" s="336"/>
      <c r="AU123" s="227"/>
      <c r="AV123" s="171">
        <v>160</v>
      </c>
      <c r="AW123" s="336"/>
      <c r="AX123" s="227"/>
      <c r="AY123" s="171">
        <v>160</v>
      </c>
      <c r="AZ123" s="336"/>
      <c r="BA123" s="227"/>
      <c r="BB123" s="171">
        <v>160</v>
      </c>
      <c r="BC123" s="336"/>
      <c r="BD123" s="227"/>
      <c r="BE123" s="171">
        <v>160</v>
      </c>
      <c r="BF123" s="336"/>
      <c r="BG123" s="227"/>
      <c r="BH123" s="171">
        <v>160</v>
      </c>
      <c r="BI123" s="336"/>
      <c r="BJ123" s="227"/>
      <c r="BK123" s="374">
        <f t="shared" si="75"/>
        <v>0</v>
      </c>
      <c r="BL123" s="285">
        <f t="shared" si="76"/>
        <v>0</v>
      </c>
      <c r="BM123" s="284">
        <f t="shared" si="77"/>
        <v>0</v>
      </c>
      <c r="BN123" s="285">
        <f t="shared" si="78"/>
        <v>0</v>
      </c>
      <c r="BO123" s="1"/>
      <c r="BP123" s="1"/>
      <c r="BQ123" s="167">
        <v>160</v>
      </c>
      <c r="BR123" s="335"/>
      <c r="BS123" s="180"/>
      <c r="BT123" s="167">
        <v>160</v>
      </c>
      <c r="BU123" s="335"/>
      <c r="BV123" s="180"/>
      <c r="BW123" s="167">
        <v>160</v>
      </c>
      <c r="BX123" s="335"/>
      <c r="BY123" s="180"/>
      <c r="BZ123" s="167">
        <v>160</v>
      </c>
      <c r="CA123" s="335"/>
      <c r="CB123" s="180"/>
      <c r="CC123" s="167">
        <v>160</v>
      </c>
      <c r="CD123" s="335"/>
      <c r="CE123" s="180"/>
      <c r="CF123" s="167">
        <v>160</v>
      </c>
      <c r="CG123" s="335"/>
      <c r="CH123" s="180"/>
      <c r="CI123" s="167">
        <v>160</v>
      </c>
      <c r="CJ123" s="335"/>
      <c r="CK123" s="180"/>
      <c r="CL123" s="167">
        <v>160</v>
      </c>
      <c r="CM123" s="335"/>
      <c r="CN123" s="180"/>
      <c r="CO123" s="282">
        <f t="shared" si="79"/>
        <v>0</v>
      </c>
      <c r="CP123" s="283">
        <f t="shared" si="80"/>
        <v>0</v>
      </c>
      <c r="CQ123" s="284">
        <f t="shared" si="81"/>
        <v>0</v>
      </c>
      <c r="CR123" s="285">
        <f t="shared" si="82"/>
        <v>0</v>
      </c>
      <c r="CS123" s="1"/>
      <c r="CT123" s="1"/>
      <c r="CU123" s="167">
        <v>160</v>
      </c>
      <c r="CV123" s="335"/>
      <c r="CW123" s="180"/>
      <c r="CX123" s="167">
        <v>160</v>
      </c>
      <c r="CY123" s="335"/>
      <c r="CZ123" s="180"/>
      <c r="DA123" s="167">
        <v>160</v>
      </c>
      <c r="DB123" s="335"/>
      <c r="DC123" s="180"/>
      <c r="DD123" s="167">
        <v>160</v>
      </c>
      <c r="DE123" s="335"/>
      <c r="DF123" s="180"/>
      <c r="DG123" s="167">
        <v>160</v>
      </c>
      <c r="DH123" s="335"/>
      <c r="DI123" s="180"/>
      <c r="DJ123" s="167">
        <v>160</v>
      </c>
      <c r="DK123" s="335"/>
      <c r="DL123" s="180"/>
      <c r="DM123" s="167">
        <v>160</v>
      </c>
      <c r="DN123" s="335"/>
      <c r="DO123" s="180"/>
      <c r="DP123" s="167">
        <v>160</v>
      </c>
      <c r="DQ123" s="335"/>
      <c r="DR123" s="180"/>
      <c r="DS123" s="282">
        <f t="shared" si="83"/>
        <v>0</v>
      </c>
      <c r="DT123" s="283">
        <f t="shared" si="84"/>
        <v>0</v>
      </c>
      <c r="DU123" s="284">
        <f t="shared" si="85"/>
        <v>0</v>
      </c>
      <c r="DV123" s="285">
        <f t="shared" si="86"/>
        <v>0</v>
      </c>
      <c r="DW123" s="1"/>
      <c r="DX123" s="1"/>
      <c r="DY123" s="167">
        <v>160</v>
      </c>
      <c r="DZ123" s="335"/>
      <c r="EA123" s="180"/>
      <c r="EB123" s="167">
        <v>160</v>
      </c>
      <c r="EC123" s="335"/>
      <c r="ED123" s="180"/>
      <c r="EE123" s="167">
        <v>160</v>
      </c>
      <c r="EF123" s="335"/>
      <c r="EG123" s="180"/>
      <c r="EH123" s="167">
        <v>160</v>
      </c>
      <c r="EI123" s="335"/>
      <c r="EJ123" s="180"/>
      <c r="EK123" s="167">
        <v>160</v>
      </c>
      <c r="EL123" s="335"/>
      <c r="EM123" s="180"/>
      <c r="EN123" s="167">
        <v>160</v>
      </c>
      <c r="EO123" s="335"/>
      <c r="EP123" s="180"/>
      <c r="EQ123" s="167">
        <v>160</v>
      </c>
      <c r="ER123" s="335"/>
      <c r="ES123" s="180"/>
      <c r="ET123" s="167">
        <v>160</v>
      </c>
      <c r="EU123" s="335"/>
      <c r="EV123" s="180"/>
      <c r="EW123" s="282">
        <f t="shared" si="87"/>
        <v>0</v>
      </c>
      <c r="EX123" s="283">
        <f t="shared" si="88"/>
        <v>0</v>
      </c>
      <c r="EY123" s="284">
        <f t="shared" si="89"/>
        <v>0</v>
      </c>
      <c r="EZ123" s="285">
        <f t="shared" si="90"/>
        <v>0</v>
      </c>
      <c r="FA123" s="1"/>
      <c r="FB123" s="1"/>
      <c r="FC123" s="167">
        <v>160</v>
      </c>
      <c r="FD123" s="335"/>
      <c r="FE123" s="180"/>
      <c r="FF123" s="167">
        <v>160</v>
      </c>
      <c r="FG123" s="335"/>
      <c r="FH123" s="180"/>
      <c r="FI123" s="167">
        <v>160</v>
      </c>
      <c r="FJ123" s="335"/>
      <c r="FK123" s="180"/>
      <c r="FL123" s="167">
        <v>160</v>
      </c>
      <c r="FM123" s="335"/>
      <c r="FN123" s="180"/>
      <c r="FO123" s="167">
        <v>160</v>
      </c>
      <c r="FP123" s="335"/>
      <c r="FQ123" s="180"/>
      <c r="FR123" s="167">
        <v>160</v>
      </c>
      <c r="FS123" s="335"/>
      <c r="FT123" s="180"/>
      <c r="FU123" s="167">
        <v>160</v>
      </c>
      <c r="FV123" s="335"/>
      <c r="FW123" s="180"/>
      <c r="FX123" s="167">
        <v>160</v>
      </c>
      <c r="FY123" s="335"/>
      <c r="FZ123" s="180"/>
      <c r="GA123" s="282">
        <f t="shared" si="91"/>
        <v>0</v>
      </c>
      <c r="GB123" s="283">
        <f t="shared" si="92"/>
        <v>0</v>
      </c>
      <c r="GC123" s="284">
        <f t="shared" si="93"/>
        <v>0</v>
      </c>
      <c r="GD123" s="285">
        <f t="shared" si="94"/>
        <v>0</v>
      </c>
      <c r="GE123" s="1"/>
      <c r="GF123" s="1"/>
      <c r="GG123" s="167">
        <v>160</v>
      </c>
      <c r="GH123" s="335"/>
      <c r="GI123" s="180"/>
      <c r="GJ123" s="167">
        <v>160</v>
      </c>
      <c r="GK123" s="335"/>
      <c r="GL123" s="180"/>
      <c r="GM123" s="167">
        <v>160</v>
      </c>
      <c r="GN123" s="335"/>
      <c r="GO123" s="180"/>
      <c r="GP123" s="167">
        <v>160</v>
      </c>
      <c r="GQ123" s="335"/>
      <c r="GR123" s="180"/>
      <c r="GS123" s="167">
        <v>160</v>
      </c>
      <c r="GT123" s="335"/>
      <c r="GU123" s="180"/>
      <c r="GV123" s="167">
        <v>160</v>
      </c>
      <c r="GW123" s="335"/>
      <c r="GX123" s="180"/>
      <c r="GY123" s="167">
        <v>160</v>
      </c>
      <c r="GZ123" s="335"/>
      <c r="HA123" s="180"/>
      <c r="HB123" s="167">
        <v>160</v>
      </c>
      <c r="HC123" s="335"/>
      <c r="HD123" s="180"/>
      <c r="HE123" s="282">
        <f t="shared" si="95"/>
        <v>0</v>
      </c>
      <c r="HF123" s="283">
        <f t="shared" si="96"/>
        <v>0</v>
      </c>
      <c r="HG123" s="284">
        <f t="shared" si="97"/>
        <v>0</v>
      </c>
      <c r="HH123" s="285">
        <f t="shared" si="98"/>
        <v>0</v>
      </c>
      <c r="HI123" s="1"/>
      <c r="HJ123" s="1"/>
      <c r="HK123" s="167">
        <v>160</v>
      </c>
      <c r="HL123" s="335"/>
      <c r="HM123" s="180"/>
      <c r="HN123" s="167">
        <v>160</v>
      </c>
      <c r="HO123" s="335"/>
      <c r="HP123" s="180"/>
      <c r="HQ123" s="167">
        <v>160</v>
      </c>
      <c r="HR123" s="335"/>
      <c r="HS123" s="180"/>
      <c r="HT123" s="167">
        <v>160</v>
      </c>
      <c r="HU123" s="335"/>
      <c r="HV123" s="180"/>
      <c r="HW123" s="167">
        <v>160</v>
      </c>
      <c r="HX123" s="335"/>
      <c r="HY123" s="180"/>
      <c r="HZ123" s="167">
        <v>160</v>
      </c>
      <c r="IA123" s="335"/>
      <c r="IB123" s="180"/>
      <c r="IC123" s="167">
        <v>160</v>
      </c>
      <c r="ID123" s="335"/>
      <c r="IE123" s="180"/>
      <c r="IF123" s="167">
        <v>160</v>
      </c>
      <c r="IG123" s="335"/>
      <c r="IH123" s="180"/>
      <c r="II123" s="282">
        <f t="shared" si="99"/>
        <v>0</v>
      </c>
      <c r="IJ123" s="283">
        <f t="shared" si="100"/>
        <v>0</v>
      </c>
      <c r="IK123" s="284">
        <f t="shared" si="101"/>
        <v>0</v>
      </c>
      <c r="IL123" s="285">
        <f t="shared" si="102"/>
        <v>0</v>
      </c>
      <c r="IM123" s="1"/>
      <c r="IN123" s="1"/>
      <c r="IO123" s="167">
        <v>160</v>
      </c>
      <c r="IP123" s="335"/>
      <c r="IQ123" s="180"/>
      <c r="IR123" s="167">
        <v>160</v>
      </c>
      <c r="IS123" s="335"/>
      <c r="IT123" s="180"/>
      <c r="IU123" s="167">
        <v>160</v>
      </c>
      <c r="IV123" s="335"/>
      <c r="IW123" s="180"/>
      <c r="IX123" s="167">
        <v>160</v>
      </c>
      <c r="IY123" s="335"/>
      <c r="IZ123" s="180"/>
      <c r="JA123" s="167">
        <v>160</v>
      </c>
      <c r="JB123" s="335"/>
      <c r="JC123" s="180"/>
      <c r="JD123" s="167">
        <v>160</v>
      </c>
      <c r="JE123" s="335"/>
      <c r="JF123" s="180"/>
      <c r="JG123" s="167">
        <v>160</v>
      </c>
      <c r="JH123" s="335"/>
      <c r="JI123" s="180"/>
      <c r="JJ123" s="167">
        <v>160</v>
      </c>
      <c r="JK123" s="335"/>
      <c r="JL123" s="180"/>
      <c r="JM123" s="282">
        <f t="shared" si="103"/>
        <v>0</v>
      </c>
      <c r="JN123" s="283">
        <f t="shared" si="104"/>
        <v>0</v>
      </c>
      <c r="JO123" s="284">
        <f t="shared" si="105"/>
        <v>0</v>
      </c>
      <c r="JP123" s="285">
        <f t="shared" si="106"/>
        <v>0</v>
      </c>
      <c r="JQ123" s="1"/>
      <c r="JR123" s="1"/>
      <c r="JS123" s="167">
        <v>160</v>
      </c>
      <c r="JT123" s="335"/>
      <c r="JU123" s="180"/>
      <c r="JV123" s="167">
        <v>160</v>
      </c>
      <c r="JW123" s="335"/>
      <c r="JX123" s="180"/>
      <c r="JY123" s="167">
        <v>160</v>
      </c>
      <c r="JZ123" s="335"/>
      <c r="KA123" s="180"/>
      <c r="KB123" s="167">
        <v>160</v>
      </c>
      <c r="KC123" s="335"/>
      <c r="KD123" s="180"/>
      <c r="KE123" s="167">
        <v>160</v>
      </c>
      <c r="KF123" s="335"/>
      <c r="KG123" s="180"/>
      <c r="KH123" s="167">
        <v>160</v>
      </c>
      <c r="KI123" s="335"/>
      <c r="KJ123" s="180"/>
      <c r="KK123" s="167">
        <v>160</v>
      </c>
      <c r="KL123" s="335"/>
      <c r="KM123" s="180"/>
      <c r="KN123" s="167">
        <v>160</v>
      </c>
      <c r="KO123" s="335"/>
      <c r="KP123" s="180"/>
      <c r="KQ123" s="282">
        <f t="shared" si="107"/>
        <v>0</v>
      </c>
      <c r="KR123" s="283">
        <f t="shared" si="108"/>
        <v>0</v>
      </c>
      <c r="KS123" s="284">
        <f t="shared" si="109"/>
        <v>0</v>
      </c>
      <c r="KT123" s="285">
        <f t="shared" si="110"/>
        <v>0</v>
      </c>
      <c r="KU123" s="1"/>
      <c r="KV123" s="1"/>
      <c r="KW123" s="287" t="s">
        <v>300</v>
      </c>
      <c r="KX123" s="365">
        <v>160</v>
      </c>
      <c r="KY123" s="335"/>
      <c r="KZ123" s="180"/>
      <c r="LA123" s="282">
        <f t="shared" si="111"/>
        <v>0</v>
      </c>
      <c r="LB123" s="285">
        <f t="shared" si="117"/>
        <v>0</v>
      </c>
      <c r="LC123" s="284">
        <f t="shared" si="112"/>
        <v>0</v>
      </c>
      <c r="LD123" s="285">
        <f t="shared" si="118"/>
        <v>0</v>
      </c>
      <c r="LE123" s="297"/>
      <c r="LF123" s="1"/>
      <c r="LG123" s="1"/>
      <c r="LH123" s="278">
        <f t="shared" si="119"/>
        <v>0</v>
      </c>
      <c r="LI123" s="279">
        <f t="shared" si="120"/>
        <v>0</v>
      </c>
      <c r="LJ123" s="284">
        <f t="shared" si="121"/>
        <v>0</v>
      </c>
      <c r="LK123" s="285">
        <f t="shared" si="122"/>
        <v>0</v>
      </c>
      <c r="LL123" s="280">
        <f t="shared" si="123"/>
        <v>0</v>
      </c>
      <c r="LM123" s="281">
        <f t="shared" si="124"/>
        <v>0</v>
      </c>
      <c r="LN123" s="284">
        <f t="shared" si="125"/>
        <v>0</v>
      </c>
      <c r="LO123" s="283">
        <f t="shared" si="126"/>
        <v>0</v>
      </c>
      <c r="LP123" s="420">
        <f t="shared" si="113"/>
        <v>0</v>
      </c>
      <c r="LQ123" s="382">
        <f t="shared" si="114"/>
        <v>0</v>
      </c>
      <c r="LR123" s="423" t="s">
        <v>343</v>
      </c>
      <c r="LS123" s="387" t="s">
        <v>343</v>
      </c>
      <c r="LT123" s="420">
        <f t="shared" si="115"/>
        <v>0</v>
      </c>
      <c r="LU123" s="382">
        <f t="shared" si="116"/>
        <v>0</v>
      </c>
      <c r="LX123" s="1"/>
    </row>
    <row r="124" spans="2:336" s="26" customFormat="1" ht="15" hidden="1" customHeight="1" x14ac:dyDescent="0.25">
      <c r="B124" s="121"/>
      <c r="C124" s="1062"/>
      <c r="D124" s="1063"/>
      <c r="E124" s="610"/>
      <c r="F124" s="611"/>
      <c r="G124" s="612"/>
      <c r="H124" s="122"/>
      <c r="I124" s="115">
        <f>INT(ROUND(F124,2)*(IF(RIGHT(G124,1)="*",data!$J$3*H124+(IF(H124&gt;0, data!$K$3,0)),(IF(G124&gt;0,data!$J$3*RIGHT(G124,5)+data!$K$3,0)))))</f>
        <v>0</v>
      </c>
      <c r="J124" s="115">
        <f t="shared" si="132"/>
        <v>0</v>
      </c>
      <c r="K124" s="554"/>
      <c r="L124" s="553"/>
      <c r="M124" s="115">
        <f>INT(ROUND(F124,2)*(IF(J124&gt;0,(IF(K124="ano",data!$J$6,0)),0)))</f>
        <v>0</v>
      </c>
      <c r="N124" s="117">
        <f t="shared" si="129"/>
        <v>0</v>
      </c>
      <c r="O124" s="126">
        <f t="shared" si="130"/>
        <v>0</v>
      </c>
      <c r="Q124" s="119" t="str">
        <f t="shared" si="127"/>
        <v/>
      </c>
      <c r="R124" s="120" t="s">
        <v>343</v>
      </c>
      <c r="S124" s="391" t="str">
        <f t="shared" si="128"/>
        <v/>
      </c>
      <c r="T124" s="26">
        <f t="shared" si="131"/>
        <v>0</v>
      </c>
      <c r="U124" s="26">
        <f t="shared" si="133"/>
        <v>0</v>
      </c>
      <c r="V124" s="26">
        <f>IF(OR(G124=data!$I$18,G124=data!$I$19,G124=data!$I$20,G124=data!$I$21,G124=data!$I$22,G124=data!$I$23,G124=data!$I$24,G124=data!$I$25,G124=data!$I$26,G124=data!$I$27,G124=data!$I$28,G124=data!$I$29,G124=data!$I$30,G124=data!$I$31,G124=data!$I$32,G124=data!$I$33,G124=data!$I$34,G124=data!$I$35,G124=data!$I$36,G124=data!$I$37,G124=data!$I$38,G124=data!$I$39,G124=data!$I$40,G124=data!$I$41,G124=data!$I$42,G124=data!$I$43,G124=data!$I$44),1,0)</f>
        <v>0</v>
      </c>
      <c r="X124" s="176" t="s">
        <v>300</v>
      </c>
      <c r="Y124" s="10"/>
      <c r="Z124" s="10"/>
      <c r="AA124" s="578">
        <v>160</v>
      </c>
      <c r="AB124" s="579"/>
      <c r="AC124" s="580"/>
      <c r="AD124" s="578">
        <v>160</v>
      </c>
      <c r="AE124" s="579"/>
      <c r="AF124" s="580"/>
      <c r="AG124" s="578">
        <v>160</v>
      </c>
      <c r="AH124" s="579"/>
      <c r="AI124" s="580"/>
      <c r="AJ124" s="578">
        <v>160</v>
      </c>
      <c r="AK124" s="579"/>
      <c r="AL124" s="580"/>
      <c r="AM124" s="578">
        <v>160</v>
      </c>
      <c r="AN124" s="579"/>
      <c r="AO124" s="580"/>
      <c r="AP124" s="578">
        <v>160</v>
      </c>
      <c r="AQ124" s="579"/>
      <c r="AR124" s="580"/>
      <c r="AS124" s="578">
        <v>160</v>
      </c>
      <c r="AT124" s="579"/>
      <c r="AU124" s="580"/>
      <c r="AV124" s="578">
        <v>160</v>
      </c>
      <c r="AW124" s="579"/>
      <c r="AX124" s="580"/>
      <c r="AY124" s="578">
        <v>160</v>
      </c>
      <c r="AZ124" s="579"/>
      <c r="BA124" s="580"/>
      <c r="BB124" s="578">
        <v>160</v>
      </c>
      <c r="BC124" s="579"/>
      <c r="BD124" s="580"/>
      <c r="BE124" s="578">
        <v>160</v>
      </c>
      <c r="BF124" s="579"/>
      <c r="BG124" s="580"/>
      <c r="BH124" s="578">
        <v>160</v>
      </c>
      <c r="BI124" s="579"/>
      <c r="BJ124" s="580"/>
      <c r="BK124" s="374">
        <f t="shared" si="75"/>
        <v>0</v>
      </c>
      <c r="BL124" s="285">
        <f t="shared" si="76"/>
        <v>0</v>
      </c>
      <c r="BM124" s="284">
        <f t="shared" si="77"/>
        <v>0</v>
      </c>
      <c r="BN124" s="285">
        <f t="shared" si="78"/>
        <v>0</v>
      </c>
      <c r="BO124" s="1"/>
      <c r="BP124" s="1"/>
      <c r="BQ124" s="177">
        <v>160</v>
      </c>
      <c r="BR124" s="591"/>
      <c r="BS124" s="178"/>
      <c r="BT124" s="177">
        <v>160</v>
      </c>
      <c r="BU124" s="591"/>
      <c r="BV124" s="178"/>
      <c r="BW124" s="177">
        <v>160</v>
      </c>
      <c r="BX124" s="591"/>
      <c r="BY124" s="178"/>
      <c r="BZ124" s="177">
        <v>160</v>
      </c>
      <c r="CA124" s="591"/>
      <c r="CB124" s="178"/>
      <c r="CC124" s="177">
        <v>160</v>
      </c>
      <c r="CD124" s="591"/>
      <c r="CE124" s="178"/>
      <c r="CF124" s="177">
        <v>160</v>
      </c>
      <c r="CG124" s="591"/>
      <c r="CH124" s="178"/>
      <c r="CI124" s="177">
        <v>160</v>
      </c>
      <c r="CJ124" s="591"/>
      <c r="CK124" s="178"/>
      <c r="CL124" s="177">
        <v>160</v>
      </c>
      <c r="CM124" s="591"/>
      <c r="CN124" s="178"/>
      <c r="CO124" s="282">
        <f t="shared" si="79"/>
        <v>0</v>
      </c>
      <c r="CP124" s="283">
        <f t="shared" si="80"/>
        <v>0</v>
      </c>
      <c r="CQ124" s="284">
        <f t="shared" si="81"/>
        <v>0</v>
      </c>
      <c r="CR124" s="285">
        <f t="shared" si="82"/>
        <v>0</v>
      </c>
      <c r="CS124" s="1"/>
      <c r="CT124" s="1"/>
      <c r="CU124" s="177">
        <v>160</v>
      </c>
      <c r="CV124" s="591"/>
      <c r="CW124" s="178"/>
      <c r="CX124" s="177">
        <v>160</v>
      </c>
      <c r="CY124" s="591"/>
      <c r="CZ124" s="178"/>
      <c r="DA124" s="177">
        <v>160</v>
      </c>
      <c r="DB124" s="591"/>
      <c r="DC124" s="178"/>
      <c r="DD124" s="177">
        <v>160</v>
      </c>
      <c r="DE124" s="591"/>
      <c r="DF124" s="178"/>
      <c r="DG124" s="177">
        <v>160</v>
      </c>
      <c r="DH124" s="591"/>
      <c r="DI124" s="178"/>
      <c r="DJ124" s="177">
        <v>160</v>
      </c>
      <c r="DK124" s="591"/>
      <c r="DL124" s="178"/>
      <c r="DM124" s="177">
        <v>160</v>
      </c>
      <c r="DN124" s="591"/>
      <c r="DO124" s="178"/>
      <c r="DP124" s="177">
        <v>160</v>
      </c>
      <c r="DQ124" s="591"/>
      <c r="DR124" s="178"/>
      <c r="DS124" s="282">
        <f t="shared" si="83"/>
        <v>0</v>
      </c>
      <c r="DT124" s="283">
        <f t="shared" si="84"/>
        <v>0</v>
      </c>
      <c r="DU124" s="284">
        <f t="shared" si="85"/>
        <v>0</v>
      </c>
      <c r="DV124" s="285">
        <f t="shared" si="86"/>
        <v>0</v>
      </c>
      <c r="DW124" s="1"/>
      <c r="DX124" s="1"/>
      <c r="DY124" s="177">
        <v>160</v>
      </c>
      <c r="DZ124" s="591"/>
      <c r="EA124" s="178"/>
      <c r="EB124" s="177">
        <v>160</v>
      </c>
      <c r="EC124" s="591"/>
      <c r="ED124" s="178"/>
      <c r="EE124" s="177">
        <v>160</v>
      </c>
      <c r="EF124" s="591"/>
      <c r="EG124" s="178"/>
      <c r="EH124" s="177">
        <v>160</v>
      </c>
      <c r="EI124" s="591"/>
      <c r="EJ124" s="178"/>
      <c r="EK124" s="177">
        <v>160</v>
      </c>
      <c r="EL124" s="591"/>
      <c r="EM124" s="178"/>
      <c r="EN124" s="177">
        <v>160</v>
      </c>
      <c r="EO124" s="591"/>
      <c r="EP124" s="178"/>
      <c r="EQ124" s="177">
        <v>160</v>
      </c>
      <c r="ER124" s="591"/>
      <c r="ES124" s="178"/>
      <c r="ET124" s="177">
        <v>160</v>
      </c>
      <c r="EU124" s="591"/>
      <c r="EV124" s="178"/>
      <c r="EW124" s="282">
        <f t="shared" si="87"/>
        <v>0</v>
      </c>
      <c r="EX124" s="283">
        <f t="shared" si="88"/>
        <v>0</v>
      </c>
      <c r="EY124" s="284">
        <f t="shared" si="89"/>
        <v>0</v>
      </c>
      <c r="EZ124" s="285">
        <f t="shared" si="90"/>
        <v>0</v>
      </c>
      <c r="FA124" s="1"/>
      <c r="FB124" s="1"/>
      <c r="FC124" s="177">
        <v>160</v>
      </c>
      <c r="FD124" s="591"/>
      <c r="FE124" s="178"/>
      <c r="FF124" s="177">
        <v>160</v>
      </c>
      <c r="FG124" s="591"/>
      <c r="FH124" s="178"/>
      <c r="FI124" s="177">
        <v>160</v>
      </c>
      <c r="FJ124" s="591"/>
      <c r="FK124" s="178"/>
      <c r="FL124" s="177">
        <v>160</v>
      </c>
      <c r="FM124" s="591"/>
      <c r="FN124" s="178"/>
      <c r="FO124" s="177">
        <v>160</v>
      </c>
      <c r="FP124" s="591"/>
      <c r="FQ124" s="178"/>
      <c r="FR124" s="177">
        <v>160</v>
      </c>
      <c r="FS124" s="591"/>
      <c r="FT124" s="178"/>
      <c r="FU124" s="177">
        <v>160</v>
      </c>
      <c r="FV124" s="591"/>
      <c r="FW124" s="178"/>
      <c r="FX124" s="177">
        <v>160</v>
      </c>
      <c r="FY124" s="591"/>
      <c r="FZ124" s="178"/>
      <c r="GA124" s="282">
        <f t="shared" si="91"/>
        <v>0</v>
      </c>
      <c r="GB124" s="283">
        <f t="shared" si="92"/>
        <v>0</v>
      </c>
      <c r="GC124" s="284">
        <f t="shared" si="93"/>
        <v>0</v>
      </c>
      <c r="GD124" s="285">
        <f t="shared" si="94"/>
        <v>0</v>
      </c>
      <c r="GE124" s="1"/>
      <c r="GF124" s="1"/>
      <c r="GG124" s="177">
        <v>160</v>
      </c>
      <c r="GH124" s="591"/>
      <c r="GI124" s="178"/>
      <c r="GJ124" s="177">
        <v>160</v>
      </c>
      <c r="GK124" s="591"/>
      <c r="GL124" s="178"/>
      <c r="GM124" s="177">
        <v>160</v>
      </c>
      <c r="GN124" s="591"/>
      <c r="GO124" s="178"/>
      <c r="GP124" s="177">
        <v>160</v>
      </c>
      <c r="GQ124" s="591"/>
      <c r="GR124" s="178"/>
      <c r="GS124" s="177">
        <v>160</v>
      </c>
      <c r="GT124" s="591"/>
      <c r="GU124" s="178"/>
      <c r="GV124" s="177">
        <v>160</v>
      </c>
      <c r="GW124" s="591"/>
      <c r="GX124" s="178"/>
      <c r="GY124" s="177">
        <v>160</v>
      </c>
      <c r="GZ124" s="591"/>
      <c r="HA124" s="178"/>
      <c r="HB124" s="177">
        <v>160</v>
      </c>
      <c r="HC124" s="591"/>
      <c r="HD124" s="178"/>
      <c r="HE124" s="282">
        <f t="shared" si="95"/>
        <v>0</v>
      </c>
      <c r="HF124" s="283">
        <f t="shared" si="96"/>
        <v>0</v>
      </c>
      <c r="HG124" s="284">
        <f t="shared" si="97"/>
        <v>0</v>
      </c>
      <c r="HH124" s="285">
        <f t="shared" si="98"/>
        <v>0</v>
      </c>
      <c r="HI124" s="1"/>
      <c r="HJ124" s="1"/>
      <c r="HK124" s="177">
        <v>160</v>
      </c>
      <c r="HL124" s="591"/>
      <c r="HM124" s="178"/>
      <c r="HN124" s="177">
        <v>160</v>
      </c>
      <c r="HO124" s="591"/>
      <c r="HP124" s="178"/>
      <c r="HQ124" s="177">
        <v>160</v>
      </c>
      <c r="HR124" s="591"/>
      <c r="HS124" s="178"/>
      <c r="HT124" s="177">
        <v>160</v>
      </c>
      <c r="HU124" s="591"/>
      <c r="HV124" s="178"/>
      <c r="HW124" s="177">
        <v>160</v>
      </c>
      <c r="HX124" s="591"/>
      <c r="HY124" s="178"/>
      <c r="HZ124" s="177">
        <v>160</v>
      </c>
      <c r="IA124" s="591"/>
      <c r="IB124" s="178"/>
      <c r="IC124" s="177">
        <v>160</v>
      </c>
      <c r="ID124" s="591"/>
      <c r="IE124" s="178"/>
      <c r="IF124" s="177">
        <v>160</v>
      </c>
      <c r="IG124" s="591"/>
      <c r="IH124" s="178"/>
      <c r="II124" s="282">
        <f t="shared" si="99"/>
        <v>0</v>
      </c>
      <c r="IJ124" s="283">
        <f t="shared" si="100"/>
        <v>0</v>
      </c>
      <c r="IK124" s="284">
        <f t="shared" si="101"/>
        <v>0</v>
      </c>
      <c r="IL124" s="285">
        <f t="shared" si="102"/>
        <v>0</v>
      </c>
      <c r="IM124" s="1"/>
      <c r="IN124" s="1"/>
      <c r="IO124" s="177">
        <v>160</v>
      </c>
      <c r="IP124" s="591"/>
      <c r="IQ124" s="178"/>
      <c r="IR124" s="177">
        <v>160</v>
      </c>
      <c r="IS124" s="591"/>
      <c r="IT124" s="178"/>
      <c r="IU124" s="177">
        <v>160</v>
      </c>
      <c r="IV124" s="591"/>
      <c r="IW124" s="178"/>
      <c r="IX124" s="177">
        <v>160</v>
      </c>
      <c r="IY124" s="591"/>
      <c r="IZ124" s="178"/>
      <c r="JA124" s="177">
        <v>160</v>
      </c>
      <c r="JB124" s="591"/>
      <c r="JC124" s="178"/>
      <c r="JD124" s="177">
        <v>160</v>
      </c>
      <c r="JE124" s="591"/>
      <c r="JF124" s="178"/>
      <c r="JG124" s="177">
        <v>160</v>
      </c>
      <c r="JH124" s="591"/>
      <c r="JI124" s="178"/>
      <c r="JJ124" s="177">
        <v>160</v>
      </c>
      <c r="JK124" s="591"/>
      <c r="JL124" s="178"/>
      <c r="JM124" s="282">
        <f t="shared" si="103"/>
        <v>0</v>
      </c>
      <c r="JN124" s="283">
        <f t="shared" si="104"/>
        <v>0</v>
      </c>
      <c r="JO124" s="284">
        <f t="shared" si="105"/>
        <v>0</v>
      </c>
      <c r="JP124" s="285">
        <f t="shared" si="106"/>
        <v>0</v>
      </c>
      <c r="JQ124" s="1"/>
      <c r="JR124" s="1"/>
      <c r="JS124" s="177">
        <v>160</v>
      </c>
      <c r="JT124" s="591"/>
      <c r="JU124" s="178"/>
      <c r="JV124" s="177">
        <v>160</v>
      </c>
      <c r="JW124" s="591"/>
      <c r="JX124" s="178"/>
      <c r="JY124" s="177">
        <v>160</v>
      </c>
      <c r="JZ124" s="591"/>
      <c r="KA124" s="178"/>
      <c r="KB124" s="177">
        <v>160</v>
      </c>
      <c r="KC124" s="591"/>
      <c r="KD124" s="178"/>
      <c r="KE124" s="177">
        <v>160</v>
      </c>
      <c r="KF124" s="591"/>
      <c r="KG124" s="178"/>
      <c r="KH124" s="177">
        <v>160</v>
      </c>
      <c r="KI124" s="591"/>
      <c r="KJ124" s="178"/>
      <c r="KK124" s="177">
        <v>160</v>
      </c>
      <c r="KL124" s="591"/>
      <c r="KM124" s="178"/>
      <c r="KN124" s="177">
        <v>160</v>
      </c>
      <c r="KO124" s="591"/>
      <c r="KP124" s="178"/>
      <c r="KQ124" s="282">
        <f t="shared" si="107"/>
        <v>0</v>
      </c>
      <c r="KR124" s="283">
        <f t="shared" si="108"/>
        <v>0</v>
      </c>
      <c r="KS124" s="284">
        <f t="shared" si="109"/>
        <v>0</v>
      </c>
      <c r="KT124" s="285">
        <f t="shared" si="110"/>
        <v>0</v>
      </c>
      <c r="KU124" s="1"/>
      <c r="KV124" s="1"/>
      <c r="KW124" s="589" t="s">
        <v>300</v>
      </c>
      <c r="KX124" s="595">
        <v>160</v>
      </c>
      <c r="KY124" s="591"/>
      <c r="KZ124" s="178"/>
      <c r="LA124" s="282">
        <f t="shared" si="111"/>
        <v>0</v>
      </c>
      <c r="LB124" s="285">
        <f t="shared" si="117"/>
        <v>0</v>
      </c>
      <c r="LC124" s="284">
        <f t="shared" si="112"/>
        <v>0</v>
      </c>
      <c r="LD124" s="285">
        <f t="shared" si="118"/>
        <v>0</v>
      </c>
      <c r="LE124" s="592"/>
      <c r="LF124" s="1"/>
      <c r="LG124" s="1"/>
      <c r="LH124" s="278">
        <f t="shared" si="119"/>
        <v>0</v>
      </c>
      <c r="LI124" s="279">
        <f t="shared" si="120"/>
        <v>0</v>
      </c>
      <c r="LJ124" s="284">
        <f t="shared" si="121"/>
        <v>0</v>
      </c>
      <c r="LK124" s="285">
        <f t="shared" si="122"/>
        <v>0</v>
      </c>
      <c r="LL124" s="280">
        <f t="shared" si="123"/>
        <v>0</v>
      </c>
      <c r="LM124" s="281">
        <f t="shared" si="124"/>
        <v>0</v>
      </c>
      <c r="LN124" s="284">
        <f t="shared" si="125"/>
        <v>0</v>
      </c>
      <c r="LO124" s="283">
        <f t="shared" si="126"/>
        <v>0</v>
      </c>
      <c r="LP124" s="420">
        <f t="shared" si="113"/>
        <v>0</v>
      </c>
      <c r="LQ124" s="382">
        <f t="shared" si="114"/>
        <v>0</v>
      </c>
      <c r="LR124" s="423" t="s">
        <v>343</v>
      </c>
      <c r="LS124" s="387" t="s">
        <v>343</v>
      </c>
      <c r="LT124" s="420">
        <f t="shared" si="115"/>
        <v>0</v>
      </c>
      <c r="LU124" s="382">
        <f t="shared" si="116"/>
        <v>0</v>
      </c>
      <c r="LX124" s="1"/>
    </row>
    <row r="125" spans="2:336" s="26" customFormat="1" ht="16.5" customHeight="1" x14ac:dyDescent="0.25">
      <c r="B125" s="121" t="s">
        <v>273</v>
      </c>
      <c r="C125" s="1064"/>
      <c r="D125" s="1065"/>
      <c r="E125" s="327"/>
      <c r="F125" s="328"/>
      <c r="G125" s="329"/>
      <c r="H125" s="125"/>
      <c r="I125" s="115">
        <f>INT(ROUND(F125,2)*(IF(RIGHT(G125,1)="*",data!$J$3*H125+(IF(H125&gt;0, data!$K$3,0)),(IF(G125&gt;0,data!$J$3*RIGHT(G125,5)+data!$K$3,0)))))</f>
        <v>0</v>
      </c>
      <c r="J125" s="115">
        <f t="shared" si="132"/>
        <v>0</v>
      </c>
      <c r="K125" s="323"/>
      <c r="L125" s="322"/>
      <c r="M125" s="115">
        <f>INT(ROUND(F125,2)*(IF(J125&gt;0,(IF(K125="ano",data!$J$6,0)),0)))</f>
        <v>0</v>
      </c>
      <c r="N125" s="117">
        <f t="shared" si="129"/>
        <v>0</v>
      </c>
      <c r="O125" s="126">
        <f t="shared" si="130"/>
        <v>0</v>
      </c>
      <c r="Q125" s="119" t="str">
        <f t="shared" si="127"/>
        <v/>
      </c>
      <c r="R125" s="120" t="s">
        <v>343</v>
      </c>
      <c r="S125" s="391" t="str">
        <f t="shared" si="128"/>
        <v/>
      </c>
      <c r="T125" s="26">
        <f t="shared" si="131"/>
        <v>0</v>
      </c>
      <c r="U125" s="26">
        <f t="shared" si="133"/>
        <v>0</v>
      </c>
      <c r="V125" s="26">
        <f>IF(OR(G125=data!$I$18,G125=data!$I$19,G125=data!$I$20,G125=data!$I$21,G125=data!$I$22,G125=data!$I$23,G125=data!$I$24,G125=data!$I$25,G125=data!$I$26,G125=data!$I$27,G125=data!$I$28,G125=data!$I$29,G125=data!$I$30,G125=data!$I$31,G125=data!$I$32,G125=data!$I$33,G125=data!$I$34,G125=data!$I$35,G125=data!$I$36,G125=data!$I$37,G125=data!$I$38,G125=data!$I$39,G125=data!$I$40,G125=data!$I$41,G125=data!$I$42,G125=data!$I$43,G125=data!$I$44),1,0)</f>
        <v>0</v>
      </c>
      <c r="X125" s="179" t="s">
        <v>300</v>
      </c>
      <c r="Y125" s="10"/>
      <c r="Z125" s="10"/>
      <c r="AA125" s="171">
        <v>160</v>
      </c>
      <c r="AB125" s="336"/>
      <c r="AC125" s="227"/>
      <c r="AD125" s="171">
        <v>160</v>
      </c>
      <c r="AE125" s="336"/>
      <c r="AF125" s="227"/>
      <c r="AG125" s="171">
        <v>160</v>
      </c>
      <c r="AH125" s="336"/>
      <c r="AI125" s="227"/>
      <c r="AJ125" s="171">
        <v>160</v>
      </c>
      <c r="AK125" s="336"/>
      <c r="AL125" s="227"/>
      <c r="AM125" s="171">
        <v>160</v>
      </c>
      <c r="AN125" s="336"/>
      <c r="AO125" s="227"/>
      <c r="AP125" s="171">
        <v>160</v>
      </c>
      <c r="AQ125" s="336"/>
      <c r="AR125" s="227"/>
      <c r="AS125" s="171">
        <v>160</v>
      </c>
      <c r="AT125" s="336"/>
      <c r="AU125" s="227"/>
      <c r="AV125" s="171">
        <v>160</v>
      </c>
      <c r="AW125" s="336"/>
      <c r="AX125" s="227"/>
      <c r="AY125" s="171">
        <v>160</v>
      </c>
      <c r="AZ125" s="336"/>
      <c r="BA125" s="227"/>
      <c r="BB125" s="171">
        <v>160</v>
      </c>
      <c r="BC125" s="336"/>
      <c r="BD125" s="227"/>
      <c r="BE125" s="171">
        <v>160</v>
      </c>
      <c r="BF125" s="336"/>
      <c r="BG125" s="227"/>
      <c r="BH125" s="171">
        <v>160</v>
      </c>
      <c r="BI125" s="336"/>
      <c r="BJ125" s="227"/>
      <c r="BK125" s="374">
        <f t="shared" si="75"/>
        <v>0</v>
      </c>
      <c r="BL125" s="285">
        <f t="shared" si="76"/>
        <v>0</v>
      </c>
      <c r="BM125" s="284">
        <f t="shared" si="77"/>
        <v>0</v>
      </c>
      <c r="BN125" s="285">
        <f t="shared" si="78"/>
        <v>0</v>
      </c>
      <c r="BO125" s="1"/>
      <c r="BP125" s="1"/>
      <c r="BQ125" s="167">
        <v>160</v>
      </c>
      <c r="BR125" s="335"/>
      <c r="BS125" s="180"/>
      <c r="BT125" s="167">
        <v>160</v>
      </c>
      <c r="BU125" s="335"/>
      <c r="BV125" s="180"/>
      <c r="BW125" s="167">
        <v>160</v>
      </c>
      <c r="BX125" s="335"/>
      <c r="BY125" s="180"/>
      <c r="BZ125" s="167">
        <v>160</v>
      </c>
      <c r="CA125" s="335"/>
      <c r="CB125" s="180"/>
      <c r="CC125" s="167">
        <v>160</v>
      </c>
      <c r="CD125" s="335"/>
      <c r="CE125" s="180"/>
      <c r="CF125" s="167">
        <v>160</v>
      </c>
      <c r="CG125" s="335"/>
      <c r="CH125" s="180"/>
      <c r="CI125" s="167">
        <v>160</v>
      </c>
      <c r="CJ125" s="335"/>
      <c r="CK125" s="180"/>
      <c r="CL125" s="167">
        <v>160</v>
      </c>
      <c r="CM125" s="335"/>
      <c r="CN125" s="180"/>
      <c r="CO125" s="282">
        <f t="shared" si="79"/>
        <v>0</v>
      </c>
      <c r="CP125" s="283">
        <f t="shared" si="80"/>
        <v>0</v>
      </c>
      <c r="CQ125" s="284">
        <f t="shared" si="81"/>
        <v>0</v>
      </c>
      <c r="CR125" s="285">
        <f t="shared" si="82"/>
        <v>0</v>
      </c>
      <c r="CS125" s="1"/>
      <c r="CT125" s="1"/>
      <c r="CU125" s="167">
        <v>160</v>
      </c>
      <c r="CV125" s="335"/>
      <c r="CW125" s="180"/>
      <c r="CX125" s="167">
        <v>160</v>
      </c>
      <c r="CY125" s="335"/>
      <c r="CZ125" s="180"/>
      <c r="DA125" s="167">
        <v>160</v>
      </c>
      <c r="DB125" s="335"/>
      <c r="DC125" s="180"/>
      <c r="DD125" s="167">
        <v>160</v>
      </c>
      <c r="DE125" s="335"/>
      <c r="DF125" s="180"/>
      <c r="DG125" s="167">
        <v>160</v>
      </c>
      <c r="DH125" s="335"/>
      <c r="DI125" s="180"/>
      <c r="DJ125" s="167">
        <v>160</v>
      </c>
      <c r="DK125" s="335"/>
      <c r="DL125" s="180"/>
      <c r="DM125" s="167">
        <v>160</v>
      </c>
      <c r="DN125" s="335"/>
      <c r="DO125" s="180"/>
      <c r="DP125" s="167">
        <v>160</v>
      </c>
      <c r="DQ125" s="335"/>
      <c r="DR125" s="180"/>
      <c r="DS125" s="282">
        <f t="shared" si="83"/>
        <v>0</v>
      </c>
      <c r="DT125" s="283">
        <f t="shared" si="84"/>
        <v>0</v>
      </c>
      <c r="DU125" s="284">
        <f t="shared" si="85"/>
        <v>0</v>
      </c>
      <c r="DV125" s="285">
        <f t="shared" si="86"/>
        <v>0</v>
      </c>
      <c r="DW125" s="1"/>
      <c r="DX125" s="1"/>
      <c r="DY125" s="167">
        <v>160</v>
      </c>
      <c r="DZ125" s="335"/>
      <c r="EA125" s="180"/>
      <c r="EB125" s="167">
        <v>160</v>
      </c>
      <c r="EC125" s="335"/>
      <c r="ED125" s="180"/>
      <c r="EE125" s="167">
        <v>160</v>
      </c>
      <c r="EF125" s="335"/>
      <c r="EG125" s="180"/>
      <c r="EH125" s="167">
        <v>160</v>
      </c>
      <c r="EI125" s="335"/>
      <c r="EJ125" s="180"/>
      <c r="EK125" s="167">
        <v>160</v>
      </c>
      <c r="EL125" s="335"/>
      <c r="EM125" s="180"/>
      <c r="EN125" s="167">
        <v>160</v>
      </c>
      <c r="EO125" s="335"/>
      <c r="EP125" s="180"/>
      <c r="EQ125" s="167">
        <v>160</v>
      </c>
      <c r="ER125" s="335"/>
      <c r="ES125" s="180"/>
      <c r="ET125" s="167">
        <v>160</v>
      </c>
      <c r="EU125" s="335"/>
      <c r="EV125" s="180"/>
      <c r="EW125" s="282">
        <f t="shared" si="87"/>
        <v>0</v>
      </c>
      <c r="EX125" s="283">
        <f t="shared" si="88"/>
        <v>0</v>
      </c>
      <c r="EY125" s="284">
        <f t="shared" si="89"/>
        <v>0</v>
      </c>
      <c r="EZ125" s="285">
        <f t="shared" si="90"/>
        <v>0</v>
      </c>
      <c r="FA125" s="1"/>
      <c r="FB125" s="1"/>
      <c r="FC125" s="167">
        <v>160</v>
      </c>
      <c r="FD125" s="335"/>
      <c r="FE125" s="180"/>
      <c r="FF125" s="167">
        <v>160</v>
      </c>
      <c r="FG125" s="335"/>
      <c r="FH125" s="180"/>
      <c r="FI125" s="167">
        <v>160</v>
      </c>
      <c r="FJ125" s="335"/>
      <c r="FK125" s="180"/>
      <c r="FL125" s="167">
        <v>160</v>
      </c>
      <c r="FM125" s="335"/>
      <c r="FN125" s="180"/>
      <c r="FO125" s="167">
        <v>160</v>
      </c>
      <c r="FP125" s="335"/>
      <c r="FQ125" s="180"/>
      <c r="FR125" s="167">
        <v>160</v>
      </c>
      <c r="FS125" s="335"/>
      <c r="FT125" s="180"/>
      <c r="FU125" s="167">
        <v>160</v>
      </c>
      <c r="FV125" s="335"/>
      <c r="FW125" s="180"/>
      <c r="FX125" s="167">
        <v>160</v>
      </c>
      <c r="FY125" s="335"/>
      <c r="FZ125" s="180"/>
      <c r="GA125" s="282">
        <f t="shared" si="91"/>
        <v>0</v>
      </c>
      <c r="GB125" s="283">
        <f t="shared" si="92"/>
        <v>0</v>
      </c>
      <c r="GC125" s="284">
        <f t="shared" si="93"/>
        <v>0</v>
      </c>
      <c r="GD125" s="285">
        <f t="shared" si="94"/>
        <v>0</v>
      </c>
      <c r="GE125" s="1"/>
      <c r="GF125" s="1"/>
      <c r="GG125" s="167">
        <v>160</v>
      </c>
      <c r="GH125" s="335"/>
      <c r="GI125" s="180"/>
      <c r="GJ125" s="167">
        <v>160</v>
      </c>
      <c r="GK125" s="335"/>
      <c r="GL125" s="180"/>
      <c r="GM125" s="167">
        <v>160</v>
      </c>
      <c r="GN125" s="335"/>
      <c r="GO125" s="180"/>
      <c r="GP125" s="167">
        <v>160</v>
      </c>
      <c r="GQ125" s="335"/>
      <c r="GR125" s="180"/>
      <c r="GS125" s="167">
        <v>160</v>
      </c>
      <c r="GT125" s="335"/>
      <c r="GU125" s="180"/>
      <c r="GV125" s="167">
        <v>160</v>
      </c>
      <c r="GW125" s="335"/>
      <c r="GX125" s="180"/>
      <c r="GY125" s="167">
        <v>160</v>
      </c>
      <c r="GZ125" s="335"/>
      <c r="HA125" s="180"/>
      <c r="HB125" s="167">
        <v>160</v>
      </c>
      <c r="HC125" s="335"/>
      <c r="HD125" s="180"/>
      <c r="HE125" s="282">
        <f t="shared" si="95"/>
        <v>0</v>
      </c>
      <c r="HF125" s="283">
        <f t="shared" si="96"/>
        <v>0</v>
      </c>
      <c r="HG125" s="284">
        <f t="shared" si="97"/>
        <v>0</v>
      </c>
      <c r="HH125" s="285">
        <f t="shared" si="98"/>
        <v>0</v>
      </c>
      <c r="HI125" s="1"/>
      <c r="HJ125" s="1"/>
      <c r="HK125" s="167">
        <v>160</v>
      </c>
      <c r="HL125" s="335"/>
      <c r="HM125" s="180"/>
      <c r="HN125" s="167">
        <v>160</v>
      </c>
      <c r="HO125" s="335"/>
      <c r="HP125" s="180"/>
      <c r="HQ125" s="167">
        <v>160</v>
      </c>
      <c r="HR125" s="335"/>
      <c r="HS125" s="180"/>
      <c r="HT125" s="167">
        <v>160</v>
      </c>
      <c r="HU125" s="335"/>
      <c r="HV125" s="180"/>
      <c r="HW125" s="167">
        <v>160</v>
      </c>
      <c r="HX125" s="335"/>
      <c r="HY125" s="180"/>
      <c r="HZ125" s="167">
        <v>160</v>
      </c>
      <c r="IA125" s="335"/>
      <c r="IB125" s="180"/>
      <c r="IC125" s="167">
        <v>160</v>
      </c>
      <c r="ID125" s="335"/>
      <c r="IE125" s="180"/>
      <c r="IF125" s="167">
        <v>160</v>
      </c>
      <c r="IG125" s="335"/>
      <c r="IH125" s="180"/>
      <c r="II125" s="282">
        <f t="shared" si="99"/>
        <v>0</v>
      </c>
      <c r="IJ125" s="283">
        <f t="shared" si="100"/>
        <v>0</v>
      </c>
      <c r="IK125" s="284">
        <f t="shared" si="101"/>
        <v>0</v>
      </c>
      <c r="IL125" s="285">
        <f t="shared" si="102"/>
        <v>0</v>
      </c>
      <c r="IM125" s="1"/>
      <c r="IN125" s="1"/>
      <c r="IO125" s="167">
        <v>160</v>
      </c>
      <c r="IP125" s="335"/>
      <c r="IQ125" s="180"/>
      <c r="IR125" s="167">
        <v>160</v>
      </c>
      <c r="IS125" s="335"/>
      <c r="IT125" s="180"/>
      <c r="IU125" s="167">
        <v>160</v>
      </c>
      <c r="IV125" s="335"/>
      <c r="IW125" s="180"/>
      <c r="IX125" s="167">
        <v>160</v>
      </c>
      <c r="IY125" s="335"/>
      <c r="IZ125" s="180"/>
      <c r="JA125" s="167">
        <v>160</v>
      </c>
      <c r="JB125" s="335"/>
      <c r="JC125" s="180"/>
      <c r="JD125" s="167">
        <v>160</v>
      </c>
      <c r="JE125" s="335"/>
      <c r="JF125" s="180"/>
      <c r="JG125" s="167">
        <v>160</v>
      </c>
      <c r="JH125" s="335"/>
      <c r="JI125" s="180"/>
      <c r="JJ125" s="167">
        <v>160</v>
      </c>
      <c r="JK125" s="335"/>
      <c r="JL125" s="180"/>
      <c r="JM125" s="282">
        <f t="shared" si="103"/>
        <v>0</v>
      </c>
      <c r="JN125" s="283">
        <f t="shared" si="104"/>
        <v>0</v>
      </c>
      <c r="JO125" s="284">
        <f t="shared" si="105"/>
        <v>0</v>
      </c>
      <c r="JP125" s="285">
        <f t="shared" si="106"/>
        <v>0</v>
      </c>
      <c r="JQ125" s="1"/>
      <c r="JR125" s="1"/>
      <c r="JS125" s="167">
        <v>160</v>
      </c>
      <c r="JT125" s="335"/>
      <c r="JU125" s="180"/>
      <c r="JV125" s="167">
        <v>160</v>
      </c>
      <c r="JW125" s="335"/>
      <c r="JX125" s="180"/>
      <c r="JY125" s="167">
        <v>160</v>
      </c>
      <c r="JZ125" s="335"/>
      <c r="KA125" s="180"/>
      <c r="KB125" s="167">
        <v>160</v>
      </c>
      <c r="KC125" s="335"/>
      <c r="KD125" s="180"/>
      <c r="KE125" s="167">
        <v>160</v>
      </c>
      <c r="KF125" s="335"/>
      <c r="KG125" s="180"/>
      <c r="KH125" s="167">
        <v>160</v>
      </c>
      <c r="KI125" s="335"/>
      <c r="KJ125" s="180"/>
      <c r="KK125" s="167">
        <v>160</v>
      </c>
      <c r="KL125" s="335"/>
      <c r="KM125" s="180"/>
      <c r="KN125" s="167">
        <v>160</v>
      </c>
      <c r="KO125" s="335"/>
      <c r="KP125" s="180"/>
      <c r="KQ125" s="282">
        <f t="shared" si="107"/>
        <v>0</v>
      </c>
      <c r="KR125" s="283">
        <f t="shared" si="108"/>
        <v>0</v>
      </c>
      <c r="KS125" s="284">
        <f t="shared" si="109"/>
        <v>0</v>
      </c>
      <c r="KT125" s="285">
        <f t="shared" si="110"/>
        <v>0</v>
      </c>
      <c r="KU125" s="1"/>
      <c r="KV125" s="1"/>
      <c r="KW125" s="287" t="s">
        <v>300</v>
      </c>
      <c r="KX125" s="365">
        <v>160</v>
      </c>
      <c r="KY125" s="335"/>
      <c r="KZ125" s="180"/>
      <c r="LA125" s="282">
        <f t="shared" si="111"/>
        <v>0</v>
      </c>
      <c r="LB125" s="285">
        <f t="shared" si="117"/>
        <v>0</v>
      </c>
      <c r="LC125" s="284">
        <f t="shared" si="112"/>
        <v>0</v>
      </c>
      <c r="LD125" s="285">
        <f t="shared" si="118"/>
        <v>0</v>
      </c>
      <c r="LE125" s="297"/>
      <c r="LF125" s="1"/>
      <c r="LG125" s="1"/>
      <c r="LH125" s="278">
        <f t="shared" si="119"/>
        <v>0</v>
      </c>
      <c r="LI125" s="279">
        <f t="shared" si="120"/>
        <v>0</v>
      </c>
      <c r="LJ125" s="284">
        <f t="shared" si="121"/>
        <v>0</v>
      </c>
      <c r="LK125" s="285">
        <f t="shared" si="122"/>
        <v>0</v>
      </c>
      <c r="LL125" s="280">
        <f t="shared" si="123"/>
        <v>0</v>
      </c>
      <c r="LM125" s="281">
        <f t="shared" si="124"/>
        <v>0</v>
      </c>
      <c r="LN125" s="284">
        <f t="shared" si="125"/>
        <v>0</v>
      </c>
      <c r="LO125" s="283">
        <f t="shared" si="126"/>
        <v>0</v>
      </c>
      <c r="LP125" s="420">
        <f t="shared" si="113"/>
        <v>0</v>
      </c>
      <c r="LQ125" s="382">
        <f t="shared" si="114"/>
        <v>0</v>
      </c>
      <c r="LR125" s="423" t="s">
        <v>343</v>
      </c>
      <c r="LS125" s="387" t="s">
        <v>343</v>
      </c>
      <c r="LT125" s="420">
        <f t="shared" si="115"/>
        <v>0</v>
      </c>
      <c r="LU125" s="382">
        <f t="shared" si="116"/>
        <v>0</v>
      </c>
      <c r="LX125" s="1"/>
    </row>
    <row r="126" spans="2:336" s="26" customFormat="1" ht="15" hidden="1" customHeight="1" x14ac:dyDescent="0.25">
      <c r="B126" s="121"/>
      <c r="C126" s="1062"/>
      <c r="D126" s="1063"/>
      <c r="E126" s="610"/>
      <c r="F126" s="611"/>
      <c r="G126" s="612"/>
      <c r="H126" s="122"/>
      <c r="I126" s="115">
        <f>INT(ROUND(F126,2)*(IF(RIGHT(G126,1)="*",data!$J$3*H126+(IF(H126&gt;0, data!$K$3,0)),(IF(G126&gt;0,data!$J$3*RIGHT(G126,5)+data!$K$3,0)))))</f>
        <v>0</v>
      </c>
      <c r="J126" s="115">
        <f t="shared" si="132"/>
        <v>0</v>
      </c>
      <c r="K126" s="554"/>
      <c r="L126" s="553"/>
      <c r="M126" s="115">
        <f>INT(ROUND(F126,2)*(IF(J126&gt;0,(IF(K126="ano",data!$J$6,0)),0)))</f>
        <v>0</v>
      </c>
      <c r="N126" s="117">
        <f t="shared" si="129"/>
        <v>0</v>
      </c>
      <c r="O126" s="126">
        <f t="shared" si="130"/>
        <v>0</v>
      </c>
      <c r="Q126" s="119" t="str">
        <f t="shared" si="127"/>
        <v/>
      </c>
      <c r="R126" s="120" t="s">
        <v>343</v>
      </c>
      <c r="S126" s="391" t="str">
        <f t="shared" si="128"/>
        <v/>
      </c>
      <c r="T126" s="26">
        <f t="shared" si="131"/>
        <v>0</v>
      </c>
      <c r="U126" s="26">
        <f t="shared" si="133"/>
        <v>0</v>
      </c>
      <c r="V126" s="26">
        <f>IF(OR(G126=data!$I$18,G126=data!$I$19,G126=data!$I$20,G126=data!$I$21,G126=data!$I$22,G126=data!$I$23,G126=data!$I$24,G126=data!$I$25,G126=data!$I$26,G126=data!$I$27,G126=data!$I$28,G126=data!$I$29,G126=data!$I$30,G126=data!$I$31,G126=data!$I$32,G126=data!$I$33,G126=data!$I$34,G126=data!$I$35,G126=data!$I$36,G126=data!$I$37,G126=data!$I$38,G126=data!$I$39,G126=data!$I$40,G126=data!$I$41,G126=data!$I$42,G126=data!$I$43,G126=data!$I$44),1,0)</f>
        <v>0</v>
      </c>
      <c r="X126" s="176" t="s">
        <v>300</v>
      </c>
      <c r="Y126" s="10"/>
      <c r="Z126" s="10"/>
      <c r="AA126" s="578">
        <v>160</v>
      </c>
      <c r="AB126" s="579"/>
      <c r="AC126" s="580"/>
      <c r="AD126" s="578">
        <v>160</v>
      </c>
      <c r="AE126" s="579"/>
      <c r="AF126" s="580"/>
      <c r="AG126" s="578">
        <v>160</v>
      </c>
      <c r="AH126" s="579"/>
      <c r="AI126" s="580"/>
      <c r="AJ126" s="578">
        <v>160</v>
      </c>
      <c r="AK126" s="579"/>
      <c r="AL126" s="580"/>
      <c r="AM126" s="578">
        <v>160</v>
      </c>
      <c r="AN126" s="579"/>
      <c r="AO126" s="580"/>
      <c r="AP126" s="578">
        <v>160</v>
      </c>
      <c r="AQ126" s="579"/>
      <c r="AR126" s="580"/>
      <c r="AS126" s="578">
        <v>160</v>
      </c>
      <c r="AT126" s="579"/>
      <c r="AU126" s="580"/>
      <c r="AV126" s="578">
        <v>160</v>
      </c>
      <c r="AW126" s="579"/>
      <c r="AX126" s="580"/>
      <c r="AY126" s="578">
        <v>160</v>
      </c>
      <c r="AZ126" s="579"/>
      <c r="BA126" s="580"/>
      <c r="BB126" s="578">
        <v>160</v>
      </c>
      <c r="BC126" s="579"/>
      <c r="BD126" s="580"/>
      <c r="BE126" s="578">
        <v>160</v>
      </c>
      <c r="BF126" s="579"/>
      <c r="BG126" s="580"/>
      <c r="BH126" s="578">
        <v>160</v>
      </c>
      <c r="BI126" s="579"/>
      <c r="BJ126" s="580"/>
      <c r="BK126" s="374">
        <f t="shared" si="75"/>
        <v>0</v>
      </c>
      <c r="BL126" s="285">
        <f t="shared" si="76"/>
        <v>0</v>
      </c>
      <c r="BM126" s="284">
        <f t="shared" si="77"/>
        <v>0</v>
      </c>
      <c r="BN126" s="285">
        <f t="shared" si="78"/>
        <v>0</v>
      </c>
      <c r="BO126" s="1"/>
      <c r="BP126" s="1"/>
      <c r="BQ126" s="177">
        <v>160</v>
      </c>
      <c r="BR126" s="591"/>
      <c r="BS126" s="178"/>
      <c r="BT126" s="177">
        <v>160</v>
      </c>
      <c r="BU126" s="591"/>
      <c r="BV126" s="178"/>
      <c r="BW126" s="177">
        <v>160</v>
      </c>
      <c r="BX126" s="591"/>
      <c r="BY126" s="178"/>
      <c r="BZ126" s="177">
        <v>160</v>
      </c>
      <c r="CA126" s="591"/>
      <c r="CB126" s="178"/>
      <c r="CC126" s="177">
        <v>160</v>
      </c>
      <c r="CD126" s="591"/>
      <c r="CE126" s="178"/>
      <c r="CF126" s="177">
        <v>160</v>
      </c>
      <c r="CG126" s="591"/>
      <c r="CH126" s="178"/>
      <c r="CI126" s="177">
        <v>160</v>
      </c>
      <c r="CJ126" s="591"/>
      <c r="CK126" s="178"/>
      <c r="CL126" s="177">
        <v>160</v>
      </c>
      <c r="CM126" s="591"/>
      <c r="CN126" s="178"/>
      <c r="CO126" s="282">
        <f t="shared" si="79"/>
        <v>0</v>
      </c>
      <c r="CP126" s="283">
        <f t="shared" si="80"/>
        <v>0</v>
      </c>
      <c r="CQ126" s="284">
        <f t="shared" si="81"/>
        <v>0</v>
      </c>
      <c r="CR126" s="285">
        <f t="shared" si="82"/>
        <v>0</v>
      </c>
      <c r="CS126" s="1"/>
      <c r="CT126" s="1"/>
      <c r="CU126" s="177">
        <v>160</v>
      </c>
      <c r="CV126" s="591"/>
      <c r="CW126" s="178"/>
      <c r="CX126" s="177">
        <v>160</v>
      </c>
      <c r="CY126" s="591"/>
      <c r="CZ126" s="178"/>
      <c r="DA126" s="177">
        <v>160</v>
      </c>
      <c r="DB126" s="591"/>
      <c r="DC126" s="178"/>
      <c r="DD126" s="177">
        <v>160</v>
      </c>
      <c r="DE126" s="591"/>
      <c r="DF126" s="178"/>
      <c r="DG126" s="177">
        <v>160</v>
      </c>
      <c r="DH126" s="591"/>
      <c r="DI126" s="178"/>
      <c r="DJ126" s="177">
        <v>160</v>
      </c>
      <c r="DK126" s="591"/>
      <c r="DL126" s="178"/>
      <c r="DM126" s="177">
        <v>160</v>
      </c>
      <c r="DN126" s="591"/>
      <c r="DO126" s="178"/>
      <c r="DP126" s="177">
        <v>160</v>
      </c>
      <c r="DQ126" s="591"/>
      <c r="DR126" s="178"/>
      <c r="DS126" s="282">
        <f t="shared" si="83"/>
        <v>0</v>
      </c>
      <c r="DT126" s="283">
        <f t="shared" si="84"/>
        <v>0</v>
      </c>
      <c r="DU126" s="284">
        <f t="shared" si="85"/>
        <v>0</v>
      </c>
      <c r="DV126" s="285">
        <f t="shared" si="86"/>
        <v>0</v>
      </c>
      <c r="DW126" s="1"/>
      <c r="DX126" s="1"/>
      <c r="DY126" s="177">
        <v>160</v>
      </c>
      <c r="DZ126" s="591"/>
      <c r="EA126" s="178"/>
      <c r="EB126" s="177">
        <v>160</v>
      </c>
      <c r="EC126" s="591"/>
      <c r="ED126" s="178"/>
      <c r="EE126" s="177">
        <v>160</v>
      </c>
      <c r="EF126" s="591"/>
      <c r="EG126" s="178"/>
      <c r="EH126" s="177">
        <v>160</v>
      </c>
      <c r="EI126" s="591"/>
      <c r="EJ126" s="178"/>
      <c r="EK126" s="177">
        <v>160</v>
      </c>
      <c r="EL126" s="591"/>
      <c r="EM126" s="178"/>
      <c r="EN126" s="177">
        <v>160</v>
      </c>
      <c r="EO126" s="591"/>
      <c r="EP126" s="178"/>
      <c r="EQ126" s="177">
        <v>160</v>
      </c>
      <c r="ER126" s="591"/>
      <c r="ES126" s="178"/>
      <c r="ET126" s="177">
        <v>160</v>
      </c>
      <c r="EU126" s="591"/>
      <c r="EV126" s="178"/>
      <c r="EW126" s="282">
        <f t="shared" si="87"/>
        <v>0</v>
      </c>
      <c r="EX126" s="283">
        <f t="shared" si="88"/>
        <v>0</v>
      </c>
      <c r="EY126" s="284">
        <f t="shared" si="89"/>
        <v>0</v>
      </c>
      <c r="EZ126" s="285">
        <f t="shared" si="90"/>
        <v>0</v>
      </c>
      <c r="FA126" s="1"/>
      <c r="FB126" s="1"/>
      <c r="FC126" s="177">
        <v>160</v>
      </c>
      <c r="FD126" s="591"/>
      <c r="FE126" s="178"/>
      <c r="FF126" s="177">
        <v>160</v>
      </c>
      <c r="FG126" s="591"/>
      <c r="FH126" s="178"/>
      <c r="FI126" s="177">
        <v>160</v>
      </c>
      <c r="FJ126" s="591"/>
      <c r="FK126" s="178"/>
      <c r="FL126" s="177">
        <v>160</v>
      </c>
      <c r="FM126" s="591"/>
      <c r="FN126" s="178"/>
      <c r="FO126" s="177">
        <v>160</v>
      </c>
      <c r="FP126" s="591"/>
      <c r="FQ126" s="178"/>
      <c r="FR126" s="177">
        <v>160</v>
      </c>
      <c r="FS126" s="591"/>
      <c r="FT126" s="178"/>
      <c r="FU126" s="177">
        <v>160</v>
      </c>
      <c r="FV126" s="591"/>
      <c r="FW126" s="178"/>
      <c r="FX126" s="177">
        <v>160</v>
      </c>
      <c r="FY126" s="591"/>
      <c r="FZ126" s="178"/>
      <c r="GA126" s="282">
        <f t="shared" si="91"/>
        <v>0</v>
      </c>
      <c r="GB126" s="283">
        <f t="shared" si="92"/>
        <v>0</v>
      </c>
      <c r="GC126" s="284">
        <f t="shared" si="93"/>
        <v>0</v>
      </c>
      <c r="GD126" s="285">
        <f t="shared" si="94"/>
        <v>0</v>
      </c>
      <c r="GE126" s="1"/>
      <c r="GF126" s="1"/>
      <c r="GG126" s="177">
        <v>160</v>
      </c>
      <c r="GH126" s="591"/>
      <c r="GI126" s="178"/>
      <c r="GJ126" s="177">
        <v>160</v>
      </c>
      <c r="GK126" s="591"/>
      <c r="GL126" s="178"/>
      <c r="GM126" s="177">
        <v>160</v>
      </c>
      <c r="GN126" s="591"/>
      <c r="GO126" s="178"/>
      <c r="GP126" s="177">
        <v>160</v>
      </c>
      <c r="GQ126" s="591"/>
      <c r="GR126" s="178"/>
      <c r="GS126" s="177">
        <v>160</v>
      </c>
      <c r="GT126" s="591"/>
      <c r="GU126" s="178"/>
      <c r="GV126" s="177">
        <v>160</v>
      </c>
      <c r="GW126" s="591"/>
      <c r="GX126" s="178"/>
      <c r="GY126" s="177">
        <v>160</v>
      </c>
      <c r="GZ126" s="591"/>
      <c r="HA126" s="178"/>
      <c r="HB126" s="177">
        <v>160</v>
      </c>
      <c r="HC126" s="591"/>
      <c r="HD126" s="178"/>
      <c r="HE126" s="282">
        <f t="shared" si="95"/>
        <v>0</v>
      </c>
      <c r="HF126" s="283">
        <f t="shared" si="96"/>
        <v>0</v>
      </c>
      <c r="HG126" s="284">
        <f t="shared" si="97"/>
        <v>0</v>
      </c>
      <c r="HH126" s="285">
        <f t="shared" si="98"/>
        <v>0</v>
      </c>
      <c r="HI126" s="1"/>
      <c r="HJ126" s="1"/>
      <c r="HK126" s="177">
        <v>160</v>
      </c>
      <c r="HL126" s="591"/>
      <c r="HM126" s="178"/>
      <c r="HN126" s="177">
        <v>160</v>
      </c>
      <c r="HO126" s="591"/>
      <c r="HP126" s="178"/>
      <c r="HQ126" s="177">
        <v>160</v>
      </c>
      <c r="HR126" s="591"/>
      <c r="HS126" s="178"/>
      <c r="HT126" s="177">
        <v>160</v>
      </c>
      <c r="HU126" s="591"/>
      <c r="HV126" s="178"/>
      <c r="HW126" s="177">
        <v>160</v>
      </c>
      <c r="HX126" s="591"/>
      <c r="HY126" s="178"/>
      <c r="HZ126" s="177">
        <v>160</v>
      </c>
      <c r="IA126" s="591"/>
      <c r="IB126" s="178"/>
      <c r="IC126" s="177">
        <v>160</v>
      </c>
      <c r="ID126" s="591"/>
      <c r="IE126" s="178"/>
      <c r="IF126" s="177">
        <v>160</v>
      </c>
      <c r="IG126" s="591"/>
      <c r="IH126" s="178"/>
      <c r="II126" s="282">
        <f t="shared" si="99"/>
        <v>0</v>
      </c>
      <c r="IJ126" s="283">
        <f t="shared" si="100"/>
        <v>0</v>
      </c>
      <c r="IK126" s="284">
        <f t="shared" si="101"/>
        <v>0</v>
      </c>
      <c r="IL126" s="285">
        <f t="shared" si="102"/>
        <v>0</v>
      </c>
      <c r="IM126" s="1"/>
      <c r="IN126" s="1"/>
      <c r="IO126" s="177">
        <v>160</v>
      </c>
      <c r="IP126" s="591"/>
      <c r="IQ126" s="178"/>
      <c r="IR126" s="177">
        <v>160</v>
      </c>
      <c r="IS126" s="591"/>
      <c r="IT126" s="178"/>
      <c r="IU126" s="177">
        <v>160</v>
      </c>
      <c r="IV126" s="591"/>
      <c r="IW126" s="178"/>
      <c r="IX126" s="177">
        <v>160</v>
      </c>
      <c r="IY126" s="591"/>
      <c r="IZ126" s="178"/>
      <c r="JA126" s="177">
        <v>160</v>
      </c>
      <c r="JB126" s="591"/>
      <c r="JC126" s="178"/>
      <c r="JD126" s="177">
        <v>160</v>
      </c>
      <c r="JE126" s="591"/>
      <c r="JF126" s="178"/>
      <c r="JG126" s="177">
        <v>160</v>
      </c>
      <c r="JH126" s="591"/>
      <c r="JI126" s="178"/>
      <c r="JJ126" s="177">
        <v>160</v>
      </c>
      <c r="JK126" s="591"/>
      <c r="JL126" s="178"/>
      <c r="JM126" s="282">
        <f t="shared" si="103"/>
        <v>0</v>
      </c>
      <c r="JN126" s="283">
        <f t="shared" si="104"/>
        <v>0</v>
      </c>
      <c r="JO126" s="284">
        <f t="shared" si="105"/>
        <v>0</v>
      </c>
      <c r="JP126" s="285">
        <f t="shared" si="106"/>
        <v>0</v>
      </c>
      <c r="JQ126" s="1"/>
      <c r="JR126" s="1"/>
      <c r="JS126" s="177">
        <v>160</v>
      </c>
      <c r="JT126" s="591"/>
      <c r="JU126" s="178"/>
      <c r="JV126" s="177">
        <v>160</v>
      </c>
      <c r="JW126" s="591"/>
      <c r="JX126" s="178"/>
      <c r="JY126" s="177">
        <v>160</v>
      </c>
      <c r="JZ126" s="591"/>
      <c r="KA126" s="178"/>
      <c r="KB126" s="177">
        <v>160</v>
      </c>
      <c r="KC126" s="591"/>
      <c r="KD126" s="178"/>
      <c r="KE126" s="177">
        <v>160</v>
      </c>
      <c r="KF126" s="591"/>
      <c r="KG126" s="178"/>
      <c r="KH126" s="177">
        <v>160</v>
      </c>
      <c r="KI126" s="591"/>
      <c r="KJ126" s="178"/>
      <c r="KK126" s="177">
        <v>160</v>
      </c>
      <c r="KL126" s="591"/>
      <c r="KM126" s="178"/>
      <c r="KN126" s="177">
        <v>160</v>
      </c>
      <c r="KO126" s="591"/>
      <c r="KP126" s="178"/>
      <c r="KQ126" s="282">
        <f t="shared" si="107"/>
        <v>0</v>
      </c>
      <c r="KR126" s="283">
        <f t="shared" si="108"/>
        <v>0</v>
      </c>
      <c r="KS126" s="284">
        <f t="shared" si="109"/>
        <v>0</v>
      </c>
      <c r="KT126" s="285">
        <f t="shared" si="110"/>
        <v>0</v>
      </c>
      <c r="KU126" s="1"/>
      <c r="KV126" s="1"/>
      <c r="KW126" s="589" t="s">
        <v>300</v>
      </c>
      <c r="KX126" s="595">
        <v>160</v>
      </c>
      <c r="KY126" s="591"/>
      <c r="KZ126" s="178"/>
      <c r="LA126" s="282">
        <f t="shared" si="111"/>
        <v>0</v>
      </c>
      <c r="LB126" s="285">
        <f t="shared" si="117"/>
        <v>0</v>
      </c>
      <c r="LC126" s="284">
        <f t="shared" si="112"/>
        <v>0</v>
      </c>
      <c r="LD126" s="285">
        <f t="shared" si="118"/>
        <v>0</v>
      </c>
      <c r="LE126" s="592"/>
      <c r="LF126" s="1"/>
      <c r="LG126" s="1"/>
      <c r="LH126" s="278">
        <f t="shared" si="119"/>
        <v>0</v>
      </c>
      <c r="LI126" s="279">
        <f t="shared" si="120"/>
        <v>0</v>
      </c>
      <c r="LJ126" s="284">
        <f t="shared" si="121"/>
        <v>0</v>
      </c>
      <c r="LK126" s="285">
        <f t="shared" si="122"/>
        <v>0</v>
      </c>
      <c r="LL126" s="280">
        <f t="shared" si="123"/>
        <v>0</v>
      </c>
      <c r="LM126" s="281">
        <f t="shared" si="124"/>
        <v>0</v>
      </c>
      <c r="LN126" s="284">
        <f t="shared" si="125"/>
        <v>0</v>
      </c>
      <c r="LO126" s="283">
        <f t="shared" si="126"/>
        <v>0</v>
      </c>
      <c r="LP126" s="420">
        <f t="shared" si="113"/>
        <v>0</v>
      </c>
      <c r="LQ126" s="382">
        <f t="shared" si="114"/>
        <v>0</v>
      </c>
      <c r="LR126" s="423" t="s">
        <v>343</v>
      </c>
      <c r="LS126" s="387" t="s">
        <v>343</v>
      </c>
      <c r="LT126" s="420">
        <f t="shared" si="115"/>
        <v>0</v>
      </c>
      <c r="LU126" s="382">
        <f t="shared" si="116"/>
        <v>0</v>
      </c>
      <c r="LX126" s="1"/>
    </row>
    <row r="127" spans="2:336" s="26" customFormat="1" ht="16.5" customHeight="1" x14ac:dyDescent="0.25">
      <c r="B127" s="121" t="s">
        <v>344</v>
      </c>
      <c r="C127" s="1064"/>
      <c r="D127" s="1065"/>
      <c r="E127" s="327"/>
      <c r="F127" s="328"/>
      <c r="G127" s="329"/>
      <c r="H127" s="125"/>
      <c r="I127" s="115">
        <f>INT(ROUND(F127,2)*(IF(RIGHT(G127,1)="*",data!$J$3*H127+(IF(H127&gt;0, data!$K$3,0)),(IF(G127&gt;0,data!$J$3*RIGHT(G127,5)+data!$K$3,0)))))</f>
        <v>0</v>
      </c>
      <c r="J127" s="115">
        <f t="shared" si="132"/>
        <v>0</v>
      </c>
      <c r="K127" s="323"/>
      <c r="L127" s="322"/>
      <c r="M127" s="115">
        <f>INT(ROUND(F127,2)*(IF(J127&gt;0,(IF(K127="ano",data!$J$6,0)),0)))</f>
        <v>0</v>
      </c>
      <c r="N127" s="117">
        <f t="shared" si="129"/>
        <v>0</v>
      </c>
      <c r="O127" s="126">
        <f t="shared" si="130"/>
        <v>0</v>
      </c>
      <c r="Q127" s="119" t="str">
        <f t="shared" si="127"/>
        <v/>
      </c>
      <c r="R127" s="120" t="s">
        <v>343</v>
      </c>
      <c r="S127" s="391" t="str">
        <f t="shared" si="128"/>
        <v/>
      </c>
      <c r="T127" s="26">
        <f t="shared" si="131"/>
        <v>0</v>
      </c>
      <c r="U127" s="26">
        <f t="shared" si="133"/>
        <v>0</v>
      </c>
      <c r="V127" s="26">
        <f>IF(OR(G127=data!$I$18,G127=data!$I$19,G127=data!$I$20,G127=data!$I$21,G127=data!$I$22,G127=data!$I$23,G127=data!$I$24,G127=data!$I$25,G127=data!$I$26,G127=data!$I$27,G127=data!$I$28,G127=data!$I$29,G127=data!$I$30,G127=data!$I$31,G127=data!$I$32,G127=data!$I$33,G127=data!$I$34,G127=data!$I$35,G127=data!$I$36,G127=data!$I$37,G127=data!$I$38,G127=data!$I$39,G127=data!$I$40,G127=data!$I$41,G127=data!$I$42,G127=data!$I$43,G127=data!$I$44),1,0)</f>
        <v>0</v>
      </c>
      <c r="X127" s="179" t="s">
        <v>300</v>
      </c>
      <c r="Y127" s="10"/>
      <c r="Z127" s="10"/>
      <c r="AA127" s="171">
        <v>160</v>
      </c>
      <c r="AB127" s="336"/>
      <c r="AC127" s="227"/>
      <c r="AD127" s="171">
        <v>160</v>
      </c>
      <c r="AE127" s="336"/>
      <c r="AF127" s="227"/>
      <c r="AG127" s="171">
        <v>160</v>
      </c>
      <c r="AH127" s="336"/>
      <c r="AI127" s="227"/>
      <c r="AJ127" s="171">
        <v>160</v>
      </c>
      <c r="AK127" s="336"/>
      <c r="AL127" s="227"/>
      <c r="AM127" s="171">
        <v>160</v>
      </c>
      <c r="AN127" s="336"/>
      <c r="AO127" s="227"/>
      <c r="AP127" s="171">
        <v>160</v>
      </c>
      <c r="AQ127" s="336"/>
      <c r="AR127" s="227"/>
      <c r="AS127" s="171">
        <v>160</v>
      </c>
      <c r="AT127" s="336"/>
      <c r="AU127" s="227"/>
      <c r="AV127" s="171">
        <v>160</v>
      </c>
      <c r="AW127" s="336"/>
      <c r="AX127" s="227"/>
      <c r="AY127" s="171">
        <v>160</v>
      </c>
      <c r="AZ127" s="336"/>
      <c r="BA127" s="227"/>
      <c r="BB127" s="171">
        <v>160</v>
      </c>
      <c r="BC127" s="336"/>
      <c r="BD127" s="227"/>
      <c r="BE127" s="171">
        <v>160</v>
      </c>
      <c r="BF127" s="336"/>
      <c r="BG127" s="227"/>
      <c r="BH127" s="171">
        <v>160</v>
      </c>
      <c r="BI127" s="336"/>
      <c r="BJ127" s="227"/>
      <c r="BK127" s="374">
        <f t="shared" si="75"/>
        <v>0</v>
      </c>
      <c r="BL127" s="285">
        <f t="shared" si="76"/>
        <v>0</v>
      </c>
      <c r="BM127" s="284">
        <f t="shared" si="77"/>
        <v>0</v>
      </c>
      <c r="BN127" s="285">
        <f t="shared" si="78"/>
        <v>0</v>
      </c>
      <c r="BO127" s="1"/>
      <c r="BP127" s="1"/>
      <c r="BQ127" s="167">
        <v>160</v>
      </c>
      <c r="BR127" s="335"/>
      <c r="BS127" s="180"/>
      <c r="BT127" s="167">
        <v>160</v>
      </c>
      <c r="BU127" s="335"/>
      <c r="BV127" s="180"/>
      <c r="BW127" s="167">
        <v>160</v>
      </c>
      <c r="BX127" s="335"/>
      <c r="BY127" s="180"/>
      <c r="BZ127" s="167">
        <v>160</v>
      </c>
      <c r="CA127" s="335"/>
      <c r="CB127" s="180"/>
      <c r="CC127" s="167">
        <v>160</v>
      </c>
      <c r="CD127" s="335"/>
      <c r="CE127" s="180"/>
      <c r="CF127" s="167">
        <v>160</v>
      </c>
      <c r="CG127" s="335"/>
      <c r="CH127" s="180"/>
      <c r="CI127" s="167">
        <v>160</v>
      </c>
      <c r="CJ127" s="335"/>
      <c r="CK127" s="180"/>
      <c r="CL127" s="167">
        <v>160</v>
      </c>
      <c r="CM127" s="335"/>
      <c r="CN127" s="180"/>
      <c r="CO127" s="282">
        <f t="shared" si="79"/>
        <v>0</v>
      </c>
      <c r="CP127" s="283">
        <f t="shared" si="80"/>
        <v>0</v>
      </c>
      <c r="CQ127" s="284">
        <f t="shared" si="81"/>
        <v>0</v>
      </c>
      <c r="CR127" s="285">
        <f t="shared" si="82"/>
        <v>0</v>
      </c>
      <c r="CS127" s="1"/>
      <c r="CT127" s="1"/>
      <c r="CU127" s="167">
        <v>160</v>
      </c>
      <c r="CV127" s="335"/>
      <c r="CW127" s="180"/>
      <c r="CX127" s="167">
        <v>160</v>
      </c>
      <c r="CY127" s="335"/>
      <c r="CZ127" s="180"/>
      <c r="DA127" s="167">
        <v>160</v>
      </c>
      <c r="DB127" s="335"/>
      <c r="DC127" s="180"/>
      <c r="DD127" s="167">
        <v>160</v>
      </c>
      <c r="DE127" s="335"/>
      <c r="DF127" s="180"/>
      <c r="DG127" s="167">
        <v>160</v>
      </c>
      <c r="DH127" s="335"/>
      <c r="DI127" s="180"/>
      <c r="DJ127" s="167">
        <v>160</v>
      </c>
      <c r="DK127" s="335"/>
      <c r="DL127" s="180"/>
      <c r="DM127" s="167">
        <v>160</v>
      </c>
      <c r="DN127" s="335"/>
      <c r="DO127" s="180"/>
      <c r="DP127" s="167">
        <v>160</v>
      </c>
      <c r="DQ127" s="335"/>
      <c r="DR127" s="180"/>
      <c r="DS127" s="282">
        <f t="shared" si="83"/>
        <v>0</v>
      </c>
      <c r="DT127" s="283">
        <f t="shared" si="84"/>
        <v>0</v>
      </c>
      <c r="DU127" s="284">
        <f t="shared" si="85"/>
        <v>0</v>
      </c>
      <c r="DV127" s="285">
        <f t="shared" si="86"/>
        <v>0</v>
      </c>
      <c r="DW127" s="1"/>
      <c r="DX127" s="1"/>
      <c r="DY127" s="167">
        <v>160</v>
      </c>
      <c r="DZ127" s="335"/>
      <c r="EA127" s="180"/>
      <c r="EB127" s="167">
        <v>160</v>
      </c>
      <c r="EC127" s="335"/>
      <c r="ED127" s="180"/>
      <c r="EE127" s="167">
        <v>160</v>
      </c>
      <c r="EF127" s="335"/>
      <c r="EG127" s="180"/>
      <c r="EH127" s="167">
        <v>160</v>
      </c>
      <c r="EI127" s="335"/>
      <c r="EJ127" s="180"/>
      <c r="EK127" s="167">
        <v>160</v>
      </c>
      <c r="EL127" s="335"/>
      <c r="EM127" s="180"/>
      <c r="EN127" s="167">
        <v>160</v>
      </c>
      <c r="EO127" s="335"/>
      <c r="EP127" s="180"/>
      <c r="EQ127" s="167">
        <v>160</v>
      </c>
      <c r="ER127" s="335"/>
      <c r="ES127" s="180"/>
      <c r="ET127" s="167">
        <v>160</v>
      </c>
      <c r="EU127" s="335"/>
      <c r="EV127" s="180"/>
      <c r="EW127" s="282">
        <f t="shared" si="87"/>
        <v>0</v>
      </c>
      <c r="EX127" s="283">
        <f t="shared" si="88"/>
        <v>0</v>
      </c>
      <c r="EY127" s="284">
        <f t="shared" si="89"/>
        <v>0</v>
      </c>
      <c r="EZ127" s="285">
        <f t="shared" si="90"/>
        <v>0</v>
      </c>
      <c r="FA127" s="1"/>
      <c r="FB127" s="1"/>
      <c r="FC127" s="167">
        <v>160</v>
      </c>
      <c r="FD127" s="335"/>
      <c r="FE127" s="180"/>
      <c r="FF127" s="167">
        <v>160</v>
      </c>
      <c r="FG127" s="335"/>
      <c r="FH127" s="180"/>
      <c r="FI127" s="167">
        <v>160</v>
      </c>
      <c r="FJ127" s="335"/>
      <c r="FK127" s="180"/>
      <c r="FL127" s="167">
        <v>160</v>
      </c>
      <c r="FM127" s="335"/>
      <c r="FN127" s="180"/>
      <c r="FO127" s="167">
        <v>160</v>
      </c>
      <c r="FP127" s="335"/>
      <c r="FQ127" s="180"/>
      <c r="FR127" s="167">
        <v>160</v>
      </c>
      <c r="FS127" s="335"/>
      <c r="FT127" s="180"/>
      <c r="FU127" s="167">
        <v>160</v>
      </c>
      <c r="FV127" s="335"/>
      <c r="FW127" s="180"/>
      <c r="FX127" s="167">
        <v>160</v>
      </c>
      <c r="FY127" s="335"/>
      <c r="FZ127" s="180"/>
      <c r="GA127" s="282">
        <f t="shared" si="91"/>
        <v>0</v>
      </c>
      <c r="GB127" s="283">
        <f t="shared" si="92"/>
        <v>0</v>
      </c>
      <c r="GC127" s="284">
        <f t="shared" si="93"/>
        <v>0</v>
      </c>
      <c r="GD127" s="285">
        <f t="shared" si="94"/>
        <v>0</v>
      </c>
      <c r="GE127" s="1"/>
      <c r="GF127" s="1"/>
      <c r="GG127" s="167">
        <v>160</v>
      </c>
      <c r="GH127" s="335"/>
      <c r="GI127" s="180"/>
      <c r="GJ127" s="167">
        <v>160</v>
      </c>
      <c r="GK127" s="335"/>
      <c r="GL127" s="180"/>
      <c r="GM127" s="167">
        <v>160</v>
      </c>
      <c r="GN127" s="335"/>
      <c r="GO127" s="180"/>
      <c r="GP127" s="167">
        <v>160</v>
      </c>
      <c r="GQ127" s="335"/>
      <c r="GR127" s="180"/>
      <c r="GS127" s="167">
        <v>160</v>
      </c>
      <c r="GT127" s="335"/>
      <c r="GU127" s="180"/>
      <c r="GV127" s="167">
        <v>160</v>
      </c>
      <c r="GW127" s="335"/>
      <c r="GX127" s="180"/>
      <c r="GY127" s="167">
        <v>160</v>
      </c>
      <c r="GZ127" s="335"/>
      <c r="HA127" s="180"/>
      <c r="HB127" s="167">
        <v>160</v>
      </c>
      <c r="HC127" s="335"/>
      <c r="HD127" s="180"/>
      <c r="HE127" s="282">
        <f t="shared" si="95"/>
        <v>0</v>
      </c>
      <c r="HF127" s="283">
        <f t="shared" si="96"/>
        <v>0</v>
      </c>
      <c r="HG127" s="284">
        <f t="shared" si="97"/>
        <v>0</v>
      </c>
      <c r="HH127" s="285">
        <f t="shared" si="98"/>
        <v>0</v>
      </c>
      <c r="HI127" s="1"/>
      <c r="HJ127" s="1"/>
      <c r="HK127" s="167">
        <v>160</v>
      </c>
      <c r="HL127" s="335"/>
      <c r="HM127" s="180"/>
      <c r="HN127" s="167">
        <v>160</v>
      </c>
      <c r="HO127" s="335"/>
      <c r="HP127" s="180"/>
      <c r="HQ127" s="167">
        <v>160</v>
      </c>
      <c r="HR127" s="335"/>
      <c r="HS127" s="180"/>
      <c r="HT127" s="167">
        <v>160</v>
      </c>
      <c r="HU127" s="335"/>
      <c r="HV127" s="180"/>
      <c r="HW127" s="167">
        <v>160</v>
      </c>
      <c r="HX127" s="335"/>
      <c r="HY127" s="180"/>
      <c r="HZ127" s="167">
        <v>160</v>
      </c>
      <c r="IA127" s="335"/>
      <c r="IB127" s="180"/>
      <c r="IC127" s="167">
        <v>160</v>
      </c>
      <c r="ID127" s="335"/>
      <c r="IE127" s="180"/>
      <c r="IF127" s="167">
        <v>160</v>
      </c>
      <c r="IG127" s="335"/>
      <c r="IH127" s="180"/>
      <c r="II127" s="282">
        <f t="shared" si="99"/>
        <v>0</v>
      </c>
      <c r="IJ127" s="283">
        <f t="shared" si="100"/>
        <v>0</v>
      </c>
      <c r="IK127" s="284">
        <f t="shared" si="101"/>
        <v>0</v>
      </c>
      <c r="IL127" s="285">
        <f t="shared" si="102"/>
        <v>0</v>
      </c>
      <c r="IM127" s="1"/>
      <c r="IN127" s="1"/>
      <c r="IO127" s="167">
        <v>160</v>
      </c>
      <c r="IP127" s="335"/>
      <c r="IQ127" s="180"/>
      <c r="IR127" s="167">
        <v>160</v>
      </c>
      <c r="IS127" s="335"/>
      <c r="IT127" s="180"/>
      <c r="IU127" s="167">
        <v>160</v>
      </c>
      <c r="IV127" s="335"/>
      <c r="IW127" s="180"/>
      <c r="IX127" s="167">
        <v>160</v>
      </c>
      <c r="IY127" s="335"/>
      <c r="IZ127" s="180"/>
      <c r="JA127" s="167">
        <v>160</v>
      </c>
      <c r="JB127" s="335"/>
      <c r="JC127" s="180"/>
      <c r="JD127" s="167">
        <v>160</v>
      </c>
      <c r="JE127" s="335"/>
      <c r="JF127" s="180"/>
      <c r="JG127" s="167">
        <v>160</v>
      </c>
      <c r="JH127" s="335"/>
      <c r="JI127" s="180"/>
      <c r="JJ127" s="167">
        <v>160</v>
      </c>
      <c r="JK127" s="335"/>
      <c r="JL127" s="180"/>
      <c r="JM127" s="282">
        <f t="shared" si="103"/>
        <v>0</v>
      </c>
      <c r="JN127" s="283">
        <f t="shared" si="104"/>
        <v>0</v>
      </c>
      <c r="JO127" s="284">
        <f t="shared" si="105"/>
        <v>0</v>
      </c>
      <c r="JP127" s="285">
        <f t="shared" si="106"/>
        <v>0</v>
      </c>
      <c r="JQ127" s="1"/>
      <c r="JR127" s="1"/>
      <c r="JS127" s="167">
        <v>160</v>
      </c>
      <c r="JT127" s="335"/>
      <c r="JU127" s="180"/>
      <c r="JV127" s="167">
        <v>160</v>
      </c>
      <c r="JW127" s="335"/>
      <c r="JX127" s="180"/>
      <c r="JY127" s="167">
        <v>160</v>
      </c>
      <c r="JZ127" s="335"/>
      <c r="KA127" s="180"/>
      <c r="KB127" s="167">
        <v>160</v>
      </c>
      <c r="KC127" s="335"/>
      <c r="KD127" s="180"/>
      <c r="KE127" s="167">
        <v>160</v>
      </c>
      <c r="KF127" s="335"/>
      <c r="KG127" s="180"/>
      <c r="KH127" s="167">
        <v>160</v>
      </c>
      <c r="KI127" s="335"/>
      <c r="KJ127" s="180"/>
      <c r="KK127" s="167">
        <v>160</v>
      </c>
      <c r="KL127" s="335"/>
      <c r="KM127" s="180"/>
      <c r="KN127" s="167">
        <v>160</v>
      </c>
      <c r="KO127" s="335"/>
      <c r="KP127" s="180"/>
      <c r="KQ127" s="282">
        <f t="shared" si="107"/>
        <v>0</v>
      </c>
      <c r="KR127" s="283">
        <f t="shared" si="108"/>
        <v>0</v>
      </c>
      <c r="KS127" s="284">
        <f t="shared" si="109"/>
        <v>0</v>
      </c>
      <c r="KT127" s="285">
        <f t="shared" si="110"/>
        <v>0</v>
      </c>
      <c r="KU127" s="1"/>
      <c r="KV127" s="1"/>
      <c r="KW127" s="287" t="s">
        <v>300</v>
      </c>
      <c r="KX127" s="365">
        <v>160</v>
      </c>
      <c r="KY127" s="335"/>
      <c r="KZ127" s="180"/>
      <c r="LA127" s="282">
        <f t="shared" si="111"/>
        <v>0</v>
      </c>
      <c r="LB127" s="285">
        <f t="shared" si="117"/>
        <v>0</v>
      </c>
      <c r="LC127" s="284">
        <f t="shared" si="112"/>
        <v>0</v>
      </c>
      <c r="LD127" s="285">
        <f t="shared" si="118"/>
        <v>0</v>
      </c>
      <c r="LE127" s="297"/>
      <c r="LF127" s="1"/>
      <c r="LG127" s="1"/>
      <c r="LH127" s="278">
        <f t="shared" si="119"/>
        <v>0</v>
      </c>
      <c r="LI127" s="279">
        <f t="shared" si="120"/>
        <v>0</v>
      </c>
      <c r="LJ127" s="284">
        <f t="shared" si="121"/>
        <v>0</v>
      </c>
      <c r="LK127" s="285">
        <f t="shared" si="122"/>
        <v>0</v>
      </c>
      <c r="LL127" s="280">
        <f t="shared" si="123"/>
        <v>0</v>
      </c>
      <c r="LM127" s="281">
        <f t="shared" si="124"/>
        <v>0</v>
      </c>
      <c r="LN127" s="284">
        <f t="shared" si="125"/>
        <v>0</v>
      </c>
      <c r="LO127" s="283">
        <f t="shared" si="126"/>
        <v>0</v>
      </c>
      <c r="LP127" s="420">
        <f t="shared" si="113"/>
        <v>0</v>
      </c>
      <c r="LQ127" s="382">
        <f t="shared" si="114"/>
        <v>0</v>
      </c>
      <c r="LR127" s="423" t="s">
        <v>343</v>
      </c>
      <c r="LS127" s="387" t="s">
        <v>343</v>
      </c>
      <c r="LT127" s="420">
        <f t="shared" si="115"/>
        <v>0</v>
      </c>
      <c r="LU127" s="382">
        <f t="shared" si="116"/>
        <v>0</v>
      </c>
      <c r="LX127" s="1"/>
    </row>
    <row r="128" spans="2:336" s="26" customFormat="1" ht="15" hidden="1" customHeight="1" x14ac:dyDescent="0.25">
      <c r="B128" s="121"/>
      <c r="C128" s="1062"/>
      <c r="D128" s="1063"/>
      <c r="E128" s="610"/>
      <c r="F128" s="611"/>
      <c r="G128" s="612"/>
      <c r="H128" s="122"/>
      <c r="I128" s="115">
        <f>INT(ROUND(F128,2)*(IF(RIGHT(G128,1)="*",data!$J$3*H128+(IF(H128&gt;0, data!$K$3,0)),(IF(G128&gt;0,data!$J$3*RIGHT(G128,5)+data!$K$3,0)))))</f>
        <v>0</v>
      </c>
      <c r="J128" s="115">
        <f t="shared" si="132"/>
        <v>0</v>
      </c>
      <c r="K128" s="554"/>
      <c r="L128" s="553"/>
      <c r="M128" s="115">
        <f>INT(ROUND(F128,2)*(IF(J128&gt;0,(IF(K128="ano",data!$J$6,0)),0)))</f>
        <v>0</v>
      </c>
      <c r="N128" s="117">
        <f t="shared" si="129"/>
        <v>0</v>
      </c>
      <c r="O128" s="126">
        <f t="shared" si="130"/>
        <v>0</v>
      </c>
      <c r="Q128" s="119" t="str">
        <f t="shared" si="127"/>
        <v/>
      </c>
      <c r="R128" s="120" t="s">
        <v>343</v>
      </c>
      <c r="S128" s="391" t="str">
        <f t="shared" si="128"/>
        <v/>
      </c>
      <c r="T128" s="26">
        <f t="shared" si="131"/>
        <v>0</v>
      </c>
      <c r="U128" s="26">
        <f t="shared" si="133"/>
        <v>0</v>
      </c>
      <c r="V128" s="26">
        <f>IF(OR(G128=data!$I$18,G128=data!$I$19,G128=data!$I$20,G128=data!$I$21,G128=data!$I$22,G128=data!$I$23,G128=data!$I$24,G128=data!$I$25,G128=data!$I$26,G128=data!$I$27,G128=data!$I$28,G128=data!$I$29,G128=data!$I$30,G128=data!$I$31,G128=data!$I$32,G128=data!$I$33,G128=data!$I$34,G128=data!$I$35,G128=data!$I$36,G128=data!$I$37,G128=data!$I$38,G128=data!$I$39,G128=data!$I$40,G128=data!$I$41,G128=data!$I$42,G128=data!$I$43,G128=data!$I$44),1,0)</f>
        <v>0</v>
      </c>
      <c r="X128" s="176" t="s">
        <v>300</v>
      </c>
      <c r="Y128" s="10"/>
      <c r="Z128" s="10"/>
      <c r="AA128" s="578">
        <v>160</v>
      </c>
      <c r="AB128" s="579"/>
      <c r="AC128" s="580"/>
      <c r="AD128" s="578">
        <v>160</v>
      </c>
      <c r="AE128" s="579"/>
      <c r="AF128" s="580"/>
      <c r="AG128" s="578">
        <v>160</v>
      </c>
      <c r="AH128" s="579"/>
      <c r="AI128" s="580"/>
      <c r="AJ128" s="578">
        <v>160</v>
      </c>
      <c r="AK128" s="579"/>
      <c r="AL128" s="580"/>
      <c r="AM128" s="578">
        <v>160</v>
      </c>
      <c r="AN128" s="579"/>
      <c r="AO128" s="580"/>
      <c r="AP128" s="578">
        <v>160</v>
      </c>
      <c r="AQ128" s="579"/>
      <c r="AR128" s="580"/>
      <c r="AS128" s="578">
        <v>160</v>
      </c>
      <c r="AT128" s="579"/>
      <c r="AU128" s="580"/>
      <c r="AV128" s="578">
        <v>160</v>
      </c>
      <c r="AW128" s="579"/>
      <c r="AX128" s="580"/>
      <c r="AY128" s="578">
        <v>160</v>
      </c>
      <c r="AZ128" s="579"/>
      <c r="BA128" s="580"/>
      <c r="BB128" s="578">
        <v>160</v>
      </c>
      <c r="BC128" s="579"/>
      <c r="BD128" s="580"/>
      <c r="BE128" s="578">
        <v>160</v>
      </c>
      <c r="BF128" s="579"/>
      <c r="BG128" s="580"/>
      <c r="BH128" s="578">
        <v>160</v>
      </c>
      <c r="BI128" s="579"/>
      <c r="BJ128" s="580"/>
      <c r="BK128" s="374">
        <f t="shared" si="75"/>
        <v>0</v>
      </c>
      <c r="BL128" s="285">
        <f t="shared" si="76"/>
        <v>0</v>
      </c>
      <c r="BM128" s="284">
        <f t="shared" si="77"/>
        <v>0</v>
      </c>
      <c r="BN128" s="285">
        <f t="shared" si="78"/>
        <v>0</v>
      </c>
      <c r="BO128" s="1"/>
      <c r="BP128" s="1"/>
      <c r="BQ128" s="177">
        <v>160</v>
      </c>
      <c r="BR128" s="591"/>
      <c r="BS128" s="178"/>
      <c r="BT128" s="177">
        <v>160</v>
      </c>
      <c r="BU128" s="591"/>
      <c r="BV128" s="178"/>
      <c r="BW128" s="177">
        <v>160</v>
      </c>
      <c r="BX128" s="591"/>
      <c r="BY128" s="178"/>
      <c r="BZ128" s="177">
        <v>160</v>
      </c>
      <c r="CA128" s="591"/>
      <c r="CB128" s="178"/>
      <c r="CC128" s="177">
        <v>160</v>
      </c>
      <c r="CD128" s="591"/>
      <c r="CE128" s="178"/>
      <c r="CF128" s="177">
        <v>160</v>
      </c>
      <c r="CG128" s="591"/>
      <c r="CH128" s="178"/>
      <c r="CI128" s="177">
        <v>160</v>
      </c>
      <c r="CJ128" s="591"/>
      <c r="CK128" s="178"/>
      <c r="CL128" s="177">
        <v>160</v>
      </c>
      <c r="CM128" s="591"/>
      <c r="CN128" s="178"/>
      <c r="CO128" s="282">
        <f t="shared" si="79"/>
        <v>0</v>
      </c>
      <c r="CP128" s="283">
        <f t="shared" si="80"/>
        <v>0</v>
      </c>
      <c r="CQ128" s="284">
        <f t="shared" si="81"/>
        <v>0</v>
      </c>
      <c r="CR128" s="285">
        <f t="shared" si="82"/>
        <v>0</v>
      </c>
      <c r="CS128" s="1"/>
      <c r="CT128" s="1"/>
      <c r="CU128" s="177">
        <v>160</v>
      </c>
      <c r="CV128" s="591"/>
      <c r="CW128" s="178"/>
      <c r="CX128" s="177">
        <v>160</v>
      </c>
      <c r="CY128" s="591"/>
      <c r="CZ128" s="178"/>
      <c r="DA128" s="177">
        <v>160</v>
      </c>
      <c r="DB128" s="591"/>
      <c r="DC128" s="178"/>
      <c r="DD128" s="177">
        <v>160</v>
      </c>
      <c r="DE128" s="591"/>
      <c r="DF128" s="178"/>
      <c r="DG128" s="177">
        <v>160</v>
      </c>
      <c r="DH128" s="591"/>
      <c r="DI128" s="178"/>
      <c r="DJ128" s="177">
        <v>160</v>
      </c>
      <c r="DK128" s="591"/>
      <c r="DL128" s="178"/>
      <c r="DM128" s="177">
        <v>160</v>
      </c>
      <c r="DN128" s="591"/>
      <c r="DO128" s="178"/>
      <c r="DP128" s="177">
        <v>160</v>
      </c>
      <c r="DQ128" s="591"/>
      <c r="DR128" s="178"/>
      <c r="DS128" s="282">
        <f t="shared" si="83"/>
        <v>0</v>
      </c>
      <c r="DT128" s="283">
        <f t="shared" si="84"/>
        <v>0</v>
      </c>
      <c r="DU128" s="284">
        <f t="shared" si="85"/>
        <v>0</v>
      </c>
      <c r="DV128" s="285">
        <f t="shared" si="86"/>
        <v>0</v>
      </c>
      <c r="DW128" s="1"/>
      <c r="DX128" s="1"/>
      <c r="DY128" s="177">
        <v>160</v>
      </c>
      <c r="DZ128" s="591"/>
      <c r="EA128" s="178"/>
      <c r="EB128" s="177">
        <v>160</v>
      </c>
      <c r="EC128" s="591"/>
      <c r="ED128" s="178"/>
      <c r="EE128" s="177">
        <v>160</v>
      </c>
      <c r="EF128" s="591"/>
      <c r="EG128" s="178"/>
      <c r="EH128" s="177">
        <v>160</v>
      </c>
      <c r="EI128" s="591"/>
      <c r="EJ128" s="178"/>
      <c r="EK128" s="177">
        <v>160</v>
      </c>
      <c r="EL128" s="591"/>
      <c r="EM128" s="178"/>
      <c r="EN128" s="177">
        <v>160</v>
      </c>
      <c r="EO128" s="591"/>
      <c r="EP128" s="178"/>
      <c r="EQ128" s="177">
        <v>160</v>
      </c>
      <c r="ER128" s="591"/>
      <c r="ES128" s="178"/>
      <c r="ET128" s="177">
        <v>160</v>
      </c>
      <c r="EU128" s="591"/>
      <c r="EV128" s="178"/>
      <c r="EW128" s="282">
        <f t="shared" si="87"/>
        <v>0</v>
      </c>
      <c r="EX128" s="283">
        <f t="shared" si="88"/>
        <v>0</v>
      </c>
      <c r="EY128" s="284">
        <f t="shared" si="89"/>
        <v>0</v>
      </c>
      <c r="EZ128" s="285">
        <f t="shared" si="90"/>
        <v>0</v>
      </c>
      <c r="FA128" s="1"/>
      <c r="FB128" s="1"/>
      <c r="FC128" s="177">
        <v>160</v>
      </c>
      <c r="FD128" s="591"/>
      <c r="FE128" s="178"/>
      <c r="FF128" s="177">
        <v>160</v>
      </c>
      <c r="FG128" s="591"/>
      <c r="FH128" s="178"/>
      <c r="FI128" s="177">
        <v>160</v>
      </c>
      <c r="FJ128" s="591"/>
      <c r="FK128" s="178"/>
      <c r="FL128" s="177">
        <v>160</v>
      </c>
      <c r="FM128" s="591"/>
      <c r="FN128" s="178"/>
      <c r="FO128" s="177">
        <v>160</v>
      </c>
      <c r="FP128" s="591"/>
      <c r="FQ128" s="178"/>
      <c r="FR128" s="177">
        <v>160</v>
      </c>
      <c r="FS128" s="591"/>
      <c r="FT128" s="178"/>
      <c r="FU128" s="177">
        <v>160</v>
      </c>
      <c r="FV128" s="591"/>
      <c r="FW128" s="178"/>
      <c r="FX128" s="177">
        <v>160</v>
      </c>
      <c r="FY128" s="591"/>
      <c r="FZ128" s="178"/>
      <c r="GA128" s="282">
        <f t="shared" si="91"/>
        <v>0</v>
      </c>
      <c r="GB128" s="283">
        <f t="shared" si="92"/>
        <v>0</v>
      </c>
      <c r="GC128" s="284">
        <f t="shared" si="93"/>
        <v>0</v>
      </c>
      <c r="GD128" s="285">
        <f t="shared" si="94"/>
        <v>0</v>
      </c>
      <c r="GE128" s="1"/>
      <c r="GF128" s="1"/>
      <c r="GG128" s="177">
        <v>160</v>
      </c>
      <c r="GH128" s="591"/>
      <c r="GI128" s="178"/>
      <c r="GJ128" s="177">
        <v>160</v>
      </c>
      <c r="GK128" s="591"/>
      <c r="GL128" s="178"/>
      <c r="GM128" s="177">
        <v>160</v>
      </c>
      <c r="GN128" s="591"/>
      <c r="GO128" s="178"/>
      <c r="GP128" s="177">
        <v>160</v>
      </c>
      <c r="GQ128" s="591"/>
      <c r="GR128" s="178"/>
      <c r="GS128" s="177">
        <v>160</v>
      </c>
      <c r="GT128" s="591"/>
      <c r="GU128" s="178"/>
      <c r="GV128" s="177">
        <v>160</v>
      </c>
      <c r="GW128" s="591"/>
      <c r="GX128" s="178"/>
      <c r="GY128" s="177">
        <v>160</v>
      </c>
      <c r="GZ128" s="591"/>
      <c r="HA128" s="178"/>
      <c r="HB128" s="177">
        <v>160</v>
      </c>
      <c r="HC128" s="591"/>
      <c r="HD128" s="178"/>
      <c r="HE128" s="282">
        <f t="shared" si="95"/>
        <v>0</v>
      </c>
      <c r="HF128" s="283">
        <f t="shared" si="96"/>
        <v>0</v>
      </c>
      <c r="HG128" s="284">
        <f t="shared" si="97"/>
        <v>0</v>
      </c>
      <c r="HH128" s="285">
        <f t="shared" si="98"/>
        <v>0</v>
      </c>
      <c r="HI128" s="1"/>
      <c r="HJ128" s="1"/>
      <c r="HK128" s="177">
        <v>160</v>
      </c>
      <c r="HL128" s="591"/>
      <c r="HM128" s="178"/>
      <c r="HN128" s="177">
        <v>160</v>
      </c>
      <c r="HO128" s="591"/>
      <c r="HP128" s="178"/>
      <c r="HQ128" s="177">
        <v>160</v>
      </c>
      <c r="HR128" s="591"/>
      <c r="HS128" s="178"/>
      <c r="HT128" s="177">
        <v>160</v>
      </c>
      <c r="HU128" s="591"/>
      <c r="HV128" s="178"/>
      <c r="HW128" s="177">
        <v>160</v>
      </c>
      <c r="HX128" s="591"/>
      <c r="HY128" s="178"/>
      <c r="HZ128" s="177">
        <v>160</v>
      </c>
      <c r="IA128" s="591"/>
      <c r="IB128" s="178"/>
      <c r="IC128" s="177">
        <v>160</v>
      </c>
      <c r="ID128" s="591"/>
      <c r="IE128" s="178"/>
      <c r="IF128" s="177">
        <v>160</v>
      </c>
      <c r="IG128" s="591"/>
      <c r="IH128" s="178"/>
      <c r="II128" s="282">
        <f t="shared" si="99"/>
        <v>0</v>
      </c>
      <c r="IJ128" s="283">
        <f t="shared" si="100"/>
        <v>0</v>
      </c>
      <c r="IK128" s="284">
        <f t="shared" si="101"/>
        <v>0</v>
      </c>
      <c r="IL128" s="285">
        <f t="shared" si="102"/>
        <v>0</v>
      </c>
      <c r="IM128" s="1"/>
      <c r="IN128" s="1"/>
      <c r="IO128" s="177">
        <v>160</v>
      </c>
      <c r="IP128" s="591"/>
      <c r="IQ128" s="178"/>
      <c r="IR128" s="177">
        <v>160</v>
      </c>
      <c r="IS128" s="591"/>
      <c r="IT128" s="178"/>
      <c r="IU128" s="177">
        <v>160</v>
      </c>
      <c r="IV128" s="591"/>
      <c r="IW128" s="178"/>
      <c r="IX128" s="177">
        <v>160</v>
      </c>
      <c r="IY128" s="591"/>
      <c r="IZ128" s="178"/>
      <c r="JA128" s="177">
        <v>160</v>
      </c>
      <c r="JB128" s="591"/>
      <c r="JC128" s="178"/>
      <c r="JD128" s="177">
        <v>160</v>
      </c>
      <c r="JE128" s="591"/>
      <c r="JF128" s="178"/>
      <c r="JG128" s="177">
        <v>160</v>
      </c>
      <c r="JH128" s="591"/>
      <c r="JI128" s="178"/>
      <c r="JJ128" s="177">
        <v>160</v>
      </c>
      <c r="JK128" s="591"/>
      <c r="JL128" s="178"/>
      <c r="JM128" s="282">
        <f t="shared" si="103"/>
        <v>0</v>
      </c>
      <c r="JN128" s="283">
        <f t="shared" si="104"/>
        <v>0</v>
      </c>
      <c r="JO128" s="284">
        <f t="shared" si="105"/>
        <v>0</v>
      </c>
      <c r="JP128" s="285">
        <f t="shared" si="106"/>
        <v>0</v>
      </c>
      <c r="JQ128" s="1"/>
      <c r="JR128" s="1"/>
      <c r="JS128" s="177">
        <v>160</v>
      </c>
      <c r="JT128" s="591"/>
      <c r="JU128" s="178"/>
      <c r="JV128" s="177">
        <v>160</v>
      </c>
      <c r="JW128" s="591"/>
      <c r="JX128" s="178"/>
      <c r="JY128" s="177">
        <v>160</v>
      </c>
      <c r="JZ128" s="591"/>
      <c r="KA128" s="178"/>
      <c r="KB128" s="177">
        <v>160</v>
      </c>
      <c r="KC128" s="591"/>
      <c r="KD128" s="178"/>
      <c r="KE128" s="177">
        <v>160</v>
      </c>
      <c r="KF128" s="591"/>
      <c r="KG128" s="178"/>
      <c r="KH128" s="177">
        <v>160</v>
      </c>
      <c r="KI128" s="591"/>
      <c r="KJ128" s="178"/>
      <c r="KK128" s="177">
        <v>160</v>
      </c>
      <c r="KL128" s="591"/>
      <c r="KM128" s="178"/>
      <c r="KN128" s="177">
        <v>160</v>
      </c>
      <c r="KO128" s="591"/>
      <c r="KP128" s="178"/>
      <c r="KQ128" s="282">
        <f t="shared" si="107"/>
        <v>0</v>
      </c>
      <c r="KR128" s="283">
        <f t="shared" si="108"/>
        <v>0</v>
      </c>
      <c r="KS128" s="284">
        <f t="shared" si="109"/>
        <v>0</v>
      </c>
      <c r="KT128" s="285">
        <f t="shared" si="110"/>
        <v>0</v>
      </c>
      <c r="KU128" s="1"/>
      <c r="KV128" s="1"/>
      <c r="KW128" s="589" t="s">
        <v>300</v>
      </c>
      <c r="KX128" s="595">
        <v>160</v>
      </c>
      <c r="KY128" s="591"/>
      <c r="KZ128" s="178"/>
      <c r="LA128" s="282">
        <f t="shared" si="111"/>
        <v>0</v>
      </c>
      <c r="LB128" s="285">
        <f t="shared" si="117"/>
        <v>0</v>
      </c>
      <c r="LC128" s="284">
        <f t="shared" si="112"/>
        <v>0</v>
      </c>
      <c r="LD128" s="285">
        <f t="shared" si="118"/>
        <v>0</v>
      </c>
      <c r="LE128" s="592"/>
      <c r="LF128" s="1"/>
      <c r="LG128" s="1"/>
      <c r="LH128" s="278">
        <f t="shared" si="119"/>
        <v>0</v>
      </c>
      <c r="LI128" s="279">
        <f t="shared" si="120"/>
        <v>0</v>
      </c>
      <c r="LJ128" s="284">
        <f t="shared" si="121"/>
        <v>0</v>
      </c>
      <c r="LK128" s="285">
        <f t="shared" si="122"/>
        <v>0</v>
      </c>
      <c r="LL128" s="280">
        <f t="shared" si="123"/>
        <v>0</v>
      </c>
      <c r="LM128" s="281">
        <f t="shared" si="124"/>
        <v>0</v>
      </c>
      <c r="LN128" s="284">
        <f t="shared" si="125"/>
        <v>0</v>
      </c>
      <c r="LO128" s="283">
        <f t="shared" si="126"/>
        <v>0</v>
      </c>
      <c r="LP128" s="420">
        <f t="shared" si="113"/>
        <v>0</v>
      </c>
      <c r="LQ128" s="382">
        <f t="shared" si="114"/>
        <v>0</v>
      </c>
      <c r="LR128" s="423" t="s">
        <v>343</v>
      </c>
      <c r="LS128" s="387" t="s">
        <v>343</v>
      </c>
      <c r="LT128" s="420">
        <f t="shared" si="115"/>
        <v>0</v>
      </c>
      <c r="LU128" s="382">
        <f t="shared" si="116"/>
        <v>0</v>
      </c>
      <c r="LX128" s="1"/>
    </row>
    <row r="129" spans="2:336" s="26" customFormat="1" ht="16.5" customHeight="1" x14ac:dyDescent="0.25">
      <c r="B129" s="121" t="s">
        <v>345</v>
      </c>
      <c r="C129" s="1064"/>
      <c r="D129" s="1065"/>
      <c r="E129" s="327"/>
      <c r="F129" s="328"/>
      <c r="G129" s="329"/>
      <c r="H129" s="125"/>
      <c r="I129" s="115">
        <f>INT(ROUND(F129,2)*(IF(RIGHT(G129,1)="*",data!$J$3*H129+(IF(H129&gt;0, data!$K$3,0)),(IF(G129&gt;0,data!$J$3*RIGHT(G129,5)+data!$K$3,0)))))</f>
        <v>0</v>
      </c>
      <c r="J129" s="115">
        <f t="shared" si="132"/>
        <v>0</v>
      </c>
      <c r="K129" s="323"/>
      <c r="L129" s="322"/>
      <c r="M129" s="115">
        <f>INT(ROUND(F129,2)*(IF(J129&gt;0,(IF(K129="ano",data!$J$6,0)),0)))</f>
        <v>0</v>
      </c>
      <c r="N129" s="117">
        <f t="shared" si="129"/>
        <v>0</v>
      </c>
      <c r="O129" s="126">
        <f t="shared" si="130"/>
        <v>0</v>
      </c>
      <c r="Q129" s="119" t="str">
        <f t="shared" si="127"/>
        <v/>
      </c>
      <c r="R129" s="120" t="s">
        <v>343</v>
      </c>
      <c r="S129" s="391" t="str">
        <f t="shared" si="128"/>
        <v/>
      </c>
      <c r="T129" s="26">
        <f t="shared" si="131"/>
        <v>0</v>
      </c>
      <c r="U129" s="26">
        <f t="shared" si="133"/>
        <v>0</v>
      </c>
      <c r="V129" s="26">
        <f>IF(OR(G129=data!$I$18,G129=data!$I$19,G129=data!$I$20,G129=data!$I$21,G129=data!$I$22,G129=data!$I$23,G129=data!$I$24,G129=data!$I$25,G129=data!$I$26,G129=data!$I$27,G129=data!$I$28,G129=data!$I$29,G129=data!$I$30,G129=data!$I$31,G129=data!$I$32,G129=data!$I$33,G129=data!$I$34,G129=data!$I$35,G129=data!$I$36,G129=data!$I$37,G129=data!$I$38,G129=data!$I$39,G129=data!$I$40,G129=data!$I$41,G129=data!$I$42,G129=data!$I$43,G129=data!$I$44),1,0)</f>
        <v>0</v>
      </c>
      <c r="X129" s="179" t="s">
        <v>300</v>
      </c>
      <c r="Y129" s="10"/>
      <c r="Z129" s="10"/>
      <c r="AA129" s="171">
        <v>160</v>
      </c>
      <c r="AB129" s="336"/>
      <c r="AC129" s="227"/>
      <c r="AD129" s="171">
        <v>160</v>
      </c>
      <c r="AE129" s="336"/>
      <c r="AF129" s="227"/>
      <c r="AG129" s="171">
        <v>160</v>
      </c>
      <c r="AH129" s="336"/>
      <c r="AI129" s="227"/>
      <c r="AJ129" s="171">
        <v>160</v>
      </c>
      <c r="AK129" s="336"/>
      <c r="AL129" s="227"/>
      <c r="AM129" s="171">
        <v>160</v>
      </c>
      <c r="AN129" s="336"/>
      <c r="AO129" s="227"/>
      <c r="AP129" s="171">
        <v>160</v>
      </c>
      <c r="AQ129" s="336"/>
      <c r="AR129" s="227"/>
      <c r="AS129" s="171">
        <v>160</v>
      </c>
      <c r="AT129" s="336"/>
      <c r="AU129" s="227"/>
      <c r="AV129" s="171">
        <v>160</v>
      </c>
      <c r="AW129" s="336"/>
      <c r="AX129" s="227"/>
      <c r="AY129" s="171">
        <v>160</v>
      </c>
      <c r="AZ129" s="336"/>
      <c r="BA129" s="227"/>
      <c r="BB129" s="171">
        <v>160</v>
      </c>
      <c r="BC129" s="336"/>
      <c r="BD129" s="227"/>
      <c r="BE129" s="171">
        <v>160</v>
      </c>
      <c r="BF129" s="336"/>
      <c r="BG129" s="227"/>
      <c r="BH129" s="171">
        <v>160</v>
      </c>
      <c r="BI129" s="336"/>
      <c r="BJ129" s="227"/>
      <c r="BK129" s="374">
        <f t="shared" si="75"/>
        <v>0</v>
      </c>
      <c r="BL129" s="285">
        <f t="shared" si="76"/>
        <v>0</v>
      </c>
      <c r="BM129" s="284">
        <f t="shared" si="77"/>
        <v>0</v>
      </c>
      <c r="BN129" s="285">
        <f t="shared" si="78"/>
        <v>0</v>
      </c>
      <c r="BO129" s="1"/>
      <c r="BP129" s="1"/>
      <c r="BQ129" s="167">
        <v>160</v>
      </c>
      <c r="BR129" s="335"/>
      <c r="BS129" s="180"/>
      <c r="BT129" s="167">
        <v>160</v>
      </c>
      <c r="BU129" s="335"/>
      <c r="BV129" s="180"/>
      <c r="BW129" s="167">
        <v>160</v>
      </c>
      <c r="BX129" s="335"/>
      <c r="BY129" s="180"/>
      <c r="BZ129" s="167">
        <v>160</v>
      </c>
      <c r="CA129" s="335"/>
      <c r="CB129" s="180"/>
      <c r="CC129" s="167">
        <v>160</v>
      </c>
      <c r="CD129" s="335"/>
      <c r="CE129" s="180"/>
      <c r="CF129" s="167">
        <v>160</v>
      </c>
      <c r="CG129" s="335"/>
      <c r="CH129" s="180"/>
      <c r="CI129" s="167">
        <v>160</v>
      </c>
      <c r="CJ129" s="335"/>
      <c r="CK129" s="180"/>
      <c r="CL129" s="167">
        <v>160</v>
      </c>
      <c r="CM129" s="335"/>
      <c r="CN129" s="180"/>
      <c r="CO129" s="282">
        <f t="shared" si="79"/>
        <v>0</v>
      </c>
      <c r="CP129" s="283">
        <f t="shared" si="80"/>
        <v>0</v>
      </c>
      <c r="CQ129" s="284">
        <f t="shared" si="81"/>
        <v>0</v>
      </c>
      <c r="CR129" s="285">
        <f t="shared" si="82"/>
        <v>0</v>
      </c>
      <c r="CS129" s="1"/>
      <c r="CT129" s="1"/>
      <c r="CU129" s="167">
        <v>160</v>
      </c>
      <c r="CV129" s="335"/>
      <c r="CW129" s="180"/>
      <c r="CX129" s="167">
        <v>160</v>
      </c>
      <c r="CY129" s="335"/>
      <c r="CZ129" s="180"/>
      <c r="DA129" s="167">
        <v>160</v>
      </c>
      <c r="DB129" s="335"/>
      <c r="DC129" s="180"/>
      <c r="DD129" s="167">
        <v>160</v>
      </c>
      <c r="DE129" s="335"/>
      <c r="DF129" s="180"/>
      <c r="DG129" s="167">
        <v>160</v>
      </c>
      <c r="DH129" s="335"/>
      <c r="DI129" s="180"/>
      <c r="DJ129" s="167">
        <v>160</v>
      </c>
      <c r="DK129" s="335"/>
      <c r="DL129" s="180"/>
      <c r="DM129" s="167">
        <v>160</v>
      </c>
      <c r="DN129" s="335"/>
      <c r="DO129" s="180"/>
      <c r="DP129" s="167">
        <v>160</v>
      </c>
      <c r="DQ129" s="335"/>
      <c r="DR129" s="180"/>
      <c r="DS129" s="282">
        <f t="shared" si="83"/>
        <v>0</v>
      </c>
      <c r="DT129" s="283">
        <f t="shared" si="84"/>
        <v>0</v>
      </c>
      <c r="DU129" s="284">
        <f t="shared" si="85"/>
        <v>0</v>
      </c>
      <c r="DV129" s="285">
        <f t="shared" si="86"/>
        <v>0</v>
      </c>
      <c r="DW129" s="1"/>
      <c r="DX129" s="1"/>
      <c r="DY129" s="167">
        <v>160</v>
      </c>
      <c r="DZ129" s="335"/>
      <c r="EA129" s="180"/>
      <c r="EB129" s="167">
        <v>160</v>
      </c>
      <c r="EC129" s="335"/>
      <c r="ED129" s="180"/>
      <c r="EE129" s="167">
        <v>160</v>
      </c>
      <c r="EF129" s="335"/>
      <c r="EG129" s="180"/>
      <c r="EH129" s="167">
        <v>160</v>
      </c>
      <c r="EI129" s="335"/>
      <c r="EJ129" s="180"/>
      <c r="EK129" s="167">
        <v>160</v>
      </c>
      <c r="EL129" s="335"/>
      <c r="EM129" s="180"/>
      <c r="EN129" s="167">
        <v>160</v>
      </c>
      <c r="EO129" s="335"/>
      <c r="EP129" s="180"/>
      <c r="EQ129" s="167">
        <v>160</v>
      </c>
      <c r="ER129" s="335"/>
      <c r="ES129" s="180"/>
      <c r="ET129" s="167">
        <v>160</v>
      </c>
      <c r="EU129" s="335"/>
      <c r="EV129" s="180"/>
      <c r="EW129" s="282">
        <f t="shared" si="87"/>
        <v>0</v>
      </c>
      <c r="EX129" s="283">
        <f t="shared" si="88"/>
        <v>0</v>
      </c>
      <c r="EY129" s="284">
        <f t="shared" si="89"/>
        <v>0</v>
      </c>
      <c r="EZ129" s="285">
        <f t="shared" si="90"/>
        <v>0</v>
      </c>
      <c r="FA129" s="1"/>
      <c r="FB129" s="1"/>
      <c r="FC129" s="167">
        <v>160</v>
      </c>
      <c r="FD129" s="335"/>
      <c r="FE129" s="180"/>
      <c r="FF129" s="167">
        <v>160</v>
      </c>
      <c r="FG129" s="335"/>
      <c r="FH129" s="180"/>
      <c r="FI129" s="167">
        <v>160</v>
      </c>
      <c r="FJ129" s="335"/>
      <c r="FK129" s="180"/>
      <c r="FL129" s="167">
        <v>160</v>
      </c>
      <c r="FM129" s="335"/>
      <c r="FN129" s="180"/>
      <c r="FO129" s="167">
        <v>160</v>
      </c>
      <c r="FP129" s="335"/>
      <c r="FQ129" s="180"/>
      <c r="FR129" s="167">
        <v>160</v>
      </c>
      <c r="FS129" s="335"/>
      <c r="FT129" s="180"/>
      <c r="FU129" s="167">
        <v>160</v>
      </c>
      <c r="FV129" s="335"/>
      <c r="FW129" s="180"/>
      <c r="FX129" s="167">
        <v>160</v>
      </c>
      <c r="FY129" s="335"/>
      <c r="FZ129" s="180"/>
      <c r="GA129" s="282">
        <f t="shared" si="91"/>
        <v>0</v>
      </c>
      <c r="GB129" s="283">
        <f t="shared" si="92"/>
        <v>0</v>
      </c>
      <c r="GC129" s="284">
        <f t="shared" si="93"/>
        <v>0</v>
      </c>
      <c r="GD129" s="285">
        <f t="shared" si="94"/>
        <v>0</v>
      </c>
      <c r="GE129" s="1"/>
      <c r="GF129" s="1"/>
      <c r="GG129" s="167">
        <v>160</v>
      </c>
      <c r="GH129" s="335"/>
      <c r="GI129" s="180"/>
      <c r="GJ129" s="167">
        <v>160</v>
      </c>
      <c r="GK129" s="335"/>
      <c r="GL129" s="180"/>
      <c r="GM129" s="167">
        <v>160</v>
      </c>
      <c r="GN129" s="335"/>
      <c r="GO129" s="180"/>
      <c r="GP129" s="167">
        <v>160</v>
      </c>
      <c r="GQ129" s="335"/>
      <c r="GR129" s="180"/>
      <c r="GS129" s="167">
        <v>160</v>
      </c>
      <c r="GT129" s="335"/>
      <c r="GU129" s="180"/>
      <c r="GV129" s="167">
        <v>160</v>
      </c>
      <c r="GW129" s="335"/>
      <c r="GX129" s="180"/>
      <c r="GY129" s="167">
        <v>160</v>
      </c>
      <c r="GZ129" s="335"/>
      <c r="HA129" s="180"/>
      <c r="HB129" s="167">
        <v>160</v>
      </c>
      <c r="HC129" s="335"/>
      <c r="HD129" s="180"/>
      <c r="HE129" s="282">
        <f t="shared" si="95"/>
        <v>0</v>
      </c>
      <c r="HF129" s="283">
        <f t="shared" si="96"/>
        <v>0</v>
      </c>
      <c r="HG129" s="284">
        <f t="shared" si="97"/>
        <v>0</v>
      </c>
      <c r="HH129" s="285">
        <f t="shared" si="98"/>
        <v>0</v>
      </c>
      <c r="HI129" s="1"/>
      <c r="HJ129" s="1"/>
      <c r="HK129" s="167">
        <v>160</v>
      </c>
      <c r="HL129" s="335"/>
      <c r="HM129" s="180"/>
      <c r="HN129" s="167">
        <v>160</v>
      </c>
      <c r="HO129" s="335"/>
      <c r="HP129" s="180"/>
      <c r="HQ129" s="167">
        <v>160</v>
      </c>
      <c r="HR129" s="335"/>
      <c r="HS129" s="180"/>
      <c r="HT129" s="167">
        <v>160</v>
      </c>
      <c r="HU129" s="335"/>
      <c r="HV129" s="180"/>
      <c r="HW129" s="167">
        <v>160</v>
      </c>
      <c r="HX129" s="335"/>
      <c r="HY129" s="180"/>
      <c r="HZ129" s="167">
        <v>160</v>
      </c>
      <c r="IA129" s="335"/>
      <c r="IB129" s="180"/>
      <c r="IC129" s="167">
        <v>160</v>
      </c>
      <c r="ID129" s="335"/>
      <c r="IE129" s="180"/>
      <c r="IF129" s="167">
        <v>160</v>
      </c>
      <c r="IG129" s="335"/>
      <c r="IH129" s="180"/>
      <c r="II129" s="282">
        <f t="shared" si="99"/>
        <v>0</v>
      </c>
      <c r="IJ129" s="283">
        <f t="shared" si="100"/>
        <v>0</v>
      </c>
      <c r="IK129" s="284">
        <f t="shared" si="101"/>
        <v>0</v>
      </c>
      <c r="IL129" s="285">
        <f t="shared" si="102"/>
        <v>0</v>
      </c>
      <c r="IM129" s="1"/>
      <c r="IN129" s="1"/>
      <c r="IO129" s="167">
        <v>160</v>
      </c>
      <c r="IP129" s="335"/>
      <c r="IQ129" s="180"/>
      <c r="IR129" s="167">
        <v>160</v>
      </c>
      <c r="IS129" s="335"/>
      <c r="IT129" s="180"/>
      <c r="IU129" s="167">
        <v>160</v>
      </c>
      <c r="IV129" s="335"/>
      <c r="IW129" s="180"/>
      <c r="IX129" s="167">
        <v>160</v>
      </c>
      <c r="IY129" s="335"/>
      <c r="IZ129" s="180"/>
      <c r="JA129" s="167">
        <v>160</v>
      </c>
      <c r="JB129" s="335"/>
      <c r="JC129" s="180"/>
      <c r="JD129" s="167">
        <v>160</v>
      </c>
      <c r="JE129" s="335"/>
      <c r="JF129" s="180"/>
      <c r="JG129" s="167">
        <v>160</v>
      </c>
      <c r="JH129" s="335"/>
      <c r="JI129" s="180"/>
      <c r="JJ129" s="167">
        <v>160</v>
      </c>
      <c r="JK129" s="335"/>
      <c r="JL129" s="180"/>
      <c r="JM129" s="282">
        <f t="shared" si="103"/>
        <v>0</v>
      </c>
      <c r="JN129" s="283">
        <f t="shared" si="104"/>
        <v>0</v>
      </c>
      <c r="JO129" s="284">
        <f t="shared" si="105"/>
        <v>0</v>
      </c>
      <c r="JP129" s="285">
        <f t="shared" si="106"/>
        <v>0</v>
      </c>
      <c r="JQ129" s="1"/>
      <c r="JR129" s="1"/>
      <c r="JS129" s="167">
        <v>160</v>
      </c>
      <c r="JT129" s="335"/>
      <c r="JU129" s="180"/>
      <c r="JV129" s="167">
        <v>160</v>
      </c>
      <c r="JW129" s="335"/>
      <c r="JX129" s="180"/>
      <c r="JY129" s="167">
        <v>160</v>
      </c>
      <c r="JZ129" s="335"/>
      <c r="KA129" s="180"/>
      <c r="KB129" s="167">
        <v>160</v>
      </c>
      <c r="KC129" s="335"/>
      <c r="KD129" s="180"/>
      <c r="KE129" s="167">
        <v>160</v>
      </c>
      <c r="KF129" s="335"/>
      <c r="KG129" s="180"/>
      <c r="KH129" s="167">
        <v>160</v>
      </c>
      <c r="KI129" s="335"/>
      <c r="KJ129" s="180"/>
      <c r="KK129" s="167">
        <v>160</v>
      </c>
      <c r="KL129" s="335"/>
      <c r="KM129" s="180"/>
      <c r="KN129" s="167">
        <v>160</v>
      </c>
      <c r="KO129" s="335"/>
      <c r="KP129" s="180"/>
      <c r="KQ129" s="282">
        <f t="shared" si="107"/>
        <v>0</v>
      </c>
      <c r="KR129" s="283">
        <f t="shared" si="108"/>
        <v>0</v>
      </c>
      <c r="KS129" s="284">
        <f t="shared" si="109"/>
        <v>0</v>
      </c>
      <c r="KT129" s="285">
        <f t="shared" si="110"/>
        <v>0</v>
      </c>
      <c r="KU129" s="1"/>
      <c r="KV129" s="1"/>
      <c r="KW129" s="287" t="s">
        <v>300</v>
      </c>
      <c r="KX129" s="365">
        <v>160</v>
      </c>
      <c r="KY129" s="335"/>
      <c r="KZ129" s="180"/>
      <c r="LA129" s="282">
        <f t="shared" si="111"/>
        <v>0</v>
      </c>
      <c r="LB129" s="285">
        <f t="shared" si="117"/>
        <v>0</v>
      </c>
      <c r="LC129" s="284">
        <f t="shared" si="112"/>
        <v>0</v>
      </c>
      <c r="LD129" s="285">
        <f t="shared" si="118"/>
        <v>0</v>
      </c>
      <c r="LE129" s="297"/>
      <c r="LF129" s="1"/>
      <c r="LG129" s="1"/>
      <c r="LH129" s="278">
        <f t="shared" si="119"/>
        <v>0</v>
      </c>
      <c r="LI129" s="279">
        <f t="shared" si="120"/>
        <v>0</v>
      </c>
      <c r="LJ129" s="284">
        <f t="shared" si="121"/>
        <v>0</v>
      </c>
      <c r="LK129" s="285">
        <f t="shared" si="122"/>
        <v>0</v>
      </c>
      <c r="LL129" s="280">
        <f t="shared" si="123"/>
        <v>0</v>
      </c>
      <c r="LM129" s="281">
        <f t="shared" si="124"/>
        <v>0</v>
      </c>
      <c r="LN129" s="284">
        <f t="shared" si="125"/>
        <v>0</v>
      </c>
      <c r="LO129" s="283">
        <f t="shared" si="126"/>
        <v>0</v>
      </c>
      <c r="LP129" s="420">
        <f t="shared" si="113"/>
        <v>0</v>
      </c>
      <c r="LQ129" s="382">
        <f t="shared" si="114"/>
        <v>0</v>
      </c>
      <c r="LR129" s="423" t="s">
        <v>343</v>
      </c>
      <c r="LS129" s="387" t="s">
        <v>343</v>
      </c>
      <c r="LT129" s="420">
        <f t="shared" si="115"/>
        <v>0</v>
      </c>
      <c r="LU129" s="382">
        <f t="shared" si="116"/>
        <v>0</v>
      </c>
      <c r="LX129" s="1"/>
    </row>
    <row r="130" spans="2:336" s="26" customFormat="1" ht="15" hidden="1" customHeight="1" x14ac:dyDescent="0.25">
      <c r="B130" s="121"/>
      <c r="C130" s="1062"/>
      <c r="D130" s="1063"/>
      <c r="E130" s="610"/>
      <c r="F130" s="611"/>
      <c r="G130" s="612"/>
      <c r="H130" s="122"/>
      <c r="I130" s="115">
        <f>INT(ROUND(F130,2)*(IF(RIGHT(G130,1)="*",data!$J$3*H130+(IF(H130&gt;0, data!$K$3,0)),(IF(G130&gt;0,data!$J$3*RIGHT(G130,5)+data!$K$3,0)))))</f>
        <v>0</v>
      </c>
      <c r="J130" s="115">
        <f t="shared" si="132"/>
        <v>0</v>
      </c>
      <c r="K130" s="554"/>
      <c r="L130" s="553"/>
      <c r="M130" s="115">
        <f>INT(ROUND(F130,2)*(IF(J130&gt;0,(IF(K130="ano",data!$J$6,0)),0)))</f>
        <v>0</v>
      </c>
      <c r="N130" s="117">
        <f t="shared" si="129"/>
        <v>0</v>
      </c>
      <c r="O130" s="126">
        <f t="shared" si="130"/>
        <v>0</v>
      </c>
      <c r="Q130" s="119" t="str">
        <f t="shared" si="127"/>
        <v/>
      </c>
      <c r="R130" s="120" t="s">
        <v>343</v>
      </c>
      <c r="S130" s="391" t="str">
        <f t="shared" si="128"/>
        <v/>
      </c>
      <c r="T130" s="26">
        <f t="shared" si="131"/>
        <v>0</v>
      </c>
      <c r="U130" s="26">
        <f t="shared" si="133"/>
        <v>0</v>
      </c>
      <c r="V130" s="26">
        <f>IF(OR(G130=data!$I$18,G130=data!$I$19,G130=data!$I$20,G130=data!$I$21,G130=data!$I$22,G130=data!$I$23,G130=data!$I$24,G130=data!$I$25,G130=data!$I$26,G130=data!$I$27,G130=data!$I$28,G130=data!$I$29,G130=data!$I$30,G130=data!$I$31,G130=data!$I$32,G130=data!$I$33,G130=data!$I$34,G130=data!$I$35,G130=data!$I$36,G130=data!$I$37,G130=data!$I$38,G130=data!$I$39,G130=data!$I$40,G130=data!$I$41,G130=data!$I$42,G130=data!$I$43,G130=data!$I$44),1,0)</f>
        <v>0</v>
      </c>
      <c r="X130" s="176" t="s">
        <v>300</v>
      </c>
      <c r="Y130" s="10"/>
      <c r="Z130" s="10"/>
      <c r="AA130" s="578">
        <v>160</v>
      </c>
      <c r="AB130" s="579"/>
      <c r="AC130" s="580"/>
      <c r="AD130" s="578">
        <v>160</v>
      </c>
      <c r="AE130" s="579"/>
      <c r="AF130" s="580"/>
      <c r="AG130" s="578">
        <v>160</v>
      </c>
      <c r="AH130" s="579"/>
      <c r="AI130" s="580"/>
      <c r="AJ130" s="578">
        <v>160</v>
      </c>
      <c r="AK130" s="579"/>
      <c r="AL130" s="580"/>
      <c r="AM130" s="578">
        <v>160</v>
      </c>
      <c r="AN130" s="579"/>
      <c r="AO130" s="580"/>
      <c r="AP130" s="578">
        <v>160</v>
      </c>
      <c r="AQ130" s="579"/>
      <c r="AR130" s="580"/>
      <c r="AS130" s="578">
        <v>160</v>
      </c>
      <c r="AT130" s="579"/>
      <c r="AU130" s="580"/>
      <c r="AV130" s="578">
        <v>160</v>
      </c>
      <c r="AW130" s="579"/>
      <c r="AX130" s="580"/>
      <c r="AY130" s="578">
        <v>160</v>
      </c>
      <c r="AZ130" s="579"/>
      <c r="BA130" s="580"/>
      <c r="BB130" s="578">
        <v>160</v>
      </c>
      <c r="BC130" s="579"/>
      <c r="BD130" s="580"/>
      <c r="BE130" s="578">
        <v>160</v>
      </c>
      <c r="BF130" s="579"/>
      <c r="BG130" s="580"/>
      <c r="BH130" s="578">
        <v>160</v>
      </c>
      <c r="BI130" s="579"/>
      <c r="BJ130" s="580"/>
      <c r="BK130" s="374">
        <f t="shared" si="75"/>
        <v>0</v>
      </c>
      <c r="BL130" s="285">
        <f t="shared" si="76"/>
        <v>0</v>
      </c>
      <c r="BM130" s="284">
        <f t="shared" si="77"/>
        <v>0</v>
      </c>
      <c r="BN130" s="285">
        <f t="shared" si="78"/>
        <v>0</v>
      </c>
      <c r="BO130" s="1"/>
      <c r="BP130" s="1"/>
      <c r="BQ130" s="177">
        <v>160</v>
      </c>
      <c r="BR130" s="591"/>
      <c r="BS130" s="178"/>
      <c r="BT130" s="177">
        <v>160</v>
      </c>
      <c r="BU130" s="591"/>
      <c r="BV130" s="178"/>
      <c r="BW130" s="177">
        <v>160</v>
      </c>
      <c r="BX130" s="591"/>
      <c r="BY130" s="178"/>
      <c r="BZ130" s="177">
        <v>160</v>
      </c>
      <c r="CA130" s="591"/>
      <c r="CB130" s="178"/>
      <c r="CC130" s="177">
        <v>160</v>
      </c>
      <c r="CD130" s="591"/>
      <c r="CE130" s="178"/>
      <c r="CF130" s="177">
        <v>160</v>
      </c>
      <c r="CG130" s="591"/>
      <c r="CH130" s="178"/>
      <c r="CI130" s="177">
        <v>160</v>
      </c>
      <c r="CJ130" s="591"/>
      <c r="CK130" s="178"/>
      <c r="CL130" s="177">
        <v>160</v>
      </c>
      <c r="CM130" s="591"/>
      <c r="CN130" s="178"/>
      <c r="CO130" s="282">
        <f t="shared" si="79"/>
        <v>0</v>
      </c>
      <c r="CP130" s="283">
        <f t="shared" si="80"/>
        <v>0</v>
      </c>
      <c r="CQ130" s="284">
        <f t="shared" si="81"/>
        <v>0</v>
      </c>
      <c r="CR130" s="285">
        <f t="shared" si="82"/>
        <v>0</v>
      </c>
      <c r="CS130" s="1"/>
      <c r="CT130" s="1"/>
      <c r="CU130" s="177">
        <v>160</v>
      </c>
      <c r="CV130" s="591"/>
      <c r="CW130" s="178"/>
      <c r="CX130" s="177">
        <v>160</v>
      </c>
      <c r="CY130" s="591"/>
      <c r="CZ130" s="178"/>
      <c r="DA130" s="177">
        <v>160</v>
      </c>
      <c r="DB130" s="591"/>
      <c r="DC130" s="178"/>
      <c r="DD130" s="177">
        <v>160</v>
      </c>
      <c r="DE130" s="591"/>
      <c r="DF130" s="178"/>
      <c r="DG130" s="177">
        <v>160</v>
      </c>
      <c r="DH130" s="591"/>
      <c r="DI130" s="178"/>
      <c r="DJ130" s="177">
        <v>160</v>
      </c>
      <c r="DK130" s="591"/>
      <c r="DL130" s="178"/>
      <c r="DM130" s="177">
        <v>160</v>
      </c>
      <c r="DN130" s="591"/>
      <c r="DO130" s="178"/>
      <c r="DP130" s="177">
        <v>160</v>
      </c>
      <c r="DQ130" s="591"/>
      <c r="DR130" s="178"/>
      <c r="DS130" s="282">
        <f t="shared" si="83"/>
        <v>0</v>
      </c>
      <c r="DT130" s="283">
        <f t="shared" si="84"/>
        <v>0</v>
      </c>
      <c r="DU130" s="284">
        <f t="shared" si="85"/>
        <v>0</v>
      </c>
      <c r="DV130" s="285">
        <f t="shared" si="86"/>
        <v>0</v>
      </c>
      <c r="DW130" s="1"/>
      <c r="DX130" s="1"/>
      <c r="DY130" s="177">
        <v>160</v>
      </c>
      <c r="DZ130" s="591"/>
      <c r="EA130" s="178"/>
      <c r="EB130" s="177">
        <v>160</v>
      </c>
      <c r="EC130" s="591"/>
      <c r="ED130" s="178"/>
      <c r="EE130" s="177">
        <v>160</v>
      </c>
      <c r="EF130" s="591"/>
      <c r="EG130" s="178"/>
      <c r="EH130" s="177">
        <v>160</v>
      </c>
      <c r="EI130" s="591"/>
      <c r="EJ130" s="178"/>
      <c r="EK130" s="177">
        <v>160</v>
      </c>
      <c r="EL130" s="591"/>
      <c r="EM130" s="178"/>
      <c r="EN130" s="177">
        <v>160</v>
      </c>
      <c r="EO130" s="591"/>
      <c r="EP130" s="178"/>
      <c r="EQ130" s="177">
        <v>160</v>
      </c>
      <c r="ER130" s="591"/>
      <c r="ES130" s="178"/>
      <c r="ET130" s="177">
        <v>160</v>
      </c>
      <c r="EU130" s="591"/>
      <c r="EV130" s="178"/>
      <c r="EW130" s="282">
        <f t="shared" si="87"/>
        <v>0</v>
      </c>
      <c r="EX130" s="283">
        <f t="shared" si="88"/>
        <v>0</v>
      </c>
      <c r="EY130" s="284">
        <f t="shared" si="89"/>
        <v>0</v>
      </c>
      <c r="EZ130" s="285">
        <f t="shared" si="90"/>
        <v>0</v>
      </c>
      <c r="FA130" s="1"/>
      <c r="FB130" s="1"/>
      <c r="FC130" s="177">
        <v>160</v>
      </c>
      <c r="FD130" s="591"/>
      <c r="FE130" s="178"/>
      <c r="FF130" s="177">
        <v>160</v>
      </c>
      <c r="FG130" s="591"/>
      <c r="FH130" s="178"/>
      <c r="FI130" s="177">
        <v>160</v>
      </c>
      <c r="FJ130" s="591"/>
      <c r="FK130" s="178"/>
      <c r="FL130" s="177">
        <v>160</v>
      </c>
      <c r="FM130" s="591"/>
      <c r="FN130" s="178"/>
      <c r="FO130" s="177">
        <v>160</v>
      </c>
      <c r="FP130" s="591"/>
      <c r="FQ130" s="178"/>
      <c r="FR130" s="177">
        <v>160</v>
      </c>
      <c r="FS130" s="591"/>
      <c r="FT130" s="178"/>
      <c r="FU130" s="177">
        <v>160</v>
      </c>
      <c r="FV130" s="591"/>
      <c r="FW130" s="178"/>
      <c r="FX130" s="177">
        <v>160</v>
      </c>
      <c r="FY130" s="591"/>
      <c r="FZ130" s="178"/>
      <c r="GA130" s="282">
        <f t="shared" si="91"/>
        <v>0</v>
      </c>
      <c r="GB130" s="283">
        <f t="shared" si="92"/>
        <v>0</v>
      </c>
      <c r="GC130" s="284">
        <f t="shared" si="93"/>
        <v>0</v>
      </c>
      <c r="GD130" s="285">
        <f t="shared" si="94"/>
        <v>0</v>
      </c>
      <c r="GE130" s="1"/>
      <c r="GF130" s="1"/>
      <c r="GG130" s="177">
        <v>160</v>
      </c>
      <c r="GH130" s="591"/>
      <c r="GI130" s="178"/>
      <c r="GJ130" s="177">
        <v>160</v>
      </c>
      <c r="GK130" s="591"/>
      <c r="GL130" s="178"/>
      <c r="GM130" s="177">
        <v>160</v>
      </c>
      <c r="GN130" s="591"/>
      <c r="GO130" s="178"/>
      <c r="GP130" s="177">
        <v>160</v>
      </c>
      <c r="GQ130" s="591"/>
      <c r="GR130" s="178"/>
      <c r="GS130" s="177">
        <v>160</v>
      </c>
      <c r="GT130" s="591"/>
      <c r="GU130" s="178"/>
      <c r="GV130" s="177">
        <v>160</v>
      </c>
      <c r="GW130" s="591"/>
      <c r="GX130" s="178"/>
      <c r="GY130" s="177">
        <v>160</v>
      </c>
      <c r="GZ130" s="591"/>
      <c r="HA130" s="178"/>
      <c r="HB130" s="177">
        <v>160</v>
      </c>
      <c r="HC130" s="591"/>
      <c r="HD130" s="178"/>
      <c r="HE130" s="282">
        <f t="shared" si="95"/>
        <v>0</v>
      </c>
      <c r="HF130" s="283">
        <f t="shared" si="96"/>
        <v>0</v>
      </c>
      <c r="HG130" s="284">
        <f t="shared" si="97"/>
        <v>0</v>
      </c>
      <c r="HH130" s="285">
        <f t="shared" si="98"/>
        <v>0</v>
      </c>
      <c r="HI130" s="1"/>
      <c r="HJ130" s="1"/>
      <c r="HK130" s="177">
        <v>160</v>
      </c>
      <c r="HL130" s="591"/>
      <c r="HM130" s="178"/>
      <c r="HN130" s="177">
        <v>160</v>
      </c>
      <c r="HO130" s="591"/>
      <c r="HP130" s="178"/>
      <c r="HQ130" s="177">
        <v>160</v>
      </c>
      <c r="HR130" s="591"/>
      <c r="HS130" s="178"/>
      <c r="HT130" s="177">
        <v>160</v>
      </c>
      <c r="HU130" s="591"/>
      <c r="HV130" s="178"/>
      <c r="HW130" s="177">
        <v>160</v>
      </c>
      <c r="HX130" s="591"/>
      <c r="HY130" s="178"/>
      <c r="HZ130" s="177">
        <v>160</v>
      </c>
      <c r="IA130" s="591"/>
      <c r="IB130" s="178"/>
      <c r="IC130" s="177">
        <v>160</v>
      </c>
      <c r="ID130" s="591"/>
      <c r="IE130" s="178"/>
      <c r="IF130" s="177">
        <v>160</v>
      </c>
      <c r="IG130" s="591"/>
      <c r="IH130" s="178"/>
      <c r="II130" s="282">
        <f t="shared" si="99"/>
        <v>0</v>
      </c>
      <c r="IJ130" s="283">
        <f t="shared" si="100"/>
        <v>0</v>
      </c>
      <c r="IK130" s="284">
        <f t="shared" si="101"/>
        <v>0</v>
      </c>
      <c r="IL130" s="285">
        <f t="shared" si="102"/>
        <v>0</v>
      </c>
      <c r="IM130" s="1"/>
      <c r="IN130" s="1"/>
      <c r="IO130" s="177">
        <v>160</v>
      </c>
      <c r="IP130" s="591"/>
      <c r="IQ130" s="178"/>
      <c r="IR130" s="177">
        <v>160</v>
      </c>
      <c r="IS130" s="591"/>
      <c r="IT130" s="178"/>
      <c r="IU130" s="177">
        <v>160</v>
      </c>
      <c r="IV130" s="591"/>
      <c r="IW130" s="178"/>
      <c r="IX130" s="177">
        <v>160</v>
      </c>
      <c r="IY130" s="591"/>
      <c r="IZ130" s="178"/>
      <c r="JA130" s="177">
        <v>160</v>
      </c>
      <c r="JB130" s="591"/>
      <c r="JC130" s="178"/>
      <c r="JD130" s="177">
        <v>160</v>
      </c>
      <c r="JE130" s="591"/>
      <c r="JF130" s="178"/>
      <c r="JG130" s="177">
        <v>160</v>
      </c>
      <c r="JH130" s="591"/>
      <c r="JI130" s="178"/>
      <c r="JJ130" s="177">
        <v>160</v>
      </c>
      <c r="JK130" s="591"/>
      <c r="JL130" s="178"/>
      <c r="JM130" s="282">
        <f t="shared" si="103"/>
        <v>0</v>
      </c>
      <c r="JN130" s="283">
        <f t="shared" si="104"/>
        <v>0</v>
      </c>
      <c r="JO130" s="284">
        <f t="shared" si="105"/>
        <v>0</v>
      </c>
      <c r="JP130" s="285">
        <f t="shared" si="106"/>
        <v>0</v>
      </c>
      <c r="JQ130" s="1"/>
      <c r="JR130" s="1"/>
      <c r="JS130" s="177">
        <v>160</v>
      </c>
      <c r="JT130" s="591"/>
      <c r="JU130" s="178"/>
      <c r="JV130" s="177">
        <v>160</v>
      </c>
      <c r="JW130" s="591"/>
      <c r="JX130" s="178"/>
      <c r="JY130" s="177">
        <v>160</v>
      </c>
      <c r="JZ130" s="591"/>
      <c r="KA130" s="178"/>
      <c r="KB130" s="177">
        <v>160</v>
      </c>
      <c r="KC130" s="591"/>
      <c r="KD130" s="178"/>
      <c r="KE130" s="177">
        <v>160</v>
      </c>
      <c r="KF130" s="591"/>
      <c r="KG130" s="178"/>
      <c r="KH130" s="177">
        <v>160</v>
      </c>
      <c r="KI130" s="591"/>
      <c r="KJ130" s="178"/>
      <c r="KK130" s="177">
        <v>160</v>
      </c>
      <c r="KL130" s="591"/>
      <c r="KM130" s="178"/>
      <c r="KN130" s="177">
        <v>160</v>
      </c>
      <c r="KO130" s="591"/>
      <c r="KP130" s="178"/>
      <c r="KQ130" s="282">
        <f t="shared" si="107"/>
        <v>0</v>
      </c>
      <c r="KR130" s="283">
        <f t="shared" si="108"/>
        <v>0</v>
      </c>
      <c r="KS130" s="284">
        <f t="shared" si="109"/>
        <v>0</v>
      </c>
      <c r="KT130" s="285">
        <f t="shared" si="110"/>
        <v>0</v>
      </c>
      <c r="KU130" s="1"/>
      <c r="KV130" s="1"/>
      <c r="KW130" s="589" t="s">
        <v>300</v>
      </c>
      <c r="KX130" s="595">
        <v>160</v>
      </c>
      <c r="KY130" s="591"/>
      <c r="KZ130" s="178"/>
      <c r="LA130" s="282">
        <f t="shared" si="111"/>
        <v>0</v>
      </c>
      <c r="LB130" s="285">
        <f t="shared" si="117"/>
        <v>0</v>
      </c>
      <c r="LC130" s="284">
        <f t="shared" si="112"/>
        <v>0</v>
      </c>
      <c r="LD130" s="285">
        <f t="shared" si="118"/>
        <v>0</v>
      </c>
      <c r="LE130" s="592"/>
      <c r="LF130" s="1"/>
      <c r="LG130" s="1"/>
      <c r="LH130" s="278">
        <f t="shared" si="119"/>
        <v>0</v>
      </c>
      <c r="LI130" s="279">
        <f t="shared" si="120"/>
        <v>0</v>
      </c>
      <c r="LJ130" s="284">
        <f t="shared" si="121"/>
        <v>0</v>
      </c>
      <c r="LK130" s="285">
        <f t="shared" si="122"/>
        <v>0</v>
      </c>
      <c r="LL130" s="280">
        <f t="shared" si="123"/>
        <v>0</v>
      </c>
      <c r="LM130" s="281">
        <f t="shared" si="124"/>
        <v>0</v>
      </c>
      <c r="LN130" s="284">
        <f t="shared" si="125"/>
        <v>0</v>
      </c>
      <c r="LO130" s="283">
        <f t="shared" si="126"/>
        <v>0</v>
      </c>
      <c r="LP130" s="420">
        <f t="shared" si="113"/>
        <v>0</v>
      </c>
      <c r="LQ130" s="382">
        <f t="shared" si="114"/>
        <v>0</v>
      </c>
      <c r="LR130" s="423" t="s">
        <v>343</v>
      </c>
      <c r="LS130" s="387" t="s">
        <v>343</v>
      </c>
      <c r="LT130" s="420">
        <f t="shared" si="115"/>
        <v>0</v>
      </c>
      <c r="LU130" s="382">
        <f t="shared" si="116"/>
        <v>0</v>
      </c>
      <c r="LX130" s="1"/>
    </row>
    <row r="131" spans="2:336" s="26" customFormat="1" ht="16.5" customHeight="1" x14ac:dyDescent="0.25">
      <c r="B131" s="121" t="s">
        <v>346</v>
      </c>
      <c r="C131" s="1064"/>
      <c r="D131" s="1065"/>
      <c r="E131" s="327"/>
      <c r="F131" s="328"/>
      <c r="G131" s="329"/>
      <c r="H131" s="125"/>
      <c r="I131" s="115">
        <f>INT(ROUND(F131,2)*(IF(RIGHT(G131,1)="*",data!$J$3*H131+(IF(H131&gt;0, data!$K$3,0)),(IF(G131&gt;0,data!$J$3*RIGHT(G131,5)+data!$K$3,0)))))</f>
        <v>0</v>
      </c>
      <c r="J131" s="115">
        <f t="shared" si="132"/>
        <v>0</v>
      </c>
      <c r="K131" s="323"/>
      <c r="L131" s="322"/>
      <c r="M131" s="115">
        <f>INT(ROUND(F131,2)*(IF(J131&gt;0,(IF(K131="ano",data!$J$6,0)),0)))</f>
        <v>0</v>
      </c>
      <c r="N131" s="117">
        <f t="shared" si="129"/>
        <v>0</v>
      </c>
      <c r="O131" s="126">
        <f t="shared" si="130"/>
        <v>0</v>
      </c>
      <c r="Q131" s="119" t="str">
        <f t="shared" si="127"/>
        <v/>
      </c>
      <c r="R131" s="120" t="s">
        <v>343</v>
      </c>
      <c r="S131" s="391" t="str">
        <f t="shared" si="128"/>
        <v/>
      </c>
      <c r="T131" s="26">
        <f t="shared" si="131"/>
        <v>0</v>
      </c>
      <c r="U131" s="26">
        <f t="shared" si="133"/>
        <v>0</v>
      </c>
      <c r="V131" s="26">
        <f>IF(OR(G131=data!$I$18,G131=data!$I$19,G131=data!$I$20,G131=data!$I$21,G131=data!$I$22,G131=data!$I$23,G131=data!$I$24,G131=data!$I$25,G131=data!$I$26,G131=data!$I$27,G131=data!$I$28,G131=data!$I$29,G131=data!$I$30,G131=data!$I$31,G131=data!$I$32,G131=data!$I$33,G131=data!$I$34,G131=data!$I$35,G131=data!$I$36,G131=data!$I$37,G131=data!$I$38,G131=data!$I$39,G131=data!$I$40,G131=data!$I$41,G131=data!$I$42,G131=data!$I$43,G131=data!$I$44),1,0)</f>
        <v>0</v>
      </c>
      <c r="X131" s="179" t="s">
        <v>300</v>
      </c>
      <c r="Y131" s="10"/>
      <c r="Z131" s="10"/>
      <c r="AA131" s="171">
        <v>160</v>
      </c>
      <c r="AB131" s="336"/>
      <c r="AC131" s="227"/>
      <c r="AD131" s="171">
        <v>160</v>
      </c>
      <c r="AE131" s="336"/>
      <c r="AF131" s="227"/>
      <c r="AG131" s="171">
        <v>160</v>
      </c>
      <c r="AH131" s="336"/>
      <c r="AI131" s="227"/>
      <c r="AJ131" s="171">
        <v>160</v>
      </c>
      <c r="AK131" s="336"/>
      <c r="AL131" s="227"/>
      <c r="AM131" s="171">
        <v>160</v>
      </c>
      <c r="AN131" s="336"/>
      <c r="AO131" s="227"/>
      <c r="AP131" s="171">
        <v>160</v>
      </c>
      <c r="AQ131" s="336"/>
      <c r="AR131" s="227"/>
      <c r="AS131" s="171">
        <v>160</v>
      </c>
      <c r="AT131" s="336"/>
      <c r="AU131" s="227"/>
      <c r="AV131" s="171">
        <v>160</v>
      </c>
      <c r="AW131" s="336"/>
      <c r="AX131" s="227"/>
      <c r="AY131" s="171">
        <v>160</v>
      </c>
      <c r="AZ131" s="336"/>
      <c r="BA131" s="227"/>
      <c r="BB131" s="171">
        <v>160</v>
      </c>
      <c r="BC131" s="336"/>
      <c r="BD131" s="227"/>
      <c r="BE131" s="171">
        <v>160</v>
      </c>
      <c r="BF131" s="336"/>
      <c r="BG131" s="227"/>
      <c r="BH131" s="171">
        <v>160</v>
      </c>
      <c r="BI131" s="336"/>
      <c r="BJ131" s="227"/>
      <c r="BK131" s="374">
        <f t="shared" si="75"/>
        <v>0</v>
      </c>
      <c r="BL131" s="285">
        <f t="shared" si="76"/>
        <v>0</v>
      </c>
      <c r="BM131" s="284">
        <f t="shared" si="77"/>
        <v>0</v>
      </c>
      <c r="BN131" s="285">
        <f t="shared" si="78"/>
        <v>0</v>
      </c>
      <c r="BO131" s="1"/>
      <c r="BP131" s="1"/>
      <c r="BQ131" s="167">
        <v>160</v>
      </c>
      <c r="BR131" s="335"/>
      <c r="BS131" s="180"/>
      <c r="BT131" s="167">
        <v>160</v>
      </c>
      <c r="BU131" s="335"/>
      <c r="BV131" s="180"/>
      <c r="BW131" s="167">
        <v>160</v>
      </c>
      <c r="BX131" s="335"/>
      <c r="BY131" s="180"/>
      <c r="BZ131" s="167">
        <v>160</v>
      </c>
      <c r="CA131" s="335"/>
      <c r="CB131" s="180"/>
      <c r="CC131" s="167">
        <v>160</v>
      </c>
      <c r="CD131" s="335"/>
      <c r="CE131" s="180"/>
      <c r="CF131" s="167">
        <v>160</v>
      </c>
      <c r="CG131" s="335"/>
      <c r="CH131" s="180"/>
      <c r="CI131" s="167">
        <v>160</v>
      </c>
      <c r="CJ131" s="335"/>
      <c r="CK131" s="180"/>
      <c r="CL131" s="167">
        <v>160</v>
      </c>
      <c r="CM131" s="335"/>
      <c r="CN131" s="180"/>
      <c r="CO131" s="282">
        <f t="shared" si="79"/>
        <v>0</v>
      </c>
      <c r="CP131" s="283">
        <f t="shared" si="80"/>
        <v>0</v>
      </c>
      <c r="CQ131" s="284">
        <f t="shared" si="81"/>
        <v>0</v>
      </c>
      <c r="CR131" s="285">
        <f t="shared" si="82"/>
        <v>0</v>
      </c>
      <c r="CS131" s="1"/>
      <c r="CT131" s="1"/>
      <c r="CU131" s="167">
        <v>160</v>
      </c>
      <c r="CV131" s="335"/>
      <c r="CW131" s="180"/>
      <c r="CX131" s="167">
        <v>160</v>
      </c>
      <c r="CY131" s="335"/>
      <c r="CZ131" s="180"/>
      <c r="DA131" s="167">
        <v>160</v>
      </c>
      <c r="DB131" s="335"/>
      <c r="DC131" s="180"/>
      <c r="DD131" s="167">
        <v>160</v>
      </c>
      <c r="DE131" s="335"/>
      <c r="DF131" s="180"/>
      <c r="DG131" s="167">
        <v>160</v>
      </c>
      <c r="DH131" s="335"/>
      <c r="DI131" s="180"/>
      <c r="DJ131" s="167">
        <v>160</v>
      </c>
      <c r="DK131" s="335"/>
      <c r="DL131" s="180"/>
      <c r="DM131" s="167">
        <v>160</v>
      </c>
      <c r="DN131" s="335"/>
      <c r="DO131" s="180"/>
      <c r="DP131" s="167">
        <v>160</v>
      </c>
      <c r="DQ131" s="335"/>
      <c r="DR131" s="180"/>
      <c r="DS131" s="282">
        <f t="shared" si="83"/>
        <v>0</v>
      </c>
      <c r="DT131" s="283">
        <f t="shared" si="84"/>
        <v>0</v>
      </c>
      <c r="DU131" s="284">
        <f t="shared" si="85"/>
        <v>0</v>
      </c>
      <c r="DV131" s="285">
        <f t="shared" si="86"/>
        <v>0</v>
      </c>
      <c r="DW131" s="1"/>
      <c r="DX131" s="1"/>
      <c r="DY131" s="167">
        <v>160</v>
      </c>
      <c r="DZ131" s="335"/>
      <c r="EA131" s="180"/>
      <c r="EB131" s="167">
        <v>160</v>
      </c>
      <c r="EC131" s="335"/>
      <c r="ED131" s="180"/>
      <c r="EE131" s="167">
        <v>160</v>
      </c>
      <c r="EF131" s="335"/>
      <c r="EG131" s="180"/>
      <c r="EH131" s="167">
        <v>160</v>
      </c>
      <c r="EI131" s="335"/>
      <c r="EJ131" s="180"/>
      <c r="EK131" s="167">
        <v>160</v>
      </c>
      <c r="EL131" s="335"/>
      <c r="EM131" s="180"/>
      <c r="EN131" s="167">
        <v>160</v>
      </c>
      <c r="EO131" s="335"/>
      <c r="EP131" s="180"/>
      <c r="EQ131" s="167">
        <v>160</v>
      </c>
      <c r="ER131" s="335"/>
      <c r="ES131" s="180"/>
      <c r="ET131" s="167">
        <v>160</v>
      </c>
      <c r="EU131" s="335"/>
      <c r="EV131" s="180"/>
      <c r="EW131" s="282">
        <f t="shared" si="87"/>
        <v>0</v>
      </c>
      <c r="EX131" s="283">
        <f t="shared" si="88"/>
        <v>0</v>
      </c>
      <c r="EY131" s="284">
        <f t="shared" si="89"/>
        <v>0</v>
      </c>
      <c r="EZ131" s="285">
        <f t="shared" si="90"/>
        <v>0</v>
      </c>
      <c r="FA131" s="1"/>
      <c r="FB131" s="1"/>
      <c r="FC131" s="167">
        <v>160</v>
      </c>
      <c r="FD131" s="335"/>
      <c r="FE131" s="180"/>
      <c r="FF131" s="167">
        <v>160</v>
      </c>
      <c r="FG131" s="335"/>
      <c r="FH131" s="180"/>
      <c r="FI131" s="167">
        <v>160</v>
      </c>
      <c r="FJ131" s="335"/>
      <c r="FK131" s="180"/>
      <c r="FL131" s="167">
        <v>160</v>
      </c>
      <c r="FM131" s="335"/>
      <c r="FN131" s="180"/>
      <c r="FO131" s="167">
        <v>160</v>
      </c>
      <c r="FP131" s="335"/>
      <c r="FQ131" s="180"/>
      <c r="FR131" s="167">
        <v>160</v>
      </c>
      <c r="FS131" s="335"/>
      <c r="FT131" s="180"/>
      <c r="FU131" s="167">
        <v>160</v>
      </c>
      <c r="FV131" s="335"/>
      <c r="FW131" s="180"/>
      <c r="FX131" s="167">
        <v>160</v>
      </c>
      <c r="FY131" s="335"/>
      <c r="FZ131" s="180"/>
      <c r="GA131" s="282">
        <f t="shared" si="91"/>
        <v>0</v>
      </c>
      <c r="GB131" s="283">
        <f t="shared" si="92"/>
        <v>0</v>
      </c>
      <c r="GC131" s="284">
        <f t="shared" si="93"/>
        <v>0</v>
      </c>
      <c r="GD131" s="285">
        <f t="shared" si="94"/>
        <v>0</v>
      </c>
      <c r="GE131" s="1"/>
      <c r="GF131" s="1"/>
      <c r="GG131" s="167">
        <v>160</v>
      </c>
      <c r="GH131" s="335"/>
      <c r="GI131" s="180"/>
      <c r="GJ131" s="167">
        <v>160</v>
      </c>
      <c r="GK131" s="335"/>
      <c r="GL131" s="180"/>
      <c r="GM131" s="167">
        <v>160</v>
      </c>
      <c r="GN131" s="335"/>
      <c r="GO131" s="180"/>
      <c r="GP131" s="167">
        <v>160</v>
      </c>
      <c r="GQ131" s="335"/>
      <c r="GR131" s="180"/>
      <c r="GS131" s="167">
        <v>160</v>
      </c>
      <c r="GT131" s="335"/>
      <c r="GU131" s="180"/>
      <c r="GV131" s="167">
        <v>160</v>
      </c>
      <c r="GW131" s="335"/>
      <c r="GX131" s="180"/>
      <c r="GY131" s="167">
        <v>160</v>
      </c>
      <c r="GZ131" s="335"/>
      <c r="HA131" s="180"/>
      <c r="HB131" s="167">
        <v>160</v>
      </c>
      <c r="HC131" s="335"/>
      <c r="HD131" s="180"/>
      <c r="HE131" s="282">
        <f t="shared" si="95"/>
        <v>0</v>
      </c>
      <c r="HF131" s="283">
        <f t="shared" si="96"/>
        <v>0</v>
      </c>
      <c r="HG131" s="284">
        <f t="shared" si="97"/>
        <v>0</v>
      </c>
      <c r="HH131" s="285">
        <f t="shared" si="98"/>
        <v>0</v>
      </c>
      <c r="HI131" s="1"/>
      <c r="HJ131" s="1"/>
      <c r="HK131" s="167">
        <v>160</v>
      </c>
      <c r="HL131" s="335"/>
      <c r="HM131" s="180"/>
      <c r="HN131" s="167">
        <v>160</v>
      </c>
      <c r="HO131" s="335"/>
      <c r="HP131" s="180"/>
      <c r="HQ131" s="167">
        <v>160</v>
      </c>
      <c r="HR131" s="335"/>
      <c r="HS131" s="180"/>
      <c r="HT131" s="167">
        <v>160</v>
      </c>
      <c r="HU131" s="335"/>
      <c r="HV131" s="180"/>
      <c r="HW131" s="167">
        <v>160</v>
      </c>
      <c r="HX131" s="335"/>
      <c r="HY131" s="180"/>
      <c r="HZ131" s="167">
        <v>160</v>
      </c>
      <c r="IA131" s="335"/>
      <c r="IB131" s="180"/>
      <c r="IC131" s="167">
        <v>160</v>
      </c>
      <c r="ID131" s="335"/>
      <c r="IE131" s="180"/>
      <c r="IF131" s="167">
        <v>160</v>
      </c>
      <c r="IG131" s="335"/>
      <c r="IH131" s="180"/>
      <c r="II131" s="282">
        <f t="shared" si="99"/>
        <v>0</v>
      </c>
      <c r="IJ131" s="283">
        <f t="shared" si="100"/>
        <v>0</v>
      </c>
      <c r="IK131" s="284">
        <f t="shared" si="101"/>
        <v>0</v>
      </c>
      <c r="IL131" s="285">
        <f t="shared" si="102"/>
        <v>0</v>
      </c>
      <c r="IM131" s="1"/>
      <c r="IN131" s="1"/>
      <c r="IO131" s="167">
        <v>160</v>
      </c>
      <c r="IP131" s="335"/>
      <c r="IQ131" s="180"/>
      <c r="IR131" s="167">
        <v>160</v>
      </c>
      <c r="IS131" s="335"/>
      <c r="IT131" s="180"/>
      <c r="IU131" s="167">
        <v>160</v>
      </c>
      <c r="IV131" s="335"/>
      <c r="IW131" s="180"/>
      <c r="IX131" s="167">
        <v>160</v>
      </c>
      <c r="IY131" s="335"/>
      <c r="IZ131" s="180"/>
      <c r="JA131" s="167">
        <v>160</v>
      </c>
      <c r="JB131" s="335"/>
      <c r="JC131" s="180"/>
      <c r="JD131" s="167">
        <v>160</v>
      </c>
      <c r="JE131" s="335"/>
      <c r="JF131" s="180"/>
      <c r="JG131" s="167">
        <v>160</v>
      </c>
      <c r="JH131" s="335"/>
      <c r="JI131" s="180"/>
      <c r="JJ131" s="167">
        <v>160</v>
      </c>
      <c r="JK131" s="335"/>
      <c r="JL131" s="180"/>
      <c r="JM131" s="282">
        <f t="shared" si="103"/>
        <v>0</v>
      </c>
      <c r="JN131" s="283">
        <f t="shared" si="104"/>
        <v>0</v>
      </c>
      <c r="JO131" s="284">
        <f t="shared" si="105"/>
        <v>0</v>
      </c>
      <c r="JP131" s="285">
        <f t="shared" si="106"/>
        <v>0</v>
      </c>
      <c r="JQ131" s="1"/>
      <c r="JR131" s="1"/>
      <c r="JS131" s="167">
        <v>160</v>
      </c>
      <c r="JT131" s="335"/>
      <c r="JU131" s="180"/>
      <c r="JV131" s="167">
        <v>160</v>
      </c>
      <c r="JW131" s="335"/>
      <c r="JX131" s="180"/>
      <c r="JY131" s="167">
        <v>160</v>
      </c>
      <c r="JZ131" s="335"/>
      <c r="KA131" s="180"/>
      <c r="KB131" s="167">
        <v>160</v>
      </c>
      <c r="KC131" s="335"/>
      <c r="KD131" s="180"/>
      <c r="KE131" s="167">
        <v>160</v>
      </c>
      <c r="KF131" s="335"/>
      <c r="KG131" s="180"/>
      <c r="KH131" s="167">
        <v>160</v>
      </c>
      <c r="KI131" s="335"/>
      <c r="KJ131" s="180"/>
      <c r="KK131" s="167">
        <v>160</v>
      </c>
      <c r="KL131" s="335"/>
      <c r="KM131" s="180"/>
      <c r="KN131" s="167">
        <v>160</v>
      </c>
      <c r="KO131" s="335"/>
      <c r="KP131" s="180"/>
      <c r="KQ131" s="282">
        <f t="shared" si="107"/>
        <v>0</v>
      </c>
      <c r="KR131" s="283">
        <f t="shared" si="108"/>
        <v>0</v>
      </c>
      <c r="KS131" s="284">
        <f t="shared" si="109"/>
        <v>0</v>
      </c>
      <c r="KT131" s="285">
        <f t="shared" si="110"/>
        <v>0</v>
      </c>
      <c r="KU131" s="1"/>
      <c r="KV131" s="1"/>
      <c r="KW131" s="287" t="s">
        <v>300</v>
      </c>
      <c r="KX131" s="365">
        <v>160</v>
      </c>
      <c r="KY131" s="335"/>
      <c r="KZ131" s="180"/>
      <c r="LA131" s="282">
        <f t="shared" si="111"/>
        <v>0</v>
      </c>
      <c r="LB131" s="285">
        <f t="shared" si="117"/>
        <v>0</v>
      </c>
      <c r="LC131" s="284">
        <f t="shared" si="112"/>
        <v>0</v>
      </c>
      <c r="LD131" s="285">
        <f t="shared" si="118"/>
        <v>0</v>
      </c>
      <c r="LE131" s="297"/>
      <c r="LF131" s="1"/>
      <c r="LG131" s="1"/>
      <c r="LH131" s="278">
        <f t="shared" si="119"/>
        <v>0</v>
      </c>
      <c r="LI131" s="279">
        <f t="shared" si="120"/>
        <v>0</v>
      </c>
      <c r="LJ131" s="284">
        <f t="shared" si="121"/>
        <v>0</v>
      </c>
      <c r="LK131" s="285">
        <f t="shared" si="122"/>
        <v>0</v>
      </c>
      <c r="LL131" s="280">
        <f t="shared" si="123"/>
        <v>0</v>
      </c>
      <c r="LM131" s="281">
        <f t="shared" si="124"/>
        <v>0</v>
      </c>
      <c r="LN131" s="284">
        <f t="shared" si="125"/>
        <v>0</v>
      </c>
      <c r="LO131" s="283">
        <f t="shared" si="126"/>
        <v>0</v>
      </c>
      <c r="LP131" s="420">
        <f t="shared" si="113"/>
        <v>0</v>
      </c>
      <c r="LQ131" s="382">
        <f t="shared" si="114"/>
        <v>0</v>
      </c>
      <c r="LR131" s="423" t="s">
        <v>343</v>
      </c>
      <c r="LS131" s="387" t="s">
        <v>343</v>
      </c>
      <c r="LT131" s="420">
        <f t="shared" si="115"/>
        <v>0</v>
      </c>
      <c r="LU131" s="382">
        <f t="shared" si="116"/>
        <v>0</v>
      </c>
      <c r="LX131" s="1"/>
    </row>
    <row r="132" spans="2:336" s="26" customFormat="1" ht="15" hidden="1" customHeight="1" x14ac:dyDescent="0.25">
      <c r="B132" s="121"/>
      <c r="C132" s="1062"/>
      <c r="D132" s="1063"/>
      <c r="E132" s="610"/>
      <c r="F132" s="611"/>
      <c r="G132" s="612"/>
      <c r="H132" s="122"/>
      <c r="I132" s="115">
        <f>INT(ROUND(F132,2)*(IF(RIGHT(G132,1)="*",data!$J$3*H132+(IF(H132&gt;0, data!$K$3,0)),(IF(G132&gt;0,data!$J$3*RIGHT(G132,5)+data!$K$3,0)))))</f>
        <v>0</v>
      </c>
      <c r="J132" s="115">
        <f t="shared" si="132"/>
        <v>0</v>
      </c>
      <c r="K132" s="554"/>
      <c r="L132" s="553"/>
      <c r="M132" s="115">
        <f>INT(ROUND(F132,2)*(IF(J132&gt;0,(IF(K132="ano",data!$J$6,0)),0)))</f>
        <v>0</v>
      </c>
      <c r="N132" s="117">
        <f t="shared" si="129"/>
        <v>0</v>
      </c>
      <c r="O132" s="126">
        <f t="shared" si="130"/>
        <v>0</v>
      </c>
      <c r="Q132" s="119" t="str">
        <f t="shared" si="127"/>
        <v/>
      </c>
      <c r="R132" s="120" t="s">
        <v>343</v>
      </c>
      <c r="S132" s="391" t="str">
        <f t="shared" si="128"/>
        <v/>
      </c>
      <c r="T132" s="26">
        <f t="shared" si="131"/>
        <v>0</v>
      </c>
      <c r="U132" s="26">
        <f t="shared" si="133"/>
        <v>0</v>
      </c>
      <c r="V132" s="26">
        <f>IF(OR(G132=data!$I$18,G132=data!$I$19,G132=data!$I$20,G132=data!$I$21,G132=data!$I$22,G132=data!$I$23,G132=data!$I$24,G132=data!$I$25,G132=data!$I$26,G132=data!$I$27,G132=data!$I$28,G132=data!$I$29,G132=data!$I$30,G132=data!$I$31,G132=data!$I$32,G132=data!$I$33,G132=data!$I$34,G132=data!$I$35,G132=data!$I$36,G132=data!$I$37,G132=data!$I$38,G132=data!$I$39,G132=data!$I$40,G132=data!$I$41,G132=data!$I$42,G132=data!$I$43,G132=data!$I$44),1,0)</f>
        <v>0</v>
      </c>
      <c r="X132" s="176" t="s">
        <v>300</v>
      </c>
      <c r="Y132" s="10"/>
      <c r="Z132" s="10"/>
      <c r="AA132" s="578">
        <v>160</v>
      </c>
      <c r="AB132" s="579"/>
      <c r="AC132" s="580"/>
      <c r="AD132" s="578">
        <v>160</v>
      </c>
      <c r="AE132" s="579"/>
      <c r="AF132" s="580"/>
      <c r="AG132" s="578">
        <v>160</v>
      </c>
      <c r="AH132" s="579"/>
      <c r="AI132" s="580"/>
      <c r="AJ132" s="578">
        <v>160</v>
      </c>
      <c r="AK132" s="579"/>
      <c r="AL132" s="580"/>
      <c r="AM132" s="578">
        <v>160</v>
      </c>
      <c r="AN132" s="579"/>
      <c r="AO132" s="580"/>
      <c r="AP132" s="578">
        <v>160</v>
      </c>
      <c r="AQ132" s="579"/>
      <c r="AR132" s="580"/>
      <c r="AS132" s="578">
        <v>160</v>
      </c>
      <c r="AT132" s="579"/>
      <c r="AU132" s="580"/>
      <c r="AV132" s="578">
        <v>160</v>
      </c>
      <c r="AW132" s="579"/>
      <c r="AX132" s="580"/>
      <c r="AY132" s="578">
        <v>160</v>
      </c>
      <c r="AZ132" s="579"/>
      <c r="BA132" s="580"/>
      <c r="BB132" s="578">
        <v>160</v>
      </c>
      <c r="BC132" s="579"/>
      <c r="BD132" s="580"/>
      <c r="BE132" s="578">
        <v>160</v>
      </c>
      <c r="BF132" s="579"/>
      <c r="BG132" s="580"/>
      <c r="BH132" s="578">
        <v>160</v>
      </c>
      <c r="BI132" s="579"/>
      <c r="BJ132" s="580"/>
      <c r="BK132" s="374">
        <f t="shared" si="75"/>
        <v>0</v>
      </c>
      <c r="BL132" s="285">
        <f t="shared" si="76"/>
        <v>0</v>
      </c>
      <c r="BM132" s="284">
        <f t="shared" si="77"/>
        <v>0</v>
      </c>
      <c r="BN132" s="285">
        <f t="shared" si="78"/>
        <v>0</v>
      </c>
      <c r="BO132" s="1"/>
      <c r="BP132" s="1"/>
      <c r="BQ132" s="177">
        <v>160</v>
      </c>
      <c r="BR132" s="591"/>
      <c r="BS132" s="178"/>
      <c r="BT132" s="177">
        <v>160</v>
      </c>
      <c r="BU132" s="591"/>
      <c r="BV132" s="178"/>
      <c r="BW132" s="177">
        <v>160</v>
      </c>
      <c r="BX132" s="591"/>
      <c r="BY132" s="178"/>
      <c r="BZ132" s="177">
        <v>160</v>
      </c>
      <c r="CA132" s="591"/>
      <c r="CB132" s="178"/>
      <c r="CC132" s="177">
        <v>160</v>
      </c>
      <c r="CD132" s="591"/>
      <c r="CE132" s="178"/>
      <c r="CF132" s="177">
        <v>160</v>
      </c>
      <c r="CG132" s="591"/>
      <c r="CH132" s="178"/>
      <c r="CI132" s="177">
        <v>160</v>
      </c>
      <c r="CJ132" s="591"/>
      <c r="CK132" s="178"/>
      <c r="CL132" s="177">
        <v>160</v>
      </c>
      <c r="CM132" s="591"/>
      <c r="CN132" s="178"/>
      <c r="CO132" s="282">
        <f t="shared" si="79"/>
        <v>0</v>
      </c>
      <c r="CP132" s="283">
        <f t="shared" si="80"/>
        <v>0</v>
      </c>
      <c r="CQ132" s="284">
        <f t="shared" si="81"/>
        <v>0</v>
      </c>
      <c r="CR132" s="285">
        <f t="shared" si="82"/>
        <v>0</v>
      </c>
      <c r="CS132" s="1"/>
      <c r="CT132" s="1"/>
      <c r="CU132" s="177">
        <v>160</v>
      </c>
      <c r="CV132" s="591"/>
      <c r="CW132" s="178"/>
      <c r="CX132" s="177">
        <v>160</v>
      </c>
      <c r="CY132" s="591"/>
      <c r="CZ132" s="178"/>
      <c r="DA132" s="177">
        <v>160</v>
      </c>
      <c r="DB132" s="591"/>
      <c r="DC132" s="178"/>
      <c r="DD132" s="177">
        <v>160</v>
      </c>
      <c r="DE132" s="591"/>
      <c r="DF132" s="178"/>
      <c r="DG132" s="177">
        <v>160</v>
      </c>
      <c r="DH132" s="591"/>
      <c r="DI132" s="178"/>
      <c r="DJ132" s="177">
        <v>160</v>
      </c>
      <c r="DK132" s="591"/>
      <c r="DL132" s="178"/>
      <c r="DM132" s="177">
        <v>160</v>
      </c>
      <c r="DN132" s="591"/>
      <c r="DO132" s="178"/>
      <c r="DP132" s="177">
        <v>160</v>
      </c>
      <c r="DQ132" s="591"/>
      <c r="DR132" s="178"/>
      <c r="DS132" s="282">
        <f t="shared" si="83"/>
        <v>0</v>
      </c>
      <c r="DT132" s="283">
        <f t="shared" si="84"/>
        <v>0</v>
      </c>
      <c r="DU132" s="284">
        <f t="shared" si="85"/>
        <v>0</v>
      </c>
      <c r="DV132" s="285">
        <f t="shared" si="86"/>
        <v>0</v>
      </c>
      <c r="DW132" s="1"/>
      <c r="DX132" s="1"/>
      <c r="DY132" s="177">
        <v>160</v>
      </c>
      <c r="DZ132" s="591"/>
      <c r="EA132" s="178"/>
      <c r="EB132" s="177">
        <v>160</v>
      </c>
      <c r="EC132" s="591"/>
      <c r="ED132" s="178"/>
      <c r="EE132" s="177">
        <v>160</v>
      </c>
      <c r="EF132" s="591"/>
      <c r="EG132" s="178"/>
      <c r="EH132" s="177">
        <v>160</v>
      </c>
      <c r="EI132" s="591"/>
      <c r="EJ132" s="178"/>
      <c r="EK132" s="177">
        <v>160</v>
      </c>
      <c r="EL132" s="591"/>
      <c r="EM132" s="178"/>
      <c r="EN132" s="177">
        <v>160</v>
      </c>
      <c r="EO132" s="591"/>
      <c r="EP132" s="178"/>
      <c r="EQ132" s="177">
        <v>160</v>
      </c>
      <c r="ER132" s="591"/>
      <c r="ES132" s="178"/>
      <c r="ET132" s="177">
        <v>160</v>
      </c>
      <c r="EU132" s="591"/>
      <c r="EV132" s="178"/>
      <c r="EW132" s="282">
        <f t="shared" si="87"/>
        <v>0</v>
      </c>
      <c r="EX132" s="283">
        <f t="shared" si="88"/>
        <v>0</v>
      </c>
      <c r="EY132" s="284">
        <f t="shared" si="89"/>
        <v>0</v>
      </c>
      <c r="EZ132" s="285">
        <f t="shared" si="90"/>
        <v>0</v>
      </c>
      <c r="FA132" s="1"/>
      <c r="FB132" s="1"/>
      <c r="FC132" s="177">
        <v>160</v>
      </c>
      <c r="FD132" s="591"/>
      <c r="FE132" s="178"/>
      <c r="FF132" s="177">
        <v>160</v>
      </c>
      <c r="FG132" s="591"/>
      <c r="FH132" s="178"/>
      <c r="FI132" s="177">
        <v>160</v>
      </c>
      <c r="FJ132" s="591"/>
      <c r="FK132" s="178"/>
      <c r="FL132" s="177">
        <v>160</v>
      </c>
      <c r="FM132" s="591"/>
      <c r="FN132" s="178"/>
      <c r="FO132" s="177">
        <v>160</v>
      </c>
      <c r="FP132" s="591"/>
      <c r="FQ132" s="178"/>
      <c r="FR132" s="177">
        <v>160</v>
      </c>
      <c r="FS132" s="591"/>
      <c r="FT132" s="178"/>
      <c r="FU132" s="177">
        <v>160</v>
      </c>
      <c r="FV132" s="591"/>
      <c r="FW132" s="178"/>
      <c r="FX132" s="177">
        <v>160</v>
      </c>
      <c r="FY132" s="591"/>
      <c r="FZ132" s="178"/>
      <c r="GA132" s="282">
        <f t="shared" si="91"/>
        <v>0</v>
      </c>
      <c r="GB132" s="283">
        <f t="shared" si="92"/>
        <v>0</v>
      </c>
      <c r="GC132" s="284">
        <f t="shared" si="93"/>
        <v>0</v>
      </c>
      <c r="GD132" s="285">
        <f t="shared" si="94"/>
        <v>0</v>
      </c>
      <c r="GE132" s="1"/>
      <c r="GF132" s="1"/>
      <c r="GG132" s="177">
        <v>160</v>
      </c>
      <c r="GH132" s="591"/>
      <c r="GI132" s="178"/>
      <c r="GJ132" s="177">
        <v>160</v>
      </c>
      <c r="GK132" s="591"/>
      <c r="GL132" s="178"/>
      <c r="GM132" s="177">
        <v>160</v>
      </c>
      <c r="GN132" s="591"/>
      <c r="GO132" s="178"/>
      <c r="GP132" s="177">
        <v>160</v>
      </c>
      <c r="GQ132" s="591"/>
      <c r="GR132" s="178"/>
      <c r="GS132" s="177">
        <v>160</v>
      </c>
      <c r="GT132" s="591"/>
      <c r="GU132" s="178"/>
      <c r="GV132" s="177">
        <v>160</v>
      </c>
      <c r="GW132" s="591"/>
      <c r="GX132" s="178"/>
      <c r="GY132" s="177">
        <v>160</v>
      </c>
      <c r="GZ132" s="591"/>
      <c r="HA132" s="178"/>
      <c r="HB132" s="177">
        <v>160</v>
      </c>
      <c r="HC132" s="591"/>
      <c r="HD132" s="178"/>
      <c r="HE132" s="282">
        <f t="shared" si="95"/>
        <v>0</v>
      </c>
      <c r="HF132" s="283">
        <f t="shared" si="96"/>
        <v>0</v>
      </c>
      <c r="HG132" s="284">
        <f t="shared" si="97"/>
        <v>0</v>
      </c>
      <c r="HH132" s="285">
        <f t="shared" si="98"/>
        <v>0</v>
      </c>
      <c r="HI132" s="1"/>
      <c r="HJ132" s="1"/>
      <c r="HK132" s="177">
        <v>160</v>
      </c>
      <c r="HL132" s="591"/>
      <c r="HM132" s="178"/>
      <c r="HN132" s="177">
        <v>160</v>
      </c>
      <c r="HO132" s="591"/>
      <c r="HP132" s="178"/>
      <c r="HQ132" s="177">
        <v>160</v>
      </c>
      <c r="HR132" s="591"/>
      <c r="HS132" s="178"/>
      <c r="HT132" s="177">
        <v>160</v>
      </c>
      <c r="HU132" s="591"/>
      <c r="HV132" s="178"/>
      <c r="HW132" s="177">
        <v>160</v>
      </c>
      <c r="HX132" s="591"/>
      <c r="HY132" s="178"/>
      <c r="HZ132" s="177">
        <v>160</v>
      </c>
      <c r="IA132" s="591"/>
      <c r="IB132" s="178"/>
      <c r="IC132" s="177">
        <v>160</v>
      </c>
      <c r="ID132" s="591"/>
      <c r="IE132" s="178"/>
      <c r="IF132" s="177">
        <v>160</v>
      </c>
      <c r="IG132" s="591"/>
      <c r="IH132" s="178"/>
      <c r="II132" s="282">
        <f t="shared" si="99"/>
        <v>0</v>
      </c>
      <c r="IJ132" s="283">
        <f t="shared" si="100"/>
        <v>0</v>
      </c>
      <c r="IK132" s="284">
        <f t="shared" si="101"/>
        <v>0</v>
      </c>
      <c r="IL132" s="285">
        <f t="shared" si="102"/>
        <v>0</v>
      </c>
      <c r="IM132" s="1"/>
      <c r="IN132" s="1"/>
      <c r="IO132" s="177">
        <v>160</v>
      </c>
      <c r="IP132" s="591"/>
      <c r="IQ132" s="178"/>
      <c r="IR132" s="177">
        <v>160</v>
      </c>
      <c r="IS132" s="591"/>
      <c r="IT132" s="178"/>
      <c r="IU132" s="177">
        <v>160</v>
      </c>
      <c r="IV132" s="591"/>
      <c r="IW132" s="178"/>
      <c r="IX132" s="177">
        <v>160</v>
      </c>
      <c r="IY132" s="591"/>
      <c r="IZ132" s="178"/>
      <c r="JA132" s="177">
        <v>160</v>
      </c>
      <c r="JB132" s="591"/>
      <c r="JC132" s="178"/>
      <c r="JD132" s="177">
        <v>160</v>
      </c>
      <c r="JE132" s="591"/>
      <c r="JF132" s="178"/>
      <c r="JG132" s="177">
        <v>160</v>
      </c>
      <c r="JH132" s="591"/>
      <c r="JI132" s="178"/>
      <c r="JJ132" s="177">
        <v>160</v>
      </c>
      <c r="JK132" s="591"/>
      <c r="JL132" s="178"/>
      <c r="JM132" s="282">
        <f t="shared" si="103"/>
        <v>0</v>
      </c>
      <c r="JN132" s="283">
        <f t="shared" si="104"/>
        <v>0</v>
      </c>
      <c r="JO132" s="284">
        <f t="shared" si="105"/>
        <v>0</v>
      </c>
      <c r="JP132" s="285">
        <f t="shared" si="106"/>
        <v>0</v>
      </c>
      <c r="JQ132" s="1"/>
      <c r="JR132" s="1"/>
      <c r="JS132" s="177">
        <v>160</v>
      </c>
      <c r="JT132" s="591"/>
      <c r="JU132" s="178"/>
      <c r="JV132" s="177">
        <v>160</v>
      </c>
      <c r="JW132" s="591"/>
      <c r="JX132" s="178"/>
      <c r="JY132" s="177">
        <v>160</v>
      </c>
      <c r="JZ132" s="591"/>
      <c r="KA132" s="178"/>
      <c r="KB132" s="177">
        <v>160</v>
      </c>
      <c r="KC132" s="591"/>
      <c r="KD132" s="178"/>
      <c r="KE132" s="177">
        <v>160</v>
      </c>
      <c r="KF132" s="591"/>
      <c r="KG132" s="178"/>
      <c r="KH132" s="177">
        <v>160</v>
      </c>
      <c r="KI132" s="591"/>
      <c r="KJ132" s="178"/>
      <c r="KK132" s="177">
        <v>160</v>
      </c>
      <c r="KL132" s="591"/>
      <c r="KM132" s="178"/>
      <c r="KN132" s="177">
        <v>160</v>
      </c>
      <c r="KO132" s="591"/>
      <c r="KP132" s="178"/>
      <c r="KQ132" s="282">
        <f t="shared" si="107"/>
        <v>0</v>
      </c>
      <c r="KR132" s="283">
        <f t="shared" si="108"/>
        <v>0</v>
      </c>
      <c r="KS132" s="284">
        <f t="shared" si="109"/>
        <v>0</v>
      </c>
      <c r="KT132" s="285">
        <f t="shared" si="110"/>
        <v>0</v>
      </c>
      <c r="KU132" s="1"/>
      <c r="KV132" s="1"/>
      <c r="KW132" s="589" t="s">
        <v>300</v>
      </c>
      <c r="KX132" s="595">
        <v>160</v>
      </c>
      <c r="KY132" s="591"/>
      <c r="KZ132" s="178"/>
      <c r="LA132" s="282">
        <f t="shared" si="111"/>
        <v>0</v>
      </c>
      <c r="LB132" s="285">
        <f t="shared" si="117"/>
        <v>0</v>
      </c>
      <c r="LC132" s="284">
        <f t="shared" si="112"/>
        <v>0</v>
      </c>
      <c r="LD132" s="285">
        <f t="shared" si="118"/>
        <v>0</v>
      </c>
      <c r="LE132" s="592"/>
      <c r="LF132" s="1"/>
      <c r="LG132" s="1"/>
      <c r="LH132" s="278">
        <f t="shared" si="119"/>
        <v>0</v>
      </c>
      <c r="LI132" s="279">
        <f t="shared" si="120"/>
        <v>0</v>
      </c>
      <c r="LJ132" s="284">
        <f t="shared" si="121"/>
        <v>0</v>
      </c>
      <c r="LK132" s="285">
        <f t="shared" si="122"/>
        <v>0</v>
      </c>
      <c r="LL132" s="280">
        <f t="shared" si="123"/>
        <v>0</v>
      </c>
      <c r="LM132" s="281">
        <f t="shared" si="124"/>
        <v>0</v>
      </c>
      <c r="LN132" s="284">
        <f t="shared" si="125"/>
        <v>0</v>
      </c>
      <c r="LO132" s="283">
        <f t="shared" si="126"/>
        <v>0</v>
      </c>
      <c r="LP132" s="420">
        <f t="shared" si="113"/>
        <v>0</v>
      </c>
      <c r="LQ132" s="382">
        <f t="shared" si="114"/>
        <v>0</v>
      </c>
      <c r="LR132" s="423" t="s">
        <v>343</v>
      </c>
      <c r="LS132" s="387" t="s">
        <v>343</v>
      </c>
      <c r="LT132" s="420">
        <f t="shared" si="115"/>
        <v>0</v>
      </c>
      <c r="LU132" s="382">
        <f t="shared" si="116"/>
        <v>0</v>
      </c>
      <c r="LX132" s="1"/>
    </row>
    <row r="133" spans="2:336" s="26" customFormat="1" ht="16.5" customHeight="1" x14ac:dyDescent="0.25">
      <c r="B133" s="121" t="s">
        <v>347</v>
      </c>
      <c r="C133" s="1064"/>
      <c r="D133" s="1065"/>
      <c r="E133" s="327"/>
      <c r="F133" s="328"/>
      <c r="G133" s="329"/>
      <c r="H133" s="125"/>
      <c r="I133" s="115">
        <f>INT(ROUND(F133,2)*(IF(RIGHT(G133,1)="*",data!$J$3*H133+(IF(H133&gt;0, data!$K$3,0)),(IF(G133&gt;0,data!$J$3*RIGHT(G133,5)+data!$K$3,0)))))</f>
        <v>0</v>
      </c>
      <c r="J133" s="115">
        <f t="shared" si="132"/>
        <v>0</v>
      </c>
      <c r="K133" s="323"/>
      <c r="L133" s="322"/>
      <c r="M133" s="115">
        <f>INT(ROUND(F133,2)*(IF(J133&gt;0,(IF(K133="ano",data!$J$6,0)),0)))</f>
        <v>0</v>
      </c>
      <c r="N133" s="117">
        <f t="shared" si="129"/>
        <v>0</v>
      </c>
      <c r="O133" s="126">
        <f t="shared" si="130"/>
        <v>0</v>
      </c>
      <c r="Q133" s="119" t="str">
        <f t="shared" si="127"/>
        <v/>
      </c>
      <c r="R133" s="120" t="s">
        <v>343</v>
      </c>
      <c r="S133" s="391" t="str">
        <f t="shared" si="128"/>
        <v/>
      </c>
      <c r="T133" s="26">
        <f t="shared" si="131"/>
        <v>0</v>
      </c>
      <c r="U133" s="26">
        <f t="shared" si="133"/>
        <v>0</v>
      </c>
      <c r="V133" s="26">
        <f>IF(OR(G133=data!$I$18,G133=data!$I$19,G133=data!$I$20,G133=data!$I$21,G133=data!$I$22,G133=data!$I$23,G133=data!$I$24,G133=data!$I$25,G133=data!$I$26,G133=data!$I$27,G133=data!$I$28,G133=data!$I$29,G133=data!$I$30,G133=data!$I$31,G133=data!$I$32,G133=data!$I$33,G133=data!$I$34,G133=data!$I$35,G133=data!$I$36,G133=data!$I$37,G133=data!$I$38,G133=data!$I$39,G133=data!$I$40,G133=data!$I$41,G133=data!$I$42,G133=data!$I$43,G133=data!$I$44),1,0)</f>
        <v>0</v>
      </c>
      <c r="X133" s="179" t="s">
        <v>300</v>
      </c>
      <c r="Y133" s="10"/>
      <c r="Z133" s="10"/>
      <c r="AA133" s="171">
        <v>160</v>
      </c>
      <c r="AB133" s="336"/>
      <c r="AC133" s="227"/>
      <c r="AD133" s="171">
        <v>160</v>
      </c>
      <c r="AE133" s="336"/>
      <c r="AF133" s="227"/>
      <c r="AG133" s="171">
        <v>160</v>
      </c>
      <c r="AH133" s="336"/>
      <c r="AI133" s="227"/>
      <c r="AJ133" s="171">
        <v>160</v>
      </c>
      <c r="AK133" s="336"/>
      <c r="AL133" s="227"/>
      <c r="AM133" s="171">
        <v>160</v>
      </c>
      <c r="AN133" s="336"/>
      <c r="AO133" s="227"/>
      <c r="AP133" s="171">
        <v>160</v>
      </c>
      <c r="AQ133" s="336"/>
      <c r="AR133" s="227"/>
      <c r="AS133" s="171">
        <v>160</v>
      </c>
      <c r="AT133" s="336"/>
      <c r="AU133" s="227"/>
      <c r="AV133" s="171">
        <v>160</v>
      </c>
      <c r="AW133" s="336"/>
      <c r="AX133" s="227"/>
      <c r="AY133" s="171">
        <v>160</v>
      </c>
      <c r="AZ133" s="336"/>
      <c r="BA133" s="227"/>
      <c r="BB133" s="171">
        <v>160</v>
      </c>
      <c r="BC133" s="336"/>
      <c r="BD133" s="227"/>
      <c r="BE133" s="171">
        <v>160</v>
      </c>
      <c r="BF133" s="336"/>
      <c r="BG133" s="227"/>
      <c r="BH133" s="171">
        <v>160</v>
      </c>
      <c r="BI133" s="336"/>
      <c r="BJ133" s="227"/>
      <c r="BK133" s="374">
        <f t="shared" si="75"/>
        <v>0</v>
      </c>
      <c r="BL133" s="285">
        <f t="shared" si="76"/>
        <v>0</v>
      </c>
      <c r="BM133" s="284">
        <f t="shared" si="77"/>
        <v>0</v>
      </c>
      <c r="BN133" s="285">
        <f t="shared" si="78"/>
        <v>0</v>
      </c>
      <c r="BO133" s="1"/>
      <c r="BP133" s="1"/>
      <c r="BQ133" s="167">
        <v>160</v>
      </c>
      <c r="BR133" s="335"/>
      <c r="BS133" s="180"/>
      <c r="BT133" s="167">
        <v>160</v>
      </c>
      <c r="BU133" s="335"/>
      <c r="BV133" s="180"/>
      <c r="BW133" s="167">
        <v>160</v>
      </c>
      <c r="BX133" s="335"/>
      <c r="BY133" s="180"/>
      <c r="BZ133" s="167">
        <v>160</v>
      </c>
      <c r="CA133" s="335"/>
      <c r="CB133" s="180"/>
      <c r="CC133" s="167">
        <v>160</v>
      </c>
      <c r="CD133" s="335"/>
      <c r="CE133" s="180"/>
      <c r="CF133" s="167">
        <v>160</v>
      </c>
      <c r="CG133" s="335"/>
      <c r="CH133" s="180"/>
      <c r="CI133" s="167">
        <v>160</v>
      </c>
      <c r="CJ133" s="335"/>
      <c r="CK133" s="180"/>
      <c r="CL133" s="167">
        <v>160</v>
      </c>
      <c r="CM133" s="335"/>
      <c r="CN133" s="180"/>
      <c r="CO133" s="282">
        <f t="shared" si="79"/>
        <v>0</v>
      </c>
      <c r="CP133" s="283">
        <f t="shared" si="80"/>
        <v>0</v>
      </c>
      <c r="CQ133" s="284">
        <f t="shared" si="81"/>
        <v>0</v>
      </c>
      <c r="CR133" s="285">
        <f t="shared" si="82"/>
        <v>0</v>
      </c>
      <c r="CS133" s="1"/>
      <c r="CT133" s="1"/>
      <c r="CU133" s="167">
        <v>160</v>
      </c>
      <c r="CV133" s="335"/>
      <c r="CW133" s="180"/>
      <c r="CX133" s="167">
        <v>160</v>
      </c>
      <c r="CY133" s="335"/>
      <c r="CZ133" s="180"/>
      <c r="DA133" s="167">
        <v>160</v>
      </c>
      <c r="DB133" s="335"/>
      <c r="DC133" s="180"/>
      <c r="DD133" s="167">
        <v>160</v>
      </c>
      <c r="DE133" s="335"/>
      <c r="DF133" s="180"/>
      <c r="DG133" s="167">
        <v>160</v>
      </c>
      <c r="DH133" s="335"/>
      <c r="DI133" s="180"/>
      <c r="DJ133" s="167">
        <v>160</v>
      </c>
      <c r="DK133" s="335"/>
      <c r="DL133" s="180"/>
      <c r="DM133" s="167">
        <v>160</v>
      </c>
      <c r="DN133" s="335"/>
      <c r="DO133" s="180"/>
      <c r="DP133" s="167">
        <v>160</v>
      </c>
      <c r="DQ133" s="335"/>
      <c r="DR133" s="180"/>
      <c r="DS133" s="282">
        <f t="shared" si="83"/>
        <v>0</v>
      </c>
      <c r="DT133" s="283">
        <f t="shared" si="84"/>
        <v>0</v>
      </c>
      <c r="DU133" s="284">
        <f t="shared" si="85"/>
        <v>0</v>
      </c>
      <c r="DV133" s="285">
        <f t="shared" si="86"/>
        <v>0</v>
      </c>
      <c r="DW133" s="1"/>
      <c r="DX133" s="1"/>
      <c r="DY133" s="167">
        <v>160</v>
      </c>
      <c r="DZ133" s="335"/>
      <c r="EA133" s="180"/>
      <c r="EB133" s="167">
        <v>160</v>
      </c>
      <c r="EC133" s="335"/>
      <c r="ED133" s="180"/>
      <c r="EE133" s="167">
        <v>160</v>
      </c>
      <c r="EF133" s="335"/>
      <c r="EG133" s="180"/>
      <c r="EH133" s="167">
        <v>160</v>
      </c>
      <c r="EI133" s="335"/>
      <c r="EJ133" s="180"/>
      <c r="EK133" s="167">
        <v>160</v>
      </c>
      <c r="EL133" s="335"/>
      <c r="EM133" s="180"/>
      <c r="EN133" s="167">
        <v>160</v>
      </c>
      <c r="EO133" s="335"/>
      <c r="EP133" s="180"/>
      <c r="EQ133" s="167">
        <v>160</v>
      </c>
      <c r="ER133" s="335"/>
      <c r="ES133" s="180"/>
      <c r="ET133" s="167">
        <v>160</v>
      </c>
      <c r="EU133" s="335"/>
      <c r="EV133" s="180"/>
      <c r="EW133" s="282">
        <f t="shared" si="87"/>
        <v>0</v>
      </c>
      <c r="EX133" s="283">
        <f t="shared" si="88"/>
        <v>0</v>
      </c>
      <c r="EY133" s="284">
        <f t="shared" si="89"/>
        <v>0</v>
      </c>
      <c r="EZ133" s="285">
        <f t="shared" si="90"/>
        <v>0</v>
      </c>
      <c r="FA133" s="1"/>
      <c r="FB133" s="1"/>
      <c r="FC133" s="167">
        <v>160</v>
      </c>
      <c r="FD133" s="335"/>
      <c r="FE133" s="180"/>
      <c r="FF133" s="167">
        <v>160</v>
      </c>
      <c r="FG133" s="335"/>
      <c r="FH133" s="180"/>
      <c r="FI133" s="167">
        <v>160</v>
      </c>
      <c r="FJ133" s="335"/>
      <c r="FK133" s="180"/>
      <c r="FL133" s="167">
        <v>160</v>
      </c>
      <c r="FM133" s="335"/>
      <c r="FN133" s="180"/>
      <c r="FO133" s="167">
        <v>160</v>
      </c>
      <c r="FP133" s="335"/>
      <c r="FQ133" s="180"/>
      <c r="FR133" s="167">
        <v>160</v>
      </c>
      <c r="FS133" s="335"/>
      <c r="FT133" s="180"/>
      <c r="FU133" s="167">
        <v>160</v>
      </c>
      <c r="FV133" s="335"/>
      <c r="FW133" s="180"/>
      <c r="FX133" s="167">
        <v>160</v>
      </c>
      <c r="FY133" s="335"/>
      <c r="FZ133" s="180"/>
      <c r="GA133" s="282">
        <f t="shared" si="91"/>
        <v>0</v>
      </c>
      <c r="GB133" s="283">
        <f t="shared" si="92"/>
        <v>0</v>
      </c>
      <c r="GC133" s="284">
        <f t="shared" si="93"/>
        <v>0</v>
      </c>
      <c r="GD133" s="285">
        <f t="shared" si="94"/>
        <v>0</v>
      </c>
      <c r="GE133" s="1"/>
      <c r="GF133" s="1"/>
      <c r="GG133" s="167">
        <v>160</v>
      </c>
      <c r="GH133" s="335"/>
      <c r="GI133" s="180"/>
      <c r="GJ133" s="167">
        <v>160</v>
      </c>
      <c r="GK133" s="335"/>
      <c r="GL133" s="180"/>
      <c r="GM133" s="167">
        <v>160</v>
      </c>
      <c r="GN133" s="335"/>
      <c r="GO133" s="180"/>
      <c r="GP133" s="167">
        <v>160</v>
      </c>
      <c r="GQ133" s="335"/>
      <c r="GR133" s="180"/>
      <c r="GS133" s="167">
        <v>160</v>
      </c>
      <c r="GT133" s="335"/>
      <c r="GU133" s="180"/>
      <c r="GV133" s="167">
        <v>160</v>
      </c>
      <c r="GW133" s="335"/>
      <c r="GX133" s="180"/>
      <c r="GY133" s="167">
        <v>160</v>
      </c>
      <c r="GZ133" s="335"/>
      <c r="HA133" s="180"/>
      <c r="HB133" s="167">
        <v>160</v>
      </c>
      <c r="HC133" s="335"/>
      <c r="HD133" s="180"/>
      <c r="HE133" s="282">
        <f t="shared" si="95"/>
        <v>0</v>
      </c>
      <c r="HF133" s="283">
        <f t="shared" si="96"/>
        <v>0</v>
      </c>
      <c r="HG133" s="284">
        <f t="shared" si="97"/>
        <v>0</v>
      </c>
      <c r="HH133" s="285">
        <f t="shared" si="98"/>
        <v>0</v>
      </c>
      <c r="HI133" s="1"/>
      <c r="HJ133" s="1"/>
      <c r="HK133" s="167">
        <v>160</v>
      </c>
      <c r="HL133" s="335"/>
      <c r="HM133" s="180"/>
      <c r="HN133" s="167">
        <v>160</v>
      </c>
      <c r="HO133" s="335"/>
      <c r="HP133" s="180"/>
      <c r="HQ133" s="167">
        <v>160</v>
      </c>
      <c r="HR133" s="335"/>
      <c r="HS133" s="180"/>
      <c r="HT133" s="167">
        <v>160</v>
      </c>
      <c r="HU133" s="335"/>
      <c r="HV133" s="180"/>
      <c r="HW133" s="167">
        <v>160</v>
      </c>
      <c r="HX133" s="335"/>
      <c r="HY133" s="180"/>
      <c r="HZ133" s="167">
        <v>160</v>
      </c>
      <c r="IA133" s="335"/>
      <c r="IB133" s="180"/>
      <c r="IC133" s="167">
        <v>160</v>
      </c>
      <c r="ID133" s="335"/>
      <c r="IE133" s="180"/>
      <c r="IF133" s="167">
        <v>160</v>
      </c>
      <c r="IG133" s="335"/>
      <c r="IH133" s="180"/>
      <c r="II133" s="282">
        <f t="shared" si="99"/>
        <v>0</v>
      </c>
      <c r="IJ133" s="283">
        <f t="shared" si="100"/>
        <v>0</v>
      </c>
      <c r="IK133" s="284">
        <f t="shared" si="101"/>
        <v>0</v>
      </c>
      <c r="IL133" s="285">
        <f t="shared" si="102"/>
        <v>0</v>
      </c>
      <c r="IM133" s="1"/>
      <c r="IN133" s="1"/>
      <c r="IO133" s="167">
        <v>160</v>
      </c>
      <c r="IP133" s="335"/>
      <c r="IQ133" s="180"/>
      <c r="IR133" s="167">
        <v>160</v>
      </c>
      <c r="IS133" s="335"/>
      <c r="IT133" s="180"/>
      <c r="IU133" s="167">
        <v>160</v>
      </c>
      <c r="IV133" s="335"/>
      <c r="IW133" s="180"/>
      <c r="IX133" s="167">
        <v>160</v>
      </c>
      <c r="IY133" s="335"/>
      <c r="IZ133" s="180"/>
      <c r="JA133" s="167">
        <v>160</v>
      </c>
      <c r="JB133" s="335"/>
      <c r="JC133" s="180"/>
      <c r="JD133" s="167">
        <v>160</v>
      </c>
      <c r="JE133" s="335"/>
      <c r="JF133" s="180"/>
      <c r="JG133" s="167">
        <v>160</v>
      </c>
      <c r="JH133" s="335"/>
      <c r="JI133" s="180"/>
      <c r="JJ133" s="167">
        <v>160</v>
      </c>
      <c r="JK133" s="335"/>
      <c r="JL133" s="180"/>
      <c r="JM133" s="282">
        <f t="shared" si="103"/>
        <v>0</v>
      </c>
      <c r="JN133" s="283">
        <f t="shared" si="104"/>
        <v>0</v>
      </c>
      <c r="JO133" s="284">
        <f t="shared" si="105"/>
        <v>0</v>
      </c>
      <c r="JP133" s="285">
        <f t="shared" si="106"/>
        <v>0</v>
      </c>
      <c r="JQ133" s="1"/>
      <c r="JR133" s="1"/>
      <c r="JS133" s="167">
        <v>160</v>
      </c>
      <c r="JT133" s="335"/>
      <c r="JU133" s="180"/>
      <c r="JV133" s="167">
        <v>160</v>
      </c>
      <c r="JW133" s="335"/>
      <c r="JX133" s="180"/>
      <c r="JY133" s="167">
        <v>160</v>
      </c>
      <c r="JZ133" s="335"/>
      <c r="KA133" s="180"/>
      <c r="KB133" s="167">
        <v>160</v>
      </c>
      <c r="KC133" s="335"/>
      <c r="KD133" s="180"/>
      <c r="KE133" s="167">
        <v>160</v>
      </c>
      <c r="KF133" s="335"/>
      <c r="KG133" s="180"/>
      <c r="KH133" s="167">
        <v>160</v>
      </c>
      <c r="KI133" s="335"/>
      <c r="KJ133" s="180"/>
      <c r="KK133" s="167">
        <v>160</v>
      </c>
      <c r="KL133" s="335"/>
      <c r="KM133" s="180"/>
      <c r="KN133" s="167">
        <v>160</v>
      </c>
      <c r="KO133" s="335"/>
      <c r="KP133" s="180"/>
      <c r="KQ133" s="282">
        <f t="shared" si="107"/>
        <v>0</v>
      </c>
      <c r="KR133" s="283">
        <f t="shared" si="108"/>
        <v>0</v>
      </c>
      <c r="KS133" s="284">
        <f t="shared" si="109"/>
        <v>0</v>
      </c>
      <c r="KT133" s="285">
        <f t="shared" si="110"/>
        <v>0</v>
      </c>
      <c r="KU133" s="1"/>
      <c r="KV133" s="1"/>
      <c r="KW133" s="287" t="s">
        <v>300</v>
      </c>
      <c r="KX133" s="365">
        <v>160</v>
      </c>
      <c r="KY133" s="335"/>
      <c r="KZ133" s="180"/>
      <c r="LA133" s="282">
        <f t="shared" si="111"/>
        <v>0</v>
      </c>
      <c r="LB133" s="285">
        <f t="shared" si="117"/>
        <v>0</v>
      </c>
      <c r="LC133" s="284">
        <f t="shared" si="112"/>
        <v>0</v>
      </c>
      <c r="LD133" s="285">
        <f t="shared" si="118"/>
        <v>0</v>
      </c>
      <c r="LE133" s="297"/>
      <c r="LF133" s="1"/>
      <c r="LG133" s="1"/>
      <c r="LH133" s="278">
        <f t="shared" si="119"/>
        <v>0</v>
      </c>
      <c r="LI133" s="279">
        <f t="shared" si="120"/>
        <v>0</v>
      </c>
      <c r="LJ133" s="284">
        <f t="shared" si="121"/>
        <v>0</v>
      </c>
      <c r="LK133" s="285">
        <f t="shared" si="122"/>
        <v>0</v>
      </c>
      <c r="LL133" s="280">
        <f t="shared" si="123"/>
        <v>0</v>
      </c>
      <c r="LM133" s="281">
        <f t="shared" si="124"/>
        <v>0</v>
      </c>
      <c r="LN133" s="284">
        <f t="shared" si="125"/>
        <v>0</v>
      </c>
      <c r="LO133" s="283">
        <f t="shared" si="126"/>
        <v>0</v>
      </c>
      <c r="LP133" s="420">
        <f t="shared" si="113"/>
        <v>0</v>
      </c>
      <c r="LQ133" s="382">
        <f t="shared" si="114"/>
        <v>0</v>
      </c>
      <c r="LR133" s="423" t="s">
        <v>343</v>
      </c>
      <c r="LS133" s="387" t="s">
        <v>343</v>
      </c>
      <c r="LT133" s="420">
        <f t="shared" si="115"/>
        <v>0</v>
      </c>
      <c r="LU133" s="382">
        <f t="shared" si="116"/>
        <v>0</v>
      </c>
      <c r="LX133" s="1"/>
    </row>
    <row r="134" spans="2:336" s="26" customFormat="1" ht="15" hidden="1" customHeight="1" x14ac:dyDescent="0.25">
      <c r="B134" s="121"/>
      <c r="C134" s="1062"/>
      <c r="D134" s="1063"/>
      <c r="E134" s="610"/>
      <c r="F134" s="611"/>
      <c r="G134" s="612"/>
      <c r="H134" s="122"/>
      <c r="I134" s="115">
        <f>INT(ROUND(F134,2)*(IF(RIGHT(G134,1)="*",data!$J$3*H134+(IF(H134&gt;0, data!$K$3,0)),(IF(G134&gt;0,data!$J$3*RIGHT(G134,5)+data!$K$3,0)))))</f>
        <v>0</v>
      </c>
      <c r="J134" s="115">
        <f t="shared" si="132"/>
        <v>0</v>
      </c>
      <c r="K134" s="554"/>
      <c r="L134" s="553"/>
      <c r="M134" s="115">
        <f>INT(ROUND(F134,2)*(IF(J134&gt;0,(IF(K134="ano",data!$J$6,0)),0)))</f>
        <v>0</v>
      </c>
      <c r="N134" s="117">
        <f t="shared" si="129"/>
        <v>0</v>
      </c>
      <c r="O134" s="126">
        <f t="shared" si="130"/>
        <v>0</v>
      </c>
      <c r="Q134" s="119" t="str">
        <f t="shared" si="127"/>
        <v/>
      </c>
      <c r="R134" s="120" t="s">
        <v>343</v>
      </c>
      <c r="S134" s="391" t="str">
        <f t="shared" si="128"/>
        <v/>
      </c>
      <c r="T134" s="26">
        <f t="shared" si="131"/>
        <v>0</v>
      </c>
      <c r="U134" s="26">
        <f t="shared" si="133"/>
        <v>0</v>
      </c>
      <c r="V134" s="26">
        <f>IF(OR(G134=data!$I$18,G134=data!$I$19,G134=data!$I$20,G134=data!$I$21,G134=data!$I$22,G134=data!$I$23,G134=data!$I$24,G134=data!$I$25,G134=data!$I$26,G134=data!$I$27,G134=data!$I$28,G134=data!$I$29,G134=data!$I$30,G134=data!$I$31,G134=data!$I$32,G134=data!$I$33,G134=data!$I$34,G134=data!$I$35,G134=data!$I$36,G134=data!$I$37,G134=data!$I$38,G134=data!$I$39,G134=data!$I$40,G134=data!$I$41,G134=data!$I$42,G134=data!$I$43,G134=data!$I$44),1,0)</f>
        <v>0</v>
      </c>
      <c r="X134" s="176" t="s">
        <v>300</v>
      </c>
      <c r="Y134" s="10"/>
      <c r="Z134" s="10"/>
      <c r="AA134" s="578">
        <v>160</v>
      </c>
      <c r="AB134" s="579"/>
      <c r="AC134" s="580"/>
      <c r="AD134" s="578">
        <v>160</v>
      </c>
      <c r="AE134" s="579"/>
      <c r="AF134" s="580"/>
      <c r="AG134" s="578">
        <v>160</v>
      </c>
      <c r="AH134" s="579"/>
      <c r="AI134" s="580"/>
      <c r="AJ134" s="578">
        <v>160</v>
      </c>
      <c r="AK134" s="579"/>
      <c r="AL134" s="580"/>
      <c r="AM134" s="578">
        <v>160</v>
      </c>
      <c r="AN134" s="579"/>
      <c r="AO134" s="580"/>
      <c r="AP134" s="578">
        <v>160</v>
      </c>
      <c r="AQ134" s="579"/>
      <c r="AR134" s="580"/>
      <c r="AS134" s="578">
        <v>160</v>
      </c>
      <c r="AT134" s="579"/>
      <c r="AU134" s="580"/>
      <c r="AV134" s="578">
        <v>160</v>
      </c>
      <c r="AW134" s="579"/>
      <c r="AX134" s="580"/>
      <c r="AY134" s="578">
        <v>160</v>
      </c>
      <c r="AZ134" s="579"/>
      <c r="BA134" s="580"/>
      <c r="BB134" s="578">
        <v>160</v>
      </c>
      <c r="BC134" s="579"/>
      <c r="BD134" s="580"/>
      <c r="BE134" s="578">
        <v>160</v>
      </c>
      <c r="BF134" s="579"/>
      <c r="BG134" s="580"/>
      <c r="BH134" s="578">
        <v>160</v>
      </c>
      <c r="BI134" s="579"/>
      <c r="BJ134" s="580"/>
      <c r="BK134" s="374">
        <f t="shared" si="75"/>
        <v>0</v>
      </c>
      <c r="BL134" s="285">
        <f t="shared" si="76"/>
        <v>0</v>
      </c>
      <c r="BM134" s="284">
        <f t="shared" si="77"/>
        <v>0</v>
      </c>
      <c r="BN134" s="285">
        <f t="shared" si="78"/>
        <v>0</v>
      </c>
      <c r="BO134" s="1"/>
      <c r="BP134" s="1"/>
      <c r="BQ134" s="177">
        <v>160</v>
      </c>
      <c r="BR134" s="591"/>
      <c r="BS134" s="178"/>
      <c r="BT134" s="177">
        <v>160</v>
      </c>
      <c r="BU134" s="591"/>
      <c r="BV134" s="178"/>
      <c r="BW134" s="177">
        <v>160</v>
      </c>
      <c r="BX134" s="591"/>
      <c r="BY134" s="178"/>
      <c r="BZ134" s="177">
        <v>160</v>
      </c>
      <c r="CA134" s="591"/>
      <c r="CB134" s="178"/>
      <c r="CC134" s="177">
        <v>160</v>
      </c>
      <c r="CD134" s="591"/>
      <c r="CE134" s="178"/>
      <c r="CF134" s="177">
        <v>160</v>
      </c>
      <c r="CG134" s="591"/>
      <c r="CH134" s="178"/>
      <c r="CI134" s="177">
        <v>160</v>
      </c>
      <c r="CJ134" s="591"/>
      <c r="CK134" s="178"/>
      <c r="CL134" s="177">
        <v>160</v>
      </c>
      <c r="CM134" s="591"/>
      <c r="CN134" s="178"/>
      <c r="CO134" s="282">
        <f t="shared" si="79"/>
        <v>0</v>
      </c>
      <c r="CP134" s="283">
        <f t="shared" si="80"/>
        <v>0</v>
      </c>
      <c r="CQ134" s="284">
        <f t="shared" si="81"/>
        <v>0</v>
      </c>
      <c r="CR134" s="285">
        <f t="shared" si="82"/>
        <v>0</v>
      </c>
      <c r="CS134" s="1"/>
      <c r="CT134" s="1"/>
      <c r="CU134" s="177">
        <v>160</v>
      </c>
      <c r="CV134" s="591"/>
      <c r="CW134" s="178"/>
      <c r="CX134" s="177">
        <v>160</v>
      </c>
      <c r="CY134" s="591"/>
      <c r="CZ134" s="178"/>
      <c r="DA134" s="177">
        <v>160</v>
      </c>
      <c r="DB134" s="591"/>
      <c r="DC134" s="178"/>
      <c r="DD134" s="177">
        <v>160</v>
      </c>
      <c r="DE134" s="591"/>
      <c r="DF134" s="178"/>
      <c r="DG134" s="177">
        <v>160</v>
      </c>
      <c r="DH134" s="591"/>
      <c r="DI134" s="178"/>
      <c r="DJ134" s="177">
        <v>160</v>
      </c>
      <c r="DK134" s="591"/>
      <c r="DL134" s="178"/>
      <c r="DM134" s="177">
        <v>160</v>
      </c>
      <c r="DN134" s="591"/>
      <c r="DO134" s="178"/>
      <c r="DP134" s="177">
        <v>160</v>
      </c>
      <c r="DQ134" s="591"/>
      <c r="DR134" s="178"/>
      <c r="DS134" s="282">
        <f t="shared" si="83"/>
        <v>0</v>
      </c>
      <c r="DT134" s="283">
        <f t="shared" si="84"/>
        <v>0</v>
      </c>
      <c r="DU134" s="284">
        <f t="shared" si="85"/>
        <v>0</v>
      </c>
      <c r="DV134" s="285">
        <f t="shared" si="86"/>
        <v>0</v>
      </c>
      <c r="DW134" s="1"/>
      <c r="DX134" s="1"/>
      <c r="DY134" s="177">
        <v>160</v>
      </c>
      <c r="DZ134" s="591"/>
      <c r="EA134" s="178"/>
      <c r="EB134" s="177">
        <v>160</v>
      </c>
      <c r="EC134" s="591"/>
      <c r="ED134" s="178"/>
      <c r="EE134" s="177">
        <v>160</v>
      </c>
      <c r="EF134" s="591"/>
      <c r="EG134" s="178"/>
      <c r="EH134" s="177">
        <v>160</v>
      </c>
      <c r="EI134" s="591"/>
      <c r="EJ134" s="178"/>
      <c r="EK134" s="177">
        <v>160</v>
      </c>
      <c r="EL134" s="591"/>
      <c r="EM134" s="178"/>
      <c r="EN134" s="177">
        <v>160</v>
      </c>
      <c r="EO134" s="591"/>
      <c r="EP134" s="178"/>
      <c r="EQ134" s="177">
        <v>160</v>
      </c>
      <c r="ER134" s="591"/>
      <c r="ES134" s="178"/>
      <c r="ET134" s="177">
        <v>160</v>
      </c>
      <c r="EU134" s="591"/>
      <c r="EV134" s="178"/>
      <c r="EW134" s="282">
        <f t="shared" si="87"/>
        <v>0</v>
      </c>
      <c r="EX134" s="283">
        <f t="shared" si="88"/>
        <v>0</v>
      </c>
      <c r="EY134" s="284">
        <f t="shared" si="89"/>
        <v>0</v>
      </c>
      <c r="EZ134" s="285">
        <f t="shared" si="90"/>
        <v>0</v>
      </c>
      <c r="FA134" s="1"/>
      <c r="FB134" s="1"/>
      <c r="FC134" s="177">
        <v>160</v>
      </c>
      <c r="FD134" s="591"/>
      <c r="FE134" s="178"/>
      <c r="FF134" s="177">
        <v>160</v>
      </c>
      <c r="FG134" s="591"/>
      <c r="FH134" s="178"/>
      <c r="FI134" s="177">
        <v>160</v>
      </c>
      <c r="FJ134" s="591"/>
      <c r="FK134" s="178"/>
      <c r="FL134" s="177">
        <v>160</v>
      </c>
      <c r="FM134" s="591"/>
      <c r="FN134" s="178"/>
      <c r="FO134" s="177">
        <v>160</v>
      </c>
      <c r="FP134" s="591"/>
      <c r="FQ134" s="178"/>
      <c r="FR134" s="177">
        <v>160</v>
      </c>
      <c r="FS134" s="591"/>
      <c r="FT134" s="178"/>
      <c r="FU134" s="177">
        <v>160</v>
      </c>
      <c r="FV134" s="591"/>
      <c r="FW134" s="178"/>
      <c r="FX134" s="177">
        <v>160</v>
      </c>
      <c r="FY134" s="591"/>
      <c r="FZ134" s="178"/>
      <c r="GA134" s="282">
        <f t="shared" si="91"/>
        <v>0</v>
      </c>
      <c r="GB134" s="283">
        <f t="shared" si="92"/>
        <v>0</v>
      </c>
      <c r="GC134" s="284">
        <f t="shared" si="93"/>
        <v>0</v>
      </c>
      <c r="GD134" s="285">
        <f t="shared" si="94"/>
        <v>0</v>
      </c>
      <c r="GE134" s="1"/>
      <c r="GF134" s="1"/>
      <c r="GG134" s="177">
        <v>160</v>
      </c>
      <c r="GH134" s="591"/>
      <c r="GI134" s="178"/>
      <c r="GJ134" s="177">
        <v>160</v>
      </c>
      <c r="GK134" s="591"/>
      <c r="GL134" s="178"/>
      <c r="GM134" s="177">
        <v>160</v>
      </c>
      <c r="GN134" s="591"/>
      <c r="GO134" s="178"/>
      <c r="GP134" s="177">
        <v>160</v>
      </c>
      <c r="GQ134" s="591"/>
      <c r="GR134" s="178"/>
      <c r="GS134" s="177">
        <v>160</v>
      </c>
      <c r="GT134" s="591"/>
      <c r="GU134" s="178"/>
      <c r="GV134" s="177">
        <v>160</v>
      </c>
      <c r="GW134" s="591"/>
      <c r="GX134" s="178"/>
      <c r="GY134" s="177">
        <v>160</v>
      </c>
      <c r="GZ134" s="591"/>
      <c r="HA134" s="178"/>
      <c r="HB134" s="177">
        <v>160</v>
      </c>
      <c r="HC134" s="591"/>
      <c r="HD134" s="178"/>
      <c r="HE134" s="282">
        <f t="shared" si="95"/>
        <v>0</v>
      </c>
      <c r="HF134" s="283">
        <f t="shared" si="96"/>
        <v>0</v>
      </c>
      <c r="HG134" s="284">
        <f t="shared" si="97"/>
        <v>0</v>
      </c>
      <c r="HH134" s="285">
        <f t="shared" si="98"/>
        <v>0</v>
      </c>
      <c r="HI134" s="1"/>
      <c r="HJ134" s="1"/>
      <c r="HK134" s="177">
        <v>160</v>
      </c>
      <c r="HL134" s="591"/>
      <c r="HM134" s="178"/>
      <c r="HN134" s="177">
        <v>160</v>
      </c>
      <c r="HO134" s="591"/>
      <c r="HP134" s="178"/>
      <c r="HQ134" s="177">
        <v>160</v>
      </c>
      <c r="HR134" s="591"/>
      <c r="HS134" s="178"/>
      <c r="HT134" s="177">
        <v>160</v>
      </c>
      <c r="HU134" s="591"/>
      <c r="HV134" s="178"/>
      <c r="HW134" s="177">
        <v>160</v>
      </c>
      <c r="HX134" s="591"/>
      <c r="HY134" s="178"/>
      <c r="HZ134" s="177">
        <v>160</v>
      </c>
      <c r="IA134" s="591"/>
      <c r="IB134" s="178"/>
      <c r="IC134" s="177">
        <v>160</v>
      </c>
      <c r="ID134" s="591"/>
      <c r="IE134" s="178"/>
      <c r="IF134" s="177">
        <v>160</v>
      </c>
      <c r="IG134" s="591"/>
      <c r="IH134" s="178"/>
      <c r="II134" s="282">
        <f t="shared" si="99"/>
        <v>0</v>
      </c>
      <c r="IJ134" s="283">
        <f t="shared" si="100"/>
        <v>0</v>
      </c>
      <c r="IK134" s="284">
        <f t="shared" si="101"/>
        <v>0</v>
      </c>
      <c r="IL134" s="285">
        <f t="shared" si="102"/>
        <v>0</v>
      </c>
      <c r="IM134" s="1"/>
      <c r="IN134" s="1"/>
      <c r="IO134" s="177">
        <v>160</v>
      </c>
      <c r="IP134" s="591"/>
      <c r="IQ134" s="178"/>
      <c r="IR134" s="177">
        <v>160</v>
      </c>
      <c r="IS134" s="591"/>
      <c r="IT134" s="178"/>
      <c r="IU134" s="177">
        <v>160</v>
      </c>
      <c r="IV134" s="591"/>
      <c r="IW134" s="178"/>
      <c r="IX134" s="177">
        <v>160</v>
      </c>
      <c r="IY134" s="591"/>
      <c r="IZ134" s="178"/>
      <c r="JA134" s="177">
        <v>160</v>
      </c>
      <c r="JB134" s="591"/>
      <c r="JC134" s="178"/>
      <c r="JD134" s="177">
        <v>160</v>
      </c>
      <c r="JE134" s="591"/>
      <c r="JF134" s="178"/>
      <c r="JG134" s="177">
        <v>160</v>
      </c>
      <c r="JH134" s="591"/>
      <c r="JI134" s="178"/>
      <c r="JJ134" s="177">
        <v>160</v>
      </c>
      <c r="JK134" s="591"/>
      <c r="JL134" s="178"/>
      <c r="JM134" s="282">
        <f t="shared" si="103"/>
        <v>0</v>
      </c>
      <c r="JN134" s="283">
        <f t="shared" si="104"/>
        <v>0</v>
      </c>
      <c r="JO134" s="284">
        <f t="shared" si="105"/>
        <v>0</v>
      </c>
      <c r="JP134" s="285">
        <f t="shared" si="106"/>
        <v>0</v>
      </c>
      <c r="JQ134" s="1"/>
      <c r="JR134" s="1"/>
      <c r="JS134" s="177">
        <v>160</v>
      </c>
      <c r="JT134" s="591"/>
      <c r="JU134" s="178"/>
      <c r="JV134" s="177">
        <v>160</v>
      </c>
      <c r="JW134" s="591"/>
      <c r="JX134" s="178"/>
      <c r="JY134" s="177">
        <v>160</v>
      </c>
      <c r="JZ134" s="591"/>
      <c r="KA134" s="178"/>
      <c r="KB134" s="177">
        <v>160</v>
      </c>
      <c r="KC134" s="591"/>
      <c r="KD134" s="178"/>
      <c r="KE134" s="177">
        <v>160</v>
      </c>
      <c r="KF134" s="591"/>
      <c r="KG134" s="178"/>
      <c r="KH134" s="177">
        <v>160</v>
      </c>
      <c r="KI134" s="591"/>
      <c r="KJ134" s="178"/>
      <c r="KK134" s="177">
        <v>160</v>
      </c>
      <c r="KL134" s="591"/>
      <c r="KM134" s="178"/>
      <c r="KN134" s="177">
        <v>160</v>
      </c>
      <c r="KO134" s="591"/>
      <c r="KP134" s="178"/>
      <c r="KQ134" s="282">
        <f t="shared" si="107"/>
        <v>0</v>
      </c>
      <c r="KR134" s="283">
        <f t="shared" si="108"/>
        <v>0</v>
      </c>
      <c r="KS134" s="284">
        <f t="shared" si="109"/>
        <v>0</v>
      </c>
      <c r="KT134" s="285">
        <f t="shared" si="110"/>
        <v>0</v>
      </c>
      <c r="KU134" s="1"/>
      <c r="KV134" s="1"/>
      <c r="KW134" s="589" t="s">
        <v>300</v>
      </c>
      <c r="KX134" s="595">
        <v>160</v>
      </c>
      <c r="KY134" s="591"/>
      <c r="KZ134" s="178"/>
      <c r="LA134" s="282">
        <f t="shared" si="111"/>
        <v>0</v>
      </c>
      <c r="LB134" s="285">
        <f t="shared" si="117"/>
        <v>0</v>
      </c>
      <c r="LC134" s="284">
        <f t="shared" si="112"/>
        <v>0</v>
      </c>
      <c r="LD134" s="285">
        <f t="shared" si="118"/>
        <v>0</v>
      </c>
      <c r="LE134" s="592"/>
      <c r="LF134" s="1"/>
      <c r="LG134" s="1"/>
      <c r="LH134" s="278">
        <f t="shared" si="119"/>
        <v>0</v>
      </c>
      <c r="LI134" s="279">
        <f t="shared" si="120"/>
        <v>0</v>
      </c>
      <c r="LJ134" s="284">
        <f t="shared" si="121"/>
        <v>0</v>
      </c>
      <c r="LK134" s="285">
        <f t="shared" si="122"/>
        <v>0</v>
      </c>
      <c r="LL134" s="280">
        <f t="shared" si="123"/>
        <v>0</v>
      </c>
      <c r="LM134" s="281">
        <f t="shared" si="124"/>
        <v>0</v>
      </c>
      <c r="LN134" s="284">
        <f t="shared" si="125"/>
        <v>0</v>
      </c>
      <c r="LO134" s="283">
        <f t="shared" si="126"/>
        <v>0</v>
      </c>
      <c r="LP134" s="420">
        <f t="shared" si="113"/>
        <v>0</v>
      </c>
      <c r="LQ134" s="382">
        <f t="shared" si="114"/>
        <v>0</v>
      </c>
      <c r="LR134" s="423" t="s">
        <v>343</v>
      </c>
      <c r="LS134" s="387" t="s">
        <v>343</v>
      </c>
      <c r="LT134" s="420">
        <f t="shared" si="115"/>
        <v>0</v>
      </c>
      <c r="LU134" s="382">
        <f t="shared" si="116"/>
        <v>0</v>
      </c>
      <c r="LX134" s="1"/>
    </row>
    <row r="135" spans="2:336" s="26" customFormat="1" ht="16.5" customHeight="1" x14ac:dyDescent="0.25">
      <c r="B135" s="121" t="s">
        <v>348</v>
      </c>
      <c r="C135" s="1064"/>
      <c r="D135" s="1065"/>
      <c r="E135" s="327"/>
      <c r="F135" s="328"/>
      <c r="G135" s="329"/>
      <c r="H135" s="125"/>
      <c r="I135" s="115">
        <f>INT(ROUND(F135,2)*(IF(RIGHT(G135,1)="*",data!$J$3*H135+(IF(H135&gt;0, data!$K$3,0)),(IF(G135&gt;0,data!$J$3*RIGHT(G135,5)+data!$K$3,0)))))</f>
        <v>0</v>
      </c>
      <c r="J135" s="115">
        <f t="shared" si="132"/>
        <v>0</v>
      </c>
      <c r="K135" s="323"/>
      <c r="L135" s="322"/>
      <c r="M135" s="115">
        <f>INT(ROUND(F135,2)*(IF(J135&gt;0,(IF(K135="ano",data!$J$6,0)),0)))</f>
        <v>0</v>
      </c>
      <c r="N135" s="117">
        <f t="shared" si="129"/>
        <v>0</v>
      </c>
      <c r="O135" s="126">
        <f t="shared" si="130"/>
        <v>0</v>
      </c>
      <c r="Q135" s="119" t="str">
        <f t="shared" si="127"/>
        <v/>
      </c>
      <c r="R135" s="120" t="s">
        <v>343</v>
      </c>
      <c r="S135" s="391" t="str">
        <f t="shared" si="128"/>
        <v/>
      </c>
      <c r="T135" s="26">
        <f t="shared" si="131"/>
        <v>0</v>
      </c>
      <c r="U135" s="26">
        <f t="shared" si="133"/>
        <v>0</v>
      </c>
      <c r="V135" s="26">
        <f>IF(OR(G135=data!$I$18,G135=data!$I$19,G135=data!$I$20,G135=data!$I$21,G135=data!$I$22,G135=data!$I$23,G135=data!$I$24,G135=data!$I$25,G135=data!$I$26,G135=data!$I$27,G135=data!$I$28,G135=data!$I$29,G135=data!$I$30,G135=data!$I$31,G135=data!$I$32,G135=data!$I$33,G135=data!$I$34,G135=data!$I$35,G135=data!$I$36,G135=data!$I$37,G135=data!$I$38,G135=data!$I$39,G135=data!$I$40,G135=data!$I$41,G135=data!$I$42,G135=data!$I$43,G135=data!$I$44),1,0)</f>
        <v>0</v>
      </c>
      <c r="X135" s="179" t="s">
        <v>300</v>
      </c>
      <c r="Y135" s="10"/>
      <c r="Z135" s="10"/>
      <c r="AA135" s="171">
        <v>160</v>
      </c>
      <c r="AB135" s="336"/>
      <c r="AC135" s="227"/>
      <c r="AD135" s="171">
        <v>160</v>
      </c>
      <c r="AE135" s="336"/>
      <c r="AF135" s="227"/>
      <c r="AG135" s="171">
        <v>160</v>
      </c>
      <c r="AH135" s="336"/>
      <c r="AI135" s="227"/>
      <c r="AJ135" s="171">
        <v>160</v>
      </c>
      <c r="AK135" s="336"/>
      <c r="AL135" s="227"/>
      <c r="AM135" s="171">
        <v>160</v>
      </c>
      <c r="AN135" s="336"/>
      <c r="AO135" s="227"/>
      <c r="AP135" s="171">
        <v>160</v>
      </c>
      <c r="AQ135" s="336"/>
      <c r="AR135" s="227"/>
      <c r="AS135" s="171">
        <v>160</v>
      </c>
      <c r="AT135" s="336"/>
      <c r="AU135" s="227"/>
      <c r="AV135" s="171">
        <v>160</v>
      </c>
      <c r="AW135" s="336"/>
      <c r="AX135" s="227"/>
      <c r="AY135" s="171">
        <v>160</v>
      </c>
      <c r="AZ135" s="336"/>
      <c r="BA135" s="227"/>
      <c r="BB135" s="171">
        <v>160</v>
      </c>
      <c r="BC135" s="336"/>
      <c r="BD135" s="227"/>
      <c r="BE135" s="171">
        <v>160</v>
      </c>
      <c r="BF135" s="336"/>
      <c r="BG135" s="227"/>
      <c r="BH135" s="171">
        <v>160</v>
      </c>
      <c r="BI135" s="336"/>
      <c r="BJ135" s="227"/>
      <c r="BK135" s="374">
        <f t="shared" si="75"/>
        <v>0</v>
      </c>
      <c r="BL135" s="285">
        <f t="shared" si="76"/>
        <v>0</v>
      </c>
      <c r="BM135" s="284">
        <f t="shared" si="77"/>
        <v>0</v>
      </c>
      <c r="BN135" s="285">
        <f t="shared" si="78"/>
        <v>0</v>
      </c>
      <c r="BO135" s="1"/>
      <c r="BP135" s="1"/>
      <c r="BQ135" s="167">
        <v>160</v>
      </c>
      <c r="BR135" s="335"/>
      <c r="BS135" s="180"/>
      <c r="BT135" s="167">
        <v>160</v>
      </c>
      <c r="BU135" s="335"/>
      <c r="BV135" s="180"/>
      <c r="BW135" s="167">
        <v>160</v>
      </c>
      <c r="BX135" s="335"/>
      <c r="BY135" s="180"/>
      <c r="BZ135" s="167">
        <v>160</v>
      </c>
      <c r="CA135" s="335"/>
      <c r="CB135" s="180"/>
      <c r="CC135" s="167">
        <v>160</v>
      </c>
      <c r="CD135" s="335"/>
      <c r="CE135" s="180"/>
      <c r="CF135" s="167">
        <v>160</v>
      </c>
      <c r="CG135" s="335"/>
      <c r="CH135" s="180"/>
      <c r="CI135" s="167">
        <v>160</v>
      </c>
      <c r="CJ135" s="335"/>
      <c r="CK135" s="180"/>
      <c r="CL135" s="167">
        <v>160</v>
      </c>
      <c r="CM135" s="335"/>
      <c r="CN135" s="180"/>
      <c r="CO135" s="282">
        <f t="shared" si="79"/>
        <v>0</v>
      </c>
      <c r="CP135" s="283">
        <f t="shared" si="80"/>
        <v>0</v>
      </c>
      <c r="CQ135" s="284">
        <f t="shared" si="81"/>
        <v>0</v>
      </c>
      <c r="CR135" s="285">
        <f t="shared" si="82"/>
        <v>0</v>
      </c>
      <c r="CS135" s="1"/>
      <c r="CT135" s="1"/>
      <c r="CU135" s="167">
        <v>160</v>
      </c>
      <c r="CV135" s="335"/>
      <c r="CW135" s="180"/>
      <c r="CX135" s="167">
        <v>160</v>
      </c>
      <c r="CY135" s="335"/>
      <c r="CZ135" s="180"/>
      <c r="DA135" s="167">
        <v>160</v>
      </c>
      <c r="DB135" s="335"/>
      <c r="DC135" s="180"/>
      <c r="DD135" s="167">
        <v>160</v>
      </c>
      <c r="DE135" s="335"/>
      <c r="DF135" s="180"/>
      <c r="DG135" s="167">
        <v>160</v>
      </c>
      <c r="DH135" s="335"/>
      <c r="DI135" s="180"/>
      <c r="DJ135" s="167">
        <v>160</v>
      </c>
      <c r="DK135" s="335"/>
      <c r="DL135" s="180"/>
      <c r="DM135" s="167">
        <v>160</v>
      </c>
      <c r="DN135" s="335"/>
      <c r="DO135" s="180"/>
      <c r="DP135" s="167">
        <v>160</v>
      </c>
      <c r="DQ135" s="335"/>
      <c r="DR135" s="180"/>
      <c r="DS135" s="282">
        <f t="shared" si="83"/>
        <v>0</v>
      </c>
      <c r="DT135" s="283">
        <f t="shared" si="84"/>
        <v>0</v>
      </c>
      <c r="DU135" s="284">
        <f t="shared" si="85"/>
        <v>0</v>
      </c>
      <c r="DV135" s="285">
        <f t="shared" si="86"/>
        <v>0</v>
      </c>
      <c r="DW135" s="1"/>
      <c r="DX135" s="1"/>
      <c r="DY135" s="167">
        <v>160</v>
      </c>
      <c r="DZ135" s="335"/>
      <c r="EA135" s="180"/>
      <c r="EB135" s="167">
        <v>160</v>
      </c>
      <c r="EC135" s="335"/>
      <c r="ED135" s="180"/>
      <c r="EE135" s="167">
        <v>160</v>
      </c>
      <c r="EF135" s="335"/>
      <c r="EG135" s="180"/>
      <c r="EH135" s="167">
        <v>160</v>
      </c>
      <c r="EI135" s="335"/>
      <c r="EJ135" s="180"/>
      <c r="EK135" s="167">
        <v>160</v>
      </c>
      <c r="EL135" s="335"/>
      <c r="EM135" s="180"/>
      <c r="EN135" s="167">
        <v>160</v>
      </c>
      <c r="EO135" s="335"/>
      <c r="EP135" s="180"/>
      <c r="EQ135" s="167">
        <v>160</v>
      </c>
      <c r="ER135" s="335"/>
      <c r="ES135" s="180"/>
      <c r="ET135" s="167">
        <v>160</v>
      </c>
      <c r="EU135" s="335"/>
      <c r="EV135" s="180"/>
      <c r="EW135" s="282">
        <f t="shared" si="87"/>
        <v>0</v>
      </c>
      <c r="EX135" s="283">
        <f t="shared" si="88"/>
        <v>0</v>
      </c>
      <c r="EY135" s="284">
        <f t="shared" si="89"/>
        <v>0</v>
      </c>
      <c r="EZ135" s="285">
        <f t="shared" si="90"/>
        <v>0</v>
      </c>
      <c r="FA135" s="1"/>
      <c r="FB135" s="1"/>
      <c r="FC135" s="167">
        <v>160</v>
      </c>
      <c r="FD135" s="335"/>
      <c r="FE135" s="180"/>
      <c r="FF135" s="167">
        <v>160</v>
      </c>
      <c r="FG135" s="335"/>
      <c r="FH135" s="180"/>
      <c r="FI135" s="167">
        <v>160</v>
      </c>
      <c r="FJ135" s="335"/>
      <c r="FK135" s="180"/>
      <c r="FL135" s="167">
        <v>160</v>
      </c>
      <c r="FM135" s="335"/>
      <c r="FN135" s="180"/>
      <c r="FO135" s="167">
        <v>160</v>
      </c>
      <c r="FP135" s="335"/>
      <c r="FQ135" s="180"/>
      <c r="FR135" s="167">
        <v>160</v>
      </c>
      <c r="FS135" s="335"/>
      <c r="FT135" s="180"/>
      <c r="FU135" s="167">
        <v>160</v>
      </c>
      <c r="FV135" s="335"/>
      <c r="FW135" s="180"/>
      <c r="FX135" s="167">
        <v>160</v>
      </c>
      <c r="FY135" s="335"/>
      <c r="FZ135" s="180"/>
      <c r="GA135" s="282">
        <f t="shared" si="91"/>
        <v>0</v>
      </c>
      <c r="GB135" s="283">
        <f t="shared" si="92"/>
        <v>0</v>
      </c>
      <c r="GC135" s="284">
        <f t="shared" si="93"/>
        <v>0</v>
      </c>
      <c r="GD135" s="285">
        <f t="shared" si="94"/>
        <v>0</v>
      </c>
      <c r="GE135" s="1"/>
      <c r="GF135" s="1"/>
      <c r="GG135" s="167">
        <v>160</v>
      </c>
      <c r="GH135" s="335"/>
      <c r="GI135" s="180"/>
      <c r="GJ135" s="167">
        <v>160</v>
      </c>
      <c r="GK135" s="335"/>
      <c r="GL135" s="180"/>
      <c r="GM135" s="167">
        <v>160</v>
      </c>
      <c r="GN135" s="335"/>
      <c r="GO135" s="180"/>
      <c r="GP135" s="167">
        <v>160</v>
      </c>
      <c r="GQ135" s="335"/>
      <c r="GR135" s="180"/>
      <c r="GS135" s="167">
        <v>160</v>
      </c>
      <c r="GT135" s="335"/>
      <c r="GU135" s="180"/>
      <c r="GV135" s="167">
        <v>160</v>
      </c>
      <c r="GW135" s="335"/>
      <c r="GX135" s="180"/>
      <c r="GY135" s="167">
        <v>160</v>
      </c>
      <c r="GZ135" s="335"/>
      <c r="HA135" s="180"/>
      <c r="HB135" s="167">
        <v>160</v>
      </c>
      <c r="HC135" s="335"/>
      <c r="HD135" s="180"/>
      <c r="HE135" s="282">
        <f t="shared" si="95"/>
        <v>0</v>
      </c>
      <c r="HF135" s="283">
        <f t="shared" si="96"/>
        <v>0</v>
      </c>
      <c r="HG135" s="284">
        <f t="shared" si="97"/>
        <v>0</v>
      </c>
      <c r="HH135" s="285">
        <f t="shared" si="98"/>
        <v>0</v>
      </c>
      <c r="HI135" s="1"/>
      <c r="HJ135" s="1"/>
      <c r="HK135" s="167">
        <v>160</v>
      </c>
      <c r="HL135" s="335"/>
      <c r="HM135" s="180"/>
      <c r="HN135" s="167">
        <v>160</v>
      </c>
      <c r="HO135" s="335"/>
      <c r="HP135" s="180"/>
      <c r="HQ135" s="167">
        <v>160</v>
      </c>
      <c r="HR135" s="335"/>
      <c r="HS135" s="180"/>
      <c r="HT135" s="167">
        <v>160</v>
      </c>
      <c r="HU135" s="335"/>
      <c r="HV135" s="180"/>
      <c r="HW135" s="167">
        <v>160</v>
      </c>
      <c r="HX135" s="335"/>
      <c r="HY135" s="180"/>
      <c r="HZ135" s="167">
        <v>160</v>
      </c>
      <c r="IA135" s="335"/>
      <c r="IB135" s="180"/>
      <c r="IC135" s="167">
        <v>160</v>
      </c>
      <c r="ID135" s="335"/>
      <c r="IE135" s="180"/>
      <c r="IF135" s="167">
        <v>160</v>
      </c>
      <c r="IG135" s="335"/>
      <c r="IH135" s="180"/>
      <c r="II135" s="282">
        <f t="shared" si="99"/>
        <v>0</v>
      </c>
      <c r="IJ135" s="283">
        <f t="shared" si="100"/>
        <v>0</v>
      </c>
      <c r="IK135" s="284">
        <f t="shared" si="101"/>
        <v>0</v>
      </c>
      <c r="IL135" s="285">
        <f t="shared" si="102"/>
        <v>0</v>
      </c>
      <c r="IM135" s="1"/>
      <c r="IN135" s="1"/>
      <c r="IO135" s="167">
        <v>160</v>
      </c>
      <c r="IP135" s="335"/>
      <c r="IQ135" s="180"/>
      <c r="IR135" s="167">
        <v>160</v>
      </c>
      <c r="IS135" s="335"/>
      <c r="IT135" s="180"/>
      <c r="IU135" s="167">
        <v>160</v>
      </c>
      <c r="IV135" s="335"/>
      <c r="IW135" s="180"/>
      <c r="IX135" s="167">
        <v>160</v>
      </c>
      <c r="IY135" s="335"/>
      <c r="IZ135" s="180"/>
      <c r="JA135" s="167">
        <v>160</v>
      </c>
      <c r="JB135" s="335"/>
      <c r="JC135" s="180"/>
      <c r="JD135" s="167">
        <v>160</v>
      </c>
      <c r="JE135" s="335"/>
      <c r="JF135" s="180"/>
      <c r="JG135" s="167">
        <v>160</v>
      </c>
      <c r="JH135" s="335"/>
      <c r="JI135" s="180"/>
      <c r="JJ135" s="167">
        <v>160</v>
      </c>
      <c r="JK135" s="335"/>
      <c r="JL135" s="180"/>
      <c r="JM135" s="282">
        <f t="shared" si="103"/>
        <v>0</v>
      </c>
      <c r="JN135" s="283">
        <f t="shared" si="104"/>
        <v>0</v>
      </c>
      <c r="JO135" s="284">
        <f t="shared" si="105"/>
        <v>0</v>
      </c>
      <c r="JP135" s="285">
        <f t="shared" si="106"/>
        <v>0</v>
      </c>
      <c r="JQ135" s="1"/>
      <c r="JR135" s="1"/>
      <c r="JS135" s="167">
        <v>160</v>
      </c>
      <c r="JT135" s="335"/>
      <c r="JU135" s="180"/>
      <c r="JV135" s="167">
        <v>160</v>
      </c>
      <c r="JW135" s="335"/>
      <c r="JX135" s="180"/>
      <c r="JY135" s="167">
        <v>160</v>
      </c>
      <c r="JZ135" s="335"/>
      <c r="KA135" s="180"/>
      <c r="KB135" s="167">
        <v>160</v>
      </c>
      <c r="KC135" s="335"/>
      <c r="KD135" s="180"/>
      <c r="KE135" s="167">
        <v>160</v>
      </c>
      <c r="KF135" s="335"/>
      <c r="KG135" s="180"/>
      <c r="KH135" s="167">
        <v>160</v>
      </c>
      <c r="KI135" s="335"/>
      <c r="KJ135" s="180"/>
      <c r="KK135" s="167">
        <v>160</v>
      </c>
      <c r="KL135" s="335"/>
      <c r="KM135" s="180"/>
      <c r="KN135" s="167">
        <v>160</v>
      </c>
      <c r="KO135" s="335"/>
      <c r="KP135" s="180"/>
      <c r="KQ135" s="282">
        <f t="shared" si="107"/>
        <v>0</v>
      </c>
      <c r="KR135" s="283">
        <f t="shared" si="108"/>
        <v>0</v>
      </c>
      <c r="KS135" s="284">
        <f t="shared" si="109"/>
        <v>0</v>
      </c>
      <c r="KT135" s="285">
        <f t="shared" si="110"/>
        <v>0</v>
      </c>
      <c r="KU135" s="1"/>
      <c r="KV135" s="1"/>
      <c r="KW135" s="287" t="s">
        <v>300</v>
      </c>
      <c r="KX135" s="365">
        <v>160</v>
      </c>
      <c r="KY135" s="335"/>
      <c r="KZ135" s="180"/>
      <c r="LA135" s="282">
        <f t="shared" si="111"/>
        <v>0</v>
      </c>
      <c r="LB135" s="285">
        <f t="shared" si="117"/>
        <v>0</v>
      </c>
      <c r="LC135" s="284">
        <f t="shared" si="112"/>
        <v>0</v>
      </c>
      <c r="LD135" s="285">
        <f t="shared" si="118"/>
        <v>0</v>
      </c>
      <c r="LE135" s="297"/>
      <c r="LF135" s="1"/>
      <c r="LG135" s="1"/>
      <c r="LH135" s="278">
        <f t="shared" si="119"/>
        <v>0</v>
      </c>
      <c r="LI135" s="279">
        <f t="shared" si="120"/>
        <v>0</v>
      </c>
      <c r="LJ135" s="284">
        <f t="shared" si="121"/>
        <v>0</v>
      </c>
      <c r="LK135" s="285">
        <f t="shared" si="122"/>
        <v>0</v>
      </c>
      <c r="LL135" s="280">
        <f t="shared" si="123"/>
        <v>0</v>
      </c>
      <c r="LM135" s="281">
        <f t="shared" si="124"/>
        <v>0</v>
      </c>
      <c r="LN135" s="284">
        <f t="shared" si="125"/>
        <v>0</v>
      </c>
      <c r="LO135" s="283">
        <f t="shared" si="126"/>
        <v>0</v>
      </c>
      <c r="LP135" s="420">
        <f t="shared" si="113"/>
        <v>0</v>
      </c>
      <c r="LQ135" s="382">
        <f t="shared" si="114"/>
        <v>0</v>
      </c>
      <c r="LR135" s="423" t="s">
        <v>343</v>
      </c>
      <c r="LS135" s="387" t="s">
        <v>343</v>
      </c>
      <c r="LT135" s="420">
        <f t="shared" si="115"/>
        <v>0</v>
      </c>
      <c r="LU135" s="382">
        <f t="shared" si="116"/>
        <v>0</v>
      </c>
      <c r="LX135" s="1"/>
    </row>
    <row r="136" spans="2:336" s="26" customFormat="1" ht="15" hidden="1" customHeight="1" x14ac:dyDescent="0.25">
      <c r="B136" s="121"/>
      <c r="C136" s="1062"/>
      <c r="D136" s="1063"/>
      <c r="E136" s="610"/>
      <c r="F136" s="611"/>
      <c r="G136" s="612"/>
      <c r="H136" s="122"/>
      <c r="I136" s="115">
        <f>INT(ROUND(F136,2)*(IF(RIGHT(G136,1)="*",data!$J$3*H136+(IF(H136&gt;0, data!$K$3,0)),(IF(G136&gt;0,data!$J$3*RIGHT(G136,5)+data!$K$3,0)))))</f>
        <v>0</v>
      </c>
      <c r="J136" s="115">
        <f t="shared" si="132"/>
        <v>0</v>
      </c>
      <c r="K136" s="554"/>
      <c r="L136" s="553"/>
      <c r="M136" s="115">
        <f>INT(ROUND(F136,2)*(IF(J136&gt;0,(IF(K136="ano",data!$J$6,0)),0)))</f>
        <v>0</v>
      </c>
      <c r="N136" s="117">
        <f t="shared" si="129"/>
        <v>0</v>
      </c>
      <c r="O136" s="126">
        <f t="shared" si="130"/>
        <v>0</v>
      </c>
      <c r="Q136" s="119" t="str">
        <f t="shared" si="127"/>
        <v/>
      </c>
      <c r="R136" s="120" t="s">
        <v>343</v>
      </c>
      <c r="S136" s="391" t="str">
        <f t="shared" si="128"/>
        <v/>
      </c>
      <c r="T136" s="26">
        <f t="shared" si="131"/>
        <v>0</v>
      </c>
      <c r="U136" s="26">
        <f t="shared" si="133"/>
        <v>0</v>
      </c>
      <c r="V136" s="26">
        <f>IF(OR(G136=data!$I$18,G136=data!$I$19,G136=data!$I$20,G136=data!$I$21,G136=data!$I$22,G136=data!$I$23,G136=data!$I$24,G136=data!$I$25,G136=data!$I$26,G136=data!$I$27,G136=data!$I$28,G136=data!$I$29,G136=data!$I$30,G136=data!$I$31,G136=data!$I$32,G136=data!$I$33,G136=data!$I$34,G136=data!$I$35,G136=data!$I$36,G136=data!$I$37,G136=data!$I$38,G136=data!$I$39,G136=data!$I$40,G136=data!$I$41,G136=data!$I$42,G136=data!$I$43,G136=data!$I$44),1,0)</f>
        <v>0</v>
      </c>
      <c r="X136" s="176" t="s">
        <v>300</v>
      </c>
      <c r="Y136" s="10"/>
      <c r="Z136" s="10"/>
      <c r="AA136" s="578">
        <v>160</v>
      </c>
      <c r="AB136" s="579"/>
      <c r="AC136" s="580"/>
      <c r="AD136" s="578">
        <v>160</v>
      </c>
      <c r="AE136" s="579"/>
      <c r="AF136" s="580"/>
      <c r="AG136" s="578">
        <v>160</v>
      </c>
      <c r="AH136" s="579"/>
      <c r="AI136" s="580"/>
      <c r="AJ136" s="578">
        <v>160</v>
      </c>
      <c r="AK136" s="579"/>
      <c r="AL136" s="580"/>
      <c r="AM136" s="578">
        <v>160</v>
      </c>
      <c r="AN136" s="579"/>
      <c r="AO136" s="580"/>
      <c r="AP136" s="578">
        <v>160</v>
      </c>
      <c r="AQ136" s="579"/>
      <c r="AR136" s="580"/>
      <c r="AS136" s="578">
        <v>160</v>
      </c>
      <c r="AT136" s="579"/>
      <c r="AU136" s="580"/>
      <c r="AV136" s="578">
        <v>160</v>
      </c>
      <c r="AW136" s="579"/>
      <c r="AX136" s="580"/>
      <c r="AY136" s="578">
        <v>160</v>
      </c>
      <c r="AZ136" s="579"/>
      <c r="BA136" s="580"/>
      <c r="BB136" s="578">
        <v>160</v>
      </c>
      <c r="BC136" s="579"/>
      <c r="BD136" s="580"/>
      <c r="BE136" s="578">
        <v>160</v>
      </c>
      <c r="BF136" s="579"/>
      <c r="BG136" s="580"/>
      <c r="BH136" s="578">
        <v>160</v>
      </c>
      <c r="BI136" s="579"/>
      <c r="BJ136" s="580"/>
      <c r="BK136" s="374">
        <f t="shared" ref="BK136:BK199" si="134">IF($X136="Ne",0,IF(IF(AB136="",0,((30/(AA136*$F136)*(AA136*$F136-AB136))/30))+IF(AE136="",0,((30/(AD136*$F136)*(AD136*$F136-AE136))/30))+IF(AH136="",0,((30/(AG136*$F136)*(AG136*$F136-AH136))/30))+IF(AK136="",0,((30/(AJ136*$F136)*(AJ136*$F136-AK136))/30))+IF(AN136="",0,((30/(AM136*$F136)*(AM136*$F136-AN136))/30))+IF(AQ136="",0,((30/(AP136*$F136)*(AP136*$F136-AQ136))/30))+IF(AT136="",0,((30/(AS136*$F136)*(AS136*$F136-AT136))/30))+IF(AW136="",0,((30/(AV136*$F136)*(AV136*$F136-AW136))/30))+IF(AZ136="",0,((30/(AY136*$F136)*(AY136*$F136-AZ136))/30))+IF(BC136="",0,((30/(BB136*$F136)*(BB136*$F136-BC136))/30))+IF(BF136="",0,((30/(BE136*$F136)*(BE136*$F136-BF136))/30))+IF(BI136="",0,((30/(BH136*$F136)*(BH136*$F136-BI136))/30))&gt;($E136-1),$E136-1,IF(AB136="",0,((30/(AA136*$F136)*(AA136*$F136-AB136))/30))+IF(AE136="",0,((30/(AD136*$F136)*(AD136*$F136-AE136))/30))+IF(AH136="",0,((30/(AG136*$F136)*(AG136*$F136-AH136))/30))+IF(AK136="",0,((30/(AJ136*$F136)*(AJ136*$F136-AK136))/30))+IF(AN136="",0,((30/(AM136*$F136)*(AM136*$F136-AN136))/30))+IF(AQ136="",0,((30/(AP136*$F136)*(AP136*$F136-AQ136))/30))+IF(AT136="",0,((30/(AS136*$F136)*(AS136*$F136-AT136))/30))+IF(AW136="",0,((30/(AV136*$F136)*(AV136*$F136-AW136))/30))+IF(AZ136="",0,((30/(AY136*$F136)*(AY136*$F136-AZ136))/30))+IF(BC136="",0,((30/(BB136*$F136)*(BB136*$F136-BC136))/30))+IF(BF136="",0,((30/(BE136*$F136)*(BE136*$F136-BF136))/30))+IF(BI136="",0,((30/(BH136*$F136)*(BH136*$F136-BI136))/30))))</f>
        <v>0</v>
      </c>
      <c r="BL136" s="285">
        <f t="shared" si="76"/>
        <v>0</v>
      </c>
      <c r="BM136" s="284">
        <f t="shared" ref="BM136:BM199" si="135">IF($X136="Ne",0,IF(OR($L136=0,$L136=""),0,IF(IF(AC136="Ano",IF(AB136="",0,((30/(AA136*$F136)*(AA136*$F136-AB136))/30)),0)+IF(AF136="Ano",IF(AE136="",0,((30/(AD136*$F136)*(AD136*$F136-AE136))/30)),0)+IF(AI136="Ano",IF(AH136="",0,((30/(AG136*$F136)*(AG136*$F136-AH136))/30)),0)+IF(AL136="Ano",IF(AK136="",0,((30/(AJ136*$F136)*(AJ136*$F136-AK136))/30)),0)+IF(AO136="Ano",IF(AN136="",0,((30/(AM136*$F136)*(AM136*$F136-AN136))/30)),0)+IF(AR136="Ano",IF(AQ136="",0,((30/(AP136*$F136)*(AP136*$F136-AQ136))/30)),0)+IF(AU136="Ano",IF(AT136="",0,((30/(AS136*$F136)*(AS136*$F136-AT136))/30)),0)+IF(AX136="Ano",IF(AW136="",0,((30/(AV136*$F136)*(AV136*$F136-AW136))/30)),0)+IF(BA136="Ano",IF(AZ136="",0,((30/(AY136*$F136)*(AY136*$F136-AZ136))/30)),0)+IF(BD136="Ano",IF(BC136="",0,((30/(BB136*$F136)*(BB136*$F136-BC136))/30)),0)+IF(BG136="Ano",IF(BF136="",0,((30/(BE136*$F136)*(BE136*$F136-BF136))/30)),0)+IF(BJ136="Ano",IF(BI136="",0,((30/(BH136*$F136)*(BH136*$F136-BI136))/30)),0)&gt;($L136-1),($L136-1),IF(AC136="Ano",IF(AB136="",0,((30/(AA136*$F136)*(AA136*$F136-AB136))/30)),0)+IF(AF136="Ano",IF(AE136="",0,((30/(AD136*$F136)*(AD136*$F136-AE136))/30)),0)+IF(AI136="Ano",IF(AH136="",0,((30/(AG136*$F136)*(AG136*$F136-AH136))/30)),0)+IF(AL136="Ano",IF(AK136="",0,((30/(AJ136*$F136)*(AJ136*$F136-AK136))/30)),0)+IF(AO136="Ano",IF(AN136="",0,((30/(AM136*$F136)*(AM136*$F136-AN136))/30)),0)+IF(AR136="Ano",IF(AQ136="",0,((30/(AP136*$F136)*(AP136*$F136-AQ136))/30)),0)+IF(AU136="Ano",IF(AT136="",0,((30/(AS136*$F136)*(AS136*$F136-AT136))/30)),0)+IF(AX136="Ano",IF(AW136="",0,((30/(AV136*$F136)*(AV136*$F136-AW136))/30)),0)+IF(BA136="Ano",IF(AZ136="",0,((30/(AY136*$F136)*(AY136*$F136-AZ136))/30)),0)+IF(BD136="Ano",IF(BC136="",0,((30/(BB136*$F136)*(BB136*$F136-BC136))/30)),0)+IF(BG136="Ano",IF(BF136="",0,((30/(BE136*$F136)*(BE136*$F136-BF136))/30)),0)+IF(BJ136="Ano",IF(BI136="",0,((30/(BH136*$F136)*(BH136*$F136-BI136))/30)),0))))</f>
        <v>0</v>
      </c>
      <c r="BN136" s="285">
        <f t="shared" ref="BN136:BN199" si="136">FLOOR(BM136*$M136,1)</f>
        <v>0</v>
      </c>
      <c r="BO136" s="1"/>
      <c r="BP136" s="1"/>
      <c r="BQ136" s="177">
        <v>160</v>
      </c>
      <c r="BR136" s="591"/>
      <c r="BS136" s="178"/>
      <c r="BT136" s="177">
        <v>160</v>
      </c>
      <c r="BU136" s="591"/>
      <c r="BV136" s="178"/>
      <c r="BW136" s="177">
        <v>160</v>
      </c>
      <c r="BX136" s="591"/>
      <c r="BY136" s="178"/>
      <c r="BZ136" s="177">
        <v>160</v>
      </c>
      <c r="CA136" s="591"/>
      <c r="CB136" s="178"/>
      <c r="CC136" s="177">
        <v>160</v>
      </c>
      <c r="CD136" s="591"/>
      <c r="CE136" s="178"/>
      <c r="CF136" s="177">
        <v>160</v>
      </c>
      <c r="CG136" s="591"/>
      <c r="CH136" s="178"/>
      <c r="CI136" s="177">
        <v>160</v>
      </c>
      <c r="CJ136" s="591"/>
      <c r="CK136" s="178"/>
      <c r="CL136" s="177">
        <v>160</v>
      </c>
      <c r="CM136" s="591"/>
      <c r="CN136" s="178"/>
      <c r="CO136" s="282">
        <f t="shared" si="79"/>
        <v>0</v>
      </c>
      <c r="CP136" s="283">
        <f t="shared" si="80"/>
        <v>0</v>
      </c>
      <c r="CQ136" s="284">
        <f t="shared" ref="CQ136:CQ199" si="137">IF($X136="Ne",0,IF(OR($L136=0,$L136=""),0,IF(IF(BS136="Ano",IF(BR136="",0,((30/(BQ136*$F136)*(BQ136*$F136-BR136))/30)),0)+IF(BV136="Ano",IF(BU136="",0,((30/(BT136*$F136)*(BT136*$F136-BU136))/30)),0)+IF(BY136="Ano",IF(BX136="",0,((30/(BW136*$F136)*(BW136*$F136-BX136))/30)),0)+IF(CB136="Ano",IF(CA136="",0,((30/(BZ136*$F136)*(BZ136*$F136-CA136))/30)),0)+IF(CE136="Ano",IF(CD136="",0,((30/(CC136*$F136)*(CC136*$F136-CD136))/30)),0)+IF(CH136="Ano",IF(CG136="",0,((30/(CF136*$F136)*(CF136*$F136-CG136))/30)),0)+IF(CK136="Ano",IF(CJ136="",0,((30/(CI136*$F136)*(CI136*$F136-CJ136))/30)),0)+IF(CN136="Ano",IF(CM136="",0,((30/(CL136*$F136)*(CL136*$F136-CM136))/30)),0)&gt;($L136-1-BM136),($L136-1-BM136),IF(BS136="Ano",IF(BR136="",0,((30/(BQ136*$F136)*(BQ136*$F136-BR136))/30)),0)+IF(BV136="Ano",IF(BU136="",0,((30/(BT136*$F136)*(BT136*$F136-BU136))/30)),0)+IF(BY136="Ano",IF(BX136="",0,((30/(BW136*$F136)*(BW136*$F136-BX136))/30)),0)+IF(CB136="Ano",IF(CA136="",0,((30/(BZ136*$F136)*(BZ136*$F136-CA136))/30)),0)+IF(CE136="Ano",IF(CD136="",0,((30/(CC136*$F136)*(CC136*$F136-CD136))/30)),0)+IF(CH136="Ano",IF(CG136="",0,((30/(CF136*$F136)*(CF136*$F136-CG136))/30)),0)+IF(CK136="Ano",IF(CJ136="",0,((30/(CI136*$F136)*(CI136*$F136-CJ136))/30)),0)+IF(CN136="Ano",IF(CM136="",0,((30/(CL136*$F136)*(CL136*$F136-CM136))/30)),0))))</f>
        <v>0</v>
      </c>
      <c r="CR136" s="285">
        <f t="shared" ref="CR136:CR199" si="138">FLOOR(CQ136*$M136,1)</f>
        <v>0</v>
      </c>
      <c r="CS136" s="1"/>
      <c r="CT136" s="1"/>
      <c r="CU136" s="177">
        <v>160</v>
      </c>
      <c r="CV136" s="591"/>
      <c r="CW136" s="178"/>
      <c r="CX136" s="177">
        <v>160</v>
      </c>
      <c r="CY136" s="591"/>
      <c r="CZ136" s="178"/>
      <c r="DA136" s="177">
        <v>160</v>
      </c>
      <c r="DB136" s="591"/>
      <c r="DC136" s="178"/>
      <c r="DD136" s="177">
        <v>160</v>
      </c>
      <c r="DE136" s="591"/>
      <c r="DF136" s="178"/>
      <c r="DG136" s="177">
        <v>160</v>
      </c>
      <c r="DH136" s="591"/>
      <c r="DI136" s="178"/>
      <c r="DJ136" s="177">
        <v>160</v>
      </c>
      <c r="DK136" s="591"/>
      <c r="DL136" s="178"/>
      <c r="DM136" s="177">
        <v>160</v>
      </c>
      <c r="DN136" s="591"/>
      <c r="DO136" s="178"/>
      <c r="DP136" s="177">
        <v>160</v>
      </c>
      <c r="DQ136" s="591"/>
      <c r="DR136" s="178"/>
      <c r="DS136" s="282">
        <f t="shared" si="83"/>
        <v>0</v>
      </c>
      <c r="DT136" s="283">
        <f t="shared" si="84"/>
        <v>0</v>
      </c>
      <c r="DU136" s="284">
        <f t="shared" ref="DU136:DU199" si="139">IF($X136="Ne",0,IF(OR($L136=0,$L136=""),0,IF(IF(CW136="Ano",IF(CV136="",0,((30/(CU136*$F136)*(CU136*$F136-CV136))/30)),0)+IF(CZ136="Ano",IF(CY136="",0,((30/(CX136*$F136)*(CX136*$F136-CY136))/30)),0)+IF(DC136="Ano",IF(DB136="",0,((30/(DA136*$F136)*(DA136*$F136-DB136))/30)),0)+IF(DF136="Ano",IF(DE136="",0,((30/(DD136*$F136)*(DD136*$F136-DE136))/30)),0)+IF(DI136="Ano",IF(DH136="",0,((30/(DG136*$F136)*(DG136*$F136-DH136))/30)),0)+IF(DL136="Ano",IF(DK136="",0,((30/(DJ136*$F136)*(DJ136*$F136-DK136))/30)),0)+IF(DO136="Ano",IF(DN136="",0,((30/(DM136*$F136)*(DM136*$F136-DN136))/30)),0)+IF(DR136="Ano",IF(DQ136="",0,((30/(DP136*$F136)*(DP136*$F136-DQ136))/30)),0)&gt;($L136-1-BM136-CQ136),($L136-1-BM136-CQ136),IF(CW136="Ano",IF(CV136="",0,((30/(CU136*$F136)*(CU136*$F136-CV136))/30)),0)+IF(CZ136="Ano",IF(CY136="",0,((30/(CX136*$F136)*(CX136*$F136-CY136))/30)),0)+IF(DC136="Ano",IF(DB136="",0,((30/(DA136*$F136)*(DA136*$F136-DB136))/30)),0)+IF(DF136="Ano",IF(DE136="",0,((30/(DD136*$F136)*(DD136*$F136-DE136))/30)),0)+IF(DI136="Ano",IF(DH136="",0,((30/(DG136*$F136)*(DG136*$F136-DH136))/30)),0)+IF(DL136="Ano",IF(DK136="",0,((30/(DJ136*$F136)*(DJ136*$F136-DK136))/30)),0)+IF(DO136="Ano",IF(DN136="",0,((30/(DM136*$F136)*(DM136*$F136-DN136))/30)),0)+IF(DR136="Ano",IF(DQ136="",0,((30/(DP136*$F136)*(DP136*$F136-DQ136))/30)),0))))</f>
        <v>0</v>
      </c>
      <c r="DV136" s="285">
        <f t="shared" ref="DV136:DV199" si="140">FLOOR(DU136*$M136,1)</f>
        <v>0</v>
      </c>
      <c r="DW136" s="1"/>
      <c r="DX136" s="1"/>
      <c r="DY136" s="177">
        <v>160</v>
      </c>
      <c r="DZ136" s="591"/>
      <c r="EA136" s="178"/>
      <c r="EB136" s="177">
        <v>160</v>
      </c>
      <c r="EC136" s="591"/>
      <c r="ED136" s="178"/>
      <c r="EE136" s="177">
        <v>160</v>
      </c>
      <c r="EF136" s="591"/>
      <c r="EG136" s="178"/>
      <c r="EH136" s="177">
        <v>160</v>
      </c>
      <c r="EI136" s="591"/>
      <c r="EJ136" s="178"/>
      <c r="EK136" s="177">
        <v>160</v>
      </c>
      <c r="EL136" s="591"/>
      <c r="EM136" s="178"/>
      <c r="EN136" s="177">
        <v>160</v>
      </c>
      <c r="EO136" s="591"/>
      <c r="EP136" s="178"/>
      <c r="EQ136" s="177">
        <v>160</v>
      </c>
      <c r="ER136" s="591"/>
      <c r="ES136" s="178"/>
      <c r="ET136" s="177">
        <v>160</v>
      </c>
      <c r="EU136" s="591"/>
      <c r="EV136" s="178"/>
      <c r="EW136" s="282">
        <f t="shared" si="87"/>
        <v>0</v>
      </c>
      <c r="EX136" s="283">
        <f t="shared" si="88"/>
        <v>0</v>
      </c>
      <c r="EY136" s="284">
        <f t="shared" ref="EY136:EY199" si="141">IF($X136="Ne",0,IF(OR($L136=0,$L136=""),0,IF(IF(EA136="Ano",IF(DZ136="",0,((30/(DY136*$F136)*(DY136*$F136-DZ136))/30)),0)+IF(ED136="Ano",IF(EC136="",0,((30/(EB136*$F136)*(EB136*$F136-EC136))/30)),0)+IF(EG136="Ano",IF(EF136="",0,((30/(EE136*$F136)*(EE136*$F136-EF136))/30)),0)+IF(EJ136="Ano",IF(EI136="",0,((30/(EH136*$F136)*(EH136*$F136-EI136))/30)),0)+IF(EM136="Ano",IF(EL136="",0,((30/(EK136*$F136)*(EK136*$F136-EL136))/30)),0)+IF(EP136="Ano",IF(EO136="",0,((30/(EN136*$F136)*(EN136*$F136-EO136))/30)),0)+IF(ES136="Ano",IF(ER136="",0,((30/(EQ136*$F136)*(EQ136*$F136-ER136))/30)),0)+IF(EV136="Ano",IF(EU136="",0,((30/(ET136*$F136)*(ET136*$F136-EU136))/30)),0)&gt;($L136-1-BM136-CQ136-DU136),($L136-1-BM136-CQ136-DU136),IF(EA136="Ano",IF(DZ136="",0,((30/(DY136*$F136)*(DY136*$F136-DZ136))/30)),0)+IF(ED136="Ano",IF(EC136="",0,((30/(EB136*$F136)*(EB136*$F136-EC136))/30)),0)+IF(EG136="Ano",IF(EF136="",0,((30/(EE136*$F136)*(EE136*$F136-EF136))/30)),0)+IF(EJ136="Ano",IF(EI136="",0,((30/(EH136*$F136)*(EH136*$F136-EI136))/30)),0)+IF(EM136="Ano",IF(EL136="",0,((30/(EK136*$F136)*(EK136*$F136-EL136))/30)),0)+IF(EP136="Ano",IF(EO136="",0,((30/(EN136*$F136)*(EN136*$F136-EO136))/30)),0)+IF(ES136="Ano",IF(ER136="",0,((30/(EQ136*$F136)*(EQ136*$F136-ER136))/30)),0)+IF(EV136="Ano",IF(EU136="",0,((30/(ET136*$F136)*(ET136*$F136-EU136))/30)),0))))</f>
        <v>0</v>
      </c>
      <c r="EZ136" s="285">
        <f t="shared" ref="EZ136:EZ199" si="142">FLOOR(EY136*$M136,1)</f>
        <v>0</v>
      </c>
      <c r="FA136" s="1"/>
      <c r="FB136" s="1"/>
      <c r="FC136" s="177">
        <v>160</v>
      </c>
      <c r="FD136" s="591"/>
      <c r="FE136" s="178"/>
      <c r="FF136" s="177">
        <v>160</v>
      </c>
      <c r="FG136" s="591"/>
      <c r="FH136" s="178"/>
      <c r="FI136" s="177">
        <v>160</v>
      </c>
      <c r="FJ136" s="591"/>
      <c r="FK136" s="178"/>
      <c r="FL136" s="177">
        <v>160</v>
      </c>
      <c r="FM136" s="591"/>
      <c r="FN136" s="178"/>
      <c r="FO136" s="177">
        <v>160</v>
      </c>
      <c r="FP136" s="591"/>
      <c r="FQ136" s="178"/>
      <c r="FR136" s="177">
        <v>160</v>
      </c>
      <c r="FS136" s="591"/>
      <c r="FT136" s="178"/>
      <c r="FU136" s="177">
        <v>160</v>
      </c>
      <c r="FV136" s="591"/>
      <c r="FW136" s="178"/>
      <c r="FX136" s="177">
        <v>160</v>
      </c>
      <c r="FY136" s="591"/>
      <c r="FZ136" s="178"/>
      <c r="GA136" s="282">
        <f t="shared" si="91"/>
        <v>0</v>
      </c>
      <c r="GB136" s="283">
        <f t="shared" si="92"/>
        <v>0</v>
      </c>
      <c r="GC136" s="284">
        <f t="shared" ref="GC136:GC199" si="143">IF($X136="Ne",0,IF(OR($L136=0,$L136=""),0,IF(IF(FE136="Ano",IF(FD136="",0,((30/(FC136*$F136)*(FC136*$F136-FD136))/30)),0)+IF(FH136="Ano",IF(FG136="",0,((30/(FF136*$F136)*(FF136*$F136-FG136))/30)),0)+IF(FK136="Ano",IF(FJ136="",0,((30/(FI136*$F136)*(FI136*$F136-FJ136))/30)),0)+IF(FN136="Ano",IF(FM136="",0,((30/(FL136*$F136)*(FL136*$F136-FM136))/30)),0)+IF(FQ136="Ano",IF(FP136="",0,((30/(FO136*$F136)*(FO136*$F136-FP136))/30)),0)+IF(FT136="Ano",IF(FS136="",0,((30/(FR136*$F136)*(FR136*$F136-FS136))/30)),0)+IF(FW136="Ano",IF(FV136="",0,((30/(FU136*$F136)*(FU136*$F136-FV136))/30)),0)+IF(FZ136="Ano",IF(FY136="",0,((30/(FX136*$F136)*(FX136*$F136-FY136))/30)),0)&gt;($L136-1-BM136-CQ136-DU136-EY136),($L136-1-BM136-CQ136-DU136-EY136),IF(FE136="Ano",IF(FD136="",0,((30/(FC136*$F136)*(FC136*$F136-FD136))/30)),0)+IF(FH136="Ano",IF(FG136="",0,((30/(FF136*$F136)*(FF136*$F136-FG136))/30)),0)+IF(FK136="Ano",IF(FJ136="",0,((30/(FI136*$F136)*(FI136*$F136-FJ136))/30)),0)+IF(FN136="Ano",IF(FM136="",0,((30/(FL136*$F136)*(FL136*$F136-FM136))/30)),0)+IF(FQ136="Ano",IF(FP136="",0,((30/(FO136*$F136)*(FO136*$F136-FP136))/30)),0)+IF(FT136="Ano",IF(FS136="",0,((30/(FR136*$F136)*(FR136*$F136-FS136))/30)),0)+IF(FW136="Ano",IF(FV136="",0,((30/(FU136*$F136)*(FU136*$F136-FV136))/30)),0)+IF(FZ136="Ano",IF(FY136="",0,((30/(FX136*$F136)*(FX136*$F136-FY136))/30)),0))))</f>
        <v>0</v>
      </c>
      <c r="GD136" s="285">
        <f t="shared" ref="GD136:GD199" si="144">FLOOR(GC136*$M136,1)</f>
        <v>0</v>
      </c>
      <c r="GE136" s="1"/>
      <c r="GF136" s="1"/>
      <c r="GG136" s="177">
        <v>160</v>
      </c>
      <c r="GH136" s="591"/>
      <c r="GI136" s="178"/>
      <c r="GJ136" s="177">
        <v>160</v>
      </c>
      <c r="GK136" s="591"/>
      <c r="GL136" s="178"/>
      <c r="GM136" s="177">
        <v>160</v>
      </c>
      <c r="GN136" s="591"/>
      <c r="GO136" s="178"/>
      <c r="GP136" s="177">
        <v>160</v>
      </c>
      <c r="GQ136" s="591"/>
      <c r="GR136" s="178"/>
      <c r="GS136" s="177">
        <v>160</v>
      </c>
      <c r="GT136" s="591"/>
      <c r="GU136" s="178"/>
      <c r="GV136" s="177">
        <v>160</v>
      </c>
      <c r="GW136" s="591"/>
      <c r="GX136" s="178"/>
      <c r="GY136" s="177">
        <v>160</v>
      </c>
      <c r="GZ136" s="591"/>
      <c r="HA136" s="178"/>
      <c r="HB136" s="177">
        <v>160</v>
      </c>
      <c r="HC136" s="591"/>
      <c r="HD136" s="178"/>
      <c r="HE136" s="282">
        <f t="shared" si="95"/>
        <v>0</v>
      </c>
      <c r="HF136" s="283">
        <f t="shared" si="96"/>
        <v>0</v>
      </c>
      <c r="HG136" s="284">
        <f t="shared" ref="HG136:HG199" si="145">IF($X136="Ne",0,IF(OR($L136=0,$L136=""),0,IF(IF(GI136="Ano",IF(GH136="",0,((30/(GG136*$F136)*(GG136*$F136-GH136))/30)),0)+IF(GL136="Ano",IF(GK136="",0,((30/(GJ136*$F136)*(GJ136*$F136-GK136))/30)),0)+IF(GO136="Ano",IF(GN136="",0,((30/(GM136*$F136)*(GM136*$F136-GN136))/30)),0)+IF(GR136="Ano",IF(GQ136="",0,((30/(GP136*$F136)*(GP136*$F136-GQ136))/30)),0)+IF(GU136="Ano",IF(GT136="",0,((30/(GS136*$F136)*(GS136*$F136-GT136))/30)),0)+IF(GX136="Ano",IF(GW136="",0,((30/(GV136*$F136)*(GV136*$F136-GW136))/30)),0)+IF(HA136="Ano",IF(GZ136="",0,((30/(GY136*$F136)*(GY136*$F136-GZ136))/30)),0)+IF(HD136="Ano",IF(HC136="",0,((30/(HB136*$F136)*(HB136*$F136-HC136))/30)),0)&gt;($L136-1-BM136-CQ136-DU136-EY136-GC136),($L136-1-BM136-CQ136-DU136-EY136-GC136),IF(GI136="Ano",IF(GH136="",0,((30/(GG136*$F136)*(GG136*$F136-GH136))/30)),0)+IF(GL136="Ano",IF(GK136="",0,((30/(GJ136*$F136)*(GJ136*$F136-GK136))/30)),0)+IF(GO136="Ano",IF(GN136="",0,((30/(GM136*$F136)*(GM136*$F136-GN136))/30)),0)+IF(GR136="Ano",IF(GQ136="",0,((30/(GP136*$F136)*(GP136*$F136-GQ136))/30)),0)+IF(GU136="Ano",IF(GT136="",0,((30/(GS136*$F136)*(GS136*$F136-GT136))/30)),0)+IF(GX136="Ano",IF(GW136="",0,((30/(GV136*$F136)*(GV136*$F136-GW136))/30)),0)+IF(HA136="Ano",IF(GZ136="",0,((30/(GY136*$F136)*(GY136*$F136-GZ136))/30)),0)+IF(HD136="Ano",IF(HC136="",0,((30/(HB136*$F136)*(HB136*$F136-HC136))/30)),0))))</f>
        <v>0</v>
      </c>
      <c r="HH136" s="285">
        <f t="shared" ref="HH136:HH199" si="146">FLOOR(HG136*$M136,1)</f>
        <v>0</v>
      </c>
      <c r="HI136" s="1"/>
      <c r="HJ136" s="1"/>
      <c r="HK136" s="177">
        <v>160</v>
      </c>
      <c r="HL136" s="591"/>
      <c r="HM136" s="178"/>
      <c r="HN136" s="177">
        <v>160</v>
      </c>
      <c r="HO136" s="591"/>
      <c r="HP136" s="178"/>
      <c r="HQ136" s="177">
        <v>160</v>
      </c>
      <c r="HR136" s="591"/>
      <c r="HS136" s="178"/>
      <c r="HT136" s="177">
        <v>160</v>
      </c>
      <c r="HU136" s="591"/>
      <c r="HV136" s="178"/>
      <c r="HW136" s="177">
        <v>160</v>
      </c>
      <c r="HX136" s="591"/>
      <c r="HY136" s="178"/>
      <c r="HZ136" s="177">
        <v>160</v>
      </c>
      <c r="IA136" s="591"/>
      <c r="IB136" s="178"/>
      <c r="IC136" s="177">
        <v>160</v>
      </c>
      <c r="ID136" s="591"/>
      <c r="IE136" s="178"/>
      <c r="IF136" s="177">
        <v>160</v>
      </c>
      <c r="IG136" s="591"/>
      <c r="IH136" s="178"/>
      <c r="II136" s="282">
        <f t="shared" si="99"/>
        <v>0</v>
      </c>
      <c r="IJ136" s="283">
        <f t="shared" si="100"/>
        <v>0</v>
      </c>
      <c r="IK136" s="284">
        <f t="shared" ref="IK136:IK199" si="147">IF($X136="Ne",0,IF(OR($L136=0,$L136=""),0,IF(IF(HM136="Ano",IF(HL136="",0,((30/(HK136*$F136)*(HK136*$F136-HL136))/30)),0)+IF(HP136="Ano",IF(HO136="",0,((30/(HN136*$F136)*(HN136*$F136-HO136))/30)),0)+IF(HS136="Ano",IF(HR136="",0,((30/(HQ136*$F136)*(HQ136*$F136-HR136))/30)),0)+IF(HV136="Ano",IF(HU136="",0,((30/(HT136*$F136)*(HT136*$F136-HU136))/30)),0)+IF(HY136="Ano",IF(HX136="",0,((30/(HW136*$F136)*(HW136*$F136-HX136))/30)),0)+IF(IB136="Ano",IF(IA136="",0,((30/(HZ136*$F136)*(HZ136*$F136-IA136))/30)),0)+IF(IE136="Ano",IF(ID136="",0,((30/(IC136*$F136)*(IC136*$F136-ID136))/30)),0)+IF(IH136="Ano",IF(IG136="",0,((30/(IF136*$F136)*(IF136*$F136-IG136))/30)),0)&gt;($L136-1-BM136-CQ136-DU136-EY136-GC136-HG136),($L136-1-BM136-CQ136-DU136-EY136-GC136-HG136),IF(HM136="Ano",IF(HL136="",0,((30/(HK136*$F136)*(HK136*$F136-HL136))/30)),0)+IF(HP136="Ano",IF(HO136="",0,((30/(HN136*$F136)*(HN136*$F136-HO136))/30)),0)+IF(HS136="Ano",IF(HR136="",0,((30/(HQ136*$F136)*(HQ136*$F136-HR136))/30)),0)+IF(HV136="Ano",IF(HU136="",0,((30/(HT136*$F136)*(HT136*$F136-HU136))/30)),0)+IF(HY136="Ano",IF(HX136="",0,((30/(HW136*$F136)*(HW136*$F136-HX136))/30)),0)+IF(IB136="Ano",IF(IA136="",0,((30/(HZ136*$F136)*(HZ136*$F136-IA136))/30)),0)+IF(IE136="Ano",IF(ID136="",0,((30/(IC136*$F136)*(IC136*$F136-ID136))/30)),0)+IF(IH136="Ano",IF(IG136="",0,((30/(IF136*$F136)*(IF136*$F136-IG136))/30)),0))))</f>
        <v>0</v>
      </c>
      <c r="IL136" s="285">
        <f t="shared" ref="IL136:IL199" si="148">FLOOR(IK136*$M136,1)</f>
        <v>0</v>
      </c>
      <c r="IM136" s="1"/>
      <c r="IN136" s="1"/>
      <c r="IO136" s="177">
        <v>160</v>
      </c>
      <c r="IP136" s="591"/>
      <c r="IQ136" s="178"/>
      <c r="IR136" s="177">
        <v>160</v>
      </c>
      <c r="IS136" s="591"/>
      <c r="IT136" s="178"/>
      <c r="IU136" s="177">
        <v>160</v>
      </c>
      <c r="IV136" s="591"/>
      <c r="IW136" s="178"/>
      <c r="IX136" s="177">
        <v>160</v>
      </c>
      <c r="IY136" s="591"/>
      <c r="IZ136" s="178"/>
      <c r="JA136" s="177">
        <v>160</v>
      </c>
      <c r="JB136" s="591"/>
      <c r="JC136" s="178"/>
      <c r="JD136" s="177">
        <v>160</v>
      </c>
      <c r="JE136" s="591"/>
      <c r="JF136" s="178"/>
      <c r="JG136" s="177">
        <v>160</v>
      </c>
      <c r="JH136" s="591"/>
      <c r="JI136" s="178"/>
      <c r="JJ136" s="177">
        <v>160</v>
      </c>
      <c r="JK136" s="591"/>
      <c r="JL136" s="178"/>
      <c r="JM136" s="282">
        <f t="shared" si="103"/>
        <v>0</v>
      </c>
      <c r="JN136" s="283">
        <f t="shared" si="104"/>
        <v>0</v>
      </c>
      <c r="JO136" s="284">
        <f t="shared" ref="JO136:JO199" si="149">IF($X136="Ne",0,IF(OR($L136=0,$L136=""),0,IF(IF(IQ136="Ano",IF(IP136="",0,((30/(IO136*$F136)*(IO136*$F136-IP136))/30)),0)+IF(IT136="Ano",IF(IS136="",0,((30/(IR136*$F136)*(IR136*$F136-IS136))/30)),0)+IF(IW136="Ano",IF(IV136="",0,((30/(IU136*$F136)*(IU136*$F136-IV136))/30)),0)+IF(IZ136="Ano",IF(IY136="",0,((30/(IX136*$F136)*(IX136*$F136-IY136))/30)),0)+IF(JC136="Ano",IF(JB136="",0,((30/(JA136*$F136)*(JA136*$F136-JB136))/30)),0)+IF(JF136="Ano",IF(JE136="",0,((30/(JD136*$F136)*(JD136*$F136-JE136))/30)),0)+IF(JI136="Ano",IF(JH136="",0,((30/(JG136*$F136)*(JG136*$F136-JH136))/30)),0)+IF(JL136="Ano",IF(JK136="",0,((30/(JJ136*$F136)*(JJ136*$F136-JK136))/30)),0)&gt;($L136-1-BM136-CQ136-DU136-EY136-GC136-HG136-IK136),($L136-1-BM136-CQ136-DU136-EY136-GC136-HG136-IK136),IF(IQ136="Ano",IF(IP136="",0,((30/(IO136*$F136)*(IO136*$F136-IP136))/30)),0)+IF(IT136="Ano",IF(IS136="",0,((30/(IR136*$F136)*(IR136*$F136-IS136))/30)),0)+IF(IW136="Ano",IF(IV136="",0,((30/(IU136*$F136)*(IU136*$F136-IV136))/30)),0)+IF(IZ136="Ano",IF(IY136="",0,((30/(IX136*$F136)*(IX136*$F136-IY136))/30)),0)+IF(JC136="Ano",IF(JB136="",0,((30/(JA136*$F136)*(JA136*$F136-JB136))/30)),0)+IF(JF136="Ano",IF(JE136="",0,((30/(JD136*$F136)*(JD136*$F136-JE136))/30)),0)+IF(JI136="Ano",IF(JH136="",0,((30/(JG136*$F136)*(JG136*$F136-JH136))/30)),0)+IF(JL136="Ano",IF(JK136="",0,((30/(JJ136*$F136)*(JJ136*$F136-JK136))/30)),0))))</f>
        <v>0</v>
      </c>
      <c r="JP136" s="285">
        <f t="shared" ref="JP136:JP199" si="150">FLOOR(JO136*$M136,1)</f>
        <v>0</v>
      </c>
      <c r="JQ136" s="1"/>
      <c r="JR136" s="1"/>
      <c r="JS136" s="177">
        <v>160</v>
      </c>
      <c r="JT136" s="591"/>
      <c r="JU136" s="178"/>
      <c r="JV136" s="177">
        <v>160</v>
      </c>
      <c r="JW136" s="591"/>
      <c r="JX136" s="178"/>
      <c r="JY136" s="177">
        <v>160</v>
      </c>
      <c r="JZ136" s="591"/>
      <c r="KA136" s="178"/>
      <c r="KB136" s="177">
        <v>160</v>
      </c>
      <c r="KC136" s="591"/>
      <c r="KD136" s="178"/>
      <c r="KE136" s="177">
        <v>160</v>
      </c>
      <c r="KF136" s="591"/>
      <c r="KG136" s="178"/>
      <c r="KH136" s="177">
        <v>160</v>
      </c>
      <c r="KI136" s="591"/>
      <c r="KJ136" s="178"/>
      <c r="KK136" s="177">
        <v>160</v>
      </c>
      <c r="KL136" s="591"/>
      <c r="KM136" s="178"/>
      <c r="KN136" s="177">
        <v>160</v>
      </c>
      <c r="KO136" s="591"/>
      <c r="KP136" s="178"/>
      <c r="KQ136" s="282">
        <f t="shared" si="107"/>
        <v>0</v>
      </c>
      <c r="KR136" s="283">
        <f t="shared" si="108"/>
        <v>0</v>
      </c>
      <c r="KS136" s="284">
        <f t="shared" ref="KS136:KS199" si="151">IF($X136="Ne",0,IF(OR($L136=0,$L136=""),0,IF(IF(JU136="Ano",IF(JT136="",0,((30/(JS136*$F136)*(JS136*$F136-JT136))/30)),0)+IF(JX136="Ano",IF(JW136="",0,((30/(JV136*$F136)*(JV136*$F136-JW136))/30)),0)+IF(KA136="Ano",IF(JZ136="",0,((30/(JY136*$F136)*(JY136*$F136-JZ136))/30)),0)+IF(KD136="Ano",IF(KC136="",0,((30/(KB136*$F136)*(KB136*$F136-KC136))/30)),0)+IF(KG136="Ano",IF(KF136="",0,((30/(KE136*$F136)*(KE136*$F136-KF136))/30)),0)+IF(KJ136="Ano",IF(KI136="",0,((30/(KH136*$F136)*(KH136*$F136-KI136))/30)),0)+IF(KM136="Ano",IF(KL136="",0,((30/(KK136*$F136)*(KK136*$F136-KL136))/30)),0)+IF(KP136="Ano",IF(KO136="",0,((30/(KN136*$F136)*(KN136*$F136-KO136))/30)),0)&gt;($L136-1-BM136-CQ136-DU136-EY136-GC136-HG136-IK136-JO136),($L136-1-BM136-CQ136-DU136-EY136-GC136-HG136-IK136-JO136),IF(JU136="Ano",IF(JT136="",0,((30/(JS136*$F136)*(JS136*$F136-JT136))/30)),0)+IF(JX136="Ano",IF(JW136="",0,((30/(JV136*$F136)*(JV136*$F136-JW136))/30)),0)+IF(KA136="Ano",IF(JZ136="",0,((30/(JY136*$F136)*(JY136*$F136-JZ136))/30)),0)+IF(KD136="Ano",IF(KC136="",0,((30/(KB136*$F136)*(KB136*$F136-KC136))/30)),0)+IF(KG136="Ano",IF(KF136="",0,((30/(KE136*$F136)*(KE136*$F136-KF136))/30)),0)+IF(KJ136="Ano",IF(KI136="",0,((30/(KH136*$F136)*(KH136*$F136-KI136))/30)),0)+IF(KM136="Ano",IF(KL136="",0,((30/(KK136*$F136)*(KK136*$F136-KL136))/30)),0)+IF(KP136="Ano",IF(KO136="",0,((30/(KN136*$F136)*(KN136*$F136-KO136))/30)),0))))</f>
        <v>0</v>
      </c>
      <c r="KT136" s="285">
        <f t="shared" ref="KT136:KT199" si="152">FLOOR(KS136*$M136,1)</f>
        <v>0</v>
      </c>
      <c r="KU136" s="1"/>
      <c r="KV136" s="1"/>
      <c r="KW136" s="589" t="s">
        <v>300</v>
      </c>
      <c r="KX136" s="595">
        <v>160</v>
      </c>
      <c r="KY136" s="591"/>
      <c r="KZ136" s="178"/>
      <c r="LA136" s="282">
        <f t="shared" si="111"/>
        <v>0</v>
      </c>
      <c r="LB136" s="285">
        <f t="shared" si="117"/>
        <v>0</v>
      </c>
      <c r="LC136" s="284">
        <f t="shared" si="112"/>
        <v>0</v>
      </c>
      <c r="LD136" s="285">
        <f t="shared" si="118"/>
        <v>0</v>
      </c>
      <c r="LE136" s="592"/>
      <c r="LF136" s="1"/>
      <c r="LG136" s="1"/>
      <c r="LH136" s="278">
        <f t="shared" si="119"/>
        <v>0</v>
      </c>
      <c r="LI136" s="279">
        <f t="shared" si="120"/>
        <v>0</v>
      </c>
      <c r="LJ136" s="284">
        <f t="shared" si="121"/>
        <v>0</v>
      </c>
      <c r="LK136" s="285">
        <f t="shared" si="122"/>
        <v>0</v>
      </c>
      <c r="LL136" s="280">
        <f t="shared" si="123"/>
        <v>0</v>
      </c>
      <c r="LM136" s="281">
        <f t="shared" si="124"/>
        <v>0</v>
      </c>
      <c r="LN136" s="284">
        <f t="shared" si="125"/>
        <v>0</v>
      </c>
      <c r="LO136" s="283">
        <f t="shared" si="126"/>
        <v>0</v>
      </c>
      <c r="LP136" s="420">
        <f t="shared" si="113"/>
        <v>0</v>
      </c>
      <c r="LQ136" s="382">
        <f t="shared" si="114"/>
        <v>0</v>
      </c>
      <c r="LR136" s="423" t="s">
        <v>343</v>
      </c>
      <c r="LS136" s="387" t="s">
        <v>343</v>
      </c>
      <c r="LT136" s="420">
        <f t="shared" si="115"/>
        <v>0</v>
      </c>
      <c r="LU136" s="382">
        <f t="shared" si="116"/>
        <v>0</v>
      </c>
      <c r="LX136" s="1"/>
    </row>
    <row r="137" spans="2:336" s="26" customFormat="1" ht="16.5" customHeight="1" x14ac:dyDescent="0.25">
      <c r="B137" s="121" t="s">
        <v>349</v>
      </c>
      <c r="C137" s="1064"/>
      <c r="D137" s="1065"/>
      <c r="E137" s="327"/>
      <c r="F137" s="328"/>
      <c r="G137" s="329"/>
      <c r="H137" s="125"/>
      <c r="I137" s="115">
        <f>INT(ROUND(F137,2)*(IF(RIGHT(G137,1)="*",data!$J$3*H137+(IF(H137&gt;0, data!$K$3,0)),(IF(G137&gt;0,data!$J$3*RIGHT(G137,5)+data!$K$3,0)))))</f>
        <v>0</v>
      </c>
      <c r="J137" s="115">
        <f t="shared" si="132"/>
        <v>0</v>
      </c>
      <c r="K137" s="323"/>
      <c r="L137" s="322"/>
      <c r="M137" s="115">
        <f>INT(ROUND(F137,2)*(IF(J137&gt;0,(IF(K137="ano",data!$J$6,0)),0)))</f>
        <v>0</v>
      </c>
      <c r="N137" s="117">
        <f t="shared" si="129"/>
        <v>0</v>
      </c>
      <c r="O137" s="126">
        <f t="shared" si="130"/>
        <v>0</v>
      </c>
      <c r="Q137" s="119" t="str">
        <f t="shared" si="127"/>
        <v/>
      </c>
      <c r="R137" s="120" t="s">
        <v>343</v>
      </c>
      <c r="S137" s="391" t="str">
        <f t="shared" si="128"/>
        <v/>
      </c>
      <c r="T137" s="26">
        <f t="shared" si="131"/>
        <v>0</v>
      </c>
      <c r="U137" s="26">
        <f t="shared" si="133"/>
        <v>0</v>
      </c>
      <c r="V137" s="26">
        <f>IF(OR(G137=data!$I$18,G137=data!$I$19,G137=data!$I$20,G137=data!$I$21,G137=data!$I$22,G137=data!$I$23,G137=data!$I$24,G137=data!$I$25,G137=data!$I$26,G137=data!$I$27,G137=data!$I$28,G137=data!$I$29,G137=data!$I$30,G137=data!$I$31,G137=data!$I$32,G137=data!$I$33,G137=data!$I$34,G137=data!$I$35,G137=data!$I$36,G137=data!$I$37,G137=data!$I$38,G137=data!$I$39,G137=data!$I$40,G137=data!$I$41,G137=data!$I$42,G137=data!$I$43,G137=data!$I$44),1,0)</f>
        <v>0</v>
      </c>
      <c r="X137" s="179" t="s">
        <v>300</v>
      </c>
      <c r="Y137" s="10"/>
      <c r="Z137" s="10"/>
      <c r="AA137" s="171">
        <v>160</v>
      </c>
      <c r="AB137" s="336"/>
      <c r="AC137" s="227"/>
      <c r="AD137" s="171">
        <v>160</v>
      </c>
      <c r="AE137" s="336"/>
      <c r="AF137" s="227"/>
      <c r="AG137" s="171">
        <v>160</v>
      </c>
      <c r="AH137" s="336"/>
      <c r="AI137" s="227"/>
      <c r="AJ137" s="171">
        <v>160</v>
      </c>
      <c r="AK137" s="336"/>
      <c r="AL137" s="227"/>
      <c r="AM137" s="171">
        <v>160</v>
      </c>
      <c r="AN137" s="336"/>
      <c r="AO137" s="227"/>
      <c r="AP137" s="171">
        <v>160</v>
      </c>
      <c r="AQ137" s="336"/>
      <c r="AR137" s="227"/>
      <c r="AS137" s="171">
        <v>160</v>
      </c>
      <c r="AT137" s="336"/>
      <c r="AU137" s="227"/>
      <c r="AV137" s="171">
        <v>160</v>
      </c>
      <c r="AW137" s="336"/>
      <c r="AX137" s="227"/>
      <c r="AY137" s="171">
        <v>160</v>
      </c>
      <c r="AZ137" s="336"/>
      <c r="BA137" s="227"/>
      <c r="BB137" s="171">
        <v>160</v>
      </c>
      <c r="BC137" s="336"/>
      <c r="BD137" s="227"/>
      <c r="BE137" s="171">
        <v>160</v>
      </c>
      <c r="BF137" s="336"/>
      <c r="BG137" s="227"/>
      <c r="BH137" s="171">
        <v>160</v>
      </c>
      <c r="BI137" s="336"/>
      <c r="BJ137" s="227"/>
      <c r="BK137" s="374">
        <f t="shared" si="134"/>
        <v>0</v>
      </c>
      <c r="BL137" s="285">
        <f t="shared" si="76"/>
        <v>0</v>
      </c>
      <c r="BM137" s="284">
        <f t="shared" si="135"/>
        <v>0</v>
      </c>
      <c r="BN137" s="285">
        <f t="shared" si="136"/>
        <v>0</v>
      </c>
      <c r="BO137" s="1"/>
      <c r="BP137" s="1"/>
      <c r="BQ137" s="167">
        <v>160</v>
      </c>
      <c r="BR137" s="335"/>
      <c r="BS137" s="180"/>
      <c r="BT137" s="167">
        <v>160</v>
      </c>
      <c r="BU137" s="335"/>
      <c r="BV137" s="180"/>
      <c r="BW137" s="167">
        <v>160</v>
      </c>
      <c r="BX137" s="335"/>
      <c r="BY137" s="180"/>
      <c r="BZ137" s="167">
        <v>160</v>
      </c>
      <c r="CA137" s="335"/>
      <c r="CB137" s="180"/>
      <c r="CC137" s="167">
        <v>160</v>
      </c>
      <c r="CD137" s="335"/>
      <c r="CE137" s="180"/>
      <c r="CF137" s="167">
        <v>160</v>
      </c>
      <c r="CG137" s="335"/>
      <c r="CH137" s="180"/>
      <c r="CI137" s="167">
        <v>160</v>
      </c>
      <c r="CJ137" s="335"/>
      <c r="CK137" s="180"/>
      <c r="CL137" s="167">
        <v>160</v>
      </c>
      <c r="CM137" s="335"/>
      <c r="CN137" s="180"/>
      <c r="CO137" s="282">
        <f t="shared" si="79"/>
        <v>0</v>
      </c>
      <c r="CP137" s="283">
        <f t="shared" si="80"/>
        <v>0</v>
      </c>
      <c r="CQ137" s="284">
        <f t="shared" si="137"/>
        <v>0</v>
      </c>
      <c r="CR137" s="285">
        <f t="shared" si="138"/>
        <v>0</v>
      </c>
      <c r="CS137" s="1"/>
      <c r="CT137" s="1"/>
      <c r="CU137" s="167">
        <v>160</v>
      </c>
      <c r="CV137" s="335"/>
      <c r="CW137" s="180"/>
      <c r="CX137" s="167">
        <v>160</v>
      </c>
      <c r="CY137" s="335"/>
      <c r="CZ137" s="180"/>
      <c r="DA137" s="167">
        <v>160</v>
      </c>
      <c r="DB137" s="335"/>
      <c r="DC137" s="180"/>
      <c r="DD137" s="167">
        <v>160</v>
      </c>
      <c r="DE137" s="335"/>
      <c r="DF137" s="180"/>
      <c r="DG137" s="167">
        <v>160</v>
      </c>
      <c r="DH137" s="335"/>
      <c r="DI137" s="180"/>
      <c r="DJ137" s="167">
        <v>160</v>
      </c>
      <c r="DK137" s="335"/>
      <c r="DL137" s="180"/>
      <c r="DM137" s="167">
        <v>160</v>
      </c>
      <c r="DN137" s="335"/>
      <c r="DO137" s="180"/>
      <c r="DP137" s="167">
        <v>160</v>
      </c>
      <c r="DQ137" s="335"/>
      <c r="DR137" s="180"/>
      <c r="DS137" s="282">
        <f t="shared" si="83"/>
        <v>0</v>
      </c>
      <c r="DT137" s="283">
        <f t="shared" si="84"/>
        <v>0</v>
      </c>
      <c r="DU137" s="284">
        <f t="shared" si="139"/>
        <v>0</v>
      </c>
      <c r="DV137" s="285">
        <f t="shared" si="140"/>
        <v>0</v>
      </c>
      <c r="DW137" s="1"/>
      <c r="DX137" s="1"/>
      <c r="DY137" s="167">
        <v>160</v>
      </c>
      <c r="DZ137" s="335"/>
      <c r="EA137" s="180"/>
      <c r="EB137" s="167">
        <v>160</v>
      </c>
      <c r="EC137" s="335"/>
      <c r="ED137" s="180"/>
      <c r="EE137" s="167">
        <v>160</v>
      </c>
      <c r="EF137" s="335"/>
      <c r="EG137" s="180"/>
      <c r="EH137" s="167">
        <v>160</v>
      </c>
      <c r="EI137" s="335"/>
      <c r="EJ137" s="180"/>
      <c r="EK137" s="167">
        <v>160</v>
      </c>
      <c r="EL137" s="335"/>
      <c r="EM137" s="180"/>
      <c r="EN137" s="167">
        <v>160</v>
      </c>
      <c r="EO137" s="335"/>
      <c r="EP137" s="180"/>
      <c r="EQ137" s="167">
        <v>160</v>
      </c>
      <c r="ER137" s="335"/>
      <c r="ES137" s="180"/>
      <c r="ET137" s="167">
        <v>160</v>
      </c>
      <c r="EU137" s="335"/>
      <c r="EV137" s="180"/>
      <c r="EW137" s="282">
        <f t="shared" si="87"/>
        <v>0</v>
      </c>
      <c r="EX137" s="283">
        <f t="shared" si="88"/>
        <v>0</v>
      </c>
      <c r="EY137" s="284">
        <f t="shared" si="141"/>
        <v>0</v>
      </c>
      <c r="EZ137" s="285">
        <f t="shared" si="142"/>
        <v>0</v>
      </c>
      <c r="FA137" s="1"/>
      <c r="FB137" s="1"/>
      <c r="FC137" s="167">
        <v>160</v>
      </c>
      <c r="FD137" s="335"/>
      <c r="FE137" s="180"/>
      <c r="FF137" s="167">
        <v>160</v>
      </c>
      <c r="FG137" s="335"/>
      <c r="FH137" s="180"/>
      <c r="FI137" s="167">
        <v>160</v>
      </c>
      <c r="FJ137" s="335"/>
      <c r="FK137" s="180"/>
      <c r="FL137" s="167">
        <v>160</v>
      </c>
      <c r="FM137" s="335"/>
      <c r="FN137" s="180"/>
      <c r="FO137" s="167">
        <v>160</v>
      </c>
      <c r="FP137" s="335"/>
      <c r="FQ137" s="180"/>
      <c r="FR137" s="167">
        <v>160</v>
      </c>
      <c r="FS137" s="335"/>
      <c r="FT137" s="180"/>
      <c r="FU137" s="167">
        <v>160</v>
      </c>
      <c r="FV137" s="335"/>
      <c r="FW137" s="180"/>
      <c r="FX137" s="167">
        <v>160</v>
      </c>
      <c r="FY137" s="335"/>
      <c r="FZ137" s="180"/>
      <c r="GA137" s="282">
        <f t="shared" si="91"/>
        <v>0</v>
      </c>
      <c r="GB137" s="283">
        <f t="shared" si="92"/>
        <v>0</v>
      </c>
      <c r="GC137" s="284">
        <f t="shared" si="143"/>
        <v>0</v>
      </c>
      <c r="GD137" s="285">
        <f t="shared" si="144"/>
        <v>0</v>
      </c>
      <c r="GE137" s="1"/>
      <c r="GF137" s="1"/>
      <c r="GG137" s="167">
        <v>160</v>
      </c>
      <c r="GH137" s="335"/>
      <c r="GI137" s="180"/>
      <c r="GJ137" s="167">
        <v>160</v>
      </c>
      <c r="GK137" s="335"/>
      <c r="GL137" s="180"/>
      <c r="GM137" s="167">
        <v>160</v>
      </c>
      <c r="GN137" s="335"/>
      <c r="GO137" s="180"/>
      <c r="GP137" s="167">
        <v>160</v>
      </c>
      <c r="GQ137" s="335"/>
      <c r="GR137" s="180"/>
      <c r="GS137" s="167">
        <v>160</v>
      </c>
      <c r="GT137" s="335"/>
      <c r="GU137" s="180"/>
      <c r="GV137" s="167">
        <v>160</v>
      </c>
      <c r="GW137" s="335"/>
      <c r="GX137" s="180"/>
      <c r="GY137" s="167">
        <v>160</v>
      </c>
      <c r="GZ137" s="335"/>
      <c r="HA137" s="180"/>
      <c r="HB137" s="167">
        <v>160</v>
      </c>
      <c r="HC137" s="335"/>
      <c r="HD137" s="180"/>
      <c r="HE137" s="282">
        <f t="shared" si="95"/>
        <v>0</v>
      </c>
      <c r="HF137" s="283">
        <f t="shared" si="96"/>
        <v>0</v>
      </c>
      <c r="HG137" s="284">
        <f t="shared" si="145"/>
        <v>0</v>
      </c>
      <c r="HH137" s="285">
        <f t="shared" si="146"/>
        <v>0</v>
      </c>
      <c r="HI137" s="1"/>
      <c r="HJ137" s="1"/>
      <c r="HK137" s="167">
        <v>160</v>
      </c>
      <c r="HL137" s="335"/>
      <c r="HM137" s="180"/>
      <c r="HN137" s="167">
        <v>160</v>
      </c>
      <c r="HO137" s="335"/>
      <c r="HP137" s="180"/>
      <c r="HQ137" s="167">
        <v>160</v>
      </c>
      <c r="HR137" s="335"/>
      <c r="HS137" s="180"/>
      <c r="HT137" s="167">
        <v>160</v>
      </c>
      <c r="HU137" s="335"/>
      <c r="HV137" s="180"/>
      <c r="HW137" s="167">
        <v>160</v>
      </c>
      <c r="HX137" s="335"/>
      <c r="HY137" s="180"/>
      <c r="HZ137" s="167">
        <v>160</v>
      </c>
      <c r="IA137" s="335"/>
      <c r="IB137" s="180"/>
      <c r="IC137" s="167">
        <v>160</v>
      </c>
      <c r="ID137" s="335"/>
      <c r="IE137" s="180"/>
      <c r="IF137" s="167">
        <v>160</v>
      </c>
      <c r="IG137" s="335"/>
      <c r="IH137" s="180"/>
      <c r="II137" s="282">
        <f t="shared" si="99"/>
        <v>0</v>
      </c>
      <c r="IJ137" s="283">
        <f t="shared" si="100"/>
        <v>0</v>
      </c>
      <c r="IK137" s="284">
        <f t="shared" si="147"/>
        <v>0</v>
      </c>
      <c r="IL137" s="285">
        <f t="shared" si="148"/>
        <v>0</v>
      </c>
      <c r="IM137" s="1"/>
      <c r="IN137" s="1"/>
      <c r="IO137" s="167">
        <v>160</v>
      </c>
      <c r="IP137" s="335"/>
      <c r="IQ137" s="180"/>
      <c r="IR137" s="167">
        <v>160</v>
      </c>
      <c r="IS137" s="335"/>
      <c r="IT137" s="180"/>
      <c r="IU137" s="167">
        <v>160</v>
      </c>
      <c r="IV137" s="335"/>
      <c r="IW137" s="180"/>
      <c r="IX137" s="167">
        <v>160</v>
      </c>
      <c r="IY137" s="335"/>
      <c r="IZ137" s="180"/>
      <c r="JA137" s="167">
        <v>160</v>
      </c>
      <c r="JB137" s="335"/>
      <c r="JC137" s="180"/>
      <c r="JD137" s="167">
        <v>160</v>
      </c>
      <c r="JE137" s="335"/>
      <c r="JF137" s="180"/>
      <c r="JG137" s="167">
        <v>160</v>
      </c>
      <c r="JH137" s="335"/>
      <c r="JI137" s="180"/>
      <c r="JJ137" s="167">
        <v>160</v>
      </c>
      <c r="JK137" s="335"/>
      <c r="JL137" s="180"/>
      <c r="JM137" s="282">
        <f t="shared" si="103"/>
        <v>0</v>
      </c>
      <c r="JN137" s="283">
        <f t="shared" si="104"/>
        <v>0</v>
      </c>
      <c r="JO137" s="284">
        <f t="shared" si="149"/>
        <v>0</v>
      </c>
      <c r="JP137" s="285">
        <f t="shared" si="150"/>
        <v>0</v>
      </c>
      <c r="JQ137" s="1"/>
      <c r="JR137" s="1"/>
      <c r="JS137" s="167">
        <v>160</v>
      </c>
      <c r="JT137" s="335"/>
      <c r="JU137" s="180"/>
      <c r="JV137" s="167">
        <v>160</v>
      </c>
      <c r="JW137" s="335"/>
      <c r="JX137" s="180"/>
      <c r="JY137" s="167">
        <v>160</v>
      </c>
      <c r="JZ137" s="335"/>
      <c r="KA137" s="180"/>
      <c r="KB137" s="167">
        <v>160</v>
      </c>
      <c r="KC137" s="335"/>
      <c r="KD137" s="180"/>
      <c r="KE137" s="167">
        <v>160</v>
      </c>
      <c r="KF137" s="335"/>
      <c r="KG137" s="180"/>
      <c r="KH137" s="167">
        <v>160</v>
      </c>
      <c r="KI137" s="335"/>
      <c r="KJ137" s="180"/>
      <c r="KK137" s="167">
        <v>160</v>
      </c>
      <c r="KL137" s="335"/>
      <c r="KM137" s="180"/>
      <c r="KN137" s="167">
        <v>160</v>
      </c>
      <c r="KO137" s="335"/>
      <c r="KP137" s="180"/>
      <c r="KQ137" s="282">
        <f t="shared" si="107"/>
        <v>0</v>
      </c>
      <c r="KR137" s="283">
        <f t="shared" si="108"/>
        <v>0</v>
      </c>
      <c r="KS137" s="284">
        <f t="shared" si="151"/>
        <v>0</v>
      </c>
      <c r="KT137" s="285">
        <f t="shared" si="152"/>
        <v>0</v>
      </c>
      <c r="KU137" s="1"/>
      <c r="KV137" s="1"/>
      <c r="KW137" s="287" t="s">
        <v>300</v>
      </c>
      <c r="KX137" s="365">
        <v>160</v>
      </c>
      <c r="KY137" s="335"/>
      <c r="KZ137" s="180"/>
      <c r="LA137" s="282">
        <f t="shared" si="111"/>
        <v>0</v>
      </c>
      <c r="LB137" s="285">
        <f t="shared" si="117"/>
        <v>0</v>
      </c>
      <c r="LC137" s="284">
        <f t="shared" si="112"/>
        <v>0</v>
      </c>
      <c r="LD137" s="285">
        <f t="shared" si="118"/>
        <v>0</v>
      </c>
      <c r="LE137" s="297"/>
      <c r="LF137" s="1"/>
      <c r="LG137" s="1"/>
      <c r="LH137" s="278">
        <f t="shared" si="119"/>
        <v>0</v>
      </c>
      <c r="LI137" s="279">
        <f t="shared" si="120"/>
        <v>0</v>
      </c>
      <c r="LJ137" s="284">
        <f t="shared" si="121"/>
        <v>0</v>
      </c>
      <c r="LK137" s="285">
        <f t="shared" si="122"/>
        <v>0</v>
      </c>
      <c r="LL137" s="280">
        <f t="shared" si="123"/>
        <v>0</v>
      </c>
      <c r="LM137" s="281">
        <f t="shared" si="124"/>
        <v>0</v>
      </c>
      <c r="LN137" s="284">
        <f t="shared" si="125"/>
        <v>0</v>
      </c>
      <c r="LO137" s="283">
        <f t="shared" si="126"/>
        <v>0</v>
      </c>
      <c r="LP137" s="420">
        <f t="shared" si="113"/>
        <v>0</v>
      </c>
      <c r="LQ137" s="382">
        <f t="shared" si="114"/>
        <v>0</v>
      </c>
      <c r="LR137" s="423" t="s">
        <v>343</v>
      </c>
      <c r="LS137" s="387" t="s">
        <v>343</v>
      </c>
      <c r="LT137" s="420">
        <f t="shared" si="115"/>
        <v>0</v>
      </c>
      <c r="LU137" s="382">
        <f t="shared" si="116"/>
        <v>0</v>
      </c>
      <c r="LX137" s="1"/>
    </row>
    <row r="138" spans="2:336" s="26" customFormat="1" ht="15" hidden="1" customHeight="1" x14ac:dyDescent="0.25">
      <c r="B138" s="121"/>
      <c r="C138" s="1062"/>
      <c r="D138" s="1063"/>
      <c r="E138" s="610"/>
      <c r="F138" s="611"/>
      <c r="G138" s="612"/>
      <c r="H138" s="122"/>
      <c r="I138" s="115">
        <f>INT(ROUND(F138,2)*(IF(RIGHT(G138,1)="*",data!$J$3*H138+(IF(H138&gt;0, data!$K$3,0)),(IF(G138&gt;0,data!$J$3*RIGHT(G138,5)+data!$K$3,0)))))</f>
        <v>0</v>
      </c>
      <c r="J138" s="115">
        <f t="shared" si="132"/>
        <v>0</v>
      </c>
      <c r="K138" s="554"/>
      <c r="L138" s="553"/>
      <c r="M138" s="115">
        <f>INT(ROUND(F138,2)*(IF(J138&gt;0,(IF(K138="ano",data!$J$6,0)),0)))</f>
        <v>0</v>
      </c>
      <c r="N138" s="117">
        <f t="shared" si="129"/>
        <v>0</v>
      </c>
      <c r="O138" s="126">
        <f t="shared" si="130"/>
        <v>0</v>
      </c>
      <c r="Q138" s="119" t="str">
        <f t="shared" si="127"/>
        <v/>
      </c>
      <c r="R138" s="120" t="s">
        <v>343</v>
      </c>
      <c r="S138" s="391" t="str">
        <f t="shared" si="128"/>
        <v/>
      </c>
      <c r="T138" s="26">
        <f t="shared" si="131"/>
        <v>0</v>
      </c>
      <c r="U138" s="26">
        <f t="shared" si="133"/>
        <v>0</v>
      </c>
      <c r="V138" s="26">
        <f>IF(OR(G138=data!$I$18,G138=data!$I$19,G138=data!$I$20,G138=data!$I$21,G138=data!$I$22,G138=data!$I$23,G138=data!$I$24,G138=data!$I$25,G138=data!$I$26,G138=data!$I$27,G138=data!$I$28,G138=data!$I$29,G138=data!$I$30,G138=data!$I$31,G138=data!$I$32,G138=data!$I$33,G138=data!$I$34,G138=data!$I$35,G138=data!$I$36,G138=data!$I$37,G138=data!$I$38,G138=data!$I$39,G138=data!$I$40,G138=data!$I$41,G138=data!$I$42,G138=data!$I$43,G138=data!$I$44),1,0)</f>
        <v>0</v>
      </c>
      <c r="X138" s="176" t="s">
        <v>300</v>
      </c>
      <c r="Y138" s="10"/>
      <c r="Z138" s="10"/>
      <c r="AA138" s="578">
        <v>160</v>
      </c>
      <c r="AB138" s="579"/>
      <c r="AC138" s="580"/>
      <c r="AD138" s="578">
        <v>160</v>
      </c>
      <c r="AE138" s="579"/>
      <c r="AF138" s="580"/>
      <c r="AG138" s="578">
        <v>160</v>
      </c>
      <c r="AH138" s="579"/>
      <c r="AI138" s="580"/>
      <c r="AJ138" s="578">
        <v>160</v>
      </c>
      <c r="AK138" s="579"/>
      <c r="AL138" s="580"/>
      <c r="AM138" s="578">
        <v>160</v>
      </c>
      <c r="AN138" s="579"/>
      <c r="AO138" s="580"/>
      <c r="AP138" s="578">
        <v>160</v>
      </c>
      <c r="AQ138" s="579"/>
      <c r="AR138" s="580"/>
      <c r="AS138" s="578">
        <v>160</v>
      </c>
      <c r="AT138" s="579"/>
      <c r="AU138" s="580"/>
      <c r="AV138" s="578">
        <v>160</v>
      </c>
      <c r="AW138" s="579"/>
      <c r="AX138" s="580"/>
      <c r="AY138" s="578">
        <v>160</v>
      </c>
      <c r="AZ138" s="579"/>
      <c r="BA138" s="580"/>
      <c r="BB138" s="578">
        <v>160</v>
      </c>
      <c r="BC138" s="579"/>
      <c r="BD138" s="580"/>
      <c r="BE138" s="578">
        <v>160</v>
      </c>
      <c r="BF138" s="579"/>
      <c r="BG138" s="580"/>
      <c r="BH138" s="578">
        <v>160</v>
      </c>
      <c r="BI138" s="579"/>
      <c r="BJ138" s="580"/>
      <c r="BK138" s="374">
        <f t="shared" si="134"/>
        <v>0</v>
      </c>
      <c r="BL138" s="285">
        <f t="shared" si="76"/>
        <v>0</v>
      </c>
      <c r="BM138" s="284">
        <f t="shared" si="135"/>
        <v>0</v>
      </c>
      <c r="BN138" s="285">
        <f t="shared" si="136"/>
        <v>0</v>
      </c>
      <c r="BO138" s="1"/>
      <c r="BP138" s="1"/>
      <c r="BQ138" s="177">
        <v>160</v>
      </c>
      <c r="BR138" s="591"/>
      <c r="BS138" s="178"/>
      <c r="BT138" s="177">
        <v>160</v>
      </c>
      <c r="BU138" s="591"/>
      <c r="BV138" s="178"/>
      <c r="BW138" s="177">
        <v>160</v>
      </c>
      <c r="BX138" s="591"/>
      <c r="BY138" s="178"/>
      <c r="BZ138" s="177">
        <v>160</v>
      </c>
      <c r="CA138" s="591"/>
      <c r="CB138" s="178"/>
      <c r="CC138" s="177">
        <v>160</v>
      </c>
      <c r="CD138" s="591"/>
      <c r="CE138" s="178"/>
      <c r="CF138" s="177">
        <v>160</v>
      </c>
      <c r="CG138" s="591"/>
      <c r="CH138" s="178"/>
      <c r="CI138" s="177">
        <v>160</v>
      </c>
      <c r="CJ138" s="591"/>
      <c r="CK138" s="178"/>
      <c r="CL138" s="177">
        <v>160</v>
      </c>
      <c r="CM138" s="591"/>
      <c r="CN138" s="178"/>
      <c r="CO138" s="282">
        <f t="shared" si="79"/>
        <v>0</v>
      </c>
      <c r="CP138" s="283">
        <f t="shared" si="80"/>
        <v>0</v>
      </c>
      <c r="CQ138" s="284">
        <f t="shared" si="137"/>
        <v>0</v>
      </c>
      <c r="CR138" s="285">
        <f t="shared" si="138"/>
        <v>0</v>
      </c>
      <c r="CS138" s="1"/>
      <c r="CT138" s="1"/>
      <c r="CU138" s="177">
        <v>160</v>
      </c>
      <c r="CV138" s="591"/>
      <c r="CW138" s="178"/>
      <c r="CX138" s="177">
        <v>160</v>
      </c>
      <c r="CY138" s="591"/>
      <c r="CZ138" s="178"/>
      <c r="DA138" s="177">
        <v>160</v>
      </c>
      <c r="DB138" s="591"/>
      <c r="DC138" s="178"/>
      <c r="DD138" s="177">
        <v>160</v>
      </c>
      <c r="DE138" s="591"/>
      <c r="DF138" s="178"/>
      <c r="DG138" s="177">
        <v>160</v>
      </c>
      <c r="DH138" s="591"/>
      <c r="DI138" s="178"/>
      <c r="DJ138" s="177">
        <v>160</v>
      </c>
      <c r="DK138" s="591"/>
      <c r="DL138" s="178"/>
      <c r="DM138" s="177">
        <v>160</v>
      </c>
      <c r="DN138" s="591"/>
      <c r="DO138" s="178"/>
      <c r="DP138" s="177">
        <v>160</v>
      </c>
      <c r="DQ138" s="591"/>
      <c r="DR138" s="178"/>
      <c r="DS138" s="282">
        <f t="shared" si="83"/>
        <v>0</v>
      </c>
      <c r="DT138" s="283">
        <f t="shared" si="84"/>
        <v>0</v>
      </c>
      <c r="DU138" s="284">
        <f t="shared" si="139"/>
        <v>0</v>
      </c>
      <c r="DV138" s="285">
        <f t="shared" si="140"/>
        <v>0</v>
      </c>
      <c r="DW138" s="1"/>
      <c r="DX138" s="1"/>
      <c r="DY138" s="177">
        <v>160</v>
      </c>
      <c r="DZ138" s="591"/>
      <c r="EA138" s="178"/>
      <c r="EB138" s="177">
        <v>160</v>
      </c>
      <c r="EC138" s="591"/>
      <c r="ED138" s="178"/>
      <c r="EE138" s="177">
        <v>160</v>
      </c>
      <c r="EF138" s="591"/>
      <c r="EG138" s="178"/>
      <c r="EH138" s="177">
        <v>160</v>
      </c>
      <c r="EI138" s="591"/>
      <c r="EJ138" s="178"/>
      <c r="EK138" s="177">
        <v>160</v>
      </c>
      <c r="EL138" s="591"/>
      <c r="EM138" s="178"/>
      <c r="EN138" s="177">
        <v>160</v>
      </c>
      <c r="EO138" s="591"/>
      <c r="EP138" s="178"/>
      <c r="EQ138" s="177">
        <v>160</v>
      </c>
      <c r="ER138" s="591"/>
      <c r="ES138" s="178"/>
      <c r="ET138" s="177">
        <v>160</v>
      </c>
      <c r="EU138" s="591"/>
      <c r="EV138" s="178"/>
      <c r="EW138" s="282">
        <f t="shared" si="87"/>
        <v>0</v>
      </c>
      <c r="EX138" s="283">
        <f t="shared" si="88"/>
        <v>0</v>
      </c>
      <c r="EY138" s="284">
        <f t="shared" si="141"/>
        <v>0</v>
      </c>
      <c r="EZ138" s="285">
        <f t="shared" si="142"/>
        <v>0</v>
      </c>
      <c r="FA138" s="1"/>
      <c r="FB138" s="1"/>
      <c r="FC138" s="177">
        <v>160</v>
      </c>
      <c r="FD138" s="591"/>
      <c r="FE138" s="178"/>
      <c r="FF138" s="177">
        <v>160</v>
      </c>
      <c r="FG138" s="591"/>
      <c r="FH138" s="178"/>
      <c r="FI138" s="177">
        <v>160</v>
      </c>
      <c r="FJ138" s="591"/>
      <c r="FK138" s="178"/>
      <c r="FL138" s="177">
        <v>160</v>
      </c>
      <c r="FM138" s="591"/>
      <c r="FN138" s="178"/>
      <c r="FO138" s="177">
        <v>160</v>
      </c>
      <c r="FP138" s="591"/>
      <c r="FQ138" s="178"/>
      <c r="FR138" s="177">
        <v>160</v>
      </c>
      <c r="FS138" s="591"/>
      <c r="FT138" s="178"/>
      <c r="FU138" s="177">
        <v>160</v>
      </c>
      <c r="FV138" s="591"/>
      <c r="FW138" s="178"/>
      <c r="FX138" s="177">
        <v>160</v>
      </c>
      <c r="FY138" s="591"/>
      <c r="FZ138" s="178"/>
      <c r="GA138" s="282">
        <f t="shared" si="91"/>
        <v>0</v>
      </c>
      <c r="GB138" s="283">
        <f t="shared" si="92"/>
        <v>0</v>
      </c>
      <c r="GC138" s="284">
        <f t="shared" si="143"/>
        <v>0</v>
      </c>
      <c r="GD138" s="285">
        <f t="shared" si="144"/>
        <v>0</v>
      </c>
      <c r="GE138" s="1"/>
      <c r="GF138" s="1"/>
      <c r="GG138" s="177">
        <v>160</v>
      </c>
      <c r="GH138" s="591"/>
      <c r="GI138" s="178"/>
      <c r="GJ138" s="177">
        <v>160</v>
      </c>
      <c r="GK138" s="591"/>
      <c r="GL138" s="178"/>
      <c r="GM138" s="177">
        <v>160</v>
      </c>
      <c r="GN138" s="591"/>
      <c r="GO138" s="178"/>
      <c r="GP138" s="177">
        <v>160</v>
      </c>
      <c r="GQ138" s="591"/>
      <c r="GR138" s="178"/>
      <c r="GS138" s="177">
        <v>160</v>
      </c>
      <c r="GT138" s="591"/>
      <c r="GU138" s="178"/>
      <c r="GV138" s="177">
        <v>160</v>
      </c>
      <c r="GW138" s="591"/>
      <c r="GX138" s="178"/>
      <c r="GY138" s="177">
        <v>160</v>
      </c>
      <c r="GZ138" s="591"/>
      <c r="HA138" s="178"/>
      <c r="HB138" s="177">
        <v>160</v>
      </c>
      <c r="HC138" s="591"/>
      <c r="HD138" s="178"/>
      <c r="HE138" s="282">
        <f t="shared" si="95"/>
        <v>0</v>
      </c>
      <c r="HF138" s="283">
        <f t="shared" si="96"/>
        <v>0</v>
      </c>
      <c r="HG138" s="284">
        <f t="shared" si="145"/>
        <v>0</v>
      </c>
      <c r="HH138" s="285">
        <f t="shared" si="146"/>
        <v>0</v>
      </c>
      <c r="HI138" s="1"/>
      <c r="HJ138" s="1"/>
      <c r="HK138" s="177">
        <v>160</v>
      </c>
      <c r="HL138" s="591"/>
      <c r="HM138" s="178"/>
      <c r="HN138" s="177">
        <v>160</v>
      </c>
      <c r="HO138" s="591"/>
      <c r="HP138" s="178"/>
      <c r="HQ138" s="177">
        <v>160</v>
      </c>
      <c r="HR138" s="591"/>
      <c r="HS138" s="178"/>
      <c r="HT138" s="177">
        <v>160</v>
      </c>
      <c r="HU138" s="591"/>
      <c r="HV138" s="178"/>
      <c r="HW138" s="177">
        <v>160</v>
      </c>
      <c r="HX138" s="591"/>
      <c r="HY138" s="178"/>
      <c r="HZ138" s="177">
        <v>160</v>
      </c>
      <c r="IA138" s="591"/>
      <c r="IB138" s="178"/>
      <c r="IC138" s="177">
        <v>160</v>
      </c>
      <c r="ID138" s="591"/>
      <c r="IE138" s="178"/>
      <c r="IF138" s="177">
        <v>160</v>
      </c>
      <c r="IG138" s="591"/>
      <c r="IH138" s="178"/>
      <c r="II138" s="282">
        <f t="shared" si="99"/>
        <v>0</v>
      </c>
      <c r="IJ138" s="283">
        <f t="shared" si="100"/>
        <v>0</v>
      </c>
      <c r="IK138" s="284">
        <f t="shared" si="147"/>
        <v>0</v>
      </c>
      <c r="IL138" s="285">
        <f t="shared" si="148"/>
        <v>0</v>
      </c>
      <c r="IM138" s="1"/>
      <c r="IN138" s="1"/>
      <c r="IO138" s="177">
        <v>160</v>
      </c>
      <c r="IP138" s="591"/>
      <c r="IQ138" s="178"/>
      <c r="IR138" s="177">
        <v>160</v>
      </c>
      <c r="IS138" s="591"/>
      <c r="IT138" s="178"/>
      <c r="IU138" s="177">
        <v>160</v>
      </c>
      <c r="IV138" s="591"/>
      <c r="IW138" s="178"/>
      <c r="IX138" s="177">
        <v>160</v>
      </c>
      <c r="IY138" s="591"/>
      <c r="IZ138" s="178"/>
      <c r="JA138" s="177">
        <v>160</v>
      </c>
      <c r="JB138" s="591"/>
      <c r="JC138" s="178"/>
      <c r="JD138" s="177">
        <v>160</v>
      </c>
      <c r="JE138" s="591"/>
      <c r="JF138" s="178"/>
      <c r="JG138" s="177">
        <v>160</v>
      </c>
      <c r="JH138" s="591"/>
      <c r="JI138" s="178"/>
      <c r="JJ138" s="177">
        <v>160</v>
      </c>
      <c r="JK138" s="591"/>
      <c r="JL138" s="178"/>
      <c r="JM138" s="282">
        <f t="shared" si="103"/>
        <v>0</v>
      </c>
      <c r="JN138" s="283">
        <f t="shared" si="104"/>
        <v>0</v>
      </c>
      <c r="JO138" s="284">
        <f t="shared" si="149"/>
        <v>0</v>
      </c>
      <c r="JP138" s="285">
        <f t="shared" si="150"/>
        <v>0</v>
      </c>
      <c r="JQ138" s="1"/>
      <c r="JR138" s="1"/>
      <c r="JS138" s="177">
        <v>160</v>
      </c>
      <c r="JT138" s="591"/>
      <c r="JU138" s="178"/>
      <c r="JV138" s="177">
        <v>160</v>
      </c>
      <c r="JW138" s="591"/>
      <c r="JX138" s="178"/>
      <c r="JY138" s="177">
        <v>160</v>
      </c>
      <c r="JZ138" s="591"/>
      <c r="KA138" s="178"/>
      <c r="KB138" s="177">
        <v>160</v>
      </c>
      <c r="KC138" s="591"/>
      <c r="KD138" s="178"/>
      <c r="KE138" s="177">
        <v>160</v>
      </c>
      <c r="KF138" s="591"/>
      <c r="KG138" s="178"/>
      <c r="KH138" s="177">
        <v>160</v>
      </c>
      <c r="KI138" s="591"/>
      <c r="KJ138" s="178"/>
      <c r="KK138" s="177">
        <v>160</v>
      </c>
      <c r="KL138" s="591"/>
      <c r="KM138" s="178"/>
      <c r="KN138" s="177">
        <v>160</v>
      </c>
      <c r="KO138" s="591"/>
      <c r="KP138" s="178"/>
      <c r="KQ138" s="282">
        <f t="shared" si="107"/>
        <v>0</v>
      </c>
      <c r="KR138" s="283">
        <f t="shared" si="108"/>
        <v>0</v>
      </c>
      <c r="KS138" s="284">
        <f t="shared" si="151"/>
        <v>0</v>
      </c>
      <c r="KT138" s="285">
        <f t="shared" si="152"/>
        <v>0</v>
      </c>
      <c r="KU138" s="1"/>
      <c r="KV138" s="1"/>
      <c r="KW138" s="589" t="s">
        <v>300</v>
      </c>
      <c r="KX138" s="595">
        <v>160</v>
      </c>
      <c r="KY138" s="591"/>
      <c r="KZ138" s="178"/>
      <c r="LA138" s="282">
        <f t="shared" si="111"/>
        <v>0</v>
      </c>
      <c r="LB138" s="285">
        <f t="shared" si="117"/>
        <v>0</v>
      </c>
      <c r="LC138" s="284">
        <f t="shared" si="112"/>
        <v>0</v>
      </c>
      <c r="LD138" s="285">
        <f t="shared" si="118"/>
        <v>0</v>
      </c>
      <c r="LE138" s="592"/>
      <c r="LF138" s="1"/>
      <c r="LG138" s="1"/>
      <c r="LH138" s="278">
        <f t="shared" si="119"/>
        <v>0</v>
      </c>
      <c r="LI138" s="279">
        <f t="shared" si="120"/>
        <v>0</v>
      </c>
      <c r="LJ138" s="284">
        <f t="shared" si="121"/>
        <v>0</v>
      </c>
      <c r="LK138" s="285">
        <f t="shared" si="122"/>
        <v>0</v>
      </c>
      <c r="LL138" s="280">
        <f t="shared" si="123"/>
        <v>0</v>
      </c>
      <c r="LM138" s="281">
        <f t="shared" si="124"/>
        <v>0</v>
      </c>
      <c r="LN138" s="284">
        <f t="shared" si="125"/>
        <v>0</v>
      </c>
      <c r="LO138" s="283">
        <f t="shared" si="126"/>
        <v>0</v>
      </c>
      <c r="LP138" s="420">
        <f t="shared" si="113"/>
        <v>0</v>
      </c>
      <c r="LQ138" s="382">
        <f t="shared" si="114"/>
        <v>0</v>
      </c>
      <c r="LR138" s="423" t="s">
        <v>343</v>
      </c>
      <c r="LS138" s="387" t="s">
        <v>343</v>
      </c>
      <c r="LT138" s="420">
        <f t="shared" si="115"/>
        <v>0</v>
      </c>
      <c r="LU138" s="382">
        <f t="shared" si="116"/>
        <v>0</v>
      </c>
      <c r="LX138" s="1"/>
    </row>
    <row r="139" spans="2:336" s="26" customFormat="1" ht="16.5" customHeight="1" x14ac:dyDescent="0.25">
      <c r="B139" s="121" t="s">
        <v>350</v>
      </c>
      <c r="C139" s="1064"/>
      <c r="D139" s="1065"/>
      <c r="E139" s="327"/>
      <c r="F139" s="328"/>
      <c r="G139" s="329"/>
      <c r="H139" s="125"/>
      <c r="I139" s="115">
        <f>INT(ROUND(F139,2)*(IF(RIGHT(G139,1)="*",data!$J$3*H139+(IF(H139&gt;0, data!$K$3,0)),(IF(G139&gt;0,data!$J$3*RIGHT(G139,5)+data!$K$3,0)))))</f>
        <v>0</v>
      </c>
      <c r="J139" s="115">
        <f t="shared" si="132"/>
        <v>0</v>
      </c>
      <c r="K139" s="323"/>
      <c r="L139" s="322"/>
      <c r="M139" s="115">
        <f>INT(ROUND(F139,2)*(IF(J139&gt;0,(IF(K139="ano",data!$J$6,0)),0)))</f>
        <v>0</v>
      </c>
      <c r="N139" s="117">
        <f t="shared" si="129"/>
        <v>0</v>
      </c>
      <c r="O139" s="126">
        <f t="shared" si="130"/>
        <v>0</v>
      </c>
      <c r="Q139" s="119" t="str">
        <f t="shared" si="127"/>
        <v/>
      </c>
      <c r="R139" s="120" t="s">
        <v>343</v>
      </c>
      <c r="S139" s="391" t="str">
        <f t="shared" si="128"/>
        <v/>
      </c>
      <c r="T139" s="26">
        <f t="shared" si="131"/>
        <v>0</v>
      </c>
      <c r="U139" s="26">
        <f t="shared" si="133"/>
        <v>0</v>
      </c>
      <c r="V139" s="26">
        <f>IF(OR(G139=data!$I$18,G139=data!$I$19,G139=data!$I$20,G139=data!$I$21,G139=data!$I$22,G139=data!$I$23,G139=data!$I$24,G139=data!$I$25,G139=data!$I$26,G139=data!$I$27,G139=data!$I$28,G139=data!$I$29,G139=data!$I$30,G139=data!$I$31,G139=data!$I$32,G139=data!$I$33,G139=data!$I$34,G139=data!$I$35,G139=data!$I$36,G139=data!$I$37,G139=data!$I$38,G139=data!$I$39,G139=data!$I$40,G139=data!$I$41,G139=data!$I$42,G139=data!$I$43,G139=data!$I$44),1,0)</f>
        <v>0</v>
      </c>
      <c r="X139" s="179" t="s">
        <v>300</v>
      </c>
      <c r="Y139" s="10"/>
      <c r="Z139" s="10"/>
      <c r="AA139" s="171">
        <v>160</v>
      </c>
      <c r="AB139" s="336"/>
      <c r="AC139" s="227"/>
      <c r="AD139" s="171">
        <v>160</v>
      </c>
      <c r="AE139" s="336"/>
      <c r="AF139" s="227"/>
      <c r="AG139" s="171">
        <v>160</v>
      </c>
      <c r="AH139" s="336"/>
      <c r="AI139" s="227"/>
      <c r="AJ139" s="171">
        <v>160</v>
      </c>
      <c r="AK139" s="336"/>
      <c r="AL139" s="227"/>
      <c r="AM139" s="171">
        <v>160</v>
      </c>
      <c r="AN139" s="336"/>
      <c r="AO139" s="227"/>
      <c r="AP139" s="171">
        <v>160</v>
      </c>
      <c r="AQ139" s="336"/>
      <c r="AR139" s="227"/>
      <c r="AS139" s="171">
        <v>160</v>
      </c>
      <c r="AT139" s="336"/>
      <c r="AU139" s="227"/>
      <c r="AV139" s="171">
        <v>160</v>
      </c>
      <c r="AW139" s="336"/>
      <c r="AX139" s="227"/>
      <c r="AY139" s="171">
        <v>160</v>
      </c>
      <c r="AZ139" s="336"/>
      <c r="BA139" s="227"/>
      <c r="BB139" s="171">
        <v>160</v>
      </c>
      <c r="BC139" s="336"/>
      <c r="BD139" s="227"/>
      <c r="BE139" s="171">
        <v>160</v>
      </c>
      <c r="BF139" s="336"/>
      <c r="BG139" s="227"/>
      <c r="BH139" s="171">
        <v>160</v>
      </c>
      <c r="BI139" s="336"/>
      <c r="BJ139" s="227"/>
      <c r="BK139" s="374">
        <f t="shared" si="134"/>
        <v>0</v>
      </c>
      <c r="BL139" s="285">
        <f t="shared" si="76"/>
        <v>0</v>
      </c>
      <c r="BM139" s="284">
        <f t="shared" si="135"/>
        <v>0</v>
      </c>
      <c r="BN139" s="285">
        <f t="shared" si="136"/>
        <v>0</v>
      </c>
      <c r="BO139" s="1"/>
      <c r="BP139" s="1"/>
      <c r="BQ139" s="167">
        <v>160</v>
      </c>
      <c r="BR139" s="335"/>
      <c r="BS139" s="180"/>
      <c r="BT139" s="167">
        <v>160</v>
      </c>
      <c r="BU139" s="335"/>
      <c r="BV139" s="180"/>
      <c r="BW139" s="167">
        <v>160</v>
      </c>
      <c r="BX139" s="335"/>
      <c r="BY139" s="180"/>
      <c r="BZ139" s="167">
        <v>160</v>
      </c>
      <c r="CA139" s="335"/>
      <c r="CB139" s="180"/>
      <c r="CC139" s="167">
        <v>160</v>
      </c>
      <c r="CD139" s="335"/>
      <c r="CE139" s="180"/>
      <c r="CF139" s="167">
        <v>160</v>
      </c>
      <c r="CG139" s="335"/>
      <c r="CH139" s="180"/>
      <c r="CI139" s="167">
        <v>160</v>
      </c>
      <c r="CJ139" s="335"/>
      <c r="CK139" s="180"/>
      <c r="CL139" s="167">
        <v>160</v>
      </c>
      <c r="CM139" s="335"/>
      <c r="CN139" s="180"/>
      <c r="CO139" s="282">
        <f t="shared" si="79"/>
        <v>0</v>
      </c>
      <c r="CP139" s="283">
        <f t="shared" si="80"/>
        <v>0</v>
      </c>
      <c r="CQ139" s="284">
        <f t="shared" si="137"/>
        <v>0</v>
      </c>
      <c r="CR139" s="285">
        <f t="shared" si="138"/>
        <v>0</v>
      </c>
      <c r="CS139" s="1"/>
      <c r="CT139" s="1"/>
      <c r="CU139" s="167">
        <v>160</v>
      </c>
      <c r="CV139" s="335"/>
      <c r="CW139" s="180"/>
      <c r="CX139" s="167">
        <v>160</v>
      </c>
      <c r="CY139" s="335"/>
      <c r="CZ139" s="180"/>
      <c r="DA139" s="167">
        <v>160</v>
      </c>
      <c r="DB139" s="335"/>
      <c r="DC139" s="180"/>
      <c r="DD139" s="167">
        <v>160</v>
      </c>
      <c r="DE139" s="335"/>
      <c r="DF139" s="180"/>
      <c r="DG139" s="167">
        <v>160</v>
      </c>
      <c r="DH139" s="335"/>
      <c r="DI139" s="180"/>
      <c r="DJ139" s="167">
        <v>160</v>
      </c>
      <c r="DK139" s="335"/>
      <c r="DL139" s="180"/>
      <c r="DM139" s="167">
        <v>160</v>
      </c>
      <c r="DN139" s="335"/>
      <c r="DO139" s="180"/>
      <c r="DP139" s="167">
        <v>160</v>
      </c>
      <c r="DQ139" s="335"/>
      <c r="DR139" s="180"/>
      <c r="DS139" s="282">
        <f t="shared" si="83"/>
        <v>0</v>
      </c>
      <c r="DT139" s="283">
        <f t="shared" si="84"/>
        <v>0</v>
      </c>
      <c r="DU139" s="284">
        <f t="shared" si="139"/>
        <v>0</v>
      </c>
      <c r="DV139" s="285">
        <f t="shared" si="140"/>
        <v>0</v>
      </c>
      <c r="DW139" s="1"/>
      <c r="DX139" s="1"/>
      <c r="DY139" s="167">
        <v>160</v>
      </c>
      <c r="DZ139" s="335"/>
      <c r="EA139" s="180"/>
      <c r="EB139" s="167">
        <v>160</v>
      </c>
      <c r="EC139" s="335"/>
      <c r="ED139" s="180"/>
      <c r="EE139" s="167">
        <v>160</v>
      </c>
      <c r="EF139" s="335"/>
      <c r="EG139" s="180"/>
      <c r="EH139" s="167">
        <v>160</v>
      </c>
      <c r="EI139" s="335"/>
      <c r="EJ139" s="180"/>
      <c r="EK139" s="167">
        <v>160</v>
      </c>
      <c r="EL139" s="335"/>
      <c r="EM139" s="180"/>
      <c r="EN139" s="167">
        <v>160</v>
      </c>
      <c r="EO139" s="335"/>
      <c r="EP139" s="180"/>
      <c r="EQ139" s="167">
        <v>160</v>
      </c>
      <c r="ER139" s="335"/>
      <c r="ES139" s="180"/>
      <c r="ET139" s="167">
        <v>160</v>
      </c>
      <c r="EU139" s="335"/>
      <c r="EV139" s="180"/>
      <c r="EW139" s="282">
        <f t="shared" si="87"/>
        <v>0</v>
      </c>
      <c r="EX139" s="283">
        <f t="shared" si="88"/>
        <v>0</v>
      </c>
      <c r="EY139" s="284">
        <f t="shared" si="141"/>
        <v>0</v>
      </c>
      <c r="EZ139" s="285">
        <f t="shared" si="142"/>
        <v>0</v>
      </c>
      <c r="FA139" s="1"/>
      <c r="FB139" s="1"/>
      <c r="FC139" s="167">
        <v>160</v>
      </c>
      <c r="FD139" s="335"/>
      <c r="FE139" s="180"/>
      <c r="FF139" s="167">
        <v>160</v>
      </c>
      <c r="FG139" s="335"/>
      <c r="FH139" s="180"/>
      <c r="FI139" s="167">
        <v>160</v>
      </c>
      <c r="FJ139" s="335"/>
      <c r="FK139" s="180"/>
      <c r="FL139" s="167">
        <v>160</v>
      </c>
      <c r="FM139" s="335"/>
      <c r="FN139" s="180"/>
      <c r="FO139" s="167">
        <v>160</v>
      </c>
      <c r="FP139" s="335"/>
      <c r="FQ139" s="180"/>
      <c r="FR139" s="167">
        <v>160</v>
      </c>
      <c r="FS139" s="335"/>
      <c r="FT139" s="180"/>
      <c r="FU139" s="167">
        <v>160</v>
      </c>
      <c r="FV139" s="335"/>
      <c r="FW139" s="180"/>
      <c r="FX139" s="167">
        <v>160</v>
      </c>
      <c r="FY139" s="335"/>
      <c r="FZ139" s="180"/>
      <c r="GA139" s="282">
        <f t="shared" si="91"/>
        <v>0</v>
      </c>
      <c r="GB139" s="283">
        <f t="shared" si="92"/>
        <v>0</v>
      </c>
      <c r="GC139" s="284">
        <f t="shared" si="143"/>
        <v>0</v>
      </c>
      <c r="GD139" s="285">
        <f t="shared" si="144"/>
        <v>0</v>
      </c>
      <c r="GE139" s="1"/>
      <c r="GF139" s="1"/>
      <c r="GG139" s="167">
        <v>160</v>
      </c>
      <c r="GH139" s="335"/>
      <c r="GI139" s="180"/>
      <c r="GJ139" s="167">
        <v>160</v>
      </c>
      <c r="GK139" s="335"/>
      <c r="GL139" s="180"/>
      <c r="GM139" s="167">
        <v>160</v>
      </c>
      <c r="GN139" s="335"/>
      <c r="GO139" s="180"/>
      <c r="GP139" s="167">
        <v>160</v>
      </c>
      <c r="GQ139" s="335"/>
      <c r="GR139" s="180"/>
      <c r="GS139" s="167">
        <v>160</v>
      </c>
      <c r="GT139" s="335"/>
      <c r="GU139" s="180"/>
      <c r="GV139" s="167">
        <v>160</v>
      </c>
      <c r="GW139" s="335"/>
      <c r="GX139" s="180"/>
      <c r="GY139" s="167">
        <v>160</v>
      </c>
      <c r="GZ139" s="335"/>
      <c r="HA139" s="180"/>
      <c r="HB139" s="167">
        <v>160</v>
      </c>
      <c r="HC139" s="335"/>
      <c r="HD139" s="180"/>
      <c r="HE139" s="282">
        <f t="shared" si="95"/>
        <v>0</v>
      </c>
      <c r="HF139" s="283">
        <f t="shared" si="96"/>
        <v>0</v>
      </c>
      <c r="HG139" s="284">
        <f t="shared" si="145"/>
        <v>0</v>
      </c>
      <c r="HH139" s="285">
        <f t="shared" si="146"/>
        <v>0</v>
      </c>
      <c r="HI139" s="1"/>
      <c r="HJ139" s="1"/>
      <c r="HK139" s="167">
        <v>160</v>
      </c>
      <c r="HL139" s="335"/>
      <c r="HM139" s="180"/>
      <c r="HN139" s="167">
        <v>160</v>
      </c>
      <c r="HO139" s="335"/>
      <c r="HP139" s="180"/>
      <c r="HQ139" s="167">
        <v>160</v>
      </c>
      <c r="HR139" s="335"/>
      <c r="HS139" s="180"/>
      <c r="HT139" s="167">
        <v>160</v>
      </c>
      <c r="HU139" s="335"/>
      <c r="HV139" s="180"/>
      <c r="HW139" s="167">
        <v>160</v>
      </c>
      <c r="HX139" s="335"/>
      <c r="HY139" s="180"/>
      <c r="HZ139" s="167">
        <v>160</v>
      </c>
      <c r="IA139" s="335"/>
      <c r="IB139" s="180"/>
      <c r="IC139" s="167">
        <v>160</v>
      </c>
      <c r="ID139" s="335"/>
      <c r="IE139" s="180"/>
      <c r="IF139" s="167">
        <v>160</v>
      </c>
      <c r="IG139" s="335"/>
      <c r="IH139" s="180"/>
      <c r="II139" s="282">
        <f t="shared" si="99"/>
        <v>0</v>
      </c>
      <c r="IJ139" s="283">
        <f t="shared" si="100"/>
        <v>0</v>
      </c>
      <c r="IK139" s="284">
        <f t="shared" si="147"/>
        <v>0</v>
      </c>
      <c r="IL139" s="285">
        <f t="shared" si="148"/>
        <v>0</v>
      </c>
      <c r="IM139" s="1"/>
      <c r="IN139" s="1"/>
      <c r="IO139" s="167">
        <v>160</v>
      </c>
      <c r="IP139" s="335"/>
      <c r="IQ139" s="180"/>
      <c r="IR139" s="167">
        <v>160</v>
      </c>
      <c r="IS139" s="335"/>
      <c r="IT139" s="180"/>
      <c r="IU139" s="167">
        <v>160</v>
      </c>
      <c r="IV139" s="335"/>
      <c r="IW139" s="180"/>
      <c r="IX139" s="167">
        <v>160</v>
      </c>
      <c r="IY139" s="335"/>
      <c r="IZ139" s="180"/>
      <c r="JA139" s="167">
        <v>160</v>
      </c>
      <c r="JB139" s="335"/>
      <c r="JC139" s="180"/>
      <c r="JD139" s="167">
        <v>160</v>
      </c>
      <c r="JE139" s="335"/>
      <c r="JF139" s="180"/>
      <c r="JG139" s="167">
        <v>160</v>
      </c>
      <c r="JH139" s="335"/>
      <c r="JI139" s="180"/>
      <c r="JJ139" s="167">
        <v>160</v>
      </c>
      <c r="JK139" s="335"/>
      <c r="JL139" s="180"/>
      <c r="JM139" s="282">
        <f t="shared" si="103"/>
        <v>0</v>
      </c>
      <c r="JN139" s="283">
        <f t="shared" si="104"/>
        <v>0</v>
      </c>
      <c r="JO139" s="284">
        <f t="shared" si="149"/>
        <v>0</v>
      </c>
      <c r="JP139" s="285">
        <f t="shared" si="150"/>
        <v>0</v>
      </c>
      <c r="JQ139" s="1"/>
      <c r="JR139" s="1"/>
      <c r="JS139" s="167">
        <v>160</v>
      </c>
      <c r="JT139" s="335"/>
      <c r="JU139" s="180"/>
      <c r="JV139" s="167">
        <v>160</v>
      </c>
      <c r="JW139" s="335"/>
      <c r="JX139" s="180"/>
      <c r="JY139" s="167">
        <v>160</v>
      </c>
      <c r="JZ139" s="335"/>
      <c r="KA139" s="180"/>
      <c r="KB139" s="167">
        <v>160</v>
      </c>
      <c r="KC139" s="335"/>
      <c r="KD139" s="180"/>
      <c r="KE139" s="167">
        <v>160</v>
      </c>
      <c r="KF139" s="335"/>
      <c r="KG139" s="180"/>
      <c r="KH139" s="167">
        <v>160</v>
      </c>
      <c r="KI139" s="335"/>
      <c r="KJ139" s="180"/>
      <c r="KK139" s="167">
        <v>160</v>
      </c>
      <c r="KL139" s="335"/>
      <c r="KM139" s="180"/>
      <c r="KN139" s="167">
        <v>160</v>
      </c>
      <c r="KO139" s="335"/>
      <c r="KP139" s="180"/>
      <c r="KQ139" s="282">
        <f t="shared" si="107"/>
        <v>0</v>
      </c>
      <c r="KR139" s="283">
        <f t="shared" si="108"/>
        <v>0</v>
      </c>
      <c r="KS139" s="284">
        <f t="shared" si="151"/>
        <v>0</v>
      </c>
      <c r="KT139" s="285">
        <f t="shared" si="152"/>
        <v>0</v>
      </c>
      <c r="KU139" s="1"/>
      <c r="KV139" s="1"/>
      <c r="KW139" s="287" t="s">
        <v>300</v>
      </c>
      <c r="KX139" s="365">
        <v>160</v>
      </c>
      <c r="KY139" s="335"/>
      <c r="KZ139" s="180"/>
      <c r="LA139" s="282">
        <f t="shared" si="111"/>
        <v>0</v>
      </c>
      <c r="LB139" s="285">
        <f t="shared" si="117"/>
        <v>0</v>
      </c>
      <c r="LC139" s="284">
        <f t="shared" si="112"/>
        <v>0</v>
      </c>
      <c r="LD139" s="285">
        <f t="shared" si="118"/>
        <v>0</v>
      </c>
      <c r="LE139" s="297"/>
      <c r="LF139" s="1"/>
      <c r="LG139" s="1"/>
      <c r="LH139" s="278">
        <f t="shared" si="119"/>
        <v>0</v>
      </c>
      <c r="LI139" s="279">
        <f t="shared" si="120"/>
        <v>0</v>
      </c>
      <c r="LJ139" s="284">
        <f t="shared" si="121"/>
        <v>0</v>
      </c>
      <c r="LK139" s="285">
        <f t="shared" si="122"/>
        <v>0</v>
      </c>
      <c r="LL139" s="280">
        <f t="shared" si="123"/>
        <v>0</v>
      </c>
      <c r="LM139" s="281">
        <f t="shared" si="124"/>
        <v>0</v>
      </c>
      <c r="LN139" s="284">
        <f t="shared" si="125"/>
        <v>0</v>
      </c>
      <c r="LO139" s="283">
        <f t="shared" si="126"/>
        <v>0</v>
      </c>
      <c r="LP139" s="420">
        <f t="shared" si="113"/>
        <v>0</v>
      </c>
      <c r="LQ139" s="382">
        <f t="shared" si="114"/>
        <v>0</v>
      </c>
      <c r="LR139" s="423" t="s">
        <v>343</v>
      </c>
      <c r="LS139" s="387" t="s">
        <v>343</v>
      </c>
      <c r="LT139" s="420">
        <f t="shared" si="115"/>
        <v>0</v>
      </c>
      <c r="LU139" s="382">
        <f t="shared" si="116"/>
        <v>0</v>
      </c>
      <c r="LX139" s="1"/>
    </row>
    <row r="140" spans="2:336" s="26" customFormat="1" ht="15" hidden="1" customHeight="1" x14ac:dyDescent="0.25">
      <c r="B140" s="121"/>
      <c r="C140" s="1062"/>
      <c r="D140" s="1063"/>
      <c r="E140" s="610"/>
      <c r="F140" s="611"/>
      <c r="G140" s="612"/>
      <c r="H140" s="122"/>
      <c r="I140" s="115">
        <f>INT(ROUND(F140,2)*(IF(RIGHT(G140,1)="*",data!$J$3*H140+(IF(H140&gt;0, data!$K$3,0)),(IF(G140&gt;0,data!$J$3*RIGHT(G140,5)+data!$K$3,0)))))</f>
        <v>0</v>
      </c>
      <c r="J140" s="115">
        <f t="shared" si="132"/>
        <v>0</v>
      </c>
      <c r="K140" s="554"/>
      <c r="L140" s="553"/>
      <c r="M140" s="115">
        <f>INT(ROUND(F140,2)*(IF(J140&gt;0,(IF(K140="ano",data!$J$6,0)),0)))</f>
        <v>0</v>
      </c>
      <c r="N140" s="117">
        <f t="shared" si="129"/>
        <v>0</v>
      </c>
      <c r="O140" s="126">
        <f t="shared" si="130"/>
        <v>0</v>
      </c>
      <c r="Q140" s="119" t="str">
        <f t="shared" si="127"/>
        <v/>
      </c>
      <c r="R140" s="120" t="s">
        <v>343</v>
      </c>
      <c r="S140" s="391" t="str">
        <f t="shared" si="128"/>
        <v/>
      </c>
      <c r="T140" s="26">
        <f t="shared" si="131"/>
        <v>0</v>
      </c>
      <c r="U140" s="26">
        <f t="shared" si="133"/>
        <v>0</v>
      </c>
      <c r="V140" s="26">
        <f>IF(OR(G140=data!$I$18,G140=data!$I$19,G140=data!$I$20,G140=data!$I$21,G140=data!$I$22,G140=data!$I$23,G140=data!$I$24,G140=data!$I$25,G140=data!$I$26,G140=data!$I$27,G140=data!$I$28,G140=data!$I$29,G140=data!$I$30,G140=data!$I$31,G140=data!$I$32,G140=data!$I$33,G140=data!$I$34,G140=data!$I$35,G140=data!$I$36,G140=data!$I$37,G140=data!$I$38,G140=data!$I$39,G140=data!$I$40,G140=data!$I$41,G140=data!$I$42,G140=data!$I$43,G140=data!$I$44),1,0)</f>
        <v>0</v>
      </c>
      <c r="X140" s="176" t="s">
        <v>300</v>
      </c>
      <c r="Y140" s="10"/>
      <c r="Z140" s="10"/>
      <c r="AA140" s="578">
        <v>160</v>
      </c>
      <c r="AB140" s="579"/>
      <c r="AC140" s="580"/>
      <c r="AD140" s="578">
        <v>160</v>
      </c>
      <c r="AE140" s="579"/>
      <c r="AF140" s="580"/>
      <c r="AG140" s="578">
        <v>160</v>
      </c>
      <c r="AH140" s="579"/>
      <c r="AI140" s="580"/>
      <c r="AJ140" s="578">
        <v>160</v>
      </c>
      <c r="AK140" s="579"/>
      <c r="AL140" s="580"/>
      <c r="AM140" s="578">
        <v>160</v>
      </c>
      <c r="AN140" s="579"/>
      <c r="AO140" s="580"/>
      <c r="AP140" s="578">
        <v>160</v>
      </c>
      <c r="AQ140" s="579"/>
      <c r="AR140" s="580"/>
      <c r="AS140" s="578">
        <v>160</v>
      </c>
      <c r="AT140" s="579"/>
      <c r="AU140" s="580"/>
      <c r="AV140" s="578">
        <v>160</v>
      </c>
      <c r="AW140" s="579"/>
      <c r="AX140" s="580"/>
      <c r="AY140" s="578">
        <v>160</v>
      </c>
      <c r="AZ140" s="579"/>
      <c r="BA140" s="580"/>
      <c r="BB140" s="578">
        <v>160</v>
      </c>
      <c r="BC140" s="579"/>
      <c r="BD140" s="580"/>
      <c r="BE140" s="578">
        <v>160</v>
      </c>
      <c r="BF140" s="579"/>
      <c r="BG140" s="580"/>
      <c r="BH140" s="578">
        <v>160</v>
      </c>
      <c r="BI140" s="579"/>
      <c r="BJ140" s="580"/>
      <c r="BK140" s="374">
        <f t="shared" si="134"/>
        <v>0</v>
      </c>
      <c r="BL140" s="285">
        <f t="shared" si="76"/>
        <v>0</v>
      </c>
      <c r="BM140" s="284">
        <f t="shared" si="135"/>
        <v>0</v>
      </c>
      <c r="BN140" s="285">
        <f t="shared" si="136"/>
        <v>0</v>
      </c>
      <c r="BO140" s="1"/>
      <c r="BP140" s="1"/>
      <c r="BQ140" s="177">
        <v>160</v>
      </c>
      <c r="BR140" s="591"/>
      <c r="BS140" s="178"/>
      <c r="BT140" s="177">
        <v>160</v>
      </c>
      <c r="BU140" s="591"/>
      <c r="BV140" s="178"/>
      <c r="BW140" s="177">
        <v>160</v>
      </c>
      <c r="BX140" s="591"/>
      <c r="BY140" s="178"/>
      <c r="BZ140" s="177">
        <v>160</v>
      </c>
      <c r="CA140" s="591"/>
      <c r="CB140" s="178"/>
      <c r="CC140" s="177">
        <v>160</v>
      </c>
      <c r="CD140" s="591"/>
      <c r="CE140" s="178"/>
      <c r="CF140" s="177">
        <v>160</v>
      </c>
      <c r="CG140" s="591"/>
      <c r="CH140" s="178"/>
      <c r="CI140" s="177">
        <v>160</v>
      </c>
      <c r="CJ140" s="591"/>
      <c r="CK140" s="178"/>
      <c r="CL140" s="177">
        <v>160</v>
      </c>
      <c r="CM140" s="591"/>
      <c r="CN140" s="178"/>
      <c r="CO140" s="282">
        <f t="shared" si="79"/>
        <v>0</v>
      </c>
      <c r="CP140" s="283">
        <f t="shared" si="80"/>
        <v>0</v>
      </c>
      <c r="CQ140" s="284">
        <f t="shared" si="137"/>
        <v>0</v>
      </c>
      <c r="CR140" s="285">
        <f t="shared" si="138"/>
        <v>0</v>
      </c>
      <c r="CS140" s="1"/>
      <c r="CT140" s="1"/>
      <c r="CU140" s="177">
        <v>160</v>
      </c>
      <c r="CV140" s="591"/>
      <c r="CW140" s="178"/>
      <c r="CX140" s="177">
        <v>160</v>
      </c>
      <c r="CY140" s="591"/>
      <c r="CZ140" s="178"/>
      <c r="DA140" s="177">
        <v>160</v>
      </c>
      <c r="DB140" s="591"/>
      <c r="DC140" s="178"/>
      <c r="DD140" s="177">
        <v>160</v>
      </c>
      <c r="DE140" s="591"/>
      <c r="DF140" s="178"/>
      <c r="DG140" s="177">
        <v>160</v>
      </c>
      <c r="DH140" s="591"/>
      <c r="DI140" s="178"/>
      <c r="DJ140" s="177">
        <v>160</v>
      </c>
      <c r="DK140" s="591"/>
      <c r="DL140" s="178"/>
      <c r="DM140" s="177">
        <v>160</v>
      </c>
      <c r="DN140" s="591"/>
      <c r="DO140" s="178"/>
      <c r="DP140" s="177">
        <v>160</v>
      </c>
      <c r="DQ140" s="591"/>
      <c r="DR140" s="178"/>
      <c r="DS140" s="282">
        <f t="shared" si="83"/>
        <v>0</v>
      </c>
      <c r="DT140" s="283">
        <f t="shared" si="84"/>
        <v>0</v>
      </c>
      <c r="DU140" s="284">
        <f t="shared" si="139"/>
        <v>0</v>
      </c>
      <c r="DV140" s="285">
        <f t="shared" si="140"/>
        <v>0</v>
      </c>
      <c r="DW140" s="1"/>
      <c r="DX140" s="1"/>
      <c r="DY140" s="177">
        <v>160</v>
      </c>
      <c r="DZ140" s="591"/>
      <c r="EA140" s="178"/>
      <c r="EB140" s="177">
        <v>160</v>
      </c>
      <c r="EC140" s="591"/>
      <c r="ED140" s="178"/>
      <c r="EE140" s="177">
        <v>160</v>
      </c>
      <c r="EF140" s="591"/>
      <c r="EG140" s="178"/>
      <c r="EH140" s="177">
        <v>160</v>
      </c>
      <c r="EI140" s="591"/>
      <c r="EJ140" s="178"/>
      <c r="EK140" s="177">
        <v>160</v>
      </c>
      <c r="EL140" s="591"/>
      <c r="EM140" s="178"/>
      <c r="EN140" s="177">
        <v>160</v>
      </c>
      <c r="EO140" s="591"/>
      <c r="EP140" s="178"/>
      <c r="EQ140" s="177">
        <v>160</v>
      </c>
      <c r="ER140" s="591"/>
      <c r="ES140" s="178"/>
      <c r="ET140" s="177">
        <v>160</v>
      </c>
      <c r="EU140" s="591"/>
      <c r="EV140" s="178"/>
      <c r="EW140" s="282">
        <f t="shared" si="87"/>
        <v>0</v>
      </c>
      <c r="EX140" s="283">
        <f t="shared" si="88"/>
        <v>0</v>
      </c>
      <c r="EY140" s="284">
        <f t="shared" si="141"/>
        <v>0</v>
      </c>
      <c r="EZ140" s="285">
        <f t="shared" si="142"/>
        <v>0</v>
      </c>
      <c r="FA140" s="1"/>
      <c r="FB140" s="1"/>
      <c r="FC140" s="177">
        <v>160</v>
      </c>
      <c r="FD140" s="591"/>
      <c r="FE140" s="178"/>
      <c r="FF140" s="177">
        <v>160</v>
      </c>
      <c r="FG140" s="591"/>
      <c r="FH140" s="178"/>
      <c r="FI140" s="177">
        <v>160</v>
      </c>
      <c r="FJ140" s="591"/>
      <c r="FK140" s="178"/>
      <c r="FL140" s="177">
        <v>160</v>
      </c>
      <c r="FM140" s="591"/>
      <c r="FN140" s="178"/>
      <c r="FO140" s="177">
        <v>160</v>
      </c>
      <c r="FP140" s="591"/>
      <c r="FQ140" s="178"/>
      <c r="FR140" s="177">
        <v>160</v>
      </c>
      <c r="FS140" s="591"/>
      <c r="FT140" s="178"/>
      <c r="FU140" s="177">
        <v>160</v>
      </c>
      <c r="FV140" s="591"/>
      <c r="FW140" s="178"/>
      <c r="FX140" s="177">
        <v>160</v>
      </c>
      <c r="FY140" s="591"/>
      <c r="FZ140" s="178"/>
      <c r="GA140" s="282">
        <f t="shared" si="91"/>
        <v>0</v>
      </c>
      <c r="GB140" s="283">
        <f t="shared" si="92"/>
        <v>0</v>
      </c>
      <c r="GC140" s="284">
        <f t="shared" si="143"/>
        <v>0</v>
      </c>
      <c r="GD140" s="285">
        <f t="shared" si="144"/>
        <v>0</v>
      </c>
      <c r="GE140" s="1"/>
      <c r="GF140" s="1"/>
      <c r="GG140" s="177">
        <v>160</v>
      </c>
      <c r="GH140" s="591"/>
      <c r="GI140" s="178"/>
      <c r="GJ140" s="177">
        <v>160</v>
      </c>
      <c r="GK140" s="591"/>
      <c r="GL140" s="178"/>
      <c r="GM140" s="177">
        <v>160</v>
      </c>
      <c r="GN140" s="591"/>
      <c r="GO140" s="178"/>
      <c r="GP140" s="177">
        <v>160</v>
      </c>
      <c r="GQ140" s="591"/>
      <c r="GR140" s="178"/>
      <c r="GS140" s="177">
        <v>160</v>
      </c>
      <c r="GT140" s="591"/>
      <c r="GU140" s="178"/>
      <c r="GV140" s="177">
        <v>160</v>
      </c>
      <c r="GW140" s="591"/>
      <c r="GX140" s="178"/>
      <c r="GY140" s="177">
        <v>160</v>
      </c>
      <c r="GZ140" s="591"/>
      <c r="HA140" s="178"/>
      <c r="HB140" s="177">
        <v>160</v>
      </c>
      <c r="HC140" s="591"/>
      <c r="HD140" s="178"/>
      <c r="HE140" s="282">
        <f t="shared" si="95"/>
        <v>0</v>
      </c>
      <c r="HF140" s="283">
        <f t="shared" si="96"/>
        <v>0</v>
      </c>
      <c r="HG140" s="284">
        <f t="shared" si="145"/>
        <v>0</v>
      </c>
      <c r="HH140" s="285">
        <f t="shared" si="146"/>
        <v>0</v>
      </c>
      <c r="HI140" s="1"/>
      <c r="HJ140" s="1"/>
      <c r="HK140" s="177">
        <v>160</v>
      </c>
      <c r="HL140" s="591"/>
      <c r="HM140" s="178"/>
      <c r="HN140" s="177">
        <v>160</v>
      </c>
      <c r="HO140" s="591"/>
      <c r="HP140" s="178"/>
      <c r="HQ140" s="177">
        <v>160</v>
      </c>
      <c r="HR140" s="591"/>
      <c r="HS140" s="178"/>
      <c r="HT140" s="177">
        <v>160</v>
      </c>
      <c r="HU140" s="591"/>
      <c r="HV140" s="178"/>
      <c r="HW140" s="177">
        <v>160</v>
      </c>
      <c r="HX140" s="591"/>
      <c r="HY140" s="178"/>
      <c r="HZ140" s="177">
        <v>160</v>
      </c>
      <c r="IA140" s="591"/>
      <c r="IB140" s="178"/>
      <c r="IC140" s="177">
        <v>160</v>
      </c>
      <c r="ID140" s="591"/>
      <c r="IE140" s="178"/>
      <c r="IF140" s="177">
        <v>160</v>
      </c>
      <c r="IG140" s="591"/>
      <c r="IH140" s="178"/>
      <c r="II140" s="282">
        <f t="shared" si="99"/>
        <v>0</v>
      </c>
      <c r="IJ140" s="283">
        <f t="shared" si="100"/>
        <v>0</v>
      </c>
      <c r="IK140" s="284">
        <f t="shared" si="147"/>
        <v>0</v>
      </c>
      <c r="IL140" s="285">
        <f t="shared" si="148"/>
        <v>0</v>
      </c>
      <c r="IM140" s="1"/>
      <c r="IN140" s="1"/>
      <c r="IO140" s="177">
        <v>160</v>
      </c>
      <c r="IP140" s="591"/>
      <c r="IQ140" s="178"/>
      <c r="IR140" s="177">
        <v>160</v>
      </c>
      <c r="IS140" s="591"/>
      <c r="IT140" s="178"/>
      <c r="IU140" s="177">
        <v>160</v>
      </c>
      <c r="IV140" s="591"/>
      <c r="IW140" s="178"/>
      <c r="IX140" s="177">
        <v>160</v>
      </c>
      <c r="IY140" s="591"/>
      <c r="IZ140" s="178"/>
      <c r="JA140" s="177">
        <v>160</v>
      </c>
      <c r="JB140" s="591"/>
      <c r="JC140" s="178"/>
      <c r="JD140" s="177">
        <v>160</v>
      </c>
      <c r="JE140" s="591"/>
      <c r="JF140" s="178"/>
      <c r="JG140" s="177">
        <v>160</v>
      </c>
      <c r="JH140" s="591"/>
      <c r="JI140" s="178"/>
      <c r="JJ140" s="177">
        <v>160</v>
      </c>
      <c r="JK140" s="591"/>
      <c r="JL140" s="178"/>
      <c r="JM140" s="282">
        <f t="shared" si="103"/>
        <v>0</v>
      </c>
      <c r="JN140" s="283">
        <f t="shared" si="104"/>
        <v>0</v>
      </c>
      <c r="JO140" s="284">
        <f t="shared" si="149"/>
        <v>0</v>
      </c>
      <c r="JP140" s="285">
        <f t="shared" si="150"/>
        <v>0</v>
      </c>
      <c r="JQ140" s="1"/>
      <c r="JR140" s="1"/>
      <c r="JS140" s="177">
        <v>160</v>
      </c>
      <c r="JT140" s="591"/>
      <c r="JU140" s="178"/>
      <c r="JV140" s="177">
        <v>160</v>
      </c>
      <c r="JW140" s="591"/>
      <c r="JX140" s="178"/>
      <c r="JY140" s="177">
        <v>160</v>
      </c>
      <c r="JZ140" s="591"/>
      <c r="KA140" s="178"/>
      <c r="KB140" s="177">
        <v>160</v>
      </c>
      <c r="KC140" s="591"/>
      <c r="KD140" s="178"/>
      <c r="KE140" s="177">
        <v>160</v>
      </c>
      <c r="KF140" s="591"/>
      <c r="KG140" s="178"/>
      <c r="KH140" s="177">
        <v>160</v>
      </c>
      <c r="KI140" s="591"/>
      <c r="KJ140" s="178"/>
      <c r="KK140" s="177">
        <v>160</v>
      </c>
      <c r="KL140" s="591"/>
      <c r="KM140" s="178"/>
      <c r="KN140" s="177">
        <v>160</v>
      </c>
      <c r="KO140" s="591"/>
      <c r="KP140" s="178"/>
      <c r="KQ140" s="282">
        <f t="shared" si="107"/>
        <v>0</v>
      </c>
      <c r="KR140" s="283">
        <f t="shared" si="108"/>
        <v>0</v>
      </c>
      <c r="KS140" s="284">
        <f t="shared" si="151"/>
        <v>0</v>
      </c>
      <c r="KT140" s="285">
        <f t="shared" si="152"/>
        <v>0</v>
      </c>
      <c r="KU140" s="1"/>
      <c r="KV140" s="1"/>
      <c r="KW140" s="589" t="s">
        <v>300</v>
      </c>
      <c r="KX140" s="595">
        <v>160</v>
      </c>
      <c r="KY140" s="591"/>
      <c r="KZ140" s="178"/>
      <c r="LA140" s="282">
        <f t="shared" si="111"/>
        <v>0</v>
      </c>
      <c r="LB140" s="285">
        <f t="shared" si="117"/>
        <v>0</v>
      </c>
      <c r="LC140" s="284">
        <f t="shared" si="112"/>
        <v>0</v>
      </c>
      <c r="LD140" s="285">
        <f t="shared" si="118"/>
        <v>0</v>
      </c>
      <c r="LE140" s="592"/>
      <c r="LF140" s="1"/>
      <c r="LG140" s="1"/>
      <c r="LH140" s="278">
        <f t="shared" si="119"/>
        <v>0</v>
      </c>
      <c r="LI140" s="279">
        <f t="shared" si="120"/>
        <v>0</v>
      </c>
      <c r="LJ140" s="284">
        <f t="shared" si="121"/>
        <v>0</v>
      </c>
      <c r="LK140" s="285">
        <f t="shared" si="122"/>
        <v>0</v>
      </c>
      <c r="LL140" s="280">
        <f t="shared" si="123"/>
        <v>0</v>
      </c>
      <c r="LM140" s="281">
        <f t="shared" si="124"/>
        <v>0</v>
      </c>
      <c r="LN140" s="284">
        <f t="shared" si="125"/>
        <v>0</v>
      </c>
      <c r="LO140" s="283">
        <f t="shared" si="126"/>
        <v>0</v>
      </c>
      <c r="LP140" s="420">
        <f t="shared" si="113"/>
        <v>0</v>
      </c>
      <c r="LQ140" s="382">
        <f t="shared" si="114"/>
        <v>0</v>
      </c>
      <c r="LR140" s="423" t="s">
        <v>343</v>
      </c>
      <c r="LS140" s="387" t="s">
        <v>343</v>
      </c>
      <c r="LT140" s="420">
        <f t="shared" si="115"/>
        <v>0</v>
      </c>
      <c r="LU140" s="382">
        <f t="shared" si="116"/>
        <v>0</v>
      </c>
      <c r="LX140" s="1"/>
    </row>
    <row r="141" spans="2:336" s="26" customFormat="1" ht="16.5" customHeight="1" x14ac:dyDescent="0.25">
      <c r="B141" s="121" t="s">
        <v>351</v>
      </c>
      <c r="C141" s="1064"/>
      <c r="D141" s="1065"/>
      <c r="E141" s="327"/>
      <c r="F141" s="328"/>
      <c r="G141" s="329"/>
      <c r="H141" s="125"/>
      <c r="I141" s="115">
        <f>INT(ROUND(F141,2)*(IF(RIGHT(G141,1)="*",data!$J$3*H141+(IF(H141&gt;0, data!$K$3,0)),(IF(G141&gt;0,data!$J$3*RIGHT(G141,5)+data!$K$3,0)))))</f>
        <v>0</v>
      </c>
      <c r="J141" s="115">
        <f t="shared" si="132"/>
        <v>0</v>
      </c>
      <c r="K141" s="323"/>
      <c r="L141" s="322"/>
      <c r="M141" s="115">
        <f>INT(ROUND(F141,2)*(IF(J141&gt;0,(IF(K141="ano",data!$J$6,0)),0)))</f>
        <v>0</v>
      </c>
      <c r="N141" s="117">
        <f t="shared" si="129"/>
        <v>0</v>
      </c>
      <c r="O141" s="126">
        <f t="shared" si="130"/>
        <v>0</v>
      </c>
      <c r="Q141" s="119" t="str">
        <f t="shared" si="127"/>
        <v/>
      </c>
      <c r="R141" s="120" t="s">
        <v>343</v>
      </c>
      <c r="S141" s="391" t="str">
        <f t="shared" si="128"/>
        <v/>
      </c>
      <c r="T141" s="26">
        <f t="shared" si="131"/>
        <v>0</v>
      </c>
      <c r="U141" s="26">
        <f t="shared" si="133"/>
        <v>0</v>
      </c>
      <c r="V141" s="26">
        <f>IF(OR(G141=data!$I$18,G141=data!$I$19,G141=data!$I$20,G141=data!$I$21,G141=data!$I$22,G141=data!$I$23,G141=data!$I$24,G141=data!$I$25,G141=data!$I$26,G141=data!$I$27,G141=data!$I$28,G141=data!$I$29,G141=data!$I$30,G141=data!$I$31,G141=data!$I$32,G141=data!$I$33,G141=data!$I$34,G141=data!$I$35,G141=data!$I$36,G141=data!$I$37,G141=data!$I$38,G141=data!$I$39,G141=data!$I$40,G141=data!$I$41,G141=data!$I$42,G141=data!$I$43,G141=data!$I$44),1,0)</f>
        <v>0</v>
      </c>
      <c r="X141" s="179" t="s">
        <v>300</v>
      </c>
      <c r="Y141" s="10"/>
      <c r="Z141" s="10"/>
      <c r="AA141" s="171">
        <v>160</v>
      </c>
      <c r="AB141" s="336"/>
      <c r="AC141" s="227"/>
      <c r="AD141" s="171">
        <v>160</v>
      </c>
      <c r="AE141" s="336"/>
      <c r="AF141" s="227"/>
      <c r="AG141" s="171">
        <v>160</v>
      </c>
      <c r="AH141" s="336"/>
      <c r="AI141" s="227"/>
      <c r="AJ141" s="171">
        <v>160</v>
      </c>
      <c r="AK141" s="336"/>
      <c r="AL141" s="227"/>
      <c r="AM141" s="171">
        <v>160</v>
      </c>
      <c r="AN141" s="336"/>
      <c r="AO141" s="227"/>
      <c r="AP141" s="171">
        <v>160</v>
      </c>
      <c r="AQ141" s="336"/>
      <c r="AR141" s="227"/>
      <c r="AS141" s="171">
        <v>160</v>
      </c>
      <c r="AT141" s="336"/>
      <c r="AU141" s="227"/>
      <c r="AV141" s="171">
        <v>160</v>
      </c>
      <c r="AW141" s="336"/>
      <c r="AX141" s="227"/>
      <c r="AY141" s="171">
        <v>160</v>
      </c>
      <c r="AZ141" s="336"/>
      <c r="BA141" s="227"/>
      <c r="BB141" s="171">
        <v>160</v>
      </c>
      <c r="BC141" s="336"/>
      <c r="BD141" s="227"/>
      <c r="BE141" s="171">
        <v>160</v>
      </c>
      <c r="BF141" s="336"/>
      <c r="BG141" s="227"/>
      <c r="BH141" s="171">
        <v>160</v>
      </c>
      <c r="BI141" s="336"/>
      <c r="BJ141" s="227"/>
      <c r="BK141" s="374">
        <f t="shared" si="134"/>
        <v>0</v>
      </c>
      <c r="BL141" s="285">
        <f t="shared" si="76"/>
        <v>0</v>
      </c>
      <c r="BM141" s="284">
        <f t="shared" si="135"/>
        <v>0</v>
      </c>
      <c r="BN141" s="285">
        <f t="shared" si="136"/>
        <v>0</v>
      </c>
      <c r="BO141" s="1"/>
      <c r="BP141" s="1"/>
      <c r="BQ141" s="167">
        <v>160</v>
      </c>
      <c r="BR141" s="335"/>
      <c r="BS141" s="180"/>
      <c r="BT141" s="167">
        <v>160</v>
      </c>
      <c r="BU141" s="335"/>
      <c r="BV141" s="180"/>
      <c r="BW141" s="167">
        <v>160</v>
      </c>
      <c r="BX141" s="335"/>
      <c r="BY141" s="180"/>
      <c r="BZ141" s="167">
        <v>160</v>
      </c>
      <c r="CA141" s="335"/>
      <c r="CB141" s="180"/>
      <c r="CC141" s="167">
        <v>160</v>
      </c>
      <c r="CD141" s="335"/>
      <c r="CE141" s="180"/>
      <c r="CF141" s="167">
        <v>160</v>
      </c>
      <c r="CG141" s="335"/>
      <c r="CH141" s="180"/>
      <c r="CI141" s="167">
        <v>160</v>
      </c>
      <c r="CJ141" s="335"/>
      <c r="CK141" s="180"/>
      <c r="CL141" s="167">
        <v>160</v>
      </c>
      <c r="CM141" s="335"/>
      <c r="CN141" s="180"/>
      <c r="CO141" s="282">
        <f t="shared" si="79"/>
        <v>0</v>
      </c>
      <c r="CP141" s="283">
        <f t="shared" si="80"/>
        <v>0</v>
      </c>
      <c r="CQ141" s="284">
        <f t="shared" si="137"/>
        <v>0</v>
      </c>
      <c r="CR141" s="285">
        <f t="shared" si="138"/>
        <v>0</v>
      </c>
      <c r="CS141" s="1"/>
      <c r="CT141" s="1"/>
      <c r="CU141" s="167">
        <v>160</v>
      </c>
      <c r="CV141" s="335"/>
      <c r="CW141" s="180"/>
      <c r="CX141" s="167">
        <v>160</v>
      </c>
      <c r="CY141" s="335"/>
      <c r="CZ141" s="180"/>
      <c r="DA141" s="167">
        <v>160</v>
      </c>
      <c r="DB141" s="335"/>
      <c r="DC141" s="180"/>
      <c r="DD141" s="167">
        <v>160</v>
      </c>
      <c r="DE141" s="335"/>
      <c r="DF141" s="180"/>
      <c r="DG141" s="167">
        <v>160</v>
      </c>
      <c r="DH141" s="335"/>
      <c r="DI141" s="180"/>
      <c r="DJ141" s="167">
        <v>160</v>
      </c>
      <c r="DK141" s="335"/>
      <c r="DL141" s="180"/>
      <c r="DM141" s="167">
        <v>160</v>
      </c>
      <c r="DN141" s="335"/>
      <c r="DO141" s="180"/>
      <c r="DP141" s="167">
        <v>160</v>
      </c>
      <c r="DQ141" s="335"/>
      <c r="DR141" s="180"/>
      <c r="DS141" s="282">
        <f t="shared" si="83"/>
        <v>0</v>
      </c>
      <c r="DT141" s="283">
        <f t="shared" si="84"/>
        <v>0</v>
      </c>
      <c r="DU141" s="284">
        <f t="shared" si="139"/>
        <v>0</v>
      </c>
      <c r="DV141" s="285">
        <f t="shared" si="140"/>
        <v>0</v>
      </c>
      <c r="DW141" s="1"/>
      <c r="DX141" s="1"/>
      <c r="DY141" s="167">
        <v>160</v>
      </c>
      <c r="DZ141" s="335"/>
      <c r="EA141" s="180"/>
      <c r="EB141" s="167">
        <v>160</v>
      </c>
      <c r="EC141" s="335"/>
      <c r="ED141" s="180"/>
      <c r="EE141" s="167">
        <v>160</v>
      </c>
      <c r="EF141" s="335"/>
      <c r="EG141" s="180"/>
      <c r="EH141" s="167">
        <v>160</v>
      </c>
      <c r="EI141" s="335"/>
      <c r="EJ141" s="180"/>
      <c r="EK141" s="167">
        <v>160</v>
      </c>
      <c r="EL141" s="335"/>
      <c r="EM141" s="180"/>
      <c r="EN141" s="167">
        <v>160</v>
      </c>
      <c r="EO141" s="335"/>
      <c r="EP141" s="180"/>
      <c r="EQ141" s="167">
        <v>160</v>
      </c>
      <c r="ER141" s="335"/>
      <c r="ES141" s="180"/>
      <c r="ET141" s="167">
        <v>160</v>
      </c>
      <c r="EU141" s="335"/>
      <c r="EV141" s="180"/>
      <c r="EW141" s="282">
        <f t="shared" si="87"/>
        <v>0</v>
      </c>
      <c r="EX141" s="283">
        <f t="shared" si="88"/>
        <v>0</v>
      </c>
      <c r="EY141" s="284">
        <f t="shared" si="141"/>
        <v>0</v>
      </c>
      <c r="EZ141" s="285">
        <f t="shared" si="142"/>
        <v>0</v>
      </c>
      <c r="FA141" s="1"/>
      <c r="FB141" s="1"/>
      <c r="FC141" s="167">
        <v>160</v>
      </c>
      <c r="FD141" s="335"/>
      <c r="FE141" s="180"/>
      <c r="FF141" s="167">
        <v>160</v>
      </c>
      <c r="FG141" s="335"/>
      <c r="FH141" s="180"/>
      <c r="FI141" s="167">
        <v>160</v>
      </c>
      <c r="FJ141" s="335"/>
      <c r="FK141" s="180"/>
      <c r="FL141" s="167">
        <v>160</v>
      </c>
      <c r="FM141" s="335"/>
      <c r="FN141" s="180"/>
      <c r="FO141" s="167">
        <v>160</v>
      </c>
      <c r="FP141" s="335"/>
      <c r="FQ141" s="180"/>
      <c r="FR141" s="167">
        <v>160</v>
      </c>
      <c r="FS141" s="335"/>
      <c r="FT141" s="180"/>
      <c r="FU141" s="167">
        <v>160</v>
      </c>
      <c r="FV141" s="335"/>
      <c r="FW141" s="180"/>
      <c r="FX141" s="167">
        <v>160</v>
      </c>
      <c r="FY141" s="335"/>
      <c r="FZ141" s="180"/>
      <c r="GA141" s="282">
        <f t="shared" si="91"/>
        <v>0</v>
      </c>
      <c r="GB141" s="283">
        <f t="shared" si="92"/>
        <v>0</v>
      </c>
      <c r="GC141" s="284">
        <f t="shared" si="143"/>
        <v>0</v>
      </c>
      <c r="GD141" s="285">
        <f t="shared" si="144"/>
        <v>0</v>
      </c>
      <c r="GE141" s="1"/>
      <c r="GF141" s="1"/>
      <c r="GG141" s="167">
        <v>160</v>
      </c>
      <c r="GH141" s="335"/>
      <c r="GI141" s="180"/>
      <c r="GJ141" s="167">
        <v>160</v>
      </c>
      <c r="GK141" s="335"/>
      <c r="GL141" s="180"/>
      <c r="GM141" s="167">
        <v>160</v>
      </c>
      <c r="GN141" s="335"/>
      <c r="GO141" s="180"/>
      <c r="GP141" s="167">
        <v>160</v>
      </c>
      <c r="GQ141" s="335"/>
      <c r="GR141" s="180"/>
      <c r="GS141" s="167">
        <v>160</v>
      </c>
      <c r="GT141" s="335"/>
      <c r="GU141" s="180"/>
      <c r="GV141" s="167">
        <v>160</v>
      </c>
      <c r="GW141" s="335"/>
      <c r="GX141" s="180"/>
      <c r="GY141" s="167">
        <v>160</v>
      </c>
      <c r="GZ141" s="335"/>
      <c r="HA141" s="180"/>
      <c r="HB141" s="167">
        <v>160</v>
      </c>
      <c r="HC141" s="335"/>
      <c r="HD141" s="180"/>
      <c r="HE141" s="282">
        <f t="shared" si="95"/>
        <v>0</v>
      </c>
      <c r="HF141" s="283">
        <f t="shared" si="96"/>
        <v>0</v>
      </c>
      <c r="HG141" s="284">
        <f t="shared" si="145"/>
        <v>0</v>
      </c>
      <c r="HH141" s="285">
        <f t="shared" si="146"/>
        <v>0</v>
      </c>
      <c r="HI141" s="1"/>
      <c r="HJ141" s="1"/>
      <c r="HK141" s="167">
        <v>160</v>
      </c>
      <c r="HL141" s="335"/>
      <c r="HM141" s="180"/>
      <c r="HN141" s="167">
        <v>160</v>
      </c>
      <c r="HO141" s="335"/>
      <c r="HP141" s="180"/>
      <c r="HQ141" s="167">
        <v>160</v>
      </c>
      <c r="HR141" s="335"/>
      <c r="HS141" s="180"/>
      <c r="HT141" s="167">
        <v>160</v>
      </c>
      <c r="HU141" s="335"/>
      <c r="HV141" s="180"/>
      <c r="HW141" s="167">
        <v>160</v>
      </c>
      <c r="HX141" s="335"/>
      <c r="HY141" s="180"/>
      <c r="HZ141" s="167">
        <v>160</v>
      </c>
      <c r="IA141" s="335"/>
      <c r="IB141" s="180"/>
      <c r="IC141" s="167">
        <v>160</v>
      </c>
      <c r="ID141" s="335"/>
      <c r="IE141" s="180"/>
      <c r="IF141" s="167">
        <v>160</v>
      </c>
      <c r="IG141" s="335"/>
      <c r="IH141" s="180"/>
      <c r="II141" s="282">
        <f t="shared" si="99"/>
        <v>0</v>
      </c>
      <c r="IJ141" s="283">
        <f t="shared" si="100"/>
        <v>0</v>
      </c>
      <c r="IK141" s="284">
        <f t="shared" si="147"/>
        <v>0</v>
      </c>
      <c r="IL141" s="285">
        <f t="shared" si="148"/>
        <v>0</v>
      </c>
      <c r="IM141" s="1"/>
      <c r="IN141" s="1"/>
      <c r="IO141" s="167">
        <v>160</v>
      </c>
      <c r="IP141" s="335"/>
      <c r="IQ141" s="180"/>
      <c r="IR141" s="167">
        <v>160</v>
      </c>
      <c r="IS141" s="335"/>
      <c r="IT141" s="180"/>
      <c r="IU141" s="167">
        <v>160</v>
      </c>
      <c r="IV141" s="335"/>
      <c r="IW141" s="180"/>
      <c r="IX141" s="167">
        <v>160</v>
      </c>
      <c r="IY141" s="335"/>
      <c r="IZ141" s="180"/>
      <c r="JA141" s="167">
        <v>160</v>
      </c>
      <c r="JB141" s="335"/>
      <c r="JC141" s="180"/>
      <c r="JD141" s="167">
        <v>160</v>
      </c>
      <c r="JE141" s="335"/>
      <c r="JF141" s="180"/>
      <c r="JG141" s="167">
        <v>160</v>
      </c>
      <c r="JH141" s="335"/>
      <c r="JI141" s="180"/>
      <c r="JJ141" s="167">
        <v>160</v>
      </c>
      <c r="JK141" s="335"/>
      <c r="JL141" s="180"/>
      <c r="JM141" s="282">
        <f t="shared" si="103"/>
        <v>0</v>
      </c>
      <c r="JN141" s="283">
        <f t="shared" si="104"/>
        <v>0</v>
      </c>
      <c r="JO141" s="284">
        <f t="shared" si="149"/>
        <v>0</v>
      </c>
      <c r="JP141" s="285">
        <f t="shared" si="150"/>
        <v>0</v>
      </c>
      <c r="JQ141" s="1"/>
      <c r="JR141" s="1"/>
      <c r="JS141" s="167">
        <v>160</v>
      </c>
      <c r="JT141" s="335"/>
      <c r="JU141" s="180"/>
      <c r="JV141" s="167">
        <v>160</v>
      </c>
      <c r="JW141" s="335"/>
      <c r="JX141" s="180"/>
      <c r="JY141" s="167">
        <v>160</v>
      </c>
      <c r="JZ141" s="335"/>
      <c r="KA141" s="180"/>
      <c r="KB141" s="167">
        <v>160</v>
      </c>
      <c r="KC141" s="335"/>
      <c r="KD141" s="180"/>
      <c r="KE141" s="167">
        <v>160</v>
      </c>
      <c r="KF141" s="335"/>
      <c r="KG141" s="180"/>
      <c r="KH141" s="167">
        <v>160</v>
      </c>
      <c r="KI141" s="335"/>
      <c r="KJ141" s="180"/>
      <c r="KK141" s="167">
        <v>160</v>
      </c>
      <c r="KL141" s="335"/>
      <c r="KM141" s="180"/>
      <c r="KN141" s="167">
        <v>160</v>
      </c>
      <c r="KO141" s="335"/>
      <c r="KP141" s="180"/>
      <c r="KQ141" s="282">
        <f t="shared" si="107"/>
        <v>0</v>
      </c>
      <c r="KR141" s="283">
        <f t="shared" si="108"/>
        <v>0</v>
      </c>
      <c r="KS141" s="284">
        <f t="shared" si="151"/>
        <v>0</v>
      </c>
      <c r="KT141" s="285">
        <f t="shared" si="152"/>
        <v>0</v>
      </c>
      <c r="KU141" s="1"/>
      <c r="KV141" s="1"/>
      <c r="KW141" s="287" t="s">
        <v>300</v>
      </c>
      <c r="KX141" s="365">
        <v>160</v>
      </c>
      <c r="KY141" s="335"/>
      <c r="KZ141" s="180"/>
      <c r="LA141" s="282">
        <f t="shared" si="111"/>
        <v>0</v>
      </c>
      <c r="LB141" s="285">
        <f t="shared" si="117"/>
        <v>0</v>
      </c>
      <c r="LC141" s="284">
        <f t="shared" si="112"/>
        <v>0</v>
      </c>
      <c r="LD141" s="285">
        <f t="shared" si="118"/>
        <v>0</v>
      </c>
      <c r="LE141" s="297"/>
      <c r="LF141" s="1"/>
      <c r="LG141" s="1"/>
      <c r="LH141" s="278">
        <f t="shared" si="119"/>
        <v>0</v>
      </c>
      <c r="LI141" s="279">
        <f t="shared" si="120"/>
        <v>0</v>
      </c>
      <c r="LJ141" s="284">
        <f t="shared" si="121"/>
        <v>0</v>
      </c>
      <c r="LK141" s="285">
        <f t="shared" si="122"/>
        <v>0</v>
      </c>
      <c r="LL141" s="280">
        <f t="shared" si="123"/>
        <v>0</v>
      </c>
      <c r="LM141" s="281">
        <f t="shared" si="124"/>
        <v>0</v>
      </c>
      <c r="LN141" s="284">
        <f t="shared" si="125"/>
        <v>0</v>
      </c>
      <c r="LO141" s="283">
        <f t="shared" si="126"/>
        <v>0</v>
      </c>
      <c r="LP141" s="420">
        <f t="shared" si="113"/>
        <v>0</v>
      </c>
      <c r="LQ141" s="382">
        <f t="shared" si="114"/>
        <v>0</v>
      </c>
      <c r="LR141" s="423" t="s">
        <v>343</v>
      </c>
      <c r="LS141" s="387" t="s">
        <v>343</v>
      </c>
      <c r="LT141" s="420">
        <f t="shared" si="115"/>
        <v>0</v>
      </c>
      <c r="LU141" s="382">
        <f t="shared" si="116"/>
        <v>0</v>
      </c>
      <c r="LX141" s="1"/>
    </row>
    <row r="142" spans="2:336" s="26" customFormat="1" ht="15" hidden="1" customHeight="1" x14ac:dyDescent="0.25">
      <c r="B142" s="121"/>
      <c r="C142" s="1062"/>
      <c r="D142" s="1063"/>
      <c r="E142" s="610"/>
      <c r="F142" s="611"/>
      <c r="G142" s="612"/>
      <c r="H142" s="122"/>
      <c r="I142" s="115">
        <f>INT(ROUND(F142,2)*(IF(RIGHT(G142,1)="*",data!$J$3*H142+(IF(H142&gt;0, data!$K$3,0)),(IF(G142&gt;0,data!$J$3*RIGHT(G142,5)+data!$K$3,0)))))</f>
        <v>0</v>
      </c>
      <c r="J142" s="115">
        <f t="shared" si="132"/>
        <v>0</v>
      </c>
      <c r="K142" s="554"/>
      <c r="L142" s="553"/>
      <c r="M142" s="115">
        <f>INT(ROUND(F142,2)*(IF(J142&gt;0,(IF(K142="ano",data!$J$6,0)),0)))</f>
        <v>0</v>
      </c>
      <c r="N142" s="117">
        <f t="shared" si="129"/>
        <v>0</v>
      </c>
      <c r="O142" s="126">
        <f t="shared" si="130"/>
        <v>0</v>
      </c>
      <c r="Q142" s="119" t="str">
        <f t="shared" si="127"/>
        <v/>
      </c>
      <c r="R142" s="120" t="s">
        <v>343</v>
      </c>
      <c r="S142" s="391" t="str">
        <f t="shared" si="128"/>
        <v/>
      </c>
      <c r="T142" s="26">
        <f t="shared" si="131"/>
        <v>0</v>
      </c>
      <c r="U142" s="26">
        <f t="shared" si="133"/>
        <v>0</v>
      </c>
      <c r="V142" s="26">
        <f>IF(OR(G142=data!$I$18,G142=data!$I$19,G142=data!$I$20,G142=data!$I$21,G142=data!$I$22,G142=data!$I$23,G142=data!$I$24,G142=data!$I$25,G142=data!$I$26,G142=data!$I$27,G142=data!$I$28,G142=data!$I$29,G142=data!$I$30,G142=data!$I$31,G142=data!$I$32,G142=data!$I$33,G142=data!$I$34,G142=data!$I$35,G142=data!$I$36,G142=data!$I$37,G142=data!$I$38,G142=data!$I$39,G142=data!$I$40,G142=data!$I$41,G142=data!$I$42,G142=data!$I$43,G142=data!$I$44),1,0)</f>
        <v>0</v>
      </c>
      <c r="X142" s="176" t="s">
        <v>300</v>
      </c>
      <c r="Y142" s="10"/>
      <c r="Z142" s="10"/>
      <c r="AA142" s="578">
        <v>160</v>
      </c>
      <c r="AB142" s="579"/>
      <c r="AC142" s="580"/>
      <c r="AD142" s="578">
        <v>160</v>
      </c>
      <c r="AE142" s="579"/>
      <c r="AF142" s="580"/>
      <c r="AG142" s="578">
        <v>160</v>
      </c>
      <c r="AH142" s="579"/>
      <c r="AI142" s="580"/>
      <c r="AJ142" s="578">
        <v>160</v>
      </c>
      <c r="AK142" s="579"/>
      <c r="AL142" s="580"/>
      <c r="AM142" s="578">
        <v>160</v>
      </c>
      <c r="AN142" s="579"/>
      <c r="AO142" s="580"/>
      <c r="AP142" s="578">
        <v>160</v>
      </c>
      <c r="AQ142" s="579"/>
      <c r="AR142" s="580"/>
      <c r="AS142" s="578">
        <v>160</v>
      </c>
      <c r="AT142" s="579"/>
      <c r="AU142" s="580"/>
      <c r="AV142" s="578">
        <v>160</v>
      </c>
      <c r="AW142" s="579"/>
      <c r="AX142" s="580"/>
      <c r="AY142" s="578">
        <v>160</v>
      </c>
      <c r="AZ142" s="579"/>
      <c r="BA142" s="580"/>
      <c r="BB142" s="578">
        <v>160</v>
      </c>
      <c r="BC142" s="579"/>
      <c r="BD142" s="580"/>
      <c r="BE142" s="578">
        <v>160</v>
      </c>
      <c r="BF142" s="579"/>
      <c r="BG142" s="580"/>
      <c r="BH142" s="578">
        <v>160</v>
      </c>
      <c r="BI142" s="579"/>
      <c r="BJ142" s="580"/>
      <c r="BK142" s="374">
        <f t="shared" si="134"/>
        <v>0</v>
      </c>
      <c r="BL142" s="285">
        <f t="shared" si="76"/>
        <v>0</v>
      </c>
      <c r="BM142" s="284">
        <f t="shared" si="135"/>
        <v>0</v>
      </c>
      <c r="BN142" s="285">
        <f t="shared" si="136"/>
        <v>0</v>
      </c>
      <c r="BO142" s="1"/>
      <c r="BP142" s="1"/>
      <c r="BQ142" s="177">
        <v>160</v>
      </c>
      <c r="BR142" s="591"/>
      <c r="BS142" s="178"/>
      <c r="BT142" s="177">
        <v>160</v>
      </c>
      <c r="BU142" s="591"/>
      <c r="BV142" s="178"/>
      <c r="BW142" s="177">
        <v>160</v>
      </c>
      <c r="BX142" s="591"/>
      <c r="BY142" s="178"/>
      <c r="BZ142" s="177">
        <v>160</v>
      </c>
      <c r="CA142" s="591"/>
      <c r="CB142" s="178"/>
      <c r="CC142" s="177">
        <v>160</v>
      </c>
      <c r="CD142" s="591"/>
      <c r="CE142" s="178"/>
      <c r="CF142" s="177">
        <v>160</v>
      </c>
      <c r="CG142" s="591"/>
      <c r="CH142" s="178"/>
      <c r="CI142" s="177">
        <v>160</v>
      </c>
      <c r="CJ142" s="591"/>
      <c r="CK142" s="178"/>
      <c r="CL142" s="177">
        <v>160</v>
      </c>
      <c r="CM142" s="591"/>
      <c r="CN142" s="178"/>
      <c r="CO142" s="282">
        <f t="shared" si="79"/>
        <v>0</v>
      </c>
      <c r="CP142" s="283">
        <f t="shared" si="80"/>
        <v>0</v>
      </c>
      <c r="CQ142" s="284">
        <f t="shared" si="137"/>
        <v>0</v>
      </c>
      <c r="CR142" s="285">
        <f t="shared" si="138"/>
        <v>0</v>
      </c>
      <c r="CS142" s="1"/>
      <c r="CT142" s="1"/>
      <c r="CU142" s="177">
        <v>160</v>
      </c>
      <c r="CV142" s="591"/>
      <c r="CW142" s="178"/>
      <c r="CX142" s="177">
        <v>160</v>
      </c>
      <c r="CY142" s="591"/>
      <c r="CZ142" s="178"/>
      <c r="DA142" s="177">
        <v>160</v>
      </c>
      <c r="DB142" s="591"/>
      <c r="DC142" s="178"/>
      <c r="DD142" s="177">
        <v>160</v>
      </c>
      <c r="DE142" s="591"/>
      <c r="DF142" s="178"/>
      <c r="DG142" s="177">
        <v>160</v>
      </c>
      <c r="DH142" s="591"/>
      <c r="DI142" s="178"/>
      <c r="DJ142" s="177">
        <v>160</v>
      </c>
      <c r="DK142" s="591"/>
      <c r="DL142" s="178"/>
      <c r="DM142" s="177">
        <v>160</v>
      </c>
      <c r="DN142" s="591"/>
      <c r="DO142" s="178"/>
      <c r="DP142" s="177">
        <v>160</v>
      </c>
      <c r="DQ142" s="591"/>
      <c r="DR142" s="178"/>
      <c r="DS142" s="282">
        <f t="shared" si="83"/>
        <v>0</v>
      </c>
      <c r="DT142" s="283">
        <f t="shared" si="84"/>
        <v>0</v>
      </c>
      <c r="DU142" s="284">
        <f t="shared" si="139"/>
        <v>0</v>
      </c>
      <c r="DV142" s="285">
        <f t="shared" si="140"/>
        <v>0</v>
      </c>
      <c r="DW142" s="1"/>
      <c r="DX142" s="1"/>
      <c r="DY142" s="177">
        <v>160</v>
      </c>
      <c r="DZ142" s="591"/>
      <c r="EA142" s="178"/>
      <c r="EB142" s="177">
        <v>160</v>
      </c>
      <c r="EC142" s="591"/>
      <c r="ED142" s="178"/>
      <c r="EE142" s="177">
        <v>160</v>
      </c>
      <c r="EF142" s="591"/>
      <c r="EG142" s="178"/>
      <c r="EH142" s="177">
        <v>160</v>
      </c>
      <c r="EI142" s="591"/>
      <c r="EJ142" s="178"/>
      <c r="EK142" s="177">
        <v>160</v>
      </c>
      <c r="EL142" s="591"/>
      <c r="EM142" s="178"/>
      <c r="EN142" s="177">
        <v>160</v>
      </c>
      <c r="EO142" s="591"/>
      <c r="EP142" s="178"/>
      <c r="EQ142" s="177">
        <v>160</v>
      </c>
      <c r="ER142" s="591"/>
      <c r="ES142" s="178"/>
      <c r="ET142" s="177">
        <v>160</v>
      </c>
      <c r="EU142" s="591"/>
      <c r="EV142" s="178"/>
      <c r="EW142" s="282">
        <f t="shared" si="87"/>
        <v>0</v>
      </c>
      <c r="EX142" s="283">
        <f t="shared" si="88"/>
        <v>0</v>
      </c>
      <c r="EY142" s="284">
        <f t="shared" si="141"/>
        <v>0</v>
      </c>
      <c r="EZ142" s="285">
        <f t="shared" si="142"/>
        <v>0</v>
      </c>
      <c r="FA142" s="1"/>
      <c r="FB142" s="1"/>
      <c r="FC142" s="177">
        <v>160</v>
      </c>
      <c r="FD142" s="591"/>
      <c r="FE142" s="178"/>
      <c r="FF142" s="177">
        <v>160</v>
      </c>
      <c r="FG142" s="591"/>
      <c r="FH142" s="178"/>
      <c r="FI142" s="177">
        <v>160</v>
      </c>
      <c r="FJ142" s="591"/>
      <c r="FK142" s="178"/>
      <c r="FL142" s="177">
        <v>160</v>
      </c>
      <c r="FM142" s="591"/>
      <c r="FN142" s="178"/>
      <c r="FO142" s="177">
        <v>160</v>
      </c>
      <c r="FP142" s="591"/>
      <c r="FQ142" s="178"/>
      <c r="FR142" s="177">
        <v>160</v>
      </c>
      <c r="FS142" s="591"/>
      <c r="FT142" s="178"/>
      <c r="FU142" s="177">
        <v>160</v>
      </c>
      <c r="FV142" s="591"/>
      <c r="FW142" s="178"/>
      <c r="FX142" s="177">
        <v>160</v>
      </c>
      <c r="FY142" s="591"/>
      <c r="FZ142" s="178"/>
      <c r="GA142" s="282">
        <f t="shared" si="91"/>
        <v>0</v>
      </c>
      <c r="GB142" s="283">
        <f t="shared" si="92"/>
        <v>0</v>
      </c>
      <c r="GC142" s="284">
        <f t="shared" si="143"/>
        <v>0</v>
      </c>
      <c r="GD142" s="285">
        <f t="shared" si="144"/>
        <v>0</v>
      </c>
      <c r="GE142" s="1"/>
      <c r="GF142" s="1"/>
      <c r="GG142" s="177">
        <v>160</v>
      </c>
      <c r="GH142" s="591"/>
      <c r="GI142" s="178"/>
      <c r="GJ142" s="177">
        <v>160</v>
      </c>
      <c r="GK142" s="591"/>
      <c r="GL142" s="178"/>
      <c r="GM142" s="177">
        <v>160</v>
      </c>
      <c r="GN142" s="591"/>
      <c r="GO142" s="178"/>
      <c r="GP142" s="177">
        <v>160</v>
      </c>
      <c r="GQ142" s="591"/>
      <c r="GR142" s="178"/>
      <c r="GS142" s="177">
        <v>160</v>
      </c>
      <c r="GT142" s="591"/>
      <c r="GU142" s="178"/>
      <c r="GV142" s="177">
        <v>160</v>
      </c>
      <c r="GW142" s="591"/>
      <c r="GX142" s="178"/>
      <c r="GY142" s="177">
        <v>160</v>
      </c>
      <c r="GZ142" s="591"/>
      <c r="HA142" s="178"/>
      <c r="HB142" s="177">
        <v>160</v>
      </c>
      <c r="HC142" s="591"/>
      <c r="HD142" s="178"/>
      <c r="HE142" s="282">
        <f t="shared" si="95"/>
        <v>0</v>
      </c>
      <c r="HF142" s="283">
        <f t="shared" si="96"/>
        <v>0</v>
      </c>
      <c r="HG142" s="284">
        <f t="shared" si="145"/>
        <v>0</v>
      </c>
      <c r="HH142" s="285">
        <f t="shared" si="146"/>
        <v>0</v>
      </c>
      <c r="HI142" s="1"/>
      <c r="HJ142" s="1"/>
      <c r="HK142" s="177">
        <v>160</v>
      </c>
      <c r="HL142" s="591"/>
      <c r="HM142" s="178"/>
      <c r="HN142" s="177">
        <v>160</v>
      </c>
      <c r="HO142" s="591"/>
      <c r="HP142" s="178"/>
      <c r="HQ142" s="177">
        <v>160</v>
      </c>
      <c r="HR142" s="591"/>
      <c r="HS142" s="178"/>
      <c r="HT142" s="177">
        <v>160</v>
      </c>
      <c r="HU142" s="591"/>
      <c r="HV142" s="178"/>
      <c r="HW142" s="177">
        <v>160</v>
      </c>
      <c r="HX142" s="591"/>
      <c r="HY142" s="178"/>
      <c r="HZ142" s="177">
        <v>160</v>
      </c>
      <c r="IA142" s="591"/>
      <c r="IB142" s="178"/>
      <c r="IC142" s="177">
        <v>160</v>
      </c>
      <c r="ID142" s="591"/>
      <c r="IE142" s="178"/>
      <c r="IF142" s="177">
        <v>160</v>
      </c>
      <c r="IG142" s="591"/>
      <c r="IH142" s="178"/>
      <c r="II142" s="282">
        <f t="shared" si="99"/>
        <v>0</v>
      </c>
      <c r="IJ142" s="283">
        <f t="shared" si="100"/>
        <v>0</v>
      </c>
      <c r="IK142" s="284">
        <f t="shared" si="147"/>
        <v>0</v>
      </c>
      <c r="IL142" s="285">
        <f t="shared" si="148"/>
        <v>0</v>
      </c>
      <c r="IM142" s="1"/>
      <c r="IN142" s="1"/>
      <c r="IO142" s="177">
        <v>160</v>
      </c>
      <c r="IP142" s="591"/>
      <c r="IQ142" s="178"/>
      <c r="IR142" s="177">
        <v>160</v>
      </c>
      <c r="IS142" s="591"/>
      <c r="IT142" s="178"/>
      <c r="IU142" s="177">
        <v>160</v>
      </c>
      <c r="IV142" s="591"/>
      <c r="IW142" s="178"/>
      <c r="IX142" s="177">
        <v>160</v>
      </c>
      <c r="IY142" s="591"/>
      <c r="IZ142" s="178"/>
      <c r="JA142" s="177">
        <v>160</v>
      </c>
      <c r="JB142" s="591"/>
      <c r="JC142" s="178"/>
      <c r="JD142" s="177">
        <v>160</v>
      </c>
      <c r="JE142" s="591"/>
      <c r="JF142" s="178"/>
      <c r="JG142" s="177">
        <v>160</v>
      </c>
      <c r="JH142" s="591"/>
      <c r="JI142" s="178"/>
      <c r="JJ142" s="177">
        <v>160</v>
      </c>
      <c r="JK142" s="591"/>
      <c r="JL142" s="178"/>
      <c r="JM142" s="282">
        <f t="shared" si="103"/>
        <v>0</v>
      </c>
      <c r="JN142" s="283">
        <f t="shared" si="104"/>
        <v>0</v>
      </c>
      <c r="JO142" s="284">
        <f t="shared" si="149"/>
        <v>0</v>
      </c>
      <c r="JP142" s="285">
        <f t="shared" si="150"/>
        <v>0</v>
      </c>
      <c r="JQ142" s="1"/>
      <c r="JR142" s="1"/>
      <c r="JS142" s="177">
        <v>160</v>
      </c>
      <c r="JT142" s="591"/>
      <c r="JU142" s="178"/>
      <c r="JV142" s="177">
        <v>160</v>
      </c>
      <c r="JW142" s="591"/>
      <c r="JX142" s="178"/>
      <c r="JY142" s="177">
        <v>160</v>
      </c>
      <c r="JZ142" s="591"/>
      <c r="KA142" s="178"/>
      <c r="KB142" s="177">
        <v>160</v>
      </c>
      <c r="KC142" s="591"/>
      <c r="KD142" s="178"/>
      <c r="KE142" s="177">
        <v>160</v>
      </c>
      <c r="KF142" s="591"/>
      <c r="KG142" s="178"/>
      <c r="KH142" s="177">
        <v>160</v>
      </c>
      <c r="KI142" s="591"/>
      <c r="KJ142" s="178"/>
      <c r="KK142" s="177">
        <v>160</v>
      </c>
      <c r="KL142" s="591"/>
      <c r="KM142" s="178"/>
      <c r="KN142" s="177">
        <v>160</v>
      </c>
      <c r="KO142" s="591"/>
      <c r="KP142" s="178"/>
      <c r="KQ142" s="282">
        <f t="shared" si="107"/>
        <v>0</v>
      </c>
      <c r="KR142" s="283">
        <f t="shared" si="108"/>
        <v>0</v>
      </c>
      <c r="KS142" s="284">
        <f t="shared" si="151"/>
        <v>0</v>
      </c>
      <c r="KT142" s="285">
        <f t="shared" si="152"/>
        <v>0</v>
      </c>
      <c r="KU142" s="1"/>
      <c r="KV142" s="1"/>
      <c r="KW142" s="589" t="s">
        <v>300</v>
      </c>
      <c r="KX142" s="595">
        <v>160</v>
      </c>
      <c r="KY142" s="591"/>
      <c r="KZ142" s="178"/>
      <c r="LA142" s="282">
        <f t="shared" si="111"/>
        <v>0</v>
      </c>
      <c r="LB142" s="285">
        <f t="shared" si="117"/>
        <v>0</v>
      </c>
      <c r="LC142" s="284">
        <f t="shared" si="112"/>
        <v>0</v>
      </c>
      <c r="LD142" s="285">
        <f t="shared" si="118"/>
        <v>0</v>
      </c>
      <c r="LE142" s="592"/>
      <c r="LF142" s="1"/>
      <c r="LG142" s="1"/>
      <c r="LH142" s="278">
        <f t="shared" si="119"/>
        <v>0</v>
      </c>
      <c r="LI142" s="279">
        <f t="shared" si="120"/>
        <v>0</v>
      </c>
      <c r="LJ142" s="284">
        <f t="shared" si="121"/>
        <v>0</v>
      </c>
      <c r="LK142" s="285">
        <f t="shared" si="122"/>
        <v>0</v>
      </c>
      <c r="LL142" s="280">
        <f t="shared" si="123"/>
        <v>0</v>
      </c>
      <c r="LM142" s="281">
        <f t="shared" si="124"/>
        <v>0</v>
      </c>
      <c r="LN142" s="284">
        <f t="shared" si="125"/>
        <v>0</v>
      </c>
      <c r="LO142" s="283">
        <f t="shared" si="126"/>
        <v>0</v>
      </c>
      <c r="LP142" s="420">
        <f t="shared" si="113"/>
        <v>0</v>
      </c>
      <c r="LQ142" s="382">
        <f t="shared" si="114"/>
        <v>0</v>
      </c>
      <c r="LR142" s="423" t="s">
        <v>343</v>
      </c>
      <c r="LS142" s="387" t="s">
        <v>343</v>
      </c>
      <c r="LT142" s="420">
        <f t="shared" si="115"/>
        <v>0</v>
      </c>
      <c r="LU142" s="382">
        <f t="shared" si="116"/>
        <v>0</v>
      </c>
      <c r="LX142" s="1"/>
    </row>
    <row r="143" spans="2:336" s="26" customFormat="1" ht="16.5" customHeight="1" x14ac:dyDescent="0.25">
      <c r="B143" s="121" t="s">
        <v>352</v>
      </c>
      <c r="C143" s="1064"/>
      <c r="D143" s="1065"/>
      <c r="E143" s="327"/>
      <c r="F143" s="328"/>
      <c r="G143" s="329"/>
      <c r="H143" s="125"/>
      <c r="I143" s="115">
        <f>INT(ROUND(F143,2)*(IF(RIGHT(G143,1)="*",data!$J$3*H143+(IF(H143&gt;0, data!$K$3,0)),(IF(G143&gt;0,data!$J$3*RIGHT(G143,5)+data!$K$3,0)))))</f>
        <v>0</v>
      </c>
      <c r="J143" s="115">
        <f t="shared" si="132"/>
        <v>0</v>
      </c>
      <c r="K143" s="323"/>
      <c r="L143" s="322"/>
      <c r="M143" s="115">
        <f>INT(ROUND(F143,2)*(IF(J143&gt;0,(IF(K143="ano",data!$J$6,0)),0)))</f>
        <v>0</v>
      </c>
      <c r="N143" s="117">
        <f t="shared" si="129"/>
        <v>0</v>
      </c>
      <c r="O143" s="126">
        <f t="shared" si="130"/>
        <v>0</v>
      </c>
      <c r="Q143" s="119" t="str">
        <f t="shared" si="127"/>
        <v/>
      </c>
      <c r="R143" s="120" t="s">
        <v>343</v>
      </c>
      <c r="S143" s="391" t="str">
        <f t="shared" si="128"/>
        <v/>
      </c>
      <c r="T143" s="26">
        <f t="shared" si="131"/>
        <v>0</v>
      </c>
      <c r="U143" s="26">
        <f t="shared" si="133"/>
        <v>0</v>
      </c>
      <c r="V143" s="26">
        <f>IF(OR(G143=data!$I$18,G143=data!$I$19,G143=data!$I$20,G143=data!$I$21,G143=data!$I$22,G143=data!$I$23,G143=data!$I$24,G143=data!$I$25,G143=data!$I$26,G143=data!$I$27,G143=data!$I$28,G143=data!$I$29,G143=data!$I$30,G143=data!$I$31,G143=data!$I$32,G143=data!$I$33,G143=data!$I$34,G143=data!$I$35,G143=data!$I$36,G143=data!$I$37,G143=data!$I$38,G143=data!$I$39,G143=data!$I$40,G143=data!$I$41,G143=data!$I$42,G143=data!$I$43,G143=data!$I$44),1,0)</f>
        <v>0</v>
      </c>
      <c r="X143" s="179" t="s">
        <v>300</v>
      </c>
      <c r="Y143" s="10"/>
      <c r="Z143" s="10"/>
      <c r="AA143" s="171">
        <v>160</v>
      </c>
      <c r="AB143" s="336"/>
      <c r="AC143" s="227"/>
      <c r="AD143" s="171">
        <v>160</v>
      </c>
      <c r="AE143" s="336"/>
      <c r="AF143" s="227"/>
      <c r="AG143" s="171">
        <v>160</v>
      </c>
      <c r="AH143" s="336"/>
      <c r="AI143" s="227"/>
      <c r="AJ143" s="171">
        <v>160</v>
      </c>
      <c r="AK143" s="336"/>
      <c r="AL143" s="227"/>
      <c r="AM143" s="171">
        <v>160</v>
      </c>
      <c r="AN143" s="336"/>
      <c r="AO143" s="227"/>
      <c r="AP143" s="171">
        <v>160</v>
      </c>
      <c r="AQ143" s="336"/>
      <c r="AR143" s="227"/>
      <c r="AS143" s="171">
        <v>160</v>
      </c>
      <c r="AT143" s="336"/>
      <c r="AU143" s="227"/>
      <c r="AV143" s="171">
        <v>160</v>
      </c>
      <c r="AW143" s="336"/>
      <c r="AX143" s="227"/>
      <c r="AY143" s="171">
        <v>160</v>
      </c>
      <c r="AZ143" s="336"/>
      <c r="BA143" s="227"/>
      <c r="BB143" s="171">
        <v>160</v>
      </c>
      <c r="BC143" s="336"/>
      <c r="BD143" s="227"/>
      <c r="BE143" s="171">
        <v>160</v>
      </c>
      <c r="BF143" s="336"/>
      <c r="BG143" s="227"/>
      <c r="BH143" s="171">
        <v>160</v>
      </c>
      <c r="BI143" s="336"/>
      <c r="BJ143" s="227"/>
      <c r="BK143" s="374">
        <f t="shared" si="134"/>
        <v>0</v>
      </c>
      <c r="BL143" s="285">
        <f t="shared" si="76"/>
        <v>0</v>
      </c>
      <c r="BM143" s="284">
        <f t="shared" si="135"/>
        <v>0</v>
      </c>
      <c r="BN143" s="285">
        <f t="shared" si="136"/>
        <v>0</v>
      </c>
      <c r="BO143" s="1"/>
      <c r="BP143" s="1"/>
      <c r="BQ143" s="167">
        <v>160</v>
      </c>
      <c r="BR143" s="335"/>
      <c r="BS143" s="180"/>
      <c r="BT143" s="167">
        <v>160</v>
      </c>
      <c r="BU143" s="335"/>
      <c r="BV143" s="180"/>
      <c r="BW143" s="167">
        <v>160</v>
      </c>
      <c r="BX143" s="335"/>
      <c r="BY143" s="180"/>
      <c r="BZ143" s="167">
        <v>160</v>
      </c>
      <c r="CA143" s="335"/>
      <c r="CB143" s="180"/>
      <c r="CC143" s="167">
        <v>160</v>
      </c>
      <c r="CD143" s="335"/>
      <c r="CE143" s="180"/>
      <c r="CF143" s="167">
        <v>160</v>
      </c>
      <c r="CG143" s="335"/>
      <c r="CH143" s="180"/>
      <c r="CI143" s="167">
        <v>160</v>
      </c>
      <c r="CJ143" s="335"/>
      <c r="CK143" s="180"/>
      <c r="CL143" s="167">
        <v>160</v>
      </c>
      <c r="CM143" s="335"/>
      <c r="CN143" s="180"/>
      <c r="CO143" s="282">
        <f t="shared" si="79"/>
        <v>0</v>
      </c>
      <c r="CP143" s="283">
        <f t="shared" si="80"/>
        <v>0</v>
      </c>
      <c r="CQ143" s="284">
        <f t="shared" si="137"/>
        <v>0</v>
      </c>
      <c r="CR143" s="285">
        <f t="shared" si="138"/>
        <v>0</v>
      </c>
      <c r="CS143" s="1"/>
      <c r="CT143" s="1"/>
      <c r="CU143" s="167">
        <v>160</v>
      </c>
      <c r="CV143" s="335"/>
      <c r="CW143" s="180"/>
      <c r="CX143" s="167">
        <v>160</v>
      </c>
      <c r="CY143" s="335"/>
      <c r="CZ143" s="180"/>
      <c r="DA143" s="167">
        <v>160</v>
      </c>
      <c r="DB143" s="335"/>
      <c r="DC143" s="180"/>
      <c r="DD143" s="167">
        <v>160</v>
      </c>
      <c r="DE143" s="335"/>
      <c r="DF143" s="180"/>
      <c r="DG143" s="167">
        <v>160</v>
      </c>
      <c r="DH143" s="335"/>
      <c r="DI143" s="180"/>
      <c r="DJ143" s="167">
        <v>160</v>
      </c>
      <c r="DK143" s="335"/>
      <c r="DL143" s="180"/>
      <c r="DM143" s="167">
        <v>160</v>
      </c>
      <c r="DN143" s="335"/>
      <c r="DO143" s="180"/>
      <c r="DP143" s="167">
        <v>160</v>
      </c>
      <c r="DQ143" s="335"/>
      <c r="DR143" s="180"/>
      <c r="DS143" s="282">
        <f t="shared" si="83"/>
        <v>0</v>
      </c>
      <c r="DT143" s="283">
        <f t="shared" si="84"/>
        <v>0</v>
      </c>
      <c r="DU143" s="284">
        <f t="shared" si="139"/>
        <v>0</v>
      </c>
      <c r="DV143" s="285">
        <f t="shared" si="140"/>
        <v>0</v>
      </c>
      <c r="DW143" s="1"/>
      <c r="DX143" s="1"/>
      <c r="DY143" s="167">
        <v>160</v>
      </c>
      <c r="DZ143" s="335"/>
      <c r="EA143" s="180"/>
      <c r="EB143" s="167">
        <v>160</v>
      </c>
      <c r="EC143" s="335"/>
      <c r="ED143" s="180"/>
      <c r="EE143" s="167">
        <v>160</v>
      </c>
      <c r="EF143" s="335"/>
      <c r="EG143" s="180"/>
      <c r="EH143" s="167">
        <v>160</v>
      </c>
      <c r="EI143" s="335"/>
      <c r="EJ143" s="180"/>
      <c r="EK143" s="167">
        <v>160</v>
      </c>
      <c r="EL143" s="335"/>
      <c r="EM143" s="180"/>
      <c r="EN143" s="167">
        <v>160</v>
      </c>
      <c r="EO143" s="335"/>
      <c r="EP143" s="180"/>
      <c r="EQ143" s="167">
        <v>160</v>
      </c>
      <c r="ER143" s="335"/>
      <c r="ES143" s="180"/>
      <c r="ET143" s="167">
        <v>160</v>
      </c>
      <c r="EU143" s="335"/>
      <c r="EV143" s="180"/>
      <c r="EW143" s="282">
        <f t="shared" si="87"/>
        <v>0</v>
      </c>
      <c r="EX143" s="283">
        <f t="shared" si="88"/>
        <v>0</v>
      </c>
      <c r="EY143" s="284">
        <f t="shared" si="141"/>
        <v>0</v>
      </c>
      <c r="EZ143" s="285">
        <f t="shared" si="142"/>
        <v>0</v>
      </c>
      <c r="FA143" s="1"/>
      <c r="FB143" s="1"/>
      <c r="FC143" s="167">
        <v>160</v>
      </c>
      <c r="FD143" s="335"/>
      <c r="FE143" s="180"/>
      <c r="FF143" s="167">
        <v>160</v>
      </c>
      <c r="FG143" s="335"/>
      <c r="FH143" s="180"/>
      <c r="FI143" s="167">
        <v>160</v>
      </c>
      <c r="FJ143" s="335"/>
      <c r="FK143" s="180"/>
      <c r="FL143" s="167">
        <v>160</v>
      </c>
      <c r="FM143" s="335"/>
      <c r="FN143" s="180"/>
      <c r="FO143" s="167">
        <v>160</v>
      </c>
      <c r="FP143" s="335"/>
      <c r="FQ143" s="180"/>
      <c r="FR143" s="167">
        <v>160</v>
      </c>
      <c r="FS143" s="335"/>
      <c r="FT143" s="180"/>
      <c r="FU143" s="167">
        <v>160</v>
      </c>
      <c r="FV143" s="335"/>
      <c r="FW143" s="180"/>
      <c r="FX143" s="167">
        <v>160</v>
      </c>
      <c r="FY143" s="335"/>
      <c r="FZ143" s="180"/>
      <c r="GA143" s="282">
        <f t="shared" si="91"/>
        <v>0</v>
      </c>
      <c r="GB143" s="283">
        <f t="shared" si="92"/>
        <v>0</v>
      </c>
      <c r="GC143" s="284">
        <f t="shared" si="143"/>
        <v>0</v>
      </c>
      <c r="GD143" s="285">
        <f t="shared" si="144"/>
        <v>0</v>
      </c>
      <c r="GE143" s="1"/>
      <c r="GF143" s="1"/>
      <c r="GG143" s="167">
        <v>160</v>
      </c>
      <c r="GH143" s="335"/>
      <c r="GI143" s="180"/>
      <c r="GJ143" s="167">
        <v>160</v>
      </c>
      <c r="GK143" s="335"/>
      <c r="GL143" s="180"/>
      <c r="GM143" s="167">
        <v>160</v>
      </c>
      <c r="GN143" s="335"/>
      <c r="GO143" s="180"/>
      <c r="GP143" s="167">
        <v>160</v>
      </c>
      <c r="GQ143" s="335"/>
      <c r="GR143" s="180"/>
      <c r="GS143" s="167">
        <v>160</v>
      </c>
      <c r="GT143" s="335"/>
      <c r="GU143" s="180"/>
      <c r="GV143" s="167">
        <v>160</v>
      </c>
      <c r="GW143" s="335"/>
      <c r="GX143" s="180"/>
      <c r="GY143" s="167">
        <v>160</v>
      </c>
      <c r="GZ143" s="335"/>
      <c r="HA143" s="180"/>
      <c r="HB143" s="167">
        <v>160</v>
      </c>
      <c r="HC143" s="335"/>
      <c r="HD143" s="180"/>
      <c r="HE143" s="282">
        <f t="shared" si="95"/>
        <v>0</v>
      </c>
      <c r="HF143" s="283">
        <f t="shared" si="96"/>
        <v>0</v>
      </c>
      <c r="HG143" s="284">
        <f t="shared" si="145"/>
        <v>0</v>
      </c>
      <c r="HH143" s="285">
        <f t="shared" si="146"/>
        <v>0</v>
      </c>
      <c r="HI143" s="1"/>
      <c r="HJ143" s="1"/>
      <c r="HK143" s="167">
        <v>160</v>
      </c>
      <c r="HL143" s="335"/>
      <c r="HM143" s="180"/>
      <c r="HN143" s="167">
        <v>160</v>
      </c>
      <c r="HO143" s="335"/>
      <c r="HP143" s="180"/>
      <c r="HQ143" s="167">
        <v>160</v>
      </c>
      <c r="HR143" s="335"/>
      <c r="HS143" s="180"/>
      <c r="HT143" s="167">
        <v>160</v>
      </c>
      <c r="HU143" s="335"/>
      <c r="HV143" s="180"/>
      <c r="HW143" s="167">
        <v>160</v>
      </c>
      <c r="HX143" s="335"/>
      <c r="HY143" s="180"/>
      <c r="HZ143" s="167">
        <v>160</v>
      </c>
      <c r="IA143" s="335"/>
      <c r="IB143" s="180"/>
      <c r="IC143" s="167">
        <v>160</v>
      </c>
      <c r="ID143" s="335"/>
      <c r="IE143" s="180"/>
      <c r="IF143" s="167">
        <v>160</v>
      </c>
      <c r="IG143" s="335"/>
      <c r="IH143" s="180"/>
      <c r="II143" s="282">
        <f t="shared" si="99"/>
        <v>0</v>
      </c>
      <c r="IJ143" s="283">
        <f t="shared" si="100"/>
        <v>0</v>
      </c>
      <c r="IK143" s="284">
        <f t="shared" si="147"/>
        <v>0</v>
      </c>
      <c r="IL143" s="285">
        <f t="shared" si="148"/>
        <v>0</v>
      </c>
      <c r="IM143" s="1"/>
      <c r="IN143" s="1"/>
      <c r="IO143" s="167">
        <v>160</v>
      </c>
      <c r="IP143" s="335"/>
      <c r="IQ143" s="180"/>
      <c r="IR143" s="167">
        <v>160</v>
      </c>
      <c r="IS143" s="335"/>
      <c r="IT143" s="180"/>
      <c r="IU143" s="167">
        <v>160</v>
      </c>
      <c r="IV143" s="335"/>
      <c r="IW143" s="180"/>
      <c r="IX143" s="167">
        <v>160</v>
      </c>
      <c r="IY143" s="335"/>
      <c r="IZ143" s="180"/>
      <c r="JA143" s="167">
        <v>160</v>
      </c>
      <c r="JB143" s="335"/>
      <c r="JC143" s="180"/>
      <c r="JD143" s="167">
        <v>160</v>
      </c>
      <c r="JE143" s="335"/>
      <c r="JF143" s="180"/>
      <c r="JG143" s="167">
        <v>160</v>
      </c>
      <c r="JH143" s="335"/>
      <c r="JI143" s="180"/>
      <c r="JJ143" s="167">
        <v>160</v>
      </c>
      <c r="JK143" s="335"/>
      <c r="JL143" s="180"/>
      <c r="JM143" s="282">
        <f t="shared" si="103"/>
        <v>0</v>
      </c>
      <c r="JN143" s="283">
        <f t="shared" si="104"/>
        <v>0</v>
      </c>
      <c r="JO143" s="284">
        <f t="shared" si="149"/>
        <v>0</v>
      </c>
      <c r="JP143" s="285">
        <f t="shared" si="150"/>
        <v>0</v>
      </c>
      <c r="JQ143" s="1"/>
      <c r="JR143" s="1"/>
      <c r="JS143" s="167">
        <v>160</v>
      </c>
      <c r="JT143" s="335"/>
      <c r="JU143" s="180"/>
      <c r="JV143" s="167">
        <v>160</v>
      </c>
      <c r="JW143" s="335"/>
      <c r="JX143" s="180"/>
      <c r="JY143" s="167">
        <v>160</v>
      </c>
      <c r="JZ143" s="335"/>
      <c r="KA143" s="180"/>
      <c r="KB143" s="167">
        <v>160</v>
      </c>
      <c r="KC143" s="335"/>
      <c r="KD143" s="180"/>
      <c r="KE143" s="167">
        <v>160</v>
      </c>
      <c r="KF143" s="335"/>
      <c r="KG143" s="180"/>
      <c r="KH143" s="167">
        <v>160</v>
      </c>
      <c r="KI143" s="335"/>
      <c r="KJ143" s="180"/>
      <c r="KK143" s="167">
        <v>160</v>
      </c>
      <c r="KL143" s="335"/>
      <c r="KM143" s="180"/>
      <c r="KN143" s="167">
        <v>160</v>
      </c>
      <c r="KO143" s="335"/>
      <c r="KP143" s="180"/>
      <c r="KQ143" s="282">
        <f t="shared" si="107"/>
        <v>0</v>
      </c>
      <c r="KR143" s="283">
        <f t="shared" si="108"/>
        <v>0</v>
      </c>
      <c r="KS143" s="284">
        <f t="shared" si="151"/>
        <v>0</v>
      </c>
      <c r="KT143" s="285">
        <f t="shared" si="152"/>
        <v>0</v>
      </c>
      <c r="KU143" s="1"/>
      <c r="KV143" s="1"/>
      <c r="KW143" s="287" t="s">
        <v>300</v>
      </c>
      <c r="KX143" s="365">
        <v>160</v>
      </c>
      <c r="KY143" s="335"/>
      <c r="KZ143" s="180"/>
      <c r="LA143" s="282">
        <f t="shared" si="111"/>
        <v>0</v>
      </c>
      <c r="LB143" s="285">
        <f t="shared" si="117"/>
        <v>0</v>
      </c>
      <c r="LC143" s="284">
        <f t="shared" si="112"/>
        <v>0</v>
      </c>
      <c r="LD143" s="285">
        <f t="shared" si="118"/>
        <v>0</v>
      </c>
      <c r="LE143" s="297"/>
      <c r="LF143" s="1"/>
      <c r="LG143" s="1"/>
      <c r="LH143" s="278">
        <f t="shared" si="119"/>
        <v>0</v>
      </c>
      <c r="LI143" s="279">
        <f t="shared" si="120"/>
        <v>0</v>
      </c>
      <c r="LJ143" s="284">
        <f t="shared" si="121"/>
        <v>0</v>
      </c>
      <c r="LK143" s="285">
        <f t="shared" si="122"/>
        <v>0</v>
      </c>
      <c r="LL143" s="280">
        <f t="shared" si="123"/>
        <v>0</v>
      </c>
      <c r="LM143" s="281">
        <f t="shared" si="124"/>
        <v>0</v>
      </c>
      <c r="LN143" s="284">
        <f t="shared" si="125"/>
        <v>0</v>
      </c>
      <c r="LO143" s="283">
        <f t="shared" si="126"/>
        <v>0</v>
      </c>
      <c r="LP143" s="420">
        <f t="shared" si="113"/>
        <v>0</v>
      </c>
      <c r="LQ143" s="382">
        <f t="shared" si="114"/>
        <v>0</v>
      </c>
      <c r="LR143" s="423" t="s">
        <v>343</v>
      </c>
      <c r="LS143" s="387" t="s">
        <v>343</v>
      </c>
      <c r="LT143" s="420">
        <f t="shared" si="115"/>
        <v>0</v>
      </c>
      <c r="LU143" s="382">
        <f t="shared" si="116"/>
        <v>0</v>
      </c>
      <c r="LX143" s="1"/>
    </row>
    <row r="144" spans="2:336" s="26" customFormat="1" ht="15" hidden="1" customHeight="1" x14ac:dyDescent="0.25">
      <c r="B144" s="121"/>
      <c r="C144" s="1062"/>
      <c r="D144" s="1063"/>
      <c r="E144" s="610"/>
      <c r="F144" s="611"/>
      <c r="G144" s="612"/>
      <c r="H144" s="122"/>
      <c r="I144" s="115">
        <f>INT(ROUND(F144,2)*(IF(RIGHT(G144,1)="*",data!$J$3*H144+(IF(H144&gt;0, data!$K$3,0)),(IF(G144&gt;0,data!$J$3*RIGHT(G144,5)+data!$K$3,0)))))</f>
        <v>0</v>
      </c>
      <c r="J144" s="115">
        <f t="shared" si="132"/>
        <v>0</v>
      </c>
      <c r="K144" s="554"/>
      <c r="L144" s="553"/>
      <c r="M144" s="115">
        <f>INT(ROUND(F144,2)*(IF(J144&gt;0,(IF(K144="ano",data!$J$6,0)),0)))</f>
        <v>0</v>
      </c>
      <c r="N144" s="117">
        <f t="shared" si="129"/>
        <v>0</v>
      </c>
      <c r="O144" s="126">
        <f t="shared" si="130"/>
        <v>0</v>
      </c>
      <c r="Q144" s="119" t="str">
        <f t="shared" si="127"/>
        <v/>
      </c>
      <c r="R144" s="120" t="s">
        <v>343</v>
      </c>
      <c r="S144" s="391" t="str">
        <f t="shared" si="128"/>
        <v/>
      </c>
      <c r="T144" s="26">
        <f t="shared" si="131"/>
        <v>0</v>
      </c>
      <c r="U144" s="26">
        <f t="shared" si="133"/>
        <v>0</v>
      </c>
      <c r="V144" s="26">
        <f>IF(OR(G144=data!$I$18,G144=data!$I$19,G144=data!$I$20,G144=data!$I$21,G144=data!$I$22,G144=data!$I$23,G144=data!$I$24,G144=data!$I$25,G144=data!$I$26,G144=data!$I$27,G144=data!$I$28,G144=data!$I$29,G144=data!$I$30,G144=data!$I$31,G144=data!$I$32,G144=data!$I$33,G144=data!$I$34,G144=data!$I$35,G144=data!$I$36,G144=data!$I$37,G144=data!$I$38,G144=data!$I$39,G144=data!$I$40,G144=data!$I$41,G144=data!$I$42,G144=data!$I$43,G144=data!$I$44),1,0)</f>
        <v>0</v>
      </c>
      <c r="X144" s="176" t="s">
        <v>300</v>
      </c>
      <c r="Y144" s="10"/>
      <c r="Z144" s="10"/>
      <c r="AA144" s="578">
        <v>160</v>
      </c>
      <c r="AB144" s="579"/>
      <c r="AC144" s="580"/>
      <c r="AD144" s="578">
        <v>160</v>
      </c>
      <c r="AE144" s="579"/>
      <c r="AF144" s="580"/>
      <c r="AG144" s="578">
        <v>160</v>
      </c>
      <c r="AH144" s="579"/>
      <c r="AI144" s="580"/>
      <c r="AJ144" s="578">
        <v>160</v>
      </c>
      <c r="AK144" s="579"/>
      <c r="AL144" s="580"/>
      <c r="AM144" s="578">
        <v>160</v>
      </c>
      <c r="AN144" s="579"/>
      <c r="AO144" s="580"/>
      <c r="AP144" s="578">
        <v>160</v>
      </c>
      <c r="AQ144" s="579"/>
      <c r="AR144" s="580"/>
      <c r="AS144" s="578">
        <v>160</v>
      </c>
      <c r="AT144" s="579"/>
      <c r="AU144" s="580"/>
      <c r="AV144" s="578">
        <v>160</v>
      </c>
      <c r="AW144" s="579"/>
      <c r="AX144" s="580"/>
      <c r="AY144" s="578">
        <v>160</v>
      </c>
      <c r="AZ144" s="579"/>
      <c r="BA144" s="580"/>
      <c r="BB144" s="578">
        <v>160</v>
      </c>
      <c r="BC144" s="579"/>
      <c r="BD144" s="580"/>
      <c r="BE144" s="578">
        <v>160</v>
      </c>
      <c r="BF144" s="579"/>
      <c r="BG144" s="580"/>
      <c r="BH144" s="578">
        <v>160</v>
      </c>
      <c r="BI144" s="579"/>
      <c r="BJ144" s="580"/>
      <c r="BK144" s="374">
        <f t="shared" si="134"/>
        <v>0</v>
      </c>
      <c r="BL144" s="285">
        <f t="shared" si="76"/>
        <v>0</v>
      </c>
      <c r="BM144" s="284">
        <f t="shared" si="135"/>
        <v>0</v>
      </c>
      <c r="BN144" s="285">
        <f t="shared" si="136"/>
        <v>0</v>
      </c>
      <c r="BO144" s="1"/>
      <c r="BP144" s="1"/>
      <c r="BQ144" s="177">
        <v>160</v>
      </c>
      <c r="BR144" s="591"/>
      <c r="BS144" s="178"/>
      <c r="BT144" s="177">
        <v>160</v>
      </c>
      <c r="BU144" s="591"/>
      <c r="BV144" s="178"/>
      <c r="BW144" s="177">
        <v>160</v>
      </c>
      <c r="BX144" s="591"/>
      <c r="BY144" s="178"/>
      <c r="BZ144" s="177">
        <v>160</v>
      </c>
      <c r="CA144" s="591"/>
      <c r="CB144" s="178"/>
      <c r="CC144" s="177">
        <v>160</v>
      </c>
      <c r="CD144" s="591"/>
      <c r="CE144" s="178"/>
      <c r="CF144" s="177">
        <v>160</v>
      </c>
      <c r="CG144" s="591"/>
      <c r="CH144" s="178"/>
      <c r="CI144" s="177">
        <v>160</v>
      </c>
      <c r="CJ144" s="591"/>
      <c r="CK144" s="178"/>
      <c r="CL144" s="177">
        <v>160</v>
      </c>
      <c r="CM144" s="591"/>
      <c r="CN144" s="178"/>
      <c r="CO144" s="282">
        <f t="shared" si="79"/>
        <v>0</v>
      </c>
      <c r="CP144" s="283">
        <f t="shared" si="80"/>
        <v>0</v>
      </c>
      <c r="CQ144" s="284">
        <f t="shared" si="137"/>
        <v>0</v>
      </c>
      <c r="CR144" s="285">
        <f t="shared" si="138"/>
        <v>0</v>
      </c>
      <c r="CS144" s="1"/>
      <c r="CT144" s="1"/>
      <c r="CU144" s="177">
        <v>160</v>
      </c>
      <c r="CV144" s="591"/>
      <c r="CW144" s="178"/>
      <c r="CX144" s="177">
        <v>160</v>
      </c>
      <c r="CY144" s="591"/>
      <c r="CZ144" s="178"/>
      <c r="DA144" s="177">
        <v>160</v>
      </c>
      <c r="DB144" s="591"/>
      <c r="DC144" s="178"/>
      <c r="DD144" s="177">
        <v>160</v>
      </c>
      <c r="DE144" s="591"/>
      <c r="DF144" s="178"/>
      <c r="DG144" s="177">
        <v>160</v>
      </c>
      <c r="DH144" s="591"/>
      <c r="DI144" s="178"/>
      <c r="DJ144" s="177">
        <v>160</v>
      </c>
      <c r="DK144" s="591"/>
      <c r="DL144" s="178"/>
      <c r="DM144" s="177">
        <v>160</v>
      </c>
      <c r="DN144" s="591"/>
      <c r="DO144" s="178"/>
      <c r="DP144" s="177">
        <v>160</v>
      </c>
      <c r="DQ144" s="591"/>
      <c r="DR144" s="178"/>
      <c r="DS144" s="282">
        <f t="shared" si="83"/>
        <v>0</v>
      </c>
      <c r="DT144" s="283">
        <f t="shared" si="84"/>
        <v>0</v>
      </c>
      <c r="DU144" s="284">
        <f t="shared" si="139"/>
        <v>0</v>
      </c>
      <c r="DV144" s="285">
        <f t="shared" si="140"/>
        <v>0</v>
      </c>
      <c r="DW144" s="1"/>
      <c r="DX144" s="1"/>
      <c r="DY144" s="177">
        <v>160</v>
      </c>
      <c r="DZ144" s="591"/>
      <c r="EA144" s="178"/>
      <c r="EB144" s="177">
        <v>160</v>
      </c>
      <c r="EC144" s="591"/>
      <c r="ED144" s="178"/>
      <c r="EE144" s="177">
        <v>160</v>
      </c>
      <c r="EF144" s="591"/>
      <c r="EG144" s="178"/>
      <c r="EH144" s="177">
        <v>160</v>
      </c>
      <c r="EI144" s="591"/>
      <c r="EJ144" s="178"/>
      <c r="EK144" s="177">
        <v>160</v>
      </c>
      <c r="EL144" s="591"/>
      <c r="EM144" s="178"/>
      <c r="EN144" s="177">
        <v>160</v>
      </c>
      <c r="EO144" s="591"/>
      <c r="EP144" s="178"/>
      <c r="EQ144" s="177">
        <v>160</v>
      </c>
      <c r="ER144" s="591"/>
      <c r="ES144" s="178"/>
      <c r="ET144" s="177">
        <v>160</v>
      </c>
      <c r="EU144" s="591"/>
      <c r="EV144" s="178"/>
      <c r="EW144" s="282">
        <f t="shared" si="87"/>
        <v>0</v>
      </c>
      <c r="EX144" s="283">
        <f t="shared" si="88"/>
        <v>0</v>
      </c>
      <c r="EY144" s="284">
        <f t="shared" si="141"/>
        <v>0</v>
      </c>
      <c r="EZ144" s="285">
        <f t="shared" si="142"/>
        <v>0</v>
      </c>
      <c r="FA144" s="1"/>
      <c r="FB144" s="1"/>
      <c r="FC144" s="177">
        <v>160</v>
      </c>
      <c r="FD144" s="591"/>
      <c r="FE144" s="178"/>
      <c r="FF144" s="177">
        <v>160</v>
      </c>
      <c r="FG144" s="591"/>
      <c r="FH144" s="178"/>
      <c r="FI144" s="177">
        <v>160</v>
      </c>
      <c r="FJ144" s="591"/>
      <c r="FK144" s="178"/>
      <c r="FL144" s="177">
        <v>160</v>
      </c>
      <c r="FM144" s="591"/>
      <c r="FN144" s="178"/>
      <c r="FO144" s="177">
        <v>160</v>
      </c>
      <c r="FP144" s="591"/>
      <c r="FQ144" s="178"/>
      <c r="FR144" s="177">
        <v>160</v>
      </c>
      <c r="FS144" s="591"/>
      <c r="FT144" s="178"/>
      <c r="FU144" s="177">
        <v>160</v>
      </c>
      <c r="FV144" s="591"/>
      <c r="FW144" s="178"/>
      <c r="FX144" s="177">
        <v>160</v>
      </c>
      <c r="FY144" s="591"/>
      <c r="FZ144" s="178"/>
      <c r="GA144" s="282">
        <f t="shared" si="91"/>
        <v>0</v>
      </c>
      <c r="GB144" s="283">
        <f t="shared" si="92"/>
        <v>0</v>
      </c>
      <c r="GC144" s="284">
        <f t="shared" si="143"/>
        <v>0</v>
      </c>
      <c r="GD144" s="285">
        <f t="shared" si="144"/>
        <v>0</v>
      </c>
      <c r="GE144" s="1"/>
      <c r="GF144" s="1"/>
      <c r="GG144" s="177">
        <v>160</v>
      </c>
      <c r="GH144" s="591"/>
      <c r="GI144" s="178"/>
      <c r="GJ144" s="177">
        <v>160</v>
      </c>
      <c r="GK144" s="591"/>
      <c r="GL144" s="178"/>
      <c r="GM144" s="177">
        <v>160</v>
      </c>
      <c r="GN144" s="591"/>
      <c r="GO144" s="178"/>
      <c r="GP144" s="177">
        <v>160</v>
      </c>
      <c r="GQ144" s="591"/>
      <c r="GR144" s="178"/>
      <c r="GS144" s="177">
        <v>160</v>
      </c>
      <c r="GT144" s="591"/>
      <c r="GU144" s="178"/>
      <c r="GV144" s="177">
        <v>160</v>
      </c>
      <c r="GW144" s="591"/>
      <c r="GX144" s="178"/>
      <c r="GY144" s="177">
        <v>160</v>
      </c>
      <c r="GZ144" s="591"/>
      <c r="HA144" s="178"/>
      <c r="HB144" s="177">
        <v>160</v>
      </c>
      <c r="HC144" s="591"/>
      <c r="HD144" s="178"/>
      <c r="HE144" s="282">
        <f t="shared" si="95"/>
        <v>0</v>
      </c>
      <c r="HF144" s="283">
        <f t="shared" si="96"/>
        <v>0</v>
      </c>
      <c r="HG144" s="284">
        <f t="shared" si="145"/>
        <v>0</v>
      </c>
      <c r="HH144" s="285">
        <f t="shared" si="146"/>
        <v>0</v>
      </c>
      <c r="HI144" s="1"/>
      <c r="HJ144" s="1"/>
      <c r="HK144" s="177">
        <v>160</v>
      </c>
      <c r="HL144" s="591"/>
      <c r="HM144" s="178"/>
      <c r="HN144" s="177">
        <v>160</v>
      </c>
      <c r="HO144" s="591"/>
      <c r="HP144" s="178"/>
      <c r="HQ144" s="177">
        <v>160</v>
      </c>
      <c r="HR144" s="591"/>
      <c r="HS144" s="178"/>
      <c r="HT144" s="177">
        <v>160</v>
      </c>
      <c r="HU144" s="591"/>
      <c r="HV144" s="178"/>
      <c r="HW144" s="177">
        <v>160</v>
      </c>
      <c r="HX144" s="591"/>
      <c r="HY144" s="178"/>
      <c r="HZ144" s="177">
        <v>160</v>
      </c>
      <c r="IA144" s="591"/>
      <c r="IB144" s="178"/>
      <c r="IC144" s="177">
        <v>160</v>
      </c>
      <c r="ID144" s="591"/>
      <c r="IE144" s="178"/>
      <c r="IF144" s="177">
        <v>160</v>
      </c>
      <c r="IG144" s="591"/>
      <c r="IH144" s="178"/>
      <c r="II144" s="282">
        <f t="shared" si="99"/>
        <v>0</v>
      </c>
      <c r="IJ144" s="283">
        <f t="shared" si="100"/>
        <v>0</v>
      </c>
      <c r="IK144" s="284">
        <f t="shared" si="147"/>
        <v>0</v>
      </c>
      <c r="IL144" s="285">
        <f t="shared" si="148"/>
        <v>0</v>
      </c>
      <c r="IM144" s="1"/>
      <c r="IN144" s="1"/>
      <c r="IO144" s="177">
        <v>160</v>
      </c>
      <c r="IP144" s="591"/>
      <c r="IQ144" s="178"/>
      <c r="IR144" s="177">
        <v>160</v>
      </c>
      <c r="IS144" s="591"/>
      <c r="IT144" s="178"/>
      <c r="IU144" s="177">
        <v>160</v>
      </c>
      <c r="IV144" s="591"/>
      <c r="IW144" s="178"/>
      <c r="IX144" s="177">
        <v>160</v>
      </c>
      <c r="IY144" s="591"/>
      <c r="IZ144" s="178"/>
      <c r="JA144" s="177">
        <v>160</v>
      </c>
      <c r="JB144" s="591"/>
      <c r="JC144" s="178"/>
      <c r="JD144" s="177">
        <v>160</v>
      </c>
      <c r="JE144" s="591"/>
      <c r="JF144" s="178"/>
      <c r="JG144" s="177">
        <v>160</v>
      </c>
      <c r="JH144" s="591"/>
      <c r="JI144" s="178"/>
      <c r="JJ144" s="177">
        <v>160</v>
      </c>
      <c r="JK144" s="591"/>
      <c r="JL144" s="178"/>
      <c r="JM144" s="282">
        <f t="shared" si="103"/>
        <v>0</v>
      </c>
      <c r="JN144" s="283">
        <f t="shared" si="104"/>
        <v>0</v>
      </c>
      <c r="JO144" s="284">
        <f t="shared" si="149"/>
        <v>0</v>
      </c>
      <c r="JP144" s="285">
        <f t="shared" si="150"/>
        <v>0</v>
      </c>
      <c r="JQ144" s="1"/>
      <c r="JR144" s="1"/>
      <c r="JS144" s="177">
        <v>160</v>
      </c>
      <c r="JT144" s="591"/>
      <c r="JU144" s="178"/>
      <c r="JV144" s="177">
        <v>160</v>
      </c>
      <c r="JW144" s="591"/>
      <c r="JX144" s="178"/>
      <c r="JY144" s="177">
        <v>160</v>
      </c>
      <c r="JZ144" s="591"/>
      <c r="KA144" s="178"/>
      <c r="KB144" s="177">
        <v>160</v>
      </c>
      <c r="KC144" s="591"/>
      <c r="KD144" s="178"/>
      <c r="KE144" s="177">
        <v>160</v>
      </c>
      <c r="KF144" s="591"/>
      <c r="KG144" s="178"/>
      <c r="KH144" s="177">
        <v>160</v>
      </c>
      <c r="KI144" s="591"/>
      <c r="KJ144" s="178"/>
      <c r="KK144" s="177">
        <v>160</v>
      </c>
      <c r="KL144" s="591"/>
      <c r="KM144" s="178"/>
      <c r="KN144" s="177">
        <v>160</v>
      </c>
      <c r="KO144" s="591"/>
      <c r="KP144" s="178"/>
      <c r="KQ144" s="282">
        <f t="shared" si="107"/>
        <v>0</v>
      </c>
      <c r="KR144" s="283">
        <f t="shared" si="108"/>
        <v>0</v>
      </c>
      <c r="KS144" s="284">
        <f t="shared" si="151"/>
        <v>0</v>
      </c>
      <c r="KT144" s="285">
        <f t="shared" si="152"/>
        <v>0</v>
      </c>
      <c r="KU144" s="1"/>
      <c r="KV144" s="1"/>
      <c r="KW144" s="589" t="s">
        <v>300</v>
      </c>
      <c r="KX144" s="595">
        <v>160</v>
      </c>
      <c r="KY144" s="591"/>
      <c r="KZ144" s="178"/>
      <c r="LA144" s="282">
        <f t="shared" si="111"/>
        <v>0</v>
      </c>
      <c r="LB144" s="285">
        <f t="shared" si="117"/>
        <v>0</v>
      </c>
      <c r="LC144" s="284">
        <f t="shared" si="112"/>
        <v>0</v>
      </c>
      <c r="LD144" s="285">
        <f t="shared" si="118"/>
        <v>0</v>
      </c>
      <c r="LE144" s="592"/>
      <c r="LF144" s="1"/>
      <c r="LG144" s="1"/>
      <c r="LH144" s="278">
        <f t="shared" si="119"/>
        <v>0</v>
      </c>
      <c r="LI144" s="279">
        <f t="shared" si="120"/>
        <v>0</v>
      </c>
      <c r="LJ144" s="284">
        <f t="shared" si="121"/>
        <v>0</v>
      </c>
      <c r="LK144" s="285">
        <f t="shared" si="122"/>
        <v>0</v>
      </c>
      <c r="LL144" s="280">
        <f t="shared" si="123"/>
        <v>0</v>
      </c>
      <c r="LM144" s="281">
        <f t="shared" si="124"/>
        <v>0</v>
      </c>
      <c r="LN144" s="284">
        <f t="shared" si="125"/>
        <v>0</v>
      </c>
      <c r="LO144" s="283">
        <f t="shared" si="126"/>
        <v>0</v>
      </c>
      <c r="LP144" s="420">
        <f t="shared" si="113"/>
        <v>0</v>
      </c>
      <c r="LQ144" s="382">
        <f t="shared" si="114"/>
        <v>0</v>
      </c>
      <c r="LR144" s="423" t="s">
        <v>343</v>
      </c>
      <c r="LS144" s="387" t="s">
        <v>343</v>
      </c>
      <c r="LT144" s="420">
        <f t="shared" si="115"/>
        <v>0</v>
      </c>
      <c r="LU144" s="382">
        <f t="shared" si="116"/>
        <v>0</v>
      </c>
      <c r="LX144" s="1"/>
    </row>
    <row r="145" spans="2:336" s="26" customFormat="1" ht="16.5" customHeight="1" x14ac:dyDescent="0.25">
      <c r="B145" s="121" t="s">
        <v>353</v>
      </c>
      <c r="C145" s="1064"/>
      <c r="D145" s="1065"/>
      <c r="E145" s="327"/>
      <c r="F145" s="328"/>
      <c r="G145" s="329"/>
      <c r="H145" s="125"/>
      <c r="I145" s="115">
        <f>INT(ROUND(F145,2)*(IF(RIGHT(G145,1)="*",data!$J$3*H145+(IF(H145&gt;0, data!$K$3,0)),(IF(G145&gt;0,data!$J$3*RIGHT(G145,5)+data!$K$3,0)))))</f>
        <v>0</v>
      </c>
      <c r="J145" s="115">
        <f t="shared" si="132"/>
        <v>0</v>
      </c>
      <c r="K145" s="323"/>
      <c r="L145" s="322"/>
      <c r="M145" s="115">
        <f>INT(ROUND(F145,2)*(IF(J145&gt;0,(IF(K145="ano",data!$J$6,0)),0)))</f>
        <v>0</v>
      </c>
      <c r="N145" s="117">
        <f t="shared" si="129"/>
        <v>0</v>
      </c>
      <c r="O145" s="126">
        <f t="shared" si="130"/>
        <v>0</v>
      </c>
      <c r="Q145" s="119" t="str">
        <f t="shared" si="127"/>
        <v/>
      </c>
      <c r="R145" s="120" t="s">
        <v>343</v>
      </c>
      <c r="S145" s="391" t="str">
        <f t="shared" si="128"/>
        <v/>
      </c>
      <c r="T145" s="26">
        <f t="shared" si="131"/>
        <v>0</v>
      </c>
      <c r="U145" s="26">
        <f t="shared" si="133"/>
        <v>0</v>
      </c>
      <c r="V145" s="26">
        <f>IF(OR(G145=data!$I$18,G145=data!$I$19,G145=data!$I$20,G145=data!$I$21,G145=data!$I$22,G145=data!$I$23,G145=data!$I$24,G145=data!$I$25,G145=data!$I$26,G145=data!$I$27,G145=data!$I$28,G145=data!$I$29,G145=data!$I$30,G145=data!$I$31,G145=data!$I$32,G145=data!$I$33,G145=data!$I$34,G145=data!$I$35,G145=data!$I$36,G145=data!$I$37,G145=data!$I$38,G145=data!$I$39,G145=data!$I$40,G145=data!$I$41,G145=data!$I$42,G145=data!$I$43,G145=data!$I$44),1,0)</f>
        <v>0</v>
      </c>
      <c r="X145" s="179" t="s">
        <v>300</v>
      </c>
      <c r="Y145" s="10"/>
      <c r="Z145" s="10"/>
      <c r="AA145" s="171">
        <v>160</v>
      </c>
      <c r="AB145" s="336"/>
      <c r="AC145" s="227"/>
      <c r="AD145" s="171">
        <v>160</v>
      </c>
      <c r="AE145" s="336"/>
      <c r="AF145" s="227"/>
      <c r="AG145" s="171">
        <v>160</v>
      </c>
      <c r="AH145" s="336"/>
      <c r="AI145" s="227"/>
      <c r="AJ145" s="171">
        <v>160</v>
      </c>
      <c r="AK145" s="336"/>
      <c r="AL145" s="227"/>
      <c r="AM145" s="171">
        <v>160</v>
      </c>
      <c r="AN145" s="336"/>
      <c r="AO145" s="227"/>
      <c r="AP145" s="171">
        <v>160</v>
      </c>
      <c r="AQ145" s="336"/>
      <c r="AR145" s="227"/>
      <c r="AS145" s="171">
        <v>160</v>
      </c>
      <c r="AT145" s="336"/>
      <c r="AU145" s="227"/>
      <c r="AV145" s="171">
        <v>160</v>
      </c>
      <c r="AW145" s="336"/>
      <c r="AX145" s="227"/>
      <c r="AY145" s="171">
        <v>160</v>
      </c>
      <c r="AZ145" s="336"/>
      <c r="BA145" s="227"/>
      <c r="BB145" s="171">
        <v>160</v>
      </c>
      <c r="BC145" s="336"/>
      <c r="BD145" s="227"/>
      <c r="BE145" s="171">
        <v>160</v>
      </c>
      <c r="BF145" s="336"/>
      <c r="BG145" s="227"/>
      <c r="BH145" s="171">
        <v>160</v>
      </c>
      <c r="BI145" s="336"/>
      <c r="BJ145" s="227"/>
      <c r="BK145" s="374">
        <f t="shared" si="134"/>
        <v>0</v>
      </c>
      <c r="BL145" s="285">
        <f t="shared" si="76"/>
        <v>0</v>
      </c>
      <c r="BM145" s="284">
        <f t="shared" si="135"/>
        <v>0</v>
      </c>
      <c r="BN145" s="285">
        <f t="shared" si="136"/>
        <v>0</v>
      </c>
      <c r="BO145" s="1"/>
      <c r="BP145" s="1"/>
      <c r="BQ145" s="167">
        <v>160</v>
      </c>
      <c r="BR145" s="335"/>
      <c r="BS145" s="180"/>
      <c r="BT145" s="167">
        <v>160</v>
      </c>
      <c r="BU145" s="335"/>
      <c r="BV145" s="180"/>
      <c r="BW145" s="167">
        <v>160</v>
      </c>
      <c r="BX145" s="335"/>
      <c r="BY145" s="180"/>
      <c r="BZ145" s="167">
        <v>160</v>
      </c>
      <c r="CA145" s="335"/>
      <c r="CB145" s="180"/>
      <c r="CC145" s="167">
        <v>160</v>
      </c>
      <c r="CD145" s="335"/>
      <c r="CE145" s="180"/>
      <c r="CF145" s="167">
        <v>160</v>
      </c>
      <c r="CG145" s="335"/>
      <c r="CH145" s="180"/>
      <c r="CI145" s="167">
        <v>160</v>
      </c>
      <c r="CJ145" s="335"/>
      <c r="CK145" s="180"/>
      <c r="CL145" s="167">
        <v>160</v>
      </c>
      <c r="CM145" s="335"/>
      <c r="CN145" s="180"/>
      <c r="CO145" s="282">
        <f t="shared" si="79"/>
        <v>0</v>
      </c>
      <c r="CP145" s="283">
        <f t="shared" si="80"/>
        <v>0</v>
      </c>
      <c r="CQ145" s="284">
        <f t="shared" si="137"/>
        <v>0</v>
      </c>
      <c r="CR145" s="285">
        <f t="shared" si="138"/>
        <v>0</v>
      </c>
      <c r="CS145" s="1"/>
      <c r="CT145" s="1"/>
      <c r="CU145" s="167">
        <v>160</v>
      </c>
      <c r="CV145" s="335"/>
      <c r="CW145" s="180"/>
      <c r="CX145" s="167">
        <v>160</v>
      </c>
      <c r="CY145" s="335"/>
      <c r="CZ145" s="180"/>
      <c r="DA145" s="167">
        <v>160</v>
      </c>
      <c r="DB145" s="335"/>
      <c r="DC145" s="180"/>
      <c r="DD145" s="167">
        <v>160</v>
      </c>
      <c r="DE145" s="335"/>
      <c r="DF145" s="180"/>
      <c r="DG145" s="167">
        <v>160</v>
      </c>
      <c r="DH145" s="335"/>
      <c r="DI145" s="180"/>
      <c r="DJ145" s="167">
        <v>160</v>
      </c>
      <c r="DK145" s="335"/>
      <c r="DL145" s="180"/>
      <c r="DM145" s="167">
        <v>160</v>
      </c>
      <c r="DN145" s="335"/>
      <c r="DO145" s="180"/>
      <c r="DP145" s="167">
        <v>160</v>
      </c>
      <c r="DQ145" s="335"/>
      <c r="DR145" s="180"/>
      <c r="DS145" s="282">
        <f t="shared" si="83"/>
        <v>0</v>
      </c>
      <c r="DT145" s="283">
        <f t="shared" si="84"/>
        <v>0</v>
      </c>
      <c r="DU145" s="284">
        <f t="shared" si="139"/>
        <v>0</v>
      </c>
      <c r="DV145" s="285">
        <f t="shared" si="140"/>
        <v>0</v>
      </c>
      <c r="DW145" s="1"/>
      <c r="DX145" s="1"/>
      <c r="DY145" s="167">
        <v>160</v>
      </c>
      <c r="DZ145" s="335"/>
      <c r="EA145" s="180"/>
      <c r="EB145" s="167">
        <v>160</v>
      </c>
      <c r="EC145" s="335"/>
      <c r="ED145" s="180"/>
      <c r="EE145" s="167">
        <v>160</v>
      </c>
      <c r="EF145" s="335"/>
      <c r="EG145" s="180"/>
      <c r="EH145" s="167">
        <v>160</v>
      </c>
      <c r="EI145" s="335"/>
      <c r="EJ145" s="180"/>
      <c r="EK145" s="167">
        <v>160</v>
      </c>
      <c r="EL145" s="335"/>
      <c r="EM145" s="180"/>
      <c r="EN145" s="167">
        <v>160</v>
      </c>
      <c r="EO145" s="335"/>
      <c r="EP145" s="180"/>
      <c r="EQ145" s="167">
        <v>160</v>
      </c>
      <c r="ER145" s="335"/>
      <c r="ES145" s="180"/>
      <c r="ET145" s="167">
        <v>160</v>
      </c>
      <c r="EU145" s="335"/>
      <c r="EV145" s="180"/>
      <c r="EW145" s="282">
        <f t="shared" si="87"/>
        <v>0</v>
      </c>
      <c r="EX145" s="283">
        <f t="shared" si="88"/>
        <v>0</v>
      </c>
      <c r="EY145" s="284">
        <f t="shared" si="141"/>
        <v>0</v>
      </c>
      <c r="EZ145" s="285">
        <f t="shared" si="142"/>
        <v>0</v>
      </c>
      <c r="FA145" s="1"/>
      <c r="FB145" s="1"/>
      <c r="FC145" s="167">
        <v>160</v>
      </c>
      <c r="FD145" s="335"/>
      <c r="FE145" s="180"/>
      <c r="FF145" s="167">
        <v>160</v>
      </c>
      <c r="FG145" s="335"/>
      <c r="FH145" s="180"/>
      <c r="FI145" s="167">
        <v>160</v>
      </c>
      <c r="FJ145" s="335"/>
      <c r="FK145" s="180"/>
      <c r="FL145" s="167">
        <v>160</v>
      </c>
      <c r="FM145" s="335"/>
      <c r="FN145" s="180"/>
      <c r="FO145" s="167">
        <v>160</v>
      </c>
      <c r="FP145" s="335"/>
      <c r="FQ145" s="180"/>
      <c r="FR145" s="167">
        <v>160</v>
      </c>
      <c r="FS145" s="335"/>
      <c r="FT145" s="180"/>
      <c r="FU145" s="167">
        <v>160</v>
      </c>
      <c r="FV145" s="335"/>
      <c r="FW145" s="180"/>
      <c r="FX145" s="167">
        <v>160</v>
      </c>
      <c r="FY145" s="335"/>
      <c r="FZ145" s="180"/>
      <c r="GA145" s="282">
        <f t="shared" si="91"/>
        <v>0</v>
      </c>
      <c r="GB145" s="283">
        <f t="shared" si="92"/>
        <v>0</v>
      </c>
      <c r="GC145" s="284">
        <f t="shared" si="143"/>
        <v>0</v>
      </c>
      <c r="GD145" s="285">
        <f t="shared" si="144"/>
        <v>0</v>
      </c>
      <c r="GE145" s="1"/>
      <c r="GF145" s="1"/>
      <c r="GG145" s="167">
        <v>160</v>
      </c>
      <c r="GH145" s="335"/>
      <c r="GI145" s="180"/>
      <c r="GJ145" s="167">
        <v>160</v>
      </c>
      <c r="GK145" s="335"/>
      <c r="GL145" s="180"/>
      <c r="GM145" s="167">
        <v>160</v>
      </c>
      <c r="GN145" s="335"/>
      <c r="GO145" s="180"/>
      <c r="GP145" s="167">
        <v>160</v>
      </c>
      <c r="GQ145" s="335"/>
      <c r="GR145" s="180"/>
      <c r="GS145" s="167">
        <v>160</v>
      </c>
      <c r="GT145" s="335"/>
      <c r="GU145" s="180"/>
      <c r="GV145" s="167">
        <v>160</v>
      </c>
      <c r="GW145" s="335"/>
      <c r="GX145" s="180"/>
      <c r="GY145" s="167">
        <v>160</v>
      </c>
      <c r="GZ145" s="335"/>
      <c r="HA145" s="180"/>
      <c r="HB145" s="167">
        <v>160</v>
      </c>
      <c r="HC145" s="335"/>
      <c r="HD145" s="180"/>
      <c r="HE145" s="282">
        <f t="shared" si="95"/>
        <v>0</v>
      </c>
      <c r="HF145" s="283">
        <f t="shared" si="96"/>
        <v>0</v>
      </c>
      <c r="HG145" s="284">
        <f t="shared" si="145"/>
        <v>0</v>
      </c>
      <c r="HH145" s="285">
        <f t="shared" si="146"/>
        <v>0</v>
      </c>
      <c r="HI145" s="1"/>
      <c r="HJ145" s="1"/>
      <c r="HK145" s="167">
        <v>160</v>
      </c>
      <c r="HL145" s="335"/>
      <c r="HM145" s="180"/>
      <c r="HN145" s="167">
        <v>160</v>
      </c>
      <c r="HO145" s="335"/>
      <c r="HP145" s="180"/>
      <c r="HQ145" s="167">
        <v>160</v>
      </c>
      <c r="HR145" s="335"/>
      <c r="HS145" s="180"/>
      <c r="HT145" s="167">
        <v>160</v>
      </c>
      <c r="HU145" s="335"/>
      <c r="HV145" s="180"/>
      <c r="HW145" s="167">
        <v>160</v>
      </c>
      <c r="HX145" s="335"/>
      <c r="HY145" s="180"/>
      <c r="HZ145" s="167">
        <v>160</v>
      </c>
      <c r="IA145" s="335"/>
      <c r="IB145" s="180"/>
      <c r="IC145" s="167">
        <v>160</v>
      </c>
      <c r="ID145" s="335"/>
      <c r="IE145" s="180"/>
      <c r="IF145" s="167">
        <v>160</v>
      </c>
      <c r="IG145" s="335"/>
      <c r="IH145" s="180"/>
      <c r="II145" s="282">
        <f t="shared" si="99"/>
        <v>0</v>
      </c>
      <c r="IJ145" s="283">
        <f t="shared" si="100"/>
        <v>0</v>
      </c>
      <c r="IK145" s="284">
        <f t="shared" si="147"/>
        <v>0</v>
      </c>
      <c r="IL145" s="285">
        <f t="shared" si="148"/>
        <v>0</v>
      </c>
      <c r="IM145" s="1"/>
      <c r="IN145" s="1"/>
      <c r="IO145" s="167">
        <v>160</v>
      </c>
      <c r="IP145" s="335"/>
      <c r="IQ145" s="180"/>
      <c r="IR145" s="167">
        <v>160</v>
      </c>
      <c r="IS145" s="335"/>
      <c r="IT145" s="180"/>
      <c r="IU145" s="167">
        <v>160</v>
      </c>
      <c r="IV145" s="335"/>
      <c r="IW145" s="180"/>
      <c r="IX145" s="167">
        <v>160</v>
      </c>
      <c r="IY145" s="335"/>
      <c r="IZ145" s="180"/>
      <c r="JA145" s="167">
        <v>160</v>
      </c>
      <c r="JB145" s="335"/>
      <c r="JC145" s="180"/>
      <c r="JD145" s="167">
        <v>160</v>
      </c>
      <c r="JE145" s="335"/>
      <c r="JF145" s="180"/>
      <c r="JG145" s="167">
        <v>160</v>
      </c>
      <c r="JH145" s="335"/>
      <c r="JI145" s="180"/>
      <c r="JJ145" s="167">
        <v>160</v>
      </c>
      <c r="JK145" s="335"/>
      <c r="JL145" s="180"/>
      <c r="JM145" s="282">
        <f t="shared" si="103"/>
        <v>0</v>
      </c>
      <c r="JN145" s="283">
        <f t="shared" si="104"/>
        <v>0</v>
      </c>
      <c r="JO145" s="284">
        <f t="shared" si="149"/>
        <v>0</v>
      </c>
      <c r="JP145" s="285">
        <f t="shared" si="150"/>
        <v>0</v>
      </c>
      <c r="JQ145" s="1"/>
      <c r="JR145" s="1"/>
      <c r="JS145" s="167">
        <v>160</v>
      </c>
      <c r="JT145" s="335"/>
      <c r="JU145" s="180"/>
      <c r="JV145" s="167">
        <v>160</v>
      </c>
      <c r="JW145" s="335"/>
      <c r="JX145" s="180"/>
      <c r="JY145" s="167">
        <v>160</v>
      </c>
      <c r="JZ145" s="335"/>
      <c r="KA145" s="180"/>
      <c r="KB145" s="167">
        <v>160</v>
      </c>
      <c r="KC145" s="335"/>
      <c r="KD145" s="180"/>
      <c r="KE145" s="167">
        <v>160</v>
      </c>
      <c r="KF145" s="335"/>
      <c r="KG145" s="180"/>
      <c r="KH145" s="167">
        <v>160</v>
      </c>
      <c r="KI145" s="335"/>
      <c r="KJ145" s="180"/>
      <c r="KK145" s="167">
        <v>160</v>
      </c>
      <c r="KL145" s="335"/>
      <c r="KM145" s="180"/>
      <c r="KN145" s="167">
        <v>160</v>
      </c>
      <c r="KO145" s="335"/>
      <c r="KP145" s="180"/>
      <c r="KQ145" s="282">
        <f t="shared" si="107"/>
        <v>0</v>
      </c>
      <c r="KR145" s="283">
        <f t="shared" si="108"/>
        <v>0</v>
      </c>
      <c r="KS145" s="284">
        <f t="shared" si="151"/>
        <v>0</v>
      </c>
      <c r="KT145" s="285">
        <f t="shared" si="152"/>
        <v>0</v>
      </c>
      <c r="KU145" s="1"/>
      <c r="KV145" s="1"/>
      <c r="KW145" s="287" t="s">
        <v>300</v>
      </c>
      <c r="KX145" s="365">
        <v>160</v>
      </c>
      <c r="KY145" s="335"/>
      <c r="KZ145" s="180"/>
      <c r="LA145" s="282">
        <f t="shared" si="111"/>
        <v>0</v>
      </c>
      <c r="LB145" s="285">
        <f t="shared" si="117"/>
        <v>0</v>
      </c>
      <c r="LC145" s="284">
        <f t="shared" si="112"/>
        <v>0</v>
      </c>
      <c r="LD145" s="285">
        <f t="shared" si="118"/>
        <v>0</v>
      </c>
      <c r="LE145" s="297"/>
      <c r="LF145" s="1"/>
      <c r="LG145" s="1"/>
      <c r="LH145" s="278">
        <f t="shared" si="119"/>
        <v>0</v>
      </c>
      <c r="LI145" s="279">
        <f t="shared" si="120"/>
        <v>0</v>
      </c>
      <c r="LJ145" s="284">
        <f t="shared" si="121"/>
        <v>0</v>
      </c>
      <c r="LK145" s="285">
        <f t="shared" si="122"/>
        <v>0</v>
      </c>
      <c r="LL145" s="280">
        <f t="shared" si="123"/>
        <v>0</v>
      </c>
      <c r="LM145" s="281">
        <f t="shared" si="124"/>
        <v>0</v>
      </c>
      <c r="LN145" s="284">
        <f t="shared" si="125"/>
        <v>0</v>
      </c>
      <c r="LO145" s="283">
        <f t="shared" si="126"/>
        <v>0</v>
      </c>
      <c r="LP145" s="420">
        <f t="shared" si="113"/>
        <v>0</v>
      </c>
      <c r="LQ145" s="382">
        <f t="shared" si="114"/>
        <v>0</v>
      </c>
      <c r="LR145" s="423" t="s">
        <v>343</v>
      </c>
      <c r="LS145" s="387" t="s">
        <v>343</v>
      </c>
      <c r="LT145" s="420">
        <f t="shared" si="115"/>
        <v>0</v>
      </c>
      <c r="LU145" s="382">
        <f t="shared" si="116"/>
        <v>0</v>
      </c>
      <c r="LX145" s="1"/>
    </row>
    <row r="146" spans="2:336" s="26" customFormat="1" ht="15" hidden="1" customHeight="1" x14ac:dyDescent="0.25">
      <c r="B146" s="121"/>
      <c r="C146" s="1062"/>
      <c r="D146" s="1063"/>
      <c r="E146" s="610"/>
      <c r="F146" s="611"/>
      <c r="G146" s="612"/>
      <c r="H146" s="122"/>
      <c r="I146" s="115">
        <f>INT(ROUND(F146,2)*(IF(RIGHT(G146,1)="*",data!$J$3*H146+(IF(H146&gt;0, data!$K$3,0)),(IF(G146&gt;0,data!$J$3*RIGHT(G146,5)+data!$K$3,0)))))</f>
        <v>0</v>
      </c>
      <c r="J146" s="115">
        <f t="shared" si="132"/>
        <v>0</v>
      </c>
      <c r="K146" s="554"/>
      <c r="L146" s="553"/>
      <c r="M146" s="115">
        <f>INT(ROUND(F146,2)*(IF(J146&gt;0,(IF(K146="ano",data!$J$6,0)),0)))</f>
        <v>0</v>
      </c>
      <c r="N146" s="117">
        <f t="shared" si="129"/>
        <v>0</v>
      </c>
      <c r="O146" s="126">
        <f t="shared" si="130"/>
        <v>0</v>
      </c>
      <c r="Q146" s="119" t="str">
        <f t="shared" si="127"/>
        <v/>
      </c>
      <c r="R146" s="120" t="s">
        <v>343</v>
      </c>
      <c r="S146" s="391" t="str">
        <f t="shared" si="128"/>
        <v/>
      </c>
      <c r="T146" s="26">
        <f t="shared" si="131"/>
        <v>0</v>
      </c>
      <c r="U146" s="26">
        <f t="shared" si="133"/>
        <v>0</v>
      </c>
      <c r="V146" s="26">
        <f>IF(OR(G146=data!$I$18,G146=data!$I$19,G146=data!$I$20,G146=data!$I$21,G146=data!$I$22,G146=data!$I$23,G146=data!$I$24,G146=data!$I$25,G146=data!$I$26,G146=data!$I$27,G146=data!$I$28,G146=data!$I$29,G146=data!$I$30,G146=data!$I$31,G146=data!$I$32,G146=data!$I$33,G146=data!$I$34,G146=data!$I$35,G146=data!$I$36,G146=data!$I$37,G146=data!$I$38,G146=data!$I$39,G146=data!$I$40,G146=data!$I$41,G146=data!$I$42,G146=data!$I$43,G146=data!$I$44),1,0)</f>
        <v>0</v>
      </c>
      <c r="X146" s="176" t="s">
        <v>300</v>
      </c>
      <c r="Y146" s="10"/>
      <c r="Z146" s="10"/>
      <c r="AA146" s="578">
        <v>160</v>
      </c>
      <c r="AB146" s="579"/>
      <c r="AC146" s="580"/>
      <c r="AD146" s="578">
        <v>160</v>
      </c>
      <c r="AE146" s="579"/>
      <c r="AF146" s="580"/>
      <c r="AG146" s="578">
        <v>160</v>
      </c>
      <c r="AH146" s="579"/>
      <c r="AI146" s="580"/>
      <c r="AJ146" s="578">
        <v>160</v>
      </c>
      <c r="AK146" s="579"/>
      <c r="AL146" s="580"/>
      <c r="AM146" s="578">
        <v>160</v>
      </c>
      <c r="AN146" s="579"/>
      <c r="AO146" s="580"/>
      <c r="AP146" s="578">
        <v>160</v>
      </c>
      <c r="AQ146" s="579"/>
      <c r="AR146" s="580"/>
      <c r="AS146" s="578">
        <v>160</v>
      </c>
      <c r="AT146" s="579"/>
      <c r="AU146" s="580"/>
      <c r="AV146" s="578">
        <v>160</v>
      </c>
      <c r="AW146" s="579"/>
      <c r="AX146" s="580"/>
      <c r="AY146" s="578">
        <v>160</v>
      </c>
      <c r="AZ146" s="579"/>
      <c r="BA146" s="580"/>
      <c r="BB146" s="578">
        <v>160</v>
      </c>
      <c r="BC146" s="579"/>
      <c r="BD146" s="580"/>
      <c r="BE146" s="578">
        <v>160</v>
      </c>
      <c r="BF146" s="579"/>
      <c r="BG146" s="580"/>
      <c r="BH146" s="578">
        <v>160</v>
      </c>
      <c r="BI146" s="579"/>
      <c r="BJ146" s="580"/>
      <c r="BK146" s="374">
        <f t="shared" si="134"/>
        <v>0</v>
      </c>
      <c r="BL146" s="285">
        <f t="shared" si="76"/>
        <v>0</v>
      </c>
      <c r="BM146" s="284">
        <f t="shared" si="135"/>
        <v>0</v>
      </c>
      <c r="BN146" s="285">
        <f t="shared" si="136"/>
        <v>0</v>
      </c>
      <c r="BO146" s="1"/>
      <c r="BP146" s="1"/>
      <c r="BQ146" s="177">
        <v>160</v>
      </c>
      <c r="BR146" s="591"/>
      <c r="BS146" s="178"/>
      <c r="BT146" s="177">
        <v>160</v>
      </c>
      <c r="BU146" s="591"/>
      <c r="BV146" s="178"/>
      <c r="BW146" s="177">
        <v>160</v>
      </c>
      <c r="BX146" s="591"/>
      <c r="BY146" s="178"/>
      <c r="BZ146" s="177">
        <v>160</v>
      </c>
      <c r="CA146" s="591"/>
      <c r="CB146" s="178"/>
      <c r="CC146" s="177">
        <v>160</v>
      </c>
      <c r="CD146" s="591"/>
      <c r="CE146" s="178"/>
      <c r="CF146" s="177">
        <v>160</v>
      </c>
      <c r="CG146" s="591"/>
      <c r="CH146" s="178"/>
      <c r="CI146" s="177">
        <v>160</v>
      </c>
      <c r="CJ146" s="591"/>
      <c r="CK146" s="178"/>
      <c r="CL146" s="177">
        <v>160</v>
      </c>
      <c r="CM146" s="591"/>
      <c r="CN146" s="178"/>
      <c r="CO146" s="282">
        <f t="shared" si="79"/>
        <v>0</v>
      </c>
      <c r="CP146" s="283">
        <f t="shared" si="80"/>
        <v>0</v>
      </c>
      <c r="CQ146" s="284">
        <f t="shared" si="137"/>
        <v>0</v>
      </c>
      <c r="CR146" s="285">
        <f t="shared" si="138"/>
        <v>0</v>
      </c>
      <c r="CS146" s="1"/>
      <c r="CT146" s="1"/>
      <c r="CU146" s="177">
        <v>160</v>
      </c>
      <c r="CV146" s="591"/>
      <c r="CW146" s="178"/>
      <c r="CX146" s="177">
        <v>160</v>
      </c>
      <c r="CY146" s="591"/>
      <c r="CZ146" s="178"/>
      <c r="DA146" s="177">
        <v>160</v>
      </c>
      <c r="DB146" s="591"/>
      <c r="DC146" s="178"/>
      <c r="DD146" s="177">
        <v>160</v>
      </c>
      <c r="DE146" s="591"/>
      <c r="DF146" s="178"/>
      <c r="DG146" s="177">
        <v>160</v>
      </c>
      <c r="DH146" s="591"/>
      <c r="DI146" s="178"/>
      <c r="DJ146" s="177">
        <v>160</v>
      </c>
      <c r="DK146" s="591"/>
      <c r="DL146" s="178"/>
      <c r="DM146" s="177">
        <v>160</v>
      </c>
      <c r="DN146" s="591"/>
      <c r="DO146" s="178"/>
      <c r="DP146" s="177">
        <v>160</v>
      </c>
      <c r="DQ146" s="591"/>
      <c r="DR146" s="178"/>
      <c r="DS146" s="282">
        <f t="shared" si="83"/>
        <v>0</v>
      </c>
      <c r="DT146" s="283">
        <f t="shared" si="84"/>
        <v>0</v>
      </c>
      <c r="DU146" s="284">
        <f t="shared" si="139"/>
        <v>0</v>
      </c>
      <c r="DV146" s="285">
        <f t="shared" si="140"/>
        <v>0</v>
      </c>
      <c r="DW146" s="1"/>
      <c r="DX146" s="1"/>
      <c r="DY146" s="177">
        <v>160</v>
      </c>
      <c r="DZ146" s="591"/>
      <c r="EA146" s="178"/>
      <c r="EB146" s="177">
        <v>160</v>
      </c>
      <c r="EC146" s="591"/>
      <c r="ED146" s="178"/>
      <c r="EE146" s="177">
        <v>160</v>
      </c>
      <c r="EF146" s="591"/>
      <c r="EG146" s="178"/>
      <c r="EH146" s="177">
        <v>160</v>
      </c>
      <c r="EI146" s="591"/>
      <c r="EJ146" s="178"/>
      <c r="EK146" s="177">
        <v>160</v>
      </c>
      <c r="EL146" s="591"/>
      <c r="EM146" s="178"/>
      <c r="EN146" s="177">
        <v>160</v>
      </c>
      <c r="EO146" s="591"/>
      <c r="EP146" s="178"/>
      <c r="EQ146" s="177">
        <v>160</v>
      </c>
      <c r="ER146" s="591"/>
      <c r="ES146" s="178"/>
      <c r="ET146" s="177">
        <v>160</v>
      </c>
      <c r="EU146" s="591"/>
      <c r="EV146" s="178"/>
      <c r="EW146" s="282">
        <f t="shared" si="87"/>
        <v>0</v>
      </c>
      <c r="EX146" s="283">
        <f t="shared" si="88"/>
        <v>0</v>
      </c>
      <c r="EY146" s="284">
        <f t="shared" si="141"/>
        <v>0</v>
      </c>
      <c r="EZ146" s="285">
        <f t="shared" si="142"/>
        <v>0</v>
      </c>
      <c r="FA146" s="1"/>
      <c r="FB146" s="1"/>
      <c r="FC146" s="177">
        <v>160</v>
      </c>
      <c r="FD146" s="591"/>
      <c r="FE146" s="178"/>
      <c r="FF146" s="177">
        <v>160</v>
      </c>
      <c r="FG146" s="591"/>
      <c r="FH146" s="178"/>
      <c r="FI146" s="177">
        <v>160</v>
      </c>
      <c r="FJ146" s="591"/>
      <c r="FK146" s="178"/>
      <c r="FL146" s="177">
        <v>160</v>
      </c>
      <c r="FM146" s="591"/>
      <c r="FN146" s="178"/>
      <c r="FO146" s="177">
        <v>160</v>
      </c>
      <c r="FP146" s="591"/>
      <c r="FQ146" s="178"/>
      <c r="FR146" s="177">
        <v>160</v>
      </c>
      <c r="FS146" s="591"/>
      <c r="FT146" s="178"/>
      <c r="FU146" s="177">
        <v>160</v>
      </c>
      <c r="FV146" s="591"/>
      <c r="FW146" s="178"/>
      <c r="FX146" s="177">
        <v>160</v>
      </c>
      <c r="FY146" s="591"/>
      <c r="FZ146" s="178"/>
      <c r="GA146" s="282">
        <f t="shared" si="91"/>
        <v>0</v>
      </c>
      <c r="GB146" s="283">
        <f t="shared" si="92"/>
        <v>0</v>
      </c>
      <c r="GC146" s="284">
        <f t="shared" si="143"/>
        <v>0</v>
      </c>
      <c r="GD146" s="285">
        <f t="shared" si="144"/>
        <v>0</v>
      </c>
      <c r="GE146" s="1"/>
      <c r="GF146" s="1"/>
      <c r="GG146" s="177">
        <v>160</v>
      </c>
      <c r="GH146" s="591"/>
      <c r="GI146" s="178"/>
      <c r="GJ146" s="177">
        <v>160</v>
      </c>
      <c r="GK146" s="591"/>
      <c r="GL146" s="178"/>
      <c r="GM146" s="177">
        <v>160</v>
      </c>
      <c r="GN146" s="591"/>
      <c r="GO146" s="178"/>
      <c r="GP146" s="177">
        <v>160</v>
      </c>
      <c r="GQ146" s="591"/>
      <c r="GR146" s="178"/>
      <c r="GS146" s="177">
        <v>160</v>
      </c>
      <c r="GT146" s="591"/>
      <c r="GU146" s="178"/>
      <c r="GV146" s="177">
        <v>160</v>
      </c>
      <c r="GW146" s="591"/>
      <c r="GX146" s="178"/>
      <c r="GY146" s="177">
        <v>160</v>
      </c>
      <c r="GZ146" s="591"/>
      <c r="HA146" s="178"/>
      <c r="HB146" s="177">
        <v>160</v>
      </c>
      <c r="HC146" s="591"/>
      <c r="HD146" s="178"/>
      <c r="HE146" s="282">
        <f t="shared" si="95"/>
        <v>0</v>
      </c>
      <c r="HF146" s="283">
        <f t="shared" si="96"/>
        <v>0</v>
      </c>
      <c r="HG146" s="284">
        <f t="shared" si="145"/>
        <v>0</v>
      </c>
      <c r="HH146" s="285">
        <f t="shared" si="146"/>
        <v>0</v>
      </c>
      <c r="HI146" s="1"/>
      <c r="HJ146" s="1"/>
      <c r="HK146" s="177">
        <v>160</v>
      </c>
      <c r="HL146" s="591"/>
      <c r="HM146" s="178"/>
      <c r="HN146" s="177">
        <v>160</v>
      </c>
      <c r="HO146" s="591"/>
      <c r="HP146" s="178"/>
      <c r="HQ146" s="177">
        <v>160</v>
      </c>
      <c r="HR146" s="591"/>
      <c r="HS146" s="178"/>
      <c r="HT146" s="177">
        <v>160</v>
      </c>
      <c r="HU146" s="591"/>
      <c r="HV146" s="178"/>
      <c r="HW146" s="177">
        <v>160</v>
      </c>
      <c r="HX146" s="591"/>
      <c r="HY146" s="178"/>
      <c r="HZ146" s="177">
        <v>160</v>
      </c>
      <c r="IA146" s="591"/>
      <c r="IB146" s="178"/>
      <c r="IC146" s="177">
        <v>160</v>
      </c>
      <c r="ID146" s="591"/>
      <c r="IE146" s="178"/>
      <c r="IF146" s="177">
        <v>160</v>
      </c>
      <c r="IG146" s="591"/>
      <c r="IH146" s="178"/>
      <c r="II146" s="282">
        <f t="shared" si="99"/>
        <v>0</v>
      </c>
      <c r="IJ146" s="283">
        <f t="shared" si="100"/>
        <v>0</v>
      </c>
      <c r="IK146" s="284">
        <f t="shared" si="147"/>
        <v>0</v>
      </c>
      <c r="IL146" s="285">
        <f t="shared" si="148"/>
        <v>0</v>
      </c>
      <c r="IM146" s="1"/>
      <c r="IN146" s="1"/>
      <c r="IO146" s="177">
        <v>160</v>
      </c>
      <c r="IP146" s="591"/>
      <c r="IQ146" s="178"/>
      <c r="IR146" s="177">
        <v>160</v>
      </c>
      <c r="IS146" s="591"/>
      <c r="IT146" s="178"/>
      <c r="IU146" s="177">
        <v>160</v>
      </c>
      <c r="IV146" s="591"/>
      <c r="IW146" s="178"/>
      <c r="IX146" s="177">
        <v>160</v>
      </c>
      <c r="IY146" s="591"/>
      <c r="IZ146" s="178"/>
      <c r="JA146" s="177">
        <v>160</v>
      </c>
      <c r="JB146" s="591"/>
      <c r="JC146" s="178"/>
      <c r="JD146" s="177">
        <v>160</v>
      </c>
      <c r="JE146" s="591"/>
      <c r="JF146" s="178"/>
      <c r="JG146" s="177">
        <v>160</v>
      </c>
      <c r="JH146" s="591"/>
      <c r="JI146" s="178"/>
      <c r="JJ146" s="177">
        <v>160</v>
      </c>
      <c r="JK146" s="591"/>
      <c r="JL146" s="178"/>
      <c r="JM146" s="282">
        <f t="shared" si="103"/>
        <v>0</v>
      </c>
      <c r="JN146" s="283">
        <f t="shared" si="104"/>
        <v>0</v>
      </c>
      <c r="JO146" s="284">
        <f t="shared" si="149"/>
        <v>0</v>
      </c>
      <c r="JP146" s="285">
        <f t="shared" si="150"/>
        <v>0</v>
      </c>
      <c r="JQ146" s="1"/>
      <c r="JR146" s="1"/>
      <c r="JS146" s="177">
        <v>160</v>
      </c>
      <c r="JT146" s="591"/>
      <c r="JU146" s="178"/>
      <c r="JV146" s="177">
        <v>160</v>
      </c>
      <c r="JW146" s="591"/>
      <c r="JX146" s="178"/>
      <c r="JY146" s="177">
        <v>160</v>
      </c>
      <c r="JZ146" s="591"/>
      <c r="KA146" s="178"/>
      <c r="KB146" s="177">
        <v>160</v>
      </c>
      <c r="KC146" s="591"/>
      <c r="KD146" s="178"/>
      <c r="KE146" s="177">
        <v>160</v>
      </c>
      <c r="KF146" s="591"/>
      <c r="KG146" s="178"/>
      <c r="KH146" s="177">
        <v>160</v>
      </c>
      <c r="KI146" s="591"/>
      <c r="KJ146" s="178"/>
      <c r="KK146" s="177">
        <v>160</v>
      </c>
      <c r="KL146" s="591"/>
      <c r="KM146" s="178"/>
      <c r="KN146" s="177">
        <v>160</v>
      </c>
      <c r="KO146" s="591"/>
      <c r="KP146" s="178"/>
      <c r="KQ146" s="282">
        <f t="shared" si="107"/>
        <v>0</v>
      </c>
      <c r="KR146" s="283">
        <f t="shared" si="108"/>
        <v>0</v>
      </c>
      <c r="KS146" s="284">
        <f t="shared" si="151"/>
        <v>0</v>
      </c>
      <c r="KT146" s="285">
        <f t="shared" si="152"/>
        <v>0</v>
      </c>
      <c r="KU146" s="1"/>
      <c r="KV146" s="1"/>
      <c r="KW146" s="589" t="s">
        <v>300</v>
      </c>
      <c r="KX146" s="595">
        <v>160</v>
      </c>
      <c r="KY146" s="591"/>
      <c r="KZ146" s="178"/>
      <c r="LA146" s="282">
        <f t="shared" si="111"/>
        <v>0</v>
      </c>
      <c r="LB146" s="285">
        <f t="shared" si="117"/>
        <v>0</v>
      </c>
      <c r="LC146" s="284">
        <f t="shared" si="112"/>
        <v>0</v>
      </c>
      <c r="LD146" s="285">
        <f t="shared" si="118"/>
        <v>0</v>
      </c>
      <c r="LE146" s="592"/>
      <c r="LF146" s="1"/>
      <c r="LG146" s="1"/>
      <c r="LH146" s="278">
        <f t="shared" si="119"/>
        <v>0</v>
      </c>
      <c r="LI146" s="279">
        <f t="shared" si="120"/>
        <v>0</v>
      </c>
      <c r="LJ146" s="284">
        <f t="shared" si="121"/>
        <v>0</v>
      </c>
      <c r="LK146" s="285">
        <f t="shared" si="122"/>
        <v>0</v>
      </c>
      <c r="LL146" s="280">
        <f t="shared" si="123"/>
        <v>0</v>
      </c>
      <c r="LM146" s="281">
        <f t="shared" si="124"/>
        <v>0</v>
      </c>
      <c r="LN146" s="284">
        <f t="shared" si="125"/>
        <v>0</v>
      </c>
      <c r="LO146" s="283">
        <f t="shared" si="126"/>
        <v>0</v>
      </c>
      <c r="LP146" s="420">
        <f t="shared" si="113"/>
        <v>0</v>
      </c>
      <c r="LQ146" s="382">
        <f t="shared" si="114"/>
        <v>0</v>
      </c>
      <c r="LR146" s="423" t="s">
        <v>343</v>
      </c>
      <c r="LS146" s="387" t="s">
        <v>343</v>
      </c>
      <c r="LT146" s="420">
        <f t="shared" si="115"/>
        <v>0</v>
      </c>
      <c r="LU146" s="382">
        <f t="shared" si="116"/>
        <v>0</v>
      </c>
      <c r="LX146" s="1"/>
    </row>
    <row r="147" spans="2:336" s="26" customFormat="1" ht="16.5" customHeight="1" x14ac:dyDescent="0.25">
      <c r="B147" s="121" t="s">
        <v>354</v>
      </c>
      <c r="C147" s="1064"/>
      <c r="D147" s="1065"/>
      <c r="E147" s="327"/>
      <c r="F147" s="328"/>
      <c r="G147" s="329"/>
      <c r="H147" s="125"/>
      <c r="I147" s="115">
        <f>INT(ROUND(F147,2)*(IF(RIGHT(G147,1)="*",data!$J$3*H147+(IF(H147&gt;0, data!$K$3,0)),(IF(G147&gt;0,data!$J$3*RIGHT(G147,5)+data!$K$3,0)))))</f>
        <v>0</v>
      </c>
      <c r="J147" s="115">
        <f t="shared" si="132"/>
        <v>0</v>
      </c>
      <c r="K147" s="323"/>
      <c r="L147" s="322"/>
      <c r="M147" s="115">
        <f>INT(ROUND(F147,2)*(IF(J147&gt;0,(IF(K147="ano",data!$J$6,0)),0)))</f>
        <v>0</v>
      </c>
      <c r="N147" s="117">
        <f t="shared" si="129"/>
        <v>0</v>
      </c>
      <c r="O147" s="126">
        <f t="shared" si="130"/>
        <v>0</v>
      </c>
      <c r="Q147" s="119" t="str">
        <f t="shared" si="127"/>
        <v/>
      </c>
      <c r="R147" s="120" t="s">
        <v>343</v>
      </c>
      <c r="S147" s="391" t="str">
        <f t="shared" si="128"/>
        <v/>
      </c>
      <c r="T147" s="26">
        <f t="shared" si="131"/>
        <v>0</v>
      </c>
      <c r="U147" s="26">
        <f t="shared" si="133"/>
        <v>0</v>
      </c>
      <c r="V147" s="26">
        <f>IF(OR(G147=data!$I$18,G147=data!$I$19,G147=data!$I$20,G147=data!$I$21,G147=data!$I$22,G147=data!$I$23,G147=data!$I$24,G147=data!$I$25,G147=data!$I$26,G147=data!$I$27,G147=data!$I$28,G147=data!$I$29,G147=data!$I$30,G147=data!$I$31,G147=data!$I$32,G147=data!$I$33,G147=data!$I$34,G147=data!$I$35,G147=data!$I$36,G147=data!$I$37,G147=data!$I$38,G147=data!$I$39,G147=data!$I$40,G147=data!$I$41,G147=data!$I$42,G147=data!$I$43,G147=data!$I$44),1,0)</f>
        <v>0</v>
      </c>
      <c r="X147" s="179" t="s">
        <v>300</v>
      </c>
      <c r="Y147" s="10"/>
      <c r="Z147" s="10"/>
      <c r="AA147" s="171">
        <v>160</v>
      </c>
      <c r="AB147" s="336"/>
      <c r="AC147" s="227"/>
      <c r="AD147" s="171">
        <v>160</v>
      </c>
      <c r="AE147" s="336"/>
      <c r="AF147" s="227"/>
      <c r="AG147" s="171">
        <v>160</v>
      </c>
      <c r="AH147" s="336"/>
      <c r="AI147" s="227"/>
      <c r="AJ147" s="171">
        <v>160</v>
      </c>
      <c r="AK147" s="336"/>
      <c r="AL147" s="227"/>
      <c r="AM147" s="171">
        <v>160</v>
      </c>
      <c r="AN147" s="336"/>
      <c r="AO147" s="227"/>
      <c r="AP147" s="171">
        <v>160</v>
      </c>
      <c r="AQ147" s="336"/>
      <c r="AR147" s="227"/>
      <c r="AS147" s="171">
        <v>160</v>
      </c>
      <c r="AT147" s="336"/>
      <c r="AU147" s="227"/>
      <c r="AV147" s="171">
        <v>160</v>
      </c>
      <c r="AW147" s="336"/>
      <c r="AX147" s="227"/>
      <c r="AY147" s="171">
        <v>160</v>
      </c>
      <c r="AZ147" s="336"/>
      <c r="BA147" s="227"/>
      <c r="BB147" s="171">
        <v>160</v>
      </c>
      <c r="BC147" s="336"/>
      <c r="BD147" s="227"/>
      <c r="BE147" s="171">
        <v>160</v>
      </c>
      <c r="BF147" s="336"/>
      <c r="BG147" s="227"/>
      <c r="BH147" s="171">
        <v>160</v>
      </c>
      <c r="BI147" s="336"/>
      <c r="BJ147" s="227"/>
      <c r="BK147" s="374">
        <f t="shared" si="134"/>
        <v>0</v>
      </c>
      <c r="BL147" s="285">
        <f t="shared" ref="BL147:BL194" si="153">FLOOR(BK147*$I147,1)</f>
        <v>0</v>
      </c>
      <c r="BM147" s="284">
        <f t="shared" si="135"/>
        <v>0</v>
      </c>
      <c r="BN147" s="285">
        <f t="shared" si="136"/>
        <v>0</v>
      </c>
      <c r="BO147" s="1"/>
      <c r="BP147" s="1"/>
      <c r="BQ147" s="167">
        <v>160</v>
      </c>
      <c r="BR147" s="335"/>
      <c r="BS147" s="180"/>
      <c r="BT147" s="167">
        <v>160</v>
      </c>
      <c r="BU147" s="335"/>
      <c r="BV147" s="180"/>
      <c r="BW147" s="167">
        <v>160</v>
      </c>
      <c r="BX147" s="335"/>
      <c r="BY147" s="180"/>
      <c r="BZ147" s="167">
        <v>160</v>
      </c>
      <c r="CA147" s="335"/>
      <c r="CB147" s="180"/>
      <c r="CC147" s="167">
        <v>160</v>
      </c>
      <c r="CD147" s="335"/>
      <c r="CE147" s="180"/>
      <c r="CF147" s="167">
        <v>160</v>
      </c>
      <c r="CG147" s="335"/>
      <c r="CH147" s="180"/>
      <c r="CI147" s="167">
        <v>160</v>
      </c>
      <c r="CJ147" s="335"/>
      <c r="CK147" s="180"/>
      <c r="CL147" s="167">
        <v>160</v>
      </c>
      <c r="CM147" s="335"/>
      <c r="CN147" s="180"/>
      <c r="CO147" s="282">
        <f t="shared" ref="CO147:CO194" si="154">IF($X147="Ne",0,IF(IF(BR147="",0,((30/(BQ147*$F147)*(BQ147*$F147-BR147))/30))+IF(BU147="",0,((30/(BT147*$F147)*(BT147*$F147-BU147))/30))+IF(BX147="",0,((30/(BW147*$F147)*(BW147*$F147-BX147))/30))+IF(CA147="",0,((30/(BZ147*$F147)*(BZ147*$F147-CA147))/30))+IF(CD147="",0,((30/(CC147*$F147)*(CC147*$F147-CD147))/30))+IF(CG147="",0,((30/(CF147*$F147)*(CF147*$F147-CG147))/30))+IF(CJ147="",0,((30/(CI147*$F147)*(CI147*$F147-CJ147))/30))+IF(CM147="",0,((30/(CL147*$F147)*(CL147*$F147-CM147))/30))&gt;($E147-1-BK147),$E147-1-BK147,IF(BR147="",0,((30/(BQ147*$F147)*(BQ147*$F147-BR147))/30))+IF(BU147="",0,((30/(BT147*$F147)*(BT147*$F147-BU147))/30))+IF(BX147="",0,((30/(BW147*$F147)*(BW147*$F147-BX147))/30))+IF(CA147="",0,((30/(BZ147*$F147)*(BZ147*$F147-CA147))/30))+IF(CD147="",0,((30/(CC147*$F147)*(CC147*$F147-CD147))/30))+IF(CG147="",0,((30/(CF147*$F147)*(CF147*$F147-CG147))/30))+IF(CJ147="",0,((30/(CI147*$F147)*(CI147*$F147-CJ147))/30))+IF(CM147="",0,((30/(CL147*$F147)*(CL147*$F147-CM147))/30))))</f>
        <v>0</v>
      </c>
      <c r="CP147" s="283">
        <f t="shared" ref="CP147:CP194" si="155">FLOOR(CO147*$I147,1)</f>
        <v>0</v>
      </c>
      <c r="CQ147" s="284">
        <f t="shared" si="137"/>
        <v>0</v>
      </c>
      <c r="CR147" s="285">
        <f t="shared" si="138"/>
        <v>0</v>
      </c>
      <c r="CS147" s="1"/>
      <c r="CT147" s="1"/>
      <c r="CU147" s="167">
        <v>160</v>
      </c>
      <c r="CV147" s="335"/>
      <c r="CW147" s="180"/>
      <c r="CX147" s="167">
        <v>160</v>
      </c>
      <c r="CY147" s="335"/>
      <c r="CZ147" s="180"/>
      <c r="DA147" s="167">
        <v>160</v>
      </c>
      <c r="DB147" s="335"/>
      <c r="DC147" s="180"/>
      <c r="DD147" s="167">
        <v>160</v>
      </c>
      <c r="DE147" s="335"/>
      <c r="DF147" s="180"/>
      <c r="DG147" s="167">
        <v>160</v>
      </c>
      <c r="DH147" s="335"/>
      <c r="DI147" s="180"/>
      <c r="DJ147" s="167">
        <v>160</v>
      </c>
      <c r="DK147" s="335"/>
      <c r="DL147" s="180"/>
      <c r="DM147" s="167">
        <v>160</v>
      </c>
      <c r="DN147" s="335"/>
      <c r="DO147" s="180"/>
      <c r="DP147" s="167">
        <v>160</v>
      </c>
      <c r="DQ147" s="335"/>
      <c r="DR147" s="180"/>
      <c r="DS147" s="282">
        <f t="shared" ref="DS147:DS194" si="156">IF($X147="Ne",0,IF(IF(CV147="",0,((30/(CU147*$F147)*(CU147*$F147-CV147))/30))+IF(CY147="",0,((30/(CX147*$F147)*(CX147*$F147-CY147))/30))+IF(DB147="",0,((30/(DA147*$F147)*(DA147*$F147-DB147))/30))+IF(DE147="",0,((30/(DD147*$F147)*(DD147*$F147-DE147))/30))+IF(DH147="",0,((30/(DG147*$F147)*(DG147*$F147-DH147))/30))+IF(DK147="",0,((30/(DJ147*$F147)*(DJ147*$F147-DK147))/30))+IF(DN147="",0,((30/(DM147*$F147)*(DM147*$F147-DN147))/30))+IF(DQ147="",0,((30/(DP147*$F147)*(DP147*$F147-DQ147))/30))&gt;($E147-1-BK147-CO147),$E147-1-BK147-CO147,IF(CV147="",0,((30/(CU147*$F147)*(CU147*$F147-CV147))/30))+IF(CY147="",0,((30/(CX147*$F147)*(CX147*$F147-CY147))/30))+IF(DB147="",0,((30/(DA147*$F147)*(DA147*$F147-DB147))/30))+IF(DE147="",0,((30/(DD147*$F147)*(DD147*$F147-DE147))/30))+IF(DH147="",0,((30/(DG147*$F147)*(DG147*$F147-DH147))/30))+IF(DK147="",0,((30/(DJ147*$F147)*(DJ147*$F147-DK147))/30))+IF(DN147="",0,((30/(DM147*$F147)*(DM147*$F147-DN147))/30))+IF(DQ147="",0,((30/(DP147*$F147)*(DP147*$F147-DQ147))/30))))</f>
        <v>0</v>
      </c>
      <c r="DT147" s="283">
        <f t="shared" ref="DT147:DT194" si="157">FLOOR(DS147*$I147,1)</f>
        <v>0</v>
      </c>
      <c r="DU147" s="284">
        <f t="shared" si="139"/>
        <v>0</v>
      </c>
      <c r="DV147" s="285">
        <f t="shared" si="140"/>
        <v>0</v>
      </c>
      <c r="DW147" s="1"/>
      <c r="DX147" s="1"/>
      <c r="DY147" s="167">
        <v>160</v>
      </c>
      <c r="DZ147" s="335"/>
      <c r="EA147" s="180"/>
      <c r="EB147" s="167">
        <v>160</v>
      </c>
      <c r="EC147" s="335"/>
      <c r="ED147" s="180"/>
      <c r="EE147" s="167">
        <v>160</v>
      </c>
      <c r="EF147" s="335"/>
      <c r="EG147" s="180"/>
      <c r="EH147" s="167">
        <v>160</v>
      </c>
      <c r="EI147" s="335"/>
      <c r="EJ147" s="180"/>
      <c r="EK147" s="167">
        <v>160</v>
      </c>
      <c r="EL147" s="335"/>
      <c r="EM147" s="180"/>
      <c r="EN147" s="167">
        <v>160</v>
      </c>
      <c r="EO147" s="335"/>
      <c r="EP147" s="180"/>
      <c r="EQ147" s="167">
        <v>160</v>
      </c>
      <c r="ER147" s="335"/>
      <c r="ES147" s="180"/>
      <c r="ET147" s="167">
        <v>160</v>
      </c>
      <c r="EU147" s="335"/>
      <c r="EV147" s="180"/>
      <c r="EW147" s="282">
        <f t="shared" ref="EW147:EW194" si="158">IF($X147="Ne",0,IF(IF(DZ147="",0,((30/(DY147*$F147)*(DY147*$F147-DZ147))/30))+IF(EC147="",0,((30/(EB147*$F147)*(EB147*$F147-EC147))/30))+IF(EF147="",0,((30/(EE147*$F147)*(EE147*$F147-EF147))/30))+IF(EI147="",0,((30/(EH147*$F147)*(EH147*$F147-EI147))/30))+IF(EL147="",0,((30/(EK147*$F147)*(EK147*$F147-EL147))/30))+IF(EO147="",0,((30/(EN147*$F147)*(EN147*$F147-EO147))/30))+IF(ER147="",0,((30/(EQ147*$F147)*(EQ147*$F147-ER147))/30))+IF(EU147="",0,((30/(ET147*$F147)*(ET147*$F147-EU147))/30))&gt;($E147-1-BK147-CO147-DS147),$E147-1-BK147-CO147-DS147,IF(DZ147="",0,((30/(DY147*$F147)*(DY147*$F147-DZ147))/30))+IF(EC147="",0,((30/(EB147*$F147)*(EB147*$F147-EC147))/30))+IF(EF147="",0,((30/(EE147*$F147)*(EE147*$F147-EF147))/30))+IF(EI147="",0,((30/(EH147*$F147)*(EH147*$F147-EI147))/30))+IF(EL147="",0,((30/(EK147*$F147)*(EK147*$F147-EL147))/30))+IF(EO147="",0,((30/(EN147*$F147)*(EN147*$F147-EO147))/30))+IF(ER147="",0,((30/(EQ147*$F147)*(EQ147*$F147-ER147))/30))+IF(EU147="",0,((30/(ET147*$F147)*(ET147*$F147-EU147))/30))))</f>
        <v>0</v>
      </c>
      <c r="EX147" s="283">
        <f t="shared" ref="EX147:EX194" si="159">FLOOR(EW147*$I147,1)</f>
        <v>0</v>
      </c>
      <c r="EY147" s="284">
        <f t="shared" si="141"/>
        <v>0</v>
      </c>
      <c r="EZ147" s="285">
        <f t="shared" si="142"/>
        <v>0</v>
      </c>
      <c r="FA147" s="1"/>
      <c r="FB147" s="1"/>
      <c r="FC147" s="167">
        <v>160</v>
      </c>
      <c r="FD147" s="335"/>
      <c r="FE147" s="180"/>
      <c r="FF147" s="167">
        <v>160</v>
      </c>
      <c r="FG147" s="335"/>
      <c r="FH147" s="180"/>
      <c r="FI147" s="167">
        <v>160</v>
      </c>
      <c r="FJ147" s="335"/>
      <c r="FK147" s="180"/>
      <c r="FL147" s="167">
        <v>160</v>
      </c>
      <c r="FM147" s="335"/>
      <c r="FN147" s="180"/>
      <c r="FO147" s="167">
        <v>160</v>
      </c>
      <c r="FP147" s="335"/>
      <c r="FQ147" s="180"/>
      <c r="FR147" s="167">
        <v>160</v>
      </c>
      <c r="FS147" s="335"/>
      <c r="FT147" s="180"/>
      <c r="FU147" s="167">
        <v>160</v>
      </c>
      <c r="FV147" s="335"/>
      <c r="FW147" s="180"/>
      <c r="FX147" s="167">
        <v>160</v>
      </c>
      <c r="FY147" s="335"/>
      <c r="FZ147" s="180"/>
      <c r="GA147" s="282">
        <f t="shared" ref="GA147:GA194" si="160">IF($X147="Ne",0,IF(IF(FD147="",0,((30/(FC147*$F147)*(FC147*$F147-FD147))/30))+IF(FG147="",0,((30/(FF147*$F147)*(FF147*$F147-FG147))/30))+IF(FJ147="",0,((30/(FI147*$F147)*(FI147*$F147-FJ147))/30))+IF(FM147="",0,((30/(FL147*$F147)*(FL147*$F147-FM147))/30))+IF(FP147="",0,((30/(FO147*$F147)*(FO147*$F147-FP147))/30))+IF(FS147="",0,((30/(FR147*$F147)*(FR147*$F147-FS147))/30))+IF(FV147="",0,((30/(FU147*$F147)*(FU147*$F147-FV147))/30))+IF(FY147="",0,((30/(FX147*$F147)*(FX147*$F147-FY147))/30))&gt;($E147-1-BK147-CO147-DS147-EW147),$E147-1-BK147-CO147-DS147-EW147,IF(FD147="",0,((30/(FC147*$F147)*(FC147*$F147-FD147))/30))+IF(FG147="",0,((30/(FF147*$F147)*(FF147*$F147-FG147))/30))+IF(FJ147="",0,((30/(FI147*$F147)*(FI147*$F147-FJ147))/30))+IF(FM147="",0,((30/(FL147*$F147)*(FL147*$F147-FM147))/30))+IF(FP147="",0,((30/(FO147*$F147)*(FO147*$F147-FP147))/30))+IF(FS147="",0,((30/(FR147*$F147)*(FR147*$F147-FS147))/30))+IF(FV147="",0,((30/(FU147*$F147)*(FU147*$F147-FV147))/30))+IF(FY147="",0,((30/(FX147*$F147)*(FX147*$F147-FY147))/30))))</f>
        <v>0</v>
      </c>
      <c r="GB147" s="283">
        <f t="shared" ref="GB147:GB194" si="161">FLOOR(GA147*$I147,1)</f>
        <v>0</v>
      </c>
      <c r="GC147" s="284">
        <f t="shared" si="143"/>
        <v>0</v>
      </c>
      <c r="GD147" s="285">
        <f t="shared" si="144"/>
        <v>0</v>
      </c>
      <c r="GE147" s="1"/>
      <c r="GF147" s="1"/>
      <c r="GG147" s="167">
        <v>160</v>
      </c>
      <c r="GH147" s="335"/>
      <c r="GI147" s="180"/>
      <c r="GJ147" s="167">
        <v>160</v>
      </c>
      <c r="GK147" s="335"/>
      <c r="GL147" s="180"/>
      <c r="GM147" s="167">
        <v>160</v>
      </c>
      <c r="GN147" s="335"/>
      <c r="GO147" s="180"/>
      <c r="GP147" s="167">
        <v>160</v>
      </c>
      <c r="GQ147" s="335"/>
      <c r="GR147" s="180"/>
      <c r="GS147" s="167">
        <v>160</v>
      </c>
      <c r="GT147" s="335"/>
      <c r="GU147" s="180"/>
      <c r="GV147" s="167">
        <v>160</v>
      </c>
      <c r="GW147" s="335"/>
      <c r="GX147" s="180"/>
      <c r="GY147" s="167">
        <v>160</v>
      </c>
      <c r="GZ147" s="335"/>
      <c r="HA147" s="180"/>
      <c r="HB147" s="167">
        <v>160</v>
      </c>
      <c r="HC147" s="335"/>
      <c r="HD147" s="180"/>
      <c r="HE147" s="282">
        <f t="shared" ref="HE147:HE194" si="162">IF($X147="Ne",0,IF(IF(GH147="",0,((30/(GG147*$F147)*(GG147*$F147-GH147))/30))+IF(GK147="",0,((30/(GJ147*$F147)*(GJ147*$F147-GK147))/30))+IF(GN147="",0,((30/(GM147*$F147)*(GM147*$F147-GN147))/30))+IF(GQ147="",0,((30/(GP147*$F147)*(GP147*$F147-GQ147))/30))+IF(GT147="",0,((30/(GS147*$F147)*(GS147*$F147-GT147))/30))+IF(GW147="",0,((30/(GV147*$F147)*(GV147*$F147-GW147))/30))+IF(GZ147="",0,((30/(GY147*$F147)*(GY147*$F147-GZ147))/30))+IF(HC147="",0,((30/(HB147*$F147)*(HB147*$F147-HC147))/30))&gt;($E147-1-BK147-CO147-DS147-EW147-GA147),$E147-1-BK147-CO147-DS147-EW147-GA147,IF(GH147="",0,((30/(GG147*$F147)*(GG147*$F147-GH147))/30))+IF(GK147="",0,((30/(GJ147*$F147)*(GJ147*$F147-GK147))/30))+IF(GN147="",0,((30/(GM147*$F147)*(GM147*$F147-GN147))/30))+IF(GQ147="",0,((30/(GP147*$F147)*(GP147*$F147-GQ147))/30))+IF(GT147="",0,((30/(GS147*$F147)*(GS147*$F147-GT147))/30))+IF(GW147="",0,((30/(GV147*$F147)*(GV147*$F147-GW147))/30))+IF(GZ147="",0,((30/(GY147*$F147)*(GY147*$F147-GZ147))/30))+IF(HC147="",0,((30/(HB147*$F147)*(HB147*$F147-HC147))/30))))</f>
        <v>0</v>
      </c>
      <c r="HF147" s="283">
        <f t="shared" ref="HF147:HF194" si="163">FLOOR(HE147*$I147,1)</f>
        <v>0</v>
      </c>
      <c r="HG147" s="284">
        <f t="shared" si="145"/>
        <v>0</v>
      </c>
      <c r="HH147" s="285">
        <f t="shared" si="146"/>
        <v>0</v>
      </c>
      <c r="HI147" s="1"/>
      <c r="HJ147" s="1"/>
      <c r="HK147" s="167">
        <v>160</v>
      </c>
      <c r="HL147" s="335"/>
      <c r="HM147" s="180"/>
      <c r="HN147" s="167">
        <v>160</v>
      </c>
      <c r="HO147" s="335"/>
      <c r="HP147" s="180"/>
      <c r="HQ147" s="167">
        <v>160</v>
      </c>
      <c r="HR147" s="335"/>
      <c r="HS147" s="180"/>
      <c r="HT147" s="167">
        <v>160</v>
      </c>
      <c r="HU147" s="335"/>
      <c r="HV147" s="180"/>
      <c r="HW147" s="167">
        <v>160</v>
      </c>
      <c r="HX147" s="335"/>
      <c r="HY147" s="180"/>
      <c r="HZ147" s="167">
        <v>160</v>
      </c>
      <c r="IA147" s="335"/>
      <c r="IB147" s="180"/>
      <c r="IC147" s="167">
        <v>160</v>
      </c>
      <c r="ID147" s="335"/>
      <c r="IE147" s="180"/>
      <c r="IF147" s="167">
        <v>160</v>
      </c>
      <c r="IG147" s="335"/>
      <c r="IH147" s="180"/>
      <c r="II147" s="282">
        <f t="shared" ref="II147:II194" si="164">IF($X147="Ne",0,IF(IF(HL147="",0,((30/(HK147*$F147)*(HK147*$F147-HL147))/30))+IF(HO147="",0,((30/(HN147*$F147)*(HN147*$F147-HO147))/30))+IF(HR147="",0,((30/(HQ147*$F147)*(HQ147*$F147-HR147))/30))+IF(HU147="",0,((30/(HT147*$F147)*(HT147*$F147-HU147))/30))+IF(HX147="",0,((30/(HW147*$F147)*(HW147*$F147-HX147))/30))+IF(IA147="",0,((30/(HZ147*$F147)*(HZ147*$F147-IA147))/30))+IF(ID147="",0,((30/(IC147*$F147)*(IC147*$F147-ID147))/30))+IF(IG147="",0,((30/(IF147*$F147)*(IF147*$F147-IG147))/30))&gt;($E147-1-BK147-CO147-DS147-EW147-GA147-HE147),$E147-1-BK147-CO147-DS147-EW147-GA147-HE147,IF(HL147="",0,((30/(HK147*$F147)*(HK147*$F147-HL147))/30))+IF(HO147="",0,((30/(HN147*$F147)*(HN147*$F147-HO147))/30))+IF(HR147="",0,((30/(HQ147*$F147)*(HQ147*$F147-HR147))/30))+IF(HU147="",0,((30/(HT147*$F147)*(HT147*$F147-HU147))/30))+IF(HX147="",0,((30/(HW147*$F147)*(HW147*$F147-HX147))/30))+IF(IA147="",0,((30/(HZ147*$F147)*(HZ147*$F147-IA147))/30))+IF(ID147="",0,((30/(IC147*$F147)*(IC147*$F147-ID147))/30))+IF(IG147="",0,((30/(IF147*$F147)*(IF147*$F147-IG147))/30))))</f>
        <v>0</v>
      </c>
      <c r="IJ147" s="283">
        <f t="shared" ref="IJ147:IJ194" si="165">FLOOR(II147*$I147,1)</f>
        <v>0</v>
      </c>
      <c r="IK147" s="284">
        <f t="shared" si="147"/>
        <v>0</v>
      </c>
      <c r="IL147" s="285">
        <f t="shared" si="148"/>
        <v>0</v>
      </c>
      <c r="IM147" s="1"/>
      <c r="IN147" s="1"/>
      <c r="IO147" s="167">
        <v>160</v>
      </c>
      <c r="IP147" s="335"/>
      <c r="IQ147" s="180"/>
      <c r="IR147" s="167">
        <v>160</v>
      </c>
      <c r="IS147" s="335"/>
      <c r="IT147" s="180"/>
      <c r="IU147" s="167">
        <v>160</v>
      </c>
      <c r="IV147" s="335"/>
      <c r="IW147" s="180"/>
      <c r="IX147" s="167">
        <v>160</v>
      </c>
      <c r="IY147" s="335"/>
      <c r="IZ147" s="180"/>
      <c r="JA147" s="167">
        <v>160</v>
      </c>
      <c r="JB147" s="335"/>
      <c r="JC147" s="180"/>
      <c r="JD147" s="167">
        <v>160</v>
      </c>
      <c r="JE147" s="335"/>
      <c r="JF147" s="180"/>
      <c r="JG147" s="167">
        <v>160</v>
      </c>
      <c r="JH147" s="335"/>
      <c r="JI147" s="180"/>
      <c r="JJ147" s="167">
        <v>160</v>
      </c>
      <c r="JK147" s="335"/>
      <c r="JL147" s="180"/>
      <c r="JM147" s="282">
        <f t="shared" ref="JM147:JM194" si="166">IF($X147="Ne",0,IF(IF(IP147="",0,((30/(IO147*$F147)*(IO147*$F147-IP147))/30))+IF(IS147="",0,((30/(IR147*$F147)*(IR147*$F147-IS147))/30))+IF(IV147="",0,((30/(IU147*$F147)*(IU147*$F147-IV147))/30))+IF(IY147="",0,((30/(IX147*$F147)*(IX147*$F147-IY147))/30))+IF(JB147="",0,((30/(JA147*$F147)*(JA147*$F147-JB147))/30))+IF(JE147="",0,((30/(JD147*$F147)*(JD147*$F147-JE147))/30))+IF(JH147="",0,((30/(JG147*$F147)*(JG147*$F147-JH147))/30))+IF(JK147="",0,((30/(JJ147*$F147)*(JJ147*$F147-JK147))/30))&gt;($E147-1-BK147-CO147-DS147-EW147-GA147-HE147-II147),$E147-1-BK147-CO147-DS147-EW147-GA147-HE147-II147,IF(IP147="",0,((30/(IO147*$F147)*(IO147*$F147-IP147))/30))+IF(IS147="",0,((30/(IR147*$F147)*(IR147*$F147-IS147))/30))+IF(IV147="",0,((30/(IU147*$F147)*(IU147*$F147-IV147))/30))+IF(IY147="",0,((30/(IX147*$F147)*(IX147*$F147-IY147))/30))+IF(JB147="",0,((30/(JA147*$F147)*(JA147*$F147-JB147))/30))+IF(JE147="",0,((30/(JD147*$F147)*(JD147*$F147-JE147))/30))+IF(JH147="",0,((30/(JG147*$F147)*(JG147*$F147-JH147))/30))+IF(JK147="",0,((30/(JJ147*$F147)*(JJ147*$F147-JK147))/30))))</f>
        <v>0</v>
      </c>
      <c r="JN147" s="283">
        <f t="shared" ref="JN147:JN194" si="167">FLOOR(JM147*$I147,1)</f>
        <v>0</v>
      </c>
      <c r="JO147" s="284">
        <f t="shared" si="149"/>
        <v>0</v>
      </c>
      <c r="JP147" s="285">
        <f t="shared" si="150"/>
        <v>0</v>
      </c>
      <c r="JQ147" s="1"/>
      <c r="JR147" s="1"/>
      <c r="JS147" s="167">
        <v>160</v>
      </c>
      <c r="JT147" s="335"/>
      <c r="JU147" s="180"/>
      <c r="JV147" s="167">
        <v>160</v>
      </c>
      <c r="JW147" s="335"/>
      <c r="JX147" s="180"/>
      <c r="JY147" s="167">
        <v>160</v>
      </c>
      <c r="JZ147" s="335"/>
      <c r="KA147" s="180"/>
      <c r="KB147" s="167">
        <v>160</v>
      </c>
      <c r="KC147" s="335"/>
      <c r="KD147" s="180"/>
      <c r="KE147" s="167">
        <v>160</v>
      </c>
      <c r="KF147" s="335"/>
      <c r="KG147" s="180"/>
      <c r="KH147" s="167">
        <v>160</v>
      </c>
      <c r="KI147" s="335"/>
      <c r="KJ147" s="180"/>
      <c r="KK147" s="167">
        <v>160</v>
      </c>
      <c r="KL147" s="335"/>
      <c r="KM147" s="180"/>
      <c r="KN147" s="167">
        <v>160</v>
      </c>
      <c r="KO147" s="335"/>
      <c r="KP147" s="180"/>
      <c r="KQ147" s="282">
        <f t="shared" ref="KQ147:KQ194" si="168">IF($X147="Ne",0,IF(IF(JT147="",0,((30/(JS147*$F147)*(JS147*$F147-JT147))/30))+IF(JW147="",0,((30/(JV147*$F147)*(JV147*$F147-JW147))/30))+IF(JZ147="",0,((30/(JY147*$F147)*(JY147*$F147-JZ147))/30))+IF(KC147="",0,((30/(KB147*$F147)*(KB147*$F147-KC147))/30))+IF(KF147="",0,((30/(KE147*$F147)*(KE147*$F147-KF147))/30))+IF(KI147="",0,((30/(KH147*$F147)*(KH147*$F147-KI147))/30))+IF(KL147="",0,((30/(KK147*$F147)*(KK147*$F147-KL147))/30))+IF(KO147="",0,((30/(KN147*$F147)*(KN147*$F147-KO147))/30))&gt;($E147-1-BK147-CO147-DS147-EW147-GA147-HE147-II147-JM147),$E147-1-BK147-CO147-DS147-EW147-GA147-HE147-II147-JM147,IF(JT147="",0,((30/(JS147*$F147)*(JS147*$F147-JT147))/30))+IF(JW147="",0,((30/(JV147*$F147)*(JV147*$F147-JW147))/30))+IF(JZ147="",0,((30/(JY147*$F147)*(JY147*$F147-JZ147))/30))+IF(KC147="",0,((30/(KB147*$F147)*(KB147*$F147-KC147))/30))+IF(KF147="",0,((30/(KE147*$F147)*(KE147*$F147-KF147))/30))+IF(KI147="",0,((30/(KH147*$F147)*(KH147*$F147-KI147))/30))+IF(KL147="",0,((30/(KK147*$F147)*(KK147*$F147-KL147))/30))+IF(KO147="",0,((30/(KN147*$F147)*(KN147*$F147-KO147))/30))))</f>
        <v>0</v>
      </c>
      <c r="KR147" s="283">
        <f t="shared" ref="KR147:KR194" si="169">FLOOR(KQ147*$I147,1)</f>
        <v>0</v>
      </c>
      <c r="KS147" s="284">
        <f t="shared" si="151"/>
        <v>0</v>
      </c>
      <c r="KT147" s="285">
        <f t="shared" si="152"/>
        <v>0</v>
      </c>
      <c r="KU147" s="1"/>
      <c r="KV147" s="1"/>
      <c r="KW147" s="287" t="s">
        <v>300</v>
      </c>
      <c r="KX147" s="365">
        <v>160</v>
      </c>
      <c r="KY147" s="335"/>
      <c r="KZ147" s="180"/>
      <c r="LA147" s="282">
        <f t="shared" ref="LA147:LA194" si="170">IF($KW147="Ne",0,IF(KY147="",0,((30/(KX147*F147)*(KX147*F147-KY147))/30)))</f>
        <v>0</v>
      </c>
      <c r="LB147" s="285">
        <f t="shared" ref="LB147:LB194" si="171">FLOOR(LA147*I147,1)</f>
        <v>0</v>
      </c>
      <c r="LC147" s="284">
        <f t="shared" ref="LC147:LC194" si="172">IF(OR($L147=0,$L147=""),0,IF(KW147="Ano",IF(KZ147="Ano",LA147,0),0))</f>
        <v>0</v>
      </c>
      <c r="LD147" s="285">
        <f t="shared" ref="LD147:LD194" si="173">FLOOR(LC147*M147,1)</f>
        <v>0</v>
      </c>
      <c r="LE147" s="297"/>
      <c r="LF147" s="1"/>
      <c r="LG147" s="1"/>
      <c r="LH147" s="278">
        <f t="shared" ref="LH147:LH194" si="174">BK147+CO147+DS147+EW147+GA147+HE147+II147+JM147+KQ147+LA147</f>
        <v>0</v>
      </c>
      <c r="LI147" s="279">
        <f t="shared" ref="LI147:LI194" si="175">BL147+CP147+DT147+EX147+GB147+HF147+IJ147+JN147+KR147+LB147</f>
        <v>0</v>
      </c>
      <c r="LJ147" s="284">
        <f t="shared" ref="LJ147:LJ194" si="176">E147-LH147</f>
        <v>0</v>
      </c>
      <c r="LK147" s="285">
        <f t="shared" ref="LK147:LK194" si="177">J147-LI147</f>
        <v>0</v>
      </c>
      <c r="LL147" s="280">
        <f t="shared" ref="LL147:LL194" si="178">BM147+CQ147+DU147+EY147+GC147+HG147+IK147+JO147+KS147+LC147</f>
        <v>0</v>
      </c>
      <c r="LM147" s="281">
        <f t="shared" ref="LM147:LM194" si="179">BN147+CR147+DV147+EZ147+GD147+HH147+IL147+JP147+KT147+LD147</f>
        <v>0</v>
      </c>
      <c r="LN147" s="284">
        <f t="shared" ref="LN147:LN194" si="180">L147-LL147</f>
        <v>0</v>
      </c>
      <c r="LO147" s="283">
        <f t="shared" ref="LO147:LO194" si="181">N147-LM147</f>
        <v>0</v>
      </c>
      <c r="LP147" s="420">
        <f t="shared" ref="LP147:LP194" si="182">IF(Q147=1,IF(E147=LH147,1,0),0)</f>
        <v>0</v>
      </c>
      <c r="LQ147" s="382">
        <f t="shared" ref="LQ147:LQ194" si="183">IF(Q147=1,Q147-LP147,0)</f>
        <v>0</v>
      </c>
      <c r="LR147" s="423" t="s">
        <v>343</v>
      </c>
      <c r="LS147" s="387" t="s">
        <v>343</v>
      </c>
      <c r="LT147" s="420">
        <f t="shared" ref="LT147:LT194" si="184">IF(S147=1,IF(X147="Ano",1,0),0)</f>
        <v>0</v>
      </c>
      <c r="LU147" s="382">
        <f t="shared" ref="LU147:LU194" si="185">IF(S147=1,S147-LT147,0)</f>
        <v>0</v>
      </c>
      <c r="LX147" s="1"/>
    </row>
    <row r="148" spans="2:336" s="26" customFormat="1" ht="15" hidden="1" customHeight="1" x14ac:dyDescent="0.25">
      <c r="B148" s="121"/>
      <c r="C148" s="1062"/>
      <c r="D148" s="1063"/>
      <c r="E148" s="610"/>
      <c r="F148" s="611"/>
      <c r="G148" s="612"/>
      <c r="H148" s="122"/>
      <c r="I148" s="115">
        <f>INT(ROUND(F148,2)*(IF(RIGHT(G148,1)="*",data!$J$3*H148+(IF(H148&gt;0, data!$K$3,0)),(IF(G148&gt;0,data!$J$3*RIGHT(G148,5)+data!$K$3,0)))))</f>
        <v>0</v>
      </c>
      <c r="J148" s="115">
        <f t="shared" si="132"/>
        <v>0</v>
      </c>
      <c r="K148" s="554"/>
      <c r="L148" s="553"/>
      <c r="M148" s="115">
        <f>INT(ROUND(F148,2)*(IF(J148&gt;0,(IF(K148="ano",data!$J$6,0)),0)))</f>
        <v>0</v>
      </c>
      <c r="N148" s="117">
        <f t="shared" si="129"/>
        <v>0</v>
      </c>
      <c r="O148" s="126">
        <f t="shared" si="130"/>
        <v>0</v>
      </c>
      <c r="Q148" s="119" t="str">
        <f t="shared" si="127"/>
        <v/>
      </c>
      <c r="R148" s="120" t="s">
        <v>343</v>
      </c>
      <c r="S148" s="391" t="str">
        <f t="shared" si="128"/>
        <v/>
      </c>
      <c r="T148" s="26">
        <f t="shared" si="131"/>
        <v>0</v>
      </c>
      <c r="U148" s="26">
        <f t="shared" si="133"/>
        <v>0</v>
      </c>
      <c r="V148" s="26">
        <f>IF(OR(G148=data!$I$18,G148=data!$I$19,G148=data!$I$20,G148=data!$I$21,G148=data!$I$22,G148=data!$I$23,G148=data!$I$24,G148=data!$I$25,G148=data!$I$26,G148=data!$I$27,G148=data!$I$28,G148=data!$I$29,G148=data!$I$30,G148=data!$I$31,G148=data!$I$32,G148=data!$I$33,G148=data!$I$34,G148=data!$I$35,G148=data!$I$36,G148=data!$I$37,G148=data!$I$38,G148=data!$I$39,G148=data!$I$40,G148=data!$I$41,G148=data!$I$42,G148=data!$I$43,G148=data!$I$44),1,0)</f>
        <v>0</v>
      </c>
      <c r="X148" s="176" t="s">
        <v>300</v>
      </c>
      <c r="Y148" s="10"/>
      <c r="Z148" s="10"/>
      <c r="AA148" s="578">
        <v>160</v>
      </c>
      <c r="AB148" s="579"/>
      <c r="AC148" s="580"/>
      <c r="AD148" s="578">
        <v>160</v>
      </c>
      <c r="AE148" s="579"/>
      <c r="AF148" s="580"/>
      <c r="AG148" s="578">
        <v>160</v>
      </c>
      <c r="AH148" s="579"/>
      <c r="AI148" s="580"/>
      <c r="AJ148" s="578">
        <v>160</v>
      </c>
      <c r="AK148" s="579"/>
      <c r="AL148" s="580"/>
      <c r="AM148" s="578">
        <v>160</v>
      </c>
      <c r="AN148" s="579"/>
      <c r="AO148" s="580"/>
      <c r="AP148" s="578">
        <v>160</v>
      </c>
      <c r="AQ148" s="579"/>
      <c r="AR148" s="580"/>
      <c r="AS148" s="578">
        <v>160</v>
      </c>
      <c r="AT148" s="579"/>
      <c r="AU148" s="580"/>
      <c r="AV148" s="578">
        <v>160</v>
      </c>
      <c r="AW148" s="579"/>
      <c r="AX148" s="580"/>
      <c r="AY148" s="578">
        <v>160</v>
      </c>
      <c r="AZ148" s="579"/>
      <c r="BA148" s="580"/>
      <c r="BB148" s="578">
        <v>160</v>
      </c>
      <c r="BC148" s="579"/>
      <c r="BD148" s="580"/>
      <c r="BE148" s="578">
        <v>160</v>
      </c>
      <c r="BF148" s="579"/>
      <c r="BG148" s="580"/>
      <c r="BH148" s="578">
        <v>160</v>
      </c>
      <c r="BI148" s="579"/>
      <c r="BJ148" s="580"/>
      <c r="BK148" s="374">
        <f t="shared" si="134"/>
        <v>0</v>
      </c>
      <c r="BL148" s="285">
        <f t="shared" si="153"/>
        <v>0</v>
      </c>
      <c r="BM148" s="284">
        <f t="shared" si="135"/>
        <v>0</v>
      </c>
      <c r="BN148" s="285">
        <f t="shared" si="136"/>
        <v>0</v>
      </c>
      <c r="BO148" s="1"/>
      <c r="BP148" s="1"/>
      <c r="BQ148" s="177">
        <v>160</v>
      </c>
      <c r="BR148" s="591"/>
      <c r="BS148" s="178"/>
      <c r="BT148" s="177">
        <v>160</v>
      </c>
      <c r="BU148" s="591"/>
      <c r="BV148" s="178"/>
      <c r="BW148" s="177">
        <v>160</v>
      </c>
      <c r="BX148" s="591"/>
      <c r="BY148" s="178"/>
      <c r="BZ148" s="177">
        <v>160</v>
      </c>
      <c r="CA148" s="591"/>
      <c r="CB148" s="178"/>
      <c r="CC148" s="177">
        <v>160</v>
      </c>
      <c r="CD148" s="591"/>
      <c r="CE148" s="178"/>
      <c r="CF148" s="177">
        <v>160</v>
      </c>
      <c r="CG148" s="591"/>
      <c r="CH148" s="178"/>
      <c r="CI148" s="177">
        <v>160</v>
      </c>
      <c r="CJ148" s="591"/>
      <c r="CK148" s="178"/>
      <c r="CL148" s="177">
        <v>160</v>
      </c>
      <c r="CM148" s="591"/>
      <c r="CN148" s="178"/>
      <c r="CO148" s="282">
        <f t="shared" si="154"/>
        <v>0</v>
      </c>
      <c r="CP148" s="283">
        <f t="shared" si="155"/>
        <v>0</v>
      </c>
      <c r="CQ148" s="284">
        <f t="shared" si="137"/>
        <v>0</v>
      </c>
      <c r="CR148" s="285">
        <f t="shared" si="138"/>
        <v>0</v>
      </c>
      <c r="CS148" s="1"/>
      <c r="CT148" s="1"/>
      <c r="CU148" s="177">
        <v>160</v>
      </c>
      <c r="CV148" s="591"/>
      <c r="CW148" s="178"/>
      <c r="CX148" s="177">
        <v>160</v>
      </c>
      <c r="CY148" s="591"/>
      <c r="CZ148" s="178"/>
      <c r="DA148" s="177">
        <v>160</v>
      </c>
      <c r="DB148" s="591"/>
      <c r="DC148" s="178"/>
      <c r="DD148" s="177">
        <v>160</v>
      </c>
      <c r="DE148" s="591"/>
      <c r="DF148" s="178"/>
      <c r="DG148" s="177">
        <v>160</v>
      </c>
      <c r="DH148" s="591"/>
      <c r="DI148" s="178"/>
      <c r="DJ148" s="177">
        <v>160</v>
      </c>
      <c r="DK148" s="591"/>
      <c r="DL148" s="178"/>
      <c r="DM148" s="177">
        <v>160</v>
      </c>
      <c r="DN148" s="591"/>
      <c r="DO148" s="178"/>
      <c r="DP148" s="177">
        <v>160</v>
      </c>
      <c r="DQ148" s="591"/>
      <c r="DR148" s="178"/>
      <c r="DS148" s="282">
        <f t="shared" si="156"/>
        <v>0</v>
      </c>
      <c r="DT148" s="283">
        <f t="shared" si="157"/>
        <v>0</v>
      </c>
      <c r="DU148" s="284">
        <f t="shared" si="139"/>
        <v>0</v>
      </c>
      <c r="DV148" s="285">
        <f t="shared" si="140"/>
        <v>0</v>
      </c>
      <c r="DW148" s="1"/>
      <c r="DX148" s="1"/>
      <c r="DY148" s="177">
        <v>160</v>
      </c>
      <c r="DZ148" s="591"/>
      <c r="EA148" s="178"/>
      <c r="EB148" s="177">
        <v>160</v>
      </c>
      <c r="EC148" s="591"/>
      <c r="ED148" s="178"/>
      <c r="EE148" s="177">
        <v>160</v>
      </c>
      <c r="EF148" s="591"/>
      <c r="EG148" s="178"/>
      <c r="EH148" s="177">
        <v>160</v>
      </c>
      <c r="EI148" s="591"/>
      <c r="EJ148" s="178"/>
      <c r="EK148" s="177">
        <v>160</v>
      </c>
      <c r="EL148" s="591"/>
      <c r="EM148" s="178"/>
      <c r="EN148" s="177">
        <v>160</v>
      </c>
      <c r="EO148" s="591"/>
      <c r="EP148" s="178"/>
      <c r="EQ148" s="177">
        <v>160</v>
      </c>
      <c r="ER148" s="591"/>
      <c r="ES148" s="178"/>
      <c r="ET148" s="177">
        <v>160</v>
      </c>
      <c r="EU148" s="591"/>
      <c r="EV148" s="178"/>
      <c r="EW148" s="282">
        <f t="shared" si="158"/>
        <v>0</v>
      </c>
      <c r="EX148" s="283">
        <f t="shared" si="159"/>
        <v>0</v>
      </c>
      <c r="EY148" s="284">
        <f t="shared" si="141"/>
        <v>0</v>
      </c>
      <c r="EZ148" s="285">
        <f t="shared" si="142"/>
        <v>0</v>
      </c>
      <c r="FA148" s="1"/>
      <c r="FB148" s="1"/>
      <c r="FC148" s="177">
        <v>160</v>
      </c>
      <c r="FD148" s="591"/>
      <c r="FE148" s="178"/>
      <c r="FF148" s="177">
        <v>160</v>
      </c>
      <c r="FG148" s="591"/>
      <c r="FH148" s="178"/>
      <c r="FI148" s="177">
        <v>160</v>
      </c>
      <c r="FJ148" s="591"/>
      <c r="FK148" s="178"/>
      <c r="FL148" s="177">
        <v>160</v>
      </c>
      <c r="FM148" s="591"/>
      <c r="FN148" s="178"/>
      <c r="FO148" s="177">
        <v>160</v>
      </c>
      <c r="FP148" s="591"/>
      <c r="FQ148" s="178"/>
      <c r="FR148" s="177">
        <v>160</v>
      </c>
      <c r="FS148" s="591"/>
      <c r="FT148" s="178"/>
      <c r="FU148" s="177">
        <v>160</v>
      </c>
      <c r="FV148" s="591"/>
      <c r="FW148" s="178"/>
      <c r="FX148" s="177">
        <v>160</v>
      </c>
      <c r="FY148" s="591"/>
      <c r="FZ148" s="178"/>
      <c r="GA148" s="282">
        <f t="shared" si="160"/>
        <v>0</v>
      </c>
      <c r="GB148" s="283">
        <f t="shared" si="161"/>
        <v>0</v>
      </c>
      <c r="GC148" s="284">
        <f t="shared" si="143"/>
        <v>0</v>
      </c>
      <c r="GD148" s="285">
        <f t="shared" si="144"/>
        <v>0</v>
      </c>
      <c r="GE148" s="1"/>
      <c r="GF148" s="1"/>
      <c r="GG148" s="177">
        <v>160</v>
      </c>
      <c r="GH148" s="591"/>
      <c r="GI148" s="178"/>
      <c r="GJ148" s="177">
        <v>160</v>
      </c>
      <c r="GK148" s="591"/>
      <c r="GL148" s="178"/>
      <c r="GM148" s="177">
        <v>160</v>
      </c>
      <c r="GN148" s="591"/>
      <c r="GO148" s="178"/>
      <c r="GP148" s="177">
        <v>160</v>
      </c>
      <c r="GQ148" s="591"/>
      <c r="GR148" s="178"/>
      <c r="GS148" s="177">
        <v>160</v>
      </c>
      <c r="GT148" s="591"/>
      <c r="GU148" s="178"/>
      <c r="GV148" s="177">
        <v>160</v>
      </c>
      <c r="GW148" s="591"/>
      <c r="GX148" s="178"/>
      <c r="GY148" s="177">
        <v>160</v>
      </c>
      <c r="GZ148" s="591"/>
      <c r="HA148" s="178"/>
      <c r="HB148" s="177">
        <v>160</v>
      </c>
      <c r="HC148" s="591"/>
      <c r="HD148" s="178"/>
      <c r="HE148" s="282">
        <f t="shared" si="162"/>
        <v>0</v>
      </c>
      <c r="HF148" s="283">
        <f t="shared" si="163"/>
        <v>0</v>
      </c>
      <c r="HG148" s="284">
        <f t="shared" si="145"/>
        <v>0</v>
      </c>
      <c r="HH148" s="285">
        <f t="shared" si="146"/>
        <v>0</v>
      </c>
      <c r="HI148" s="1"/>
      <c r="HJ148" s="1"/>
      <c r="HK148" s="177">
        <v>160</v>
      </c>
      <c r="HL148" s="591"/>
      <c r="HM148" s="178"/>
      <c r="HN148" s="177">
        <v>160</v>
      </c>
      <c r="HO148" s="591"/>
      <c r="HP148" s="178"/>
      <c r="HQ148" s="177">
        <v>160</v>
      </c>
      <c r="HR148" s="591"/>
      <c r="HS148" s="178"/>
      <c r="HT148" s="177">
        <v>160</v>
      </c>
      <c r="HU148" s="591"/>
      <c r="HV148" s="178"/>
      <c r="HW148" s="177">
        <v>160</v>
      </c>
      <c r="HX148" s="591"/>
      <c r="HY148" s="178"/>
      <c r="HZ148" s="177">
        <v>160</v>
      </c>
      <c r="IA148" s="591"/>
      <c r="IB148" s="178"/>
      <c r="IC148" s="177">
        <v>160</v>
      </c>
      <c r="ID148" s="591"/>
      <c r="IE148" s="178"/>
      <c r="IF148" s="177">
        <v>160</v>
      </c>
      <c r="IG148" s="591"/>
      <c r="IH148" s="178"/>
      <c r="II148" s="282">
        <f t="shared" si="164"/>
        <v>0</v>
      </c>
      <c r="IJ148" s="283">
        <f t="shared" si="165"/>
        <v>0</v>
      </c>
      <c r="IK148" s="284">
        <f t="shared" si="147"/>
        <v>0</v>
      </c>
      <c r="IL148" s="285">
        <f t="shared" si="148"/>
        <v>0</v>
      </c>
      <c r="IM148" s="1"/>
      <c r="IN148" s="1"/>
      <c r="IO148" s="177">
        <v>160</v>
      </c>
      <c r="IP148" s="591"/>
      <c r="IQ148" s="178"/>
      <c r="IR148" s="177">
        <v>160</v>
      </c>
      <c r="IS148" s="591"/>
      <c r="IT148" s="178"/>
      <c r="IU148" s="177">
        <v>160</v>
      </c>
      <c r="IV148" s="591"/>
      <c r="IW148" s="178"/>
      <c r="IX148" s="177">
        <v>160</v>
      </c>
      <c r="IY148" s="591"/>
      <c r="IZ148" s="178"/>
      <c r="JA148" s="177">
        <v>160</v>
      </c>
      <c r="JB148" s="591"/>
      <c r="JC148" s="178"/>
      <c r="JD148" s="177">
        <v>160</v>
      </c>
      <c r="JE148" s="591"/>
      <c r="JF148" s="178"/>
      <c r="JG148" s="177">
        <v>160</v>
      </c>
      <c r="JH148" s="591"/>
      <c r="JI148" s="178"/>
      <c r="JJ148" s="177">
        <v>160</v>
      </c>
      <c r="JK148" s="591"/>
      <c r="JL148" s="178"/>
      <c r="JM148" s="282">
        <f t="shared" si="166"/>
        <v>0</v>
      </c>
      <c r="JN148" s="283">
        <f t="shared" si="167"/>
        <v>0</v>
      </c>
      <c r="JO148" s="284">
        <f t="shared" si="149"/>
        <v>0</v>
      </c>
      <c r="JP148" s="285">
        <f t="shared" si="150"/>
        <v>0</v>
      </c>
      <c r="JQ148" s="1"/>
      <c r="JR148" s="1"/>
      <c r="JS148" s="177">
        <v>160</v>
      </c>
      <c r="JT148" s="591"/>
      <c r="JU148" s="178"/>
      <c r="JV148" s="177">
        <v>160</v>
      </c>
      <c r="JW148" s="591"/>
      <c r="JX148" s="178"/>
      <c r="JY148" s="177">
        <v>160</v>
      </c>
      <c r="JZ148" s="591"/>
      <c r="KA148" s="178"/>
      <c r="KB148" s="177">
        <v>160</v>
      </c>
      <c r="KC148" s="591"/>
      <c r="KD148" s="178"/>
      <c r="KE148" s="177">
        <v>160</v>
      </c>
      <c r="KF148" s="591"/>
      <c r="KG148" s="178"/>
      <c r="KH148" s="177">
        <v>160</v>
      </c>
      <c r="KI148" s="591"/>
      <c r="KJ148" s="178"/>
      <c r="KK148" s="177">
        <v>160</v>
      </c>
      <c r="KL148" s="591"/>
      <c r="KM148" s="178"/>
      <c r="KN148" s="177">
        <v>160</v>
      </c>
      <c r="KO148" s="591"/>
      <c r="KP148" s="178"/>
      <c r="KQ148" s="282">
        <f t="shared" si="168"/>
        <v>0</v>
      </c>
      <c r="KR148" s="283">
        <f t="shared" si="169"/>
        <v>0</v>
      </c>
      <c r="KS148" s="284">
        <f t="shared" si="151"/>
        <v>0</v>
      </c>
      <c r="KT148" s="285">
        <f t="shared" si="152"/>
        <v>0</v>
      </c>
      <c r="KU148" s="1"/>
      <c r="KV148" s="1"/>
      <c r="KW148" s="589" t="s">
        <v>300</v>
      </c>
      <c r="KX148" s="595">
        <v>160</v>
      </c>
      <c r="KY148" s="591"/>
      <c r="KZ148" s="178"/>
      <c r="LA148" s="282">
        <f t="shared" si="170"/>
        <v>0</v>
      </c>
      <c r="LB148" s="285">
        <f t="shared" si="171"/>
        <v>0</v>
      </c>
      <c r="LC148" s="284">
        <f t="shared" si="172"/>
        <v>0</v>
      </c>
      <c r="LD148" s="285">
        <f t="shared" si="173"/>
        <v>0</v>
      </c>
      <c r="LE148" s="592"/>
      <c r="LF148" s="1"/>
      <c r="LG148" s="1"/>
      <c r="LH148" s="278">
        <f t="shared" si="174"/>
        <v>0</v>
      </c>
      <c r="LI148" s="279">
        <f t="shared" si="175"/>
        <v>0</v>
      </c>
      <c r="LJ148" s="284">
        <f t="shared" si="176"/>
        <v>0</v>
      </c>
      <c r="LK148" s="285">
        <f t="shared" si="177"/>
        <v>0</v>
      </c>
      <c r="LL148" s="280">
        <f t="shared" si="178"/>
        <v>0</v>
      </c>
      <c r="LM148" s="281">
        <f t="shared" si="179"/>
        <v>0</v>
      </c>
      <c r="LN148" s="284">
        <f t="shared" si="180"/>
        <v>0</v>
      </c>
      <c r="LO148" s="283">
        <f t="shared" si="181"/>
        <v>0</v>
      </c>
      <c r="LP148" s="420">
        <f t="shared" si="182"/>
        <v>0</v>
      </c>
      <c r="LQ148" s="382">
        <f t="shared" si="183"/>
        <v>0</v>
      </c>
      <c r="LR148" s="423" t="s">
        <v>343</v>
      </c>
      <c r="LS148" s="387" t="s">
        <v>343</v>
      </c>
      <c r="LT148" s="420">
        <f t="shared" si="184"/>
        <v>0</v>
      </c>
      <c r="LU148" s="382">
        <f t="shared" si="185"/>
        <v>0</v>
      </c>
      <c r="LX148" s="1"/>
    </row>
    <row r="149" spans="2:336" s="26" customFormat="1" ht="16.5" customHeight="1" x14ac:dyDescent="0.25">
      <c r="B149" s="121" t="s">
        <v>355</v>
      </c>
      <c r="C149" s="1064"/>
      <c r="D149" s="1065"/>
      <c r="E149" s="327"/>
      <c r="F149" s="328"/>
      <c r="G149" s="329"/>
      <c r="H149" s="125"/>
      <c r="I149" s="115">
        <f>INT(ROUND(F149,2)*(IF(RIGHT(G149,1)="*",data!$J$3*H149+(IF(H149&gt;0, data!$K$3,0)),(IF(G149&gt;0,data!$J$3*RIGHT(G149,5)+data!$K$3,0)))))</f>
        <v>0</v>
      </c>
      <c r="J149" s="115">
        <f t="shared" si="132"/>
        <v>0</v>
      </c>
      <c r="K149" s="323"/>
      <c r="L149" s="322"/>
      <c r="M149" s="115">
        <f>INT(ROUND(F149,2)*(IF(J149&gt;0,(IF(K149="ano",data!$J$6,0)),0)))</f>
        <v>0</v>
      </c>
      <c r="N149" s="117">
        <f t="shared" si="129"/>
        <v>0</v>
      </c>
      <c r="O149" s="126">
        <f t="shared" si="130"/>
        <v>0</v>
      </c>
      <c r="Q149" s="119" t="str">
        <f t="shared" si="127"/>
        <v/>
      </c>
      <c r="R149" s="120" t="s">
        <v>343</v>
      </c>
      <c r="S149" s="391" t="str">
        <f t="shared" si="128"/>
        <v/>
      </c>
      <c r="T149" s="26">
        <f t="shared" si="131"/>
        <v>0</v>
      </c>
      <c r="U149" s="26">
        <f t="shared" si="133"/>
        <v>0</v>
      </c>
      <c r="V149" s="26">
        <f>IF(OR(G149=data!$I$18,G149=data!$I$19,G149=data!$I$20,G149=data!$I$21,G149=data!$I$22,G149=data!$I$23,G149=data!$I$24,G149=data!$I$25,G149=data!$I$26,G149=data!$I$27,G149=data!$I$28,G149=data!$I$29,G149=data!$I$30,G149=data!$I$31,G149=data!$I$32,G149=data!$I$33,G149=data!$I$34,G149=data!$I$35,G149=data!$I$36,G149=data!$I$37,G149=data!$I$38,G149=data!$I$39,G149=data!$I$40,G149=data!$I$41,G149=data!$I$42,G149=data!$I$43,G149=data!$I$44),1,0)</f>
        <v>0</v>
      </c>
      <c r="X149" s="179" t="s">
        <v>300</v>
      </c>
      <c r="Y149" s="10"/>
      <c r="Z149" s="10"/>
      <c r="AA149" s="171">
        <v>160</v>
      </c>
      <c r="AB149" s="336"/>
      <c r="AC149" s="227"/>
      <c r="AD149" s="171">
        <v>160</v>
      </c>
      <c r="AE149" s="336"/>
      <c r="AF149" s="227"/>
      <c r="AG149" s="171">
        <v>160</v>
      </c>
      <c r="AH149" s="336"/>
      <c r="AI149" s="227"/>
      <c r="AJ149" s="171">
        <v>160</v>
      </c>
      <c r="AK149" s="336"/>
      <c r="AL149" s="227"/>
      <c r="AM149" s="171">
        <v>160</v>
      </c>
      <c r="AN149" s="336"/>
      <c r="AO149" s="227"/>
      <c r="AP149" s="171">
        <v>160</v>
      </c>
      <c r="AQ149" s="336"/>
      <c r="AR149" s="227"/>
      <c r="AS149" s="171">
        <v>160</v>
      </c>
      <c r="AT149" s="336"/>
      <c r="AU149" s="227"/>
      <c r="AV149" s="171">
        <v>160</v>
      </c>
      <c r="AW149" s="336"/>
      <c r="AX149" s="227"/>
      <c r="AY149" s="171">
        <v>160</v>
      </c>
      <c r="AZ149" s="336"/>
      <c r="BA149" s="227"/>
      <c r="BB149" s="171">
        <v>160</v>
      </c>
      <c r="BC149" s="336"/>
      <c r="BD149" s="227"/>
      <c r="BE149" s="171">
        <v>160</v>
      </c>
      <c r="BF149" s="336"/>
      <c r="BG149" s="227"/>
      <c r="BH149" s="171">
        <v>160</v>
      </c>
      <c r="BI149" s="336"/>
      <c r="BJ149" s="227"/>
      <c r="BK149" s="374">
        <f t="shared" si="134"/>
        <v>0</v>
      </c>
      <c r="BL149" s="285">
        <f t="shared" si="153"/>
        <v>0</v>
      </c>
      <c r="BM149" s="284">
        <f t="shared" si="135"/>
        <v>0</v>
      </c>
      <c r="BN149" s="285">
        <f t="shared" si="136"/>
        <v>0</v>
      </c>
      <c r="BO149" s="1"/>
      <c r="BP149" s="1"/>
      <c r="BQ149" s="167">
        <v>160</v>
      </c>
      <c r="BR149" s="335"/>
      <c r="BS149" s="180"/>
      <c r="BT149" s="167">
        <v>160</v>
      </c>
      <c r="BU149" s="335"/>
      <c r="BV149" s="180"/>
      <c r="BW149" s="167">
        <v>160</v>
      </c>
      <c r="BX149" s="335"/>
      <c r="BY149" s="180"/>
      <c r="BZ149" s="167">
        <v>160</v>
      </c>
      <c r="CA149" s="335"/>
      <c r="CB149" s="180"/>
      <c r="CC149" s="167">
        <v>160</v>
      </c>
      <c r="CD149" s="335"/>
      <c r="CE149" s="180"/>
      <c r="CF149" s="167">
        <v>160</v>
      </c>
      <c r="CG149" s="335"/>
      <c r="CH149" s="180"/>
      <c r="CI149" s="167">
        <v>160</v>
      </c>
      <c r="CJ149" s="335"/>
      <c r="CK149" s="180"/>
      <c r="CL149" s="167">
        <v>160</v>
      </c>
      <c r="CM149" s="335"/>
      <c r="CN149" s="180"/>
      <c r="CO149" s="282">
        <f t="shared" si="154"/>
        <v>0</v>
      </c>
      <c r="CP149" s="283">
        <f t="shared" si="155"/>
        <v>0</v>
      </c>
      <c r="CQ149" s="284">
        <f t="shared" si="137"/>
        <v>0</v>
      </c>
      <c r="CR149" s="285">
        <f t="shared" si="138"/>
        <v>0</v>
      </c>
      <c r="CS149" s="1"/>
      <c r="CT149" s="1"/>
      <c r="CU149" s="167">
        <v>160</v>
      </c>
      <c r="CV149" s="335"/>
      <c r="CW149" s="180"/>
      <c r="CX149" s="167">
        <v>160</v>
      </c>
      <c r="CY149" s="335"/>
      <c r="CZ149" s="180"/>
      <c r="DA149" s="167">
        <v>160</v>
      </c>
      <c r="DB149" s="335"/>
      <c r="DC149" s="180"/>
      <c r="DD149" s="167">
        <v>160</v>
      </c>
      <c r="DE149" s="335"/>
      <c r="DF149" s="180"/>
      <c r="DG149" s="167">
        <v>160</v>
      </c>
      <c r="DH149" s="335"/>
      <c r="DI149" s="180"/>
      <c r="DJ149" s="167">
        <v>160</v>
      </c>
      <c r="DK149" s="335"/>
      <c r="DL149" s="180"/>
      <c r="DM149" s="167">
        <v>160</v>
      </c>
      <c r="DN149" s="335"/>
      <c r="DO149" s="180"/>
      <c r="DP149" s="167">
        <v>160</v>
      </c>
      <c r="DQ149" s="335"/>
      <c r="DR149" s="180"/>
      <c r="DS149" s="282">
        <f t="shared" si="156"/>
        <v>0</v>
      </c>
      <c r="DT149" s="283">
        <f t="shared" si="157"/>
        <v>0</v>
      </c>
      <c r="DU149" s="284">
        <f t="shared" si="139"/>
        <v>0</v>
      </c>
      <c r="DV149" s="285">
        <f t="shared" si="140"/>
        <v>0</v>
      </c>
      <c r="DW149" s="1"/>
      <c r="DX149" s="1"/>
      <c r="DY149" s="167">
        <v>160</v>
      </c>
      <c r="DZ149" s="335"/>
      <c r="EA149" s="180"/>
      <c r="EB149" s="167">
        <v>160</v>
      </c>
      <c r="EC149" s="335"/>
      <c r="ED149" s="180"/>
      <c r="EE149" s="167">
        <v>160</v>
      </c>
      <c r="EF149" s="335"/>
      <c r="EG149" s="180"/>
      <c r="EH149" s="167">
        <v>160</v>
      </c>
      <c r="EI149" s="335"/>
      <c r="EJ149" s="180"/>
      <c r="EK149" s="167">
        <v>160</v>
      </c>
      <c r="EL149" s="335"/>
      <c r="EM149" s="180"/>
      <c r="EN149" s="167">
        <v>160</v>
      </c>
      <c r="EO149" s="335"/>
      <c r="EP149" s="180"/>
      <c r="EQ149" s="167">
        <v>160</v>
      </c>
      <c r="ER149" s="335"/>
      <c r="ES149" s="180"/>
      <c r="ET149" s="167">
        <v>160</v>
      </c>
      <c r="EU149" s="335"/>
      <c r="EV149" s="180"/>
      <c r="EW149" s="282">
        <f t="shared" si="158"/>
        <v>0</v>
      </c>
      <c r="EX149" s="283">
        <f t="shared" si="159"/>
        <v>0</v>
      </c>
      <c r="EY149" s="284">
        <f t="shared" si="141"/>
        <v>0</v>
      </c>
      <c r="EZ149" s="285">
        <f t="shared" si="142"/>
        <v>0</v>
      </c>
      <c r="FA149" s="1"/>
      <c r="FB149" s="1"/>
      <c r="FC149" s="167">
        <v>160</v>
      </c>
      <c r="FD149" s="335"/>
      <c r="FE149" s="180"/>
      <c r="FF149" s="167">
        <v>160</v>
      </c>
      <c r="FG149" s="335"/>
      <c r="FH149" s="180"/>
      <c r="FI149" s="167">
        <v>160</v>
      </c>
      <c r="FJ149" s="335"/>
      <c r="FK149" s="180"/>
      <c r="FL149" s="167">
        <v>160</v>
      </c>
      <c r="FM149" s="335"/>
      <c r="FN149" s="180"/>
      <c r="FO149" s="167">
        <v>160</v>
      </c>
      <c r="FP149" s="335"/>
      <c r="FQ149" s="180"/>
      <c r="FR149" s="167">
        <v>160</v>
      </c>
      <c r="FS149" s="335"/>
      <c r="FT149" s="180"/>
      <c r="FU149" s="167">
        <v>160</v>
      </c>
      <c r="FV149" s="335"/>
      <c r="FW149" s="180"/>
      <c r="FX149" s="167">
        <v>160</v>
      </c>
      <c r="FY149" s="335"/>
      <c r="FZ149" s="180"/>
      <c r="GA149" s="282">
        <f t="shared" si="160"/>
        <v>0</v>
      </c>
      <c r="GB149" s="283">
        <f t="shared" si="161"/>
        <v>0</v>
      </c>
      <c r="GC149" s="284">
        <f t="shared" si="143"/>
        <v>0</v>
      </c>
      <c r="GD149" s="285">
        <f t="shared" si="144"/>
        <v>0</v>
      </c>
      <c r="GE149" s="1"/>
      <c r="GF149" s="1"/>
      <c r="GG149" s="167">
        <v>160</v>
      </c>
      <c r="GH149" s="335"/>
      <c r="GI149" s="180"/>
      <c r="GJ149" s="167">
        <v>160</v>
      </c>
      <c r="GK149" s="335"/>
      <c r="GL149" s="180"/>
      <c r="GM149" s="167">
        <v>160</v>
      </c>
      <c r="GN149" s="335"/>
      <c r="GO149" s="180"/>
      <c r="GP149" s="167">
        <v>160</v>
      </c>
      <c r="GQ149" s="335"/>
      <c r="GR149" s="180"/>
      <c r="GS149" s="167">
        <v>160</v>
      </c>
      <c r="GT149" s="335"/>
      <c r="GU149" s="180"/>
      <c r="GV149" s="167">
        <v>160</v>
      </c>
      <c r="GW149" s="335"/>
      <c r="GX149" s="180"/>
      <c r="GY149" s="167">
        <v>160</v>
      </c>
      <c r="GZ149" s="335"/>
      <c r="HA149" s="180"/>
      <c r="HB149" s="167">
        <v>160</v>
      </c>
      <c r="HC149" s="335"/>
      <c r="HD149" s="180"/>
      <c r="HE149" s="282">
        <f t="shared" si="162"/>
        <v>0</v>
      </c>
      <c r="HF149" s="283">
        <f t="shared" si="163"/>
        <v>0</v>
      </c>
      <c r="HG149" s="284">
        <f t="shared" si="145"/>
        <v>0</v>
      </c>
      <c r="HH149" s="285">
        <f t="shared" si="146"/>
        <v>0</v>
      </c>
      <c r="HI149" s="1"/>
      <c r="HJ149" s="1"/>
      <c r="HK149" s="167">
        <v>160</v>
      </c>
      <c r="HL149" s="335"/>
      <c r="HM149" s="180"/>
      <c r="HN149" s="167">
        <v>160</v>
      </c>
      <c r="HO149" s="335"/>
      <c r="HP149" s="180"/>
      <c r="HQ149" s="167">
        <v>160</v>
      </c>
      <c r="HR149" s="335"/>
      <c r="HS149" s="180"/>
      <c r="HT149" s="167">
        <v>160</v>
      </c>
      <c r="HU149" s="335"/>
      <c r="HV149" s="180"/>
      <c r="HW149" s="167">
        <v>160</v>
      </c>
      <c r="HX149" s="335"/>
      <c r="HY149" s="180"/>
      <c r="HZ149" s="167">
        <v>160</v>
      </c>
      <c r="IA149" s="335"/>
      <c r="IB149" s="180"/>
      <c r="IC149" s="167">
        <v>160</v>
      </c>
      <c r="ID149" s="335"/>
      <c r="IE149" s="180"/>
      <c r="IF149" s="167">
        <v>160</v>
      </c>
      <c r="IG149" s="335"/>
      <c r="IH149" s="180"/>
      <c r="II149" s="282">
        <f t="shared" si="164"/>
        <v>0</v>
      </c>
      <c r="IJ149" s="283">
        <f t="shared" si="165"/>
        <v>0</v>
      </c>
      <c r="IK149" s="284">
        <f t="shared" si="147"/>
        <v>0</v>
      </c>
      <c r="IL149" s="285">
        <f t="shared" si="148"/>
        <v>0</v>
      </c>
      <c r="IM149" s="1"/>
      <c r="IN149" s="1"/>
      <c r="IO149" s="167">
        <v>160</v>
      </c>
      <c r="IP149" s="335"/>
      <c r="IQ149" s="180"/>
      <c r="IR149" s="167">
        <v>160</v>
      </c>
      <c r="IS149" s="335"/>
      <c r="IT149" s="180"/>
      <c r="IU149" s="167">
        <v>160</v>
      </c>
      <c r="IV149" s="335"/>
      <c r="IW149" s="180"/>
      <c r="IX149" s="167">
        <v>160</v>
      </c>
      <c r="IY149" s="335"/>
      <c r="IZ149" s="180"/>
      <c r="JA149" s="167">
        <v>160</v>
      </c>
      <c r="JB149" s="335"/>
      <c r="JC149" s="180"/>
      <c r="JD149" s="167">
        <v>160</v>
      </c>
      <c r="JE149" s="335"/>
      <c r="JF149" s="180"/>
      <c r="JG149" s="167">
        <v>160</v>
      </c>
      <c r="JH149" s="335"/>
      <c r="JI149" s="180"/>
      <c r="JJ149" s="167">
        <v>160</v>
      </c>
      <c r="JK149" s="335"/>
      <c r="JL149" s="180"/>
      <c r="JM149" s="282">
        <f t="shared" si="166"/>
        <v>0</v>
      </c>
      <c r="JN149" s="283">
        <f t="shared" si="167"/>
        <v>0</v>
      </c>
      <c r="JO149" s="284">
        <f t="shared" si="149"/>
        <v>0</v>
      </c>
      <c r="JP149" s="285">
        <f t="shared" si="150"/>
        <v>0</v>
      </c>
      <c r="JQ149" s="1"/>
      <c r="JR149" s="1"/>
      <c r="JS149" s="167">
        <v>160</v>
      </c>
      <c r="JT149" s="335"/>
      <c r="JU149" s="180"/>
      <c r="JV149" s="167">
        <v>160</v>
      </c>
      <c r="JW149" s="335"/>
      <c r="JX149" s="180"/>
      <c r="JY149" s="167">
        <v>160</v>
      </c>
      <c r="JZ149" s="335"/>
      <c r="KA149" s="180"/>
      <c r="KB149" s="167">
        <v>160</v>
      </c>
      <c r="KC149" s="335"/>
      <c r="KD149" s="180"/>
      <c r="KE149" s="167">
        <v>160</v>
      </c>
      <c r="KF149" s="335"/>
      <c r="KG149" s="180"/>
      <c r="KH149" s="167">
        <v>160</v>
      </c>
      <c r="KI149" s="335"/>
      <c r="KJ149" s="180"/>
      <c r="KK149" s="167">
        <v>160</v>
      </c>
      <c r="KL149" s="335"/>
      <c r="KM149" s="180"/>
      <c r="KN149" s="167">
        <v>160</v>
      </c>
      <c r="KO149" s="335"/>
      <c r="KP149" s="180"/>
      <c r="KQ149" s="282">
        <f t="shared" si="168"/>
        <v>0</v>
      </c>
      <c r="KR149" s="283">
        <f t="shared" si="169"/>
        <v>0</v>
      </c>
      <c r="KS149" s="284">
        <f t="shared" si="151"/>
        <v>0</v>
      </c>
      <c r="KT149" s="285">
        <f t="shared" si="152"/>
        <v>0</v>
      </c>
      <c r="KU149" s="1"/>
      <c r="KV149" s="1"/>
      <c r="KW149" s="287" t="s">
        <v>300</v>
      </c>
      <c r="KX149" s="365">
        <v>160</v>
      </c>
      <c r="KY149" s="335"/>
      <c r="KZ149" s="180"/>
      <c r="LA149" s="282">
        <f t="shared" si="170"/>
        <v>0</v>
      </c>
      <c r="LB149" s="285">
        <f t="shared" si="171"/>
        <v>0</v>
      </c>
      <c r="LC149" s="284">
        <f t="shared" si="172"/>
        <v>0</v>
      </c>
      <c r="LD149" s="285">
        <f t="shared" si="173"/>
        <v>0</v>
      </c>
      <c r="LE149" s="297"/>
      <c r="LF149" s="1"/>
      <c r="LG149" s="1"/>
      <c r="LH149" s="278">
        <f t="shared" si="174"/>
        <v>0</v>
      </c>
      <c r="LI149" s="279">
        <f t="shared" si="175"/>
        <v>0</v>
      </c>
      <c r="LJ149" s="284">
        <f t="shared" si="176"/>
        <v>0</v>
      </c>
      <c r="LK149" s="285">
        <f t="shared" si="177"/>
        <v>0</v>
      </c>
      <c r="LL149" s="280">
        <f t="shared" si="178"/>
        <v>0</v>
      </c>
      <c r="LM149" s="281">
        <f t="shared" si="179"/>
        <v>0</v>
      </c>
      <c r="LN149" s="284">
        <f t="shared" si="180"/>
        <v>0</v>
      </c>
      <c r="LO149" s="283">
        <f t="shared" si="181"/>
        <v>0</v>
      </c>
      <c r="LP149" s="420">
        <f t="shared" si="182"/>
        <v>0</v>
      </c>
      <c r="LQ149" s="382">
        <f t="shared" si="183"/>
        <v>0</v>
      </c>
      <c r="LR149" s="423" t="s">
        <v>343</v>
      </c>
      <c r="LS149" s="387" t="s">
        <v>343</v>
      </c>
      <c r="LT149" s="420">
        <f t="shared" si="184"/>
        <v>0</v>
      </c>
      <c r="LU149" s="382">
        <f t="shared" si="185"/>
        <v>0</v>
      </c>
      <c r="LX149" s="1"/>
    </row>
    <row r="150" spans="2:336" s="26" customFormat="1" ht="15" hidden="1" customHeight="1" x14ac:dyDescent="0.25">
      <c r="B150" s="121"/>
      <c r="C150" s="1062"/>
      <c r="D150" s="1063"/>
      <c r="E150" s="610"/>
      <c r="F150" s="611"/>
      <c r="G150" s="612"/>
      <c r="H150" s="122"/>
      <c r="I150" s="115">
        <f>INT(ROUND(F150,2)*(IF(RIGHT(G150,1)="*",data!$J$3*H150+(IF(H150&gt;0, data!$K$3,0)),(IF(G150&gt;0,data!$J$3*RIGHT(G150,5)+data!$K$3,0)))))</f>
        <v>0</v>
      </c>
      <c r="J150" s="115">
        <f t="shared" si="132"/>
        <v>0</v>
      </c>
      <c r="K150" s="554"/>
      <c r="L150" s="553"/>
      <c r="M150" s="115">
        <f>INT(ROUND(F150,2)*(IF(J150&gt;0,(IF(K150="ano",data!$J$6,0)),0)))</f>
        <v>0</v>
      </c>
      <c r="N150" s="117">
        <f t="shared" si="129"/>
        <v>0</v>
      </c>
      <c r="O150" s="126">
        <f t="shared" si="130"/>
        <v>0</v>
      </c>
      <c r="Q150" s="119" t="str">
        <f t="shared" si="127"/>
        <v/>
      </c>
      <c r="R150" s="120" t="s">
        <v>343</v>
      </c>
      <c r="S150" s="391" t="str">
        <f t="shared" si="128"/>
        <v/>
      </c>
      <c r="T150" s="26">
        <f t="shared" si="131"/>
        <v>0</v>
      </c>
      <c r="U150" s="26">
        <f t="shared" si="133"/>
        <v>0</v>
      </c>
      <c r="V150" s="26">
        <f>IF(OR(G150=data!$I$18,G150=data!$I$19,G150=data!$I$20,G150=data!$I$21,G150=data!$I$22,G150=data!$I$23,G150=data!$I$24,G150=data!$I$25,G150=data!$I$26,G150=data!$I$27,G150=data!$I$28,G150=data!$I$29,G150=data!$I$30,G150=data!$I$31,G150=data!$I$32,G150=data!$I$33,G150=data!$I$34,G150=data!$I$35,G150=data!$I$36,G150=data!$I$37,G150=data!$I$38,G150=data!$I$39,G150=data!$I$40,G150=data!$I$41,G150=data!$I$42,G150=data!$I$43,G150=data!$I$44),1,0)</f>
        <v>0</v>
      </c>
      <c r="X150" s="176" t="s">
        <v>300</v>
      </c>
      <c r="Y150" s="10"/>
      <c r="Z150" s="10"/>
      <c r="AA150" s="578">
        <v>160</v>
      </c>
      <c r="AB150" s="579"/>
      <c r="AC150" s="580"/>
      <c r="AD150" s="578">
        <v>160</v>
      </c>
      <c r="AE150" s="579"/>
      <c r="AF150" s="580"/>
      <c r="AG150" s="578">
        <v>160</v>
      </c>
      <c r="AH150" s="579"/>
      <c r="AI150" s="580"/>
      <c r="AJ150" s="578">
        <v>160</v>
      </c>
      <c r="AK150" s="579"/>
      <c r="AL150" s="580"/>
      <c r="AM150" s="578">
        <v>160</v>
      </c>
      <c r="AN150" s="579"/>
      <c r="AO150" s="580"/>
      <c r="AP150" s="578">
        <v>160</v>
      </c>
      <c r="AQ150" s="579"/>
      <c r="AR150" s="580"/>
      <c r="AS150" s="578">
        <v>160</v>
      </c>
      <c r="AT150" s="579"/>
      <c r="AU150" s="580"/>
      <c r="AV150" s="578">
        <v>160</v>
      </c>
      <c r="AW150" s="579"/>
      <c r="AX150" s="580"/>
      <c r="AY150" s="578">
        <v>160</v>
      </c>
      <c r="AZ150" s="579"/>
      <c r="BA150" s="580"/>
      <c r="BB150" s="578">
        <v>160</v>
      </c>
      <c r="BC150" s="579"/>
      <c r="BD150" s="580"/>
      <c r="BE150" s="578">
        <v>160</v>
      </c>
      <c r="BF150" s="579"/>
      <c r="BG150" s="580"/>
      <c r="BH150" s="578">
        <v>160</v>
      </c>
      <c r="BI150" s="579"/>
      <c r="BJ150" s="580"/>
      <c r="BK150" s="374">
        <f t="shared" si="134"/>
        <v>0</v>
      </c>
      <c r="BL150" s="285">
        <f t="shared" si="153"/>
        <v>0</v>
      </c>
      <c r="BM150" s="284">
        <f t="shared" si="135"/>
        <v>0</v>
      </c>
      <c r="BN150" s="285">
        <f t="shared" si="136"/>
        <v>0</v>
      </c>
      <c r="BO150" s="1"/>
      <c r="BP150" s="1"/>
      <c r="BQ150" s="177">
        <v>160</v>
      </c>
      <c r="BR150" s="591"/>
      <c r="BS150" s="178"/>
      <c r="BT150" s="177">
        <v>160</v>
      </c>
      <c r="BU150" s="591"/>
      <c r="BV150" s="178"/>
      <c r="BW150" s="177">
        <v>160</v>
      </c>
      <c r="BX150" s="591"/>
      <c r="BY150" s="178"/>
      <c r="BZ150" s="177">
        <v>160</v>
      </c>
      <c r="CA150" s="591"/>
      <c r="CB150" s="178"/>
      <c r="CC150" s="177">
        <v>160</v>
      </c>
      <c r="CD150" s="591"/>
      <c r="CE150" s="178"/>
      <c r="CF150" s="177">
        <v>160</v>
      </c>
      <c r="CG150" s="591"/>
      <c r="CH150" s="178"/>
      <c r="CI150" s="177">
        <v>160</v>
      </c>
      <c r="CJ150" s="591"/>
      <c r="CK150" s="178"/>
      <c r="CL150" s="177">
        <v>160</v>
      </c>
      <c r="CM150" s="591"/>
      <c r="CN150" s="178"/>
      <c r="CO150" s="282">
        <f t="shared" si="154"/>
        <v>0</v>
      </c>
      <c r="CP150" s="283">
        <f t="shared" si="155"/>
        <v>0</v>
      </c>
      <c r="CQ150" s="284">
        <f t="shared" si="137"/>
        <v>0</v>
      </c>
      <c r="CR150" s="285">
        <f t="shared" si="138"/>
        <v>0</v>
      </c>
      <c r="CS150" s="1"/>
      <c r="CT150" s="1"/>
      <c r="CU150" s="177">
        <v>160</v>
      </c>
      <c r="CV150" s="591"/>
      <c r="CW150" s="178"/>
      <c r="CX150" s="177">
        <v>160</v>
      </c>
      <c r="CY150" s="591"/>
      <c r="CZ150" s="178"/>
      <c r="DA150" s="177">
        <v>160</v>
      </c>
      <c r="DB150" s="591"/>
      <c r="DC150" s="178"/>
      <c r="DD150" s="177">
        <v>160</v>
      </c>
      <c r="DE150" s="591"/>
      <c r="DF150" s="178"/>
      <c r="DG150" s="177">
        <v>160</v>
      </c>
      <c r="DH150" s="591"/>
      <c r="DI150" s="178"/>
      <c r="DJ150" s="177">
        <v>160</v>
      </c>
      <c r="DK150" s="591"/>
      <c r="DL150" s="178"/>
      <c r="DM150" s="177">
        <v>160</v>
      </c>
      <c r="DN150" s="591"/>
      <c r="DO150" s="178"/>
      <c r="DP150" s="177">
        <v>160</v>
      </c>
      <c r="DQ150" s="591"/>
      <c r="DR150" s="178"/>
      <c r="DS150" s="282">
        <f t="shared" si="156"/>
        <v>0</v>
      </c>
      <c r="DT150" s="283">
        <f t="shared" si="157"/>
        <v>0</v>
      </c>
      <c r="DU150" s="284">
        <f t="shared" si="139"/>
        <v>0</v>
      </c>
      <c r="DV150" s="285">
        <f t="shared" si="140"/>
        <v>0</v>
      </c>
      <c r="DW150" s="1"/>
      <c r="DX150" s="1"/>
      <c r="DY150" s="177">
        <v>160</v>
      </c>
      <c r="DZ150" s="591"/>
      <c r="EA150" s="178"/>
      <c r="EB150" s="177">
        <v>160</v>
      </c>
      <c r="EC150" s="591"/>
      <c r="ED150" s="178"/>
      <c r="EE150" s="177">
        <v>160</v>
      </c>
      <c r="EF150" s="591"/>
      <c r="EG150" s="178"/>
      <c r="EH150" s="177">
        <v>160</v>
      </c>
      <c r="EI150" s="591"/>
      <c r="EJ150" s="178"/>
      <c r="EK150" s="177">
        <v>160</v>
      </c>
      <c r="EL150" s="591"/>
      <c r="EM150" s="178"/>
      <c r="EN150" s="177">
        <v>160</v>
      </c>
      <c r="EO150" s="591"/>
      <c r="EP150" s="178"/>
      <c r="EQ150" s="177">
        <v>160</v>
      </c>
      <c r="ER150" s="591"/>
      <c r="ES150" s="178"/>
      <c r="ET150" s="177">
        <v>160</v>
      </c>
      <c r="EU150" s="591"/>
      <c r="EV150" s="178"/>
      <c r="EW150" s="282">
        <f t="shared" si="158"/>
        <v>0</v>
      </c>
      <c r="EX150" s="283">
        <f t="shared" si="159"/>
        <v>0</v>
      </c>
      <c r="EY150" s="284">
        <f t="shared" si="141"/>
        <v>0</v>
      </c>
      <c r="EZ150" s="285">
        <f t="shared" si="142"/>
        <v>0</v>
      </c>
      <c r="FA150" s="1"/>
      <c r="FB150" s="1"/>
      <c r="FC150" s="177">
        <v>160</v>
      </c>
      <c r="FD150" s="591"/>
      <c r="FE150" s="178"/>
      <c r="FF150" s="177">
        <v>160</v>
      </c>
      <c r="FG150" s="591"/>
      <c r="FH150" s="178"/>
      <c r="FI150" s="177">
        <v>160</v>
      </c>
      <c r="FJ150" s="591"/>
      <c r="FK150" s="178"/>
      <c r="FL150" s="177">
        <v>160</v>
      </c>
      <c r="FM150" s="591"/>
      <c r="FN150" s="178"/>
      <c r="FO150" s="177">
        <v>160</v>
      </c>
      <c r="FP150" s="591"/>
      <c r="FQ150" s="178"/>
      <c r="FR150" s="177">
        <v>160</v>
      </c>
      <c r="FS150" s="591"/>
      <c r="FT150" s="178"/>
      <c r="FU150" s="177">
        <v>160</v>
      </c>
      <c r="FV150" s="591"/>
      <c r="FW150" s="178"/>
      <c r="FX150" s="177">
        <v>160</v>
      </c>
      <c r="FY150" s="591"/>
      <c r="FZ150" s="178"/>
      <c r="GA150" s="282">
        <f t="shared" si="160"/>
        <v>0</v>
      </c>
      <c r="GB150" s="283">
        <f t="shared" si="161"/>
        <v>0</v>
      </c>
      <c r="GC150" s="284">
        <f t="shared" si="143"/>
        <v>0</v>
      </c>
      <c r="GD150" s="285">
        <f t="shared" si="144"/>
        <v>0</v>
      </c>
      <c r="GE150" s="1"/>
      <c r="GF150" s="1"/>
      <c r="GG150" s="177">
        <v>160</v>
      </c>
      <c r="GH150" s="591"/>
      <c r="GI150" s="178"/>
      <c r="GJ150" s="177">
        <v>160</v>
      </c>
      <c r="GK150" s="591"/>
      <c r="GL150" s="178"/>
      <c r="GM150" s="177">
        <v>160</v>
      </c>
      <c r="GN150" s="591"/>
      <c r="GO150" s="178"/>
      <c r="GP150" s="177">
        <v>160</v>
      </c>
      <c r="GQ150" s="591"/>
      <c r="GR150" s="178"/>
      <c r="GS150" s="177">
        <v>160</v>
      </c>
      <c r="GT150" s="591"/>
      <c r="GU150" s="178"/>
      <c r="GV150" s="177">
        <v>160</v>
      </c>
      <c r="GW150" s="591"/>
      <c r="GX150" s="178"/>
      <c r="GY150" s="177">
        <v>160</v>
      </c>
      <c r="GZ150" s="591"/>
      <c r="HA150" s="178"/>
      <c r="HB150" s="177">
        <v>160</v>
      </c>
      <c r="HC150" s="591"/>
      <c r="HD150" s="178"/>
      <c r="HE150" s="282">
        <f t="shared" si="162"/>
        <v>0</v>
      </c>
      <c r="HF150" s="283">
        <f t="shared" si="163"/>
        <v>0</v>
      </c>
      <c r="HG150" s="284">
        <f t="shared" si="145"/>
        <v>0</v>
      </c>
      <c r="HH150" s="285">
        <f t="shared" si="146"/>
        <v>0</v>
      </c>
      <c r="HI150" s="1"/>
      <c r="HJ150" s="1"/>
      <c r="HK150" s="177">
        <v>160</v>
      </c>
      <c r="HL150" s="591"/>
      <c r="HM150" s="178"/>
      <c r="HN150" s="177">
        <v>160</v>
      </c>
      <c r="HO150" s="591"/>
      <c r="HP150" s="178"/>
      <c r="HQ150" s="177">
        <v>160</v>
      </c>
      <c r="HR150" s="591"/>
      <c r="HS150" s="178"/>
      <c r="HT150" s="177">
        <v>160</v>
      </c>
      <c r="HU150" s="591"/>
      <c r="HV150" s="178"/>
      <c r="HW150" s="177">
        <v>160</v>
      </c>
      <c r="HX150" s="591"/>
      <c r="HY150" s="178"/>
      <c r="HZ150" s="177">
        <v>160</v>
      </c>
      <c r="IA150" s="591"/>
      <c r="IB150" s="178"/>
      <c r="IC150" s="177">
        <v>160</v>
      </c>
      <c r="ID150" s="591"/>
      <c r="IE150" s="178"/>
      <c r="IF150" s="177">
        <v>160</v>
      </c>
      <c r="IG150" s="591"/>
      <c r="IH150" s="178"/>
      <c r="II150" s="282">
        <f t="shared" si="164"/>
        <v>0</v>
      </c>
      <c r="IJ150" s="283">
        <f t="shared" si="165"/>
        <v>0</v>
      </c>
      <c r="IK150" s="284">
        <f t="shared" si="147"/>
        <v>0</v>
      </c>
      <c r="IL150" s="285">
        <f t="shared" si="148"/>
        <v>0</v>
      </c>
      <c r="IM150" s="1"/>
      <c r="IN150" s="1"/>
      <c r="IO150" s="177">
        <v>160</v>
      </c>
      <c r="IP150" s="591"/>
      <c r="IQ150" s="178"/>
      <c r="IR150" s="177">
        <v>160</v>
      </c>
      <c r="IS150" s="591"/>
      <c r="IT150" s="178"/>
      <c r="IU150" s="177">
        <v>160</v>
      </c>
      <c r="IV150" s="591"/>
      <c r="IW150" s="178"/>
      <c r="IX150" s="177">
        <v>160</v>
      </c>
      <c r="IY150" s="591"/>
      <c r="IZ150" s="178"/>
      <c r="JA150" s="177">
        <v>160</v>
      </c>
      <c r="JB150" s="591"/>
      <c r="JC150" s="178"/>
      <c r="JD150" s="177">
        <v>160</v>
      </c>
      <c r="JE150" s="591"/>
      <c r="JF150" s="178"/>
      <c r="JG150" s="177">
        <v>160</v>
      </c>
      <c r="JH150" s="591"/>
      <c r="JI150" s="178"/>
      <c r="JJ150" s="177">
        <v>160</v>
      </c>
      <c r="JK150" s="591"/>
      <c r="JL150" s="178"/>
      <c r="JM150" s="282">
        <f t="shared" si="166"/>
        <v>0</v>
      </c>
      <c r="JN150" s="283">
        <f t="shared" si="167"/>
        <v>0</v>
      </c>
      <c r="JO150" s="284">
        <f t="shared" si="149"/>
        <v>0</v>
      </c>
      <c r="JP150" s="285">
        <f t="shared" si="150"/>
        <v>0</v>
      </c>
      <c r="JQ150" s="1"/>
      <c r="JR150" s="1"/>
      <c r="JS150" s="177">
        <v>160</v>
      </c>
      <c r="JT150" s="591"/>
      <c r="JU150" s="178"/>
      <c r="JV150" s="177">
        <v>160</v>
      </c>
      <c r="JW150" s="591"/>
      <c r="JX150" s="178"/>
      <c r="JY150" s="177">
        <v>160</v>
      </c>
      <c r="JZ150" s="591"/>
      <c r="KA150" s="178"/>
      <c r="KB150" s="177">
        <v>160</v>
      </c>
      <c r="KC150" s="591"/>
      <c r="KD150" s="178"/>
      <c r="KE150" s="177">
        <v>160</v>
      </c>
      <c r="KF150" s="591"/>
      <c r="KG150" s="178"/>
      <c r="KH150" s="177">
        <v>160</v>
      </c>
      <c r="KI150" s="591"/>
      <c r="KJ150" s="178"/>
      <c r="KK150" s="177">
        <v>160</v>
      </c>
      <c r="KL150" s="591"/>
      <c r="KM150" s="178"/>
      <c r="KN150" s="177">
        <v>160</v>
      </c>
      <c r="KO150" s="591"/>
      <c r="KP150" s="178"/>
      <c r="KQ150" s="282">
        <f t="shared" si="168"/>
        <v>0</v>
      </c>
      <c r="KR150" s="283">
        <f t="shared" si="169"/>
        <v>0</v>
      </c>
      <c r="KS150" s="284">
        <f t="shared" si="151"/>
        <v>0</v>
      </c>
      <c r="KT150" s="285">
        <f t="shared" si="152"/>
        <v>0</v>
      </c>
      <c r="KU150" s="1"/>
      <c r="KV150" s="1"/>
      <c r="KW150" s="589" t="s">
        <v>300</v>
      </c>
      <c r="KX150" s="595">
        <v>160</v>
      </c>
      <c r="KY150" s="591"/>
      <c r="KZ150" s="178"/>
      <c r="LA150" s="282">
        <f t="shared" si="170"/>
        <v>0</v>
      </c>
      <c r="LB150" s="285">
        <f t="shared" si="171"/>
        <v>0</v>
      </c>
      <c r="LC150" s="284">
        <f t="shared" si="172"/>
        <v>0</v>
      </c>
      <c r="LD150" s="285">
        <f t="shared" si="173"/>
        <v>0</v>
      </c>
      <c r="LE150" s="592"/>
      <c r="LF150" s="1"/>
      <c r="LG150" s="1"/>
      <c r="LH150" s="278">
        <f t="shared" si="174"/>
        <v>0</v>
      </c>
      <c r="LI150" s="279">
        <f t="shared" si="175"/>
        <v>0</v>
      </c>
      <c r="LJ150" s="284">
        <f t="shared" si="176"/>
        <v>0</v>
      </c>
      <c r="LK150" s="285">
        <f t="shared" si="177"/>
        <v>0</v>
      </c>
      <c r="LL150" s="280">
        <f t="shared" si="178"/>
        <v>0</v>
      </c>
      <c r="LM150" s="281">
        <f t="shared" si="179"/>
        <v>0</v>
      </c>
      <c r="LN150" s="284">
        <f t="shared" si="180"/>
        <v>0</v>
      </c>
      <c r="LO150" s="283">
        <f t="shared" si="181"/>
        <v>0</v>
      </c>
      <c r="LP150" s="420">
        <f t="shared" si="182"/>
        <v>0</v>
      </c>
      <c r="LQ150" s="382">
        <f t="shared" si="183"/>
        <v>0</v>
      </c>
      <c r="LR150" s="423" t="s">
        <v>343</v>
      </c>
      <c r="LS150" s="387" t="s">
        <v>343</v>
      </c>
      <c r="LT150" s="420">
        <f t="shared" si="184"/>
        <v>0</v>
      </c>
      <c r="LU150" s="382">
        <f t="shared" si="185"/>
        <v>0</v>
      </c>
      <c r="LX150" s="1"/>
    </row>
    <row r="151" spans="2:336" s="26" customFormat="1" ht="16.5" customHeight="1" x14ac:dyDescent="0.25">
      <c r="B151" s="121" t="s">
        <v>356</v>
      </c>
      <c r="C151" s="1064"/>
      <c r="D151" s="1065"/>
      <c r="E151" s="327"/>
      <c r="F151" s="328"/>
      <c r="G151" s="329"/>
      <c r="H151" s="125"/>
      <c r="I151" s="115">
        <f>INT(ROUND(F151,2)*(IF(RIGHT(G151,1)="*",data!$J$3*H151+(IF(H151&gt;0, data!$K$3,0)),(IF(G151&gt;0,data!$J$3*RIGHT(G151,5)+data!$K$3,0)))))</f>
        <v>0</v>
      </c>
      <c r="J151" s="115">
        <f t="shared" si="132"/>
        <v>0</v>
      </c>
      <c r="K151" s="323"/>
      <c r="L151" s="322"/>
      <c r="M151" s="115">
        <f>INT(ROUND(F151,2)*(IF(J151&gt;0,(IF(K151="ano",data!$J$6,0)),0)))</f>
        <v>0</v>
      </c>
      <c r="N151" s="117">
        <f t="shared" si="129"/>
        <v>0</v>
      </c>
      <c r="O151" s="126">
        <f t="shared" si="130"/>
        <v>0</v>
      </c>
      <c r="Q151" s="119" t="str">
        <f t="shared" si="127"/>
        <v/>
      </c>
      <c r="R151" s="120" t="s">
        <v>343</v>
      </c>
      <c r="S151" s="391" t="str">
        <f t="shared" si="128"/>
        <v/>
      </c>
      <c r="T151" s="26">
        <f t="shared" si="131"/>
        <v>0</v>
      </c>
      <c r="U151" s="26">
        <f t="shared" si="133"/>
        <v>0</v>
      </c>
      <c r="V151" s="26">
        <f>IF(OR(G151=data!$I$18,G151=data!$I$19,G151=data!$I$20,G151=data!$I$21,G151=data!$I$22,G151=data!$I$23,G151=data!$I$24,G151=data!$I$25,G151=data!$I$26,G151=data!$I$27,G151=data!$I$28,G151=data!$I$29,G151=data!$I$30,G151=data!$I$31,G151=data!$I$32,G151=data!$I$33,G151=data!$I$34,G151=data!$I$35,G151=data!$I$36,G151=data!$I$37,G151=data!$I$38,G151=data!$I$39,G151=data!$I$40,G151=data!$I$41,G151=data!$I$42,G151=data!$I$43,G151=data!$I$44),1,0)</f>
        <v>0</v>
      </c>
      <c r="X151" s="179" t="s">
        <v>300</v>
      </c>
      <c r="Y151" s="10"/>
      <c r="Z151" s="10"/>
      <c r="AA151" s="171">
        <v>160</v>
      </c>
      <c r="AB151" s="336"/>
      <c r="AC151" s="227"/>
      <c r="AD151" s="171">
        <v>160</v>
      </c>
      <c r="AE151" s="336"/>
      <c r="AF151" s="227"/>
      <c r="AG151" s="171">
        <v>160</v>
      </c>
      <c r="AH151" s="336"/>
      <c r="AI151" s="227"/>
      <c r="AJ151" s="171">
        <v>160</v>
      </c>
      <c r="AK151" s="336"/>
      <c r="AL151" s="227"/>
      <c r="AM151" s="171">
        <v>160</v>
      </c>
      <c r="AN151" s="336"/>
      <c r="AO151" s="227"/>
      <c r="AP151" s="171">
        <v>160</v>
      </c>
      <c r="AQ151" s="336"/>
      <c r="AR151" s="227"/>
      <c r="AS151" s="171">
        <v>160</v>
      </c>
      <c r="AT151" s="336"/>
      <c r="AU151" s="227"/>
      <c r="AV151" s="171">
        <v>160</v>
      </c>
      <c r="AW151" s="336"/>
      <c r="AX151" s="227"/>
      <c r="AY151" s="171">
        <v>160</v>
      </c>
      <c r="AZ151" s="336"/>
      <c r="BA151" s="227"/>
      <c r="BB151" s="171">
        <v>160</v>
      </c>
      <c r="BC151" s="336"/>
      <c r="BD151" s="227"/>
      <c r="BE151" s="171">
        <v>160</v>
      </c>
      <c r="BF151" s="336"/>
      <c r="BG151" s="227"/>
      <c r="BH151" s="171">
        <v>160</v>
      </c>
      <c r="BI151" s="336"/>
      <c r="BJ151" s="227"/>
      <c r="BK151" s="374">
        <f t="shared" si="134"/>
        <v>0</v>
      </c>
      <c r="BL151" s="285">
        <f t="shared" si="153"/>
        <v>0</v>
      </c>
      <c r="BM151" s="284">
        <f t="shared" si="135"/>
        <v>0</v>
      </c>
      <c r="BN151" s="285">
        <f t="shared" si="136"/>
        <v>0</v>
      </c>
      <c r="BO151" s="1"/>
      <c r="BP151" s="1"/>
      <c r="BQ151" s="167">
        <v>160</v>
      </c>
      <c r="BR151" s="335"/>
      <c r="BS151" s="180"/>
      <c r="BT151" s="167">
        <v>160</v>
      </c>
      <c r="BU151" s="335"/>
      <c r="BV151" s="180"/>
      <c r="BW151" s="167">
        <v>160</v>
      </c>
      <c r="BX151" s="335"/>
      <c r="BY151" s="180"/>
      <c r="BZ151" s="167">
        <v>160</v>
      </c>
      <c r="CA151" s="335"/>
      <c r="CB151" s="180"/>
      <c r="CC151" s="167">
        <v>160</v>
      </c>
      <c r="CD151" s="335"/>
      <c r="CE151" s="180"/>
      <c r="CF151" s="167">
        <v>160</v>
      </c>
      <c r="CG151" s="335"/>
      <c r="CH151" s="180"/>
      <c r="CI151" s="167">
        <v>160</v>
      </c>
      <c r="CJ151" s="335"/>
      <c r="CK151" s="180"/>
      <c r="CL151" s="167">
        <v>160</v>
      </c>
      <c r="CM151" s="335"/>
      <c r="CN151" s="180"/>
      <c r="CO151" s="282">
        <f t="shared" si="154"/>
        <v>0</v>
      </c>
      <c r="CP151" s="283">
        <f t="shared" si="155"/>
        <v>0</v>
      </c>
      <c r="CQ151" s="284">
        <f t="shared" si="137"/>
        <v>0</v>
      </c>
      <c r="CR151" s="285">
        <f t="shared" si="138"/>
        <v>0</v>
      </c>
      <c r="CS151" s="1"/>
      <c r="CT151" s="1"/>
      <c r="CU151" s="167">
        <v>160</v>
      </c>
      <c r="CV151" s="335"/>
      <c r="CW151" s="180"/>
      <c r="CX151" s="167">
        <v>160</v>
      </c>
      <c r="CY151" s="335"/>
      <c r="CZ151" s="180"/>
      <c r="DA151" s="167">
        <v>160</v>
      </c>
      <c r="DB151" s="335"/>
      <c r="DC151" s="180"/>
      <c r="DD151" s="167">
        <v>160</v>
      </c>
      <c r="DE151" s="335"/>
      <c r="DF151" s="180"/>
      <c r="DG151" s="167">
        <v>160</v>
      </c>
      <c r="DH151" s="335"/>
      <c r="DI151" s="180"/>
      <c r="DJ151" s="167">
        <v>160</v>
      </c>
      <c r="DK151" s="335"/>
      <c r="DL151" s="180"/>
      <c r="DM151" s="167">
        <v>160</v>
      </c>
      <c r="DN151" s="335"/>
      <c r="DO151" s="180"/>
      <c r="DP151" s="167">
        <v>160</v>
      </c>
      <c r="DQ151" s="335"/>
      <c r="DR151" s="180"/>
      <c r="DS151" s="282">
        <f t="shared" si="156"/>
        <v>0</v>
      </c>
      <c r="DT151" s="283">
        <f t="shared" si="157"/>
        <v>0</v>
      </c>
      <c r="DU151" s="284">
        <f t="shared" si="139"/>
        <v>0</v>
      </c>
      <c r="DV151" s="285">
        <f t="shared" si="140"/>
        <v>0</v>
      </c>
      <c r="DW151" s="1"/>
      <c r="DX151" s="1"/>
      <c r="DY151" s="167">
        <v>160</v>
      </c>
      <c r="DZ151" s="335"/>
      <c r="EA151" s="180"/>
      <c r="EB151" s="167">
        <v>160</v>
      </c>
      <c r="EC151" s="335"/>
      <c r="ED151" s="180"/>
      <c r="EE151" s="167">
        <v>160</v>
      </c>
      <c r="EF151" s="335"/>
      <c r="EG151" s="180"/>
      <c r="EH151" s="167">
        <v>160</v>
      </c>
      <c r="EI151" s="335"/>
      <c r="EJ151" s="180"/>
      <c r="EK151" s="167">
        <v>160</v>
      </c>
      <c r="EL151" s="335"/>
      <c r="EM151" s="180"/>
      <c r="EN151" s="167">
        <v>160</v>
      </c>
      <c r="EO151" s="335"/>
      <c r="EP151" s="180"/>
      <c r="EQ151" s="167">
        <v>160</v>
      </c>
      <c r="ER151" s="335"/>
      <c r="ES151" s="180"/>
      <c r="ET151" s="167">
        <v>160</v>
      </c>
      <c r="EU151" s="335"/>
      <c r="EV151" s="180"/>
      <c r="EW151" s="282">
        <f t="shared" si="158"/>
        <v>0</v>
      </c>
      <c r="EX151" s="283">
        <f t="shared" si="159"/>
        <v>0</v>
      </c>
      <c r="EY151" s="284">
        <f t="shared" si="141"/>
        <v>0</v>
      </c>
      <c r="EZ151" s="285">
        <f t="shared" si="142"/>
        <v>0</v>
      </c>
      <c r="FA151" s="1"/>
      <c r="FB151" s="1"/>
      <c r="FC151" s="167">
        <v>160</v>
      </c>
      <c r="FD151" s="335"/>
      <c r="FE151" s="180"/>
      <c r="FF151" s="167">
        <v>160</v>
      </c>
      <c r="FG151" s="335"/>
      <c r="FH151" s="180"/>
      <c r="FI151" s="167">
        <v>160</v>
      </c>
      <c r="FJ151" s="335"/>
      <c r="FK151" s="180"/>
      <c r="FL151" s="167">
        <v>160</v>
      </c>
      <c r="FM151" s="335"/>
      <c r="FN151" s="180"/>
      <c r="FO151" s="167">
        <v>160</v>
      </c>
      <c r="FP151" s="335"/>
      <c r="FQ151" s="180"/>
      <c r="FR151" s="167">
        <v>160</v>
      </c>
      <c r="FS151" s="335"/>
      <c r="FT151" s="180"/>
      <c r="FU151" s="167">
        <v>160</v>
      </c>
      <c r="FV151" s="335"/>
      <c r="FW151" s="180"/>
      <c r="FX151" s="167">
        <v>160</v>
      </c>
      <c r="FY151" s="335"/>
      <c r="FZ151" s="180"/>
      <c r="GA151" s="282">
        <f t="shared" si="160"/>
        <v>0</v>
      </c>
      <c r="GB151" s="283">
        <f t="shared" si="161"/>
        <v>0</v>
      </c>
      <c r="GC151" s="284">
        <f t="shared" si="143"/>
        <v>0</v>
      </c>
      <c r="GD151" s="285">
        <f t="shared" si="144"/>
        <v>0</v>
      </c>
      <c r="GE151" s="1"/>
      <c r="GF151" s="1"/>
      <c r="GG151" s="167">
        <v>160</v>
      </c>
      <c r="GH151" s="335"/>
      <c r="GI151" s="180"/>
      <c r="GJ151" s="167">
        <v>160</v>
      </c>
      <c r="GK151" s="335"/>
      <c r="GL151" s="180"/>
      <c r="GM151" s="167">
        <v>160</v>
      </c>
      <c r="GN151" s="335"/>
      <c r="GO151" s="180"/>
      <c r="GP151" s="167">
        <v>160</v>
      </c>
      <c r="GQ151" s="335"/>
      <c r="GR151" s="180"/>
      <c r="GS151" s="167">
        <v>160</v>
      </c>
      <c r="GT151" s="335"/>
      <c r="GU151" s="180"/>
      <c r="GV151" s="167">
        <v>160</v>
      </c>
      <c r="GW151" s="335"/>
      <c r="GX151" s="180"/>
      <c r="GY151" s="167">
        <v>160</v>
      </c>
      <c r="GZ151" s="335"/>
      <c r="HA151" s="180"/>
      <c r="HB151" s="167">
        <v>160</v>
      </c>
      <c r="HC151" s="335"/>
      <c r="HD151" s="180"/>
      <c r="HE151" s="282">
        <f t="shared" si="162"/>
        <v>0</v>
      </c>
      <c r="HF151" s="283">
        <f t="shared" si="163"/>
        <v>0</v>
      </c>
      <c r="HG151" s="284">
        <f t="shared" si="145"/>
        <v>0</v>
      </c>
      <c r="HH151" s="285">
        <f t="shared" si="146"/>
        <v>0</v>
      </c>
      <c r="HI151" s="1"/>
      <c r="HJ151" s="1"/>
      <c r="HK151" s="167">
        <v>160</v>
      </c>
      <c r="HL151" s="335"/>
      <c r="HM151" s="180"/>
      <c r="HN151" s="167">
        <v>160</v>
      </c>
      <c r="HO151" s="335"/>
      <c r="HP151" s="180"/>
      <c r="HQ151" s="167">
        <v>160</v>
      </c>
      <c r="HR151" s="335"/>
      <c r="HS151" s="180"/>
      <c r="HT151" s="167">
        <v>160</v>
      </c>
      <c r="HU151" s="335"/>
      <c r="HV151" s="180"/>
      <c r="HW151" s="167">
        <v>160</v>
      </c>
      <c r="HX151" s="335"/>
      <c r="HY151" s="180"/>
      <c r="HZ151" s="167">
        <v>160</v>
      </c>
      <c r="IA151" s="335"/>
      <c r="IB151" s="180"/>
      <c r="IC151" s="167">
        <v>160</v>
      </c>
      <c r="ID151" s="335"/>
      <c r="IE151" s="180"/>
      <c r="IF151" s="167">
        <v>160</v>
      </c>
      <c r="IG151" s="335"/>
      <c r="IH151" s="180"/>
      <c r="II151" s="282">
        <f t="shared" si="164"/>
        <v>0</v>
      </c>
      <c r="IJ151" s="283">
        <f t="shared" si="165"/>
        <v>0</v>
      </c>
      <c r="IK151" s="284">
        <f t="shared" si="147"/>
        <v>0</v>
      </c>
      <c r="IL151" s="285">
        <f t="shared" si="148"/>
        <v>0</v>
      </c>
      <c r="IM151" s="1"/>
      <c r="IN151" s="1"/>
      <c r="IO151" s="167">
        <v>160</v>
      </c>
      <c r="IP151" s="335"/>
      <c r="IQ151" s="180"/>
      <c r="IR151" s="167">
        <v>160</v>
      </c>
      <c r="IS151" s="335"/>
      <c r="IT151" s="180"/>
      <c r="IU151" s="167">
        <v>160</v>
      </c>
      <c r="IV151" s="335"/>
      <c r="IW151" s="180"/>
      <c r="IX151" s="167">
        <v>160</v>
      </c>
      <c r="IY151" s="335"/>
      <c r="IZ151" s="180"/>
      <c r="JA151" s="167">
        <v>160</v>
      </c>
      <c r="JB151" s="335"/>
      <c r="JC151" s="180"/>
      <c r="JD151" s="167">
        <v>160</v>
      </c>
      <c r="JE151" s="335"/>
      <c r="JF151" s="180"/>
      <c r="JG151" s="167">
        <v>160</v>
      </c>
      <c r="JH151" s="335"/>
      <c r="JI151" s="180"/>
      <c r="JJ151" s="167">
        <v>160</v>
      </c>
      <c r="JK151" s="335"/>
      <c r="JL151" s="180"/>
      <c r="JM151" s="282">
        <f t="shared" si="166"/>
        <v>0</v>
      </c>
      <c r="JN151" s="283">
        <f t="shared" si="167"/>
        <v>0</v>
      </c>
      <c r="JO151" s="284">
        <f t="shared" si="149"/>
        <v>0</v>
      </c>
      <c r="JP151" s="285">
        <f t="shared" si="150"/>
        <v>0</v>
      </c>
      <c r="JQ151" s="1"/>
      <c r="JR151" s="1"/>
      <c r="JS151" s="167">
        <v>160</v>
      </c>
      <c r="JT151" s="335"/>
      <c r="JU151" s="180"/>
      <c r="JV151" s="167">
        <v>160</v>
      </c>
      <c r="JW151" s="335"/>
      <c r="JX151" s="180"/>
      <c r="JY151" s="167">
        <v>160</v>
      </c>
      <c r="JZ151" s="335"/>
      <c r="KA151" s="180"/>
      <c r="KB151" s="167">
        <v>160</v>
      </c>
      <c r="KC151" s="335"/>
      <c r="KD151" s="180"/>
      <c r="KE151" s="167">
        <v>160</v>
      </c>
      <c r="KF151" s="335"/>
      <c r="KG151" s="180"/>
      <c r="KH151" s="167">
        <v>160</v>
      </c>
      <c r="KI151" s="335"/>
      <c r="KJ151" s="180"/>
      <c r="KK151" s="167">
        <v>160</v>
      </c>
      <c r="KL151" s="335"/>
      <c r="KM151" s="180"/>
      <c r="KN151" s="167">
        <v>160</v>
      </c>
      <c r="KO151" s="335"/>
      <c r="KP151" s="180"/>
      <c r="KQ151" s="282">
        <f t="shared" si="168"/>
        <v>0</v>
      </c>
      <c r="KR151" s="283">
        <f t="shared" si="169"/>
        <v>0</v>
      </c>
      <c r="KS151" s="284">
        <f t="shared" si="151"/>
        <v>0</v>
      </c>
      <c r="KT151" s="285">
        <f t="shared" si="152"/>
        <v>0</v>
      </c>
      <c r="KU151" s="1"/>
      <c r="KV151" s="1"/>
      <c r="KW151" s="287" t="s">
        <v>300</v>
      </c>
      <c r="KX151" s="365">
        <v>160</v>
      </c>
      <c r="KY151" s="335"/>
      <c r="KZ151" s="180"/>
      <c r="LA151" s="282">
        <f t="shared" si="170"/>
        <v>0</v>
      </c>
      <c r="LB151" s="285">
        <f t="shared" si="171"/>
        <v>0</v>
      </c>
      <c r="LC151" s="284">
        <f t="shared" si="172"/>
        <v>0</v>
      </c>
      <c r="LD151" s="285">
        <f t="shared" si="173"/>
        <v>0</v>
      </c>
      <c r="LE151" s="297"/>
      <c r="LF151" s="1"/>
      <c r="LG151" s="1"/>
      <c r="LH151" s="278">
        <f t="shared" si="174"/>
        <v>0</v>
      </c>
      <c r="LI151" s="279">
        <f t="shared" si="175"/>
        <v>0</v>
      </c>
      <c r="LJ151" s="284">
        <f t="shared" si="176"/>
        <v>0</v>
      </c>
      <c r="LK151" s="285">
        <f t="shared" si="177"/>
        <v>0</v>
      </c>
      <c r="LL151" s="280">
        <f t="shared" si="178"/>
        <v>0</v>
      </c>
      <c r="LM151" s="281">
        <f t="shared" si="179"/>
        <v>0</v>
      </c>
      <c r="LN151" s="284">
        <f t="shared" si="180"/>
        <v>0</v>
      </c>
      <c r="LO151" s="283">
        <f t="shared" si="181"/>
        <v>0</v>
      </c>
      <c r="LP151" s="420">
        <f t="shared" si="182"/>
        <v>0</v>
      </c>
      <c r="LQ151" s="382">
        <f t="shared" si="183"/>
        <v>0</v>
      </c>
      <c r="LR151" s="423" t="s">
        <v>343</v>
      </c>
      <c r="LS151" s="387" t="s">
        <v>343</v>
      </c>
      <c r="LT151" s="420">
        <f t="shared" si="184"/>
        <v>0</v>
      </c>
      <c r="LU151" s="382">
        <f t="shared" si="185"/>
        <v>0</v>
      </c>
      <c r="LX151" s="1"/>
    </row>
    <row r="152" spans="2:336" s="26" customFormat="1" ht="15" hidden="1" customHeight="1" x14ac:dyDescent="0.25">
      <c r="B152" s="121"/>
      <c r="C152" s="1062"/>
      <c r="D152" s="1063"/>
      <c r="E152" s="610"/>
      <c r="F152" s="611"/>
      <c r="G152" s="612"/>
      <c r="H152" s="122"/>
      <c r="I152" s="115">
        <f>INT(ROUND(F152,2)*(IF(RIGHT(G152,1)="*",data!$J$3*H152+(IF(H152&gt;0, data!$K$3,0)),(IF(G152&gt;0,data!$J$3*RIGHT(G152,5)+data!$K$3,0)))))</f>
        <v>0</v>
      </c>
      <c r="J152" s="115">
        <f t="shared" si="132"/>
        <v>0</v>
      </c>
      <c r="K152" s="554"/>
      <c r="L152" s="553"/>
      <c r="M152" s="115">
        <f>INT(ROUND(F152,2)*(IF(J152&gt;0,(IF(K152="ano",data!$J$6,0)),0)))</f>
        <v>0</v>
      </c>
      <c r="N152" s="117">
        <f t="shared" si="129"/>
        <v>0</v>
      </c>
      <c r="O152" s="126">
        <f t="shared" si="130"/>
        <v>0</v>
      </c>
      <c r="Q152" s="119" t="str">
        <f t="shared" si="127"/>
        <v/>
      </c>
      <c r="R152" s="120" t="s">
        <v>343</v>
      </c>
      <c r="S152" s="391" t="str">
        <f t="shared" si="128"/>
        <v/>
      </c>
      <c r="T152" s="26">
        <f t="shared" si="131"/>
        <v>0</v>
      </c>
      <c r="U152" s="26">
        <f t="shared" si="133"/>
        <v>0</v>
      </c>
      <c r="V152" s="26">
        <f>IF(OR(G152=data!$I$18,G152=data!$I$19,G152=data!$I$20,G152=data!$I$21,G152=data!$I$22,G152=data!$I$23,G152=data!$I$24,G152=data!$I$25,G152=data!$I$26,G152=data!$I$27,G152=data!$I$28,G152=data!$I$29,G152=data!$I$30,G152=data!$I$31,G152=data!$I$32,G152=data!$I$33,G152=data!$I$34,G152=data!$I$35,G152=data!$I$36,G152=data!$I$37,G152=data!$I$38,G152=data!$I$39,G152=data!$I$40,G152=data!$I$41,G152=data!$I$42,G152=data!$I$43,G152=data!$I$44),1,0)</f>
        <v>0</v>
      </c>
      <c r="X152" s="176" t="s">
        <v>300</v>
      </c>
      <c r="Y152" s="10"/>
      <c r="Z152" s="10"/>
      <c r="AA152" s="578">
        <v>160</v>
      </c>
      <c r="AB152" s="579"/>
      <c r="AC152" s="580"/>
      <c r="AD152" s="578">
        <v>160</v>
      </c>
      <c r="AE152" s="579"/>
      <c r="AF152" s="580"/>
      <c r="AG152" s="578">
        <v>160</v>
      </c>
      <c r="AH152" s="579"/>
      <c r="AI152" s="580"/>
      <c r="AJ152" s="578">
        <v>160</v>
      </c>
      <c r="AK152" s="579"/>
      <c r="AL152" s="580"/>
      <c r="AM152" s="578">
        <v>160</v>
      </c>
      <c r="AN152" s="579"/>
      <c r="AO152" s="580"/>
      <c r="AP152" s="578">
        <v>160</v>
      </c>
      <c r="AQ152" s="579"/>
      <c r="AR152" s="580"/>
      <c r="AS152" s="578">
        <v>160</v>
      </c>
      <c r="AT152" s="579"/>
      <c r="AU152" s="580"/>
      <c r="AV152" s="578">
        <v>160</v>
      </c>
      <c r="AW152" s="579"/>
      <c r="AX152" s="580"/>
      <c r="AY152" s="578">
        <v>160</v>
      </c>
      <c r="AZ152" s="579"/>
      <c r="BA152" s="580"/>
      <c r="BB152" s="578">
        <v>160</v>
      </c>
      <c r="BC152" s="579"/>
      <c r="BD152" s="580"/>
      <c r="BE152" s="578">
        <v>160</v>
      </c>
      <c r="BF152" s="579"/>
      <c r="BG152" s="580"/>
      <c r="BH152" s="578">
        <v>160</v>
      </c>
      <c r="BI152" s="579"/>
      <c r="BJ152" s="580"/>
      <c r="BK152" s="374">
        <f t="shared" si="134"/>
        <v>0</v>
      </c>
      <c r="BL152" s="285">
        <f t="shared" si="153"/>
        <v>0</v>
      </c>
      <c r="BM152" s="284">
        <f t="shared" si="135"/>
        <v>0</v>
      </c>
      <c r="BN152" s="285">
        <f t="shared" si="136"/>
        <v>0</v>
      </c>
      <c r="BO152" s="1"/>
      <c r="BP152" s="1"/>
      <c r="BQ152" s="177">
        <v>160</v>
      </c>
      <c r="BR152" s="591"/>
      <c r="BS152" s="178"/>
      <c r="BT152" s="177">
        <v>160</v>
      </c>
      <c r="BU152" s="591"/>
      <c r="BV152" s="178"/>
      <c r="BW152" s="177">
        <v>160</v>
      </c>
      <c r="BX152" s="591"/>
      <c r="BY152" s="178"/>
      <c r="BZ152" s="177">
        <v>160</v>
      </c>
      <c r="CA152" s="591"/>
      <c r="CB152" s="178"/>
      <c r="CC152" s="177">
        <v>160</v>
      </c>
      <c r="CD152" s="591"/>
      <c r="CE152" s="178"/>
      <c r="CF152" s="177">
        <v>160</v>
      </c>
      <c r="CG152" s="591"/>
      <c r="CH152" s="178"/>
      <c r="CI152" s="177">
        <v>160</v>
      </c>
      <c r="CJ152" s="591"/>
      <c r="CK152" s="178"/>
      <c r="CL152" s="177">
        <v>160</v>
      </c>
      <c r="CM152" s="591"/>
      <c r="CN152" s="178"/>
      <c r="CO152" s="282">
        <f t="shared" si="154"/>
        <v>0</v>
      </c>
      <c r="CP152" s="283">
        <f t="shared" si="155"/>
        <v>0</v>
      </c>
      <c r="CQ152" s="284">
        <f t="shared" si="137"/>
        <v>0</v>
      </c>
      <c r="CR152" s="285">
        <f t="shared" si="138"/>
        <v>0</v>
      </c>
      <c r="CS152" s="1"/>
      <c r="CT152" s="1"/>
      <c r="CU152" s="177">
        <v>160</v>
      </c>
      <c r="CV152" s="591"/>
      <c r="CW152" s="178"/>
      <c r="CX152" s="177">
        <v>160</v>
      </c>
      <c r="CY152" s="591"/>
      <c r="CZ152" s="178"/>
      <c r="DA152" s="177">
        <v>160</v>
      </c>
      <c r="DB152" s="591"/>
      <c r="DC152" s="178"/>
      <c r="DD152" s="177">
        <v>160</v>
      </c>
      <c r="DE152" s="591"/>
      <c r="DF152" s="178"/>
      <c r="DG152" s="177">
        <v>160</v>
      </c>
      <c r="DH152" s="591"/>
      <c r="DI152" s="178"/>
      <c r="DJ152" s="177">
        <v>160</v>
      </c>
      <c r="DK152" s="591"/>
      <c r="DL152" s="178"/>
      <c r="DM152" s="177">
        <v>160</v>
      </c>
      <c r="DN152" s="591"/>
      <c r="DO152" s="178"/>
      <c r="DP152" s="177">
        <v>160</v>
      </c>
      <c r="DQ152" s="591"/>
      <c r="DR152" s="178"/>
      <c r="DS152" s="282">
        <f t="shared" si="156"/>
        <v>0</v>
      </c>
      <c r="DT152" s="283">
        <f t="shared" si="157"/>
        <v>0</v>
      </c>
      <c r="DU152" s="284">
        <f t="shared" si="139"/>
        <v>0</v>
      </c>
      <c r="DV152" s="285">
        <f t="shared" si="140"/>
        <v>0</v>
      </c>
      <c r="DW152" s="1"/>
      <c r="DX152" s="1"/>
      <c r="DY152" s="177">
        <v>160</v>
      </c>
      <c r="DZ152" s="591"/>
      <c r="EA152" s="178"/>
      <c r="EB152" s="177">
        <v>160</v>
      </c>
      <c r="EC152" s="591"/>
      <c r="ED152" s="178"/>
      <c r="EE152" s="177">
        <v>160</v>
      </c>
      <c r="EF152" s="591"/>
      <c r="EG152" s="178"/>
      <c r="EH152" s="177">
        <v>160</v>
      </c>
      <c r="EI152" s="591"/>
      <c r="EJ152" s="178"/>
      <c r="EK152" s="177">
        <v>160</v>
      </c>
      <c r="EL152" s="591"/>
      <c r="EM152" s="178"/>
      <c r="EN152" s="177">
        <v>160</v>
      </c>
      <c r="EO152" s="591"/>
      <c r="EP152" s="178"/>
      <c r="EQ152" s="177">
        <v>160</v>
      </c>
      <c r="ER152" s="591"/>
      <c r="ES152" s="178"/>
      <c r="ET152" s="177">
        <v>160</v>
      </c>
      <c r="EU152" s="591"/>
      <c r="EV152" s="178"/>
      <c r="EW152" s="282">
        <f t="shared" si="158"/>
        <v>0</v>
      </c>
      <c r="EX152" s="283">
        <f t="shared" si="159"/>
        <v>0</v>
      </c>
      <c r="EY152" s="284">
        <f t="shared" si="141"/>
        <v>0</v>
      </c>
      <c r="EZ152" s="285">
        <f t="shared" si="142"/>
        <v>0</v>
      </c>
      <c r="FA152" s="1"/>
      <c r="FB152" s="1"/>
      <c r="FC152" s="177">
        <v>160</v>
      </c>
      <c r="FD152" s="591"/>
      <c r="FE152" s="178"/>
      <c r="FF152" s="177">
        <v>160</v>
      </c>
      <c r="FG152" s="591"/>
      <c r="FH152" s="178"/>
      <c r="FI152" s="177">
        <v>160</v>
      </c>
      <c r="FJ152" s="591"/>
      <c r="FK152" s="178"/>
      <c r="FL152" s="177">
        <v>160</v>
      </c>
      <c r="FM152" s="591"/>
      <c r="FN152" s="178"/>
      <c r="FO152" s="177">
        <v>160</v>
      </c>
      <c r="FP152" s="591"/>
      <c r="FQ152" s="178"/>
      <c r="FR152" s="177">
        <v>160</v>
      </c>
      <c r="FS152" s="591"/>
      <c r="FT152" s="178"/>
      <c r="FU152" s="177">
        <v>160</v>
      </c>
      <c r="FV152" s="591"/>
      <c r="FW152" s="178"/>
      <c r="FX152" s="177">
        <v>160</v>
      </c>
      <c r="FY152" s="591"/>
      <c r="FZ152" s="178"/>
      <c r="GA152" s="282">
        <f t="shared" si="160"/>
        <v>0</v>
      </c>
      <c r="GB152" s="283">
        <f t="shared" si="161"/>
        <v>0</v>
      </c>
      <c r="GC152" s="284">
        <f t="shared" si="143"/>
        <v>0</v>
      </c>
      <c r="GD152" s="285">
        <f t="shared" si="144"/>
        <v>0</v>
      </c>
      <c r="GE152" s="1"/>
      <c r="GF152" s="1"/>
      <c r="GG152" s="177">
        <v>160</v>
      </c>
      <c r="GH152" s="591"/>
      <c r="GI152" s="178"/>
      <c r="GJ152" s="177">
        <v>160</v>
      </c>
      <c r="GK152" s="591"/>
      <c r="GL152" s="178"/>
      <c r="GM152" s="177">
        <v>160</v>
      </c>
      <c r="GN152" s="591"/>
      <c r="GO152" s="178"/>
      <c r="GP152" s="177">
        <v>160</v>
      </c>
      <c r="GQ152" s="591"/>
      <c r="GR152" s="178"/>
      <c r="GS152" s="177">
        <v>160</v>
      </c>
      <c r="GT152" s="591"/>
      <c r="GU152" s="178"/>
      <c r="GV152" s="177">
        <v>160</v>
      </c>
      <c r="GW152" s="591"/>
      <c r="GX152" s="178"/>
      <c r="GY152" s="177">
        <v>160</v>
      </c>
      <c r="GZ152" s="591"/>
      <c r="HA152" s="178"/>
      <c r="HB152" s="177">
        <v>160</v>
      </c>
      <c r="HC152" s="591"/>
      <c r="HD152" s="178"/>
      <c r="HE152" s="282">
        <f t="shared" si="162"/>
        <v>0</v>
      </c>
      <c r="HF152" s="283">
        <f t="shared" si="163"/>
        <v>0</v>
      </c>
      <c r="HG152" s="284">
        <f t="shared" si="145"/>
        <v>0</v>
      </c>
      <c r="HH152" s="285">
        <f t="shared" si="146"/>
        <v>0</v>
      </c>
      <c r="HI152" s="1"/>
      <c r="HJ152" s="1"/>
      <c r="HK152" s="177">
        <v>160</v>
      </c>
      <c r="HL152" s="591"/>
      <c r="HM152" s="178"/>
      <c r="HN152" s="177">
        <v>160</v>
      </c>
      <c r="HO152" s="591"/>
      <c r="HP152" s="178"/>
      <c r="HQ152" s="177">
        <v>160</v>
      </c>
      <c r="HR152" s="591"/>
      <c r="HS152" s="178"/>
      <c r="HT152" s="177">
        <v>160</v>
      </c>
      <c r="HU152" s="591"/>
      <c r="HV152" s="178"/>
      <c r="HW152" s="177">
        <v>160</v>
      </c>
      <c r="HX152" s="591"/>
      <c r="HY152" s="178"/>
      <c r="HZ152" s="177">
        <v>160</v>
      </c>
      <c r="IA152" s="591"/>
      <c r="IB152" s="178"/>
      <c r="IC152" s="177">
        <v>160</v>
      </c>
      <c r="ID152" s="591"/>
      <c r="IE152" s="178"/>
      <c r="IF152" s="177">
        <v>160</v>
      </c>
      <c r="IG152" s="591"/>
      <c r="IH152" s="178"/>
      <c r="II152" s="282">
        <f t="shared" si="164"/>
        <v>0</v>
      </c>
      <c r="IJ152" s="283">
        <f t="shared" si="165"/>
        <v>0</v>
      </c>
      <c r="IK152" s="284">
        <f t="shared" si="147"/>
        <v>0</v>
      </c>
      <c r="IL152" s="285">
        <f t="shared" si="148"/>
        <v>0</v>
      </c>
      <c r="IM152" s="1"/>
      <c r="IN152" s="1"/>
      <c r="IO152" s="177">
        <v>160</v>
      </c>
      <c r="IP152" s="591"/>
      <c r="IQ152" s="178"/>
      <c r="IR152" s="177">
        <v>160</v>
      </c>
      <c r="IS152" s="591"/>
      <c r="IT152" s="178"/>
      <c r="IU152" s="177">
        <v>160</v>
      </c>
      <c r="IV152" s="591"/>
      <c r="IW152" s="178"/>
      <c r="IX152" s="177">
        <v>160</v>
      </c>
      <c r="IY152" s="591"/>
      <c r="IZ152" s="178"/>
      <c r="JA152" s="177">
        <v>160</v>
      </c>
      <c r="JB152" s="591"/>
      <c r="JC152" s="178"/>
      <c r="JD152" s="177">
        <v>160</v>
      </c>
      <c r="JE152" s="591"/>
      <c r="JF152" s="178"/>
      <c r="JG152" s="177">
        <v>160</v>
      </c>
      <c r="JH152" s="591"/>
      <c r="JI152" s="178"/>
      <c r="JJ152" s="177">
        <v>160</v>
      </c>
      <c r="JK152" s="591"/>
      <c r="JL152" s="178"/>
      <c r="JM152" s="282">
        <f t="shared" si="166"/>
        <v>0</v>
      </c>
      <c r="JN152" s="283">
        <f t="shared" si="167"/>
        <v>0</v>
      </c>
      <c r="JO152" s="284">
        <f t="shared" si="149"/>
        <v>0</v>
      </c>
      <c r="JP152" s="285">
        <f t="shared" si="150"/>
        <v>0</v>
      </c>
      <c r="JQ152" s="1"/>
      <c r="JR152" s="1"/>
      <c r="JS152" s="177">
        <v>160</v>
      </c>
      <c r="JT152" s="591"/>
      <c r="JU152" s="178"/>
      <c r="JV152" s="177">
        <v>160</v>
      </c>
      <c r="JW152" s="591"/>
      <c r="JX152" s="178"/>
      <c r="JY152" s="177">
        <v>160</v>
      </c>
      <c r="JZ152" s="591"/>
      <c r="KA152" s="178"/>
      <c r="KB152" s="177">
        <v>160</v>
      </c>
      <c r="KC152" s="591"/>
      <c r="KD152" s="178"/>
      <c r="KE152" s="177">
        <v>160</v>
      </c>
      <c r="KF152" s="591"/>
      <c r="KG152" s="178"/>
      <c r="KH152" s="177">
        <v>160</v>
      </c>
      <c r="KI152" s="591"/>
      <c r="KJ152" s="178"/>
      <c r="KK152" s="177">
        <v>160</v>
      </c>
      <c r="KL152" s="591"/>
      <c r="KM152" s="178"/>
      <c r="KN152" s="177">
        <v>160</v>
      </c>
      <c r="KO152" s="591"/>
      <c r="KP152" s="178"/>
      <c r="KQ152" s="282">
        <f t="shared" si="168"/>
        <v>0</v>
      </c>
      <c r="KR152" s="283">
        <f t="shared" si="169"/>
        <v>0</v>
      </c>
      <c r="KS152" s="284">
        <f t="shared" si="151"/>
        <v>0</v>
      </c>
      <c r="KT152" s="285">
        <f t="shared" si="152"/>
        <v>0</v>
      </c>
      <c r="KU152" s="1"/>
      <c r="KV152" s="1"/>
      <c r="KW152" s="589" t="s">
        <v>300</v>
      </c>
      <c r="KX152" s="595">
        <v>160</v>
      </c>
      <c r="KY152" s="591"/>
      <c r="KZ152" s="178"/>
      <c r="LA152" s="282">
        <f t="shared" si="170"/>
        <v>0</v>
      </c>
      <c r="LB152" s="285">
        <f t="shared" si="171"/>
        <v>0</v>
      </c>
      <c r="LC152" s="284">
        <f t="shared" si="172"/>
        <v>0</v>
      </c>
      <c r="LD152" s="285">
        <f t="shared" si="173"/>
        <v>0</v>
      </c>
      <c r="LE152" s="592"/>
      <c r="LF152" s="1"/>
      <c r="LG152" s="1"/>
      <c r="LH152" s="278">
        <f t="shared" si="174"/>
        <v>0</v>
      </c>
      <c r="LI152" s="279">
        <f t="shared" si="175"/>
        <v>0</v>
      </c>
      <c r="LJ152" s="284">
        <f t="shared" si="176"/>
        <v>0</v>
      </c>
      <c r="LK152" s="285">
        <f t="shared" si="177"/>
        <v>0</v>
      </c>
      <c r="LL152" s="280">
        <f t="shared" si="178"/>
        <v>0</v>
      </c>
      <c r="LM152" s="281">
        <f t="shared" si="179"/>
        <v>0</v>
      </c>
      <c r="LN152" s="284">
        <f t="shared" si="180"/>
        <v>0</v>
      </c>
      <c r="LO152" s="283">
        <f t="shared" si="181"/>
        <v>0</v>
      </c>
      <c r="LP152" s="420">
        <f t="shared" si="182"/>
        <v>0</v>
      </c>
      <c r="LQ152" s="382">
        <f t="shared" si="183"/>
        <v>0</v>
      </c>
      <c r="LR152" s="423" t="s">
        <v>343</v>
      </c>
      <c r="LS152" s="387" t="s">
        <v>343</v>
      </c>
      <c r="LT152" s="420">
        <f t="shared" si="184"/>
        <v>0</v>
      </c>
      <c r="LU152" s="382">
        <f t="shared" si="185"/>
        <v>0</v>
      </c>
      <c r="LX152" s="1"/>
    </row>
    <row r="153" spans="2:336" s="26" customFormat="1" ht="16.5" customHeight="1" x14ac:dyDescent="0.25">
      <c r="B153" s="121" t="s">
        <v>357</v>
      </c>
      <c r="C153" s="1064"/>
      <c r="D153" s="1065"/>
      <c r="E153" s="327"/>
      <c r="F153" s="328"/>
      <c r="G153" s="329"/>
      <c r="H153" s="125"/>
      <c r="I153" s="115">
        <f>INT(ROUND(F153,2)*(IF(RIGHT(G153,1)="*",data!$J$3*H153+(IF(H153&gt;0, data!$K$3,0)),(IF(G153&gt;0,data!$J$3*RIGHT(G153,5)+data!$K$3,0)))))</f>
        <v>0</v>
      </c>
      <c r="J153" s="115">
        <f t="shared" si="132"/>
        <v>0</v>
      </c>
      <c r="K153" s="323"/>
      <c r="L153" s="322"/>
      <c r="M153" s="115">
        <f>INT(ROUND(F153,2)*(IF(J153&gt;0,(IF(K153="ano",data!$J$6,0)),0)))</f>
        <v>0</v>
      </c>
      <c r="N153" s="117">
        <f t="shared" si="129"/>
        <v>0</v>
      </c>
      <c r="O153" s="126">
        <f t="shared" si="130"/>
        <v>0</v>
      </c>
      <c r="Q153" s="119" t="str">
        <f t="shared" si="127"/>
        <v/>
      </c>
      <c r="R153" s="120" t="s">
        <v>343</v>
      </c>
      <c r="S153" s="391" t="str">
        <f t="shared" si="128"/>
        <v/>
      </c>
      <c r="T153" s="26">
        <f t="shared" si="131"/>
        <v>0</v>
      </c>
      <c r="U153" s="26">
        <f t="shared" si="133"/>
        <v>0</v>
      </c>
      <c r="V153" s="26">
        <f>IF(OR(G153=data!$I$18,G153=data!$I$19,G153=data!$I$20,G153=data!$I$21,G153=data!$I$22,G153=data!$I$23,G153=data!$I$24,G153=data!$I$25,G153=data!$I$26,G153=data!$I$27,G153=data!$I$28,G153=data!$I$29,G153=data!$I$30,G153=data!$I$31,G153=data!$I$32,G153=data!$I$33,G153=data!$I$34,G153=data!$I$35,G153=data!$I$36,G153=data!$I$37,G153=data!$I$38,G153=data!$I$39,G153=data!$I$40,G153=data!$I$41,G153=data!$I$42,G153=data!$I$43,G153=data!$I$44),1,0)</f>
        <v>0</v>
      </c>
      <c r="X153" s="179" t="s">
        <v>300</v>
      </c>
      <c r="Y153" s="10"/>
      <c r="Z153" s="10"/>
      <c r="AA153" s="171">
        <v>160</v>
      </c>
      <c r="AB153" s="336"/>
      <c r="AC153" s="227"/>
      <c r="AD153" s="171">
        <v>160</v>
      </c>
      <c r="AE153" s="336"/>
      <c r="AF153" s="227"/>
      <c r="AG153" s="171">
        <v>160</v>
      </c>
      <c r="AH153" s="336"/>
      <c r="AI153" s="227"/>
      <c r="AJ153" s="171">
        <v>160</v>
      </c>
      <c r="AK153" s="336"/>
      <c r="AL153" s="227"/>
      <c r="AM153" s="171">
        <v>160</v>
      </c>
      <c r="AN153" s="336"/>
      <c r="AO153" s="227"/>
      <c r="AP153" s="171">
        <v>160</v>
      </c>
      <c r="AQ153" s="336"/>
      <c r="AR153" s="227"/>
      <c r="AS153" s="171">
        <v>160</v>
      </c>
      <c r="AT153" s="336"/>
      <c r="AU153" s="227"/>
      <c r="AV153" s="171">
        <v>160</v>
      </c>
      <c r="AW153" s="336"/>
      <c r="AX153" s="227"/>
      <c r="AY153" s="171">
        <v>160</v>
      </c>
      <c r="AZ153" s="336"/>
      <c r="BA153" s="227"/>
      <c r="BB153" s="171">
        <v>160</v>
      </c>
      <c r="BC153" s="336"/>
      <c r="BD153" s="227"/>
      <c r="BE153" s="171">
        <v>160</v>
      </c>
      <c r="BF153" s="336"/>
      <c r="BG153" s="227"/>
      <c r="BH153" s="171">
        <v>160</v>
      </c>
      <c r="BI153" s="336"/>
      <c r="BJ153" s="227"/>
      <c r="BK153" s="374">
        <f t="shared" si="134"/>
        <v>0</v>
      </c>
      <c r="BL153" s="285">
        <f t="shared" si="153"/>
        <v>0</v>
      </c>
      <c r="BM153" s="284">
        <f t="shared" si="135"/>
        <v>0</v>
      </c>
      <c r="BN153" s="285">
        <f t="shared" si="136"/>
        <v>0</v>
      </c>
      <c r="BO153" s="1"/>
      <c r="BP153" s="1"/>
      <c r="BQ153" s="167">
        <v>160</v>
      </c>
      <c r="BR153" s="335"/>
      <c r="BS153" s="180"/>
      <c r="BT153" s="167">
        <v>160</v>
      </c>
      <c r="BU153" s="335"/>
      <c r="BV153" s="180"/>
      <c r="BW153" s="167">
        <v>160</v>
      </c>
      <c r="BX153" s="335"/>
      <c r="BY153" s="180"/>
      <c r="BZ153" s="167">
        <v>160</v>
      </c>
      <c r="CA153" s="335"/>
      <c r="CB153" s="180"/>
      <c r="CC153" s="167">
        <v>160</v>
      </c>
      <c r="CD153" s="335"/>
      <c r="CE153" s="180"/>
      <c r="CF153" s="167">
        <v>160</v>
      </c>
      <c r="CG153" s="335"/>
      <c r="CH153" s="180"/>
      <c r="CI153" s="167">
        <v>160</v>
      </c>
      <c r="CJ153" s="335"/>
      <c r="CK153" s="180"/>
      <c r="CL153" s="167">
        <v>160</v>
      </c>
      <c r="CM153" s="335"/>
      <c r="CN153" s="180"/>
      <c r="CO153" s="282">
        <f t="shared" si="154"/>
        <v>0</v>
      </c>
      <c r="CP153" s="283">
        <f t="shared" si="155"/>
        <v>0</v>
      </c>
      <c r="CQ153" s="284">
        <f t="shared" si="137"/>
        <v>0</v>
      </c>
      <c r="CR153" s="285">
        <f t="shared" si="138"/>
        <v>0</v>
      </c>
      <c r="CS153" s="1"/>
      <c r="CT153" s="1"/>
      <c r="CU153" s="167">
        <v>160</v>
      </c>
      <c r="CV153" s="335"/>
      <c r="CW153" s="180"/>
      <c r="CX153" s="167">
        <v>160</v>
      </c>
      <c r="CY153" s="335"/>
      <c r="CZ153" s="180"/>
      <c r="DA153" s="167">
        <v>160</v>
      </c>
      <c r="DB153" s="335"/>
      <c r="DC153" s="180"/>
      <c r="DD153" s="167">
        <v>160</v>
      </c>
      <c r="DE153" s="335"/>
      <c r="DF153" s="180"/>
      <c r="DG153" s="167">
        <v>160</v>
      </c>
      <c r="DH153" s="335"/>
      <c r="DI153" s="180"/>
      <c r="DJ153" s="167">
        <v>160</v>
      </c>
      <c r="DK153" s="335"/>
      <c r="DL153" s="180"/>
      <c r="DM153" s="167">
        <v>160</v>
      </c>
      <c r="DN153" s="335"/>
      <c r="DO153" s="180"/>
      <c r="DP153" s="167">
        <v>160</v>
      </c>
      <c r="DQ153" s="335"/>
      <c r="DR153" s="180"/>
      <c r="DS153" s="282">
        <f t="shared" si="156"/>
        <v>0</v>
      </c>
      <c r="DT153" s="283">
        <f t="shared" si="157"/>
        <v>0</v>
      </c>
      <c r="DU153" s="284">
        <f t="shared" si="139"/>
        <v>0</v>
      </c>
      <c r="DV153" s="285">
        <f t="shared" si="140"/>
        <v>0</v>
      </c>
      <c r="DW153" s="1"/>
      <c r="DX153" s="1"/>
      <c r="DY153" s="167">
        <v>160</v>
      </c>
      <c r="DZ153" s="335"/>
      <c r="EA153" s="180"/>
      <c r="EB153" s="167">
        <v>160</v>
      </c>
      <c r="EC153" s="335"/>
      <c r="ED153" s="180"/>
      <c r="EE153" s="167">
        <v>160</v>
      </c>
      <c r="EF153" s="335"/>
      <c r="EG153" s="180"/>
      <c r="EH153" s="167">
        <v>160</v>
      </c>
      <c r="EI153" s="335"/>
      <c r="EJ153" s="180"/>
      <c r="EK153" s="167">
        <v>160</v>
      </c>
      <c r="EL153" s="335"/>
      <c r="EM153" s="180"/>
      <c r="EN153" s="167">
        <v>160</v>
      </c>
      <c r="EO153" s="335"/>
      <c r="EP153" s="180"/>
      <c r="EQ153" s="167">
        <v>160</v>
      </c>
      <c r="ER153" s="335"/>
      <c r="ES153" s="180"/>
      <c r="ET153" s="167">
        <v>160</v>
      </c>
      <c r="EU153" s="335"/>
      <c r="EV153" s="180"/>
      <c r="EW153" s="282">
        <f t="shared" si="158"/>
        <v>0</v>
      </c>
      <c r="EX153" s="283">
        <f t="shared" si="159"/>
        <v>0</v>
      </c>
      <c r="EY153" s="284">
        <f t="shared" si="141"/>
        <v>0</v>
      </c>
      <c r="EZ153" s="285">
        <f t="shared" si="142"/>
        <v>0</v>
      </c>
      <c r="FA153" s="1"/>
      <c r="FB153" s="1"/>
      <c r="FC153" s="167">
        <v>160</v>
      </c>
      <c r="FD153" s="335"/>
      <c r="FE153" s="180"/>
      <c r="FF153" s="167">
        <v>160</v>
      </c>
      <c r="FG153" s="335"/>
      <c r="FH153" s="180"/>
      <c r="FI153" s="167">
        <v>160</v>
      </c>
      <c r="FJ153" s="335"/>
      <c r="FK153" s="180"/>
      <c r="FL153" s="167">
        <v>160</v>
      </c>
      <c r="FM153" s="335"/>
      <c r="FN153" s="180"/>
      <c r="FO153" s="167">
        <v>160</v>
      </c>
      <c r="FP153" s="335"/>
      <c r="FQ153" s="180"/>
      <c r="FR153" s="167">
        <v>160</v>
      </c>
      <c r="FS153" s="335"/>
      <c r="FT153" s="180"/>
      <c r="FU153" s="167">
        <v>160</v>
      </c>
      <c r="FV153" s="335"/>
      <c r="FW153" s="180"/>
      <c r="FX153" s="167">
        <v>160</v>
      </c>
      <c r="FY153" s="335"/>
      <c r="FZ153" s="180"/>
      <c r="GA153" s="282">
        <f t="shared" si="160"/>
        <v>0</v>
      </c>
      <c r="GB153" s="283">
        <f t="shared" si="161"/>
        <v>0</v>
      </c>
      <c r="GC153" s="284">
        <f t="shared" si="143"/>
        <v>0</v>
      </c>
      <c r="GD153" s="285">
        <f t="shared" si="144"/>
        <v>0</v>
      </c>
      <c r="GE153" s="1"/>
      <c r="GF153" s="1"/>
      <c r="GG153" s="167">
        <v>160</v>
      </c>
      <c r="GH153" s="335"/>
      <c r="GI153" s="180"/>
      <c r="GJ153" s="167">
        <v>160</v>
      </c>
      <c r="GK153" s="335"/>
      <c r="GL153" s="180"/>
      <c r="GM153" s="167">
        <v>160</v>
      </c>
      <c r="GN153" s="335"/>
      <c r="GO153" s="180"/>
      <c r="GP153" s="167">
        <v>160</v>
      </c>
      <c r="GQ153" s="335"/>
      <c r="GR153" s="180"/>
      <c r="GS153" s="167">
        <v>160</v>
      </c>
      <c r="GT153" s="335"/>
      <c r="GU153" s="180"/>
      <c r="GV153" s="167">
        <v>160</v>
      </c>
      <c r="GW153" s="335"/>
      <c r="GX153" s="180"/>
      <c r="GY153" s="167">
        <v>160</v>
      </c>
      <c r="GZ153" s="335"/>
      <c r="HA153" s="180"/>
      <c r="HB153" s="167">
        <v>160</v>
      </c>
      <c r="HC153" s="335"/>
      <c r="HD153" s="180"/>
      <c r="HE153" s="282">
        <f t="shared" si="162"/>
        <v>0</v>
      </c>
      <c r="HF153" s="283">
        <f t="shared" si="163"/>
        <v>0</v>
      </c>
      <c r="HG153" s="284">
        <f t="shared" si="145"/>
        <v>0</v>
      </c>
      <c r="HH153" s="285">
        <f t="shared" si="146"/>
        <v>0</v>
      </c>
      <c r="HI153" s="1"/>
      <c r="HJ153" s="1"/>
      <c r="HK153" s="167">
        <v>160</v>
      </c>
      <c r="HL153" s="335"/>
      <c r="HM153" s="180"/>
      <c r="HN153" s="167">
        <v>160</v>
      </c>
      <c r="HO153" s="335"/>
      <c r="HP153" s="180"/>
      <c r="HQ153" s="167">
        <v>160</v>
      </c>
      <c r="HR153" s="335"/>
      <c r="HS153" s="180"/>
      <c r="HT153" s="167">
        <v>160</v>
      </c>
      <c r="HU153" s="335"/>
      <c r="HV153" s="180"/>
      <c r="HW153" s="167">
        <v>160</v>
      </c>
      <c r="HX153" s="335"/>
      <c r="HY153" s="180"/>
      <c r="HZ153" s="167">
        <v>160</v>
      </c>
      <c r="IA153" s="335"/>
      <c r="IB153" s="180"/>
      <c r="IC153" s="167">
        <v>160</v>
      </c>
      <c r="ID153" s="335"/>
      <c r="IE153" s="180"/>
      <c r="IF153" s="167">
        <v>160</v>
      </c>
      <c r="IG153" s="335"/>
      <c r="IH153" s="180"/>
      <c r="II153" s="282">
        <f t="shared" si="164"/>
        <v>0</v>
      </c>
      <c r="IJ153" s="283">
        <f t="shared" si="165"/>
        <v>0</v>
      </c>
      <c r="IK153" s="284">
        <f t="shared" si="147"/>
        <v>0</v>
      </c>
      <c r="IL153" s="285">
        <f t="shared" si="148"/>
        <v>0</v>
      </c>
      <c r="IM153" s="1"/>
      <c r="IN153" s="1"/>
      <c r="IO153" s="167">
        <v>160</v>
      </c>
      <c r="IP153" s="335"/>
      <c r="IQ153" s="180"/>
      <c r="IR153" s="167">
        <v>160</v>
      </c>
      <c r="IS153" s="335"/>
      <c r="IT153" s="180"/>
      <c r="IU153" s="167">
        <v>160</v>
      </c>
      <c r="IV153" s="335"/>
      <c r="IW153" s="180"/>
      <c r="IX153" s="167">
        <v>160</v>
      </c>
      <c r="IY153" s="335"/>
      <c r="IZ153" s="180"/>
      <c r="JA153" s="167">
        <v>160</v>
      </c>
      <c r="JB153" s="335"/>
      <c r="JC153" s="180"/>
      <c r="JD153" s="167">
        <v>160</v>
      </c>
      <c r="JE153" s="335"/>
      <c r="JF153" s="180"/>
      <c r="JG153" s="167">
        <v>160</v>
      </c>
      <c r="JH153" s="335"/>
      <c r="JI153" s="180"/>
      <c r="JJ153" s="167">
        <v>160</v>
      </c>
      <c r="JK153" s="335"/>
      <c r="JL153" s="180"/>
      <c r="JM153" s="282">
        <f t="shared" si="166"/>
        <v>0</v>
      </c>
      <c r="JN153" s="283">
        <f t="shared" si="167"/>
        <v>0</v>
      </c>
      <c r="JO153" s="284">
        <f t="shared" si="149"/>
        <v>0</v>
      </c>
      <c r="JP153" s="285">
        <f t="shared" si="150"/>
        <v>0</v>
      </c>
      <c r="JQ153" s="1"/>
      <c r="JR153" s="1"/>
      <c r="JS153" s="167">
        <v>160</v>
      </c>
      <c r="JT153" s="335"/>
      <c r="JU153" s="180"/>
      <c r="JV153" s="167">
        <v>160</v>
      </c>
      <c r="JW153" s="335"/>
      <c r="JX153" s="180"/>
      <c r="JY153" s="167">
        <v>160</v>
      </c>
      <c r="JZ153" s="335"/>
      <c r="KA153" s="180"/>
      <c r="KB153" s="167">
        <v>160</v>
      </c>
      <c r="KC153" s="335"/>
      <c r="KD153" s="180"/>
      <c r="KE153" s="167">
        <v>160</v>
      </c>
      <c r="KF153" s="335"/>
      <c r="KG153" s="180"/>
      <c r="KH153" s="167">
        <v>160</v>
      </c>
      <c r="KI153" s="335"/>
      <c r="KJ153" s="180"/>
      <c r="KK153" s="167">
        <v>160</v>
      </c>
      <c r="KL153" s="335"/>
      <c r="KM153" s="180"/>
      <c r="KN153" s="167">
        <v>160</v>
      </c>
      <c r="KO153" s="335"/>
      <c r="KP153" s="180"/>
      <c r="KQ153" s="282">
        <f t="shared" si="168"/>
        <v>0</v>
      </c>
      <c r="KR153" s="283">
        <f t="shared" si="169"/>
        <v>0</v>
      </c>
      <c r="KS153" s="284">
        <f t="shared" si="151"/>
        <v>0</v>
      </c>
      <c r="KT153" s="285">
        <f t="shared" si="152"/>
        <v>0</v>
      </c>
      <c r="KU153" s="1"/>
      <c r="KV153" s="1"/>
      <c r="KW153" s="287" t="s">
        <v>300</v>
      </c>
      <c r="KX153" s="365">
        <v>160</v>
      </c>
      <c r="KY153" s="335"/>
      <c r="KZ153" s="180"/>
      <c r="LA153" s="282">
        <f t="shared" si="170"/>
        <v>0</v>
      </c>
      <c r="LB153" s="285">
        <f t="shared" si="171"/>
        <v>0</v>
      </c>
      <c r="LC153" s="284">
        <f t="shared" si="172"/>
        <v>0</v>
      </c>
      <c r="LD153" s="285">
        <f t="shared" si="173"/>
        <v>0</v>
      </c>
      <c r="LE153" s="297"/>
      <c r="LF153" s="1"/>
      <c r="LG153" s="1"/>
      <c r="LH153" s="278">
        <f t="shared" si="174"/>
        <v>0</v>
      </c>
      <c r="LI153" s="279">
        <f t="shared" si="175"/>
        <v>0</v>
      </c>
      <c r="LJ153" s="284">
        <f t="shared" si="176"/>
        <v>0</v>
      </c>
      <c r="LK153" s="285">
        <f t="shared" si="177"/>
        <v>0</v>
      </c>
      <c r="LL153" s="280">
        <f t="shared" si="178"/>
        <v>0</v>
      </c>
      <c r="LM153" s="281">
        <f t="shared" si="179"/>
        <v>0</v>
      </c>
      <c r="LN153" s="284">
        <f t="shared" si="180"/>
        <v>0</v>
      </c>
      <c r="LO153" s="283">
        <f t="shared" si="181"/>
        <v>0</v>
      </c>
      <c r="LP153" s="420">
        <f t="shared" si="182"/>
        <v>0</v>
      </c>
      <c r="LQ153" s="382">
        <f t="shared" si="183"/>
        <v>0</v>
      </c>
      <c r="LR153" s="423" t="s">
        <v>343</v>
      </c>
      <c r="LS153" s="387" t="s">
        <v>343</v>
      </c>
      <c r="LT153" s="420">
        <f t="shared" si="184"/>
        <v>0</v>
      </c>
      <c r="LU153" s="382">
        <f t="shared" si="185"/>
        <v>0</v>
      </c>
      <c r="LX153" s="1"/>
    </row>
    <row r="154" spans="2:336" s="26" customFormat="1" ht="15" hidden="1" customHeight="1" x14ac:dyDescent="0.25">
      <c r="B154" s="121"/>
      <c r="C154" s="1062"/>
      <c r="D154" s="1063"/>
      <c r="E154" s="610"/>
      <c r="F154" s="611"/>
      <c r="G154" s="612"/>
      <c r="H154" s="122"/>
      <c r="I154" s="115">
        <f>INT(ROUND(F154,2)*(IF(RIGHT(G154,1)="*",data!$J$3*H154+(IF(H154&gt;0, data!$K$3,0)),(IF(G154&gt;0,data!$J$3*RIGHT(G154,5)+data!$K$3,0)))))</f>
        <v>0</v>
      </c>
      <c r="J154" s="115">
        <f t="shared" si="132"/>
        <v>0</v>
      </c>
      <c r="K154" s="554"/>
      <c r="L154" s="553"/>
      <c r="M154" s="115">
        <f>INT(ROUND(F154,2)*(IF(J154&gt;0,(IF(K154="ano",data!$J$6,0)),0)))</f>
        <v>0</v>
      </c>
      <c r="N154" s="117">
        <f t="shared" si="129"/>
        <v>0</v>
      </c>
      <c r="O154" s="126">
        <f t="shared" si="130"/>
        <v>0</v>
      </c>
      <c r="Q154" s="119" t="str">
        <f t="shared" si="127"/>
        <v/>
      </c>
      <c r="R154" s="120" t="s">
        <v>343</v>
      </c>
      <c r="S154" s="391" t="str">
        <f t="shared" si="128"/>
        <v/>
      </c>
      <c r="T154" s="26">
        <f t="shared" si="131"/>
        <v>0</v>
      </c>
      <c r="U154" s="26">
        <f t="shared" si="133"/>
        <v>0</v>
      </c>
      <c r="V154" s="26">
        <f>IF(OR(G154=data!$I$18,G154=data!$I$19,G154=data!$I$20,G154=data!$I$21,G154=data!$I$22,G154=data!$I$23,G154=data!$I$24,G154=data!$I$25,G154=data!$I$26,G154=data!$I$27,G154=data!$I$28,G154=data!$I$29,G154=data!$I$30,G154=data!$I$31,G154=data!$I$32,G154=data!$I$33,G154=data!$I$34,G154=data!$I$35,G154=data!$I$36,G154=data!$I$37,G154=data!$I$38,G154=data!$I$39,G154=data!$I$40,G154=data!$I$41,G154=data!$I$42,G154=data!$I$43,G154=data!$I$44),1,0)</f>
        <v>0</v>
      </c>
      <c r="X154" s="176" t="s">
        <v>300</v>
      </c>
      <c r="Y154" s="10"/>
      <c r="Z154" s="10"/>
      <c r="AA154" s="578">
        <v>160</v>
      </c>
      <c r="AB154" s="579"/>
      <c r="AC154" s="580"/>
      <c r="AD154" s="578">
        <v>160</v>
      </c>
      <c r="AE154" s="579"/>
      <c r="AF154" s="580"/>
      <c r="AG154" s="578">
        <v>160</v>
      </c>
      <c r="AH154" s="579"/>
      <c r="AI154" s="580"/>
      <c r="AJ154" s="578">
        <v>160</v>
      </c>
      <c r="AK154" s="579"/>
      <c r="AL154" s="580"/>
      <c r="AM154" s="578">
        <v>160</v>
      </c>
      <c r="AN154" s="579"/>
      <c r="AO154" s="580"/>
      <c r="AP154" s="578">
        <v>160</v>
      </c>
      <c r="AQ154" s="579"/>
      <c r="AR154" s="580"/>
      <c r="AS154" s="578">
        <v>160</v>
      </c>
      <c r="AT154" s="579"/>
      <c r="AU154" s="580"/>
      <c r="AV154" s="578">
        <v>160</v>
      </c>
      <c r="AW154" s="579"/>
      <c r="AX154" s="580"/>
      <c r="AY154" s="578">
        <v>160</v>
      </c>
      <c r="AZ154" s="579"/>
      <c r="BA154" s="580"/>
      <c r="BB154" s="578">
        <v>160</v>
      </c>
      <c r="BC154" s="579"/>
      <c r="BD154" s="580"/>
      <c r="BE154" s="578">
        <v>160</v>
      </c>
      <c r="BF154" s="579"/>
      <c r="BG154" s="580"/>
      <c r="BH154" s="578">
        <v>160</v>
      </c>
      <c r="BI154" s="579"/>
      <c r="BJ154" s="580"/>
      <c r="BK154" s="374">
        <f t="shared" si="134"/>
        <v>0</v>
      </c>
      <c r="BL154" s="285">
        <f t="shared" si="153"/>
        <v>0</v>
      </c>
      <c r="BM154" s="284">
        <f t="shared" si="135"/>
        <v>0</v>
      </c>
      <c r="BN154" s="285">
        <f t="shared" si="136"/>
        <v>0</v>
      </c>
      <c r="BO154" s="1"/>
      <c r="BP154" s="1"/>
      <c r="BQ154" s="177">
        <v>160</v>
      </c>
      <c r="BR154" s="591"/>
      <c r="BS154" s="178"/>
      <c r="BT154" s="177">
        <v>160</v>
      </c>
      <c r="BU154" s="591"/>
      <c r="BV154" s="178"/>
      <c r="BW154" s="177">
        <v>160</v>
      </c>
      <c r="BX154" s="591"/>
      <c r="BY154" s="178"/>
      <c r="BZ154" s="177">
        <v>160</v>
      </c>
      <c r="CA154" s="591"/>
      <c r="CB154" s="178"/>
      <c r="CC154" s="177">
        <v>160</v>
      </c>
      <c r="CD154" s="591"/>
      <c r="CE154" s="178"/>
      <c r="CF154" s="177">
        <v>160</v>
      </c>
      <c r="CG154" s="591"/>
      <c r="CH154" s="178"/>
      <c r="CI154" s="177">
        <v>160</v>
      </c>
      <c r="CJ154" s="591"/>
      <c r="CK154" s="178"/>
      <c r="CL154" s="177">
        <v>160</v>
      </c>
      <c r="CM154" s="591"/>
      <c r="CN154" s="178"/>
      <c r="CO154" s="282">
        <f t="shared" si="154"/>
        <v>0</v>
      </c>
      <c r="CP154" s="283">
        <f t="shared" si="155"/>
        <v>0</v>
      </c>
      <c r="CQ154" s="284">
        <f t="shared" si="137"/>
        <v>0</v>
      </c>
      <c r="CR154" s="285">
        <f t="shared" si="138"/>
        <v>0</v>
      </c>
      <c r="CS154" s="1"/>
      <c r="CT154" s="1"/>
      <c r="CU154" s="177">
        <v>160</v>
      </c>
      <c r="CV154" s="591"/>
      <c r="CW154" s="178"/>
      <c r="CX154" s="177">
        <v>160</v>
      </c>
      <c r="CY154" s="591"/>
      <c r="CZ154" s="178"/>
      <c r="DA154" s="177">
        <v>160</v>
      </c>
      <c r="DB154" s="591"/>
      <c r="DC154" s="178"/>
      <c r="DD154" s="177">
        <v>160</v>
      </c>
      <c r="DE154" s="591"/>
      <c r="DF154" s="178"/>
      <c r="DG154" s="177">
        <v>160</v>
      </c>
      <c r="DH154" s="591"/>
      <c r="DI154" s="178"/>
      <c r="DJ154" s="177">
        <v>160</v>
      </c>
      <c r="DK154" s="591"/>
      <c r="DL154" s="178"/>
      <c r="DM154" s="177">
        <v>160</v>
      </c>
      <c r="DN154" s="591"/>
      <c r="DO154" s="178"/>
      <c r="DP154" s="177">
        <v>160</v>
      </c>
      <c r="DQ154" s="591"/>
      <c r="DR154" s="178"/>
      <c r="DS154" s="282">
        <f t="shared" si="156"/>
        <v>0</v>
      </c>
      <c r="DT154" s="283">
        <f t="shared" si="157"/>
        <v>0</v>
      </c>
      <c r="DU154" s="284">
        <f t="shared" si="139"/>
        <v>0</v>
      </c>
      <c r="DV154" s="285">
        <f t="shared" si="140"/>
        <v>0</v>
      </c>
      <c r="DW154" s="1"/>
      <c r="DX154" s="1"/>
      <c r="DY154" s="177">
        <v>160</v>
      </c>
      <c r="DZ154" s="591"/>
      <c r="EA154" s="178"/>
      <c r="EB154" s="177">
        <v>160</v>
      </c>
      <c r="EC154" s="591"/>
      <c r="ED154" s="178"/>
      <c r="EE154" s="177">
        <v>160</v>
      </c>
      <c r="EF154" s="591"/>
      <c r="EG154" s="178"/>
      <c r="EH154" s="177">
        <v>160</v>
      </c>
      <c r="EI154" s="591"/>
      <c r="EJ154" s="178"/>
      <c r="EK154" s="177">
        <v>160</v>
      </c>
      <c r="EL154" s="591"/>
      <c r="EM154" s="178"/>
      <c r="EN154" s="177">
        <v>160</v>
      </c>
      <c r="EO154" s="591"/>
      <c r="EP154" s="178"/>
      <c r="EQ154" s="177">
        <v>160</v>
      </c>
      <c r="ER154" s="591"/>
      <c r="ES154" s="178"/>
      <c r="ET154" s="177">
        <v>160</v>
      </c>
      <c r="EU154" s="591"/>
      <c r="EV154" s="178"/>
      <c r="EW154" s="282">
        <f t="shared" si="158"/>
        <v>0</v>
      </c>
      <c r="EX154" s="283">
        <f t="shared" si="159"/>
        <v>0</v>
      </c>
      <c r="EY154" s="284">
        <f t="shared" si="141"/>
        <v>0</v>
      </c>
      <c r="EZ154" s="285">
        <f t="shared" si="142"/>
        <v>0</v>
      </c>
      <c r="FA154" s="1"/>
      <c r="FB154" s="1"/>
      <c r="FC154" s="177">
        <v>160</v>
      </c>
      <c r="FD154" s="591"/>
      <c r="FE154" s="178"/>
      <c r="FF154" s="177">
        <v>160</v>
      </c>
      <c r="FG154" s="591"/>
      <c r="FH154" s="178"/>
      <c r="FI154" s="177">
        <v>160</v>
      </c>
      <c r="FJ154" s="591"/>
      <c r="FK154" s="178"/>
      <c r="FL154" s="177">
        <v>160</v>
      </c>
      <c r="FM154" s="591"/>
      <c r="FN154" s="178"/>
      <c r="FO154" s="177">
        <v>160</v>
      </c>
      <c r="FP154" s="591"/>
      <c r="FQ154" s="178"/>
      <c r="FR154" s="177">
        <v>160</v>
      </c>
      <c r="FS154" s="591"/>
      <c r="FT154" s="178"/>
      <c r="FU154" s="177">
        <v>160</v>
      </c>
      <c r="FV154" s="591"/>
      <c r="FW154" s="178"/>
      <c r="FX154" s="177">
        <v>160</v>
      </c>
      <c r="FY154" s="591"/>
      <c r="FZ154" s="178"/>
      <c r="GA154" s="282">
        <f t="shared" si="160"/>
        <v>0</v>
      </c>
      <c r="GB154" s="283">
        <f t="shared" si="161"/>
        <v>0</v>
      </c>
      <c r="GC154" s="284">
        <f t="shared" si="143"/>
        <v>0</v>
      </c>
      <c r="GD154" s="285">
        <f t="shared" si="144"/>
        <v>0</v>
      </c>
      <c r="GE154" s="1"/>
      <c r="GF154" s="1"/>
      <c r="GG154" s="177">
        <v>160</v>
      </c>
      <c r="GH154" s="591"/>
      <c r="GI154" s="178"/>
      <c r="GJ154" s="177">
        <v>160</v>
      </c>
      <c r="GK154" s="591"/>
      <c r="GL154" s="178"/>
      <c r="GM154" s="177">
        <v>160</v>
      </c>
      <c r="GN154" s="591"/>
      <c r="GO154" s="178"/>
      <c r="GP154" s="177">
        <v>160</v>
      </c>
      <c r="GQ154" s="591"/>
      <c r="GR154" s="178"/>
      <c r="GS154" s="177">
        <v>160</v>
      </c>
      <c r="GT154" s="591"/>
      <c r="GU154" s="178"/>
      <c r="GV154" s="177">
        <v>160</v>
      </c>
      <c r="GW154" s="591"/>
      <c r="GX154" s="178"/>
      <c r="GY154" s="177">
        <v>160</v>
      </c>
      <c r="GZ154" s="591"/>
      <c r="HA154" s="178"/>
      <c r="HB154" s="177">
        <v>160</v>
      </c>
      <c r="HC154" s="591"/>
      <c r="HD154" s="178"/>
      <c r="HE154" s="282">
        <f t="shared" si="162"/>
        <v>0</v>
      </c>
      <c r="HF154" s="283">
        <f t="shared" si="163"/>
        <v>0</v>
      </c>
      <c r="HG154" s="284">
        <f t="shared" si="145"/>
        <v>0</v>
      </c>
      <c r="HH154" s="285">
        <f t="shared" si="146"/>
        <v>0</v>
      </c>
      <c r="HI154" s="1"/>
      <c r="HJ154" s="1"/>
      <c r="HK154" s="177">
        <v>160</v>
      </c>
      <c r="HL154" s="591"/>
      <c r="HM154" s="178"/>
      <c r="HN154" s="177">
        <v>160</v>
      </c>
      <c r="HO154" s="591"/>
      <c r="HP154" s="178"/>
      <c r="HQ154" s="177">
        <v>160</v>
      </c>
      <c r="HR154" s="591"/>
      <c r="HS154" s="178"/>
      <c r="HT154" s="177">
        <v>160</v>
      </c>
      <c r="HU154" s="591"/>
      <c r="HV154" s="178"/>
      <c r="HW154" s="177">
        <v>160</v>
      </c>
      <c r="HX154" s="591"/>
      <c r="HY154" s="178"/>
      <c r="HZ154" s="177">
        <v>160</v>
      </c>
      <c r="IA154" s="591"/>
      <c r="IB154" s="178"/>
      <c r="IC154" s="177">
        <v>160</v>
      </c>
      <c r="ID154" s="591"/>
      <c r="IE154" s="178"/>
      <c r="IF154" s="177">
        <v>160</v>
      </c>
      <c r="IG154" s="591"/>
      <c r="IH154" s="178"/>
      <c r="II154" s="282">
        <f t="shared" si="164"/>
        <v>0</v>
      </c>
      <c r="IJ154" s="283">
        <f t="shared" si="165"/>
        <v>0</v>
      </c>
      <c r="IK154" s="284">
        <f t="shared" si="147"/>
        <v>0</v>
      </c>
      <c r="IL154" s="285">
        <f t="shared" si="148"/>
        <v>0</v>
      </c>
      <c r="IM154" s="1"/>
      <c r="IN154" s="1"/>
      <c r="IO154" s="177">
        <v>160</v>
      </c>
      <c r="IP154" s="591"/>
      <c r="IQ154" s="178"/>
      <c r="IR154" s="177">
        <v>160</v>
      </c>
      <c r="IS154" s="591"/>
      <c r="IT154" s="178"/>
      <c r="IU154" s="177">
        <v>160</v>
      </c>
      <c r="IV154" s="591"/>
      <c r="IW154" s="178"/>
      <c r="IX154" s="177">
        <v>160</v>
      </c>
      <c r="IY154" s="591"/>
      <c r="IZ154" s="178"/>
      <c r="JA154" s="177">
        <v>160</v>
      </c>
      <c r="JB154" s="591"/>
      <c r="JC154" s="178"/>
      <c r="JD154" s="177">
        <v>160</v>
      </c>
      <c r="JE154" s="591"/>
      <c r="JF154" s="178"/>
      <c r="JG154" s="177">
        <v>160</v>
      </c>
      <c r="JH154" s="591"/>
      <c r="JI154" s="178"/>
      <c r="JJ154" s="177">
        <v>160</v>
      </c>
      <c r="JK154" s="591"/>
      <c r="JL154" s="178"/>
      <c r="JM154" s="282">
        <f t="shared" si="166"/>
        <v>0</v>
      </c>
      <c r="JN154" s="283">
        <f t="shared" si="167"/>
        <v>0</v>
      </c>
      <c r="JO154" s="284">
        <f t="shared" si="149"/>
        <v>0</v>
      </c>
      <c r="JP154" s="285">
        <f t="shared" si="150"/>
        <v>0</v>
      </c>
      <c r="JQ154" s="1"/>
      <c r="JR154" s="1"/>
      <c r="JS154" s="177">
        <v>160</v>
      </c>
      <c r="JT154" s="591"/>
      <c r="JU154" s="178"/>
      <c r="JV154" s="177">
        <v>160</v>
      </c>
      <c r="JW154" s="591"/>
      <c r="JX154" s="178"/>
      <c r="JY154" s="177">
        <v>160</v>
      </c>
      <c r="JZ154" s="591"/>
      <c r="KA154" s="178"/>
      <c r="KB154" s="177">
        <v>160</v>
      </c>
      <c r="KC154" s="591"/>
      <c r="KD154" s="178"/>
      <c r="KE154" s="177">
        <v>160</v>
      </c>
      <c r="KF154" s="591"/>
      <c r="KG154" s="178"/>
      <c r="KH154" s="177">
        <v>160</v>
      </c>
      <c r="KI154" s="591"/>
      <c r="KJ154" s="178"/>
      <c r="KK154" s="177">
        <v>160</v>
      </c>
      <c r="KL154" s="591"/>
      <c r="KM154" s="178"/>
      <c r="KN154" s="177">
        <v>160</v>
      </c>
      <c r="KO154" s="591"/>
      <c r="KP154" s="178"/>
      <c r="KQ154" s="282">
        <f t="shared" si="168"/>
        <v>0</v>
      </c>
      <c r="KR154" s="283">
        <f t="shared" si="169"/>
        <v>0</v>
      </c>
      <c r="KS154" s="284">
        <f t="shared" si="151"/>
        <v>0</v>
      </c>
      <c r="KT154" s="285">
        <f t="shared" si="152"/>
        <v>0</v>
      </c>
      <c r="KU154" s="1"/>
      <c r="KV154" s="1"/>
      <c r="KW154" s="589" t="s">
        <v>300</v>
      </c>
      <c r="KX154" s="595">
        <v>160</v>
      </c>
      <c r="KY154" s="591"/>
      <c r="KZ154" s="178"/>
      <c r="LA154" s="282">
        <f t="shared" si="170"/>
        <v>0</v>
      </c>
      <c r="LB154" s="285">
        <f t="shared" si="171"/>
        <v>0</v>
      </c>
      <c r="LC154" s="284">
        <f t="shared" si="172"/>
        <v>0</v>
      </c>
      <c r="LD154" s="285">
        <f t="shared" si="173"/>
        <v>0</v>
      </c>
      <c r="LE154" s="592"/>
      <c r="LF154" s="1"/>
      <c r="LG154" s="1"/>
      <c r="LH154" s="278">
        <f t="shared" si="174"/>
        <v>0</v>
      </c>
      <c r="LI154" s="279">
        <f t="shared" si="175"/>
        <v>0</v>
      </c>
      <c r="LJ154" s="284">
        <f t="shared" si="176"/>
        <v>0</v>
      </c>
      <c r="LK154" s="285">
        <f t="shared" si="177"/>
        <v>0</v>
      </c>
      <c r="LL154" s="280">
        <f t="shared" si="178"/>
        <v>0</v>
      </c>
      <c r="LM154" s="281">
        <f t="shared" si="179"/>
        <v>0</v>
      </c>
      <c r="LN154" s="284">
        <f t="shared" si="180"/>
        <v>0</v>
      </c>
      <c r="LO154" s="283">
        <f t="shared" si="181"/>
        <v>0</v>
      </c>
      <c r="LP154" s="420">
        <f t="shared" si="182"/>
        <v>0</v>
      </c>
      <c r="LQ154" s="382">
        <f t="shared" si="183"/>
        <v>0</v>
      </c>
      <c r="LR154" s="423" t="s">
        <v>343</v>
      </c>
      <c r="LS154" s="387" t="s">
        <v>343</v>
      </c>
      <c r="LT154" s="420">
        <f t="shared" si="184"/>
        <v>0</v>
      </c>
      <c r="LU154" s="382">
        <f t="shared" si="185"/>
        <v>0</v>
      </c>
      <c r="LX154" s="1"/>
    </row>
    <row r="155" spans="2:336" s="26" customFormat="1" ht="16.5" customHeight="1" x14ac:dyDescent="0.25">
      <c r="B155" s="121" t="s">
        <v>358</v>
      </c>
      <c r="C155" s="1064"/>
      <c r="D155" s="1065"/>
      <c r="E155" s="327"/>
      <c r="F155" s="328"/>
      <c r="G155" s="329"/>
      <c r="H155" s="125"/>
      <c r="I155" s="115">
        <f>INT(ROUND(F155,2)*(IF(RIGHT(G155,1)="*",data!$J$3*H155+(IF(H155&gt;0, data!$K$3,0)),(IF(G155&gt;0,data!$J$3*RIGHT(G155,5)+data!$K$3,0)))))</f>
        <v>0</v>
      </c>
      <c r="J155" s="115">
        <f t="shared" si="132"/>
        <v>0</v>
      </c>
      <c r="K155" s="323"/>
      <c r="L155" s="322"/>
      <c r="M155" s="115">
        <f>INT(ROUND(F155,2)*(IF(J155&gt;0,(IF(K155="ano",data!$J$6,0)),0)))</f>
        <v>0</v>
      </c>
      <c r="N155" s="117">
        <f t="shared" si="129"/>
        <v>0</v>
      </c>
      <c r="O155" s="126">
        <f t="shared" si="130"/>
        <v>0</v>
      </c>
      <c r="Q155" s="119" t="str">
        <f t="shared" si="127"/>
        <v/>
      </c>
      <c r="R155" s="120" t="s">
        <v>343</v>
      </c>
      <c r="S155" s="391" t="str">
        <f t="shared" si="128"/>
        <v/>
      </c>
      <c r="T155" s="26">
        <f t="shared" si="131"/>
        <v>0</v>
      </c>
      <c r="U155" s="26">
        <f t="shared" si="133"/>
        <v>0</v>
      </c>
      <c r="V155" s="26">
        <f>IF(OR(G155=data!$I$18,G155=data!$I$19,G155=data!$I$20,G155=data!$I$21,G155=data!$I$22,G155=data!$I$23,G155=data!$I$24,G155=data!$I$25,G155=data!$I$26,G155=data!$I$27,G155=data!$I$28,G155=data!$I$29,G155=data!$I$30,G155=data!$I$31,G155=data!$I$32,G155=data!$I$33,G155=data!$I$34,G155=data!$I$35,G155=data!$I$36,G155=data!$I$37,G155=data!$I$38,G155=data!$I$39,G155=data!$I$40,G155=data!$I$41,G155=data!$I$42,G155=data!$I$43,G155=data!$I$44),1,0)</f>
        <v>0</v>
      </c>
      <c r="X155" s="179" t="s">
        <v>300</v>
      </c>
      <c r="Y155" s="10"/>
      <c r="Z155" s="10"/>
      <c r="AA155" s="171">
        <v>160</v>
      </c>
      <c r="AB155" s="336"/>
      <c r="AC155" s="227"/>
      <c r="AD155" s="171">
        <v>160</v>
      </c>
      <c r="AE155" s="336"/>
      <c r="AF155" s="227"/>
      <c r="AG155" s="171">
        <v>160</v>
      </c>
      <c r="AH155" s="336"/>
      <c r="AI155" s="227"/>
      <c r="AJ155" s="171">
        <v>160</v>
      </c>
      <c r="AK155" s="336"/>
      <c r="AL155" s="227"/>
      <c r="AM155" s="171">
        <v>160</v>
      </c>
      <c r="AN155" s="336"/>
      <c r="AO155" s="227"/>
      <c r="AP155" s="171">
        <v>160</v>
      </c>
      <c r="AQ155" s="336"/>
      <c r="AR155" s="227"/>
      <c r="AS155" s="171">
        <v>160</v>
      </c>
      <c r="AT155" s="336"/>
      <c r="AU155" s="227"/>
      <c r="AV155" s="171">
        <v>160</v>
      </c>
      <c r="AW155" s="336"/>
      <c r="AX155" s="227"/>
      <c r="AY155" s="171">
        <v>160</v>
      </c>
      <c r="AZ155" s="336"/>
      <c r="BA155" s="227"/>
      <c r="BB155" s="171">
        <v>160</v>
      </c>
      <c r="BC155" s="336"/>
      <c r="BD155" s="227"/>
      <c r="BE155" s="171">
        <v>160</v>
      </c>
      <c r="BF155" s="336"/>
      <c r="BG155" s="227"/>
      <c r="BH155" s="171">
        <v>160</v>
      </c>
      <c r="BI155" s="336"/>
      <c r="BJ155" s="227"/>
      <c r="BK155" s="374">
        <f t="shared" si="134"/>
        <v>0</v>
      </c>
      <c r="BL155" s="285">
        <f t="shared" si="153"/>
        <v>0</v>
      </c>
      <c r="BM155" s="284">
        <f t="shared" si="135"/>
        <v>0</v>
      </c>
      <c r="BN155" s="285">
        <f t="shared" si="136"/>
        <v>0</v>
      </c>
      <c r="BO155" s="1"/>
      <c r="BP155" s="1"/>
      <c r="BQ155" s="167">
        <v>160</v>
      </c>
      <c r="BR155" s="335"/>
      <c r="BS155" s="180"/>
      <c r="BT155" s="167">
        <v>160</v>
      </c>
      <c r="BU155" s="335"/>
      <c r="BV155" s="180"/>
      <c r="BW155" s="167">
        <v>160</v>
      </c>
      <c r="BX155" s="335"/>
      <c r="BY155" s="180"/>
      <c r="BZ155" s="167">
        <v>160</v>
      </c>
      <c r="CA155" s="335"/>
      <c r="CB155" s="180"/>
      <c r="CC155" s="167">
        <v>160</v>
      </c>
      <c r="CD155" s="335"/>
      <c r="CE155" s="180"/>
      <c r="CF155" s="167">
        <v>160</v>
      </c>
      <c r="CG155" s="335"/>
      <c r="CH155" s="180"/>
      <c r="CI155" s="167">
        <v>160</v>
      </c>
      <c r="CJ155" s="335"/>
      <c r="CK155" s="180"/>
      <c r="CL155" s="167">
        <v>160</v>
      </c>
      <c r="CM155" s="335"/>
      <c r="CN155" s="180"/>
      <c r="CO155" s="282">
        <f t="shared" si="154"/>
        <v>0</v>
      </c>
      <c r="CP155" s="283">
        <f t="shared" si="155"/>
        <v>0</v>
      </c>
      <c r="CQ155" s="284">
        <f t="shared" si="137"/>
        <v>0</v>
      </c>
      <c r="CR155" s="285">
        <f t="shared" si="138"/>
        <v>0</v>
      </c>
      <c r="CS155" s="1"/>
      <c r="CT155" s="1"/>
      <c r="CU155" s="167">
        <v>160</v>
      </c>
      <c r="CV155" s="335"/>
      <c r="CW155" s="180"/>
      <c r="CX155" s="167">
        <v>160</v>
      </c>
      <c r="CY155" s="335"/>
      <c r="CZ155" s="180"/>
      <c r="DA155" s="167">
        <v>160</v>
      </c>
      <c r="DB155" s="335"/>
      <c r="DC155" s="180"/>
      <c r="DD155" s="167">
        <v>160</v>
      </c>
      <c r="DE155" s="335"/>
      <c r="DF155" s="180"/>
      <c r="DG155" s="167">
        <v>160</v>
      </c>
      <c r="DH155" s="335"/>
      <c r="DI155" s="180"/>
      <c r="DJ155" s="167">
        <v>160</v>
      </c>
      <c r="DK155" s="335"/>
      <c r="DL155" s="180"/>
      <c r="DM155" s="167">
        <v>160</v>
      </c>
      <c r="DN155" s="335"/>
      <c r="DO155" s="180"/>
      <c r="DP155" s="167">
        <v>160</v>
      </c>
      <c r="DQ155" s="335"/>
      <c r="DR155" s="180"/>
      <c r="DS155" s="282">
        <f t="shared" si="156"/>
        <v>0</v>
      </c>
      <c r="DT155" s="283">
        <f t="shared" si="157"/>
        <v>0</v>
      </c>
      <c r="DU155" s="284">
        <f t="shared" si="139"/>
        <v>0</v>
      </c>
      <c r="DV155" s="285">
        <f t="shared" si="140"/>
        <v>0</v>
      </c>
      <c r="DW155" s="1"/>
      <c r="DX155" s="1"/>
      <c r="DY155" s="167">
        <v>160</v>
      </c>
      <c r="DZ155" s="335"/>
      <c r="EA155" s="180"/>
      <c r="EB155" s="167">
        <v>160</v>
      </c>
      <c r="EC155" s="335"/>
      <c r="ED155" s="180"/>
      <c r="EE155" s="167">
        <v>160</v>
      </c>
      <c r="EF155" s="335"/>
      <c r="EG155" s="180"/>
      <c r="EH155" s="167">
        <v>160</v>
      </c>
      <c r="EI155" s="335"/>
      <c r="EJ155" s="180"/>
      <c r="EK155" s="167">
        <v>160</v>
      </c>
      <c r="EL155" s="335"/>
      <c r="EM155" s="180"/>
      <c r="EN155" s="167">
        <v>160</v>
      </c>
      <c r="EO155" s="335"/>
      <c r="EP155" s="180"/>
      <c r="EQ155" s="167">
        <v>160</v>
      </c>
      <c r="ER155" s="335"/>
      <c r="ES155" s="180"/>
      <c r="ET155" s="167">
        <v>160</v>
      </c>
      <c r="EU155" s="335"/>
      <c r="EV155" s="180"/>
      <c r="EW155" s="282">
        <f t="shared" si="158"/>
        <v>0</v>
      </c>
      <c r="EX155" s="283">
        <f t="shared" si="159"/>
        <v>0</v>
      </c>
      <c r="EY155" s="284">
        <f t="shared" si="141"/>
        <v>0</v>
      </c>
      <c r="EZ155" s="285">
        <f t="shared" si="142"/>
        <v>0</v>
      </c>
      <c r="FA155" s="1"/>
      <c r="FB155" s="1"/>
      <c r="FC155" s="167">
        <v>160</v>
      </c>
      <c r="FD155" s="335"/>
      <c r="FE155" s="180"/>
      <c r="FF155" s="167">
        <v>160</v>
      </c>
      <c r="FG155" s="335"/>
      <c r="FH155" s="180"/>
      <c r="FI155" s="167">
        <v>160</v>
      </c>
      <c r="FJ155" s="335"/>
      <c r="FK155" s="180"/>
      <c r="FL155" s="167">
        <v>160</v>
      </c>
      <c r="FM155" s="335"/>
      <c r="FN155" s="180"/>
      <c r="FO155" s="167">
        <v>160</v>
      </c>
      <c r="FP155" s="335"/>
      <c r="FQ155" s="180"/>
      <c r="FR155" s="167">
        <v>160</v>
      </c>
      <c r="FS155" s="335"/>
      <c r="FT155" s="180"/>
      <c r="FU155" s="167">
        <v>160</v>
      </c>
      <c r="FV155" s="335"/>
      <c r="FW155" s="180"/>
      <c r="FX155" s="167">
        <v>160</v>
      </c>
      <c r="FY155" s="335"/>
      <c r="FZ155" s="180"/>
      <c r="GA155" s="282">
        <f t="shared" si="160"/>
        <v>0</v>
      </c>
      <c r="GB155" s="283">
        <f t="shared" si="161"/>
        <v>0</v>
      </c>
      <c r="GC155" s="284">
        <f t="shared" si="143"/>
        <v>0</v>
      </c>
      <c r="GD155" s="285">
        <f t="shared" si="144"/>
        <v>0</v>
      </c>
      <c r="GE155" s="1"/>
      <c r="GF155" s="1"/>
      <c r="GG155" s="167">
        <v>160</v>
      </c>
      <c r="GH155" s="335"/>
      <c r="GI155" s="180"/>
      <c r="GJ155" s="167">
        <v>160</v>
      </c>
      <c r="GK155" s="335"/>
      <c r="GL155" s="180"/>
      <c r="GM155" s="167">
        <v>160</v>
      </c>
      <c r="GN155" s="335"/>
      <c r="GO155" s="180"/>
      <c r="GP155" s="167">
        <v>160</v>
      </c>
      <c r="GQ155" s="335"/>
      <c r="GR155" s="180"/>
      <c r="GS155" s="167">
        <v>160</v>
      </c>
      <c r="GT155" s="335"/>
      <c r="GU155" s="180"/>
      <c r="GV155" s="167">
        <v>160</v>
      </c>
      <c r="GW155" s="335"/>
      <c r="GX155" s="180"/>
      <c r="GY155" s="167">
        <v>160</v>
      </c>
      <c r="GZ155" s="335"/>
      <c r="HA155" s="180"/>
      <c r="HB155" s="167">
        <v>160</v>
      </c>
      <c r="HC155" s="335"/>
      <c r="HD155" s="180"/>
      <c r="HE155" s="282">
        <f t="shared" si="162"/>
        <v>0</v>
      </c>
      <c r="HF155" s="283">
        <f t="shared" si="163"/>
        <v>0</v>
      </c>
      <c r="HG155" s="284">
        <f t="shared" si="145"/>
        <v>0</v>
      </c>
      <c r="HH155" s="285">
        <f t="shared" si="146"/>
        <v>0</v>
      </c>
      <c r="HI155" s="1"/>
      <c r="HJ155" s="1"/>
      <c r="HK155" s="167">
        <v>160</v>
      </c>
      <c r="HL155" s="335"/>
      <c r="HM155" s="180"/>
      <c r="HN155" s="167">
        <v>160</v>
      </c>
      <c r="HO155" s="335"/>
      <c r="HP155" s="180"/>
      <c r="HQ155" s="167">
        <v>160</v>
      </c>
      <c r="HR155" s="335"/>
      <c r="HS155" s="180"/>
      <c r="HT155" s="167">
        <v>160</v>
      </c>
      <c r="HU155" s="335"/>
      <c r="HV155" s="180"/>
      <c r="HW155" s="167">
        <v>160</v>
      </c>
      <c r="HX155" s="335"/>
      <c r="HY155" s="180"/>
      <c r="HZ155" s="167">
        <v>160</v>
      </c>
      <c r="IA155" s="335"/>
      <c r="IB155" s="180"/>
      <c r="IC155" s="167">
        <v>160</v>
      </c>
      <c r="ID155" s="335"/>
      <c r="IE155" s="180"/>
      <c r="IF155" s="167">
        <v>160</v>
      </c>
      <c r="IG155" s="335"/>
      <c r="IH155" s="180"/>
      <c r="II155" s="282">
        <f t="shared" si="164"/>
        <v>0</v>
      </c>
      <c r="IJ155" s="283">
        <f t="shared" si="165"/>
        <v>0</v>
      </c>
      <c r="IK155" s="284">
        <f t="shared" si="147"/>
        <v>0</v>
      </c>
      <c r="IL155" s="285">
        <f t="shared" si="148"/>
        <v>0</v>
      </c>
      <c r="IM155" s="1"/>
      <c r="IN155" s="1"/>
      <c r="IO155" s="167">
        <v>160</v>
      </c>
      <c r="IP155" s="335"/>
      <c r="IQ155" s="180"/>
      <c r="IR155" s="167">
        <v>160</v>
      </c>
      <c r="IS155" s="335"/>
      <c r="IT155" s="180"/>
      <c r="IU155" s="167">
        <v>160</v>
      </c>
      <c r="IV155" s="335"/>
      <c r="IW155" s="180"/>
      <c r="IX155" s="167">
        <v>160</v>
      </c>
      <c r="IY155" s="335"/>
      <c r="IZ155" s="180"/>
      <c r="JA155" s="167">
        <v>160</v>
      </c>
      <c r="JB155" s="335"/>
      <c r="JC155" s="180"/>
      <c r="JD155" s="167">
        <v>160</v>
      </c>
      <c r="JE155" s="335"/>
      <c r="JF155" s="180"/>
      <c r="JG155" s="167">
        <v>160</v>
      </c>
      <c r="JH155" s="335"/>
      <c r="JI155" s="180"/>
      <c r="JJ155" s="167">
        <v>160</v>
      </c>
      <c r="JK155" s="335"/>
      <c r="JL155" s="180"/>
      <c r="JM155" s="282">
        <f t="shared" si="166"/>
        <v>0</v>
      </c>
      <c r="JN155" s="283">
        <f t="shared" si="167"/>
        <v>0</v>
      </c>
      <c r="JO155" s="284">
        <f t="shared" si="149"/>
        <v>0</v>
      </c>
      <c r="JP155" s="285">
        <f t="shared" si="150"/>
        <v>0</v>
      </c>
      <c r="JQ155" s="1"/>
      <c r="JR155" s="1"/>
      <c r="JS155" s="167">
        <v>160</v>
      </c>
      <c r="JT155" s="335"/>
      <c r="JU155" s="180"/>
      <c r="JV155" s="167">
        <v>160</v>
      </c>
      <c r="JW155" s="335"/>
      <c r="JX155" s="180"/>
      <c r="JY155" s="167">
        <v>160</v>
      </c>
      <c r="JZ155" s="335"/>
      <c r="KA155" s="180"/>
      <c r="KB155" s="167">
        <v>160</v>
      </c>
      <c r="KC155" s="335"/>
      <c r="KD155" s="180"/>
      <c r="KE155" s="167">
        <v>160</v>
      </c>
      <c r="KF155" s="335"/>
      <c r="KG155" s="180"/>
      <c r="KH155" s="167">
        <v>160</v>
      </c>
      <c r="KI155" s="335"/>
      <c r="KJ155" s="180"/>
      <c r="KK155" s="167">
        <v>160</v>
      </c>
      <c r="KL155" s="335"/>
      <c r="KM155" s="180"/>
      <c r="KN155" s="167">
        <v>160</v>
      </c>
      <c r="KO155" s="335"/>
      <c r="KP155" s="180"/>
      <c r="KQ155" s="282">
        <f t="shared" si="168"/>
        <v>0</v>
      </c>
      <c r="KR155" s="283">
        <f t="shared" si="169"/>
        <v>0</v>
      </c>
      <c r="KS155" s="284">
        <f t="shared" si="151"/>
        <v>0</v>
      </c>
      <c r="KT155" s="285">
        <f t="shared" si="152"/>
        <v>0</v>
      </c>
      <c r="KU155" s="1"/>
      <c r="KV155" s="1"/>
      <c r="KW155" s="287" t="s">
        <v>300</v>
      </c>
      <c r="KX155" s="365">
        <v>160</v>
      </c>
      <c r="KY155" s="335"/>
      <c r="KZ155" s="180"/>
      <c r="LA155" s="282">
        <f t="shared" si="170"/>
        <v>0</v>
      </c>
      <c r="LB155" s="285">
        <f t="shared" si="171"/>
        <v>0</v>
      </c>
      <c r="LC155" s="284">
        <f t="shared" si="172"/>
        <v>0</v>
      </c>
      <c r="LD155" s="285">
        <f t="shared" si="173"/>
        <v>0</v>
      </c>
      <c r="LE155" s="297"/>
      <c r="LF155" s="1"/>
      <c r="LG155" s="1"/>
      <c r="LH155" s="278">
        <f t="shared" si="174"/>
        <v>0</v>
      </c>
      <c r="LI155" s="279">
        <f t="shared" si="175"/>
        <v>0</v>
      </c>
      <c r="LJ155" s="284">
        <f t="shared" si="176"/>
        <v>0</v>
      </c>
      <c r="LK155" s="285">
        <f t="shared" si="177"/>
        <v>0</v>
      </c>
      <c r="LL155" s="280">
        <f t="shared" si="178"/>
        <v>0</v>
      </c>
      <c r="LM155" s="281">
        <f t="shared" si="179"/>
        <v>0</v>
      </c>
      <c r="LN155" s="284">
        <f t="shared" si="180"/>
        <v>0</v>
      </c>
      <c r="LO155" s="283">
        <f t="shared" si="181"/>
        <v>0</v>
      </c>
      <c r="LP155" s="420">
        <f t="shared" si="182"/>
        <v>0</v>
      </c>
      <c r="LQ155" s="382">
        <f t="shared" si="183"/>
        <v>0</v>
      </c>
      <c r="LR155" s="423" t="s">
        <v>343</v>
      </c>
      <c r="LS155" s="387" t="s">
        <v>343</v>
      </c>
      <c r="LT155" s="420">
        <f t="shared" si="184"/>
        <v>0</v>
      </c>
      <c r="LU155" s="382">
        <f t="shared" si="185"/>
        <v>0</v>
      </c>
      <c r="LX155" s="1"/>
    </row>
    <row r="156" spans="2:336" s="26" customFormat="1" ht="15" hidden="1" customHeight="1" x14ac:dyDescent="0.25">
      <c r="B156" s="121"/>
      <c r="C156" s="1062"/>
      <c r="D156" s="1063"/>
      <c r="E156" s="610"/>
      <c r="F156" s="611"/>
      <c r="G156" s="612"/>
      <c r="H156" s="122"/>
      <c r="I156" s="115">
        <f>INT(ROUND(F156,2)*(IF(RIGHT(G156,1)="*",data!$J$3*H156+(IF(H156&gt;0, data!$K$3,0)),(IF(G156&gt;0,data!$J$3*RIGHT(G156,5)+data!$K$3,0)))))</f>
        <v>0</v>
      </c>
      <c r="J156" s="115">
        <f t="shared" si="132"/>
        <v>0</v>
      </c>
      <c r="K156" s="554"/>
      <c r="L156" s="553"/>
      <c r="M156" s="115">
        <f>INT(ROUND(F156,2)*(IF(J156&gt;0,(IF(K156="ano",data!$J$6,0)),0)))</f>
        <v>0</v>
      </c>
      <c r="N156" s="117">
        <f t="shared" si="129"/>
        <v>0</v>
      </c>
      <c r="O156" s="126">
        <f t="shared" si="130"/>
        <v>0</v>
      </c>
      <c r="Q156" s="119" t="str">
        <f t="shared" si="127"/>
        <v/>
      </c>
      <c r="R156" s="120" t="s">
        <v>343</v>
      </c>
      <c r="S156" s="391" t="str">
        <f t="shared" si="128"/>
        <v/>
      </c>
      <c r="T156" s="26">
        <f t="shared" si="131"/>
        <v>0</v>
      </c>
      <c r="U156" s="26">
        <f t="shared" si="133"/>
        <v>0</v>
      </c>
      <c r="V156" s="26">
        <f>IF(OR(G156=data!$I$18,G156=data!$I$19,G156=data!$I$20,G156=data!$I$21,G156=data!$I$22,G156=data!$I$23,G156=data!$I$24,G156=data!$I$25,G156=data!$I$26,G156=data!$I$27,G156=data!$I$28,G156=data!$I$29,G156=data!$I$30,G156=data!$I$31,G156=data!$I$32,G156=data!$I$33,G156=data!$I$34,G156=data!$I$35,G156=data!$I$36,G156=data!$I$37,G156=data!$I$38,G156=data!$I$39,G156=data!$I$40,G156=data!$I$41,G156=data!$I$42,G156=data!$I$43,G156=data!$I$44),1,0)</f>
        <v>0</v>
      </c>
      <c r="X156" s="176" t="s">
        <v>300</v>
      </c>
      <c r="Y156" s="10"/>
      <c r="Z156" s="10"/>
      <c r="AA156" s="578">
        <v>160</v>
      </c>
      <c r="AB156" s="579"/>
      <c r="AC156" s="580"/>
      <c r="AD156" s="578">
        <v>160</v>
      </c>
      <c r="AE156" s="579"/>
      <c r="AF156" s="580"/>
      <c r="AG156" s="578">
        <v>160</v>
      </c>
      <c r="AH156" s="579"/>
      <c r="AI156" s="580"/>
      <c r="AJ156" s="578">
        <v>160</v>
      </c>
      <c r="AK156" s="579"/>
      <c r="AL156" s="580"/>
      <c r="AM156" s="578">
        <v>160</v>
      </c>
      <c r="AN156" s="579"/>
      <c r="AO156" s="580"/>
      <c r="AP156" s="578">
        <v>160</v>
      </c>
      <c r="AQ156" s="579"/>
      <c r="AR156" s="580"/>
      <c r="AS156" s="578">
        <v>160</v>
      </c>
      <c r="AT156" s="579"/>
      <c r="AU156" s="580"/>
      <c r="AV156" s="578">
        <v>160</v>
      </c>
      <c r="AW156" s="579"/>
      <c r="AX156" s="580"/>
      <c r="AY156" s="578">
        <v>160</v>
      </c>
      <c r="AZ156" s="579"/>
      <c r="BA156" s="580"/>
      <c r="BB156" s="578">
        <v>160</v>
      </c>
      <c r="BC156" s="579"/>
      <c r="BD156" s="580"/>
      <c r="BE156" s="578">
        <v>160</v>
      </c>
      <c r="BF156" s="579"/>
      <c r="BG156" s="580"/>
      <c r="BH156" s="578">
        <v>160</v>
      </c>
      <c r="BI156" s="579"/>
      <c r="BJ156" s="580"/>
      <c r="BK156" s="374">
        <f t="shared" si="134"/>
        <v>0</v>
      </c>
      <c r="BL156" s="285">
        <f t="shared" si="153"/>
        <v>0</v>
      </c>
      <c r="BM156" s="284">
        <f t="shared" si="135"/>
        <v>0</v>
      </c>
      <c r="BN156" s="285">
        <f t="shared" si="136"/>
        <v>0</v>
      </c>
      <c r="BO156" s="1"/>
      <c r="BP156" s="1"/>
      <c r="BQ156" s="177">
        <v>160</v>
      </c>
      <c r="BR156" s="591"/>
      <c r="BS156" s="178"/>
      <c r="BT156" s="177">
        <v>160</v>
      </c>
      <c r="BU156" s="591"/>
      <c r="BV156" s="178"/>
      <c r="BW156" s="177">
        <v>160</v>
      </c>
      <c r="BX156" s="591"/>
      <c r="BY156" s="178"/>
      <c r="BZ156" s="177">
        <v>160</v>
      </c>
      <c r="CA156" s="591"/>
      <c r="CB156" s="178"/>
      <c r="CC156" s="177">
        <v>160</v>
      </c>
      <c r="CD156" s="591"/>
      <c r="CE156" s="178"/>
      <c r="CF156" s="177">
        <v>160</v>
      </c>
      <c r="CG156" s="591"/>
      <c r="CH156" s="178"/>
      <c r="CI156" s="177">
        <v>160</v>
      </c>
      <c r="CJ156" s="591"/>
      <c r="CK156" s="178"/>
      <c r="CL156" s="177">
        <v>160</v>
      </c>
      <c r="CM156" s="591"/>
      <c r="CN156" s="178"/>
      <c r="CO156" s="282">
        <f t="shared" si="154"/>
        <v>0</v>
      </c>
      <c r="CP156" s="283">
        <f t="shared" si="155"/>
        <v>0</v>
      </c>
      <c r="CQ156" s="284">
        <f t="shared" si="137"/>
        <v>0</v>
      </c>
      <c r="CR156" s="285">
        <f t="shared" si="138"/>
        <v>0</v>
      </c>
      <c r="CS156" s="1"/>
      <c r="CT156" s="1"/>
      <c r="CU156" s="177">
        <v>160</v>
      </c>
      <c r="CV156" s="591"/>
      <c r="CW156" s="178"/>
      <c r="CX156" s="177">
        <v>160</v>
      </c>
      <c r="CY156" s="591"/>
      <c r="CZ156" s="178"/>
      <c r="DA156" s="177">
        <v>160</v>
      </c>
      <c r="DB156" s="591"/>
      <c r="DC156" s="178"/>
      <c r="DD156" s="177">
        <v>160</v>
      </c>
      <c r="DE156" s="591"/>
      <c r="DF156" s="178"/>
      <c r="DG156" s="177">
        <v>160</v>
      </c>
      <c r="DH156" s="591"/>
      <c r="DI156" s="178"/>
      <c r="DJ156" s="177">
        <v>160</v>
      </c>
      <c r="DK156" s="591"/>
      <c r="DL156" s="178"/>
      <c r="DM156" s="177">
        <v>160</v>
      </c>
      <c r="DN156" s="591"/>
      <c r="DO156" s="178"/>
      <c r="DP156" s="177">
        <v>160</v>
      </c>
      <c r="DQ156" s="591"/>
      <c r="DR156" s="178"/>
      <c r="DS156" s="282">
        <f t="shared" si="156"/>
        <v>0</v>
      </c>
      <c r="DT156" s="283">
        <f t="shared" si="157"/>
        <v>0</v>
      </c>
      <c r="DU156" s="284">
        <f t="shared" si="139"/>
        <v>0</v>
      </c>
      <c r="DV156" s="285">
        <f t="shared" si="140"/>
        <v>0</v>
      </c>
      <c r="DW156" s="1"/>
      <c r="DX156" s="1"/>
      <c r="DY156" s="177">
        <v>160</v>
      </c>
      <c r="DZ156" s="591"/>
      <c r="EA156" s="178"/>
      <c r="EB156" s="177">
        <v>160</v>
      </c>
      <c r="EC156" s="591"/>
      <c r="ED156" s="178"/>
      <c r="EE156" s="177">
        <v>160</v>
      </c>
      <c r="EF156" s="591"/>
      <c r="EG156" s="178"/>
      <c r="EH156" s="177">
        <v>160</v>
      </c>
      <c r="EI156" s="591"/>
      <c r="EJ156" s="178"/>
      <c r="EK156" s="177">
        <v>160</v>
      </c>
      <c r="EL156" s="591"/>
      <c r="EM156" s="178"/>
      <c r="EN156" s="177">
        <v>160</v>
      </c>
      <c r="EO156" s="591"/>
      <c r="EP156" s="178"/>
      <c r="EQ156" s="177">
        <v>160</v>
      </c>
      <c r="ER156" s="591"/>
      <c r="ES156" s="178"/>
      <c r="ET156" s="177">
        <v>160</v>
      </c>
      <c r="EU156" s="591"/>
      <c r="EV156" s="178"/>
      <c r="EW156" s="282">
        <f t="shared" si="158"/>
        <v>0</v>
      </c>
      <c r="EX156" s="283">
        <f t="shared" si="159"/>
        <v>0</v>
      </c>
      <c r="EY156" s="284">
        <f t="shared" si="141"/>
        <v>0</v>
      </c>
      <c r="EZ156" s="285">
        <f t="shared" si="142"/>
        <v>0</v>
      </c>
      <c r="FA156" s="1"/>
      <c r="FB156" s="1"/>
      <c r="FC156" s="177">
        <v>160</v>
      </c>
      <c r="FD156" s="591"/>
      <c r="FE156" s="178"/>
      <c r="FF156" s="177">
        <v>160</v>
      </c>
      <c r="FG156" s="591"/>
      <c r="FH156" s="178"/>
      <c r="FI156" s="177">
        <v>160</v>
      </c>
      <c r="FJ156" s="591"/>
      <c r="FK156" s="178"/>
      <c r="FL156" s="177">
        <v>160</v>
      </c>
      <c r="FM156" s="591"/>
      <c r="FN156" s="178"/>
      <c r="FO156" s="177">
        <v>160</v>
      </c>
      <c r="FP156" s="591"/>
      <c r="FQ156" s="178"/>
      <c r="FR156" s="177">
        <v>160</v>
      </c>
      <c r="FS156" s="591"/>
      <c r="FT156" s="178"/>
      <c r="FU156" s="177">
        <v>160</v>
      </c>
      <c r="FV156" s="591"/>
      <c r="FW156" s="178"/>
      <c r="FX156" s="177">
        <v>160</v>
      </c>
      <c r="FY156" s="591"/>
      <c r="FZ156" s="178"/>
      <c r="GA156" s="282">
        <f t="shared" si="160"/>
        <v>0</v>
      </c>
      <c r="GB156" s="283">
        <f t="shared" si="161"/>
        <v>0</v>
      </c>
      <c r="GC156" s="284">
        <f t="shared" si="143"/>
        <v>0</v>
      </c>
      <c r="GD156" s="285">
        <f t="shared" si="144"/>
        <v>0</v>
      </c>
      <c r="GE156" s="1"/>
      <c r="GF156" s="1"/>
      <c r="GG156" s="177">
        <v>160</v>
      </c>
      <c r="GH156" s="591"/>
      <c r="GI156" s="178"/>
      <c r="GJ156" s="177">
        <v>160</v>
      </c>
      <c r="GK156" s="591"/>
      <c r="GL156" s="178"/>
      <c r="GM156" s="177">
        <v>160</v>
      </c>
      <c r="GN156" s="591"/>
      <c r="GO156" s="178"/>
      <c r="GP156" s="177">
        <v>160</v>
      </c>
      <c r="GQ156" s="591"/>
      <c r="GR156" s="178"/>
      <c r="GS156" s="177">
        <v>160</v>
      </c>
      <c r="GT156" s="591"/>
      <c r="GU156" s="178"/>
      <c r="GV156" s="177">
        <v>160</v>
      </c>
      <c r="GW156" s="591"/>
      <c r="GX156" s="178"/>
      <c r="GY156" s="177">
        <v>160</v>
      </c>
      <c r="GZ156" s="591"/>
      <c r="HA156" s="178"/>
      <c r="HB156" s="177">
        <v>160</v>
      </c>
      <c r="HC156" s="591"/>
      <c r="HD156" s="178"/>
      <c r="HE156" s="282">
        <f t="shared" si="162"/>
        <v>0</v>
      </c>
      <c r="HF156" s="283">
        <f t="shared" si="163"/>
        <v>0</v>
      </c>
      <c r="HG156" s="284">
        <f t="shared" si="145"/>
        <v>0</v>
      </c>
      <c r="HH156" s="285">
        <f t="shared" si="146"/>
        <v>0</v>
      </c>
      <c r="HI156" s="1"/>
      <c r="HJ156" s="1"/>
      <c r="HK156" s="177">
        <v>160</v>
      </c>
      <c r="HL156" s="591"/>
      <c r="HM156" s="178"/>
      <c r="HN156" s="177">
        <v>160</v>
      </c>
      <c r="HO156" s="591"/>
      <c r="HP156" s="178"/>
      <c r="HQ156" s="177">
        <v>160</v>
      </c>
      <c r="HR156" s="591"/>
      <c r="HS156" s="178"/>
      <c r="HT156" s="177">
        <v>160</v>
      </c>
      <c r="HU156" s="591"/>
      <c r="HV156" s="178"/>
      <c r="HW156" s="177">
        <v>160</v>
      </c>
      <c r="HX156" s="591"/>
      <c r="HY156" s="178"/>
      <c r="HZ156" s="177">
        <v>160</v>
      </c>
      <c r="IA156" s="591"/>
      <c r="IB156" s="178"/>
      <c r="IC156" s="177">
        <v>160</v>
      </c>
      <c r="ID156" s="591"/>
      <c r="IE156" s="178"/>
      <c r="IF156" s="177">
        <v>160</v>
      </c>
      <c r="IG156" s="591"/>
      <c r="IH156" s="178"/>
      <c r="II156" s="282">
        <f t="shared" si="164"/>
        <v>0</v>
      </c>
      <c r="IJ156" s="283">
        <f t="shared" si="165"/>
        <v>0</v>
      </c>
      <c r="IK156" s="284">
        <f t="shared" si="147"/>
        <v>0</v>
      </c>
      <c r="IL156" s="285">
        <f t="shared" si="148"/>
        <v>0</v>
      </c>
      <c r="IM156" s="1"/>
      <c r="IN156" s="1"/>
      <c r="IO156" s="177">
        <v>160</v>
      </c>
      <c r="IP156" s="591"/>
      <c r="IQ156" s="178"/>
      <c r="IR156" s="177">
        <v>160</v>
      </c>
      <c r="IS156" s="591"/>
      <c r="IT156" s="178"/>
      <c r="IU156" s="177">
        <v>160</v>
      </c>
      <c r="IV156" s="591"/>
      <c r="IW156" s="178"/>
      <c r="IX156" s="177">
        <v>160</v>
      </c>
      <c r="IY156" s="591"/>
      <c r="IZ156" s="178"/>
      <c r="JA156" s="177">
        <v>160</v>
      </c>
      <c r="JB156" s="591"/>
      <c r="JC156" s="178"/>
      <c r="JD156" s="177">
        <v>160</v>
      </c>
      <c r="JE156" s="591"/>
      <c r="JF156" s="178"/>
      <c r="JG156" s="177">
        <v>160</v>
      </c>
      <c r="JH156" s="591"/>
      <c r="JI156" s="178"/>
      <c r="JJ156" s="177">
        <v>160</v>
      </c>
      <c r="JK156" s="591"/>
      <c r="JL156" s="178"/>
      <c r="JM156" s="282">
        <f t="shared" si="166"/>
        <v>0</v>
      </c>
      <c r="JN156" s="283">
        <f t="shared" si="167"/>
        <v>0</v>
      </c>
      <c r="JO156" s="284">
        <f t="shared" si="149"/>
        <v>0</v>
      </c>
      <c r="JP156" s="285">
        <f t="shared" si="150"/>
        <v>0</v>
      </c>
      <c r="JQ156" s="1"/>
      <c r="JR156" s="1"/>
      <c r="JS156" s="177">
        <v>160</v>
      </c>
      <c r="JT156" s="591"/>
      <c r="JU156" s="178"/>
      <c r="JV156" s="177">
        <v>160</v>
      </c>
      <c r="JW156" s="591"/>
      <c r="JX156" s="178"/>
      <c r="JY156" s="177">
        <v>160</v>
      </c>
      <c r="JZ156" s="591"/>
      <c r="KA156" s="178"/>
      <c r="KB156" s="177">
        <v>160</v>
      </c>
      <c r="KC156" s="591"/>
      <c r="KD156" s="178"/>
      <c r="KE156" s="177">
        <v>160</v>
      </c>
      <c r="KF156" s="591"/>
      <c r="KG156" s="178"/>
      <c r="KH156" s="177">
        <v>160</v>
      </c>
      <c r="KI156" s="591"/>
      <c r="KJ156" s="178"/>
      <c r="KK156" s="177">
        <v>160</v>
      </c>
      <c r="KL156" s="591"/>
      <c r="KM156" s="178"/>
      <c r="KN156" s="177">
        <v>160</v>
      </c>
      <c r="KO156" s="591"/>
      <c r="KP156" s="178"/>
      <c r="KQ156" s="282">
        <f t="shared" si="168"/>
        <v>0</v>
      </c>
      <c r="KR156" s="283">
        <f t="shared" si="169"/>
        <v>0</v>
      </c>
      <c r="KS156" s="284">
        <f t="shared" si="151"/>
        <v>0</v>
      </c>
      <c r="KT156" s="285">
        <f t="shared" si="152"/>
        <v>0</v>
      </c>
      <c r="KU156" s="1"/>
      <c r="KV156" s="1"/>
      <c r="KW156" s="589" t="s">
        <v>300</v>
      </c>
      <c r="KX156" s="595">
        <v>160</v>
      </c>
      <c r="KY156" s="591"/>
      <c r="KZ156" s="178"/>
      <c r="LA156" s="282">
        <f t="shared" si="170"/>
        <v>0</v>
      </c>
      <c r="LB156" s="285">
        <f t="shared" si="171"/>
        <v>0</v>
      </c>
      <c r="LC156" s="284">
        <f t="shared" si="172"/>
        <v>0</v>
      </c>
      <c r="LD156" s="285">
        <f t="shared" si="173"/>
        <v>0</v>
      </c>
      <c r="LE156" s="592"/>
      <c r="LF156" s="1"/>
      <c r="LG156" s="1"/>
      <c r="LH156" s="278">
        <f t="shared" si="174"/>
        <v>0</v>
      </c>
      <c r="LI156" s="279">
        <f t="shared" si="175"/>
        <v>0</v>
      </c>
      <c r="LJ156" s="284">
        <f t="shared" si="176"/>
        <v>0</v>
      </c>
      <c r="LK156" s="285">
        <f t="shared" si="177"/>
        <v>0</v>
      </c>
      <c r="LL156" s="280">
        <f t="shared" si="178"/>
        <v>0</v>
      </c>
      <c r="LM156" s="281">
        <f t="shared" si="179"/>
        <v>0</v>
      </c>
      <c r="LN156" s="284">
        <f t="shared" si="180"/>
        <v>0</v>
      </c>
      <c r="LO156" s="283">
        <f t="shared" si="181"/>
        <v>0</v>
      </c>
      <c r="LP156" s="420">
        <f t="shared" si="182"/>
        <v>0</v>
      </c>
      <c r="LQ156" s="382">
        <f t="shared" si="183"/>
        <v>0</v>
      </c>
      <c r="LR156" s="423" t="s">
        <v>343</v>
      </c>
      <c r="LS156" s="387" t="s">
        <v>343</v>
      </c>
      <c r="LT156" s="420">
        <f t="shared" si="184"/>
        <v>0</v>
      </c>
      <c r="LU156" s="382">
        <f t="shared" si="185"/>
        <v>0</v>
      </c>
      <c r="LX156" s="1"/>
    </row>
    <row r="157" spans="2:336" s="26" customFormat="1" ht="16.5" customHeight="1" x14ac:dyDescent="0.25">
      <c r="B157" s="121" t="s">
        <v>359</v>
      </c>
      <c r="C157" s="1064"/>
      <c r="D157" s="1065"/>
      <c r="E157" s="327"/>
      <c r="F157" s="328"/>
      <c r="G157" s="329"/>
      <c r="H157" s="125"/>
      <c r="I157" s="115">
        <f>INT(ROUND(F157,2)*(IF(RIGHT(G157,1)="*",data!$J$3*H157+(IF(H157&gt;0, data!$K$3,0)),(IF(G157&gt;0,data!$J$3*RIGHT(G157,5)+data!$K$3,0)))))</f>
        <v>0</v>
      </c>
      <c r="J157" s="115">
        <f t="shared" si="132"/>
        <v>0</v>
      </c>
      <c r="K157" s="323"/>
      <c r="L157" s="322"/>
      <c r="M157" s="115">
        <f>INT(ROUND(F157,2)*(IF(J157&gt;0,(IF(K157="ano",data!$J$6,0)),0)))</f>
        <v>0</v>
      </c>
      <c r="N157" s="117">
        <f t="shared" si="129"/>
        <v>0</v>
      </c>
      <c r="O157" s="126">
        <f t="shared" si="130"/>
        <v>0</v>
      </c>
      <c r="Q157" s="119" t="str">
        <f t="shared" si="127"/>
        <v/>
      </c>
      <c r="R157" s="120" t="s">
        <v>343</v>
      </c>
      <c r="S157" s="391" t="str">
        <f t="shared" si="128"/>
        <v/>
      </c>
      <c r="T157" s="26">
        <f t="shared" si="131"/>
        <v>0</v>
      </c>
      <c r="U157" s="26">
        <f t="shared" si="133"/>
        <v>0</v>
      </c>
      <c r="V157" s="26">
        <f>IF(OR(G157=data!$I$18,G157=data!$I$19,G157=data!$I$20,G157=data!$I$21,G157=data!$I$22,G157=data!$I$23,G157=data!$I$24,G157=data!$I$25,G157=data!$I$26,G157=data!$I$27,G157=data!$I$28,G157=data!$I$29,G157=data!$I$30,G157=data!$I$31,G157=data!$I$32,G157=data!$I$33,G157=data!$I$34,G157=data!$I$35,G157=data!$I$36,G157=data!$I$37,G157=data!$I$38,G157=data!$I$39,G157=data!$I$40,G157=data!$I$41,G157=data!$I$42,G157=data!$I$43,G157=data!$I$44),1,0)</f>
        <v>0</v>
      </c>
      <c r="X157" s="179" t="s">
        <v>300</v>
      </c>
      <c r="Y157" s="10"/>
      <c r="Z157" s="10"/>
      <c r="AA157" s="171">
        <v>160</v>
      </c>
      <c r="AB157" s="336"/>
      <c r="AC157" s="227"/>
      <c r="AD157" s="171">
        <v>160</v>
      </c>
      <c r="AE157" s="336"/>
      <c r="AF157" s="227"/>
      <c r="AG157" s="171">
        <v>160</v>
      </c>
      <c r="AH157" s="336"/>
      <c r="AI157" s="227"/>
      <c r="AJ157" s="171">
        <v>160</v>
      </c>
      <c r="AK157" s="336"/>
      <c r="AL157" s="227"/>
      <c r="AM157" s="171">
        <v>160</v>
      </c>
      <c r="AN157" s="336"/>
      <c r="AO157" s="227"/>
      <c r="AP157" s="171">
        <v>160</v>
      </c>
      <c r="AQ157" s="336"/>
      <c r="AR157" s="227"/>
      <c r="AS157" s="171">
        <v>160</v>
      </c>
      <c r="AT157" s="336"/>
      <c r="AU157" s="227"/>
      <c r="AV157" s="171">
        <v>160</v>
      </c>
      <c r="AW157" s="336"/>
      <c r="AX157" s="227"/>
      <c r="AY157" s="171">
        <v>160</v>
      </c>
      <c r="AZ157" s="336"/>
      <c r="BA157" s="227"/>
      <c r="BB157" s="171">
        <v>160</v>
      </c>
      <c r="BC157" s="336"/>
      <c r="BD157" s="227"/>
      <c r="BE157" s="171">
        <v>160</v>
      </c>
      <c r="BF157" s="336"/>
      <c r="BG157" s="227"/>
      <c r="BH157" s="171">
        <v>160</v>
      </c>
      <c r="BI157" s="336"/>
      <c r="BJ157" s="227"/>
      <c r="BK157" s="374">
        <f t="shared" si="134"/>
        <v>0</v>
      </c>
      <c r="BL157" s="285">
        <f t="shared" si="153"/>
        <v>0</v>
      </c>
      <c r="BM157" s="284">
        <f t="shared" si="135"/>
        <v>0</v>
      </c>
      <c r="BN157" s="285">
        <f t="shared" si="136"/>
        <v>0</v>
      </c>
      <c r="BO157" s="1"/>
      <c r="BP157" s="1"/>
      <c r="BQ157" s="167">
        <v>160</v>
      </c>
      <c r="BR157" s="335"/>
      <c r="BS157" s="180"/>
      <c r="BT157" s="167">
        <v>160</v>
      </c>
      <c r="BU157" s="335"/>
      <c r="BV157" s="180"/>
      <c r="BW157" s="167">
        <v>160</v>
      </c>
      <c r="BX157" s="335"/>
      <c r="BY157" s="180"/>
      <c r="BZ157" s="167">
        <v>160</v>
      </c>
      <c r="CA157" s="335"/>
      <c r="CB157" s="180"/>
      <c r="CC157" s="167">
        <v>160</v>
      </c>
      <c r="CD157" s="335"/>
      <c r="CE157" s="180"/>
      <c r="CF157" s="167">
        <v>160</v>
      </c>
      <c r="CG157" s="335"/>
      <c r="CH157" s="180"/>
      <c r="CI157" s="167">
        <v>160</v>
      </c>
      <c r="CJ157" s="335"/>
      <c r="CK157" s="180"/>
      <c r="CL157" s="167">
        <v>160</v>
      </c>
      <c r="CM157" s="335"/>
      <c r="CN157" s="180"/>
      <c r="CO157" s="282">
        <f t="shared" si="154"/>
        <v>0</v>
      </c>
      <c r="CP157" s="283">
        <f t="shared" si="155"/>
        <v>0</v>
      </c>
      <c r="CQ157" s="284">
        <f t="shared" si="137"/>
        <v>0</v>
      </c>
      <c r="CR157" s="285">
        <f t="shared" si="138"/>
        <v>0</v>
      </c>
      <c r="CS157" s="1"/>
      <c r="CT157" s="1"/>
      <c r="CU157" s="167">
        <v>160</v>
      </c>
      <c r="CV157" s="335"/>
      <c r="CW157" s="180"/>
      <c r="CX157" s="167">
        <v>160</v>
      </c>
      <c r="CY157" s="335"/>
      <c r="CZ157" s="180"/>
      <c r="DA157" s="167">
        <v>160</v>
      </c>
      <c r="DB157" s="335"/>
      <c r="DC157" s="180"/>
      <c r="DD157" s="167">
        <v>160</v>
      </c>
      <c r="DE157" s="335"/>
      <c r="DF157" s="180"/>
      <c r="DG157" s="167">
        <v>160</v>
      </c>
      <c r="DH157" s="335"/>
      <c r="DI157" s="180"/>
      <c r="DJ157" s="167">
        <v>160</v>
      </c>
      <c r="DK157" s="335"/>
      <c r="DL157" s="180"/>
      <c r="DM157" s="167">
        <v>160</v>
      </c>
      <c r="DN157" s="335"/>
      <c r="DO157" s="180"/>
      <c r="DP157" s="167">
        <v>160</v>
      </c>
      <c r="DQ157" s="335"/>
      <c r="DR157" s="180"/>
      <c r="DS157" s="282">
        <f t="shared" si="156"/>
        <v>0</v>
      </c>
      <c r="DT157" s="283">
        <f t="shared" si="157"/>
        <v>0</v>
      </c>
      <c r="DU157" s="284">
        <f t="shared" si="139"/>
        <v>0</v>
      </c>
      <c r="DV157" s="285">
        <f t="shared" si="140"/>
        <v>0</v>
      </c>
      <c r="DW157" s="1"/>
      <c r="DX157" s="1"/>
      <c r="DY157" s="167">
        <v>160</v>
      </c>
      <c r="DZ157" s="335"/>
      <c r="EA157" s="180"/>
      <c r="EB157" s="167">
        <v>160</v>
      </c>
      <c r="EC157" s="335"/>
      <c r="ED157" s="180"/>
      <c r="EE157" s="167">
        <v>160</v>
      </c>
      <c r="EF157" s="335"/>
      <c r="EG157" s="180"/>
      <c r="EH157" s="167">
        <v>160</v>
      </c>
      <c r="EI157" s="335"/>
      <c r="EJ157" s="180"/>
      <c r="EK157" s="167">
        <v>160</v>
      </c>
      <c r="EL157" s="335"/>
      <c r="EM157" s="180"/>
      <c r="EN157" s="167">
        <v>160</v>
      </c>
      <c r="EO157" s="335"/>
      <c r="EP157" s="180"/>
      <c r="EQ157" s="167">
        <v>160</v>
      </c>
      <c r="ER157" s="335"/>
      <c r="ES157" s="180"/>
      <c r="ET157" s="167">
        <v>160</v>
      </c>
      <c r="EU157" s="335"/>
      <c r="EV157" s="180"/>
      <c r="EW157" s="282">
        <f t="shared" si="158"/>
        <v>0</v>
      </c>
      <c r="EX157" s="283">
        <f t="shared" si="159"/>
        <v>0</v>
      </c>
      <c r="EY157" s="284">
        <f t="shared" si="141"/>
        <v>0</v>
      </c>
      <c r="EZ157" s="285">
        <f t="shared" si="142"/>
        <v>0</v>
      </c>
      <c r="FA157" s="1"/>
      <c r="FB157" s="1"/>
      <c r="FC157" s="167">
        <v>160</v>
      </c>
      <c r="FD157" s="335"/>
      <c r="FE157" s="180"/>
      <c r="FF157" s="167">
        <v>160</v>
      </c>
      <c r="FG157" s="335"/>
      <c r="FH157" s="180"/>
      <c r="FI157" s="167">
        <v>160</v>
      </c>
      <c r="FJ157" s="335"/>
      <c r="FK157" s="180"/>
      <c r="FL157" s="167">
        <v>160</v>
      </c>
      <c r="FM157" s="335"/>
      <c r="FN157" s="180"/>
      <c r="FO157" s="167">
        <v>160</v>
      </c>
      <c r="FP157" s="335"/>
      <c r="FQ157" s="180"/>
      <c r="FR157" s="167">
        <v>160</v>
      </c>
      <c r="FS157" s="335"/>
      <c r="FT157" s="180"/>
      <c r="FU157" s="167">
        <v>160</v>
      </c>
      <c r="FV157" s="335"/>
      <c r="FW157" s="180"/>
      <c r="FX157" s="167">
        <v>160</v>
      </c>
      <c r="FY157" s="335"/>
      <c r="FZ157" s="180"/>
      <c r="GA157" s="282">
        <f t="shared" si="160"/>
        <v>0</v>
      </c>
      <c r="GB157" s="283">
        <f t="shared" si="161"/>
        <v>0</v>
      </c>
      <c r="GC157" s="284">
        <f t="shared" si="143"/>
        <v>0</v>
      </c>
      <c r="GD157" s="285">
        <f t="shared" si="144"/>
        <v>0</v>
      </c>
      <c r="GE157" s="1"/>
      <c r="GF157" s="1"/>
      <c r="GG157" s="167">
        <v>160</v>
      </c>
      <c r="GH157" s="335"/>
      <c r="GI157" s="180"/>
      <c r="GJ157" s="167">
        <v>160</v>
      </c>
      <c r="GK157" s="335"/>
      <c r="GL157" s="180"/>
      <c r="GM157" s="167">
        <v>160</v>
      </c>
      <c r="GN157" s="335"/>
      <c r="GO157" s="180"/>
      <c r="GP157" s="167">
        <v>160</v>
      </c>
      <c r="GQ157" s="335"/>
      <c r="GR157" s="180"/>
      <c r="GS157" s="167">
        <v>160</v>
      </c>
      <c r="GT157" s="335"/>
      <c r="GU157" s="180"/>
      <c r="GV157" s="167">
        <v>160</v>
      </c>
      <c r="GW157" s="335"/>
      <c r="GX157" s="180"/>
      <c r="GY157" s="167">
        <v>160</v>
      </c>
      <c r="GZ157" s="335"/>
      <c r="HA157" s="180"/>
      <c r="HB157" s="167">
        <v>160</v>
      </c>
      <c r="HC157" s="335"/>
      <c r="HD157" s="180"/>
      <c r="HE157" s="282">
        <f t="shared" si="162"/>
        <v>0</v>
      </c>
      <c r="HF157" s="283">
        <f t="shared" si="163"/>
        <v>0</v>
      </c>
      <c r="HG157" s="284">
        <f t="shared" si="145"/>
        <v>0</v>
      </c>
      <c r="HH157" s="285">
        <f t="shared" si="146"/>
        <v>0</v>
      </c>
      <c r="HI157" s="1"/>
      <c r="HJ157" s="1"/>
      <c r="HK157" s="167">
        <v>160</v>
      </c>
      <c r="HL157" s="335"/>
      <c r="HM157" s="180"/>
      <c r="HN157" s="167">
        <v>160</v>
      </c>
      <c r="HO157" s="335"/>
      <c r="HP157" s="180"/>
      <c r="HQ157" s="167">
        <v>160</v>
      </c>
      <c r="HR157" s="335"/>
      <c r="HS157" s="180"/>
      <c r="HT157" s="167">
        <v>160</v>
      </c>
      <c r="HU157" s="335"/>
      <c r="HV157" s="180"/>
      <c r="HW157" s="167">
        <v>160</v>
      </c>
      <c r="HX157" s="335"/>
      <c r="HY157" s="180"/>
      <c r="HZ157" s="167">
        <v>160</v>
      </c>
      <c r="IA157" s="335"/>
      <c r="IB157" s="180"/>
      <c r="IC157" s="167">
        <v>160</v>
      </c>
      <c r="ID157" s="335"/>
      <c r="IE157" s="180"/>
      <c r="IF157" s="167">
        <v>160</v>
      </c>
      <c r="IG157" s="335"/>
      <c r="IH157" s="180"/>
      <c r="II157" s="282">
        <f t="shared" si="164"/>
        <v>0</v>
      </c>
      <c r="IJ157" s="283">
        <f t="shared" si="165"/>
        <v>0</v>
      </c>
      <c r="IK157" s="284">
        <f t="shared" si="147"/>
        <v>0</v>
      </c>
      <c r="IL157" s="285">
        <f t="shared" si="148"/>
        <v>0</v>
      </c>
      <c r="IM157" s="1"/>
      <c r="IN157" s="1"/>
      <c r="IO157" s="167">
        <v>160</v>
      </c>
      <c r="IP157" s="335"/>
      <c r="IQ157" s="180"/>
      <c r="IR157" s="167">
        <v>160</v>
      </c>
      <c r="IS157" s="335"/>
      <c r="IT157" s="180"/>
      <c r="IU157" s="167">
        <v>160</v>
      </c>
      <c r="IV157" s="335"/>
      <c r="IW157" s="180"/>
      <c r="IX157" s="167">
        <v>160</v>
      </c>
      <c r="IY157" s="335"/>
      <c r="IZ157" s="180"/>
      <c r="JA157" s="167">
        <v>160</v>
      </c>
      <c r="JB157" s="335"/>
      <c r="JC157" s="180"/>
      <c r="JD157" s="167">
        <v>160</v>
      </c>
      <c r="JE157" s="335"/>
      <c r="JF157" s="180"/>
      <c r="JG157" s="167">
        <v>160</v>
      </c>
      <c r="JH157" s="335"/>
      <c r="JI157" s="180"/>
      <c r="JJ157" s="167">
        <v>160</v>
      </c>
      <c r="JK157" s="335"/>
      <c r="JL157" s="180"/>
      <c r="JM157" s="282">
        <f t="shared" si="166"/>
        <v>0</v>
      </c>
      <c r="JN157" s="283">
        <f t="shared" si="167"/>
        <v>0</v>
      </c>
      <c r="JO157" s="284">
        <f t="shared" si="149"/>
        <v>0</v>
      </c>
      <c r="JP157" s="285">
        <f t="shared" si="150"/>
        <v>0</v>
      </c>
      <c r="JQ157" s="1"/>
      <c r="JR157" s="1"/>
      <c r="JS157" s="167">
        <v>160</v>
      </c>
      <c r="JT157" s="335"/>
      <c r="JU157" s="180"/>
      <c r="JV157" s="167">
        <v>160</v>
      </c>
      <c r="JW157" s="335"/>
      <c r="JX157" s="180"/>
      <c r="JY157" s="167">
        <v>160</v>
      </c>
      <c r="JZ157" s="335"/>
      <c r="KA157" s="180"/>
      <c r="KB157" s="167">
        <v>160</v>
      </c>
      <c r="KC157" s="335"/>
      <c r="KD157" s="180"/>
      <c r="KE157" s="167">
        <v>160</v>
      </c>
      <c r="KF157" s="335"/>
      <c r="KG157" s="180"/>
      <c r="KH157" s="167">
        <v>160</v>
      </c>
      <c r="KI157" s="335"/>
      <c r="KJ157" s="180"/>
      <c r="KK157" s="167">
        <v>160</v>
      </c>
      <c r="KL157" s="335"/>
      <c r="KM157" s="180"/>
      <c r="KN157" s="167">
        <v>160</v>
      </c>
      <c r="KO157" s="335"/>
      <c r="KP157" s="180"/>
      <c r="KQ157" s="282">
        <f t="shared" si="168"/>
        <v>0</v>
      </c>
      <c r="KR157" s="283">
        <f t="shared" si="169"/>
        <v>0</v>
      </c>
      <c r="KS157" s="284">
        <f t="shared" si="151"/>
        <v>0</v>
      </c>
      <c r="KT157" s="285">
        <f t="shared" si="152"/>
        <v>0</v>
      </c>
      <c r="KU157" s="1"/>
      <c r="KV157" s="1"/>
      <c r="KW157" s="287" t="s">
        <v>300</v>
      </c>
      <c r="KX157" s="365">
        <v>160</v>
      </c>
      <c r="KY157" s="335"/>
      <c r="KZ157" s="180"/>
      <c r="LA157" s="282">
        <f t="shared" si="170"/>
        <v>0</v>
      </c>
      <c r="LB157" s="285">
        <f t="shared" si="171"/>
        <v>0</v>
      </c>
      <c r="LC157" s="284">
        <f t="shared" si="172"/>
        <v>0</v>
      </c>
      <c r="LD157" s="285">
        <f t="shared" si="173"/>
        <v>0</v>
      </c>
      <c r="LE157" s="297"/>
      <c r="LF157" s="1"/>
      <c r="LG157" s="1"/>
      <c r="LH157" s="278">
        <f t="shared" si="174"/>
        <v>0</v>
      </c>
      <c r="LI157" s="279">
        <f t="shared" si="175"/>
        <v>0</v>
      </c>
      <c r="LJ157" s="284">
        <f t="shared" si="176"/>
        <v>0</v>
      </c>
      <c r="LK157" s="285">
        <f t="shared" si="177"/>
        <v>0</v>
      </c>
      <c r="LL157" s="280">
        <f t="shared" si="178"/>
        <v>0</v>
      </c>
      <c r="LM157" s="281">
        <f t="shared" si="179"/>
        <v>0</v>
      </c>
      <c r="LN157" s="284">
        <f t="shared" si="180"/>
        <v>0</v>
      </c>
      <c r="LO157" s="283">
        <f t="shared" si="181"/>
        <v>0</v>
      </c>
      <c r="LP157" s="420">
        <f t="shared" si="182"/>
        <v>0</v>
      </c>
      <c r="LQ157" s="382">
        <f t="shared" si="183"/>
        <v>0</v>
      </c>
      <c r="LR157" s="423" t="s">
        <v>343</v>
      </c>
      <c r="LS157" s="387" t="s">
        <v>343</v>
      </c>
      <c r="LT157" s="420">
        <f t="shared" si="184"/>
        <v>0</v>
      </c>
      <c r="LU157" s="382">
        <f t="shared" si="185"/>
        <v>0</v>
      </c>
      <c r="LX157" s="1"/>
    </row>
    <row r="158" spans="2:336" s="26" customFormat="1" ht="15" hidden="1" customHeight="1" x14ac:dyDescent="0.25">
      <c r="B158" s="121"/>
      <c r="C158" s="1062"/>
      <c r="D158" s="1063"/>
      <c r="E158" s="610"/>
      <c r="F158" s="611"/>
      <c r="G158" s="612"/>
      <c r="H158" s="122"/>
      <c r="I158" s="115">
        <f>INT(ROUND(F158,2)*(IF(RIGHT(G158,1)="*",data!$J$3*H158+(IF(H158&gt;0, data!$K$3,0)),(IF(G158&gt;0,data!$J$3*RIGHT(G158,5)+data!$K$3,0)))))</f>
        <v>0</v>
      </c>
      <c r="J158" s="115">
        <f t="shared" si="132"/>
        <v>0</v>
      </c>
      <c r="K158" s="554"/>
      <c r="L158" s="553"/>
      <c r="M158" s="115">
        <f>INT(ROUND(F158,2)*(IF(J158&gt;0,(IF(K158="ano",data!$J$6,0)),0)))</f>
        <v>0</v>
      </c>
      <c r="N158" s="117">
        <f t="shared" si="129"/>
        <v>0</v>
      </c>
      <c r="O158" s="126">
        <f t="shared" si="130"/>
        <v>0</v>
      </c>
      <c r="Q158" s="119" t="str">
        <f t="shared" si="127"/>
        <v/>
      </c>
      <c r="R158" s="120" t="s">
        <v>343</v>
      </c>
      <c r="S158" s="391" t="str">
        <f t="shared" si="128"/>
        <v/>
      </c>
      <c r="T158" s="26">
        <f t="shared" si="131"/>
        <v>0</v>
      </c>
      <c r="U158" s="26">
        <f t="shared" si="133"/>
        <v>0</v>
      </c>
      <c r="V158" s="26">
        <f>IF(OR(G158=data!$I$18,G158=data!$I$19,G158=data!$I$20,G158=data!$I$21,G158=data!$I$22,G158=data!$I$23,G158=data!$I$24,G158=data!$I$25,G158=data!$I$26,G158=data!$I$27,G158=data!$I$28,G158=data!$I$29,G158=data!$I$30,G158=data!$I$31,G158=data!$I$32,G158=data!$I$33,G158=data!$I$34,G158=data!$I$35,G158=data!$I$36,G158=data!$I$37,G158=data!$I$38,G158=data!$I$39,G158=data!$I$40,G158=data!$I$41,G158=data!$I$42,G158=data!$I$43,G158=data!$I$44),1,0)</f>
        <v>0</v>
      </c>
      <c r="X158" s="176" t="s">
        <v>300</v>
      </c>
      <c r="Y158" s="10"/>
      <c r="Z158" s="10"/>
      <c r="AA158" s="578">
        <v>160</v>
      </c>
      <c r="AB158" s="579"/>
      <c r="AC158" s="580"/>
      <c r="AD158" s="578">
        <v>160</v>
      </c>
      <c r="AE158" s="579"/>
      <c r="AF158" s="580"/>
      <c r="AG158" s="578">
        <v>160</v>
      </c>
      <c r="AH158" s="579"/>
      <c r="AI158" s="580"/>
      <c r="AJ158" s="578">
        <v>160</v>
      </c>
      <c r="AK158" s="579"/>
      <c r="AL158" s="580"/>
      <c r="AM158" s="578">
        <v>160</v>
      </c>
      <c r="AN158" s="579"/>
      <c r="AO158" s="580"/>
      <c r="AP158" s="578">
        <v>160</v>
      </c>
      <c r="AQ158" s="579"/>
      <c r="AR158" s="580"/>
      <c r="AS158" s="578">
        <v>160</v>
      </c>
      <c r="AT158" s="579"/>
      <c r="AU158" s="580"/>
      <c r="AV158" s="578">
        <v>160</v>
      </c>
      <c r="AW158" s="579"/>
      <c r="AX158" s="580"/>
      <c r="AY158" s="578">
        <v>160</v>
      </c>
      <c r="AZ158" s="579"/>
      <c r="BA158" s="580"/>
      <c r="BB158" s="578">
        <v>160</v>
      </c>
      <c r="BC158" s="579"/>
      <c r="BD158" s="580"/>
      <c r="BE158" s="578">
        <v>160</v>
      </c>
      <c r="BF158" s="579"/>
      <c r="BG158" s="580"/>
      <c r="BH158" s="578">
        <v>160</v>
      </c>
      <c r="BI158" s="579"/>
      <c r="BJ158" s="580"/>
      <c r="BK158" s="374">
        <f t="shared" si="134"/>
        <v>0</v>
      </c>
      <c r="BL158" s="285">
        <f t="shared" si="153"/>
        <v>0</v>
      </c>
      <c r="BM158" s="284">
        <f t="shared" si="135"/>
        <v>0</v>
      </c>
      <c r="BN158" s="285">
        <f t="shared" si="136"/>
        <v>0</v>
      </c>
      <c r="BO158" s="1"/>
      <c r="BP158" s="1"/>
      <c r="BQ158" s="177">
        <v>160</v>
      </c>
      <c r="BR158" s="591"/>
      <c r="BS158" s="178"/>
      <c r="BT158" s="177">
        <v>160</v>
      </c>
      <c r="BU158" s="591"/>
      <c r="BV158" s="178"/>
      <c r="BW158" s="177">
        <v>160</v>
      </c>
      <c r="BX158" s="591"/>
      <c r="BY158" s="178"/>
      <c r="BZ158" s="177">
        <v>160</v>
      </c>
      <c r="CA158" s="591"/>
      <c r="CB158" s="178"/>
      <c r="CC158" s="177">
        <v>160</v>
      </c>
      <c r="CD158" s="591"/>
      <c r="CE158" s="178"/>
      <c r="CF158" s="177">
        <v>160</v>
      </c>
      <c r="CG158" s="591"/>
      <c r="CH158" s="178"/>
      <c r="CI158" s="177">
        <v>160</v>
      </c>
      <c r="CJ158" s="591"/>
      <c r="CK158" s="178"/>
      <c r="CL158" s="177">
        <v>160</v>
      </c>
      <c r="CM158" s="591"/>
      <c r="CN158" s="178"/>
      <c r="CO158" s="282">
        <f t="shared" si="154"/>
        <v>0</v>
      </c>
      <c r="CP158" s="283">
        <f t="shared" si="155"/>
        <v>0</v>
      </c>
      <c r="CQ158" s="284">
        <f t="shared" si="137"/>
        <v>0</v>
      </c>
      <c r="CR158" s="285">
        <f t="shared" si="138"/>
        <v>0</v>
      </c>
      <c r="CS158" s="1"/>
      <c r="CT158" s="1"/>
      <c r="CU158" s="177">
        <v>160</v>
      </c>
      <c r="CV158" s="591"/>
      <c r="CW158" s="178"/>
      <c r="CX158" s="177">
        <v>160</v>
      </c>
      <c r="CY158" s="591"/>
      <c r="CZ158" s="178"/>
      <c r="DA158" s="177">
        <v>160</v>
      </c>
      <c r="DB158" s="591"/>
      <c r="DC158" s="178"/>
      <c r="DD158" s="177">
        <v>160</v>
      </c>
      <c r="DE158" s="591"/>
      <c r="DF158" s="178"/>
      <c r="DG158" s="177">
        <v>160</v>
      </c>
      <c r="DH158" s="591"/>
      <c r="DI158" s="178"/>
      <c r="DJ158" s="177">
        <v>160</v>
      </c>
      <c r="DK158" s="591"/>
      <c r="DL158" s="178"/>
      <c r="DM158" s="177">
        <v>160</v>
      </c>
      <c r="DN158" s="591"/>
      <c r="DO158" s="178"/>
      <c r="DP158" s="177">
        <v>160</v>
      </c>
      <c r="DQ158" s="591"/>
      <c r="DR158" s="178"/>
      <c r="DS158" s="282">
        <f t="shared" si="156"/>
        <v>0</v>
      </c>
      <c r="DT158" s="283">
        <f t="shared" si="157"/>
        <v>0</v>
      </c>
      <c r="DU158" s="284">
        <f t="shared" si="139"/>
        <v>0</v>
      </c>
      <c r="DV158" s="285">
        <f t="shared" si="140"/>
        <v>0</v>
      </c>
      <c r="DW158" s="1"/>
      <c r="DX158" s="1"/>
      <c r="DY158" s="177">
        <v>160</v>
      </c>
      <c r="DZ158" s="591"/>
      <c r="EA158" s="178"/>
      <c r="EB158" s="177">
        <v>160</v>
      </c>
      <c r="EC158" s="591"/>
      <c r="ED158" s="178"/>
      <c r="EE158" s="177">
        <v>160</v>
      </c>
      <c r="EF158" s="591"/>
      <c r="EG158" s="178"/>
      <c r="EH158" s="177">
        <v>160</v>
      </c>
      <c r="EI158" s="591"/>
      <c r="EJ158" s="178"/>
      <c r="EK158" s="177">
        <v>160</v>
      </c>
      <c r="EL158" s="591"/>
      <c r="EM158" s="178"/>
      <c r="EN158" s="177">
        <v>160</v>
      </c>
      <c r="EO158" s="591"/>
      <c r="EP158" s="178"/>
      <c r="EQ158" s="177">
        <v>160</v>
      </c>
      <c r="ER158" s="591"/>
      <c r="ES158" s="178"/>
      <c r="ET158" s="177">
        <v>160</v>
      </c>
      <c r="EU158" s="591"/>
      <c r="EV158" s="178"/>
      <c r="EW158" s="282">
        <f t="shared" si="158"/>
        <v>0</v>
      </c>
      <c r="EX158" s="283">
        <f t="shared" si="159"/>
        <v>0</v>
      </c>
      <c r="EY158" s="284">
        <f t="shared" si="141"/>
        <v>0</v>
      </c>
      <c r="EZ158" s="285">
        <f t="shared" si="142"/>
        <v>0</v>
      </c>
      <c r="FA158" s="1"/>
      <c r="FB158" s="1"/>
      <c r="FC158" s="177">
        <v>160</v>
      </c>
      <c r="FD158" s="591"/>
      <c r="FE158" s="178"/>
      <c r="FF158" s="177">
        <v>160</v>
      </c>
      <c r="FG158" s="591"/>
      <c r="FH158" s="178"/>
      <c r="FI158" s="177">
        <v>160</v>
      </c>
      <c r="FJ158" s="591"/>
      <c r="FK158" s="178"/>
      <c r="FL158" s="177">
        <v>160</v>
      </c>
      <c r="FM158" s="591"/>
      <c r="FN158" s="178"/>
      <c r="FO158" s="177">
        <v>160</v>
      </c>
      <c r="FP158" s="591"/>
      <c r="FQ158" s="178"/>
      <c r="FR158" s="177">
        <v>160</v>
      </c>
      <c r="FS158" s="591"/>
      <c r="FT158" s="178"/>
      <c r="FU158" s="177">
        <v>160</v>
      </c>
      <c r="FV158" s="591"/>
      <c r="FW158" s="178"/>
      <c r="FX158" s="177">
        <v>160</v>
      </c>
      <c r="FY158" s="591"/>
      <c r="FZ158" s="178"/>
      <c r="GA158" s="282">
        <f t="shared" si="160"/>
        <v>0</v>
      </c>
      <c r="GB158" s="283">
        <f t="shared" si="161"/>
        <v>0</v>
      </c>
      <c r="GC158" s="284">
        <f t="shared" si="143"/>
        <v>0</v>
      </c>
      <c r="GD158" s="285">
        <f t="shared" si="144"/>
        <v>0</v>
      </c>
      <c r="GE158" s="1"/>
      <c r="GF158" s="1"/>
      <c r="GG158" s="177">
        <v>160</v>
      </c>
      <c r="GH158" s="591"/>
      <c r="GI158" s="178"/>
      <c r="GJ158" s="177">
        <v>160</v>
      </c>
      <c r="GK158" s="591"/>
      <c r="GL158" s="178"/>
      <c r="GM158" s="177">
        <v>160</v>
      </c>
      <c r="GN158" s="591"/>
      <c r="GO158" s="178"/>
      <c r="GP158" s="177">
        <v>160</v>
      </c>
      <c r="GQ158" s="591"/>
      <c r="GR158" s="178"/>
      <c r="GS158" s="177">
        <v>160</v>
      </c>
      <c r="GT158" s="591"/>
      <c r="GU158" s="178"/>
      <c r="GV158" s="177">
        <v>160</v>
      </c>
      <c r="GW158" s="591"/>
      <c r="GX158" s="178"/>
      <c r="GY158" s="177">
        <v>160</v>
      </c>
      <c r="GZ158" s="591"/>
      <c r="HA158" s="178"/>
      <c r="HB158" s="177">
        <v>160</v>
      </c>
      <c r="HC158" s="591"/>
      <c r="HD158" s="178"/>
      <c r="HE158" s="282">
        <f t="shared" si="162"/>
        <v>0</v>
      </c>
      <c r="HF158" s="283">
        <f t="shared" si="163"/>
        <v>0</v>
      </c>
      <c r="HG158" s="284">
        <f t="shared" si="145"/>
        <v>0</v>
      </c>
      <c r="HH158" s="285">
        <f t="shared" si="146"/>
        <v>0</v>
      </c>
      <c r="HI158" s="1"/>
      <c r="HJ158" s="1"/>
      <c r="HK158" s="177">
        <v>160</v>
      </c>
      <c r="HL158" s="591"/>
      <c r="HM158" s="178"/>
      <c r="HN158" s="177">
        <v>160</v>
      </c>
      <c r="HO158" s="591"/>
      <c r="HP158" s="178"/>
      <c r="HQ158" s="177">
        <v>160</v>
      </c>
      <c r="HR158" s="591"/>
      <c r="HS158" s="178"/>
      <c r="HT158" s="177">
        <v>160</v>
      </c>
      <c r="HU158" s="591"/>
      <c r="HV158" s="178"/>
      <c r="HW158" s="177">
        <v>160</v>
      </c>
      <c r="HX158" s="591"/>
      <c r="HY158" s="178"/>
      <c r="HZ158" s="177">
        <v>160</v>
      </c>
      <c r="IA158" s="591"/>
      <c r="IB158" s="178"/>
      <c r="IC158" s="177">
        <v>160</v>
      </c>
      <c r="ID158" s="591"/>
      <c r="IE158" s="178"/>
      <c r="IF158" s="177">
        <v>160</v>
      </c>
      <c r="IG158" s="591"/>
      <c r="IH158" s="178"/>
      <c r="II158" s="282">
        <f t="shared" si="164"/>
        <v>0</v>
      </c>
      <c r="IJ158" s="283">
        <f t="shared" si="165"/>
        <v>0</v>
      </c>
      <c r="IK158" s="284">
        <f t="shared" si="147"/>
        <v>0</v>
      </c>
      <c r="IL158" s="285">
        <f t="shared" si="148"/>
        <v>0</v>
      </c>
      <c r="IM158" s="1"/>
      <c r="IN158" s="1"/>
      <c r="IO158" s="177">
        <v>160</v>
      </c>
      <c r="IP158" s="591"/>
      <c r="IQ158" s="178"/>
      <c r="IR158" s="177">
        <v>160</v>
      </c>
      <c r="IS158" s="591"/>
      <c r="IT158" s="178"/>
      <c r="IU158" s="177">
        <v>160</v>
      </c>
      <c r="IV158" s="591"/>
      <c r="IW158" s="178"/>
      <c r="IX158" s="177">
        <v>160</v>
      </c>
      <c r="IY158" s="591"/>
      <c r="IZ158" s="178"/>
      <c r="JA158" s="177">
        <v>160</v>
      </c>
      <c r="JB158" s="591"/>
      <c r="JC158" s="178"/>
      <c r="JD158" s="177">
        <v>160</v>
      </c>
      <c r="JE158" s="591"/>
      <c r="JF158" s="178"/>
      <c r="JG158" s="177">
        <v>160</v>
      </c>
      <c r="JH158" s="591"/>
      <c r="JI158" s="178"/>
      <c r="JJ158" s="177">
        <v>160</v>
      </c>
      <c r="JK158" s="591"/>
      <c r="JL158" s="178"/>
      <c r="JM158" s="282">
        <f t="shared" si="166"/>
        <v>0</v>
      </c>
      <c r="JN158" s="283">
        <f t="shared" si="167"/>
        <v>0</v>
      </c>
      <c r="JO158" s="284">
        <f t="shared" si="149"/>
        <v>0</v>
      </c>
      <c r="JP158" s="285">
        <f t="shared" si="150"/>
        <v>0</v>
      </c>
      <c r="JQ158" s="1"/>
      <c r="JR158" s="1"/>
      <c r="JS158" s="177">
        <v>160</v>
      </c>
      <c r="JT158" s="591"/>
      <c r="JU158" s="178"/>
      <c r="JV158" s="177">
        <v>160</v>
      </c>
      <c r="JW158" s="591"/>
      <c r="JX158" s="178"/>
      <c r="JY158" s="177">
        <v>160</v>
      </c>
      <c r="JZ158" s="591"/>
      <c r="KA158" s="178"/>
      <c r="KB158" s="177">
        <v>160</v>
      </c>
      <c r="KC158" s="591"/>
      <c r="KD158" s="178"/>
      <c r="KE158" s="177">
        <v>160</v>
      </c>
      <c r="KF158" s="591"/>
      <c r="KG158" s="178"/>
      <c r="KH158" s="177">
        <v>160</v>
      </c>
      <c r="KI158" s="591"/>
      <c r="KJ158" s="178"/>
      <c r="KK158" s="177">
        <v>160</v>
      </c>
      <c r="KL158" s="591"/>
      <c r="KM158" s="178"/>
      <c r="KN158" s="177">
        <v>160</v>
      </c>
      <c r="KO158" s="591"/>
      <c r="KP158" s="178"/>
      <c r="KQ158" s="282">
        <f t="shared" si="168"/>
        <v>0</v>
      </c>
      <c r="KR158" s="283">
        <f t="shared" si="169"/>
        <v>0</v>
      </c>
      <c r="KS158" s="284">
        <f t="shared" si="151"/>
        <v>0</v>
      </c>
      <c r="KT158" s="285">
        <f t="shared" si="152"/>
        <v>0</v>
      </c>
      <c r="KU158" s="1"/>
      <c r="KV158" s="1"/>
      <c r="KW158" s="589" t="s">
        <v>300</v>
      </c>
      <c r="KX158" s="595">
        <v>160</v>
      </c>
      <c r="KY158" s="591"/>
      <c r="KZ158" s="178"/>
      <c r="LA158" s="282">
        <f t="shared" si="170"/>
        <v>0</v>
      </c>
      <c r="LB158" s="285">
        <f t="shared" si="171"/>
        <v>0</v>
      </c>
      <c r="LC158" s="284">
        <f t="shared" si="172"/>
        <v>0</v>
      </c>
      <c r="LD158" s="285">
        <f t="shared" si="173"/>
        <v>0</v>
      </c>
      <c r="LE158" s="592"/>
      <c r="LF158" s="1"/>
      <c r="LG158" s="1"/>
      <c r="LH158" s="278">
        <f t="shared" si="174"/>
        <v>0</v>
      </c>
      <c r="LI158" s="279">
        <f t="shared" si="175"/>
        <v>0</v>
      </c>
      <c r="LJ158" s="284">
        <f t="shared" si="176"/>
        <v>0</v>
      </c>
      <c r="LK158" s="285">
        <f t="shared" si="177"/>
        <v>0</v>
      </c>
      <c r="LL158" s="280">
        <f t="shared" si="178"/>
        <v>0</v>
      </c>
      <c r="LM158" s="281">
        <f t="shared" si="179"/>
        <v>0</v>
      </c>
      <c r="LN158" s="284">
        <f t="shared" si="180"/>
        <v>0</v>
      </c>
      <c r="LO158" s="283">
        <f t="shared" si="181"/>
        <v>0</v>
      </c>
      <c r="LP158" s="420">
        <f t="shared" si="182"/>
        <v>0</v>
      </c>
      <c r="LQ158" s="382">
        <f t="shared" si="183"/>
        <v>0</v>
      </c>
      <c r="LR158" s="423" t="s">
        <v>343</v>
      </c>
      <c r="LS158" s="387" t="s">
        <v>343</v>
      </c>
      <c r="LT158" s="420">
        <f t="shared" si="184"/>
        <v>0</v>
      </c>
      <c r="LU158" s="382">
        <f t="shared" si="185"/>
        <v>0</v>
      </c>
      <c r="LX158" s="1"/>
    </row>
    <row r="159" spans="2:336" s="26" customFormat="1" ht="16.5" customHeight="1" x14ac:dyDescent="0.25">
      <c r="B159" s="121" t="s">
        <v>360</v>
      </c>
      <c r="C159" s="1064"/>
      <c r="D159" s="1065"/>
      <c r="E159" s="327"/>
      <c r="F159" s="328"/>
      <c r="G159" s="329"/>
      <c r="H159" s="125"/>
      <c r="I159" s="115">
        <f>INT(ROUND(F159,2)*(IF(RIGHT(G159,1)="*",data!$J$3*H159+(IF(H159&gt;0, data!$K$3,0)),(IF(G159&gt;0,data!$J$3*RIGHT(G159,5)+data!$K$3,0)))))</f>
        <v>0</v>
      </c>
      <c r="J159" s="115">
        <f t="shared" si="132"/>
        <v>0</v>
      </c>
      <c r="K159" s="323"/>
      <c r="L159" s="322"/>
      <c r="M159" s="115">
        <f>INT(ROUND(F159,2)*(IF(J159&gt;0,(IF(K159="ano",data!$J$6,0)),0)))</f>
        <v>0</v>
      </c>
      <c r="N159" s="117">
        <f t="shared" si="129"/>
        <v>0</v>
      </c>
      <c r="O159" s="126">
        <f t="shared" si="130"/>
        <v>0</v>
      </c>
      <c r="Q159" s="119" t="str">
        <f t="shared" si="127"/>
        <v/>
      </c>
      <c r="R159" s="120" t="s">
        <v>343</v>
      </c>
      <c r="S159" s="391" t="str">
        <f t="shared" si="128"/>
        <v/>
      </c>
      <c r="T159" s="26">
        <f t="shared" si="131"/>
        <v>0</v>
      </c>
      <c r="U159" s="26">
        <f t="shared" si="133"/>
        <v>0</v>
      </c>
      <c r="V159" s="26">
        <f>IF(OR(G159=data!$I$18,G159=data!$I$19,G159=data!$I$20,G159=data!$I$21,G159=data!$I$22,G159=data!$I$23,G159=data!$I$24,G159=data!$I$25,G159=data!$I$26,G159=data!$I$27,G159=data!$I$28,G159=data!$I$29,G159=data!$I$30,G159=data!$I$31,G159=data!$I$32,G159=data!$I$33,G159=data!$I$34,G159=data!$I$35,G159=data!$I$36,G159=data!$I$37,G159=data!$I$38,G159=data!$I$39,G159=data!$I$40,G159=data!$I$41,G159=data!$I$42,G159=data!$I$43,G159=data!$I$44),1,0)</f>
        <v>0</v>
      </c>
      <c r="X159" s="179" t="s">
        <v>300</v>
      </c>
      <c r="Y159" s="10"/>
      <c r="Z159" s="10"/>
      <c r="AA159" s="171">
        <v>160</v>
      </c>
      <c r="AB159" s="336"/>
      <c r="AC159" s="227"/>
      <c r="AD159" s="171">
        <v>160</v>
      </c>
      <c r="AE159" s="336"/>
      <c r="AF159" s="227"/>
      <c r="AG159" s="171">
        <v>160</v>
      </c>
      <c r="AH159" s="336"/>
      <c r="AI159" s="227"/>
      <c r="AJ159" s="171">
        <v>160</v>
      </c>
      <c r="AK159" s="336"/>
      <c r="AL159" s="227"/>
      <c r="AM159" s="171">
        <v>160</v>
      </c>
      <c r="AN159" s="336"/>
      <c r="AO159" s="227"/>
      <c r="AP159" s="171">
        <v>160</v>
      </c>
      <c r="AQ159" s="336"/>
      <c r="AR159" s="227"/>
      <c r="AS159" s="171">
        <v>160</v>
      </c>
      <c r="AT159" s="336"/>
      <c r="AU159" s="227"/>
      <c r="AV159" s="171">
        <v>160</v>
      </c>
      <c r="AW159" s="336"/>
      <c r="AX159" s="227"/>
      <c r="AY159" s="171">
        <v>160</v>
      </c>
      <c r="AZ159" s="336"/>
      <c r="BA159" s="227"/>
      <c r="BB159" s="171">
        <v>160</v>
      </c>
      <c r="BC159" s="336"/>
      <c r="BD159" s="227"/>
      <c r="BE159" s="171">
        <v>160</v>
      </c>
      <c r="BF159" s="336"/>
      <c r="BG159" s="227"/>
      <c r="BH159" s="171">
        <v>160</v>
      </c>
      <c r="BI159" s="336"/>
      <c r="BJ159" s="227"/>
      <c r="BK159" s="374">
        <f t="shared" si="134"/>
        <v>0</v>
      </c>
      <c r="BL159" s="285">
        <f t="shared" si="153"/>
        <v>0</v>
      </c>
      <c r="BM159" s="284">
        <f t="shared" si="135"/>
        <v>0</v>
      </c>
      <c r="BN159" s="285">
        <f t="shared" si="136"/>
        <v>0</v>
      </c>
      <c r="BO159" s="1"/>
      <c r="BP159" s="1"/>
      <c r="BQ159" s="167">
        <v>160</v>
      </c>
      <c r="BR159" s="335"/>
      <c r="BS159" s="180"/>
      <c r="BT159" s="167">
        <v>160</v>
      </c>
      <c r="BU159" s="335"/>
      <c r="BV159" s="180"/>
      <c r="BW159" s="167">
        <v>160</v>
      </c>
      <c r="BX159" s="335"/>
      <c r="BY159" s="180"/>
      <c r="BZ159" s="167">
        <v>160</v>
      </c>
      <c r="CA159" s="335"/>
      <c r="CB159" s="180"/>
      <c r="CC159" s="167">
        <v>160</v>
      </c>
      <c r="CD159" s="335"/>
      <c r="CE159" s="180"/>
      <c r="CF159" s="167">
        <v>160</v>
      </c>
      <c r="CG159" s="335"/>
      <c r="CH159" s="180"/>
      <c r="CI159" s="167">
        <v>160</v>
      </c>
      <c r="CJ159" s="335"/>
      <c r="CK159" s="180"/>
      <c r="CL159" s="167">
        <v>160</v>
      </c>
      <c r="CM159" s="335"/>
      <c r="CN159" s="180"/>
      <c r="CO159" s="282">
        <f t="shared" si="154"/>
        <v>0</v>
      </c>
      <c r="CP159" s="283">
        <f t="shared" si="155"/>
        <v>0</v>
      </c>
      <c r="CQ159" s="284">
        <f t="shared" si="137"/>
        <v>0</v>
      </c>
      <c r="CR159" s="285">
        <f t="shared" si="138"/>
        <v>0</v>
      </c>
      <c r="CS159" s="1"/>
      <c r="CT159" s="1"/>
      <c r="CU159" s="167">
        <v>160</v>
      </c>
      <c r="CV159" s="335"/>
      <c r="CW159" s="180"/>
      <c r="CX159" s="167">
        <v>160</v>
      </c>
      <c r="CY159" s="335"/>
      <c r="CZ159" s="180"/>
      <c r="DA159" s="167">
        <v>160</v>
      </c>
      <c r="DB159" s="335"/>
      <c r="DC159" s="180"/>
      <c r="DD159" s="167">
        <v>160</v>
      </c>
      <c r="DE159" s="335"/>
      <c r="DF159" s="180"/>
      <c r="DG159" s="167">
        <v>160</v>
      </c>
      <c r="DH159" s="335"/>
      <c r="DI159" s="180"/>
      <c r="DJ159" s="167">
        <v>160</v>
      </c>
      <c r="DK159" s="335"/>
      <c r="DL159" s="180"/>
      <c r="DM159" s="167">
        <v>160</v>
      </c>
      <c r="DN159" s="335"/>
      <c r="DO159" s="180"/>
      <c r="DP159" s="167">
        <v>160</v>
      </c>
      <c r="DQ159" s="335"/>
      <c r="DR159" s="180"/>
      <c r="DS159" s="282">
        <f t="shared" si="156"/>
        <v>0</v>
      </c>
      <c r="DT159" s="283">
        <f t="shared" si="157"/>
        <v>0</v>
      </c>
      <c r="DU159" s="284">
        <f t="shared" si="139"/>
        <v>0</v>
      </c>
      <c r="DV159" s="285">
        <f t="shared" si="140"/>
        <v>0</v>
      </c>
      <c r="DW159" s="1"/>
      <c r="DX159" s="1"/>
      <c r="DY159" s="167">
        <v>160</v>
      </c>
      <c r="DZ159" s="335"/>
      <c r="EA159" s="180"/>
      <c r="EB159" s="167">
        <v>160</v>
      </c>
      <c r="EC159" s="335"/>
      <c r="ED159" s="180"/>
      <c r="EE159" s="167">
        <v>160</v>
      </c>
      <c r="EF159" s="335"/>
      <c r="EG159" s="180"/>
      <c r="EH159" s="167">
        <v>160</v>
      </c>
      <c r="EI159" s="335"/>
      <c r="EJ159" s="180"/>
      <c r="EK159" s="167">
        <v>160</v>
      </c>
      <c r="EL159" s="335"/>
      <c r="EM159" s="180"/>
      <c r="EN159" s="167">
        <v>160</v>
      </c>
      <c r="EO159" s="335"/>
      <c r="EP159" s="180"/>
      <c r="EQ159" s="167">
        <v>160</v>
      </c>
      <c r="ER159" s="335"/>
      <c r="ES159" s="180"/>
      <c r="ET159" s="167">
        <v>160</v>
      </c>
      <c r="EU159" s="335"/>
      <c r="EV159" s="180"/>
      <c r="EW159" s="282">
        <f t="shared" si="158"/>
        <v>0</v>
      </c>
      <c r="EX159" s="283">
        <f t="shared" si="159"/>
        <v>0</v>
      </c>
      <c r="EY159" s="284">
        <f t="shared" si="141"/>
        <v>0</v>
      </c>
      <c r="EZ159" s="285">
        <f t="shared" si="142"/>
        <v>0</v>
      </c>
      <c r="FA159" s="1"/>
      <c r="FB159" s="1"/>
      <c r="FC159" s="167">
        <v>160</v>
      </c>
      <c r="FD159" s="335"/>
      <c r="FE159" s="180"/>
      <c r="FF159" s="167">
        <v>160</v>
      </c>
      <c r="FG159" s="335"/>
      <c r="FH159" s="180"/>
      <c r="FI159" s="167">
        <v>160</v>
      </c>
      <c r="FJ159" s="335"/>
      <c r="FK159" s="180"/>
      <c r="FL159" s="167">
        <v>160</v>
      </c>
      <c r="FM159" s="335"/>
      <c r="FN159" s="180"/>
      <c r="FO159" s="167">
        <v>160</v>
      </c>
      <c r="FP159" s="335"/>
      <c r="FQ159" s="180"/>
      <c r="FR159" s="167">
        <v>160</v>
      </c>
      <c r="FS159" s="335"/>
      <c r="FT159" s="180"/>
      <c r="FU159" s="167">
        <v>160</v>
      </c>
      <c r="FV159" s="335"/>
      <c r="FW159" s="180"/>
      <c r="FX159" s="167">
        <v>160</v>
      </c>
      <c r="FY159" s="335"/>
      <c r="FZ159" s="180"/>
      <c r="GA159" s="282">
        <f t="shared" si="160"/>
        <v>0</v>
      </c>
      <c r="GB159" s="283">
        <f t="shared" si="161"/>
        <v>0</v>
      </c>
      <c r="GC159" s="284">
        <f t="shared" si="143"/>
        <v>0</v>
      </c>
      <c r="GD159" s="285">
        <f t="shared" si="144"/>
        <v>0</v>
      </c>
      <c r="GE159" s="1"/>
      <c r="GF159" s="1"/>
      <c r="GG159" s="167">
        <v>160</v>
      </c>
      <c r="GH159" s="335"/>
      <c r="GI159" s="180"/>
      <c r="GJ159" s="167">
        <v>160</v>
      </c>
      <c r="GK159" s="335"/>
      <c r="GL159" s="180"/>
      <c r="GM159" s="167">
        <v>160</v>
      </c>
      <c r="GN159" s="335"/>
      <c r="GO159" s="180"/>
      <c r="GP159" s="167">
        <v>160</v>
      </c>
      <c r="GQ159" s="335"/>
      <c r="GR159" s="180"/>
      <c r="GS159" s="167">
        <v>160</v>
      </c>
      <c r="GT159" s="335"/>
      <c r="GU159" s="180"/>
      <c r="GV159" s="167">
        <v>160</v>
      </c>
      <c r="GW159" s="335"/>
      <c r="GX159" s="180"/>
      <c r="GY159" s="167">
        <v>160</v>
      </c>
      <c r="GZ159" s="335"/>
      <c r="HA159" s="180"/>
      <c r="HB159" s="167">
        <v>160</v>
      </c>
      <c r="HC159" s="335"/>
      <c r="HD159" s="180"/>
      <c r="HE159" s="282">
        <f t="shared" si="162"/>
        <v>0</v>
      </c>
      <c r="HF159" s="283">
        <f t="shared" si="163"/>
        <v>0</v>
      </c>
      <c r="HG159" s="284">
        <f t="shared" si="145"/>
        <v>0</v>
      </c>
      <c r="HH159" s="285">
        <f t="shared" si="146"/>
        <v>0</v>
      </c>
      <c r="HI159" s="1"/>
      <c r="HJ159" s="1"/>
      <c r="HK159" s="167">
        <v>160</v>
      </c>
      <c r="HL159" s="335"/>
      <c r="HM159" s="180"/>
      <c r="HN159" s="167">
        <v>160</v>
      </c>
      <c r="HO159" s="335"/>
      <c r="HP159" s="180"/>
      <c r="HQ159" s="167">
        <v>160</v>
      </c>
      <c r="HR159" s="335"/>
      <c r="HS159" s="180"/>
      <c r="HT159" s="167">
        <v>160</v>
      </c>
      <c r="HU159" s="335"/>
      <c r="HV159" s="180"/>
      <c r="HW159" s="167">
        <v>160</v>
      </c>
      <c r="HX159" s="335"/>
      <c r="HY159" s="180"/>
      <c r="HZ159" s="167">
        <v>160</v>
      </c>
      <c r="IA159" s="335"/>
      <c r="IB159" s="180"/>
      <c r="IC159" s="167">
        <v>160</v>
      </c>
      <c r="ID159" s="335"/>
      <c r="IE159" s="180"/>
      <c r="IF159" s="167">
        <v>160</v>
      </c>
      <c r="IG159" s="335"/>
      <c r="IH159" s="180"/>
      <c r="II159" s="282">
        <f t="shared" si="164"/>
        <v>0</v>
      </c>
      <c r="IJ159" s="283">
        <f t="shared" si="165"/>
        <v>0</v>
      </c>
      <c r="IK159" s="284">
        <f t="shared" si="147"/>
        <v>0</v>
      </c>
      <c r="IL159" s="285">
        <f t="shared" si="148"/>
        <v>0</v>
      </c>
      <c r="IM159" s="1"/>
      <c r="IN159" s="1"/>
      <c r="IO159" s="167">
        <v>160</v>
      </c>
      <c r="IP159" s="335"/>
      <c r="IQ159" s="180"/>
      <c r="IR159" s="167">
        <v>160</v>
      </c>
      <c r="IS159" s="335"/>
      <c r="IT159" s="180"/>
      <c r="IU159" s="167">
        <v>160</v>
      </c>
      <c r="IV159" s="335"/>
      <c r="IW159" s="180"/>
      <c r="IX159" s="167">
        <v>160</v>
      </c>
      <c r="IY159" s="335"/>
      <c r="IZ159" s="180"/>
      <c r="JA159" s="167">
        <v>160</v>
      </c>
      <c r="JB159" s="335"/>
      <c r="JC159" s="180"/>
      <c r="JD159" s="167">
        <v>160</v>
      </c>
      <c r="JE159" s="335"/>
      <c r="JF159" s="180"/>
      <c r="JG159" s="167">
        <v>160</v>
      </c>
      <c r="JH159" s="335"/>
      <c r="JI159" s="180"/>
      <c r="JJ159" s="167">
        <v>160</v>
      </c>
      <c r="JK159" s="335"/>
      <c r="JL159" s="180"/>
      <c r="JM159" s="282">
        <f t="shared" si="166"/>
        <v>0</v>
      </c>
      <c r="JN159" s="283">
        <f t="shared" si="167"/>
        <v>0</v>
      </c>
      <c r="JO159" s="284">
        <f t="shared" si="149"/>
        <v>0</v>
      </c>
      <c r="JP159" s="285">
        <f t="shared" si="150"/>
        <v>0</v>
      </c>
      <c r="JQ159" s="1"/>
      <c r="JR159" s="1"/>
      <c r="JS159" s="167">
        <v>160</v>
      </c>
      <c r="JT159" s="335"/>
      <c r="JU159" s="180"/>
      <c r="JV159" s="167">
        <v>160</v>
      </c>
      <c r="JW159" s="335"/>
      <c r="JX159" s="180"/>
      <c r="JY159" s="167">
        <v>160</v>
      </c>
      <c r="JZ159" s="335"/>
      <c r="KA159" s="180"/>
      <c r="KB159" s="167">
        <v>160</v>
      </c>
      <c r="KC159" s="335"/>
      <c r="KD159" s="180"/>
      <c r="KE159" s="167">
        <v>160</v>
      </c>
      <c r="KF159" s="335"/>
      <c r="KG159" s="180"/>
      <c r="KH159" s="167">
        <v>160</v>
      </c>
      <c r="KI159" s="335"/>
      <c r="KJ159" s="180"/>
      <c r="KK159" s="167">
        <v>160</v>
      </c>
      <c r="KL159" s="335"/>
      <c r="KM159" s="180"/>
      <c r="KN159" s="167">
        <v>160</v>
      </c>
      <c r="KO159" s="335"/>
      <c r="KP159" s="180"/>
      <c r="KQ159" s="282">
        <f t="shared" si="168"/>
        <v>0</v>
      </c>
      <c r="KR159" s="283">
        <f t="shared" si="169"/>
        <v>0</v>
      </c>
      <c r="KS159" s="284">
        <f t="shared" si="151"/>
        <v>0</v>
      </c>
      <c r="KT159" s="285">
        <f t="shared" si="152"/>
        <v>0</v>
      </c>
      <c r="KU159" s="1"/>
      <c r="KV159" s="1"/>
      <c r="KW159" s="287" t="s">
        <v>300</v>
      </c>
      <c r="KX159" s="365">
        <v>160</v>
      </c>
      <c r="KY159" s="335"/>
      <c r="KZ159" s="180"/>
      <c r="LA159" s="282">
        <f t="shared" si="170"/>
        <v>0</v>
      </c>
      <c r="LB159" s="285">
        <f t="shared" si="171"/>
        <v>0</v>
      </c>
      <c r="LC159" s="284">
        <f t="shared" si="172"/>
        <v>0</v>
      </c>
      <c r="LD159" s="285">
        <f t="shared" si="173"/>
        <v>0</v>
      </c>
      <c r="LE159" s="297"/>
      <c r="LF159" s="1"/>
      <c r="LG159" s="1"/>
      <c r="LH159" s="278">
        <f t="shared" si="174"/>
        <v>0</v>
      </c>
      <c r="LI159" s="279">
        <f t="shared" si="175"/>
        <v>0</v>
      </c>
      <c r="LJ159" s="284">
        <f t="shared" si="176"/>
        <v>0</v>
      </c>
      <c r="LK159" s="285">
        <f t="shared" si="177"/>
        <v>0</v>
      </c>
      <c r="LL159" s="280">
        <f t="shared" si="178"/>
        <v>0</v>
      </c>
      <c r="LM159" s="281">
        <f t="shared" si="179"/>
        <v>0</v>
      </c>
      <c r="LN159" s="284">
        <f t="shared" si="180"/>
        <v>0</v>
      </c>
      <c r="LO159" s="283">
        <f t="shared" si="181"/>
        <v>0</v>
      </c>
      <c r="LP159" s="420">
        <f t="shared" si="182"/>
        <v>0</v>
      </c>
      <c r="LQ159" s="382">
        <f t="shared" si="183"/>
        <v>0</v>
      </c>
      <c r="LR159" s="423" t="s">
        <v>343</v>
      </c>
      <c r="LS159" s="387" t="s">
        <v>343</v>
      </c>
      <c r="LT159" s="420">
        <f t="shared" si="184"/>
        <v>0</v>
      </c>
      <c r="LU159" s="382">
        <f t="shared" si="185"/>
        <v>0</v>
      </c>
      <c r="LX159" s="1"/>
    </row>
    <row r="160" spans="2:336" s="26" customFormat="1" ht="15" hidden="1" customHeight="1" x14ac:dyDescent="0.25">
      <c r="B160" s="121"/>
      <c r="C160" s="1062"/>
      <c r="D160" s="1063"/>
      <c r="E160" s="610"/>
      <c r="F160" s="611"/>
      <c r="G160" s="612"/>
      <c r="H160" s="122"/>
      <c r="I160" s="115">
        <f>INT(ROUND(F160,2)*(IF(RIGHT(G160,1)="*",data!$J$3*H160+(IF(H160&gt;0, data!$K$3,0)),(IF(G160&gt;0,data!$J$3*RIGHT(G160,5)+data!$K$3,0)))))</f>
        <v>0</v>
      </c>
      <c r="J160" s="115">
        <f t="shared" si="132"/>
        <v>0</v>
      </c>
      <c r="K160" s="554"/>
      <c r="L160" s="553"/>
      <c r="M160" s="115">
        <f>INT(ROUND(F160,2)*(IF(J160&gt;0,(IF(K160="ano",data!$J$6,0)),0)))</f>
        <v>0</v>
      </c>
      <c r="N160" s="117">
        <f t="shared" si="129"/>
        <v>0</v>
      </c>
      <c r="O160" s="126">
        <f t="shared" si="130"/>
        <v>0</v>
      </c>
      <c r="Q160" s="119" t="str">
        <f t="shared" si="127"/>
        <v/>
      </c>
      <c r="R160" s="120" t="s">
        <v>343</v>
      </c>
      <c r="S160" s="391" t="str">
        <f t="shared" si="128"/>
        <v/>
      </c>
      <c r="T160" s="26">
        <f t="shared" si="131"/>
        <v>0</v>
      </c>
      <c r="U160" s="26">
        <f t="shared" si="133"/>
        <v>0</v>
      </c>
      <c r="V160" s="26">
        <f>IF(OR(G160=data!$I$18,G160=data!$I$19,G160=data!$I$20,G160=data!$I$21,G160=data!$I$22,G160=data!$I$23,G160=data!$I$24,G160=data!$I$25,G160=data!$I$26,G160=data!$I$27,G160=data!$I$28,G160=data!$I$29,G160=data!$I$30,G160=data!$I$31,G160=data!$I$32,G160=data!$I$33,G160=data!$I$34,G160=data!$I$35,G160=data!$I$36,G160=data!$I$37,G160=data!$I$38,G160=data!$I$39,G160=data!$I$40,G160=data!$I$41,G160=data!$I$42,G160=data!$I$43,G160=data!$I$44),1,0)</f>
        <v>0</v>
      </c>
      <c r="X160" s="176" t="s">
        <v>300</v>
      </c>
      <c r="Y160" s="10"/>
      <c r="Z160" s="10"/>
      <c r="AA160" s="578">
        <v>160</v>
      </c>
      <c r="AB160" s="579"/>
      <c r="AC160" s="580"/>
      <c r="AD160" s="578">
        <v>160</v>
      </c>
      <c r="AE160" s="579"/>
      <c r="AF160" s="580"/>
      <c r="AG160" s="578">
        <v>160</v>
      </c>
      <c r="AH160" s="579"/>
      <c r="AI160" s="580"/>
      <c r="AJ160" s="578">
        <v>160</v>
      </c>
      <c r="AK160" s="579"/>
      <c r="AL160" s="580"/>
      <c r="AM160" s="578">
        <v>160</v>
      </c>
      <c r="AN160" s="579"/>
      <c r="AO160" s="580"/>
      <c r="AP160" s="578">
        <v>160</v>
      </c>
      <c r="AQ160" s="579"/>
      <c r="AR160" s="580"/>
      <c r="AS160" s="578">
        <v>160</v>
      </c>
      <c r="AT160" s="579"/>
      <c r="AU160" s="580"/>
      <c r="AV160" s="578">
        <v>160</v>
      </c>
      <c r="AW160" s="579"/>
      <c r="AX160" s="580"/>
      <c r="AY160" s="578">
        <v>160</v>
      </c>
      <c r="AZ160" s="579"/>
      <c r="BA160" s="580"/>
      <c r="BB160" s="578">
        <v>160</v>
      </c>
      <c r="BC160" s="579"/>
      <c r="BD160" s="580"/>
      <c r="BE160" s="578">
        <v>160</v>
      </c>
      <c r="BF160" s="579"/>
      <c r="BG160" s="580"/>
      <c r="BH160" s="578">
        <v>160</v>
      </c>
      <c r="BI160" s="579"/>
      <c r="BJ160" s="580"/>
      <c r="BK160" s="374">
        <f t="shared" si="134"/>
        <v>0</v>
      </c>
      <c r="BL160" s="285">
        <f t="shared" si="153"/>
        <v>0</v>
      </c>
      <c r="BM160" s="284">
        <f t="shared" si="135"/>
        <v>0</v>
      </c>
      <c r="BN160" s="285">
        <f t="shared" si="136"/>
        <v>0</v>
      </c>
      <c r="BO160" s="1"/>
      <c r="BP160" s="1"/>
      <c r="BQ160" s="177">
        <v>160</v>
      </c>
      <c r="BR160" s="591"/>
      <c r="BS160" s="178"/>
      <c r="BT160" s="177">
        <v>160</v>
      </c>
      <c r="BU160" s="591"/>
      <c r="BV160" s="178"/>
      <c r="BW160" s="177">
        <v>160</v>
      </c>
      <c r="BX160" s="591"/>
      <c r="BY160" s="178"/>
      <c r="BZ160" s="177">
        <v>160</v>
      </c>
      <c r="CA160" s="591"/>
      <c r="CB160" s="178"/>
      <c r="CC160" s="177">
        <v>160</v>
      </c>
      <c r="CD160" s="591"/>
      <c r="CE160" s="178"/>
      <c r="CF160" s="177">
        <v>160</v>
      </c>
      <c r="CG160" s="591"/>
      <c r="CH160" s="178"/>
      <c r="CI160" s="177">
        <v>160</v>
      </c>
      <c r="CJ160" s="591"/>
      <c r="CK160" s="178"/>
      <c r="CL160" s="177">
        <v>160</v>
      </c>
      <c r="CM160" s="591"/>
      <c r="CN160" s="178"/>
      <c r="CO160" s="282">
        <f t="shared" si="154"/>
        <v>0</v>
      </c>
      <c r="CP160" s="283">
        <f t="shared" si="155"/>
        <v>0</v>
      </c>
      <c r="CQ160" s="284">
        <f t="shared" si="137"/>
        <v>0</v>
      </c>
      <c r="CR160" s="285">
        <f t="shared" si="138"/>
        <v>0</v>
      </c>
      <c r="CS160" s="1"/>
      <c r="CT160" s="1"/>
      <c r="CU160" s="177">
        <v>160</v>
      </c>
      <c r="CV160" s="591"/>
      <c r="CW160" s="178"/>
      <c r="CX160" s="177">
        <v>160</v>
      </c>
      <c r="CY160" s="591"/>
      <c r="CZ160" s="178"/>
      <c r="DA160" s="177">
        <v>160</v>
      </c>
      <c r="DB160" s="591"/>
      <c r="DC160" s="178"/>
      <c r="DD160" s="177">
        <v>160</v>
      </c>
      <c r="DE160" s="591"/>
      <c r="DF160" s="178"/>
      <c r="DG160" s="177">
        <v>160</v>
      </c>
      <c r="DH160" s="591"/>
      <c r="DI160" s="178"/>
      <c r="DJ160" s="177">
        <v>160</v>
      </c>
      <c r="DK160" s="591"/>
      <c r="DL160" s="178"/>
      <c r="DM160" s="177">
        <v>160</v>
      </c>
      <c r="DN160" s="591"/>
      <c r="DO160" s="178"/>
      <c r="DP160" s="177">
        <v>160</v>
      </c>
      <c r="DQ160" s="591"/>
      <c r="DR160" s="178"/>
      <c r="DS160" s="282">
        <f t="shared" si="156"/>
        <v>0</v>
      </c>
      <c r="DT160" s="283">
        <f t="shared" si="157"/>
        <v>0</v>
      </c>
      <c r="DU160" s="284">
        <f t="shared" si="139"/>
        <v>0</v>
      </c>
      <c r="DV160" s="285">
        <f t="shared" si="140"/>
        <v>0</v>
      </c>
      <c r="DW160" s="1"/>
      <c r="DX160" s="1"/>
      <c r="DY160" s="177">
        <v>160</v>
      </c>
      <c r="DZ160" s="591"/>
      <c r="EA160" s="178"/>
      <c r="EB160" s="177">
        <v>160</v>
      </c>
      <c r="EC160" s="591"/>
      <c r="ED160" s="178"/>
      <c r="EE160" s="177">
        <v>160</v>
      </c>
      <c r="EF160" s="591"/>
      <c r="EG160" s="178"/>
      <c r="EH160" s="177">
        <v>160</v>
      </c>
      <c r="EI160" s="591"/>
      <c r="EJ160" s="178"/>
      <c r="EK160" s="177">
        <v>160</v>
      </c>
      <c r="EL160" s="591"/>
      <c r="EM160" s="178"/>
      <c r="EN160" s="177">
        <v>160</v>
      </c>
      <c r="EO160" s="591"/>
      <c r="EP160" s="178"/>
      <c r="EQ160" s="177">
        <v>160</v>
      </c>
      <c r="ER160" s="591"/>
      <c r="ES160" s="178"/>
      <c r="ET160" s="177">
        <v>160</v>
      </c>
      <c r="EU160" s="591"/>
      <c r="EV160" s="178"/>
      <c r="EW160" s="282">
        <f t="shared" si="158"/>
        <v>0</v>
      </c>
      <c r="EX160" s="283">
        <f t="shared" si="159"/>
        <v>0</v>
      </c>
      <c r="EY160" s="284">
        <f t="shared" si="141"/>
        <v>0</v>
      </c>
      <c r="EZ160" s="285">
        <f t="shared" si="142"/>
        <v>0</v>
      </c>
      <c r="FA160" s="1"/>
      <c r="FB160" s="1"/>
      <c r="FC160" s="177">
        <v>160</v>
      </c>
      <c r="FD160" s="591"/>
      <c r="FE160" s="178"/>
      <c r="FF160" s="177">
        <v>160</v>
      </c>
      <c r="FG160" s="591"/>
      <c r="FH160" s="178"/>
      <c r="FI160" s="177">
        <v>160</v>
      </c>
      <c r="FJ160" s="591"/>
      <c r="FK160" s="178"/>
      <c r="FL160" s="177">
        <v>160</v>
      </c>
      <c r="FM160" s="591"/>
      <c r="FN160" s="178"/>
      <c r="FO160" s="177">
        <v>160</v>
      </c>
      <c r="FP160" s="591"/>
      <c r="FQ160" s="178"/>
      <c r="FR160" s="177">
        <v>160</v>
      </c>
      <c r="FS160" s="591"/>
      <c r="FT160" s="178"/>
      <c r="FU160" s="177">
        <v>160</v>
      </c>
      <c r="FV160" s="591"/>
      <c r="FW160" s="178"/>
      <c r="FX160" s="177">
        <v>160</v>
      </c>
      <c r="FY160" s="591"/>
      <c r="FZ160" s="178"/>
      <c r="GA160" s="282">
        <f t="shared" si="160"/>
        <v>0</v>
      </c>
      <c r="GB160" s="283">
        <f t="shared" si="161"/>
        <v>0</v>
      </c>
      <c r="GC160" s="284">
        <f t="shared" si="143"/>
        <v>0</v>
      </c>
      <c r="GD160" s="285">
        <f t="shared" si="144"/>
        <v>0</v>
      </c>
      <c r="GE160" s="1"/>
      <c r="GF160" s="1"/>
      <c r="GG160" s="177">
        <v>160</v>
      </c>
      <c r="GH160" s="591"/>
      <c r="GI160" s="178"/>
      <c r="GJ160" s="177">
        <v>160</v>
      </c>
      <c r="GK160" s="591"/>
      <c r="GL160" s="178"/>
      <c r="GM160" s="177">
        <v>160</v>
      </c>
      <c r="GN160" s="591"/>
      <c r="GO160" s="178"/>
      <c r="GP160" s="177">
        <v>160</v>
      </c>
      <c r="GQ160" s="591"/>
      <c r="GR160" s="178"/>
      <c r="GS160" s="177">
        <v>160</v>
      </c>
      <c r="GT160" s="591"/>
      <c r="GU160" s="178"/>
      <c r="GV160" s="177">
        <v>160</v>
      </c>
      <c r="GW160" s="591"/>
      <c r="GX160" s="178"/>
      <c r="GY160" s="177">
        <v>160</v>
      </c>
      <c r="GZ160" s="591"/>
      <c r="HA160" s="178"/>
      <c r="HB160" s="177">
        <v>160</v>
      </c>
      <c r="HC160" s="591"/>
      <c r="HD160" s="178"/>
      <c r="HE160" s="282">
        <f t="shared" si="162"/>
        <v>0</v>
      </c>
      <c r="HF160" s="283">
        <f t="shared" si="163"/>
        <v>0</v>
      </c>
      <c r="HG160" s="284">
        <f t="shared" si="145"/>
        <v>0</v>
      </c>
      <c r="HH160" s="285">
        <f t="shared" si="146"/>
        <v>0</v>
      </c>
      <c r="HI160" s="1"/>
      <c r="HJ160" s="1"/>
      <c r="HK160" s="177">
        <v>160</v>
      </c>
      <c r="HL160" s="591"/>
      <c r="HM160" s="178"/>
      <c r="HN160" s="177">
        <v>160</v>
      </c>
      <c r="HO160" s="591"/>
      <c r="HP160" s="178"/>
      <c r="HQ160" s="177">
        <v>160</v>
      </c>
      <c r="HR160" s="591"/>
      <c r="HS160" s="178"/>
      <c r="HT160" s="177">
        <v>160</v>
      </c>
      <c r="HU160" s="591"/>
      <c r="HV160" s="178"/>
      <c r="HW160" s="177">
        <v>160</v>
      </c>
      <c r="HX160" s="591"/>
      <c r="HY160" s="178"/>
      <c r="HZ160" s="177">
        <v>160</v>
      </c>
      <c r="IA160" s="591"/>
      <c r="IB160" s="178"/>
      <c r="IC160" s="177">
        <v>160</v>
      </c>
      <c r="ID160" s="591"/>
      <c r="IE160" s="178"/>
      <c r="IF160" s="177">
        <v>160</v>
      </c>
      <c r="IG160" s="591"/>
      <c r="IH160" s="178"/>
      <c r="II160" s="282">
        <f t="shared" si="164"/>
        <v>0</v>
      </c>
      <c r="IJ160" s="283">
        <f t="shared" si="165"/>
        <v>0</v>
      </c>
      <c r="IK160" s="284">
        <f t="shared" si="147"/>
        <v>0</v>
      </c>
      <c r="IL160" s="285">
        <f t="shared" si="148"/>
        <v>0</v>
      </c>
      <c r="IM160" s="1"/>
      <c r="IN160" s="1"/>
      <c r="IO160" s="177">
        <v>160</v>
      </c>
      <c r="IP160" s="591"/>
      <c r="IQ160" s="178"/>
      <c r="IR160" s="177">
        <v>160</v>
      </c>
      <c r="IS160" s="591"/>
      <c r="IT160" s="178"/>
      <c r="IU160" s="177">
        <v>160</v>
      </c>
      <c r="IV160" s="591"/>
      <c r="IW160" s="178"/>
      <c r="IX160" s="177">
        <v>160</v>
      </c>
      <c r="IY160" s="591"/>
      <c r="IZ160" s="178"/>
      <c r="JA160" s="177">
        <v>160</v>
      </c>
      <c r="JB160" s="591"/>
      <c r="JC160" s="178"/>
      <c r="JD160" s="177">
        <v>160</v>
      </c>
      <c r="JE160" s="591"/>
      <c r="JF160" s="178"/>
      <c r="JG160" s="177">
        <v>160</v>
      </c>
      <c r="JH160" s="591"/>
      <c r="JI160" s="178"/>
      <c r="JJ160" s="177">
        <v>160</v>
      </c>
      <c r="JK160" s="591"/>
      <c r="JL160" s="178"/>
      <c r="JM160" s="282">
        <f t="shared" si="166"/>
        <v>0</v>
      </c>
      <c r="JN160" s="283">
        <f t="shared" si="167"/>
        <v>0</v>
      </c>
      <c r="JO160" s="284">
        <f t="shared" si="149"/>
        <v>0</v>
      </c>
      <c r="JP160" s="285">
        <f t="shared" si="150"/>
        <v>0</v>
      </c>
      <c r="JQ160" s="1"/>
      <c r="JR160" s="1"/>
      <c r="JS160" s="177">
        <v>160</v>
      </c>
      <c r="JT160" s="591"/>
      <c r="JU160" s="178"/>
      <c r="JV160" s="177">
        <v>160</v>
      </c>
      <c r="JW160" s="591"/>
      <c r="JX160" s="178"/>
      <c r="JY160" s="177">
        <v>160</v>
      </c>
      <c r="JZ160" s="591"/>
      <c r="KA160" s="178"/>
      <c r="KB160" s="177">
        <v>160</v>
      </c>
      <c r="KC160" s="591"/>
      <c r="KD160" s="178"/>
      <c r="KE160" s="177">
        <v>160</v>
      </c>
      <c r="KF160" s="591"/>
      <c r="KG160" s="178"/>
      <c r="KH160" s="177">
        <v>160</v>
      </c>
      <c r="KI160" s="591"/>
      <c r="KJ160" s="178"/>
      <c r="KK160" s="177">
        <v>160</v>
      </c>
      <c r="KL160" s="591"/>
      <c r="KM160" s="178"/>
      <c r="KN160" s="177">
        <v>160</v>
      </c>
      <c r="KO160" s="591"/>
      <c r="KP160" s="178"/>
      <c r="KQ160" s="282">
        <f t="shared" si="168"/>
        <v>0</v>
      </c>
      <c r="KR160" s="283">
        <f t="shared" si="169"/>
        <v>0</v>
      </c>
      <c r="KS160" s="284">
        <f t="shared" si="151"/>
        <v>0</v>
      </c>
      <c r="KT160" s="285">
        <f t="shared" si="152"/>
        <v>0</v>
      </c>
      <c r="KU160" s="1"/>
      <c r="KV160" s="1"/>
      <c r="KW160" s="589" t="s">
        <v>300</v>
      </c>
      <c r="KX160" s="595">
        <v>160</v>
      </c>
      <c r="KY160" s="591"/>
      <c r="KZ160" s="178"/>
      <c r="LA160" s="282">
        <f t="shared" si="170"/>
        <v>0</v>
      </c>
      <c r="LB160" s="285">
        <f t="shared" si="171"/>
        <v>0</v>
      </c>
      <c r="LC160" s="284">
        <f t="shared" si="172"/>
        <v>0</v>
      </c>
      <c r="LD160" s="285">
        <f t="shared" si="173"/>
        <v>0</v>
      </c>
      <c r="LE160" s="592"/>
      <c r="LF160" s="1"/>
      <c r="LG160" s="1"/>
      <c r="LH160" s="278">
        <f t="shared" si="174"/>
        <v>0</v>
      </c>
      <c r="LI160" s="279">
        <f t="shared" si="175"/>
        <v>0</v>
      </c>
      <c r="LJ160" s="284">
        <f t="shared" si="176"/>
        <v>0</v>
      </c>
      <c r="LK160" s="285">
        <f t="shared" si="177"/>
        <v>0</v>
      </c>
      <c r="LL160" s="280">
        <f t="shared" si="178"/>
        <v>0</v>
      </c>
      <c r="LM160" s="281">
        <f t="shared" si="179"/>
        <v>0</v>
      </c>
      <c r="LN160" s="284">
        <f t="shared" si="180"/>
        <v>0</v>
      </c>
      <c r="LO160" s="283">
        <f t="shared" si="181"/>
        <v>0</v>
      </c>
      <c r="LP160" s="420">
        <f t="shared" si="182"/>
        <v>0</v>
      </c>
      <c r="LQ160" s="382">
        <f t="shared" si="183"/>
        <v>0</v>
      </c>
      <c r="LR160" s="423" t="s">
        <v>343</v>
      </c>
      <c r="LS160" s="387" t="s">
        <v>343</v>
      </c>
      <c r="LT160" s="420">
        <f t="shared" si="184"/>
        <v>0</v>
      </c>
      <c r="LU160" s="382">
        <f t="shared" si="185"/>
        <v>0</v>
      </c>
      <c r="LX160" s="1"/>
    </row>
    <row r="161" spans="2:336" s="26" customFormat="1" ht="16.5" customHeight="1" x14ac:dyDescent="0.25">
      <c r="B161" s="121" t="s">
        <v>361</v>
      </c>
      <c r="C161" s="1064"/>
      <c r="D161" s="1065"/>
      <c r="E161" s="327"/>
      <c r="F161" s="328"/>
      <c r="G161" s="329"/>
      <c r="H161" s="125"/>
      <c r="I161" s="115">
        <f>INT(ROUND(F161,2)*(IF(RIGHT(G161,1)="*",data!$J$3*H161+(IF(H161&gt;0, data!$K$3,0)),(IF(G161&gt;0,data!$J$3*RIGHT(G161,5)+data!$K$3,0)))))</f>
        <v>0</v>
      </c>
      <c r="J161" s="115">
        <f t="shared" si="132"/>
        <v>0</v>
      </c>
      <c r="K161" s="323"/>
      <c r="L161" s="322"/>
      <c r="M161" s="115">
        <f>INT(ROUND(F161,2)*(IF(J161&gt;0,(IF(K161="ano",data!$J$6,0)),0)))</f>
        <v>0</v>
      </c>
      <c r="N161" s="117">
        <f t="shared" si="129"/>
        <v>0</v>
      </c>
      <c r="O161" s="126">
        <f t="shared" si="130"/>
        <v>0</v>
      </c>
      <c r="Q161" s="119" t="str">
        <f t="shared" si="127"/>
        <v/>
      </c>
      <c r="R161" s="120" t="s">
        <v>343</v>
      </c>
      <c r="S161" s="391" t="str">
        <f t="shared" si="128"/>
        <v/>
      </c>
      <c r="T161" s="26">
        <f t="shared" si="131"/>
        <v>0</v>
      </c>
      <c r="U161" s="26">
        <f t="shared" si="133"/>
        <v>0</v>
      </c>
      <c r="V161" s="26">
        <f>IF(OR(G161=data!$I$18,G161=data!$I$19,G161=data!$I$20,G161=data!$I$21,G161=data!$I$22,G161=data!$I$23,G161=data!$I$24,G161=data!$I$25,G161=data!$I$26,G161=data!$I$27,G161=data!$I$28,G161=data!$I$29,G161=data!$I$30,G161=data!$I$31,G161=data!$I$32,G161=data!$I$33,G161=data!$I$34,G161=data!$I$35,G161=data!$I$36,G161=data!$I$37,G161=data!$I$38,G161=data!$I$39,G161=data!$I$40,G161=data!$I$41,G161=data!$I$42,G161=data!$I$43,G161=data!$I$44),1,0)</f>
        <v>0</v>
      </c>
      <c r="X161" s="179" t="s">
        <v>300</v>
      </c>
      <c r="Y161" s="10"/>
      <c r="Z161" s="10"/>
      <c r="AA161" s="171">
        <v>160</v>
      </c>
      <c r="AB161" s="336"/>
      <c r="AC161" s="227"/>
      <c r="AD161" s="171">
        <v>160</v>
      </c>
      <c r="AE161" s="336"/>
      <c r="AF161" s="227"/>
      <c r="AG161" s="171">
        <v>160</v>
      </c>
      <c r="AH161" s="336"/>
      <c r="AI161" s="227"/>
      <c r="AJ161" s="171">
        <v>160</v>
      </c>
      <c r="AK161" s="336"/>
      <c r="AL161" s="227"/>
      <c r="AM161" s="171">
        <v>160</v>
      </c>
      <c r="AN161" s="336"/>
      <c r="AO161" s="227"/>
      <c r="AP161" s="171">
        <v>160</v>
      </c>
      <c r="AQ161" s="336"/>
      <c r="AR161" s="227"/>
      <c r="AS161" s="171">
        <v>160</v>
      </c>
      <c r="AT161" s="336"/>
      <c r="AU161" s="227"/>
      <c r="AV161" s="171">
        <v>160</v>
      </c>
      <c r="AW161" s="336"/>
      <c r="AX161" s="227"/>
      <c r="AY161" s="171">
        <v>160</v>
      </c>
      <c r="AZ161" s="336"/>
      <c r="BA161" s="227"/>
      <c r="BB161" s="171">
        <v>160</v>
      </c>
      <c r="BC161" s="336"/>
      <c r="BD161" s="227"/>
      <c r="BE161" s="171">
        <v>160</v>
      </c>
      <c r="BF161" s="336"/>
      <c r="BG161" s="227"/>
      <c r="BH161" s="171">
        <v>160</v>
      </c>
      <c r="BI161" s="336"/>
      <c r="BJ161" s="227"/>
      <c r="BK161" s="374">
        <f t="shared" si="134"/>
        <v>0</v>
      </c>
      <c r="BL161" s="285">
        <f t="shared" si="153"/>
        <v>0</v>
      </c>
      <c r="BM161" s="284">
        <f t="shared" si="135"/>
        <v>0</v>
      </c>
      <c r="BN161" s="285">
        <f t="shared" si="136"/>
        <v>0</v>
      </c>
      <c r="BO161" s="1"/>
      <c r="BP161" s="1"/>
      <c r="BQ161" s="167">
        <v>160</v>
      </c>
      <c r="BR161" s="335"/>
      <c r="BS161" s="180"/>
      <c r="BT161" s="167">
        <v>160</v>
      </c>
      <c r="BU161" s="335"/>
      <c r="BV161" s="180"/>
      <c r="BW161" s="167">
        <v>160</v>
      </c>
      <c r="BX161" s="335"/>
      <c r="BY161" s="180"/>
      <c r="BZ161" s="167">
        <v>160</v>
      </c>
      <c r="CA161" s="335"/>
      <c r="CB161" s="180"/>
      <c r="CC161" s="167">
        <v>160</v>
      </c>
      <c r="CD161" s="335"/>
      <c r="CE161" s="180"/>
      <c r="CF161" s="167">
        <v>160</v>
      </c>
      <c r="CG161" s="335"/>
      <c r="CH161" s="180"/>
      <c r="CI161" s="167">
        <v>160</v>
      </c>
      <c r="CJ161" s="335"/>
      <c r="CK161" s="180"/>
      <c r="CL161" s="167">
        <v>160</v>
      </c>
      <c r="CM161" s="335"/>
      <c r="CN161" s="180"/>
      <c r="CO161" s="282">
        <f t="shared" si="154"/>
        <v>0</v>
      </c>
      <c r="CP161" s="283">
        <f t="shared" si="155"/>
        <v>0</v>
      </c>
      <c r="CQ161" s="284">
        <f t="shared" si="137"/>
        <v>0</v>
      </c>
      <c r="CR161" s="285">
        <f t="shared" si="138"/>
        <v>0</v>
      </c>
      <c r="CS161" s="1"/>
      <c r="CT161" s="1"/>
      <c r="CU161" s="167">
        <v>160</v>
      </c>
      <c r="CV161" s="335"/>
      <c r="CW161" s="180"/>
      <c r="CX161" s="167">
        <v>160</v>
      </c>
      <c r="CY161" s="335"/>
      <c r="CZ161" s="180"/>
      <c r="DA161" s="167">
        <v>160</v>
      </c>
      <c r="DB161" s="335"/>
      <c r="DC161" s="180"/>
      <c r="DD161" s="167">
        <v>160</v>
      </c>
      <c r="DE161" s="335"/>
      <c r="DF161" s="180"/>
      <c r="DG161" s="167">
        <v>160</v>
      </c>
      <c r="DH161" s="335"/>
      <c r="DI161" s="180"/>
      <c r="DJ161" s="167">
        <v>160</v>
      </c>
      <c r="DK161" s="335"/>
      <c r="DL161" s="180"/>
      <c r="DM161" s="167">
        <v>160</v>
      </c>
      <c r="DN161" s="335"/>
      <c r="DO161" s="180"/>
      <c r="DP161" s="167">
        <v>160</v>
      </c>
      <c r="DQ161" s="335"/>
      <c r="DR161" s="180"/>
      <c r="DS161" s="282">
        <f t="shared" si="156"/>
        <v>0</v>
      </c>
      <c r="DT161" s="283">
        <f t="shared" si="157"/>
        <v>0</v>
      </c>
      <c r="DU161" s="284">
        <f t="shared" si="139"/>
        <v>0</v>
      </c>
      <c r="DV161" s="285">
        <f t="shared" si="140"/>
        <v>0</v>
      </c>
      <c r="DW161" s="1"/>
      <c r="DX161" s="1"/>
      <c r="DY161" s="167">
        <v>160</v>
      </c>
      <c r="DZ161" s="335"/>
      <c r="EA161" s="180"/>
      <c r="EB161" s="167">
        <v>160</v>
      </c>
      <c r="EC161" s="335"/>
      <c r="ED161" s="180"/>
      <c r="EE161" s="167">
        <v>160</v>
      </c>
      <c r="EF161" s="335"/>
      <c r="EG161" s="180"/>
      <c r="EH161" s="167">
        <v>160</v>
      </c>
      <c r="EI161" s="335"/>
      <c r="EJ161" s="180"/>
      <c r="EK161" s="167">
        <v>160</v>
      </c>
      <c r="EL161" s="335"/>
      <c r="EM161" s="180"/>
      <c r="EN161" s="167">
        <v>160</v>
      </c>
      <c r="EO161" s="335"/>
      <c r="EP161" s="180"/>
      <c r="EQ161" s="167">
        <v>160</v>
      </c>
      <c r="ER161" s="335"/>
      <c r="ES161" s="180"/>
      <c r="ET161" s="167">
        <v>160</v>
      </c>
      <c r="EU161" s="335"/>
      <c r="EV161" s="180"/>
      <c r="EW161" s="282">
        <f t="shared" si="158"/>
        <v>0</v>
      </c>
      <c r="EX161" s="283">
        <f t="shared" si="159"/>
        <v>0</v>
      </c>
      <c r="EY161" s="284">
        <f t="shared" si="141"/>
        <v>0</v>
      </c>
      <c r="EZ161" s="285">
        <f t="shared" si="142"/>
        <v>0</v>
      </c>
      <c r="FA161" s="1"/>
      <c r="FB161" s="1"/>
      <c r="FC161" s="167">
        <v>160</v>
      </c>
      <c r="FD161" s="335"/>
      <c r="FE161" s="180"/>
      <c r="FF161" s="167">
        <v>160</v>
      </c>
      <c r="FG161" s="335"/>
      <c r="FH161" s="180"/>
      <c r="FI161" s="167">
        <v>160</v>
      </c>
      <c r="FJ161" s="335"/>
      <c r="FK161" s="180"/>
      <c r="FL161" s="167">
        <v>160</v>
      </c>
      <c r="FM161" s="335"/>
      <c r="FN161" s="180"/>
      <c r="FO161" s="167">
        <v>160</v>
      </c>
      <c r="FP161" s="335"/>
      <c r="FQ161" s="180"/>
      <c r="FR161" s="167">
        <v>160</v>
      </c>
      <c r="FS161" s="335"/>
      <c r="FT161" s="180"/>
      <c r="FU161" s="167">
        <v>160</v>
      </c>
      <c r="FV161" s="335"/>
      <c r="FW161" s="180"/>
      <c r="FX161" s="167">
        <v>160</v>
      </c>
      <c r="FY161" s="335"/>
      <c r="FZ161" s="180"/>
      <c r="GA161" s="282">
        <f t="shared" si="160"/>
        <v>0</v>
      </c>
      <c r="GB161" s="283">
        <f t="shared" si="161"/>
        <v>0</v>
      </c>
      <c r="GC161" s="284">
        <f t="shared" si="143"/>
        <v>0</v>
      </c>
      <c r="GD161" s="285">
        <f t="shared" si="144"/>
        <v>0</v>
      </c>
      <c r="GE161" s="1"/>
      <c r="GF161" s="1"/>
      <c r="GG161" s="167">
        <v>160</v>
      </c>
      <c r="GH161" s="335"/>
      <c r="GI161" s="180"/>
      <c r="GJ161" s="167">
        <v>160</v>
      </c>
      <c r="GK161" s="335"/>
      <c r="GL161" s="180"/>
      <c r="GM161" s="167">
        <v>160</v>
      </c>
      <c r="GN161" s="335"/>
      <c r="GO161" s="180"/>
      <c r="GP161" s="167">
        <v>160</v>
      </c>
      <c r="GQ161" s="335"/>
      <c r="GR161" s="180"/>
      <c r="GS161" s="167">
        <v>160</v>
      </c>
      <c r="GT161" s="335"/>
      <c r="GU161" s="180"/>
      <c r="GV161" s="167">
        <v>160</v>
      </c>
      <c r="GW161" s="335"/>
      <c r="GX161" s="180"/>
      <c r="GY161" s="167">
        <v>160</v>
      </c>
      <c r="GZ161" s="335"/>
      <c r="HA161" s="180"/>
      <c r="HB161" s="167">
        <v>160</v>
      </c>
      <c r="HC161" s="335"/>
      <c r="HD161" s="180"/>
      <c r="HE161" s="282">
        <f t="shared" si="162"/>
        <v>0</v>
      </c>
      <c r="HF161" s="283">
        <f t="shared" si="163"/>
        <v>0</v>
      </c>
      <c r="HG161" s="284">
        <f t="shared" si="145"/>
        <v>0</v>
      </c>
      <c r="HH161" s="285">
        <f t="shared" si="146"/>
        <v>0</v>
      </c>
      <c r="HI161" s="1"/>
      <c r="HJ161" s="1"/>
      <c r="HK161" s="167">
        <v>160</v>
      </c>
      <c r="HL161" s="335"/>
      <c r="HM161" s="180"/>
      <c r="HN161" s="167">
        <v>160</v>
      </c>
      <c r="HO161" s="335"/>
      <c r="HP161" s="180"/>
      <c r="HQ161" s="167">
        <v>160</v>
      </c>
      <c r="HR161" s="335"/>
      <c r="HS161" s="180"/>
      <c r="HT161" s="167">
        <v>160</v>
      </c>
      <c r="HU161" s="335"/>
      <c r="HV161" s="180"/>
      <c r="HW161" s="167">
        <v>160</v>
      </c>
      <c r="HX161" s="335"/>
      <c r="HY161" s="180"/>
      <c r="HZ161" s="167">
        <v>160</v>
      </c>
      <c r="IA161" s="335"/>
      <c r="IB161" s="180"/>
      <c r="IC161" s="167">
        <v>160</v>
      </c>
      <c r="ID161" s="335"/>
      <c r="IE161" s="180"/>
      <c r="IF161" s="167">
        <v>160</v>
      </c>
      <c r="IG161" s="335"/>
      <c r="IH161" s="180"/>
      <c r="II161" s="282">
        <f t="shared" si="164"/>
        <v>0</v>
      </c>
      <c r="IJ161" s="283">
        <f t="shared" si="165"/>
        <v>0</v>
      </c>
      <c r="IK161" s="284">
        <f t="shared" si="147"/>
        <v>0</v>
      </c>
      <c r="IL161" s="285">
        <f t="shared" si="148"/>
        <v>0</v>
      </c>
      <c r="IM161" s="1"/>
      <c r="IN161" s="1"/>
      <c r="IO161" s="167">
        <v>160</v>
      </c>
      <c r="IP161" s="335"/>
      <c r="IQ161" s="180"/>
      <c r="IR161" s="167">
        <v>160</v>
      </c>
      <c r="IS161" s="335"/>
      <c r="IT161" s="180"/>
      <c r="IU161" s="167">
        <v>160</v>
      </c>
      <c r="IV161" s="335"/>
      <c r="IW161" s="180"/>
      <c r="IX161" s="167">
        <v>160</v>
      </c>
      <c r="IY161" s="335"/>
      <c r="IZ161" s="180"/>
      <c r="JA161" s="167">
        <v>160</v>
      </c>
      <c r="JB161" s="335"/>
      <c r="JC161" s="180"/>
      <c r="JD161" s="167">
        <v>160</v>
      </c>
      <c r="JE161" s="335"/>
      <c r="JF161" s="180"/>
      <c r="JG161" s="167">
        <v>160</v>
      </c>
      <c r="JH161" s="335"/>
      <c r="JI161" s="180"/>
      <c r="JJ161" s="167">
        <v>160</v>
      </c>
      <c r="JK161" s="335"/>
      <c r="JL161" s="180"/>
      <c r="JM161" s="282">
        <f t="shared" si="166"/>
        <v>0</v>
      </c>
      <c r="JN161" s="283">
        <f t="shared" si="167"/>
        <v>0</v>
      </c>
      <c r="JO161" s="284">
        <f t="shared" si="149"/>
        <v>0</v>
      </c>
      <c r="JP161" s="285">
        <f t="shared" si="150"/>
        <v>0</v>
      </c>
      <c r="JQ161" s="1"/>
      <c r="JR161" s="1"/>
      <c r="JS161" s="167">
        <v>160</v>
      </c>
      <c r="JT161" s="335"/>
      <c r="JU161" s="180"/>
      <c r="JV161" s="167">
        <v>160</v>
      </c>
      <c r="JW161" s="335"/>
      <c r="JX161" s="180"/>
      <c r="JY161" s="167">
        <v>160</v>
      </c>
      <c r="JZ161" s="335"/>
      <c r="KA161" s="180"/>
      <c r="KB161" s="167">
        <v>160</v>
      </c>
      <c r="KC161" s="335"/>
      <c r="KD161" s="180"/>
      <c r="KE161" s="167">
        <v>160</v>
      </c>
      <c r="KF161" s="335"/>
      <c r="KG161" s="180"/>
      <c r="KH161" s="167">
        <v>160</v>
      </c>
      <c r="KI161" s="335"/>
      <c r="KJ161" s="180"/>
      <c r="KK161" s="167">
        <v>160</v>
      </c>
      <c r="KL161" s="335"/>
      <c r="KM161" s="180"/>
      <c r="KN161" s="167">
        <v>160</v>
      </c>
      <c r="KO161" s="335"/>
      <c r="KP161" s="180"/>
      <c r="KQ161" s="282">
        <f t="shared" si="168"/>
        <v>0</v>
      </c>
      <c r="KR161" s="283">
        <f t="shared" si="169"/>
        <v>0</v>
      </c>
      <c r="KS161" s="284">
        <f t="shared" si="151"/>
        <v>0</v>
      </c>
      <c r="KT161" s="285">
        <f t="shared" si="152"/>
        <v>0</v>
      </c>
      <c r="KU161" s="1"/>
      <c r="KV161" s="1"/>
      <c r="KW161" s="287" t="s">
        <v>300</v>
      </c>
      <c r="KX161" s="365">
        <v>160</v>
      </c>
      <c r="KY161" s="335"/>
      <c r="KZ161" s="180"/>
      <c r="LA161" s="282">
        <f t="shared" si="170"/>
        <v>0</v>
      </c>
      <c r="LB161" s="285">
        <f t="shared" si="171"/>
        <v>0</v>
      </c>
      <c r="LC161" s="284">
        <f t="shared" si="172"/>
        <v>0</v>
      </c>
      <c r="LD161" s="285">
        <f t="shared" si="173"/>
        <v>0</v>
      </c>
      <c r="LE161" s="297"/>
      <c r="LF161" s="1"/>
      <c r="LG161" s="1"/>
      <c r="LH161" s="278">
        <f t="shared" si="174"/>
        <v>0</v>
      </c>
      <c r="LI161" s="279">
        <f t="shared" si="175"/>
        <v>0</v>
      </c>
      <c r="LJ161" s="284">
        <f t="shared" si="176"/>
        <v>0</v>
      </c>
      <c r="LK161" s="285">
        <f t="shared" si="177"/>
        <v>0</v>
      </c>
      <c r="LL161" s="280">
        <f t="shared" si="178"/>
        <v>0</v>
      </c>
      <c r="LM161" s="281">
        <f t="shared" si="179"/>
        <v>0</v>
      </c>
      <c r="LN161" s="284">
        <f t="shared" si="180"/>
        <v>0</v>
      </c>
      <c r="LO161" s="283">
        <f t="shared" si="181"/>
        <v>0</v>
      </c>
      <c r="LP161" s="420">
        <f t="shared" si="182"/>
        <v>0</v>
      </c>
      <c r="LQ161" s="382">
        <f t="shared" si="183"/>
        <v>0</v>
      </c>
      <c r="LR161" s="423" t="s">
        <v>343</v>
      </c>
      <c r="LS161" s="387" t="s">
        <v>343</v>
      </c>
      <c r="LT161" s="420">
        <f t="shared" si="184"/>
        <v>0</v>
      </c>
      <c r="LU161" s="382">
        <f t="shared" si="185"/>
        <v>0</v>
      </c>
      <c r="LX161" s="1"/>
    </row>
    <row r="162" spans="2:336" s="26" customFormat="1" ht="15" hidden="1" customHeight="1" x14ac:dyDescent="0.25">
      <c r="B162" s="121"/>
      <c r="C162" s="1062"/>
      <c r="D162" s="1063"/>
      <c r="E162" s="610"/>
      <c r="F162" s="611"/>
      <c r="G162" s="612"/>
      <c r="H162" s="122"/>
      <c r="I162" s="115">
        <f>INT(ROUND(F162,2)*(IF(RIGHT(G162,1)="*",data!$J$3*H162+(IF(H162&gt;0, data!$K$3,0)),(IF(G162&gt;0,data!$J$3*RIGHT(G162,5)+data!$K$3,0)))))</f>
        <v>0</v>
      </c>
      <c r="J162" s="115">
        <f t="shared" si="132"/>
        <v>0</v>
      </c>
      <c r="K162" s="554"/>
      <c r="L162" s="553"/>
      <c r="M162" s="115">
        <f>INT(ROUND(F162,2)*(IF(J162&gt;0,(IF(K162="ano",data!$J$6,0)),0)))</f>
        <v>0</v>
      </c>
      <c r="N162" s="117">
        <f t="shared" si="129"/>
        <v>0</v>
      </c>
      <c r="O162" s="126">
        <f t="shared" si="130"/>
        <v>0</v>
      </c>
      <c r="Q162" s="119" t="str">
        <f t="shared" si="127"/>
        <v/>
      </c>
      <c r="R162" s="120" t="s">
        <v>343</v>
      </c>
      <c r="S162" s="391" t="str">
        <f t="shared" si="128"/>
        <v/>
      </c>
      <c r="T162" s="26">
        <f t="shared" si="131"/>
        <v>0</v>
      </c>
      <c r="U162" s="26">
        <f t="shared" si="133"/>
        <v>0</v>
      </c>
      <c r="V162" s="26">
        <f>IF(OR(G162=data!$I$18,G162=data!$I$19,G162=data!$I$20,G162=data!$I$21,G162=data!$I$22,G162=data!$I$23,G162=data!$I$24,G162=data!$I$25,G162=data!$I$26,G162=data!$I$27,G162=data!$I$28,G162=data!$I$29,G162=data!$I$30,G162=data!$I$31,G162=data!$I$32,G162=data!$I$33,G162=data!$I$34,G162=data!$I$35,G162=data!$I$36,G162=data!$I$37,G162=data!$I$38,G162=data!$I$39,G162=data!$I$40,G162=data!$I$41,G162=data!$I$42,G162=data!$I$43,G162=data!$I$44),1,0)</f>
        <v>0</v>
      </c>
      <c r="X162" s="176" t="s">
        <v>300</v>
      </c>
      <c r="Y162" s="10"/>
      <c r="Z162" s="10"/>
      <c r="AA162" s="578">
        <v>160</v>
      </c>
      <c r="AB162" s="579"/>
      <c r="AC162" s="580"/>
      <c r="AD162" s="578">
        <v>160</v>
      </c>
      <c r="AE162" s="579"/>
      <c r="AF162" s="580"/>
      <c r="AG162" s="578">
        <v>160</v>
      </c>
      <c r="AH162" s="579"/>
      <c r="AI162" s="580"/>
      <c r="AJ162" s="578">
        <v>160</v>
      </c>
      <c r="AK162" s="579"/>
      <c r="AL162" s="580"/>
      <c r="AM162" s="578">
        <v>160</v>
      </c>
      <c r="AN162" s="579"/>
      <c r="AO162" s="580"/>
      <c r="AP162" s="578">
        <v>160</v>
      </c>
      <c r="AQ162" s="579"/>
      <c r="AR162" s="580"/>
      <c r="AS162" s="578">
        <v>160</v>
      </c>
      <c r="AT162" s="579"/>
      <c r="AU162" s="580"/>
      <c r="AV162" s="578">
        <v>160</v>
      </c>
      <c r="AW162" s="579"/>
      <c r="AX162" s="580"/>
      <c r="AY162" s="578">
        <v>160</v>
      </c>
      <c r="AZ162" s="579"/>
      <c r="BA162" s="580"/>
      <c r="BB162" s="578">
        <v>160</v>
      </c>
      <c r="BC162" s="579"/>
      <c r="BD162" s="580"/>
      <c r="BE162" s="578">
        <v>160</v>
      </c>
      <c r="BF162" s="579"/>
      <c r="BG162" s="580"/>
      <c r="BH162" s="578">
        <v>160</v>
      </c>
      <c r="BI162" s="579"/>
      <c r="BJ162" s="580"/>
      <c r="BK162" s="374">
        <f t="shared" si="134"/>
        <v>0</v>
      </c>
      <c r="BL162" s="285">
        <f t="shared" si="153"/>
        <v>0</v>
      </c>
      <c r="BM162" s="284">
        <f t="shared" si="135"/>
        <v>0</v>
      </c>
      <c r="BN162" s="285">
        <f t="shared" si="136"/>
        <v>0</v>
      </c>
      <c r="BO162" s="1"/>
      <c r="BP162" s="1"/>
      <c r="BQ162" s="177">
        <v>160</v>
      </c>
      <c r="BR162" s="591"/>
      <c r="BS162" s="178"/>
      <c r="BT162" s="177">
        <v>160</v>
      </c>
      <c r="BU162" s="591"/>
      <c r="BV162" s="178"/>
      <c r="BW162" s="177">
        <v>160</v>
      </c>
      <c r="BX162" s="591"/>
      <c r="BY162" s="178"/>
      <c r="BZ162" s="177">
        <v>160</v>
      </c>
      <c r="CA162" s="591"/>
      <c r="CB162" s="178"/>
      <c r="CC162" s="177">
        <v>160</v>
      </c>
      <c r="CD162" s="591"/>
      <c r="CE162" s="178"/>
      <c r="CF162" s="177">
        <v>160</v>
      </c>
      <c r="CG162" s="591"/>
      <c r="CH162" s="178"/>
      <c r="CI162" s="177">
        <v>160</v>
      </c>
      <c r="CJ162" s="591"/>
      <c r="CK162" s="178"/>
      <c r="CL162" s="177">
        <v>160</v>
      </c>
      <c r="CM162" s="591"/>
      <c r="CN162" s="178"/>
      <c r="CO162" s="282">
        <f t="shared" si="154"/>
        <v>0</v>
      </c>
      <c r="CP162" s="283">
        <f t="shared" si="155"/>
        <v>0</v>
      </c>
      <c r="CQ162" s="284">
        <f t="shared" si="137"/>
        <v>0</v>
      </c>
      <c r="CR162" s="285">
        <f t="shared" si="138"/>
        <v>0</v>
      </c>
      <c r="CS162" s="1"/>
      <c r="CT162" s="1"/>
      <c r="CU162" s="177">
        <v>160</v>
      </c>
      <c r="CV162" s="591"/>
      <c r="CW162" s="178"/>
      <c r="CX162" s="177">
        <v>160</v>
      </c>
      <c r="CY162" s="591"/>
      <c r="CZ162" s="178"/>
      <c r="DA162" s="177">
        <v>160</v>
      </c>
      <c r="DB162" s="591"/>
      <c r="DC162" s="178"/>
      <c r="DD162" s="177">
        <v>160</v>
      </c>
      <c r="DE162" s="591"/>
      <c r="DF162" s="178"/>
      <c r="DG162" s="177">
        <v>160</v>
      </c>
      <c r="DH162" s="591"/>
      <c r="DI162" s="178"/>
      <c r="DJ162" s="177">
        <v>160</v>
      </c>
      <c r="DK162" s="591"/>
      <c r="DL162" s="178"/>
      <c r="DM162" s="177">
        <v>160</v>
      </c>
      <c r="DN162" s="591"/>
      <c r="DO162" s="178"/>
      <c r="DP162" s="177">
        <v>160</v>
      </c>
      <c r="DQ162" s="591"/>
      <c r="DR162" s="178"/>
      <c r="DS162" s="282">
        <f t="shared" si="156"/>
        <v>0</v>
      </c>
      <c r="DT162" s="283">
        <f t="shared" si="157"/>
        <v>0</v>
      </c>
      <c r="DU162" s="284">
        <f t="shared" si="139"/>
        <v>0</v>
      </c>
      <c r="DV162" s="285">
        <f t="shared" si="140"/>
        <v>0</v>
      </c>
      <c r="DW162" s="1"/>
      <c r="DX162" s="1"/>
      <c r="DY162" s="177">
        <v>160</v>
      </c>
      <c r="DZ162" s="591"/>
      <c r="EA162" s="178"/>
      <c r="EB162" s="177">
        <v>160</v>
      </c>
      <c r="EC162" s="591"/>
      <c r="ED162" s="178"/>
      <c r="EE162" s="177">
        <v>160</v>
      </c>
      <c r="EF162" s="591"/>
      <c r="EG162" s="178"/>
      <c r="EH162" s="177">
        <v>160</v>
      </c>
      <c r="EI162" s="591"/>
      <c r="EJ162" s="178"/>
      <c r="EK162" s="177">
        <v>160</v>
      </c>
      <c r="EL162" s="591"/>
      <c r="EM162" s="178"/>
      <c r="EN162" s="177">
        <v>160</v>
      </c>
      <c r="EO162" s="591"/>
      <c r="EP162" s="178"/>
      <c r="EQ162" s="177">
        <v>160</v>
      </c>
      <c r="ER162" s="591"/>
      <c r="ES162" s="178"/>
      <c r="ET162" s="177">
        <v>160</v>
      </c>
      <c r="EU162" s="591"/>
      <c r="EV162" s="178"/>
      <c r="EW162" s="282">
        <f t="shared" si="158"/>
        <v>0</v>
      </c>
      <c r="EX162" s="283">
        <f t="shared" si="159"/>
        <v>0</v>
      </c>
      <c r="EY162" s="284">
        <f t="shared" si="141"/>
        <v>0</v>
      </c>
      <c r="EZ162" s="285">
        <f t="shared" si="142"/>
        <v>0</v>
      </c>
      <c r="FA162" s="1"/>
      <c r="FB162" s="1"/>
      <c r="FC162" s="177">
        <v>160</v>
      </c>
      <c r="FD162" s="591"/>
      <c r="FE162" s="178"/>
      <c r="FF162" s="177">
        <v>160</v>
      </c>
      <c r="FG162" s="591"/>
      <c r="FH162" s="178"/>
      <c r="FI162" s="177">
        <v>160</v>
      </c>
      <c r="FJ162" s="591"/>
      <c r="FK162" s="178"/>
      <c r="FL162" s="177">
        <v>160</v>
      </c>
      <c r="FM162" s="591"/>
      <c r="FN162" s="178"/>
      <c r="FO162" s="177">
        <v>160</v>
      </c>
      <c r="FP162" s="591"/>
      <c r="FQ162" s="178"/>
      <c r="FR162" s="177">
        <v>160</v>
      </c>
      <c r="FS162" s="591"/>
      <c r="FT162" s="178"/>
      <c r="FU162" s="177">
        <v>160</v>
      </c>
      <c r="FV162" s="591"/>
      <c r="FW162" s="178"/>
      <c r="FX162" s="177">
        <v>160</v>
      </c>
      <c r="FY162" s="591"/>
      <c r="FZ162" s="178"/>
      <c r="GA162" s="282">
        <f t="shared" si="160"/>
        <v>0</v>
      </c>
      <c r="GB162" s="283">
        <f t="shared" si="161"/>
        <v>0</v>
      </c>
      <c r="GC162" s="284">
        <f t="shared" si="143"/>
        <v>0</v>
      </c>
      <c r="GD162" s="285">
        <f t="shared" si="144"/>
        <v>0</v>
      </c>
      <c r="GE162" s="1"/>
      <c r="GF162" s="1"/>
      <c r="GG162" s="177">
        <v>160</v>
      </c>
      <c r="GH162" s="591"/>
      <c r="GI162" s="178"/>
      <c r="GJ162" s="177">
        <v>160</v>
      </c>
      <c r="GK162" s="591"/>
      <c r="GL162" s="178"/>
      <c r="GM162" s="177">
        <v>160</v>
      </c>
      <c r="GN162" s="591"/>
      <c r="GO162" s="178"/>
      <c r="GP162" s="177">
        <v>160</v>
      </c>
      <c r="GQ162" s="591"/>
      <c r="GR162" s="178"/>
      <c r="GS162" s="177">
        <v>160</v>
      </c>
      <c r="GT162" s="591"/>
      <c r="GU162" s="178"/>
      <c r="GV162" s="177">
        <v>160</v>
      </c>
      <c r="GW162" s="591"/>
      <c r="GX162" s="178"/>
      <c r="GY162" s="177">
        <v>160</v>
      </c>
      <c r="GZ162" s="591"/>
      <c r="HA162" s="178"/>
      <c r="HB162" s="177">
        <v>160</v>
      </c>
      <c r="HC162" s="591"/>
      <c r="HD162" s="178"/>
      <c r="HE162" s="282">
        <f t="shared" si="162"/>
        <v>0</v>
      </c>
      <c r="HF162" s="283">
        <f t="shared" si="163"/>
        <v>0</v>
      </c>
      <c r="HG162" s="284">
        <f t="shared" si="145"/>
        <v>0</v>
      </c>
      <c r="HH162" s="285">
        <f t="shared" si="146"/>
        <v>0</v>
      </c>
      <c r="HI162" s="1"/>
      <c r="HJ162" s="1"/>
      <c r="HK162" s="177">
        <v>160</v>
      </c>
      <c r="HL162" s="591"/>
      <c r="HM162" s="178"/>
      <c r="HN162" s="177">
        <v>160</v>
      </c>
      <c r="HO162" s="591"/>
      <c r="HP162" s="178"/>
      <c r="HQ162" s="177">
        <v>160</v>
      </c>
      <c r="HR162" s="591"/>
      <c r="HS162" s="178"/>
      <c r="HT162" s="177">
        <v>160</v>
      </c>
      <c r="HU162" s="591"/>
      <c r="HV162" s="178"/>
      <c r="HW162" s="177">
        <v>160</v>
      </c>
      <c r="HX162" s="591"/>
      <c r="HY162" s="178"/>
      <c r="HZ162" s="177">
        <v>160</v>
      </c>
      <c r="IA162" s="591"/>
      <c r="IB162" s="178"/>
      <c r="IC162" s="177">
        <v>160</v>
      </c>
      <c r="ID162" s="591"/>
      <c r="IE162" s="178"/>
      <c r="IF162" s="177">
        <v>160</v>
      </c>
      <c r="IG162" s="591"/>
      <c r="IH162" s="178"/>
      <c r="II162" s="282">
        <f t="shared" si="164"/>
        <v>0</v>
      </c>
      <c r="IJ162" s="283">
        <f t="shared" si="165"/>
        <v>0</v>
      </c>
      <c r="IK162" s="284">
        <f t="shared" si="147"/>
        <v>0</v>
      </c>
      <c r="IL162" s="285">
        <f t="shared" si="148"/>
        <v>0</v>
      </c>
      <c r="IM162" s="1"/>
      <c r="IN162" s="1"/>
      <c r="IO162" s="177">
        <v>160</v>
      </c>
      <c r="IP162" s="591"/>
      <c r="IQ162" s="178"/>
      <c r="IR162" s="177">
        <v>160</v>
      </c>
      <c r="IS162" s="591"/>
      <c r="IT162" s="178"/>
      <c r="IU162" s="177">
        <v>160</v>
      </c>
      <c r="IV162" s="591"/>
      <c r="IW162" s="178"/>
      <c r="IX162" s="177">
        <v>160</v>
      </c>
      <c r="IY162" s="591"/>
      <c r="IZ162" s="178"/>
      <c r="JA162" s="177">
        <v>160</v>
      </c>
      <c r="JB162" s="591"/>
      <c r="JC162" s="178"/>
      <c r="JD162" s="177">
        <v>160</v>
      </c>
      <c r="JE162" s="591"/>
      <c r="JF162" s="178"/>
      <c r="JG162" s="177">
        <v>160</v>
      </c>
      <c r="JH162" s="591"/>
      <c r="JI162" s="178"/>
      <c r="JJ162" s="177">
        <v>160</v>
      </c>
      <c r="JK162" s="591"/>
      <c r="JL162" s="178"/>
      <c r="JM162" s="282">
        <f t="shared" si="166"/>
        <v>0</v>
      </c>
      <c r="JN162" s="283">
        <f t="shared" si="167"/>
        <v>0</v>
      </c>
      <c r="JO162" s="284">
        <f t="shared" si="149"/>
        <v>0</v>
      </c>
      <c r="JP162" s="285">
        <f t="shared" si="150"/>
        <v>0</v>
      </c>
      <c r="JQ162" s="1"/>
      <c r="JR162" s="1"/>
      <c r="JS162" s="177">
        <v>160</v>
      </c>
      <c r="JT162" s="591"/>
      <c r="JU162" s="178"/>
      <c r="JV162" s="177">
        <v>160</v>
      </c>
      <c r="JW162" s="591"/>
      <c r="JX162" s="178"/>
      <c r="JY162" s="177">
        <v>160</v>
      </c>
      <c r="JZ162" s="591"/>
      <c r="KA162" s="178"/>
      <c r="KB162" s="177">
        <v>160</v>
      </c>
      <c r="KC162" s="591"/>
      <c r="KD162" s="178"/>
      <c r="KE162" s="177">
        <v>160</v>
      </c>
      <c r="KF162" s="591"/>
      <c r="KG162" s="178"/>
      <c r="KH162" s="177">
        <v>160</v>
      </c>
      <c r="KI162" s="591"/>
      <c r="KJ162" s="178"/>
      <c r="KK162" s="177">
        <v>160</v>
      </c>
      <c r="KL162" s="591"/>
      <c r="KM162" s="178"/>
      <c r="KN162" s="177">
        <v>160</v>
      </c>
      <c r="KO162" s="591"/>
      <c r="KP162" s="178"/>
      <c r="KQ162" s="282">
        <f t="shared" si="168"/>
        <v>0</v>
      </c>
      <c r="KR162" s="283">
        <f t="shared" si="169"/>
        <v>0</v>
      </c>
      <c r="KS162" s="284">
        <f t="shared" si="151"/>
        <v>0</v>
      </c>
      <c r="KT162" s="285">
        <f t="shared" si="152"/>
        <v>0</v>
      </c>
      <c r="KU162" s="1"/>
      <c r="KV162" s="1"/>
      <c r="KW162" s="589" t="s">
        <v>300</v>
      </c>
      <c r="KX162" s="595">
        <v>160</v>
      </c>
      <c r="KY162" s="591"/>
      <c r="KZ162" s="178"/>
      <c r="LA162" s="282">
        <f t="shared" si="170"/>
        <v>0</v>
      </c>
      <c r="LB162" s="285">
        <f t="shared" si="171"/>
        <v>0</v>
      </c>
      <c r="LC162" s="284">
        <f t="shared" si="172"/>
        <v>0</v>
      </c>
      <c r="LD162" s="285">
        <f t="shared" si="173"/>
        <v>0</v>
      </c>
      <c r="LE162" s="592"/>
      <c r="LF162" s="1"/>
      <c r="LG162" s="1"/>
      <c r="LH162" s="278">
        <f t="shared" si="174"/>
        <v>0</v>
      </c>
      <c r="LI162" s="279">
        <f t="shared" si="175"/>
        <v>0</v>
      </c>
      <c r="LJ162" s="284">
        <f t="shared" si="176"/>
        <v>0</v>
      </c>
      <c r="LK162" s="285">
        <f t="shared" si="177"/>
        <v>0</v>
      </c>
      <c r="LL162" s="280">
        <f t="shared" si="178"/>
        <v>0</v>
      </c>
      <c r="LM162" s="281">
        <f t="shared" si="179"/>
        <v>0</v>
      </c>
      <c r="LN162" s="284">
        <f t="shared" si="180"/>
        <v>0</v>
      </c>
      <c r="LO162" s="283">
        <f t="shared" si="181"/>
        <v>0</v>
      </c>
      <c r="LP162" s="420">
        <f t="shared" si="182"/>
        <v>0</v>
      </c>
      <c r="LQ162" s="382">
        <f t="shared" si="183"/>
        <v>0</v>
      </c>
      <c r="LR162" s="423" t="s">
        <v>343</v>
      </c>
      <c r="LS162" s="387" t="s">
        <v>343</v>
      </c>
      <c r="LT162" s="420">
        <f t="shared" si="184"/>
        <v>0</v>
      </c>
      <c r="LU162" s="382">
        <f t="shared" si="185"/>
        <v>0</v>
      </c>
      <c r="LX162" s="1"/>
    </row>
    <row r="163" spans="2:336" s="26" customFormat="1" ht="16.5" customHeight="1" x14ac:dyDescent="0.25">
      <c r="B163" s="121" t="s">
        <v>362</v>
      </c>
      <c r="C163" s="1064"/>
      <c r="D163" s="1065"/>
      <c r="E163" s="327"/>
      <c r="F163" s="328"/>
      <c r="G163" s="329"/>
      <c r="H163" s="125"/>
      <c r="I163" s="115">
        <f>INT(ROUND(F163,2)*(IF(RIGHT(G163,1)="*",data!$J$3*H163+(IF(H163&gt;0, data!$K$3,0)),(IF(G163&gt;0,data!$J$3*RIGHT(G163,5)+data!$K$3,0)))))</f>
        <v>0</v>
      </c>
      <c r="J163" s="115">
        <f t="shared" si="132"/>
        <v>0</v>
      </c>
      <c r="K163" s="323"/>
      <c r="L163" s="322"/>
      <c r="M163" s="115">
        <f>INT(ROUND(F163,2)*(IF(J163&gt;0,(IF(K163="ano",data!$J$6,0)),0)))</f>
        <v>0</v>
      </c>
      <c r="N163" s="117">
        <f t="shared" si="129"/>
        <v>0</v>
      </c>
      <c r="O163" s="126">
        <f t="shared" si="130"/>
        <v>0</v>
      </c>
      <c r="Q163" s="119" t="str">
        <f t="shared" si="127"/>
        <v/>
      </c>
      <c r="R163" s="120" t="s">
        <v>343</v>
      </c>
      <c r="S163" s="391" t="str">
        <f t="shared" si="128"/>
        <v/>
      </c>
      <c r="T163" s="26">
        <f t="shared" si="131"/>
        <v>0</v>
      </c>
      <c r="U163" s="26">
        <f t="shared" si="133"/>
        <v>0</v>
      </c>
      <c r="V163" s="26">
        <f>IF(OR(G163=data!$I$18,G163=data!$I$19,G163=data!$I$20,G163=data!$I$21,G163=data!$I$22,G163=data!$I$23,G163=data!$I$24,G163=data!$I$25,G163=data!$I$26,G163=data!$I$27,G163=data!$I$28,G163=data!$I$29,G163=data!$I$30,G163=data!$I$31,G163=data!$I$32,G163=data!$I$33,G163=data!$I$34,G163=data!$I$35,G163=data!$I$36,G163=data!$I$37,G163=data!$I$38,G163=data!$I$39,G163=data!$I$40,G163=data!$I$41,G163=data!$I$42,G163=data!$I$43,G163=data!$I$44),1,0)</f>
        <v>0</v>
      </c>
      <c r="X163" s="179" t="s">
        <v>300</v>
      </c>
      <c r="Y163" s="10"/>
      <c r="Z163" s="10"/>
      <c r="AA163" s="171">
        <v>160</v>
      </c>
      <c r="AB163" s="336"/>
      <c r="AC163" s="227"/>
      <c r="AD163" s="171">
        <v>160</v>
      </c>
      <c r="AE163" s="336"/>
      <c r="AF163" s="227"/>
      <c r="AG163" s="171">
        <v>160</v>
      </c>
      <c r="AH163" s="336"/>
      <c r="AI163" s="227"/>
      <c r="AJ163" s="171">
        <v>160</v>
      </c>
      <c r="AK163" s="336"/>
      <c r="AL163" s="227"/>
      <c r="AM163" s="171">
        <v>160</v>
      </c>
      <c r="AN163" s="336"/>
      <c r="AO163" s="227"/>
      <c r="AP163" s="171">
        <v>160</v>
      </c>
      <c r="AQ163" s="336"/>
      <c r="AR163" s="227"/>
      <c r="AS163" s="171">
        <v>160</v>
      </c>
      <c r="AT163" s="336"/>
      <c r="AU163" s="227"/>
      <c r="AV163" s="171">
        <v>160</v>
      </c>
      <c r="AW163" s="336"/>
      <c r="AX163" s="227"/>
      <c r="AY163" s="171">
        <v>160</v>
      </c>
      <c r="AZ163" s="336"/>
      <c r="BA163" s="227"/>
      <c r="BB163" s="171">
        <v>160</v>
      </c>
      <c r="BC163" s="336"/>
      <c r="BD163" s="227"/>
      <c r="BE163" s="171">
        <v>160</v>
      </c>
      <c r="BF163" s="336"/>
      <c r="BG163" s="227"/>
      <c r="BH163" s="171">
        <v>160</v>
      </c>
      <c r="BI163" s="336"/>
      <c r="BJ163" s="227"/>
      <c r="BK163" s="374">
        <f t="shared" si="134"/>
        <v>0</v>
      </c>
      <c r="BL163" s="285">
        <f t="shared" si="153"/>
        <v>0</v>
      </c>
      <c r="BM163" s="284">
        <f t="shared" si="135"/>
        <v>0</v>
      </c>
      <c r="BN163" s="285">
        <f t="shared" si="136"/>
        <v>0</v>
      </c>
      <c r="BO163" s="1"/>
      <c r="BP163" s="1"/>
      <c r="BQ163" s="167">
        <v>160</v>
      </c>
      <c r="BR163" s="335"/>
      <c r="BS163" s="180"/>
      <c r="BT163" s="167">
        <v>160</v>
      </c>
      <c r="BU163" s="335"/>
      <c r="BV163" s="180"/>
      <c r="BW163" s="167">
        <v>160</v>
      </c>
      <c r="BX163" s="335"/>
      <c r="BY163" s="180"/>
      <c r="BZ163" s="167">
        <v>160</v>
      </c>
      <c r="CA163" s="335"/>
      <c r="CB163" s="180"/>
      <c r="CC163" s="167">
        <v>160</v>
      </c>
      <c r="CD163" s="335"/>
      <c r="CE163" s="180"/>
      <c r="CF163" s="167">
        <v>160</v>
      </c>
      <c r="CG163" s="335"/>
      <c r="CH163" s="180"/>
      <c r="CI163" s="167">
        <v>160</v>
      </c>
      <c r="CJ163" s="335"/>
      <c r="CK163" s="180"/>
      <c r="CL163" s="167">
        <v>160</v>
      </c>
      <c r="CM163" s="335"/>
      <c r="CN163" s="180"/>
      <c r="CO163" s="282">
        <f t="shared" si="154"/>
        <v>0</v>
      </c>
      <c r="CP163" s="283">
        <f t="shared" si="155"/>
        <v>0</v>
      </c>
      <c r="CQ163" s="284">
        <f t="shared" si="137"/>
        <v>0</v>
      </c>
      <c r="CR163" s="285">
        <f t="shared" si="138"/>
        <v>0</v>
      </c>
      <c r="CS163" s="1"/>
      <c r="CT163" s="1"/>
      <c r="CU163" s="167">
        <v>160</v>
      </c>
      <c r="CV163" s="335"/>
      <c r="CW163" s="180"/>
      <c r="CX163" s="167">
        <v>160</v>
      </c>
      <c r="CY163" s="335"/>
      <c r="CZ163" s="180"/>
      <c r="DA163" s="167">
        <v>160</v>
      </c>
      <c r="DB163" s="335"/>
      <c r="DC163" s="180"/>
      <c r="DD163" s="167">
        <v>160</v>
      </c>
      <c r="DE163" s="335"/>
      <c r="DF163" s="180"/>
      <c r="DG163" s="167">
        <v>160</v>
      </c>
      <c r="DH163" s="335"/>
      <c r="DI163" s="180"/>
      <c r="DJ163" s="167">
        <v>160</v>
      </c>
      <c r="DK163" s="335"/>
      <c r="DL163" s="180"/>
      <c r="DM163" s="167">
        <v>160</v>
      </c>
      <c r="DN163" s="335"/>
      <c r="DO163" s="180"/>
      <c r="DP163" s="167">
        <v>160</v>
      </c>
      <c r="DQ163" s="335"/>
      <c r="DR163" s="180"/>
      <c r="DS163" s="282">
        <f t="shared" si="156"/>
        <v>0</v>
      </c>
      <c r="DT163" s="283">
        <f t="shared" si="157"/>
        <v>0</v>
      </c>
      <c r="DU163" s="284">
        <f t="shared" si="139"/>
        <v>0</v>
      </c>
      <c r="DV163" s="285">
        <f t="shared" si="140"/>
        <v>0</v>
      </c>
      <c r="DW163" s="1"/>
      <c r="DX163" s="1"/>
      <c r="DY163" s="167">
        <v>160</v>
      </c>
      <c r="DZ163" s="335"/>
      <c r="EA163" s="180"/>
      <c r="EB163" s="167">
        <v>160</v>
      </c>
      <c r="EC163" s="335"/>
      <c r="ED163" s="180"/>
      <c r="EE163" s="167">
        <v>160</v>
      </c>
      <c r="EF163" s="335"/>
      <c r="EG163" s="180"/>
      <c r="EH163" s="167">
        <v>160</v>
      </c>
      <c r="EI163" s="335"/>
      <c r="EJ163" s="180"/>
      <c r="EK163" s="167">
        <v>160</v>
      </c>
      <c r="EL163" s="335"/>
      <c r="EM163" s="180"/>
      <c r="EN163" s="167">
        <v>160</v>
      </c>
      <c r="EO163" s="335"/>
      <c r="EP163" s="180"/>
      <c r="EQ163" s="167">
        <v>160</v>
      </c>
      <c r="ER163" s="335"/>
      <c r="ES163" s="180"/>
      <c r="ET163" s="167">
        <v>160</v>
      </c>
      <c r="EU163" s="335"/>
      <c r="EV163" s="180"/>
      <c r="EW163" s="282">
        <f t="shared" si="158"/>
        <v>0</v>
      </c>
      <c r="EX163" s="283">
        <f t="shared" si="159"/>
        <v>0</v>
      </c>
      <c r="EY163" s="284">
        <f t="shared" si="141"/>
        <v>0</v>
      </c>
      <c r="EZ163" s="285">
        <f t="shared" si="142"/>
        <v>0</v>
      </c>
      <c r="FA163" s="1"/>
      <c r="FB163" s="1"/>
      <c r="FC163" s="167">
        <v>160</v>
      </c>
      <c r="FD163" s="335"/>
      <c r="FE163" s="180"/>
      <c r="FF163" s="167">
        <v>160</v>
      </c>
      <c r="FG163" s="335"/>
      <c r="FH163" s="180"/>
      <c r="FI163" s="167">
        <v>160</v>
      </c>
      <c r="FJ163" s="335"/>
      <c r="FK163" s="180"/>
      <c r="FL163" s="167">
        <v>160</v>
      </c>
      <c r="FM163" s="335"/>
      <c r="FN163" s="180"/>
      <c r="FO163" s="167">
        <v>160</v>
      </c>
      <c r="FP163" s="335"/>
      <c r="FQ163" s="180"/>
      <c r="FR163" s="167">
        <v>160</v>
      </c>
      <c r="FS163" s="335"/>
      <c r="FT163" s="180"/>
      <c r="FU163" s="167">
        <v>160</v>
      </c>
      <c r="FV163" s="335"/>
      <c r="FW163" s="180"/>
      <c r="FX163" s="167">
        <v>160</v>
      </c>
      <c r="FY163" s="335"/>
      <c r="FZ163" s="180"/>
      <c r="GA163" s="282">
        <f t="shared" si="160"/>
        <v>0</v>
      </c>
      <c r="GB163" s="283">
        <f t="shared" si="161"/>
        <v>0</v>
      </c>
      <c r="GC163" s="284">
        <f t="shared" si="143"/>
        <v>0</v>
      </c>
      <c r="GD163" s="285">
        <f t="shared" si="144"/>
        <v>0</v>
      </c>
      <c r="GE163" s="1"/>
      <c r="GF163" s="1"/>
      <c r="GG163" s="167">
        <v>160</v>
      </c>
      <c r="GH163" s="335"/>
      <c r="GI163" s="180"/>
      <c r="GJ163" s="167">
        <v>160</v>
      </c>
      <c r="GK163" s="335"/>
      <c r="GL163" s="180"/>
      <c r="GM163" s="167">
        <v>160</v>
      </c>
      <c r="GN163" s="335"/>
      <c r="GO163" s="180"/>
      <c r="GP163" s="167">
        <v>160</v>
      </c>
      <c r="GQ163" s="335"/>
      <c r="GR163" s="180"/>
      <c r="GS163" s="167">
        <v>160</v>
      </c>
      <c r="GT163" s="335"/>
      <c r="GU163" s="180"/>
      <c r="GV163" s="167">
        <v>160</v>
      </c>
      <c r="GW163" s="335"/>
      <c r="GX163" s="180"/>
      <c r="GY163" s="167">
        <v>160</v>
      </c>
      <c r="GZ163" s="335"/>
      <c r="HA163" s="180"/>
      <c r="HB163" s="167">
        <v>160</v>
      </c>
      <c r="HC163" s="335"/>
      <c r="HD163" s="180"/>
      <c r="HE163" s="282">
        <f t="shared" si="162"/>
        <v>0</v>
      </c>
      <c r="HF163" s="283">
        <f t="shared" si="163"/>
        <v>0</v>
      </c>
      <c r="HG163" s="284">
        <f t="shared" si="145"/>
        <v>0</v>
      </c>
      <c r="HH163" s="285">
        <f t="shared" si="146"/>
        <v>0</v>
      </c>
      <c r="HI163" s="1"/>
      <c r="HJ163" s="1"/>
      <c r="HK163" s="167">
        <v>160</v>
      </c>
      <c r="HL163" s="335"/>
      <c r="HM163" s="180"/>
      <c r="HN163" s="167">
        <v>160</v>
      </c>
      <c r="HO163" s="335"/>
      <c r="HP163" s="180"/>
      <c r="HQ163" s="167">
        <v>160</v>
      </c>
      <c r="HR163" s="335"/>
      <c r="HS163" s="180"/>
      <c r="HT163" s="167">
        <v>160</v>
      </c>
      <c r="HU163" s="335"/>
      <c r="HV163" s="180"/>
      <c r="HW163" s="167">
        <v>160</v>
      </c>
      <c r="HX163" s="335"/>
      <c r="HY163" s="180"/>
      <c r="HZ163" s="167">
        <v>160</v>
      </c>
      <c r="IA163" s="335"/>
      <c r="IB163" s="180"/>
      <c r="IC163" s="167">
        <v>160</v>
      </c>
      <c r="ID163" s="335"/>
      <c r="IE163" s="180"/>
      <c r="IF163" s="167">
        <v>160</v>
      </c>
      <c r="IG163" s="335"/>
      <c r="IH163" s="180"/>
      <c r="II163" s="282">
        <f t="shared" si="164"/>
        <v>0</v>
      </c>
      <c r="IJ163" s="283">
        <f t="shared" si="165"/>
        <v>0</v>
      </c>
      <c r="IK163" s="284">
        <f t="shared" si="147"/>
        <v>0</v>
      </c>
      <c r="IL163" s="285">
        <f t="shared" si="148"/>
        <v>0</v>
      </c>
      <c r="IM163" s="1"/>
      <c r="IN163" s="1"/>
      <c r="IO163" s="167">
        <v>160</v>
      </c>
      <c r="IP163" s="335"/>
      <c r="IQ163" s="180"/>
      <c r="IR163" s="167">
        <v>160</v>
      </c>
      <c r="IS163" s="335"/>
      <c r="IT163" s="180"/>
      <c r="IU163" s="167">
        <v>160</v>
      </c>
      <c r="IV163" s="335"/>
      <c r="IW163" s="180"/>
      <c r="IX163" s="167">
        <v>160</v>
      </c>
      <c r="IY163" s="335"/>
      <c r="IZ163" s="180"/>
      <c r="JA163" s="167">
        <v>160</v>
      </c>
      <c r="JB163" s="335"/>
      <c r="JC163" s="180"/>
      <c r="JD163" s="167">
        <v>160</v>
      </c>
      <c r="JE163" s="335"/>
      <c r="JF163" s="180"/>
      <c r="JG163" s="167">
        <v>160</v>
      </c>
      <c r="JH163" s="335"/>
      <c r="JI163" s="180"/>
      <c r="JJ163" s="167">
        <v>160</v>
      </c>
      <c r="JK163" s="335"/>
      <c r="JL163" s="180"/>
      <c r="JM163" s="282">
        <f t="shared" si="166"/>
        <v>0</v>
      </c>
      <c r="JN163" s="283">
        <f t="shared" si="167"/>
        <v>0</v>
      </c>
      <c r="JO163" s="284">
        <f t="shared" si="149"/>
        <v>0</v>
      </c>
      <c r="JP163" s="285">
        <f t="shared" si="150"/>
        <v>0</v>
      </c>
      <c r="JQ163" s="1"/>
      <c r="JR163" s="1"/>
      <c r="JS163" s="167">
        <v>160</v>
      </c>
      <c r="JT163" s="335"/>
      <c r="JU163" s="180"/>
      <c r="JV163" s="167">
        <v>160</v>
      </c>
      <c r="JW163" s="335"/>
      <c r="JX163" s="180"/>
      <c r="JY163" s="167">
        <v>160</v>
      </c>
      <c r="JZ163" s="335"/>
      <c r="KA163" s="180"/>
      <c r="KB163" s="167">
        <v>160</v>
      </c>
      <c r="KC163" s="335"/>
      <c r="KD163" s="180"/>
      <c r="KE163" s="167">
        <v>160</v>
      </c>
      <c r="KF163" s="335"/>
      <c r="KG163" s="180"/>
      <c r="KH163" s="167">
        <v>160</v>
      </c>
      <c r="KI163" s="335"/>
      <c r="KJ163" s="180"/>
      <c r="KK163" s="167">
        <v>160</v>
      </c>
      <c r="KL163" s="335"/>
      <c r="KM163" s="180"/>
      <c r="KN163" s="167">
        <v>160</v>
      </c>
      <c r="KO163" s="335"/>
      <c r="KP163" s="180"/>
      <c r="KQ163" s="282">
        <f t="shared" si="168"/>
        <v>0</v>
      </c>
      <c r="KR163" s="283">
        <f t="shared" si="169"/>
        <v>0</v>
      </c>
      <c r="KS163" s="284">
        <f t="shared" si="151"/>
        <v>0</v>
      </c>
      <c r="KT163" s="285">
        <f t="shared" si="152"/>
        <v>0</v>
      </c>
      <c r="KU163" s="1"/>
      <c r="KV163" s="1"/>
      <c r="KW163" s="287" t="s">
        <v>300</v>
      </c>
      <c r="KX163" s="365">
        <v>160</v>
      </c>
      <c r="KY163" s="335"/>
      <c r="KZ163" s="180"/>
      <c r="LA163" s="282">
        <f t="shared" si="170"/>
        <v>0</v>
      </c>
      <c r="LB163" s="285">
        <f t="shared" si="171"/>
        <v>0</v>
      </c>
      <c r="LC163" s="284">
        <f t="shared" si="172"/>
        <v>0</v>
      </c>
      <c r="LD163" s="285">
        <f t="shared" si="173"/>
        <v>0</v>
      </c>
      <c r="LE163" s="297"/>
      <c r="LF163" s="1"/>
      <c r="LG163" s="1"/>
      <c r="LH163" s="278">
        <f t="shared" si="174"/>
        <v>0</v>
      </c>
      <c r="LI163" s="279">
        <f t="shared" si="175"/>
        <v>0</v>
      </c>
      <c r="LJ163" s="284">
        <f t="shared" si="176"/>
        <v>0</v>
      </c>
      <c r="LK163" s="285">
        <f t="shared" si="177"/>
        <v>0</v>
      </c>
      <c r="LL163" s="280">
        <f t="shared" si="178"/>
        <v>0</v>
      </c>
      <c r="LM163" s="281">
        <f t="shared" si="179"/>
        <v>0</v>
      </c>
      <c r="LN163" s="284">
        <f t="shared" si="180"/>
        <v>0</v>
      </c>
      <c r="LO163" s="283">
        <f t="shared" si="181"/>
        <v>0</v>
      </c>
      <c r="LP163" s="420">
        <f t="shared" si="182"/>
        <v>0</v>
      </c>
      <c r="LQ163" s="382">
        <f t="shared" si="183"/>
        <v>0</v>
      </c>
      <c r="LR163" s="423" t="s">
        <v>343</v>
      </c>
      <c r="LS163" s="387" t="s">
        <v>343</v>
      </c>
      <c r="LT163" s="420">
        <f t="shared" si="184"/>
        <v>0</v>
      </c>
      <c r="LU163" s="382">
        <f t="shared" si="185"/>
        <v>0</v>
      </c>
      <c r="LX163" s="1"/>
    </row>
    <row r="164" spans="2:336" s="26" customFormat="1" ht="15" hidden="1" customHeight="1" x14ac:dyDescent="0.25">
      <c r="B164" s="121"/>
      <c r="C164" s="1062"/>
      <c r="D164" s="1063"/>
      <c r="E164" s="610"/>
      <c r="F164" s="611"/>
      <c r="G164" s="612"/>
      <c r="H164" s="122"/>
      <c r="I164" s="115">
        <f>INT(ROUND(F164,2)*(IF(RIGHT(G164,1)="*",data!$J$3*H164+(IF(H164&gt;0, data!$K$3,0)),(IF(G164&gt;0,data!$J$3*RIGHT(G164,5)+data!$K$3,0)))))</f>
        <v>0</v>
      </c>
      <c r="J164" s="115">
        <f t="shared" si="132"/>
        <v>0</v>
      </c>
      <c r="K164" s="554"/>
      <c r="L164" s="553"/>
      <c r="M164" s="115">
        <f>INT(ROUND(F164,2)*(IF(J164&gt;0,(IF(K164="ano",data!$J$6,0)),0)))</f>
        <v>0</v>
      </c>
      <c r="N164" s="117">
        <f t="shared" si="129"/>
        <v>0</v>
      </c>
      <c r="O164" s="126">
        <f t="shared" si="130"/>
        <v>0</v>
      </c>
      <c r="Q164" s="119" t="str">
        <f t="shared" si="127"/>
        <v/>
      </c>
      <c r="R164" s="120" t="s">
        <v>343</v>
      </c>
      <c r="S164" s="391" t="str">
        <f t="shared" si="128"/>
        <v/>
      </c>
      <c r="T164" s="26">
        <f t="shared" si="131"/>
        <v>0</v>
      </c>
      <c r="U164" s="26">
        <f t="shared" si="133"/>
        <v>0</v>
      </c>
      <c r="V164" s="26">
        <f>IF(OR(G164=data!$I$18,G164=data!$I$19,G164=data!$I$20,G164=data!$I$21,G164=data!$I$22,G164=data!$I$23,G164=data!$I$24,G164=data!$I$25,G164=data!$I$26,G164=data!$I$27,G164=data!$I$28,G164=data!$I$29,G164=data!$I$30,G164=data!$I$31,G164=data!$I$32,G164=data!$I$33,G164=data!$I$34,G164=data!$I$35,G164=data!$I$36,G164=data!$I$37,G164=data!$I$38,G164=data!$I$39,G164=data!$I$40,G164=data!$I$41,G164=data!$I$42,G164=data!$I$43,G164=data!$I$44),1,0)</f>
        <v>0</v>
      </c>
      <c r="X164" s="176" t="s">
        <v>300</v>
      </c>
      <c r="Y164" s="10"/>
      <c r="Z164" s="10"/>
      <c r="AA164" s="578">
        <v>160</v>
      </c>
      <c r="AB164" s="579"/>
      <c r="AC164" s="580"/>
      <c r="AD164" s="578">
        <v>160</v>
      </c>
      <c r="AE164" s="579"/>
      <c r="AF164" s="580"/>
      <c r="AG164" s="578">
        <v>160</v>
      </c>
      <c r="AH164" s="579"/>
      <c r="AI164" s="580"/>
      <c r="AJ164" s="578">
        <v>160</v>
      </c>
      <c r="AK164" s="579"/>
      <c r="AL164" s="580"/>
      <c r="AM164" s="578">
        <v>160</v>
      </c>
      <c r="AN164" s="579"/>
      <c r="AO164" s="580"/>
      <c r="AP164" s="578">
        <v>160</v>
      </c>
      <c r="AQ164" s="579"/>
      <c r="AR164" s="580"/>
      <c r="AS164" s="578">
        <v>160</v>
      </c>
      <c r="AT164" s="579"/>
      <c r="AU164" s="580"/>
      <c r="AV164" s="578">
        <v>160</v>
      </c>
      <c r="AW164" s="579"/>
      <c r="AX164" s="580"/>
      <c r="AY164" s="578">
        <v>160</v>
      </c>
      <c r="AZ164" s="579"/>
      <c r="BA164" s="580"/>
      <c r="BB164" s="578">
        <v>160</v>
      </c>
      <c r="BC164" s="579"/>
      <c r="BD164" s="580"/>
      <c r="BE164" s="578">
        <v>160</v>
      </c>
      <c r="BF164" s="579"/>
      <c r="BG164" s="580"/>
      <c r="BH164" s="578">
        <v>160</v>
      </c>
      <c r="BI164" s="579"/>
      <c r="BJ164" s="580"/>
      <c r="BK164" s="374">
        <f t="shared" si="134"/>
        <v>0</v>
      </c>
      <c r="BL164" s="285">
        <f t="shared" si="153"/>
        <v>0</v>
      </c>
      <c r="BM164" s="284">
        <f t="shared" si="135"/>
        <v>0</v>
      </c>
      <c r="BN164" s="285">
        <f t="shared" si="136"/>
        <v>0</v>
      </c>
      <c r="BO164" s="1"/>
      <c r="BP164" s="1"/>
      <c r="BQ164" s="177">
        <v>160</v>
      </c>
      <c r="BR164" s="591"/>
      <c r="BS164" s="178"/>
      <c r="BT164" s="177">
        <v>160</v>
      </c>
      <c r="BU164" s="591"/>
      <c r="BV164" s="178"/>
      <c r="BW164" s="177">
        <v>160</v>
      </c>
      <c r="BX164" s="591"/>
      <c r="BY164" s="178"/>
      <c r="BZ164" s="177">
        <v>160</v>
      </c>
      <c r="CA164" s="591"/>
      <c r="CB164" s="178"/>
      <c r="CC164" s="177">
        <v>160</v>
      </c>
      <c r="CD164" s="591"/>
      <c r="CE164" s="178"/>
      <c r="CF164" s="177">
        <v>160</v>
      </c>
      <c r="CG164" s="591"/>
      <c r="CH164" s="178"/>
      <c r="CI164" s="177">
        <v>160</v>
      </c>
      <c r="CJ164" s="591"/>
      <c r="CK164" s="178"/>
      <c r="CL164" s="177">
        <v>160</v>
      </c>
      <c r="CM164" s="591"/>
      <c r="CN164" s="178"/>
      <c r="CO164" s="282">
        <f t="shared" si="154"/>
        <v>0</v>
      </c>
      <c r="CP164" s="283">
        <f t="shared" si="155"/>
        <v>0</v>
      </c>
      <c r="CQ164" s="284">
        <f t="shared" si="137"/>
        <v>0</v>
      </c>
      <c r="CR164" s="285">
        <f t="shared" si="138"/>
        <v>0</v>
      </c>
      <c r="CS164" s="1"/>
      <c r="CT164" s="1"/>
      <c r="CU164" s="177">
        <v>160</v>
      </c>
      <c r="CV164" s="591"/>
      <c r="CW164" s="178"/>
      <c r="CX164" s="177">
        <v>160</v>
      </c>
      <c r="CY164" s="591"/>
      <c r="CZ164" s="178"/>
      <c r="DA164" s="177">
        <v>160</v>
      </c>
      <c r="DB164" s="591"/>
      <c r="DC164" s="178"/>
      <c r="DD164" s="177">
        <v>160</v>
      </c>
      <c r="DE164" s="591"/>
      <c r="DF164" s="178"/>
      <c r="DG164" s="177">
        <v>160</v>
      </c>
      <c r="DH164" s="591"/>
      <c r="DI164" s="178"/>
      <c r="DJ164" s="177">
        <v>160</v>
      </c>
      <c r="DK164" s="591"/>
      <c r="DL164" s="178"/>
      <c r="DM164" s="177">
        <v>160</v>
      </c>
      <c r="DN164" s="591"/>
      <c r="DO164" s="178"/>
      <c r="DP164" s="177">
        <v>160</v>
      </c>
      <c r="DQ164" s="591"/>
      <c r="DR164" s="178"/>
      <c r="DS164" s="282">
        <f t="shared" si="156"/>
        <v>0</v>
      </c>
      <c r="DT164" s="283">
        <f t="shared" si="157"/>
        <v>0</v>
      </c>
      <c r="DU164" s="284">
        <f t="shared" si="139"/>
        <v>0</v>
      </c>
      <c r="DV164" s="285">
        <f t="shared" si="140"/>
        <v>0</v>
      </c>
      <c r="DW164" s="1"/>
      <c r="DX164" s="1"/>
      <c r="DY164" s="177">
        <v>160</v>
      </c>
      <c r="DZ164" s="591"/>
      <c r="EA164" s="178"/>
      <c r="EB164" s="177">
        <v>160</v>
      </c>
      <c r="EC164" s="591"/>
      <c r="ED164" s="178"/>
      <c r="EE164" s="177">
        <v>160</v>
      </c>
      <c r="EF164" s="591"/>
      <c r="EG164" s="178"/>
      <c r="EH164" s="177">
        <v>160</v>
      </c>
      <c r="EI164" s="591"/>
      <c r="EJ164" s="178"/>
      <c r="EK164" s="177">
        <v>160</v>
      </c>
      <c r="EL164" s="591"/>
      <c r="EM164" s="178"/>
      <c r="EN164" s="177">
        <v>160</v>
      </c>
      <c r="EO164" s="591"/>
      <c r="EP164" s="178"/>
      <c r="EQ164" s="177">
        <v>160</v>
      </c>
      <c r="ER164" s="591"/>
      <c r="ES164" s="178"/>
      <c r="ET164" s="177">
        <v>160</v>
      </c>
      <c r="EU164" s="591"/>
      <c r="EV164" s="178"/>
      <c r="EW164" s="282">
        <f t="shared" si="158"/>
        <v>0</v>
      </c>
      <c r="EX164" s="283">
        <f t="shared" si="159"/>
        <v>0</v>
      </c>
      <c r="EY164" s="284">
        <f t="shared" si="141"/>
        <v>0</v>
      </c>
      <c r="EZ164" s="285">
        <f t="shared" si="142"/>
        <v>0</v>
      </c>
      <c r="FA164" s="1"/>
      <c r="FB164" s="1"/>
      <c r="FC164" s="177">
        <v>160</v>
      </c>
      <c r="FD164" s="591"/>
      <c r="FE164" s="178"/>
      <c r="FF164" s="177">
        <v>160</v>
      </c>
      <c r="FG164" s="591"/>
      <c r="FH164" s="178"/>
      <c r="FI164" s="177">
        <v>160</v>
      </c>
      <c r="FJ164" s="591"/>
      <c r="FK164" s="178"/>
      <c r="FL164" s="177">
        <v>160</v>
      </c>
      <c r="FM164" s="591"/>
      <c r="FN164" s="178"/>
      <c r="FO164" s="177">
        <v>160</v>
      </c>
      <c r="FP164" s="591"/>
      <c r="FQ164" s="178"/>
      <c r="FR164" s="177">
        <v>160</v>
      </c>
      <c r="FS164" s="591"/>
      <c r="FT164" s="178"/>
      <c r="FU164" s="177">
        <v>160</v>
      </c>
      <c r="FV164" s="591"/>
      <c r="FW164" s="178"/>
      <c r="FX164" s="177">
        <v>160</v>
      </c>
      <c r="FY164" s="591"/>
      <c r="FZ164" s="178"/>
      <c r="GA164" s="282">
        <f t="shared" si="160"/>
        <v>0</v>
      </c>
      <c r="GB164" s="283">
        <f t="shared" si="161"/>
        <v>0</v>
      </c>
      <c r="GC164" s="284">
        <f t="shared" si="143"/>
        <v>0</v>
      </c>
      <c r="GD164" s="285">
        <f t="shared" si="144"/>
        <v>0</v>
      </c>
      <c r="GE164" s="1"/>
      <c r="GF164" s="1"/>
      <c r="GG164" s="177">
        <v>160</v>
      </c>
      <c r="GH164" s="591"/>
      <c r="GI164" s="178"/>
      <c r="GJ164" s="177">
        <v>160</v>
      </c>
      <c r="GK164" s="591"/>
      <c r="GL164" s="178"/>
      <c r="GM164" s="177">
        <v>160</v>
      </c>
      <c r="GN164" s="591"/>
      <c r="GO164" s="178"/>
      <c r="GP164" s="177">
        <v>160</v>
      </c>
      <c r="GQ164" s="591"/>
      <c r="GR164" s="178"/>
      <c r="GS164" s="177">
        <v>160</v>
      </c>
      <c r="GT164" s="591"/>
      <c r="GU164" s="178"/>
      <c r="GV164" s="177">
        <v>160</v>
      </c>
      <c r="GW164" s="591"/>
      <c r="GX164" s="178"/>
      <c r="GY164" s="177">
        <v>160</v>
      </c>
      <c r="GZ164" s="591"/>
      <c r="HA164" s="178"/>
      <c r="HB164" s="177">
        <v>160</v>
      </c>
      <c r="HC164" s="591"/>
      <c r="HD164" s="178"/>
      <c r="HE164" s="282">
        <f t="shared" si="162"/>
        <v>0</v>
      </c>
      <c r="HF164" s="283">
        <f t="shared" si="163"/>
        <v>0</v>
      </c>
      <c r="HG164" s="284">
        <f t="shared" si="145"/>
        <v>0</v>
      </c>
      <c r="HH164" s="285">
        <f t="shared" si="146"/>
        <v>0</v>
      </c>
      <c r="HI164" s="1"/>
      <c r="HJ164" s="1"/>
      <c r="HK164" s="177">
        <v>160</v>
      </c>
      <c r="HL164" s="591"/>
      <c r="HM164" s="178"/>
      <c r="HN164" s="177">
        <v>160</v>
      </c>
      <c r="HO164" s="591"/>
      <c r="HP164" s="178"/>
      <c r="HQ164" s="177">
        <v>160</v>
      </c>
      <c r="HR164" s="591"/>
      <c r="HS164" s="178"/>
      <c r="HT164" s="177">
        <v>160</v>
      </c>
      <c r="HU164" s="591"/>
      <c r="HV164" s="178"/>
      <c r="HW164" s="177">
        <v>160</v>
      </c>
      <c r="HX164" s="591"/>
      <c r="HY164" s="178"/>
      <c r="HZ164" s="177">
        <v>160</v>
      </c>
      <c r="IA164" s="591"/>
      <c r="IB164" s="178"/>
      <c r="IC164" s="177">
        <v>160</v>
      </c>
      <c r="ID164" s="591"/>
      <c r="IE164" s="178"/>
      <c r="IF164" s="177">
        <v>160</v>
      </c>
      <c r="IG164" s="591"/>
      <c r="IH164" s="178"/>
      <c r="II164" s="282">
        <f t="shared" si="164"/>
        <v>0</v>
      </c>
      <c r="IJ164" s="283">
        <f t="shared" si="165"/>
        <v>0</v>
      </c>
      <c r="IK164" s="284">
        <f t="shared" si="147"/>
        <v>0</v>
      </c>
      <c r="IL164" s="285">
        <f t="shared" si="148"/>
        <v>0</v>
      </c>
      <c r="IM164" s="1"/>
      <c r="IN164" s="1"/>
      <c r="IO164" s="177">
        <v>160</v>
      </c>
      <c r="IP164" s="591"/>
      <c r="IQ164" s="178"/>
      <c r="IR164" s="177">
        <v>160</v>
      </c>
      <c r="IS164" s="591"/>
      <c r="IT164" s="178"/>
      <c r="IU164" s="177">
        <v>160</v>
      </c>
      <c r="IV164" s="591"/>
      <c r="IW164" s="178"/>
      <c r="IX164" s="177">
        <v>160</v>
      </c>
      <c r="IY164" s="591"/>
      <c r="IZ164" s="178"/>
      <c r="JA164" s="177">
        <v>160</v>
      </c>
      <c r="JB164" s="591"/>
      <c r="JC164" s="178"/>
      <c r="JD164" s="177">
        <v>160</v>
      </c>
      <c r="JE164" s="591"/>
      <c r="JF164" s="178"/>
      <c r="JG164" s="177">
        <v>160</v>
      </c>
      <c r="JH164" s="591"/>
      <c r="JI164" s="178"/>
      <c r="JJ164" s="177">
        <v>160</v>
      </c>
      <c r="JK164" s="591"/>
      <c r="JL164" s="178"/>
      <c r="JM164" s="282">
        <f t="shared" si="166"/>
        <v>0</v>
      </c>
      <c r="JN164" s="283">
        <f t="shared" si="167"/>
        <v>0</v>
      </c>
      <c r="JO164" s="284">
        <f t="shared" si="149"/>
        <v>0</v>
      </c>
      <c r="JP164" s="285">
        <f t="shared" si="150"/>
        <v>0</v>
      </c>
      <c r="JQ164" s="1"/>
      <c r="JR164" s="1"/>
      <c r="JS164" s="177">
        <v>160</v>
      </c>
      <c r="JT164" s="591"/>
      <c r="JU164" s="178"/>
      <c r="JV164" s="177">
        <v>160</v>
      </c>
      <c r="JW164" s="591"/>
      <c r="JX164" s="178"/>
      <c r="JY164" s="177">
        <v>160</v>
      </c>
      <c r="JZ164" s="591"/>
      <c r="KA164" s="178"/>
      <c r="KB164" s="177">
        <v>160</v>
      </c>
      <c r="KC164" s="591"/>
      <c r="KD164" s="178"/>
      <c r="KE164" s="177">
        <v>160</v>
      </c>
      <c r="KF164" s="591"/>
      <c r="KG164" s="178"/>
      <c r="KH164" s="177">
        <v>160</v>
      </c>
      <c r="KI164" s="591"/>
      <c r="KJ164" s="178"/>
      <c r="KK164" s="177">
        <v>160</v>
      </c>
      <c r="KL164" s="591"/>
      <c r="KM164" s="178"/>
      <c r="KN164" s="177">
        <v>160</v>
      </c>
      <c r="KO164" s="591"/>
      <c r="KP164" s="178"/>
      <c r="KQ164" s="282">
        <f t="shared" si="168"/>
        <v>0</v>
      </c>
      <c r="KR164" s="283">
        <f t="shared" si="169"/>
        <v>0</v>
      </c>
      <c r="KS164" s="284">
        <f t="shared" si="151"/>
        <v>0</v>
      </c>
      <c r="KT164" s="285">
        <f t="shared" si="152"/>
        <v>0</v>
      </c>
      <c r="KU164" s="1"/>
      <c r="KV164" s="1"/>
      <c r="KW164" s="589" t="s">
        <v>300</v>
      </c>
      <c r="KX164" s="595">
        <v>160</v>
      </c>
      <c r="KY164" s="591"/>
      <c r="KZ164" s="178"/>
      <c r="LA164" s="282">
        <f t="shared" si="170"/>
        <v>0</v>
      </c>
      <c r="LB164" s="285">
        <f t="shared" si="171"/>
        <v>0</v>
      </c>
      <c r="LC164" s="284">
        <f t="shared" si="172"/>
        <v>0</v>
      </c>
      <c r="LD164" s="285">
        <f t="shared" si="173"/>
        <v>0</v>
      </c>
      <c r="LE164" s="592"/>
      <c r="LF164" s="1"/>
      <c r="LG164" s="1"/>
      <c r="LH164" s="278">
        <f t="shared" si="174"/>
        <v>0</v>
      </c>
      <c r="LI164" s="279">
        <f t="shared" si="175"/>
        <v>0</v>
      </c>
      <c r="LJ164" s="284">
        <f t="shared" si="176"/>
        <v>0</v>
      </c>
      <c r="LK164" s="285">
        <f t="shared" si="177"/>
        <v>0</v>
      </c>
      <c r="LL164" s="280">
        <f t="shared" si="178"/>
        <v>0</v>
      </c>
      <c r="LM164" s="281">
        <f t="shared" si="179"/>
        <v>0</v>
      </c>
      <c r="LN164" s="284">
        <f t="shared" si="180"/>
        <v>0</v>
      </c>
      <c r="LO164" s="283">
        <f t="shared" si="181"/>
        <v>0</v>
      </c>
      <c r="LP164" s="420">
        <f t="shared" si="182"/>
        <v>0</v>
      </c>
      <c r="LQ164" s="382">
        <f t="shared" si="183"/>
        <v>0</v>
      </c>
      <c r="LR164" s="423" t="s">
        <v>343</v>
      </c>
      <c r="LS164" s="387" t="s">
        <v>343</v>
      </c>
      <c r="LT164" s="420">
        <f t="shared" si="184"/>
        <v>0</v>
      </c>
      <c r="LU164" s="382">
        <f t="shared" si="185"/>
        <v>0</v>
      </c>
      <c r="LX164" s="1"/>
    </row>
    <row r="165" spans="2:336" s="26" customFormat="1" ht="16.5" customHeight="1" x14ac:dyDescent="0.25">
      <c r="B165" s="121" t="s">
        <v>363</v>
      </c>
      <c r="C165" s="1064"/>
      <c r="D165" s="1065"/>
      <c r="E165" s="327"/>
      <c r="F165" s="328"/>
      <c r="G165" s="329"/>
      <c r="H165" s="125"/>
      <c r="I165" s="115">
        <f>INT(ROUND(F165,2)*(IF(RIGHT(G165,1)="*",data!$J$3*H165+(IF(H165&gt;0, data!$K$3,0)),(IF(G165&gt;0,data!$J$3*RIGHT(G165,5)+data!$K$3,0)))))</f>
        <v>0</v>
      </c>
      <c r="J165" s="115">
        <f t="shared" si="132"/>
        <v>0</v>
      </c>
      <c r="K165" s="323"/>
      <c r="L165" s="322"/>
      <c r="M165" s="115">
        <f>INT(ROUND(F165,2)*(IF(J165&gt;0,(IF(K165="ano",data!$J$6,0)),0)))</f>
        <v>0</v>
      </c>
      <c r="N165" s="117">
        <f t="shared" si="129"/>
        <v>0</v>
      </c>
      <c r="O165" s="126">
        <f t="shared" si="130"/>
        <v>0</v>
      </c>
      <c r="Q165" s="119" t="str">
        <f t="shared" si="127"/>
        <v/>
      </c>
      <c r="R165" s="120" t="s">
        <v>343</v>
      </c>
      <c r="S165" s="391" t="str">
        <f t="shared" si="128"/>
        <v/>
      </c>
      <c r="T165" s="26">
        <f t="shared" si="131"/>
        <v>0</v>
      </c>
      <c r="U165" s="26">
        <f t="shared" si="133"/>
        <v>0</v>
      </c>
      <c r="V165" s="26">
        <f>IF(OR(G165=data!$I$18,G165=data!$I$19,G165=data!$I$20,G165=data!$I$21,G165=data!$I$22,G165=data!$I$23,G165=data!$I$24,G165=data!$I$25,G165=data!$I$26,G165=data!$I$27,G165=data!$I$28,G165=data!$I$29,G165=data!$I$30,G165=data!$I$31,G165=data!$I$32,G165=data!$I$33,G165=data!$I$34,G165=data!$I$35,G165=data!$I$36,G165=data!$I$37,G165=data!$I$38,G165=data!$I$39,G165=data!$I$40,G165=data!$I$41,G165=data!$I$42,G165=data!$I$43,G165=data!$I$44),1,0)</f>
        <v>0</v>
      </c>
      <c r="X165" s="179" t="s">
        <v>300</v>
      </c>
      <c r="Y165" s="10"/>
      <c r="Z165" s="10"/>
      <c r="AA165" s="171">
        <v>160</v>
      </c>
      <c r="AB165" s="336"/>
      <c r="AC165" s="227"/>
      <c r="AD165" s="171">
        <v>160</v>
      </c>
      <c r="AE165" s="336"/>
      <c r="AF165" s="227"/>
      <c r="AG165" s="171">
        <v>160</v>
      </c>
      <c r="AH165" s="336"/>
      <c r="AI165" s="227"/>
      <c r="AJ165" s="171">
        <v>160</v>
      </c>
      <c r="AK165" s="336"/>
      <c r="AL165" s="227"/>
      <c r="AM165" s="171">
        <v>160</v>
      </c>
      <c r="AN165" s="336"/>
      <c r="AO165" s="227"/>
      <c r="AP165" s="171">
        <v>160</v>
      </c>
      <c r="AQ165" s="336"/>
      <c r="AR165" s="227"/>
      <c r="AS165" s="171">
        <v>160</v>
      </c>
      <c r="AT165" s="336"/>
      <c r="AU165" s="227"/>
      <c r="AV165" s="171">
        <v>160</v>
      </c>
      <c r="AW165" s="336"/>
      <c r="AX165" s="227"/>
      <c r="AY165" s="171">
        <v>160</v>
      </c>
      <c r="AZ165" s="336"/>
      <c r="BA165" s="227"/>
      <c r="BB165" s="171">
        <v>160</v>
      </c>
      <c r="BC165" s="336"/>
      <c r="BD165" s="227"/>
      <c r="BE165" s="171">
        <v>160</v>
      </c>
      <c r="BF165" s="336"/>
      <c r="BG165" s="227"/>
      <c r="BH165" s="171">
        <v>160</v>
      </c>
      <c r="BI165" s="336"/>
      <c r="BJ165" s="227"/>
      <c r="BK165" s="374">
        <f t="shared" si="134"/>
        <v>0</v>
      </c>
      <c r="BL165" s="285">
        <f t="shared" si="153"/>
        <v>0</v>
      </c>
      <c r="BM165" s="284">
        <f t="shared" si="135"/>
        <v>0</v>
      </c>
      <c r="BN165" s="285">
        <f t="shared" si="136"/>
        <v>0</v>
      </c>
      <c r="BO165" s="1"/>
      <c r="BP165" s="1"/>
      <c r="BQ165" s="167">
        <v>160</v>
      </c>
      <c r="BR165" s="335"/>
      <c r="BS165" s="180"/>
      <c r="BT165" s="167">
        <v>160</v>
      </c>
      <c r="BU165" s="335"/>
      <c r="BV165" s="180"/>
      <c r="BW165" s="167">
        <v>160</v>
      </c>
      <c r="BX165" s="335"/>
      <c r="BY165" s="180"/>
      <c r="BZ165" s="167">
        <v>160</v>
      </c>
      <c r="CA165" s="335"/>
      <c r="CB165" s="180"/>
      <c r="CC165" s="167">
        <v>160</v>
      </c>
      <c r="CD165" s="335"/>
      <c r="CE165" s="180"/>
      <c r="CF165" s="167">
        <v>160</v>
      </c>
      <c r="CG165" s="335"/>
      <c r="CH165" s="180"/>
      <c r="CI165" s="167">
        <v>160</v>
      </c>
      <c r="CJ165" s="335"/>
      <c r="CK165" s="180"/>
      <c r="CL165" s="167">
        <v>160</v>
      </c>
      <c r="CM165" s="335"/>
      <c r="CN165" s="180"/>
      <c r="CO165" s="282">
        <f t="shared" si="154"/>
        <v>0</v>
      </c>
      <c r="CP165" s="283">
        <f t="shared" si="155"/>
        <v>0</v>
      </c>
      <c r="CQ165" s="284">
        <f t="shared" si="137"/>
        <v>0</v>
      </c>
      <c r="CR165" s="285">
        <f t="shared" si="138"/>
        <v>0</v>
      </c>
      <c r="CS165" s="1"/>
      <c r="CT165" s="1"/>
      <c r="CU165" s="167">
        <v>160</v>
      </c>
      <c r="CV165" s="335"/>
      <c r="CW165" s="180"/>
      <c r="CX165" s="167">
        <v>160</v>
      </c>
      <c r="CY165" s="335"/>
      <c r="CZ165" s="180"/>
      <c r="DA165" s="167">
        <v>160</v>
      </c>
      <c r="DB165" s="335"/>
      <c r="DC165" s="180"/>
      <c r="DD165" s="167">
        <v>160</v>
      </c>
      <c r="DE165" s="335"/>
      <c r="DF165" s="180"/>
      <c r="DG165" s="167">
        <v>160</v>
      </c>
      <c r="DH165" s="335"/>
      <c r="DI165" s="180"/>
      <c r="DJ165" s="167">
        <v>160</v>
      </c>
      <c r="DK165" s="335"/>
      <c r="DL165" s="180"/>
      <c r="DM165" s="167">
        <v>160</v>
      </c>
      <c r="DN165" s="335"/>
      <c r="DO165" s="180"/>
      <c r="DP165" s="167">
        <v>160</v>
      </c>
      <c r="DQ165" s="335"/>
      <c r="DR165" s="180"/>
      <c r="DS165" s="282">
        <f t="shared" si="156"/>
        <v>0</v>
      </c>
      <c r="DT165" s="283">
        <f t="shared" si="157"/>
        <v>0</v>
      </c>
      <c r="DU165" s="284">
        <f t="shared" si="139"/>
        <v>0</v>
      </c>
      <c r="DV165" s="285">
        <f t="shared" si="140"/>
        <v>0</v>
      </c>
      <c r="DW165" s="1"/>
      <c r="DX165" s="1"/>
      <c r="DY165" s="167">
        <v>160</v>
      </c>
      <c r="DZ165" s="335"/>
      <c r="EA165" s="180"/>
      <c r="EB165" s="167">
        <v>160</v>
      </c>
      <c r="EC165" s="335"/>
      <c r="ED165" s="180"/>
      <c r="EE165" s="167">
        <v>160</v>
      </c>
      <c r="EF165" s="335"/>
      <c r="EG165" s="180"/>
      <c r="EH165" s="167">
        <v>160</v>
      </c>
      <c r="EI165" s="335"/>
      <c r="EJ165" s="180"/>
      <c r="EK165" s="167">
        <v>160</v>
      </c>
      <c r="EL165" s="335"/>
      <c r="EM165" s="180"/>
      <c r="EN165" s="167">
        <v>160</v>
      </c>
      <c r="EO165" s="335"/>
      <c r="EP165" s="180"/>
      <c r="EQ165" s="167">
        <v>160</v>
      </c>
      <c r="ER165" s="335"/>
      <c r="ES165" s="180"/>
      <c r="ET165" s="167">
        <v>160</v>
      </c>
      <c r="EU165" s="335"/>
      <c r="EV165" s="180"/>
      <c r="EW165" s="282">
        <f t="shared" si="158"/>
        <v>0</v>
      </c>
      <c r="EX165" s="283">
        <f t="shared" si="159"/>
        <v>0</v>
      </c>
      <c r="EY165" s="284">
        <f t="shared" si="141"/>
        <v>0</v>
      </c>
      <c r="EZ165" s="285">
        <f t="shared" si="142"/>
        <v>0</v>
      </c>
      <c r="FA165" s="1"/>
      <c r="FB165" s="1"/>
      <c r="FC165" s="167">
        <v>160</v>
      </c>
      <c r="FD165" s="335"/>
      <c r="FE165" s="180"/>
      <c r="FF165" s="167">
        <v>160</v>
      </c>
      <c r="FG165" s="335"/>
      <c r="FH165" s="180"/>
      <c r="FI165" s="167">
        <v>160</v>
      </c>
      <c r="FJ165" s="335"/>
      <c r="FK165" s="180"/>
      <c r="FL165" s="167">
        <v>160</v>
      </c>
      <c r="FM165" s="335"/>
      <c r="FN165" s="180"/>
      <c r="FO165" s="167">
        <v>160</v>
      </c>
      <c r="FP165" s="335"/>
      <c r="FQ165" s="180"/>
      <c r="FR165" s="167">
        <v>160</v>
      </c>
      <c r="FS165" s="335"/>
      <c r="FT165" s="180"/>
      <c r="FU165" s="167">
        <v>160</v>
      </c>
      <c r="FV165" s="335"/>
      <c r="FW165" s="180"/>
      <c r="FX165" s="167">
        <v>160</v>
      </c>
      <c r="FY165" s="335"/>
      <c r="FZ165" s="180"/>
      <c r="GA165" s="282">
        <f t="shared" si="160"/>
        <v>0</v>
      </c>
      <c r="GB165" s="283">
        <f t="shared" si="161"/>
        <v>0</v>
      </c>
      <c r="GC165" s="284">
        <f t="shared" si="143"/>
        <v>0</v>
      </c>
      <c r="GD165" s="285">
        <f t="shared" si="144"/>
        <v>0</v>
      </c>
      <c r="GE165" s="1"/>
      <c r="GF165" s="1"/>
      <c r="GG165" s="167">
        <v>160</v>
      </c>
      <c r="GH165" s="335"/>
      <c r="GI165" s="180"/>
      <c r="GJ165" s="167">
        <v>160</v>
      </c>
      <c r="GK165" s="335"/>
      <c r="GL165" s="180"/>
      <c r="GM165" s="167">
        <v>160</v>
      </c>
      <c r="GN165" s="335"/>
      <c r="GO165" s="180"/>
      <c r="GP165" s="167">
        <v>160</v>
      </c>
      <c r="GQ165" s="335"/>
      <c r="GR165" s="180"/>
      <c r="GS165" s="167">
        <v>160</v>
      </c>
      <c r="GT165" s="335"/>
      <c r="GU165" s="180"/>
      <c r="GV165" s="167">
        <v>160</v>
      </c>
      <c r="GW165" s="335"/>
      <c r="GX165" s="180"/>
      <c r="GY165" s="167">
        <v>160</v>
      </c>
      <c r="GZ165" s="335"/>
      <c r="HA165" s="180"/>
      <c r="HB165" s="167">
        <v>160</v>
      </c>
      <c r="HC165" s="335"/>
      <c r="HD165" s="180"/>
      <c r="HE165" s="282">
        <f t="shared" si="162"/>
        <v>0</v>
      </c>
      <c r="HF165" s="283">
        <f t="shared" si="163"/>
        <v>0</v>
      </c>
      <c r="HG165" s="284">
        <f t="shared" si="145"/>
        <v>0</v>
      </c>
      <c r="HH165" s="285">
        <f t="shared" si="146"/>
        <v>0</v>
      </c>
      <c r="HI165" s="1"/>
      <c r="HJ165" s="1"/>
      <c r="HK165" s="167">
        <v>160</v>
      </c>
      <c r="HL165" s="335"/>
      <c r="HM165" s="180"/>
      <c r="HN165" s="167">
        <v>160</v>
      </c>
      <c r="HO165" s="335"/>
      <c r="HP165" s="180"/>
      <c r="HQ165" s="167">
        <v>160</v>
      </c>
      <c r="HR165" s="335"/>
      <c r="HS165" s="180"/>
      <c r="HT165" s="167">
        <v>160</v>
      </c>
      <c r="HU165" s="335"/>
      <c r="HV165" s="180"/>
      <c r="HW165" s="167">
        <v>160</v>
      </c>
      <c r="HX165" s="335"/>
      <c r="HY165" s="180"/>
      <c r="HZ165" s="167">
        <v>160</v>
      </c>
      <c r="IA165" s="335"/>
      <c r="IB165" s="180"/>
      <c r="IC165" s="167">
        <v>160</v>
      </c>
      <c r="ID165" s="335"/>
      <c r="IE165" s="180"/>
      <c r="IF165" s="167">
        <v>160</v>
      </c>
      <c r="IG165" s="335"/>
      <c r="IH165" s="180"/>
      <c r="II165" s="282">
        <f t="shared" si="164"/>
        <v>0</v>
      </c>
      <c r="IJ165" s="283">
        <f t="shared" si="165"/>
        <v>0</v>
      </c>
      <c r="IK165" s="284">
        <f t="shared" si="147"/>
        <v>0</v>
      </c>
      <c r="IL165" s="285">
        <f t="shared" si="148"/>
        <v>0</v>
      </c>
      <c r="IM165" s="1"/>
      <c r="IN165" s="1"/>
      <c r="IO165" s="167">
        <v>160</v>
      </c>
      <c r="IP165" s="335"/>
      <c r="IQ165" s="180"/>
      <c r="IR165" s="167">
        <v>160</v>
      </c>
      <c r="IS165" s="335"/>
      <c r="IT165" s="180"/>
      <c r="IU165" s="167">
        <v>160</v>
      </c>
      <c r="IV165" s="335"/>
      <c r="IW165" s="180"/>
      <c r="IX165" s="167">
        <v>160</v>
      </c>
      <c r="IY165" s="335"/>
      <c r="IZ165" s="180"/>
      <c r="JA165" s="167">
        <v>160</v>
      </c>
      <c r="JB165" s="335"/>
      <c r="JC165" s="180"/>
      <c r="JD165" s="167">
        <v>160</v>
      </c>
      <c r="JE165" s="335"/>
      <c r="JF165" s="180"/>
      <c r="JG165" s="167">
        <v>160</v>
      </c>
      <c r="JH165" s="335"/>
      <c r="JI165" s="180"/>
      <c r="JJ165" s="167">
        <v>160</v>
      </c>
      <c r="JK165" s="335"/>
      <c r="JL165" s="180"/>
      <c r="JM165" s="282">
        <f t="shared" si="166"/>
        <v>0</v>
      </c>
      <c r="JN165" s="283">
        <f t="shared" si="167"/>
        <v>0</v>
      </c>
      <c r="JO165" s="284">
        <f t="shared" si="149"/>
        <v>0</v>
      </c>
      <c r="JP165" s="285">
        <f t="shared" si="150"/>
        <v>0</v>
      </c>
      <c r="JQ165" s="1"/>
      <c r="JR165" s="1"/>
      <c r="JS165" s="167">
        <v>160</v>
      </c>
      <c r="JT165" s="335"/>
      <c r="JU165" s="180"/>
      <c r="JV165" s="167">
        <v>160</v>
      </c>
      <c r="JW165" s="335"/>
      <c r="JX165" s="180"/>
      <c r="JY165" s="167">
        <v>160</v>
      </c>
      <c r="JZ165" s="335"/>
      <c r="KA165" s="180"/>
      <c r="KB165" s="167">
        <v>160</v>
      </c>
      <c r="KC165" s="335"/>
      <c r="KD165" s="180"/>
      <c r="KE165" s="167">
        <v>160</v>
      </c>
      <c r="KF165" s="335"/>
      <c r="KG165" s="180"/>
      <c r="KH165" s="167">
        <v>160</v>
      </c>
      <c r="KI165" s="335"/>
      <c r="KJ165" s="180"/>
      <c r="KK165" s="167">
        <v>160</v>
      </c>
      <c r="KL165" s="335"/>
      <c r="KM165" s="180"/>
      <c r="KN165" s="167">
        <v>160</v>
      </c>
      <c r="KO165" s="335"/>
      <c r="KP165" s="180"/>
      <c r="KQ165" s="282">
        <f t="shared" si="168"/>
        <v>0</v>
      </c>
      <c r="KR165" s="283">
        <f t="shared" si="169"/>
        <v>0</v>
      </c>
      <c r="KS165" s="284">
        <f t="shared" si="151"/>
        <v>0</v>
      </c>
      <c r="KT165" s="285">
        <f t="shared" si="152"/>
        <v>0</v>
      </c>
      <c r="KU165" s="1"/>
      <c r="KV165" s="1"/>
      <c r="KW165" s="287" t="s">
        <v>300</v>
      </c>
      <c r="KX165" s="365">
        <v>160</v>
      </c>
      <c r="KY165" s="335"/>
      <c r="KZ165" s="180"/>
      <c r="LA165" s="282">
        <f t="shared" si="170"/>
        <v>0</v>
      </c>
      <c r="LB165" s="285">
        <f t="shared" si="171"/>
        <v>0</v>
      </c>
      <c r="LC165" s="284">
        <f t="shared" si="172"/>
        <v>0</v>
      </c>
      <c r="LD165" s="285">
        <f t="shared" si="173"/>
        <v>0</v>
      </c>
      <c r="LE165" s="297"/>
      <c r="LF165" s="1"/>
      <c r="LG165" s="1"/>
      <c r="LH165" s="278">
        <f t="shared" si="174"/>
        <v>0</v>
      </c>
      <c r="LI165" s="279">
        <f t="shared" si="175"/>
        <v>0</v>
      </c>
      <c r="LJ165" s="284">
        <f t="shared" si="176"/>
        <v>0</v>
      </c>
      <c r="LK165" s="285">
        <f t="shared" si="177"/>
        <v>0</v>
      </c>
      <c r="LL165" s="280">
        <f t="shared" si="178"/>
        <v>0</v>
      </c>
      <c r="LM165" s="281">
        <f t="shared" si="179"/>
        <v>0</v>
      </c>
      <c r="LN165" s="284">
        <f t="shared" si="180"/>
        <v>0</v>
      </c>
      <c r="LO165" s="283">
        <f t="shared" si="181"/>
        <v>0</v>
      </c>
      <c r="LP165" s="420">
        <f t="shared" si="182"/>
        <v>0</v>
      </c>
      <c r="LQ165" s="382">
        <f t="shared" si="183"/>
        <v>0</v>
      </c>
      <c r="LR165" s="423" t="s">
        <v>343</v>
      </c>
      <c r="LS165" s="387" t="s">
        <v>343</v>
      </c>
      <c r="LT165" s="420">
        <f t="shared" si="184"/>
        <v>0</v>
      </c>
      <c r="LU165" s="382">
        <f t="shared" si="185"/>
        <v>0</v>
      </c>
      <c r="LX165" s="1"/>
    </row>
    <row r="166" spans="2:336" s="26" customFormat="1" ht="15" hidden="1" customHeight="1" x14ac:dyDescent="0.25">
      <c r="B166" s="121"/>
      <c r="C166" s="1062"/>
      <c r="D166" s="1063"/>
      <c r="E166" s="610"/>
      <c r="F166" s="611"/>
      <c r="G166" s="612"/>
      <c r="H166" s="122"/>
      <c r="I166" s="115">
        <f>INT(ROUND(F166,2)*(IF(RIGHT(G166,1)="*",data!$J$3*H166+(IF(H166&gt;0, data!$K$3,0)),(IF(G166&gt;0,data!$J$3*RIGHT(G166,5)+data!$K$3,0)))))</f>
        <v>0</v>
      </c>
      <c r="J166" s="115">
        <f t="shared" si="132"/>
        <v>0</v>
      </c>
      <c r="K166" s="554"/>
      <c r="L166" s="553"/>
      <c r="M166" s="115">
        <f>INT(ROUND(F166,2)*(IF(J166&gt;0,(IF(K166="ano",data!$J$6,0)),0)))</f>
        <v>0</v>
      </c>
      <c r="N166" s="117">
        <f t="shared" si="129"/>
        <v>0</v>
      </c>
      <c r="O166" s="126">
        <f t="shared" si="130"/>
        <v>0</v>
      </c>
      <c r="Q166" s="119" t="str">
        <f t="shared" si="127"/>
        <v/>
      </c>
      <c r="R166" s="120" t="s">
        <v>343</v>
      </c>
      <c r="S166" s="391" t="str">
        <f t="shared" si="128"/>
        <v/>
      </c>
      <c r="T166" s="26">
        <f t="shared" si="131"/>
        <v>0</v>
      </c>
      <c r="U166" s="26">
        <f t="shared" si="133"/>
        <v>0</v>
      </c>
      <c r="V166" s="26">
        <f>IF(OR(G166=data!$I$18,G166=data!$I$19,G166=data!$I$20,G166=data!$I$21,G166=data!$I$22,G166=data!$I$23,G166=data!$I$24,G166=data!$I$25,G166=data!$I$26,G166=data!$I$27,G166=data!$I$28,G166=data!$I$29,G166=data!$I$30,G166=data!$I$31,G166=data!$I$32,G166=data!$I$33,G166=data!$I$34,G166=data!$I$35,G166=data!$I$36,G166=data!$I$37,G166=data!$I$38,G166=data!$I$39,G166=data!$I$40,G166=data!$I$41,G166=data!$I$42,G166=data!$I$43,G166=data!$I$44),1,0)</f>
        <v>0</v>
      </c>
      <c r="X166" s="176" t="s">
        <v>300</v>
      </c>
      <c r="Y166" s="10"/>
      <c r="Z166" s="10"/>
      <c r="AA166" s="578">
        <v>160</v>
      </c>
      <c r="AB166" s="579"/>
      <c r="AC166" s="580"/>
      <c r="AD166" s="578">
        <v>160</v>
      </c>
      <c r="AE166" s="579"/>
      <c r="AF166" s="580"/>
      <c r="AG166" s="578">
        <v>160</v>
      </c>
      <c r="AH166" s="579"/>
      <c r="AI166" s="580"/>
      <c r="AJ166" s="578">
        <v>160</v>
      </c>
      <c r="AK166" s="579"/>
      <c r="AL166" s="580"/>
      <c r="AM166" s="578">
        <v>160</v>
      </c>
      <c r="AN166" s="579"/>
      <c r="AO166" s="580"/>
      <c r="AP166" s="578">
        <v>160</v>
      </c>
      <c r="AQ166" s="579"/>
      <c r="AR166" s="580"/>
      <c r="AS166" s="578">
        <v>160</v>
      </c>
      <c r="AT166" s="579"/>
      <c r="AU166" s="580"/>
      <c r="AV166" s="578">
        <v>160</v>
      </c>
      <c r="AW166" s="579"/>
      <c r="AX166" s="580"/>
      <c r="AY166" s="578">
        <v>160</v>
      </c>
      <c r="AZ166" s="579"/>
      <c r="BA166" s="580"/>
      <c r="BB166" s="578">
        <v>160</v>
      </c>
      <c r="BC166" s="579"/>
      <c r="BD166" s="580"/>
      <c r="BE166" s="578">
        <v>160</v>
      </c>
      <c r="BF166" s="579"/>
      <c r="BG166" s="580"/>
      <c r="BH166" s="578">
        <v>160</v>
      </c>
      <c r="BI166" s="579"/>
      <c r="BJ166" s="580"/>
      <c r="BK166" s="374">
        <f t="shared" si="134"/>
        <v>0</v>
      </c>
      <c r="BL166" s="285">
        <f t="shared" si="153"/>
        <v>0</v>
      </c>
      <c r="BM166" s="284">
        <f t="shared" si="135"/>
        <v>0</v>
      </c>
      <c r="BN166" s="285">
        <f t="shared" si="136"/>
        <v>0</v>
      </c>
      <c r="BO166" s="1"/>
      <c r="BP166" s="1"/>
      <c r="BQ166" s="177">
        <v>160</v>
      </c>
      <c r="BR166" s="591"/>
      <c r="BS166" s="178"/>
      <c r="BT166" s="177">
        <v>160</v>
      </c>
      <c r="BU166" s="591"/>
      <c r="BV166" s="178"/>
      <c r="BW166" s="177">
        <v>160</v>
      </c>
      <c r="BX166" s="591"/>
      <c r="BY166" s="178"/>
      <c r="BZ166" s="177">
        <v>160</v>
      </c>
      <c r="CA166" s="591"/>
      <c r="CB166" s="178"/>
      <c r="CC166" s="177">
        <v>160</v>
      </c>
      <c r="CD166" s="591"/>
      <c r="CE166" s="178"/>
      <c r="CF166" s="177">
        <v>160</v>
      </c>
      <c r="CG166" s="591"/>
      <c r="CH166" s="178"/>
      <c r="CI166" s="177">
        <v>160</v>
      </c>
      <c r="CJ166" s="591"/>
      <c r="CK166" s="178"/>
      <c r="CL166" s="177">
        <v>160</v>
      </c>
      <c r="CM166" s="591"/>
      <c r="CN166" s="178"/>
      <c r="CO166" s="282">
        <f t="shared" si="154"/>
        <v>0</v>
      </c>
      <c r="CP166" s="283">
        <f t="shared" si="155"/>
        <v>0</v>
      </c>
      <c r="CQ166" s="284">
        <f t="shared" si="137"/>
        <v>0</v>
      </c>
      <c r="CR166" s="285">
        <f t="shared" si="138"/>
        <v>0</v>
      </c>
      <c r="CS166" s="1"/>
      <c r="CT166" s="1"/>
      <c r="CU166" s="177">
        <v>160</v>
      </c>
      <c r="CV166" s="591"/>
      <c r="CW166" s="178"/>
      <c r="CX166" s="177">
        <v>160</v>
      </c>
      <c r="CY166" s="591"/>
      <c r="CZ166" s="178"/>
      <c r="DA166" s="177">
        <v>160</v>
      </c>
      <c r="DB166" s="591"/>
      <c r="DC166" s="178"/>
      <c r="DD166" s="177">
        <v>160</v>
      </c>
      <c r="DE166" s="591"/>
      <c r="DF166" s="178"/>
      <c r="DG166" s="177">
        <v>160</v>
      </c>
      <c r="DH166" s="591"/>
      <c r="DI166" s="178"/>
      <c r="DJ166" s="177">
        <v>160</v>
      </c>
      <c r="DK166" s="591"/>
      <c r="DL166" s="178"/>
      <c r="DM166" s="177">
        <v>160</v>
      </c>
      <c r="DN166" s="591"/>
      <c r="DO166" s="178"/>
      <c r="DP166" s="177">
        <v>160</v>
      </c>
      <c r="DQ166" s="591"/>
      <c r="DR166" s="178"/>
      <c r="DS166" s="282">
        <f t="shared" si="156"/>
        <v>0</v>
      </c>
      <c r="DT166" s="283">
        <f t="shared" si="157"/>
        <v>0</v>
      </c>
      <c r="DU166" s="284">
        <f t="shared" si="139"/>
        <v>0</v>
      </c>
      <c r="DV166" s="285">
        <f t="shared" si="140"/>
        <v>0</v>
      </c>
      <c r="DW166" s="1"/>
      <c r="DX166" s="1"/>
      <c r="DY166" s="177">
        <v>160</v>
      </c>
      <c r="DZ166" s="591"/>
      <c r="EA166" s="178"/>
      <c r="EB166" s="177">
        <v>160</v>
      </c>
      <c r="EC166" s="591"/>
      <c r="ED166" s="178"/>
      <c r="EE166" s="177">
        <v>160</v>
      </c>
      <c r="EF166" s="591"/>
      <c r="EG166" s="178"/>
      <c r="EH166" s="177">
        <v>160</v>
      </c>
      <c r="EI166" s="591"/>
      <c r="EJ166" s="178"/>
      <c r="EK166" s="177">
        <v>160</v>
      </c>
      <c r="EL166" s="591"/>
      <c r="EM166" s="178"/>
      <c r="EN166" s="177">
        <v>160</v>
      </c>
      <c r="EO166" s="591"/>
      <c r="EP166" s="178"/>
      <c r="EQ166" s="177">
        <v>160</v>
      </c>
      <c r="ER166" s="591"/>
      <c r="ES166" s="178"/>
      <c r="ET166" s="177">
        <v>160</v>
      </c>
      <c r="EU166" s="591"/>
      <c r="EV166" s="178"/>
      <c r="EW166" s="282">
        <f t="shared" si="158"/>
        <v>0</v>
      </c>
      <c r="EX166" s="283">
        <f t="shared" si="159"/>
        <v>0</v>
      </c>
      <c r="EY166" s="284">
        <f t="shared" si="141"/>
        <v>0</v>
      </c>
      <c r="EZ166" s="285">
        <f t="shared" si="142"/>
        <v>0</v>
      </c>
      <c r="FA166" s="1"/>
      <c r="FB166" s="1"/>
      <c r="FC166" s="177">
        <v>160</v>
      </c>
      <c r="FD166" s="591"/>
      <c r="FE166" s="178"/>
      <c r="FF166" s="177">
        <v>160</v>
      </c>
      <c r="FG166" s="591"/>
      <c r="FH166" s="178"/>
      <c r="FI166" s="177">
        <v>160</v>
      </c>
      <c r="FJ166" s="591"/>
      <c r="FK166" s="178"/>
      <c r="FL166" s="177">
        <v>160</v>
      </c>
      <c r="FM166" s="591"/>
      <c r="FN166" s="178"/>
      <c r="FO166" s="177">
        <v>160</v>
      </c>
      <c r="FP166" s="591"/>
      <c r="FQ166" s="178"/>
      <c r="FR166" s="177">
        <v>160</v>
      </c>
      <c r="FS166" s="591"/>
      <c r="FT166" s="178"/>
      <c r="FU166" s="177">
        <v>160</v>
      </c>
      <c r="FV166" s="591"/>
      <c r="FW166" s="178"/>
      <c r="FX166" s="177">
        <v>160</v>
      </c>
      <c r="FY166" s="591"/>
      <c r="FZ166" s="178"/>
      <c r="GA166" s="282">
        <f t="shared" si="160"/>
        <v>0</v>
      </c>
      <c r="GB166" s="283">
        <f t="shared" si="161"/>
        <v>0</v>
      </c>
      <c r="GC166" s="284">
        <f t="shared" si="143"/>
        <v>0</v>
      </c>
      <c r="GD166" s="285">
        <f t="shared" si="144"/>
        <v>0</v>
      </c>
      <c r="GE166" s="1"/>
      <c r="GF166" s="1"/>
      <c r="GG166" s="177">
        <v>160</v>
      </c>
      <c r="GH166" s="591"/>
      <c r="GI166" s="178"/>
      <c r="GJ166" s="177">
        <v>160</v>
      </c>
      <c r="GK166" s="591"/>
      <c r="GL166" s="178"/>
      <c r="GM166" s="177">
        <v>160</v>
      </c>
      <c r="GN166" s="591"/>
      <c r="GO166" s="178"/>
      <c r="GP166" s="177">
        <v>160</v>
      </c>
      <c r="GQ166" s="591"/>
      <c r="GR166" s="178"/>
      <c r="GS166" s="177">
        <v>160</v>
      </c>
      <c r="GT166" s="591"/>
      <c r="GU166" s="178"/>
      <c r="GV166" s="177">
        <v>160</v>
      </c>
      <c r="GW166" s="591"/>
      <c r="GX166" s="178"/>
      <c r="GY166" s="177">
        <v>160</v>
      </c>
      <c r="GZ166" s="591"/>
      <c r="HA166" s="178"/>
      <c r="HB166" s="177">
        <v>160</v>
      </c>
      <c r="HC166" s="591"/>
      <c r="HD166" s="178"/>
      <c r="HE166" s="282">
        <f t="shared" si="162"/>
        <v>0</v>
      </c>
      <c r="HF166" s="283">
        <f t="shared" si="163"/>
        <v>0</v>
      </c>
      <c r="HG166" s="284">
        <f t="shared" si="145"/>
        <v>0</v>
      </c>
      <c r="HH166" s="285">
        <f t="shared" si="146"/>
        <v>0</v>
      </c>
      <c r="HI166" s="1"/>
      <c r="HJ166" s="1"/>
      <c r="HK166" s="177">
        <v>160</v>
      </c>
      <c r="HL166" s="591"/>
      <c r="HM166" s="178"/>
      <c r="HN166" s="177">
        <v>160</v>
      </c>
      <c r="HO166" s="591"/>
      <c r="HP166" s="178"/>
      <c r="HQ166" s="177">
        <v>160</v>
      </c>
      <c r="HR166" s="591"/>
      <c r="HS166" s="178"/>
      <c r="HT166" s="177">
        <v>160</v>
      </c>
      <c r="HU166" s="591"/>
      <c r="HV166" s="178"/>
      <c r="HW166" s="177">
        <v>160</v>
      </c>
      <c r="HX166" s="591"/>
      <c r="HY166" s="178"/>
      <c r="HZ166" s="177">
        <v>160</v>
      </c>
      <c r="IA166" s="591"/>
      <c r="IB166" s="178"/>
      <c r="IC166" s="177">
        <v>160</v>
      </c>
      <c r="ID166" s="591"/>
      <c r="IE166" s="178"/>
      <c r="IF166" s="177">
        <v>160</v>
      </c>
      <c r="IG166" s="591"/>
      <c r="IH166" s="178"/>
      <c r="II166" s="282">
        <f t="shared" si="164"/>
        <v>0</v>
      </c>
      <c r="IJ166" s="283">
        <f t="shared" si="165"/>
        <v>0</v>
      </c>
      <c r="IK166" s="284">
        <f t="shared" si="147"/>
        <v>0</v>
      </c>
      <c r="IL166" s="285">
        <f t="shared" si="148"/>
        <v>0</v>
      </c>
      <c r="IM166" s="1"/>
      <c r="IN166" s="1"/>
      <c r="IO166" s="177">
        <v>160</v>
      </c>
      <c r="IP166" s="591"/>
      <c r="IQ166" s="178"/>
      <c r="IR166" s="177">
        <v>160</v>
      </c>
      <c r="IS166" s="591"/>
      <c r="IT166" s="178"/>
      <c r="IU166" s="177">
        <v>160</v>
      </c>
      <c r="IV166" s="591"/>
      <c r="IW166" s="178"/>
      <c r="IX166" s="177">
        <v>160</v>
      </c>
      <c r="IY166" s="591"/>
      <c r="IZ166" s="178"/>
      <c r="JA166" s="177">
        <v>160</v>
      </c>
      <c r="JB166" s="591"/>
      <c r="JC166" s="178"/>
      <c r="JD166" s="177">
        <v>160</v>
      </c>
      <c r="JE166" s="591"/>
      <c r="JF166" s="178"/>
      <c r="JG166" s="177">
        <v>160</v>
      </c>
      <c r="JH166" s="591"/>
      <c r="JI166" s="178"/>
      <c r="JJ166" s="177">
        <v>160</v>
      </c>
      <c r="JK166" s="591"/>
      <c r="JL166" s="178"/>
      <c r="JM166" s="282">
        <f t="shared" si="166"/>
        <v>0</v>
      </c>
      <c r="JN166" s="283">
        <f t="shared" si="167"/>
        <v>0</v>
      </c>
      <c r="JO166" s="284">
        <f t="shared" si="149"/>
        <v>0</v>
      </c>
      <c r="JP166" s="285">
        <f t="shared" si="150"/>
        <v>0</v>
      </c>
      <c r="JQ166" s="1"/>
      <c r="JR166" s="1"/>
      <c r="JS166" s="177">
        <v>160</v>
      </c>
      <c r="JT166" s="591"/>
      <c r="JU166" s="178"/>
      <c r="JV166" s="177">
        <v>160</v>
      </c>
      <c r="JW166" s="591"/>
      <c r="JX166" s="178"/>
      <c r="JY166" s="177">
        <v>160</v>
      </c>
      <c r="JZ166" s="591"/>
      <c r="KA166" s="178"/>
      <c r="KB166" s="177">
        <v>160</v>
      </c>
      <c r="KC166" s="591"/>
      <c r="KD166" s="178"/>
      <c r="KE166" s="177">
        <v>160</v>
      </c>
      <c r="KF166" s="591"/>
      <c r="KG166" s="178"/>
      <c r="KH166" s="177">
        <v>160</v>
      </c>
      <c r="KI166" s="591"/>
      <c r="KJ166" s="178"/>
      <c r="KK166" s="177">
        <v>160</v>
      </c>
      <c r="KL166" s="591"/>
      <c r="KM166" s="178"/>
      <c r="KN166" s="177">
        <v>160</v>
      </c>
      <c r="KO166" s="591"/>
      <c r="KP166" s="178"/>
      <c r="KQ166" s="282">
        <f t="shared" si="168"/>
        <v>0</v>
      </c>
      <c r="KR166" s="283">
        <f t="shared" si="169"/>
        <v>0</v>
      </c>
      <c r="KS166" s="284">
        <f t="shared" si="151"/>
        <v>0</v>
      </c>
      <c r="KT166" s="285">
        <f t="shared" si="152"/>
        <v>0</v>
      </c>
      <c r="KU166" s="1"/>
      <c r="KV166" s="1"/>
      <c r="KW166" s="589" t="s">
        <v>300</v>
      </c>
      <c r="KX166" s="595">
        <v>160</v>
      </c>
      <c r="KY166" s="591"/>
      <c r="KZ166" s="178"/>
      <c r="LA166" s="282">
        <f t="shared" si="170"/>
        <v>0</v>
      </c>
      <c r="LB166" s="285">
        <f t="shared" si="171"/>
        <v>0</v>
      </c>
      <c r="LC166" s="284">
        <f t="shared" si="172"/>
        <v>0</v>
      </c>
      <c r="LD166" s="285">
        <f t="shared" si="173"/>
        <v>0</v>
      </c>
      <c r="LE166" s="592"/>
      <c r="LF166" s="1"/>
      <c r="LG166" s="1"/>
      <c r="LH166" s="278">
        <f t="shared" si="174"/>
        <v>0</v>
      </c>
      <c r="LI166" s="279">
        <f t="shared" si="175"/>
        <v>0</v>
      </c>
      <c r="LJ166" s="284">
        <f t="shared" si="176"/>
        <v>0</v>
      </c>
      <c r="LK166" s="285">
        <f t="shared" si="177"/>
        <v>0</v>
      </c>
      <c r="LL166" s="280">
        <f t="shared" si="178"/>
        <v>0</v>
      </c>
      <c r="LM166" s="281">
        <f t="shared" si="179"/>
        <v>0</v>
      </c>
      <c r="LN166" s="284">
        <f t="shared" si="180"/>
        <v>0</v>
      </c>
      <c r="LO166" s="283">
        <f t="shared" si="181"/>
        <v>0</v>
      </c>
      <c r="LP166" s="420">
        <f t="shared" si="182"/>
        <v>0</v>
      </c>
      <c r="LQ166" s="382">
        <f t="shared" si="183"/>
        <v>0</v>
      </c>
      <c r="LR166" s="423" t="s">
        <v>343</v>
      </c>
      <c r="LS166" s="387" t="s">
        <v>343</v>
      </c>
      <c r="LT166" s="420">
        <f t="shared" si="184"/>
        <v>0</v>
      </c>
      <c r="LU166" s="382">
        <f t="shared" si="185"/>
        <v>0</v>
      </c>
      <c r="LX166" s="1"/>
    </row>
    <row r="167" spans="2:336" s="26" customFormat="1" ht="16.5" customHeight="1" x14ac:dyDescent="0.25">
      <c r="B167" s="121" t="s">
        <v>364</v>
      </c>
      <c r="C167" s="1064"/>
      <c r="D167" s="1065"/>
      <c r="E167" s="327"/>
      <c r="F167" s="328"/>
      <c r="G167" s="329"/>
      <c r="H167" s="125"/>
      <c r="I167" s="115">
        <f>INT(ROUND(F167,2)*(IF(RIGHT(G167,1)="*",data!$J$3*H167+(IF(H167&gt;0, data!$K$3,0)),(IF(G167&gt;0,data!$J$3*RIGHT(G167,5)+data!$K$3,0)))))</f>
        <v>0</v>
      </c>
      <c r="J167" s="115">
        <f t="shared" si="132"/>
        <v>0</v>
      </c>
      <c r="K167" s="323"/>
      <c r="L167" s="322"/>
      <c r="M167" s="115">
        <f>INT(ROUND(F167,2)*(IF(J167&gt;0,(IF(K167="ano",data!$J$6,0)),0)))</f>
        <v>0</v>
      </c>
      <c r="N167" s="117">
        <f t="shared" si="129"/>
        <v>0</v>
      </c>
      <c r="O167" s="126">
        <f t="shared" si="130"/>
        <v>0</v>
      </c>
      <c r="Q167" s="119" t="str">
        <f t="shared" si="127"/>
        <v/>
      </c>
      <c r="R167" s="120" t="s">
        <v>343</v>
      </c>
      <c r="S167" s="391" t="str">
        <f t="shared" si="128"/>
        <v/>
      </c>
      <c r="T167" s="26">
        <f t="shared" si="131"/>
        <v>0</v>
      </c>
      <c r="U167" s="26">
        <f t="shared" si="133"/>
        <v>0</v>
      </c>
      <c r="V167" s="26">
        <f>IF(OR(G167=data!$I$18,G167=data!$I$19,G167=data!$I$20,G167=data!$I$21,G167=data!$I$22,G167=data!$I$23,G167=data!$I$24,G167=data!$I$25,G167=data!$I$26,G167=data!$I$27,G167=data!$I$28,G167=data!$I$29,G167=data!$I$30,G167=data!$I$31,G167=data!$I$32,G167=data!$I$33,G167=data!$I$34,G167=data!$I$35,G167=data!$I$36,G167=data!$I$37,G167=data!$I$38,G167=data!$I$39,G167=data!$I$40,G167=data!$I$41,G167=data!$I$42,G167=data!$I$43,G167=data!$I$44),1,0)</f>
        <v>0</v>
      </c>
      <c r="X167" s="179" t="s">
        <v>300</v>
      </c>
      <c r="Y167" s="10"/>
      <c r="Z167" s="10"/>
      <c r="AA167" s="171">
        <v>160</v>
      </c>
      <c r="AB167" s="336"/>
      <c r="AC167" s="227"/>
      <c r="AD167" s="171">
        <v>160</v>
      </c>
      <c r="AE167" s="336"/>
      <c r="AF167" s="227"/>
      <c r="AG167" s="171">
        <v>160</v>
      </c>
      <c r="AH167" s="336"/>
      <c r="AI167" s="227"/>
      <c r="AJ167" s="171">
        <v>160</v>
      </c>
      <c r="AK167" s="336"/>
      <c r="AL167" s="227"/>
      <c r="AM167" s="171">
        <v>160</v>
      </c>
      <c r="AN167" s="336"/>
      <c r="AO167" s="227"/>
      <c r="AP167" s="171">
        <v>160</v>
      </c>
      <c r="AQ167" s="336"/>
      <c r="AR167" s="227"/>
      <c r="AS167" s="171">
        <v>160</v>
      </c>
      <c r="AT167" s="336"/>
      <c r="AU167" s="227"/>
      <c r="AV167" s="171">
        <v>160</v>
      </c>
      <c r="AW167" s="336"/>
      <c r="AX167" s="227"/>
      <c r="AY167" s="171">
        <v>160</v>
      </c>
      <c r="AZ167" s="336"/>
      <c r="BA167" s="227"/>
      <c r="BB167" s="171">
        <v>160</v>
      </c>
      <c r="BC167" s="336"/>
      <c r="BD167" s="227"/>
      <c r="BE167" s="171">
        <v>160</v>
      </c>
      <c r="BF167" s="336"/>
      <c r="BG167" s="227"/>
      <c r="BH167" s="171">
        <v>160</v>
      </c>
      <c r="BI167" s="336"/>
      <c r="BJ167" s="227"/>
      <c r="BK167" s="374">
        <f t="shared" si="134"/>
        <v>0</v>
      </c>
      <c r="BL167" s="285">
        <f t="shared" si="153"/>
        <v>0</v>
      </c>
      <c r="BM167" s="284">
        <f t="shared" si="135"/>
        <v>0</v>
      </c>
      <c r="BN167" s="285">
        <f t="shared" si="136"/>
        <v>0</v>
      </c>
      <c r="BO167" s="1"/>
      <c r="BP167" s="1"/>
      <c r="BQ167" s="167">
        <v>160</v>
      </c>
      <c r="BR167" s="335"/>
      <c r="BS167" s="180"/>
      <c r="BT167" s="167">
        <v>160</v>
      </c>
      <c r="BU167" s="335"/>
      <c r="BV167" s="180"/>
      <c r="BW167" s="167">
        <v>160</v>
      </c>
      <c r="BX167" s="335"/>
      <c r="BY167" s="180"/>
      <c r="BZ167" s="167">
        <v>160</v>
      </c>
      <c r="CA167" s="335"/>
      <c r="CB167" s="180"/>
      <c r="CC167" s="167">
        <v>160</v>
      </c>
      <c r="CD167" s="335"/>
      <c r="CE167" s="180"/>
      <c r="CF167" s="167">
        <v>160</v>
      </c>
      <c r="CG167" s="335"/>
      <c r="CH167" s="180"/>
      <c r="CI167" s="167">
        <v>160</v>
      </c>
      <c r="CJ167" s="335"/>
      <c r="CK167" s="180"/>
      <c r="CL167" s="167">
        <v>160</v>
      </c>
      <c r="CM167" s="335"/>
      <c r="CN167" s="180"/>
      <c r="CO167" s="282">
        <f t="shared" si="154"/>
        <v>0</v>
      </c>
      <c r="CP167" s="283">
        <f t="shared" si="155"/>
        <v>0</v>
      </c>
      <c r="CQ167" s="284">
        <f t="shared" si="137"/>
        <v>0</v>
      </c>
      <c r="CR167" s="285">
        <f t="shared" si="138"/>
        <v>0</v>
      </c>
      <c r="CS167" s="1"/>
      <c r="CT167" s="1"/>
      <c r="CU167" s="167">
        <v>160</v>
      </c>
      <c r="CV167" s="335"/>
      <c r="CW167" s="180"/>
      <c r="CX167" s="167">
        <v>160</v>
      </c>
      <c r="CY167" s="335"/>
      <c r="CZ167" s="180"/>
      <c r="DA167" s="167">
        <v>160</v>
      </c>
      <c r="DB167" s="335"/>
      <c r="DC167" s="180"/>
      <c r="DD167" s="167">
        <v>160</v>
      </c>
      <c r="DE167" s="335"/>
      <c r="DF167" s="180"/>
      <c r="DG167" s="167">
        <v>160</v>
      </c>
      <c r="DH167" s="335"/>
      <c r="DI167" s="180"/>
      <c r="DJ167" s="167">
        <v>160</v>
      </c>
      <c r="DK167" s="335"/>
      <c r="DL167" s="180"/>
      <c r="DM167" s="167">
        <v>160</v>
      </c>
      <c r="DN167" s="335"/>
      <c r="DO167" s="180"/>
      <c r="DP167" s="167">
        <v>160</v>
      </c>
      <c r="DQ167" s="335"/>
      <c r="DR167" s="180"/>
      <c r="DS167" s="282">
        <f t="shared" si="156"/>
        <v>0</v>
      </c>
      <c r="DT167" s="283">
        <f t="shared" si="157"/>
        <v>0</v>
      </c>
      <c r="DU167" s="284">
        <f t="shared" si="139"/>
        <v>0</v>
      </c>
      <c r="DV167" s="285">
        <f t="shared" si="140"/>
        <v>0</v>
      </c>
      <c r="DW167" s="1"/>
      <c r="DX167" s="1"/>
      <c r="DY167" s="167">
        <v>160</v>
      </c>
      <c r="DZ167" s="335"/>
      <c r="EA167" s="180"/>
      <c r="EB167" s="167">
        <v>160</v>
      </c>
      <c r="EC167" s="335"/>
      <c r="ED167" s="180"/>
      <c r="EE167" s="167">
        <v>160</v>
      </c>
      <c r="EF167" s="335"/>
      <c r="EG167" s="180"/>
      <c r="EH167" s="167">
        <v>160</v>
      </c>
      <c r="EI167" s="335"/>
      <c r="EJ167" s="180"/>
      <c r="EK167" s="167">
        <v>160</v>
      </c>
      <c r="EL167" s="335"/>
      <c r="EM167" s="180"/>
      <c r="EN167" s="167">
        <v>160</v>
      </c>
      <c r="EO167" s="335"/>
      <c r="EP167" s="180"/>
      <c r="EQ167" s="167">
        <v>160</v>
      </c>
      <c r="ER167" s="335"/>
      <c r="ES167" s="180"/>
      <c r="ET167" s="167">
        <v>160</v>
      </c>
      <c r="EU167" s="335"/>
      <c r="EV167" s="180"/>
      <c r="EW167" s="282">
        <f t="shared" si="158"/>
        <v>0</v>
      </c>
      <c r="EX167" s="283">
        <f t="shared" si="159"/>
        <v>0</v>
      </c>
      <c r="EY167" s="284">
        <f t="shared" si="141"/>
        <v>0</v>
      </c>
      <c r="EZ167" s="285">
        <f t="shared" si="142"/>
        <v>0</v>
      </c>
      <c r="FA167" s="1"/>
      <c r="FB167" s="1"/>
      <c r="FC167" s="167">
        <v>160</v>
      </c>
      <c r="FD167" s="335"/>
      <c r="FE167" s="180"/>
      <c r="FF167" s="167">
        <v>160</v>
      </c>
      <c r="FG167" s="335"/>
      <c r="FH167" s="180"/>
      <c r="FI167" s="167">
        <v>160</v>
      </c>
      <c r="FJ167" s="335"/>
      <c r="FK167" s="180"/>
      <c r="FL167" s="167">
        <v>160</v>
      </c>
      <c r="FM167" s="335"/>
      <c r="FN167" s="180"/>
      <c r="FO167" s="167">
        <v>160</v>
      </c>
      <c r="FP167" s="335"/>
      <c r="FQ167" s="180"/>
      <c r="FR167" s="167">
        <v>160</v>
      </c>
      <c r="FS167" s="335"/>
      <c r="FT167" s="180"/>
      <c r="FU167" s="167">
        <v>160</v>
      </c>
      <c r="FV167" s="335"/>
      <c r="FW167" s="180"/>
      <c r="FX167" s="167">
        <v>160</v>
      </c>
      <c r="FY167" s="335"/>
      <c r="FZ167" s="180"/>
      <c r="GA167" s="282">
        <f t="shared" si="160"/>
        <v>0</v>
      </c>
      <c r="GB167" s="283">
        <f t="shared" si="161"/>
        <v>0</v>
      </c>
      <c r="GC167" s="284">
        <f t="shared" si="143"/>
        <v>0</v>
      </c>
      <c r="GD167" s="285">
        <f t="shared" si="144"/>
        <v>0</v>
      </c>
      <c r="GE167" s="1"/>
      <c r="GF167" s="1"/>
      <c r="GG167" s="167">
        <v>160</v>
      </c>
      <c r="GH167" s="335"/>
      <c r="GI167" s="180"/>
      <c r="GJ167" s="167">
        <v>160</v>
      </c>
      <c r="GK167" s="335"/>
      <c r="GL167" s="180"/>
      <c r="GM167" s="167">
        <v>160</v>
      </c>
      <c r="GN167" s="335"/>
      <c r="GO167" s="180"/>
      <c r="GP167" s="167">
        <v>160</v>
      </c>
      <c r="GQ167" s="335"/>
      <c r="GR167" s="180"/>
      <c r="GS167" s="167">
        <v>160</v>
      </c>
      <c r="GT167" s="335"/>
      <c r="GU167" s="180"/>
      <c r="GV167" s="167">
        <v>160</v>
      </c>
      <c r="GW167" s="335"/>
      <c r="GX167" s="180"/>
      <c r="GY167" s="167">
        <v>160</v>
      </c>
      <c r="GZ167" s="335"/>
      <c r="HA167" s="180"/>
      <c r="HB167" s="167">
        <v>160</v>
      </c>
      <c r="HC167" s="335"/>
      <c r="HD167" s="180"/>
      <c r="HE167" s="282">
        <f t="shared" si="162"/>
        <v>0</v>
      </c>
      <c r="HF167" s="283">
        <f t="shared" si="163"/>
        <v>0</v>
      </c>
      <c r="HG167" s="284">
        <f t="shared" si="145"/>
        <v>0</v>
      </c>
      <c r="HH167" s="285">
        <f t="shared" si="146"/>
        <v>0</v>
      </c>
      <c r="HI167" s="1"/>
      <c r="HJ167" s="1"/>
      <c r="HK167" s="167">
        <v>160</v>
      </c>
      <c r="HL167" s="335"/>
      <c r="HM167" s="180"/>
      <c r="HN167" s="167">
        <v>160</v>
      </c>
      <c r="HO167" s="335"/>
      <c r="HP167" s="180"/>
      <c r="HQ167" s="167">
        <v>160</v>
      </c>
      <c r="HR167" s="335"/>
      <c r="HS167" s="180"/>
      <c r="HT167" s="167">
        <v>160</v>
      </c>
      <c r="HU167" s="335"/>
      <c r="HV167" s="180"/>
      <c r="HW167" s="167">
        <v>160</v>
      </c>
      <c r="HX167" s="335"/>
      <c r="HY167" s="180"/>
      <c r="HZ167" s="167">
        <v>160</v>
      </c>
      <c r="IA167" s="335"/>
      <c r="IB167" s="180"/>
      <c r="IC167" s="167">
        <v>160</v>
      </c>
      <c r="ID167" s="335"/>
      <c r="IE167" s="180"/>
      <c r="IF167" s="167">
        <v>160</v>
      </c>
      <c r="IG167" s="335"/>
      <c r="IH167" s="180"/>
      <c r="II167" s="282">
        <f t="shared" si="164"/>
        <v>0</v>
      </c>
      <c r="IJ167" s="283">
        <f t="shared" si="165"/>
        <v>0</v>
      </c>
      <c r="IK167" s="284">
        <f t="shared" si="147"/>
        <v>0</v>
      </c>
      <c r="IL167" s="285">
        <f t="shared" si="148"/>
        <v>0</v>
      </c>
      <c r="IM167" s="1"/>
      <c r="IN167" s="1"/>
      <c r="IO167" s="167">
        <v>160</v>
      </c>
      <c r="IP167" s="335"/>
      <c r="IQ167" s="180"/>
      <c r="IR167" s="167">
        <v>160</v>
      </c>
      <c r="IS167" s="335"/>
      <c r="IT167" s="180"/>
      <c r="IU167" s="167">
        <v>160</v>
      </c>
      <c r="IV167" s="335"/>
      <c r="IW167" s="180"/>
      <c r="IX167" s="167">
        <v>160</v>
      </c>
      <c r="IY167" s="335"/>
      <c r="IZ167" s="180"/>
      <c r="JA167" s="167">
        <v>160</v>
      </c>
      <c r="JB167" s="335"/>
      <c r="JC167" s="180"/>
      <c r="JD167" s="167">
        <v>160</v>
      </c>
      <c r="JE167" s="335"/>
      <c r="JF167" s="180"/>
      <c r="JG167" s="167">
        <v>160</v>
      </c>
      <c r="JH167" s="335"/>
      <c r="JI167" s="180"/>
      <c r="JJ167" s="167">
        <v>160</v>
      </c>
      <c r="JK167" s="335"/>
      <c r="JL167" s="180"/>
      <c r="JM167" s="282">
        <f t="shared" si="166"/>
        <v>0</v>
      </c>
      <c r="JN167" s="283">
        <f t="shared" si="167"/>
        <v>0</v>
      </c>
      <c r="JO167" s="284">
        <f t="shared" si="149"/>
        <v>0</v>
      </c>
      <c r="JP167" s="285">
        <f t="shared" si="150"/>
        <v>0</v>
      </c>
      <c r="JQ167" s="1"/>
      <c r="JR167" s="1"/>
      <c r="JS167" s="167">
        <v>160</v>
      </c>
      <c r="JT167" s="335"/>
      <c r="JU167" s="180"/>
      <c r="JV167" s="167">
        <v>160</v>
      </c>
      <c r="JW167" s="335"/>
      <c r="JX167" s="180"/>
      <c r="JY167" s="167">
        <v>160</v>
      </c>
      <c r="JZ167" s="335"/>
      <c r="KA167" s="180"/>
      <c r="KB167" s="167">
        <v>160</v>
      </c>
      <c r="KC167" s="335"/>
      <c r="KD167" s="180"/>
      <c r="KE167" s="167">
        <v>160</v>
      </c>
      <c r="KF167" s="335"/>
      <c r="KG167" s="180"/>
      <c r="KH167" s="167">
        <v>160</v>
      </c>
      <c r="KI167" s="335"/>
      <c r="KJ167" s="180"/>
      <c r="KK167" s="167">
        <v>160</v>
      </c>
      <c r="KL167" s="335"/>
      <c r="KM167" s="180"/>
      <c r="KN167" s="167">
        <v>160</v>
      </c>
      <c r="KO167" s="335"/>
      <c r="KP167" s="180"/>
      <c r="KQ167" s="282">
        <f t="shared" si="168"/>
        <v>0</v>
      </c>
      <c r="KR167" s="283">
        <f t="shared" si="169"/>
        <v>0</v>
      </c>
      <c r="KS167" s="284">
        <f t="shared" si="151"/>
        <v>0</v>
      </c>
      <c r="KT167" s="285">
        <f t="shared" si="152"/>
        <v>0</v>
      </c>
      <c r="KU167" s="1"/>
      <c r="KV167" s="1"/>
      <c r="KW167" s="287" t="s">
        <v>300</v>
      </c>
      <c r="KX167" s="365">
        <v>160</v>
      </c>
      <c r="KY167" s="335"/>
      <c r="KZ167" s="180"/>
      <c r="LA167" s="282">
        <f t="shared" si="170"/>
        <v>0</v>
      </c>
      <c r="LB167" s="285">
        <f t="shared" si="171"/>
        <v>0</v>
      </c>
      <c r="LC167" s="284">
        <f t="shared" si="172"/>
        <v>0</v>
      </c>
      <c r="LD167" s="285">
        <f t="shared" si="173"/>
        <v>0</v>
      </c>
      <c r="LE167" s="297"/>
      <c r="LF167" s="1"/>
      <c r="LG167" s="1"/>
      <c r="LH167" s="278">
        <f t="shared" si="174"/>
        <v>0</v>
      </c>
      <c r="LI167" s="279">
        <f t="shared" si="175"/>
        <v>0</v>
      </c>
      <c r="LJ167" s="284">
        <f t="shared" si="176"/>
        <v>0</v>
      </c>
      <c r="LK167" s="285">
        <f t="shared" si="177"/>
        <v>0</v>
      </c>
      <c r="LL167" s="280">
        <f t="shared" si="178"/>
        <v>0</v>
      </c>
      <c r="LM167" s="281">
        <f t="shared" si="179"/>
        <v>0</v>
      </c>
      <c r="LN167" s="284">
        <f t="shared" si="180"/>
        <v>0</v>
      </c>
      <c r="LO167" s="283">
        <f t="shared" si="181"/>
        <v>0</v>
      </c>
      <c r="LP167" s="420">
        <f t="shared" si="182"/>
        <v>0</v>
      </c>
      <c r="LQ167" s="382">
        <f t="shared" si="183"/>
        <v>0</v>
      </c>
      <c r="LR167" s="423" t="s">
        <v>343</v>
      </c>
      <c r="LS167" s="387" t="s">
        <v>343</v>
      </c>
      <c r="LT167" s="420">
        <f t="shared" si="184"/>
        <v>0</v>
      </c>
      <c r="LU167" s="382">
        <f t="shared" si="185"/>
        <v>0</v>
      </c>
      <c r="LX167" s="1"/>
    </row>
    <row r="168" spans="2:336" s="26" customFormat="1" ht="15" hidden="1" customHeight="1" x14ac:dyDescent="0.25">
      <c r="B168" s="121"/>
      <c r="C168" s="1062"/>
      <c r="D168" s="1063"/>
      <c r="E168" s="610"/>
      <c r="F168" s="611"/>
      <c r="G168" s="612"/>
      <c r="H168" s="122"/>
      <c r="I168" s="115">
        <f>INT(ROUND(F168,2)*(IF(RIGHT(G168,1)="*",data!$J$3*H168+(IF(H168&gt;0, data!$K$3,0)),(IF(G168&gt;0,data!$J$3*RIGHT(G168,5)+data!$K$3,0)))))</f>
        <v>0</v>
      </c>
      <c r="J168" s="115">
        <f t="shared" si="132"/>
        <v>0</v>
      </c>
      <c r="K168" s="554"/>
      <c r="L168" s="553"/>
      <c r="M168" s="115">
        <f>INT(ROUND(F168,2)*(IF(J168&gt;0,(IF(K168="ano",data!$J$6,0)),0)))</f>
        <v>0</v>
      </c>
      <c r="N168" s="117">
        <f t="shared" si="129"/>
        <v>0</v>
      </c>
      <c r="O168" s="126">
        <f t="shared" si="130"/>
        <v>0</v>
      </c>
      <c r="Q168" s="119" t="str">
        <f t="shared" si="127"/>
        <v/>
      </c>
      <c r="R168" s="120" t="s">
        <v>343</v>
      </c>
      <c r="S168" s="391" t="str">
        <f t="shared" si="128"/>
        <v/>
      </c>
      <c r="T168" s="26">
        <f t="shared" si="131"/>
        <v>0</v>
      </c>
      <c r="U168" s="26">
        <f t="shared" si="133"/>
        <v>0</v>
      </c>
      <c r="V168" s="26">
        <f>IF(OR(G168=data!$I$18,G168=data!$I$19,G168=data!$I$20,G168=data!$I$21,G168=data!$I$22,G168=data!$I$23,G168=data!$I$24,G168=data!$I$25,G168=data!$I$26,G168=data!$I$27,G168=data!$I$28,G168=data!$I$29,G168=data!$I$30,G168=data!$I$31,G168=data!$I$32,G168=data!$I$33,G168=data!$I$34,G168=data!$I$35,G168=data!$I$36,G168=data!$I$37,G168=data!$I$38,G168=data!$I$39,G168=data!$I$40,G168=data!$I$41,G168=data!$I$42,G168=data!$I$43,G168=data!$I$44),1,0)</f>
        <v>0</v>
      </c>
      <c r="X168" s="176" t="s">
        <v>300</v>
      </c>
      <c r="Y168" s="10"/>
      <c r="Z168" s="10"/>
      <c r="AA168" s="578">
        <v>160</v>
      </c>
      <c r="AB168" s="579"/>
      <c r="AC168" s="580"/>
      <c r="AD168" s="578">
        <v>160</v>
      </c>
      <c r="AE168" s="579"/>
      <c r="AF168" s="580"/>
      <c r="AG168" s="578">
        <v>160</v>
      </c>
      <c r="AH168" s="579"/>
      <c r="AI168" s="580"/>
      <c r="AJ168" s="578">
        <v>160</v>
      </c>
      <c r="AK168" s="579"/>
      <c r="AL168" s="580"/>
      <c r="AM168" s="578">
        <v>160</v>
      </c>
      <c r="AN168" s="579"/>
      <c r="AO168" s="580"/>
      <c r="AP168" s="578">
        <v>160</v>
      </c>
      <c r="AQ168" s="579"/>
      <c r="AR168" s="580"/>
      <c r="AS168" s="578">
        <v>160</v>
      </c>
      <c r="AT168" s="579"/>
      <c r="AU168" s="580"/>
      <c r="AV168" s="578">
        <v>160</v>
      </c>
      <c r="AW168" s="579"/>
      <c r="AX168" s="580"/>
      <c r="AY168" s="578">
        <v>160</v>
      </c>
      <c r="AZ168" s="579"/>
      <c r="BA168" s="580"/>
      <c r="BB168" s="578">
        <v>160</v>
      </c>
      <c r="BC168" s="579"/>
      <c r="BD168" s="580"/>
      <c r="BE168" s="578">
        <v>160</v>
      </c>
      <c r="BF168" s="579"/>
      <c r="BG168" s="580"/>
      <c r="BH168" s="578">
        <v>160</v>
      </c>
      <c r="BI168" s="579"/>
      <c r="BJ168" s="580"/>
      <c r="BK168" s="374">
        <f t="shared" si="134"/>
        <v>0</v>
      </c>
      <c r="BL168" s="285">
        <f t="shared" si="153"/>
        <v>0</v>
      </c>
      <c r="BM168" s="284">
        <f t="shared" si="135"/>
        <v>0</v>
      </c>
      <c r="BN168" s="285">
        <f t="shared" si="136"/>
        <v>0</v>
      </c>
      <c r="BO168" s="1"/>
      <c r="BP168" s="1"/>
      <c r="BQ168" s="177">
        <v>160</v>
      </c>
      <c r="BR168" s="591"/>
      <c r="BS168" s="178"/>
      <c r="BT168" s="177">
        <v>160</v>
      </c>
      <c r="BU168" s="591"/>
      <c r="BV168" s="178"/>
      <c r="BW168" s="177">
        <v>160</v>
      </c>
      <c r="BX168" s="591"/>
      <c r="BY168" s="178"/>
      <c r="BZ168" s="177">
        <v>160</v>
      </c>
      <c r="CA168" s="591"/>
      <c r="CB168" s="178"/>
      <c r="CC168" s="177">
        <v>160</v>
      </c>
      <c r="CD168" s="591"/>
      <c r="CE168" s="178"/>
      <c r="CF168" s="177">
        <v>160</v>
      </c>
      <c r="CG168" s="591"/>
      <c r="CH168" s="178"/>
      <c r="CI168" s="177">
        <v>160</v>
      </c>
      <c r="CJ168" s="591"/>
      <c r="CK168" s="178"/>
      <c r="CL168" s="177">
        <v>160</v>
      </c>
      <c r="CM168" s="591"/>
      <c r="CN168" s="178"/>
      <c r="CO168" s="282">
        <f t="shared" si="154"/>
        <v>0</v>
      </c>
      <c r="CP168" s="283">
        <f t="shared" si="155"/>
        <v>0</v>
      </c>
      <c r="CQ168" s="284">
        <f t="shared" si="137"/>
        <v>0</v>
      </c>
      <c r="CR168" s="285">
        <f t="shared" si="138"/>
        <v>0</v>
      </c>
      <c r="CS168" s="1"/>
      <c r="CT168" s="1"/>
      <c r="CU168" s="177">
        <v>160</v>
      </c>
      <c r="CV168" s="591"/>
      <c r="CW168" s="178"/>
      <c r="CX168" s="177">
        <v>160</v>
      </c>
      <c r="CY168" s="591"/>
      <c r="CZ168" s="178"/>
      <c r="DA168" s="177">
        <v>160</v>
      </c>
      <c r="DB168" s="591"/>
      <c r="DC168" s="178"/>
      <c r="DD168" s="177">
        <v>160</v>
      </c>
      <c r="DE168" s="591"/>
      <c r="DF168" s="178"/>
      <c r="DG168" s="177">
        <v>160</v>
      </c>
      <c r="DH168" s="591"/>
      <c r="DI168" s="178"/>
      <c r="DJ168" s="177">
        <v>160</v>
      </c>
      <c r="DK168" s="591"/>
      <c r="DL168" s="178"/>
      <c r="DM168" s="177">
        <v>160</v>
      </c>
      <c r="DN168" s="591"/>
      <c r="DO168" s="178"/>
      <c r="DP168" s="177">
        <v>160</v>
      </c>
      <c r="DQ168" s="591"/>
      <c r="DR168" s="178"/>
      <c r="DS168" s="282">
        <f t="shared" si="156"/>
        <v>0</v>
      </c>
      <c r="DT168" s="283">
        <f t="shared" si="157"/>
        <v>0</v>
      </c>
      <c r="DU168" s="284">
        <f t="shared" si="139"/>
        <v>0</v>
      </c>
      <c r="DV168" s="285">
        <f t="shared" si="140"/>
        <v>0</v>
      </c>
      <c r="DW168" s="1"/>
      <c r="DX168" s="1"/>
      <c r="DY168" s="177">
        <v>160</v>
      </c>
      <c r="DZ168" s="591"/>
      <c r="EA168" s="178"/>
      <c r="EB168" s="177">
        <v>160</v>
      </c>
      <c r="EC168" s="591"/>
      <c r="ED168" s="178"/>
      <c r="EE168" s="177">
        <v>160</v>
      </c>
      <c r="EF168" s="591"/>
      <c r="EG168" s="178"/>
      <c r="EH168" s="177">
        <v>160</v>
      </c>
      <c r="EI168" s="591"/>
      <c r="EJ168" s="178"/>
      <c r="EK168" s="177">
        <v>160</v>
      </c>
      <c r="EL168" s="591"/>
      <c r="EM168" s="178"/>
      <c r="EN168" s="177">
        <v>160</v>
      </c>
      <c r="EO168" s="591"/>
      <c r="EP168" s="178"/>
      <c r="EQ168" s="177">
        <v>160</v>
      </c>
      <c r="ER168" s="591"/>
      <c r="ES168" s="178"/>
      <c r="ET168" s="177">
        <v>160</v>
      </c>
      <c r="EU168" s="591"/>
      <c r="EV168" s="178"/>
      <c r="EW168" s="282">
        <f t="shared" si="158"/>
        <v>0</v>
      </c>
      <c r="EX168" s="283">
        <f t="shared" si="159"/>
        <v>0</v>
      </c>
      <c r="EY168" s="284">
        <f t="shared" si="141"/>
        <v>0</v>
      </c>
      <c r="EZ168" s="285">
        <f t="shared" si="142"/>
        <v>0</v>
      </c>
      <c r="FA168" s="1"/>
      <c r="FB168" s="1"/>
      <c r="FC168" s="177">
        <v>160</v>
      </c>
      <c r="FD168" s="591"/>
      <c r="FE168" s="178"/>
      <c r="FF168" s="177">
        <v>160</v>
      </c>
      <c r="FG168" s="591"/>
      <c r="FH168" s="178"/>
      <c r="FI168" s="177">
        <v>160</v>
      </c>
      <c r="FJ168" s="591"/>
      <c r="FK168" s="178"/>
      <c r="FL168" s="177">
        <v>160</v>
      </c>
      <c r="FM168" s="591"/>
      <c r="FN168" s="178"/>
      <c r="FO168" s="177">
        <v>160</v>
      </c>
      <c r="FP168" s="591"/>
      <c r="FQ168" s="178"/>
      <c r="FR168" s="177">
        <v>160</v>
      </c>
      <c r="FS168" s="591"/>
      <c r="FT168" s="178"/>
      <c r="FU168" s="177">
        <v>160</v>
      </c>
      <c r="FV168" s="591"/>
      <c r="FW168" s="178"/>
      <c r="FX168" s="177">
        <v>160</v>
      </c>
      <c r="FY168" s="591"/>
      <c r="FZ168" s="178"/>
      <c r="GA168" s="282">
        <f t="shared" si="160"/>
        <v>0</v>
      </c>
      <c r="GB168" s="283">
        <f t="shared" si="161"/>
        <v>0</v>
      </c>
      <c r="GC168" s="284">
        <f t="shared" si="143"/>
        <v>0</v>
      </c>
      <c r="GD168" s="285">
        <f t="shared" si="144"/>
        <v>0</v>
      </c>
      <c r="GE168" s="1"/>
      <c r="GF168" s="1"/>
      <c r="GG168" s="177">
        <v>160</v>
      </c>
      <c r="GH168" s="591"/>
      <c r="GI168" s="178"/>
      <c r="GJ168" s="177">
        <v>160</v>
      </c>
      <c r="GK168" s="591"/>
      <c r="GL168" s="178"/>
      <c r="GM168" s="177">
        <v>160</v>
      </c>
      <c r="GN168" s="591"/>
      <c r="GO168" s="178"/>
      <c r="GP168" s="177">
        <v>160</v>
      </c>
      <c r="GQ168" s="591"/>
      <c r="GR168" s="178"/>
      <c r="GS168" s="177">
        <v>160</v>
      </c>
      <c r="GT168" s="591"/>
      <c r="GU168" s="178"/>
      <c r="GV168" s="177">
        <v>160</v>
      </c>
      <c r="GW168" s="591"/>
      <c r="GX168" s="178"/>
      <c r="GY168" s="177">
        <v>160</v>
      </c>
      <c r="GZ168" s="591"/>
      <c r="HA168" s="178"/>
      <c r="HB168" s="177">
        <v>160</v>
      </c>
      <c r="HC168" s="591"/>
      <c r="HD168" s="178"/>
      <c r="HE168" s="282">
        <f t="shared" si="162"/>
        <v>0</v>
      </c>
      <c r="HF168" s="283">
        <f t="shared" si="163"/>
        <v>0</v>
      </c>
      <c r="HG168" s="284">
        <f t="shared" si="145"/>
        <v>0</v>
      </c>
      <c r="HH168" s="285">
        <f t="shared" si="146"/>
        <v>0</v>
      </c>
      <c r="HI168" s="1"/>
      <c r="HJ168" s="1"/>
      <c r="HK168" s="177">
        <v>160</v>
      </c>
      <c r="HL168" s="591"/>
      <c r="HM168" s="178"/>
      <c r="HN168" s="177">
        <v>160</v>
      </c>
      <c r="HO168" s="591"/>
      <c r="HP168" s="178"/>
      <c r="HQ168" s="177">
        <v>160</v>
      </c>
      <c r="HR168" s="591"/>
      <c r="HS168" s="178"/>
      <c r="HT168" s="177">
        <v>160</v>
      </c>
      <c r="HU168" s="591"/>
      <c r="HV168" s="178"/>
      <c r="HW168" s="177">
        <v>160</v>
      </c>
      <c r="HX168" s="591"/>
      <c r="HY168" s="178"/>
      <c r="HZ168" s="177">
        <v>160</v>
      </c>
      <c r="IA168" s="591"/>
      <c r="IB168" s="178"/>
      <c r="IC168" s="177">
        <v>160</v>
      </c>
      <c r="ID168" s="591"/>
      <c r="IE168" s="178"/>
      <c r="IF168" s="177">
        <v>160</v>
      </c>
      <c r="IG168" s="591"/>
      <c r="IH168" s="178"/>
      <c r="II168" s="282">
        <f t="shared" si="164"/>
        <v>0</v>
      </c>
      <c r="IJ168" s="283">
        <f t="shared" si="165"/>
        <v>0</v>
      </c>
      <c r="IK168" s="284">
        <f t="shared" si="147"/>
        <v>0</v>
      </c>
      <c r="IL168" s="285">
        <f t="shared" si="148"/>
        <v>0</v>
      </c>
      <c r="IM168" s="1"/>
      <c r="IN168" s="1"/>
      <c r="IO168" s="177">
        <v>160</v>
      </c>
      <c r="IP168" s="591"/>
      <c r="IQ168" s="178"/>
      <c r="IR168" s="177">
        <v>160</v>
      </c>
      <c r="IS168" s="591"/>
      <c r="IT168" s="178"/>
      <c r="IU168" s="177">
        <v>160</v>
      </c>
      <c r="IV168" s="591"/>
      <c r="IW168" s="178"/>
      <c r="IX168" s="177">
        <v>160</v>
      </c>
      <c r="IY168" s="591"/>
      <c r="IZ168" s="178"/>
      <c r="JA168" s="177">
        <v>160</v>
      </c>
      <c r="JB168" s="591"/>
      <c r="JC168" s="178"/>
      <c r="JD168" s="177">
        <v>160</v>
      </c>
      <c r="JE168" s="591"/>
      <c r="JF168" s="178"/>
      <c r="JG168" s="177">
        <v>160</v>
      </c>
      <c r="JH168" s="591"/>
      <c r="JI168" s="178"/>
      <c r="JJ168" s="177">
        <v>160</v>
      </c>
      <c r="JK168" s="591"/>
      <c r="JL168" s="178"/>
      <c r="JM168" s="282">
        <f t="shared" si="166"/>
        <v>0</v>
      </c>
      <c r="JN168" s="283">
        <f t="shared" si="167"/>
        <v>0</v>
      </c>
      <c r="JO168" s="284">
        <f t="shared" si="149"/>
        <v>0</v>
      </c>
      <c r="JP168" s="285">
        <f t="shared" si="150"/>
        <v>0</v>
      </c>
      <c r="JQ168" s="1"/>
      <c r="JR168" s="1"/>
      <c r="JS168" s="177">
        <v>160</v>
      </c>
      <c r="JT168" s="591"/>
      <c r="JU168" s="178"/>
      <c r="JV168" s="177">
        <v>160</v>
      </c>
      <c r="JW168" s="591"/>
      <c r="JX168" s="178"/>
      <c r="JY168" s="177">
        <v>160</v>
      </c>
      <c r="JZ168" s="591"/>
      <c r="KA168" s="178"/>
      <c r="KB168" s="177">
        <v>160</v>
      </c>
      <c r="KC168" s="591"/>
      <c r="KD168" s="178"/>
      <c r="KE168" s="177">
        <v>160</v>
      </c>
      <c r="KF168" s="591"/>
      <c r="KG168" s="178"/>
      <c r="KH168" s="177">
        <v>160</v>
      </c>
      <c r="KI168" s="591"/>
      <c r="KJ168" s="178"/>
      <c r="KK168" s="177">
        <v>160</v>
      </c>
      <c r="KL168" s="591"/>
      <c r="KM168" s="178"/>
      <c r="KN168" s="177">
        <v>160</v>
      </c>
      <c r="KO168" s="591"/>
      <c r="KP168" s="178"/>
      <c r="KQ168" s="282">
        <f t="shared" si="168"/>
        <v>0</v>
      </c>
      <c r="KR168" s="283">
        <f t="shared" si="169"/>
        <v>0</v>
      </c>
      <c r="KS168" s="284">
        <f t="shared" si="151"/>
        <v>0</v>
      </c>
      <c r="KT168" s="285">
        <f t="shared" si="152"/>
        <v>0</v>
      </c>
      <c r="KU168" s="1"/>
      <c r="KV168" s="1"/>
      <c r="KW168" s="589" t="s">
        <v>300</v>
      </c>
      <c r="KX168" s="595">
        <v>160</v>
      </c>
      <c r="KY168" s="591"/>
      <c r="KZ168" s="178"/>
      <c r="LA168" s="282">
        <f t="shared" si="170"/>
        <v>0</v>
      </c>
      <c r="LB168" s="285">
        <f t="shared" si="171"/>
        <v>0</v>
      </c>
      <c r="LC168" s="284">
        <f t="shared" si="172"/>
        <v>0</v>
      </c>
      <c r="LD168" s="285">
        <f t="shared" si="173"/>
        <v>0</v>
      </c>
      <c r="LE168" s="592"/>
      <c r="LF168" s="1"/>
      <c r="LG168" s="1"/>
      <c r="LH168" s="278">
        <f t="shared" si="174"/>
        <v>0</v>
      </c>
      <c r="LI168" s="279">
        <f t="shared" si="175"/>
        <v>0</v>
      </c>
      <c r="LJ168" s="284">
        <f t="shared" si="176"/>
        <v>0</v>
      </c>
      <c r="LK168" s="285">
        <f t="shared" si="177"/>
        <v>0</v>
      </c>
      <c r="LL168" s="280">
        <f t="shared" si="178"/>
        <v>0</v>
      </c>
      <c r="LM168" s="281">
        <f t="shared" si="179"/>
        <v>0</v>
      </c>
      <c r="LN168" s="284">
        <f t="shared" si="180"/>
        <v>0</v>
      </c>
      <c r="LO168" s="283">
        <f t="shared" si="181"/>
        <v>0</v>
      </c>
      <c r="LP168" s="420">
        <f t="shared" si="182"/>
        <v>0</v>
      </c>
      <c r="LQ168" s="382">
        <f t="shared" si="183"/>
        <v>0</v>
      </c>
      <c r="LR168" s="423" t="s">
        <v>343</v>
      </c>
      <c r="LS168" s="387" t="s">
        <v>343</v>
      </c>
      <c r="LT168" s="420">
        <f t="shared" si="184"/>
        <v>0</v>
      </c>
      <c r="LU168" s="382">
        <f t="shared" si="185"/>
        <v>0</v>
      </c>
      <c r="LX168" s="1"/>
    </row>
    <row r="169" spans="2:336" s="26" customFormat="1" ht="16.5" customHeight="1" x14ac:dyDescent="0.25">
      <c r="B169" s="121" t="s">
        <v>365</v>
      </c>
      <c r="C169" s="1064"/>
      <c r="D169" s="1065"/>
      <c r="E169" s="327"/>
      <c r="F169" s="328"/>
      <c r="G169" s="329"/>
      <c r="H169" s="125"/>
      <c r="I169" s="115">
        <f>INT(ROUND(F169,2)*(IF(RIGHT(G169,1)="*",data!$J$3*H169+(IF(H169&gt;0, data!$K$3,0)),(IF(G169&gt;0,data!$J$3*RIGHT(G169,5)+data!$K$3,0)))))</f>
        <v>0</v>
      </c>
      <c r="J169" s="115">
        <f t="shared" si="132"/>
        <v>0</v>
      </c>
      <c r="K169" s="323"/>
      <c r="L169" s="322"/>
      <c r="M169" s="115">
        <f>INT(ROUND(F169,2)*(IF(J169&gt;0,(IF(K169="ano",data!$J$6,0)),0)))</f>
        <v>0</v>
      </c>
      <c r="N169" s="117">
        <f t="shared" si="129"/>
        <v>0</v>
      </c>
      <c r="O169" s="126">
        <f t="shared" si="130"/>
        <v>0</v>
      </c>
      <c r="Q169" s="119" t="str">
        <f t="shared" si="127"/>
        <v/>
      </c>
      <c r="R169" s="120" t="s">
        <v>343</v>
      </c>
      <c r="S169" s="391" t="str">
        <f t="shared" si="128"/>
        <v/>
      </c>
      <c r="T169" s="26">
        <f t="shared" si="131"/>
        <v>0</v>
      </c>
      <c r="U169" s="26">
        <f t="shared" si="133"/>
        <v>0</v>
      </c>
      <c r="V169" s="26">
        <f>IF(OR(G169=data!$I$18,G169=data!$I$19,G169=data!$I$20,G169=data!$I$21,G169=data!$I$22,G169=data!$I$23,G169=data!$I$24,G169=data!$I$25,G169=data!$I$26,G169=data!$I$27,G169=data!$I$28,G169=data!$I$29,G169=data!$I$30,G169=data!$I$31,G169=data!$I$32,G169=data!$I$33,G169=data!$I$34,G169=data!$I$35,G169=data!$I$36,G169=data!$I$37,G169=data!$I$38,G169=data!$I$39,G169=data!$I$40,G169=data!$I$41,G169=data!$I$42,G169=data!$I$43,G169=data!$I$44),1,0)</f>
        <v>0</v>
      </c>
      <c r="X169" s="179" t="s">
        <v>300</v>
      </c>
      <c r="Y169" s="10"/>
      <c r="Z169" s="10"/>
      <c r="AA169" s="171">
        <v>160</v>
      </c>
      <c r="AB169" s="336"/>
      <c r="AC169" s="227"/>
      <c r="AD169" s="171">
        <v>160</v>
      </c>
      <c r="AE169" s="336"/>
      <c r="AF169" s="227"/>
      <c r="AG169" s="171">
        <v>160</v>
      </c>
      <c r="AH169" s="336"/>
      <c r="AI169" s="227"/>
      <c r="AJ169" s="171">
        <v>160</v>
      </c>
      <c r="AK169" s="336"/>
      <c r="AL169" s="227"/>
      <c r="AM169" s="171">
        <v>160</v>
      </c>
      <c r="AN169" s="336"/>
      <c r="AO169" s="227"/>
      <c r="AP169" s="171">
        <v>160</v>
      </c>
      <c r="AQ169" s="336"/>
      <c r="AR169" s="227"/>
      <c r="AS169" s="171">
        <v>160</v>
      </c>
      <c r="AT169" s="336"/>
      <c r="AU169" s="227"/>
      <c r="AV169" s="171">
        <v>160</v>
      </c>
      <c r="AW169" s="336"/>
      <c r="AX169" s="227"/>
      <c r="AY169" s="171">
        <v>160</v>
      </c>
      <c r="AZ169" s="336"/>
      <c r="BA169" s="227"/>
      <c r="BB169" s="171">
        <v>160</v>
      </c>
      <c r="BC169" s="336"/>
      <c r="BD169" s="227"/>
      <c r="BE169" s="171">
        <v>160</v>
      </c>
      <c r="BF169" s="336"/>
      <c r="BG169" s="227"/>
      <c r="BH169" s="171">
        <v>160</v>
      </c>
      <c r="BI169" s="336"/>
      <c r="BJ169" s="227"/>
      <c r="BK169" s="374">
        <f t="shared" si="134"/>
        <v>0</v>
      </c>
      <c r="BL169" s="285">
        <f t="shared" ref="BL169:BL176" si="186">FLOOR(BK169*$I169,1)</f>
        <v>0</v>
      </c>
      <c r="BM169" s="284">
        <f t="shared" si="135"/>
        <v>0</v>
      </c>
      <c r="BN169" s="285">
        <f t="shared" si="136"/>
        <v>0</v>
      </c>
      <c r="BO169" s="1"/>
      <c r="BP169" s="1"/>
      <c r="BQ169" s="167">
        <v>160</v>
      </c>
      <c r="BR169" s="335"/>
      <c r="BS169" s="180"/>
      <c r="BT169" s="167">
        <v>160</v>
      </c>
      <c r="BU169" s="335"/>
      <c r="BV169" s="180"/>
      <c r="BW169" s="167">
        <v>160</v>
      </c>
      <c r="BX169" s="335"/>
      <c r="BY169" s="180"/>
      <c r="BZ169" s="167">
        <v>160</v>
      </c>
      <c r="CA169" s="335"/>
      <c r="CB169" s="180"/>
      <c r="CC169" s="167">
        <v>160</v>
      </c>
      <c r="CD169" s="335"/>
      <c r="CE169" s="180"/>
      <c r="CF169" s="167">
        <v>160</v>
      </c>
      <c r="CG169" s="335"/>
      <c r="CH169" s="180"/>
      <c r="CI169" s="167">
        <v>160</v>
      </c>
      <c r="CJ169" s="335"/>
      <c r="CK169" s="180"/>
      <c r="CL169" s="167">
        <v>160</v>
      </c>
      <c r="CM169" s="335"/>
      <c r="CN169" s="180"/>
      <c r="CO169" s="282">
        <f t="shared" ref="CO169:CO176" si="187">IF($X169="Ne",0,IF(IF(BR169="",0,((30/(BQ169*$F169)*(BQ169*$F169-BR169))/30))+IF(BU169="",0,((30/(BT169*$F169)*(BT169*$F169-BU169))/30))+IF(BX169="",0,((30/(BW169*$F169)*(BW169*$F169-BX169))/30))+IF(CA169="",0,((30/(BZ169*$F169)*(BZ169*$F169-CA169))/30))+IF(CD169="",0,((30/(CC169*$F169)*(CC169*$F169-CD169))/30))+IF(CG169="",0,((30/(CF169*$F169)*(CF169*$F169-CG169))/30))+IF(CJ169="",0,((30/(CI169*$F169)*(CI169*$F169-CJ169))/30))+IF(CM169="",0,((30/(CL169*$F169)*(CL169*$F169-CM169))/30))&gt;($E169-1-BK169),$E169-1-BK169,IF(BR169="",0,((30/(BQ169*$F169)*(BQ169*$F169-BR169))/30))+IF(BU169="",0,((30/(BT169*$F169)*(BT169*$F169-BU169))/30))+IF(BX169="",0,((30/(BW169*$F169)*(BW169*$F169-BX169))/30))+IF(CA169="",0,((30/(BZ169*$F169)*(BZ169*$F169-CA169))/30))+IF(CD169="",0,((30/(CC169*$F169)*(CC169*$F169-CD169))/30))+IF(CG169="",0,((30/(CF169*$F169)*(CF169*$F169-CG169))/30))+IF(CJ169="",0,((30/(CI169*$F169)*(CI169*$F169-CJ169))/30))+IF(CM169="",0,((30/(CL169*$F169)*(CL169*$F169-CM169))/30))))</f>
        <v>0</v>
      </c>
      <c r="CP169" s="283">
        <f t="shared" ref="CP169:CP176" si="188">FLOOR(CO169*$I169,1)</f>
        <v>0</v>
      </c>
      <c r="CQ169" s="284">
        <f t="shared" si="137"/>
        <v>0</v>
      </c>
      <c r="CR169" s="285">
        <f t="shared" si="138"/>
        <v>0</v>
      </c>
      <c r="CS169" s="1"/>
      <c r="CT169" s="1"/>
      <c r="CU169" s="167">
        <v>160</v>
      </c>
      <c r="CV169" s="335"/>
      <c r="CW169" s="180"/>
      <c r="CX169" s="167">
        <v>160</v>
      </c>
      <c r="CY169" s="335"/>
      <c r="CZ169" s="180"/>
      <c r="DA169" s="167">
        <v>160</v>
      </c>
      <c r="DB169" s="335"/>
      <c r="DC169" s="180"/>
      <c r="DD169" s="167">
        <v>160</v>
      </c>
      <c r="DE169" s="335"/>
      <c r="DF169" s="180"/>
      <c r="DG169" s="167">
        <v>160</v>
      </c>
      <c r="DH169" s="335"/>
      <c r="DI169" s="180"/>
      <c r="DJ169" s="167">
        <v>160</v>
      </c>
      <c r="DK169" s="335"/>
      <c r="DL169" s="180"/>
      <c r="DM169" s="167">
        <v>160</v>
      </c>
      <c r="DN169" s="335"/>
      <c r="DO169" s="180"/>
      <c r="DP169" s="167">
        <v>160</v>
      </c>
      <c r="DQ169" s="335"/>
      <c r="DR169" s="180"/>
      <c r="DS169" s="282">
        <f t="shared" ref="DS169:DS176" si="189">IF($X169="Ne",0,IF(IF(CV169="",0,((30/(CU169*$F169)*(CU169*$F169-CV169))/30))+IF(CY169="",0,((30/(CX169*$F169)*(CX169*$F169-CY169))/30))+IF(DB169="",0,((30/(DA169*$F169)*(DA169*$F169-DB169))/30))+IF(DE169="",0,((30/(DD169*$F169)*(DD169*$F169-DE169))/30))+IF(DH169="",0,((30/(DG169*$F169)*(DG169*$F169-DH169))/30))+IF(DK169="",0,((30/(DJ169*$F169)*(DJ169*$F169-DK169))/30))+IF(DN169="",0,((30/(DM169*$F169)*(DM169*$F169-DN169))/30))+IF(DQ169="",0,((30/(DP169*$F169)*(DP169*$F169-DQ169))/30))&gt;($E169-1-BK169-CO169),$E169-1-BK169-CO169,IF(CV169="",0,((30/(CU169*$F169)*(CU169*$F169-CV169))/30))+IF(CY169="",0,((30/(CX169*$F169)*(CX169*$F169-CY169))/30))+IF(DB169="",0,((30/(DA169*$F169)*(DA169*$F169-DB169))/30))+IF(DE169="",0,((30/(DD169*$F169)*(DD169*$F169-DE169))/30))+IF(DH169="",0,((30/(DG169*$F169)*(DG169*$F169-DH169))/30))+IF(DK169="",0,((30/(DJ169*$F169)*(DJ169*$F169-DK169))/30))+IF(DN169="",0,((30/(DM169*$F169)*(DM169*$F169-DN169))/30))+IF(DQ169="",0,((30/(DP169*$F169)*(DP169*$F169-DQ169))/30))))</f>
        <v>0</v>
      </c>
      <c r="DT169" s="283">
        <f t="shared" ref="DT169:DT176" si="190">FLOOR(DS169*$I169,1)</f>
        <v>0</v>
      </c>
      <c r="DU169" s="284">
        <f t="shared" si="139"/>
        <v>0</v>
      </c>
      <c r="DV169" s="285">
        <f t="shared" si="140"/>
        <v>0</v>
      </c>
      <c r="DW169" s="1"/>
      <c r="DX169" s="1"/>
      <c r="DY169" s="167">
        <v>160</v>
      </c>
      <c r="DZ169" s="335"/>
      <c r="EA169" s="180"/>
      <c r="EB169" s="167">
        <v>160</v>
      </c>
      <c r="EC169" s="335"/>
      <c r="ED169" s="180"/>
      <c r="EE169" s="167">
        <v>160</v>
      </c>
      <c r="EF169" s="335"/>
      <c r="EG169" s="180"/>
      <c r="EH169" s="167">
        <v>160</v>
      </c>
      <c r="EI169" s="335"/>
      <c r="EJ169" s="180"/>
      <c r="EK169" s="167">
        <v>160</v>
      </c>
      <c r="EL169" s="335"/>
      <c r="EM169" s="180"/>
      <c r="EN169" s="167">
        <v>160</v>
      </c>
      <c r="EO169" s="335"/>
      <c r="EP169" s="180"/>
      <c r="EQ169" s="167">
        <v>160</v>
      </c>
      <c r="ER169" s="335"/>
      <c r="ES169" s="180"/>
      <c r="ET169" s="167">
        <v>160</v>
      </c>
      <c r="EU169" s="335"/>
      <c r="EV169" s="180"/>
      <c r="EW169" s="282">
        <f t="shared" ref="EW169:EW176" si="191">IF($X169="Ne",0,IF(IF(DZ169="",0,((30/(DY169*$F169)*(DY169*$F169-DZ169))/30))+IF(EC169="",0,((30/(EB169*$F169)*(EB169*$F169-EC169))/30))+IF(EF169="",0,((30/(EE169*$F169)*(EE169*$F169-EF169))/30))+IF(EI169="",0,((30/(EH169*$F169)*(EH169*$F169-EI169))/30))+IF(EL169="",0,((30/(EK169*$F169)*(EK169*$F169-EL169))/30))+IF(EO169="",0,((30/(EN169*$F169)*(EN169*$F169-EO169))/30))+IF(ER169="",0,((30/(EQ169*$F169)*(EQ169*$F169-ER169))/30))+IF(EU169="",0,((30/(ET169*$F169)*(ET169*$F169-EU169))/30))&gt;($E169-1-BK169-CO169-DS169),$E169-1-BK169-CO169-DS169,IF(DZ169="",0,((30/(DY169*$F169)*(DY169*$F169-DZ169))/30))+IF(EC169="",0,((30/(EB169*$F169)*(EB169*$F169-EC169))/30))+IF(EF169="",0,((30/(EE169*$F169)*(EE169*$F169-EF169))/30))+IF(EI169="",0,((30/(EH169*$F169)*(EH169*$F169-EI169))/30))+IF(EL169="",0,((30/(EK169*$F169)*(EK169*$F169-EL169))/30))+IF(EO169="",0,((30/(EN169*$F169)*(EN169*$F169-EO169))/30))+IF(ER169="",0,((30/(EQ169*$F169)*(EQ169*$F169-ER169))/30))+IF(EU169="",0,((30/(ET169*$F169)*(ET169*$F169-EU169))/30))))</f>
        <v>0</v>
      </c>
      <c r="EX169" s="283">
        <f t="shared" ref="EX169:EX176" si="192">FLOOR(EW169*$I169,1)</f>
        <v>0</v>
      </c>
      <c r="EY169" s="284">
        <f t="shared" si="141"/>
        <v>0</v>
      </c>
      <c r="EZ169" s="285">
        <f t="shared" si="142"/>
        <v>0</v>
      </c>
      <c r="FA169" s="1"/>
      <c r="FB169" s="1"/>
      <c r="FC169" s="167">
        <v>160</v>
      </c>
      <c r="FD169" s="335"/>
      <c r="FE169" s="180"/>
      <c r="FF169" s="167">
        <v>160</v>
      </c>
      <c r="FG169" s="335"/>
      <c r="FH169" s="180"/>
      <c r="FI169" s="167">
        <v>160</v>
      </c>
      <c r="FJ169" s="335"/>
      <c r="FK169" s="180"/>
      <c r="FL169" s="167">
        <v>160</v>
      </c>
      <c r="FM169" s="335"/>
      <c r="FN169" s="180"/>
      <c r="FO169" s="167">
        <v>160</v>
      </c>
      <c r="FP169" s="335"/>
      <c r="FQ169" s="180"/>
      <c r="FR169" s="167">
        <v>160</v>
      </c>
      <c r="FS169" s="335"/>
      <c r="FT169" s="180"/>
      <c r="FU169" s="167">
        <v>160</v>
      </c>
      <c r="FV169" s="335"/>
      <c r="FW169" s="180"/>
      <c r="FX169" s="167">
        <v>160</v>
      </c>
      <c r="FY169" s="335"/>
      <c r="FZ169" s="180"/>
      <c r="GA169" s="282">
        <f t="shared" ref="GA169:GA176" si="193">IF($X169="Ne",0,IF(IF(FD169="",0,((30/(FC169*$F169)*(FC169*$F169-FD169))/30))+IF(FG169="",0,((30/(FF169*$F169)*(FF169*$F169-FG169))/30))+IF(FJ169="",0,((30/(FI169*$F169)*(FI169*$F169-FJ169))/30))+IF(FM169="",0,((30/(FL169*$F169)*(FL169*$F169-FM169))/30))+IF(FP169="",0,((30/(FO169*$F169)*(FO169*$F169-FP169))/30))+IF(FS169="",0,((30/(FR169*$F169)*(FR169*$F169-FS169))/30))+IF(FV169="",0,((30/(FU169*$F169)*(FU169*$F169-FV169))/30))+IF(FY169="",0,((30/(FX169*$F169)*(FX169*$F169-FY169))/30))&gt;($E169-1-BK169-CO169-DS169-EW169),$E169-1-BK169-CO169-DS169-EW169,IF(FD169="",0,((30/(FC169*$F169)*(FC169*$F169-FD169))/30))+IF(FG169="",0,((30/(FF169*$F169)*(FF169*$F169-FG169))/30))+IF(FJ169="",0,((30/(FI169*$F169)*(FI169*$F169-FJ169))/30))+IF(FM169="",0,((30/(FL169*$F169)*(FL169*$F169-FM169))/30))+IF(FP169="",0,((30/(FO169*$F169)*(FO169*$F169-FP169))/30))+IF(FS169="",0,((30/(FR169*$F169)*(FR169*$F169-FS169))/30))+IF(FV169="",0,((30/(FU169*$F169)*(FU169*$F169-FV169))/30))+IF(FY169="",0,((30/(FX169*$F169)*(FX169*$F169-FY169))/30))))</f>
        <v>0</v>
      </c>
      <c r="GB169" s="283">
        <f t="shared" ref="GB169:GB176" si="194">FLOOR(GA169*$I169,1)</f>
        <v>0</v>
      </c>
      <c r="GC169" s="284">
        <f t="shared" si="143"/>
        <v>0</v>
      </c>
      <c r="GD169" s="285">
        <f t="shared" si="144"/>
        <v>0</v>
      </c>
      <c r="GE169" s="1"/>
      <c r="GF169" s="1"/>
      <c r="GG169" s="167">
        <v>160</v>
      </c>
      <c r="GH169" s="335"/>
      <c r="GI169" s="180"/>
      <c r="GJ169" s="167">
        <v>160</v>
      </c>
      <c r="GK169" s="335"/>
      <c r="GL169" s="180"/>
      <c r="GM169" s="167">
        <v>160</v>
      </c>
      <c r="GN169" s="335"/>
      <c r="GO169" s="180"/>
      <c r="GP169" s="167">
        <v>160</v>
      </c>
      <c r="GQ169" s="335"/>
      <c r="GR169" s="180"/>
      <c r="GS169" s="167">
        <v>160</v>
      </c>
      <c r="GT169" s="335"/>
      <c r="GU169" s="180"/>
      <c r="GV169" s="167">
        <v>160</v>
      </c>
      <c r="GW169" s="335"/>
      <c r="GX169" s="180"/>
      <c r="GY169" s="167">
        <v>160</v>
      </c>
      <c r="GZ169" s="335"/>
      <c r="HA169" s="180"/>
      <c r="HB169" s="167">
        <v>160</v>
      </c>
      <c r="HC169" s="335"/>
      <c r="HD169" s="180"/>
      <c r="HE169" s="282">
        <f t="shared" ref="HE169:HE176" si="195">IF($X169="Ne",0,IF(IF(GH169="",0,((30/(GG169*$F169)*(GG169*$F169-GH169))/30))+IF(GK169="",0,((30/(GJ169*$F169)*(GJ169*$F169-GK169))/30))+IF(GN169="",0,((30/(GM169*$F169)*(GM169*$F169-GN169))/30))+IF(GQ169="",0,((30/(GP169*$F169)*(GP169*$F169-GQ169))/30))+IF(GT169="",0,((30/(GS169*$F169)*(GS169*$F169-GT169))/30))+IF(GW169="",0,((30/(GV169*$F169)*(GV169*$F169-GW169))/30))+IF(GZ169="",0,((30/(GY169*$F169)*(GY169*$F169-GZ169))/30))+IF(HC169="",0,((30/(HB169*$F169)*(HB169*$F169-HC169))/30))&gt;($E169-1-BK169-CO169-DS169-EW169-GA169),$E169-1-BK169-CO169-DS169-EW169-GA169,IF(GH169="",0,((30/(GG169*$F169)*(GG169*$F169-GH169))/30))+IF(GK169="",0,((30/(GJ169*$F169)*(GJ169*$F169-GK169))/30))+IF(GN169="",0,((30/(GM169*$F169)*(GM169*$F169-GN169))/30))+IF(GQ169="",0,((30/(GP169*$F169)*(GP169*$F169-GQ169))/30))+IF(GT169="",0,((30/(GS169*$F169)*(GS169*$F169-GT169))/30))+IF(GW169="",0,((30/(GV169*$F169)*(GV169*$F169-GW169))/30))+IF(GZ169="",0,((30/(GY169*$F169)*(GY169*$F169-GZ169))/30))+IF(HC169="",0,((30/(HB169*$F169)*(HB169*$F169-HC169))/30))))</f>
        <v>0</v>
      </c>
      <c r="HF169" s="283">
        <f t="shared" ref="HF169:HF176" si="196">FLOOR(HE169*$I169,1)</f>
        <v>0</v>
      </c>
      <c r="HG169" s="284">
        <f t="shared" si="145"/>
        <v>0</v>
      </c>
      <c r="HH169" s="285">
        <f t="shared" si="146"/>
        <v>0</v>
      </c>
      <c r="HI169" s="1"/>
      <c r="HJ169" s="1"/>
      <c r="HK169" s="167">
        <v>160</v>
      </c>
      <c r="HL169" s="335"/>
      <c r="HM169" s="180"/>
      <c r="HN169" s="167">
        <v>160</v>
      </c>
      <c r="HO169" s="335"/>
      <c r="HP169" s="180"/>
      <c r="HQ169" s="167">
        <v>160</v>
      </c>
      <c r="HR169" s="335"/>
      <c r="HS169" s="180"/>
      <c r="HT169" s="167">
        <v>160</v>
      </c>
      <c r="HU169" s="335"/>
      <c r="HV169" s="180"/>
      <c r="HW169" s="167">
        <v>160</v>
      </c>
      <c r="HX169" s="335"/>
      <c r="HY169" s="180"/>
      <c r="HZ169" s="167">
        <v>160</v>
      </c>
      <c r="IA169" s="335"/>
      <c r="IB169" s="180"/>
      <c r="IC169" s="167">
        <v>160</v>
      </c>
      <c r="ID169" s="335"/>
      <c r="IE169" s="180"/>
      <c r="IF169" s="167">
        <v>160</v>
      </c>
      <c r="IG169" s="335"/>
      <c r="IH169" s="180"/>
      <c r="II169" s="282">
        <f t="shared" ref="II169:II176" si="197">IF($X169="Ne",0,IF(IF(HL169="",0,((30/(HK169*$F169)*(HK169*$F169-HL169))/30))+IF(HO169="",0,((30/(HN169*$F169)*(HN169*$F169-HO169))/30))+IF(HR169="",0,((30/(HQ169*$F169)*(HQ169*$F169-HR169))/30))+IF(HU169="",0,((30/(HT169*$F169)*(HT169*$F169-HU169))/30))+IF(HX169="",0,((30/(HW169*$F169)*(HW169*$F169-HX169))/30))+IF(IA169="",0,((30/(HZ169*$F169)*(HZ169*$F169-IA169))/30))+IF(ID169="",0,((30/(IC169*$F169)*(IC169*$F169-ID169))/30))+IF(IG169="",0,((30/(IF169*$F169)*(IF169*$F169-IG169))/30))&gt;($E169-1-BK169-CO169-DS169-EW169-GA169-HE169),$E169-1-BK169-CO169-DS169-EW169-GA169-HE169,IF(HL169="",0,((30/(HK169*$F169)*(HK169*$F169-HL169))/30))+IF(HO169="",0,((30/(HN169*$F169)*(HN169*$F169-HO169))/30))+IF(HR169="",0,((30/(HQ169*$F169)*(HQ169*$F169-HR169))/30))+IF(HU169="",0,((30/(HT169*$F169)*(HT169*$F169-HU169))/30))+IF(HX169="",0,((30/(HW169*$F169)*(HW169*$F169-HX169))/30))+IF(IA169="",0,((30/(HZ169*$F169)*(HZ169*$F169-IA169))/30))+IF(ID169="",0,((30/(IC169*$F169)*(IC169*$F169-ID169))/30))+IF(IG169="",0,((30/(IF169*$F169)*(IF169*$F169-IG169))/30))))</f>
        <v>0</v>
      </c>
      <c r="IJ169" s="283">
        <f t="shared" ref="IJ169:IJ176" si="198">FLOOR(II169*$I169,1)</f>
        <v>0</v>
      </c>
      <c r="IK169" s="284">
        <f t="shared" si="147"/>
        <v>0</v>
      </c>
      <c r="IL169" s="285">
        <f t="shared" si="148"/>
        <v>0</v>
      </c>
      <c r="IM169" s="1"/>
      <c r="IN169" s="1"/>
      <c r="IO169" s="167">
        <v>160</v>
      </c>
      <c r="IP169" s="335"/>
      <c r="IQ169" s="180"/>
      <c r="IR169" s="167">
        <v>160</v>
      </c>
      <c r="IS169" s="335"/>
      <c r="IT169" s="180"/>
      <c r="IU169" s="167">
        <v>160</v>
      </c>
      <c r="IV169" s="335"/>
      <c r="IW169" s="180"/>
      <c r="IX169" s="167">
        <v>160</v>
      </c>
      <c r="IY169" s="335"/>
      <c r="IZ169" s="180"/>
      <c r="JA169" s="167">
        <v>160</v>
      </c>
      <c r="JB169" s="335"/>
      <c r="JC169" s="180"/>
      <c r="JD169" s="167">
        <v>160</v>
      </c>
      <c r="JE169" s="335"/>
      <c r="JF169" s="180"/>
      <c r="JG169" s="167">
        <v>160</v>
      </c>
      <c r="JH169" s="335"/>
      <c r="JI169" s="180"/>
      <c r="JJ169" s="167">
        <v>160</v>
      </c>
      <c r="JK169" s="335"/>
      <c r="JL169" s="180"/>
      <c r="JM169" s="282">
        <f t="shared" ref="JM169:JM176" si="199">IF($X169="Ne",0,IF(IF(IP169="",0,((30/(IO169*$F169)*(IO169*$F169-IP169))/30))+IF(IS169="",0,((30/(IR169*$F169)*(IR169*$F169-IS169))/30))+IF(IV169="",0,((30/(IU169*$F169)*(IU169*$F169-IV169))/30))+IF(IY169="",0,((30/(IX169*$F169)*(IX169*$F169-IY169))/30))+IF(JB169="",0,((30/(JA169*$F169)*(JA169*$F169-JB169))/30))+IF(JE169="",0,((30/(JD169*$F169)*(JD169*$F169-JE169))/30))+IF(JH169="",0,((30/(JG169*$F169)*(JG169*$F169-JH169))/30))+IF(JK169="",0,((30/(JJ169*$F169)*(JJ169*$F169-JK169))/30))&gt;($E169-1-BK169-CO169-DS169-EW169-GA169-HE169-II169),$E169-1-BK169-CO169-DS169-EW169-GA169-HE169-II169,IF(IP169="",0,((30/(IO169*$F169)*(IO169*$F169-IP169))/30))+IF(IS169="",0,((30/(IR169*$F169)*(IR169*$F169-IS169))/30))+IF(IV169="",0,((30/(IU169*$F169)*(IU169*$F169-IV169))/30))+IF(IY169="",0,((30/(IX169*$F169)*(IX169*$F169-IY169))/30))+IF(JB169="",0,((30/(JA169*$F169)*(JA169*$F169-JB169))/30))+IF(JE169="",0,((30/(JD169*$F169)*(JD169*$F169-JE169))/30))+IF(JH169="",0,((30/(JG169*$F169)*(JG169*$F169-JH169))/30))+IF(JK169="",0,((30/(JJ169*$F169)*(JJ169*$F169-JK169))/30))))</f>
        <v>0</v>
      </c>
      <c r="JN169" s="283">
        <f t="shared" ref="JN169:JN176" si="200">FLOOR(JM169*$I169,1)</f>
        <v>0</v>
      </c>
      <c r="JO169" s="284">
        <f t="shared" si="149"/>
        <v>0</v>
      </c>
      <c r="JP169" s="285">
        <f t="shared" si="150"/>
        <v>0</v>
      </c>
      <c r="JQ169" s="1"/>
      <c r="JR169" s="1"/>
      <c r="JS169" s="167">
        <v>160</v>
      </c>
      <c r="JT169" s="335"/>
      <c r="JU169" s="180"/>
      <c r="JV169" s="167">
        <v>160</v>
      </c>
      <c r="JW169" s="335"/>
      <c r="JX169" s="180"/>
      <c r="JY169" s="167">
        <v>160</v>
      </c>
      <c r="JZ169" s="335"/>
      <c r="KA169" s="180"/>
      <c r="KB169" s="167">
        <v>160</v>
      </c>
      <c r="KC169" s="335"/>
      <c r="KD169" s="180"/>
      <c r="KE169" s="167">
        <v>160</v>
      </c>
      <c r="KF169" s="335"/>
      <c r="KG169" s="180"/>
      <c r="KH169" s="167">
        <v>160</v>
      </c>
      <c r="KI169" s="335"/>
      <c r="KJ169" s="180"/>
      <c r="KK169" s="167">
        <v>160</v>
      </c>
      <c r="KL169" s="335"/>
      <c r="KM169" s="180"/>
      <c r="KN169" s="167">
        <v>160</v>
      </c>
      <c r="KO169" s="335"/>
      <c r="KP169" s="180"/>
      <c r="KQ169" s="282">
        <f t="shared" ref="KQ169:KQ176" si="201">IF($X169="Ne",0,IF(IF(JT169="",0,((30/(JS169*$F169)*(JS169*$F169-JT169))/30))+IF(JW169="",0,((30/(JV169*$F169)*(JV169*$F169-JW169))/30))+IF(JZ169="",0,((30/(JY169*$F169)*(JY169*$F169-JZ169))/30))+IF(KC169="",0,((30/(KB169*$F169)*(KB169*$F169-KC169))/30))+IF(KF169="",0,((30/(KE169*$F169)*(KE169*$F169-KF169))/30))+IF(KI169="",0,((30/(KH169*$F169)*(KH169*$F169-KI169))/30))+IF(KL169="",0,((30/(KK169*$F169)*(KK169*$F169-KL169))/30))+IF(KO169="",0,((30/(KN169*$F169)*(KN169*$F169-KO169))/30))&gt;($E169-1-BK169-CO169-DS169-EW169-GA169-HE169-II169-JM169),$E169-1-BK169-CO169-DS169-EW169-GA169-HE169-II169-JM169,IF(JT169="",0,((30/(JS169*$F169)*(JS169*$F169-JT169))/30))+IF(JW169="",0,((30/(JV169*$F169)*(JV169*$F169-JW169))/30))+IF(JZ169="",0,((30/(JY169*$F169)*(JY169*$F169-JZ169))/30))+IF(KC169="",0,((30/(KB169*$F169)*(KB169*$F169-KC169))/30))+IF(KF169="",0,((30/(KE169*$F169)*(KE169*$F169-KF169))/30))+IF(KI169="",0,((30/(KH169*$F169)*(KH169*$F169-KI169))/30))+IF(KL169="",0,((30/(KK169*$F169)*(KK169*$F169-KL169))/30))+IF(KO169="",0,((30/(KN169*$F169)*(KN169*$F169-KO169))/30))))</f>
        <v>0</v>
      </c>
      <c r="KR169" s="283">
        <f t="shared" ref="KR169:KR176" si="202">FLOOR(KQ169*$I169,1)</f>
        <v>0</v>
      </c>
      <c r="KS169" s="284">
        <f t="shared" si="151"/>
        <v>0</v>
      </c>
      <c r="KT169" s="285">
        <f t="shared" si="152"/>
        <v>0</v>
      </c>
      <c r="KU169" s="1"/>
      <c r="KV169" s="1"/>
      <c r="KW169" s="287" t="s">
        <v>300</v>
      </c>
      <c r="KX169" s="365">
        <v>160</v>
      </c>
      <c r="KY169" s="335"/>
      <c r="KZ169" s="180"/>
      <c r="LA169" s="282">
        <f t="shared" ref="LA169:LA176" si="203">IF($KW169="Ne",0,IF(KY169="",0,((30/(KX169*F169)*(KX169*F169-KY169))/30)))</f>
        <v>0</v>
      </c>
      <c r="LB169" s="285">
        <f t="shared" ref="LB169:LB176" si="204">FLOOR(LA169*I169,1)</f>
        <v>0</v>
      </c>
      <c r="LC169" s="284">
        <f t="shared" ref="LC169:LC176" si="205">IF(OR($L169=0,$L169=""),0,IF(KW169="Ano",IF(KZ169="Ano",LA169,0),0))</f>
        <v>0</v>
      </c>
      <c r="LD169" s="285">
        <f t="shared" ref="LD169:LD176" si="206">FLOOR(LC169*M169,1)</f>
        <v>0</v>
      </c>
      <c r="LE169" s="297"/>
      <c r="LF169" s="1"/>
      <c r="LG169" s="1"/>
      <c r="LH169" s="278">
        <f t="shared" ref="LH169:LH176" si="207">BK169+CO169+DS169+EW169+GA169+HE169+II169+JM169+KQ169+LA169</f>
        <v>0</v>
      </c>
      <c r="LI169" s="279">
        <f t="shared" ref="LI169:LI176" si="208">BL169+CP169+DT169+EX169+GB169+HF169+IJ169+JN169+KR169+LB169</f>
        <v>0</v>
      </c>
      <c r="LJ169" s="284">
        <f t="shared" ref="LJ169:LJ176" si="209">E169-LH169</f>
        <v>0</v>
      </c>
      <c r="LK169" s="285">
        <f t="shared" ref="LK169:LK176" si="210">J169-LI169</f>
        <v>0</v>
      </c>
      <c r="LL169" s="280">
        <f t="shared" ref="LL169:LL176" si="211">BM169+CQ169+DU169+EY169+GC169+HG169+IK169+JO169+KS169+LC169</f>
        <v>0</v>
      </c>
      <c r="LM169" s="281">
        <f t="shared" ref="LM169:LM176" si="212">BN169+CR169+DV169+EZ169+GD169+HH169+IL169+JP169+KT169+LD169</f>
        <v>0</v>
      </c>
      <c r="LN169" s="284">
        <f t="shared" ref="LN169:LN176" si="213">L169-LL169</f>
        <v>0</v>
      </c>
      <c r="LO169" s="283">
        <f t="shared" ref="LO169:LO176" si="214">N169-LM169</f>
        <v>0</v>
      </c>
      <c r="LP169" s="420">
        <f t="shared" ref="LP169:LP176" si="215">IF(Q169=1,IF(E169=LH169,1,0),0)</f>
        <v>0</v>
      </c>
      <c r="LQ169" s="382">
        <f t="shared" ref="LQ169:LQ176" si="216">IF(Q169=1,Q169-LP169,0)</f>
        <v>0</v>
      </c>
      <c r="LR169" s="423" t="s">
        <v>343</v>
      </c>
      <c r="LS169" s="387" t="s">
        <v>343</v>
      </c>
      <c r="LT169" s="420">
        <f t="shared" ref="LT169:LT176" si="217">IF(S169=1,IF(X169="Ano",1,0),0)</f>
        <v>0</v>
      </c>
      <c r="LU169" s="382">
        <f t="shared" ref="LU169:LU176" si="218">IF(S169=1,S169-LT169,0)</f>
        <v>0</v>
      </c>
      <c r="LX169" s="1"/>
    </row>
    <row r="170" spans="2:336" s="26" customFormat="1" ht="15" hidden="1" customHeight="1" x14ac:dyDescent="0.25">
      <c r="B170" s="121"/>
      <c r="C170" s="1062"/>
      <c r="D170" s="1063"/>
      <c r="E170" s="610"/>
      <c r="F170" s="611"/>
      <c r="G170" s="612"/>
      <c r="H170" s="122"/>
      <c r="I170" s="115">
        <f>INT(ROUND(F170,2)*(IF(RIGHT(G170,1)="*",data!$J$3*H170+(IF(H170&gt;0, data!$K$3,0)),(IF(G170&gt;0,data!$J$3*RIGHT(G170,5)+data!$K$3,0)))))</f>
        <v>0</v>
      </c>
      <c r="J170" s="115">
        <f t="shared" si="132"/>
        <v>0</v>
      </c>
      <c r="K170" s="554"/>
      <c r="L170" s="553"/>
      <c r="M170" s="115">
        <f>INT(ROUND(F170,2)*(IF(J170&gt;0,(IF(K170="ano",data!$J$6,0)),0)))</f>
        <v>0</v>
      </c>
      <c r="N170" s="117">
        <f t="shared" si="129"/>
        <v>0</v>
      </c>
      <c r="O170" s="126">
        <f t="shared" si="130"/>
        <v>0</v>
      </c>
      <c r="Q170" s="119" t="str">
        <f t="shared" si="127"/>
        <v/>
      </c>
      <c r="R170" s="120" t="s">
        <v>343</v>
      </c>
      <c r="S170" s="391" t="str">
        <f t="shared" si="128"/>
        <v/>
      </c>
      <c r="T170" s="26">
        <f t="shared" si="131"/>
        <v>0</v>
      </c>
      <c r="U170" s="26">
        <f t="shared" si="133"/>
        <v>0</v>
      </c>
      <c r="V170" s="26">
        <f>IF(OR(G170=data!$I$18,G170=data!$I$19,G170=data!$I$20,G170=data!$I$21,G170=data!$I$22,G170=data!$I$23,G170=data!$I$24,G170=data!$I$25,G170=data!$I$26,G170=data!$I$27,G170=data!$I$28,G170=data!$I$29,G170=data!$I$30,G170=data!$I$31,G170=data!$I$32,G170=data!$I$33,G170=data!$I$34,G170=data!$I$35,G170=data!$I$36,G170=data!$I$37,G170=data!$I$38,G170=data!$I$39,G170=data!$I$40,G170=data!$I$41,G170=data!$I$42,G170=data!$I$43,G170=data!$I$44),1,0)</f>
        <v>0</v>
      </c>
      <c r="X170" s="176" t="s">
        <v>300</v>
      </c>
      <c r="Y170" s="10"/>
      <c r="Z170" s="10"/>
      <c r="AA170" s="578">
        <v>160</v>
      </c>
      <c r="AB170" s="579"/>
      <c r="AC170" s="580"/>
      <c r="AD170" s="578">
        <v>160</v>
      </c>
      <c r="AE170" s="579"/>
      <c r="AF170" s="580"/>
      <c r="AG170" s="578">
        <v>160</v>
      </c>
      <c r="AH170" s="579"/>
      <c r="AI170" s="580"/>
      <c r="AJ170" s="578">
        <v>160</v>
      </c>
      <c r="AK170" s="579"/>
      <c r="AL170" s="580"/>
      <c r="AM170" s="578">
        <v>160</v>
      </c>
      <c r="AN170" s="579"/>
      <c r="AO170" s="580"/>
      <c r="AP170" s="578">
        <v>160</v>
      </c>
      <c r="AQ170" s="579"/>
      <c r="AR170" s="580"/>
      <c r="AS170" s="578">
        <v>160</v>
      </c>
      <c r="AT170" s="579"/>
      <c r="AU170" s="580"/>
      <c r="AV170" s="578">
        <v>160</v>
      </c>
      <c r="AW170" s="579"/>
      <c r="AX170" s="580"/>
      <c r="AY170" s="578">
        <v>160</v>
      </c>
      <c r="AZ170" s="579"/>
      <c r="BA170" s="580"/>
      <c r="BB170" s="578">
        <v>160</v>
      </c>
      <c r="BC170" s="579"/>
      <c r="BD170" s="580"/>
      <c r="BE170" s="578">
        <v>160</v>
      </c>
      <c r="BF170" s="579"/>
      <c r="BG170" s="580"/>
      <c r="BH170" s="578">
        <v>160</v>
      </c>
      <c r="BI170" s="579"/>
      <c r="BJ170" s="580"/>
      <c r="BK170" s="374">
        <f t="shared" si="134"/>
        <v>0</v>
      </c>
      <c r="BL170" s="285">
        <f t="shared" si="186"/>
        <v>0</v>
      </c>
      <c r="BM170" s="284">
        <f t="shared" si="135"/>
        <v>0</v>
      </c>
      <c r="BN170" s="285">
        <f t="shared" si="136"/>
        <v>0</v>
      </c>
      <c r="BO170" s="1"/>
      <c r="BP170" s="1"/>
      <c r="BQ170" s="177">
        <v>160</v>
      </c>
      <c r="BR170" s="591"/>
      <c r="BS170" s="178"/>
      <c r="BT170" s="177">
        <v>160</v>
      </c>
      <c r="BU170" s="591"/>
      <c r="BV170" s="178"/>
      <c r="BW170" s="177">
        <v>160</v>
      </c>
      <c r="BX170" s="591"/>
      <c r="BY170" s="178"/>
      <c r="BZ170" s="177">
        <v>160</v>
      </c>
      <c r="CA170" s="591"/>
      <c r="CB170" s="178"/>
      <c r="CC170" s="177">
        <v>160</v>
      </c>
      <c r="CD170" s="591"/>
      <c r="CE170" s="178"/>
      <c r="CF170" s="177">
        <v>160</v>
      </c>
      <c r="CG170" s="591"/>
      <c r="CH170" s="178"/>
      <c r="CI170" s="177">
        <v>160</v>
      </c>
      <c r="CJ170" s="591"/>
      <c r="CK170" s="178"/>
      <c r="CL170" s="177">
        <v>160</v>
      </c>
      <c r="CM170" s="591"/>
      <c r="CN170" s="178"/>
      <c r="CO170" s="282">
        <f t="shared" si="187"/>
        <v>0</v>
      </c>
      <c r="CP170" s="283">
        <f t="shared" si="188"/>
        <v>0</v>
      </c>
      <c r="CQ170" s="284">
        <f t="shared" si="137"/>
        <v>0</v>
      </c>
      <c r="CR170" s="285">
        <f t="shared" si="138"/>
        <v>0</v>
      </c>
      <c r="CS170" s="1"/>
      <c r="CT170" s="1"/>
      <c r="CU170" s="177">
        <v>160</v>
      </c>
      <c r="CV170" s="591"/>
      <c r="CW170" s="178"/>
      <c r="CX170" s="177">
        <v>160</v>
      </c>
      <c r="CY170" s="591"/>
      <c r="CZ170" s="178"/>
      <c r="DA170" s="177">
        <v>160</v>
      </c>
      <c r="DB170" s="591"/>
      <c r="DC170" s="178"/>
      <c r="DD170" s="177">
        <v>160</v>
      </c>
      <c r="DE170" s="591"/>
      <c r="DF170" s="178"/>
      <c r="DG170" s="177">
        <v>160</v>
      </c>
      <c r="DH170" s="591"/>
      <c r="DI170" s="178"/>
      <c r="DJ170" s="177">
        <v>160</v>
      </c>
      <c r="DK170" s="591"/>
      <c r="DL170" s="178"/>
      <c r="DM170" s="177">
        <v>160</v>
      </c>
      <c r="DN170" s="591"/>
      <c r="DO170" s="178"/>
      <c r="DP170" s="177">
        <v>160</v>
      </c>
      <c r="DQ170" s="591"/>
      <c r="DR170" s="178"/>
      <c r="DS170" s="282">
        <f t="shared" si="189"/>
        <v>0</v>
      </c>
      <c r="DT170" s="283">
        <f t="shared" si="190"/>
        <v>0</v>
      </c>
      <c r="DU170" s="284">
        <f t="shared" si="139"/>
        <v>0</v>
      </c>
      <c r="DV170" s="285">
        <f t="shared" si="140"/>
        <v>0</v>
      </c>
      <c r="DW170" s="1"/>
      <c r="DX170" s="1"/>
      <c r="DY170" s="177">
        <v>160</v>
      </c>
      <c r="DZ170" s="591"/>
      <c r="EA170" s="178"/>
      <c r="EB170" s="177">
        <v>160</v>
      </c>
      <c r="EC170" s="591"/>
      <c r="ED170" s="178"/>
      <c r="EE170" s="177">
        <v>160</v>
      </c>
      <c r="EF170" s="591"/>
      <c r="EG170" s="178"/>
      <c r="EH170" s="177">
        <v>160</v>
      </c>
      <c r="EI170" s="591"/>
      <c r="EJ170" s="178"/>
      <c r="EK170" s="177">
        <v>160</v>
      </c>
      <c r="EL170" s="591"/>
      <c r="EM170" s="178"/>
      <c r="EN170" s="177">
        <v>160</v>
      </c>
      <c r="EO170" s="591"/>
      <c r="EP170" s="178"/>
      <c r="EQ170" s="177">
        <v>160</v>
      </c>
      <c r="ER170" s="591"/>
      <c r="ES170" s="178"/>
      <c r="ET170" s="177">
        <v>160</v>
      </c>
      <c r="EU170" s="591"/>
      <c r="EV170" s="178"/>
      <c r="EW170" s="282">
        <f t="shared" si="191"/>
        <v>0</v>
      </c>
      <c r="EX170" s="283">
        <f t="shared" si="192"/>
        <v>0</v>
      </c>
      <c r="EY170" s="284">
        <f t="shared" si="141"/>
        <v>0</v>
      </c>
      <c r="EZ170" s="285">
        <f t="shared" si="142"/>
        <v>0</v>
      </c>
      <c r="FA170" s="1"/>
      <c r="FB170" s="1"/>
      <c r="FC170" s="177">
        <v>160</v>
      </c>
      <c r="FD170" s="591"/>
      <c r="FE170" s="178"/>
      <c r="FF170" s="177">
        <v>160</v>
      </c>
      <c r="FG170" s="591"/>
      <c r="FH170" s="178"/>
      <c r="FI170" s="177">
        <v>160</v>
      </c>
      <c r="FJ170" s="591"/>
      <c r="FK170" s="178"/>
      <c r="FL170" s="177">
        <v>160</v>
      </c>
      <c r="FM170" s="591"/>
      <c r="FN170" s="178"/>
      <c r="FO170" s="177">
        <v>160</v>
      </c>
      <c r="FP170" s="591"/>
      <c r="FQ170" s="178"/>
      <c r="FR170" s="177">
        <v>160</v>
      </c>
      <c r="FS170" s="591"/>
      <c r="FT170" s="178"/>
      <c r="FU170" s="177">
        <v>160</v>
      </c>
      <c r="FV170" s="591"/>
      <c r="FW170" s="178"/>
      <c r="FX170" s="177">
        <v>160</v>
      </c>
      <c r="FY170" s="591"/>
      <c r="FZ170" s="178"/>
      <c r="GA170" s="282">
        <f t="shared" si="193"/>
        <v>0</v>
      </c>
      <c r="GB170" s="283">
        <f t="shared" si="194"/>
        <v>0</v>
      </c>
      <c r="GC170" s="284">
        <f t="shared" si="143"/>
        <v>0</v>
      </c>
      <c r="GD170" s="285">
        <f t="shared" si="144"/>
        <v>0</v>
      </c>
      <c r="GE170" s="1"/>
      <c r="GF170" s="1"/>
      <c r="GG170" s="177">
        <v>160</v>
      </c>
      <c r="GH170" s="591"/>
      <c r="GI170" s="178"/>
      <c r="GJ170" s="177">
        <v>160</v>
      </c>
      <c r="GK170" s="591"/>
      <c r="GL170" s="178"/>
      <c r="GM170" s="177">
        <v>160</v>
      </c>
      <c r="GN170" s="591"/>
      <c r="GO170" s="178"/>
      <c r="GP170" s="177">
        <v>160</v>
      </c>
      <c r="GQ170" s="591"/>
      <c r="GR170" s="178"/>
      <c r="GS170" s="177">
        <v>160</v>
      </c>
      <c r="GT170" s="591"/>
      <c r="GU170" s="178"/>
      <c r="GV170" s="177">
        <v>160</v>
      </c>
      <c r="GW170" s="591"/>
      <c r="GX170" s="178"/>
      <c r="GY170" s="177">
        <v>160</v>
      </c>
      <c r="GZ170" s="591"/>
      <c r="HA170" s="178"/>
      <c r="HB170" s="177">
        <v>160</v>
      </c>
      <c r="HC170" s="591"/>
      <c r="HD170" s="178"/>
      <c r="HE170" s="282">
        <f t="shared" si="195"/>
        <v>0</v>
      </c>
      <c r="HF170" s="283">
        <f t="shared" si="196"/>
        <v>0</v>
      </c>
      <c r="HG170" s="284">
        <f t="shared" si="145"/>
        <v>0</v>
      </c>
      <c r="HH170" s="285">
        <f t="shared" si="146"/>
        <v>0</v>
      </c>
      <c r="HI170" s="1"/>
      <c r="HJ170" s="1"/>
      <c r="HK170" s="177">
        <v>160</v>
      </c>
      <c r="HL170" s="591"/>
      <c r="HM170" s="178"/>
      <c r="HN170" s="177">
        <v>160</v>
      </c>
      <c r="HO170" s="591"/>
      <c r="HP170" s="178"/>
      <c r="HQ170" s="177">
        <v>160</v>
      </c>
      <c r="HR170" s="591"/>
      <c r="HS170" s="178"/>
      <c r="HT170" s="177">
        <v>160</v>
      </c>
      <c r="HU170" s="591"/>
      <c r="HV170" s="178"/>
      <c r="HW170" s="177">
        <v>160</v>
      </c>
      <c r="HX170" s="591"/>
      <c r="HY170" s="178"/>
      <c r="HZ170" s="177">
        <v>160</v>
      </c>
      <c r="IA170" s="591"/>
      <c r="IB170" s="178"/>
      <c r="IC170" s="177">
        <v>160</v>
      </c>
      <c r="ID170" s="591"/>
      <c r="IE170" s="178"/>
      <c r="IF170" s="177">
        <v>160</v>
      </c>
      <c r="IG170" s="591"/>
      <c r="IH170" s="178"/>
      <c r="II170" s="282">
        <f t="shared" si="197"/>
        <v>0</v>
      </c>
      <c r="IJ170" s="283">
        <f t="shared" si="198"/>
        <v>0</v>
      </c>
      <c r="IK170" s="284">
        <f t="shared" si="147"/>
        <v>0</v>
      </c>
      <c r="IL170" s="285">
        <f t="shared" si="148"/>
        <v>0</v>
      </c>
      <c r="IM170" s="1"/>
      <c r="IN170" s="1"/>
      <c r="IO170" s="177">
        <v>160</v>
      </c>
      <c r="IP170" s="591"/>
      <c r="IQ170" s="178"/>
      <c r="IR170" s="177">
        <v>160</v>
      </c>
      <c r="IS170" s="591"/>
      <c r="IT170" s="178"/>
      <c r="IU170" s="177">
        <v>160</v>
      </c>
      <c r="IV170" s="591"/>
      <c r="IW170" s="178"/>
      <c r="IX170" s="177">
        <v>160</v>
      </c>
      <c r="IY170" s="591"/>
      <c r="IZ170" s="178"/>
      <c r="JA170" s="177">
        <v>160</v>
      </c>
      <c r="JB170" s="591"/>
      <c r="JC170" s="178"/>
      <c r="JD170" s="177">
        <v>160</v>
      </c>
      <c r="JE170" s="591"/>
      <c r="JF170" s="178"/>
      <c r="JG170" s="177">
        <v>160</v>
      </c>
      <c r="JH170" s="591"/>
      <c r="JI170" s="178"/>
      <c r="JJ170" s="177">
        <v>160</v>
      </c>
      <c r="JK170" s="591"/>
      <c r="JL170" s="178"/>
      <c r="JM170" s="282">
        <f t="shared" si="199"/>
        <v>0</v>
      </c>
      <c r="JN170" s="283">
        <f t="shared" si="200"/>
        <v>0</v>
      </c>
      <c r="JO170" s="284">
        <f t="shared" si="149"/>
        <v>0</v>
      </c>
      <c r="JP170" s="285">
        <f t="shared" si="150"/>
        <v>0</v>
      </c>
      <c r="JQ170" s="1"/>
      <c r="JR170" s="1"/>
      <c r="JS170" s="177">
        <v>160</v>
      </c>
      <c r="JT170" s="591"/>
      <c r="JU170" s="178"/>
      <c r="JV170" s="177">
        <v>160</v>
      </c>
      <c r="JW170" s="591"/>
      <c r="JX170" s="178"/>
      <c r="JY170" s="177">
        <v>160</v>
      </c>
      <c r="JZ170" s="591"/>
      <c r="KA170" s="178"/>
      <c r="KB170" s="177">
        <v>160</v>
      </c>
      <c r="KC170" s="591"/>
      <c r="KD170" s="178"/>
      <c r="KE170" s="177">
        <v>160</v>
      </c>
      <c r="KF170" s="591"/>
      <c r="KG170" s="178"/>
      <c r="KH170" s="177">
        <v>160</v>
      </c>
      <c r="KI170" s="591"/>
      <c r="KJ170" s="178"/>
      <c r="KK170" s="177">
        <v>160</v>
      </c>
      <c r="KL170" s="591"/>
      <c r="KM170" s="178"/>
      <c r="KN170" s="177">
        <v>160</v>
      </c>
      <c r="KO170" s="591"/>
      <c r="KP170" s="178"/>
      <c r="KQ170" s="282">
        <f t="shared" si="201"/>
        <v>0</v>
      </c>
      <c r="KR170" s="283">
        <f t="shared" si="202"/>
        <v>0</v>
      </c>
      <c r="KS170" s="284">
        <f t="shared" si="151"/>
        <v>0</v>
      </c>
      <c r="KT170" s="285">
        <f t="shared" si="152"/>
        <v>0</v>
      </c>
      <c r="KU170" s="1"/>
      <c r="KV170" s="1"/>
      <c r="KW170" s="589" t="s">
        <v>300</v>
      </c>
      <c r="KX170" s="595">
        <v>160</v>
      </c>
      <c r="KY170" s="591"/>
      <c r="KZ170" s="178"/>
      <c r="LA170" s="282">
        <f t="shared" si="203"/>
        <v>0</v>
      </c>
      <c r="LB170" s="285">
        <f t="shared" si="204"/>
        <v>0</v>
      </c>
      <c r="LC170" s="284">
        <f t="shared" si="205"/>
        <v>0</v>
      </c>
      <c r="LD170" s="285">
        <f t="shared" si="206"/>
        <v>0</v>
      </c>
      <c r="LE170" s="592"/>
      <c r="LF170" s="1"/>
      <c r="LG170" s="1"/>
      <c r="LH170" s="278">
        <f t="shared" si="207"/>
        <v>0</v>
      </c>
      <c r="LI170" s="279">
        <f t="shared" si="208"/>
        <v>0</v>
      </c>
      <c r="LJ170" s="284">
        <f t="shared" si="209"/>
        <v>0</v>
      </c>
      <c r="LK170" s="285">
        <f t="shared" si="210"/>
        <v>0</v>
      </c>
      <c r="LL170" s="280">
        <f t="shared" si="211"/>
        <v>0</v>
      </c>
      <c r="LM170" s="281">
        <f t="shared" si="212"/>
        <v>0</v>
      </c>
      <c r="LN170" s="284">
        <f t="shared" si="213"/>
        <v>0</v>
      </c>
      <c r="LO170" s="283">
        <f t="shared" si="214"/>
        <v>0</v>
      </c>
      <c r="LP170" s="420">
        <f t="shared" si="215"/>
        <v>0</v>
      </c>
      <c r="LQ170" s="382">
        <f t="shared" si="216"/>
        <v>0</v>
      </c>
      <c r="LR170" s="423" t="s">
        <v>343</v>
      </c>
      <c r="LS170" s="387" t="s">
        <v>343</v>
      </c>
      <c r="LT170" s="420">
        <f t="shared" si="217"/>
        <v>0</v>
      </c>
      <c r="LU170" s="382">
        <f t="shared" si="218"/>
        <v>0</v>
      </c>
      <c r="LX170" s="1"/>
    </row>
    <row r="171" spans="2:336" s="26" customFormat="1" ht="16.5" customHeight="1" x14ac:dyDescent="0.25">
      <c r="B171" s="121" t="s">
        <v>366</v>
      </c>
      <c r="C171" s="1064"/>
      <c r="D171" s="1065"/>
      <c r="E171" s="327"/>
      <c r="F171" s="328"/>
      <c r="G171" s="329"/>
      <c r="H171" s="125"/>
      <c r="I171" s="115">
        <f>INT(ROUND(F171,2)*(IF(RIGHT(G171,1)="*",data!$J$3*H171+(IF(H171&gt;0, data!$K$3,0)),(IF(G171&gt;0,data!$J$3*RIGHT(G171,5)+data!$K$3,0)))))</f>
        <v>0</v>
      </c>
      <c r="J171" s="115">
        <f t="shared" si="132"/>
        <v>0</v>
      </c>
      <c r="K171" s="323"/>
      <c r="L171" s="322"/>
      <c r="M171" s="115">
        <f>INT(ROUND(F171,2)*(IF(J171&gt;0,(IF(K171="ano",data!$J$6,0)),0)))</f>
        <v>0</v>
      </c>
      <c r="N171" s="117">
        <f t="shared" si="129"/>
        <v>0</v>
      </c>
      <c r="O171" s="126">
        <f t="shared" si="130"/>
        <v>0</v>
      </c>
      <c r="Q171" s="119" t="str">
        <f t="shared" si="127"/>
        <v/>
      </c>
      <c r="R171" s="120" t="s">
        <v>343</v>
      </c>
      <c r="S171" s="391" t="str">
        <f t="shared" si="128"/>
        <v/>
      </c>
      <c r="T171" s="26">
        <f t="shared" si="131"/>
        <v>0</v>
      </c>
      <c r="U171" s="26">
        <f t="shared" si="133"/>
        <v>0</v>
      </c>
      <c r="V171" s="26">
        <f>IF(OR(G171=data!$I$18,G171=data!$I$19,G171=data!$I$20,G171=data!$I$21,G171=data!$I$22,G171=data!$I$23,G171=data!$I$24,G171=data!$I$25,G171=data!$I$26,G171=data!$I$27,G171=data!$I$28,G171=data!$I$29,G171=data!$I$30,G171=data!$I$31,G171=data!$I$32,G171=data!$I$33,G171=data!$I$34,G171=data!$I$35,G171=data!$I$36,G171=data!$I$37,G171=data!$I$38,G171=data!$I$39,G171=data!$I$40,G171=data!$I$41,G171=data!$I$42,G171=data!$I$43,G171=data!$I$44),1,0)</f>
        <v>0</v>
      </c>
      <c r="X171" s="179" t="s">
        <v>300</v>
      </c>
      <c r="Y171" s="10"/>
      <c r="Z171" s="10"/>
      <c r="AA171" s="171">
        <v>160</v>
      </c>
      <c r="AB171" s="336"/>
      <c r="AC171" s="227"/>
      <c r="AD171" s="171">
        <v>160</v>
      </c>
      <c r="AE171" s="336"/>
      <c r="AF171" s="227"/>
      <c r="AG171" s="171">
        <v>160</v>
      </c>
      <c r="AH171" s="336"/>
      <c r="AI171" s="227"/>
      <c r="AJ171" s="171">
        <v>160</v>
      </c>
      <c r="AK171" s="336"/>
      <c r="AL171" s="227"/>
      <c r="AM171" s="171">
        <v>160</v>
      </c>
      <c r="AN171" s="336"/>
      <c r="AO171" s="227"/>
      <c r="AP171" s="171">
        <v>160</v>
      </c>
      <c r="AQ171" s="336"/>
      <c r="AR171" s="227"/>
      <c r="AS171" s="171">
        <v>160</v>
      </c>
      <c r="AT171" s="336"/>
      <c r="AU171" s="227"/>
      <c r="AV171" s="171">
        <v>160</v>
      </c>
      <c r="AW171" s="336"/>
      <c r="AX171" s="227"/>
      <c r="AY171" s="171">
        <v>160</v>
      </c>
      <c r="AZ171" s="336"/>
      <c r="BA171" s="227"/>
      <c r="BB171" s="171">
        <v>160</v>
      </c>
      <c r="BC171" s="336"/>
      <c r="BD171" s="227"/>
      <c r="BE171" s="171">
        <v>160</v>
      </c>
      <c r="BF171" s="336"/>
      <c r="BG171" s="227"/>
      <c r="BH171" s="171">
        <v>160</v>
      </c>
      <c r="BI171" s="336"/>
      <c r="BJ171" s="227"/>
      <c r="BK171" s="374">
        <f t="shared" si="134"/>
        <v>0</v>
      </c>
      <c r="BL171" s="285">
        <f t="shared" si="186"/>
        <v>0</v>
      </c>
      <c r="BM171" s="284">
        <f t="shared" si="135"/>
        <v>0</v>
      </c>
      <c r="BN171" s="285">
        <f t="shared" si="136"/>
        <v>0</v>
      </c>
      <c r="BO171" s="1"/>
      <c r="BP171" s="1"/>
      <c r="BQ171" s="167">
        <v>160</v>
      </c>
      <c r="BR171" s="335"/>
      <c r="BS171" s="180"/>
      <c r="BT171" s="167">
        <v>160</v>
      </c>
      <c r="BU171" s="335"/>
      <c r="BV171" s="180"/>
      <c r="BW171" s="167">
        <v>160</v>
      </c>
      <c r="BX171" s="335"/>
      <c r="BY171" s="180"/>
      <c r="BZ171" s="167">
        <v>160</v>
      </c>
      <c r="CA171" s="335"/>
      <c r="CB171" s="180"/>
      <c r="CC171" s="167">
        <v>160</v>
      </c>
      <c r="CD171" s="335"/>
      <c r="CE171" s="180"/>
      <c r="CF171" s="167">
        <v>160</v>
      </c>
      <c r="CG171" s="335"/>
      <c r="CH171" s="180"/>
      <c r="CI171" s="167">
        <v>160</v>
      </c>
      <c r="CJ171" s="335"/>
      <c r="CK171" s="180"/>
      <c r="CL171" s="167">
        <v>160</v>
      </c>
      <c r="CM171" s="335"/>
      <c r="CN171" s="180"/>
      <c r="CO171" s="282">
        <f t="shared" si="187"/>
        <v>0</v>
      </c>
      <c r="CP171" s="283">
        <f t="shared" si="188"/>
        <v>0</v>
      </c>
      <c r="CQ171" s="284">
        <f t="shared" si="137"/>
        <v>0</v>
      </c>
      <c r="CR171" s="285">
        <f t="shared" si="138"/>
        <v>0</v>
      </c>
      <c r="CS171" s="1"/>
      <c r="CT171" s="1"/>
      <c r="CU171" s="167">
        <v>160</v>
      </c>
      <c r="CV171" s="335"/>
      <c r="CW171" s="180"/>
      <c r="CX171" s="167">
        <v>160</v>
      </c>
      <c r="CY171" s="335"/>
      <c r="CZ171" s="180"/>
      <c r="DA171" s="167">
        <v>160</v>
      </c>
      <c r="DB171" s="335"/>
      <c r="DC171" s="180"/>
      <c r="DD171" s="167">
        <v>160</v>
      </c>
      <c r="DE171" s="335"/>
      <c r="DF171" s="180"/>
      <c r="DG171" s="167">
        <v>160</v>
      </c>
      <c r="DH171" s="335"/>
      <c r="DI171" s="180"/>
      <c r="DJ171" s="167">
        <v>160</v>
      </c>
      <c r="DK171" s="335"/>
      <c r="DL171" s="180"/>
      <c r="DM171" s="167">
        <v>160</v>
      </c>
      <c r="DN171" s="335"/>
      <c r="DO171" s="180"/>
      <c r="DP171" s="167">
        <v>160</v>
      </c>
      <c r="DQ171" s="335"/>
      <c r="DR171" s="180"/>
      <c r="DS171" s="282">
        <f t="shared" si="189"/>
        <v>0</v>
      </c>
      <c r="DT171" s="283">
        <f t="shared" si="190"/>
        <v>0</v>
      </c>
      <c r="DU171" s="284">
        <f t="shared" si="139"/>
        <v>0</v>
      </c>
      <c r="DV171" s="285">
        <f t="shared" si="140"/>
        <v>0</v>
      </c>
      <c r="DW171" s="1"/>
      <c r="DX171" s="1"/>
      <c r="DY171" s="167">
        <v>160</v>
      </c>
      <c r="DZ171" s="335"/>
      <c r="EA171" s="180"/>
      <c r="EB171" s="167">
        <v>160</v>
      </c>
      <c r="EC171" s="335"/>
      <c r="ED171" s="180"/>
      <c r="EE171" s="167">
        <v>160</v>
      </c>
      <c r="EF171" s="335"/>
      <c r="EG171" s="180"/>
      <c r="EH171" s="167">
        <v>160</v>
      </c>
      <c r="EI171" s="335"/>
      <c r="EJ171" s="180"/>
      <c r="EK171" s="167">
        <v>160</v>
      </c>
      <c r="EL171" s="335"/>
      <c r="EM171" s="180"/>
      <c r="EN171" s="167">
        <v>160</v>
      </c>
      <c r="EO171" s="335"/>
      <c r="EP171" s="180"/>
      <c r="EQ171" s="167">
        <v>160</v>
      </c>
      <c r="ER171" s="335"/>
      <c r="ES171" s="180"/>
      <c r="ET171" s="167">
        <v>160</v>
      </c>
      <c r="EU171" s="335"/>
      <c r="EV171" s="180"/>
      <c r="EW171" s="282">
        <f t="shared" si="191"/>
        <v>0</v>
      </c>
      <c r="EX171" s="283">
        <f t="shared" si="192"/>
        <v>0</v>
      </c>
      <c r="EY171" s="284">
        <f t="shared" si="141"/>
        <v>0</v>
      </c>
      <c r="EZ171" s="285">
        <f t="shared" si="142"/>
        <v>0</v>
      </c>
      <c r="FA171" s="1"/>
      <c r="FB171" s="1"/>
      <c r="FC171" s="167">
        <v>160</v>
      </c>
      <c r="FD171" s="335"/>
      <c r="FE171" s="180"/>
      <c r="FF171" s="167">
        <v>160</v>
      </c>
      <c r="FG171" s="335"/>
      <c r="FH171" s="180"/>
      <c r="FI171" s="167">
        <v>160</v>
      </c>
      <c r="FJ171" s="335"/>
      <c r="FK171" s="180"/>
      <c r="FL171" s="167">
        <v>160</v>
      </c>
      <c r="FM171" s="335"/>
      <c r="FN171" s="180"/>
      <c r="FO171" s="167">
        <v>160</v>
      </c>
      <c r="FP171" s="335"/>
      <c r="FQ171" s="180"/>
      <c r="FR171" s="167">
        <v>160</v>
      </c>
      <c r="FS171" s="335"/>
      <c r="FT171" s="180"/>
      <c r="FU171" s="167">
        <v>160</v>
      </c>
      <c r="FV171" s="335"/>
      <c r="FW171" s="180"/>
      <c r="FX171" s="167">
        <v>160</v>
      </c>
      <c r="FY171" s="335"/>
      <c r="FZ171" s="180"/>
      <c r="GA171" s="282">
        <f t="shared" si="193"/>
        <v>0</v>
      </c>
      <c r="GB171" s="283">
        <f t="shared" si="194"/>
        <v>0</v>
      </c>
      <c r="GC171" s="284">
        <f t="shared" si="143"/>
        <v>0</v>
      </c>
      <c r="GD171" s="285">
        <f t="shared" si="144"/>
        <v>0</v>
      </c>
      <c r="GE171" s="1"/>
      <c r="GF171" s="1"/>
      <c r="GG171" s="167">
        <v>160</v>
      </c>
      <c r="GH171" s="335"/>
      <c r="GI171" s="180"/>
      <c r="GJ171" s="167">
        <v>160</v>
      </c>
      <c r="GK171" s="335"/>
      <c r="GL171" s="180"/>
      <c r="GM171" s="167">
        <v>160</v>
      </c>
      <c r="GN171" s="335"/>
      <c r="GO171" s="180"/>
      <c r="GP171" s="167">
        <v>160</v>
      </c>
      <c r="GQ171" s="335"/>
      <c r="GR171" s="180"/>
      <c r="GS171" s="167">
        <v>160</v>
      </c>
      <c r="GT171" s="335"/>
      <c r="GU171" s="180"/>
      <c r="GV171" s="167">
        <v>160</v>
      </c>
      <c r="GW171" s="335"/>
      <c r="GX171" s="180"/>
      <c r="GY171" s="167">
        <v>160</v>
      </c>
      <c r="GZ171" s="335"/>
      <c r="HA171" s="180"/>
      <c r="HB171" s="167">
        <v>160</v>
      </c>
      <c r="HC171" s="335"/>
      <c r="HD171" s="180"/>
      <c r="HE171" s="282">
        <f t="shared" si="195"/>
        <v>0</v>
      </c>
      <c r="HF171" s="283">
        <f t="shared" si="196"/>
        <v>0</v>
      </c>
      <c r="HG171" s="284">
        <f t="shared" si="145"/>
        <v>0</v>
      </c>
      <c r="HH171" s="285">
        <f t="shared" si="146"/>
        <v>0</v>
      </c>
      <c r="HI171" s="1"/>
      <c r="HJ171" s="1"/>
      <c r="HK171" s="167">
        <v>160</v>
      </c>
      <c r="HL171" s="335"/>
      <c r="HM171" s="180"/>
      <c r="HN171" s="167">
        <v>160</v>
      </c>
      <c r="HO171" s="335"/>
      <c r="HP171" s="180"/>
      <c r="HQ171" s="167">
        <v>160</v>
      </c>
      <c r="HR171" s="335"/>
      <c r="HS171" s="180"/>
      <c r="HT171" s="167">
        <v>160</v>
      </c>
      <c r="HU171" s="335"/>
      <c r="HV171" s="180"/>
      <c r="HW171" s="167">
        <v>160</v>
      </c>
      <c r="HX171" s="335"/>
      <c r="HY171" s="180"/>
      <c r="HZ171" s="167">
        <v>160</v>
      </c>
      <c r="IA171" s="335"/>
      <c r="IB171" s="180"/>
      <c r="IC171" s="167">
        <v>160</v>
      </c>
      <c r="ID171" s="335"/>
      <c r="IE171" s="180"/>
      <c r="IF171" s="167">
        <v>160</v>
      </c>
      <c r="IG171" s="335"/>
      <c r="IH171" s="180"/>
      <c r="II171" s="282">
        <f t="shared" si="197"/>
        <v>0</v>
      </c>
      <c r="IJ171" s="283">
        <f t="shared" si="198"/>
        <v>0</v>
      </c>
      <c r="IK171" s="284">
        <f t="shared" si="147"/>
        <v>0</v>
      </c>
      <c r="IL171" s="285">
        <f t="shared" si="148"/>
        <v>0</v>
      </c>
      <c r="IM171" s="1"/>
      <c r="IN171" s="1"/>
      <c r="IO171" s="167">
        <v>160</v>
      </c>
      <c r="IP171" s="335"/>
      <c r="IQ171" s="180"/>
      <c r="IR171" s="167">
        <v>160</v>
      </c>
      <c r="IS171" s="335"/>
      <c r="IT171" s="180"/>
      <c r="IU171" s="167">
        <v>160</v>
      </c>
      <c r="IV171" s="335"/>
      <c r="IW171" s="180"/>
      <c r="IX171" s="167">
        <v>160</v>
      </c>
      <c r="IY171" s="335"/>
      <c r="IZ171" s="180"/>
      <c r="JA171" s="167">
        <v>160</v>
      </c>
      <c r="JB171" s="335"/>
      <c r="JC171" s="180"/>
      <c r="JD171" s="167">
        <v>160</v>
      </c>
      <c r="JE171" s="335"/>
      <c r="JF171" s="180"/>
      <c r="JG171" s="167">
        <v>160</v>
      </c>
      <c r="JH171" s="335"/>
      <c r="JI171" s="180"/>
      <c r="JJ171" s="167">
        <v>160</v>
      </c>
      <c r="JK171" s="335"/>
      <c r="JL171" s="180"/>
      <c r="JM171" s="282">
        <f t="shared" si="199"/>
        <v>0</v>
      </c>
      <c r="JN171" s="283">
        <f t="shared" si="200"/>
        <v>0</v>
      </c>
      <c r="JO171" s="284">
        <f t="shared" si="149"/>
        <v>0</v>
      </c>
      <c r="JP171" s="285">
        <f t="shared" si="150"/>
        <v>0</v>
      </c>
      <c r="JQ171" s="1"/>
      <c r="JR171" s="1"/>
      <c r="JS171" s="167">
        <v>160</v>
      </c>
      <c r="JT171" s="335"/>
      <c r="JU171" s="180"/>
      <c r="JV171" s="167">
        <v>160</v>
      </c>
      <c r="JW171" s="335"/>
      <c r="JX171" s="180"/>
      <c r="JY171" s="167">
        <v>160</v>
      </c>
      <c r="JZ171" s="335"/>
      <c r="KA171" s="180"/>
      <c r="KB171" s="167">
        <v>160</v>
      </c>
      <c r="KC171" s="335"/>
      <c r="KD171" s="180"/>
      <c r="KE171" s="167">
        <v>160</v>
      </c>
      <c r="KF171" s="335"/>
      <c r="KG171" s="180"/>
      <c r="KH171" s="167">
        <v>160</v>
      </c>
      <c r="KI171" s="335"/>
      <c r="KJ171" s="180"/>
      <c r="KK171" s="167">
        <v>160</v>
      </c>
      <c r="KL171" s="335"/>
      <c r="KM171" s="180"/>
      <c r="KN171" s="167">
        <v>160</v>
      </c>
      <c r="KO171" s="335"/>
      <c r="KP171" s="180"/>
      <c r="KQ171" s="282">
        <f t="shared" si="201"/>
        <v>0</v>
      </c>
      <c r="KR171" s="283">
        <f t="shared" si="202"/>
        <v>0</v>
      </c>
      <c r="KS171" s="284">
        <f t="shared" si="151"/>
        <v>0</v>
      </c>
      <c r="KT171" s="285">
        <f t="shared" si="152"/>
        <v>0</v>
      </c>
      <c r="KU171" s="1"/>
      <c r="KV171" s="1"/>
      <c r="KW171" s="287" t="s">
        <v>300</v>
      </c>
      <c r="KX171" s="365">
        <v>160</v>
      </c>
      <c r="KY171" s="335"/>
      <c r="KZ171" s="180"/>
      <c r="LA171" s="282">
        <f t="shared" si="203"/>
        <v>0</v>
      </c>
      <c r="LB171" s="285">
        <f t="shared" si="204"/>
        <v>0</v>
      </c>
      <c r="LC171" s="284">
        <f t="shared" si="205"/>
        <v>0</v>
      </c>
      <c r="LD171" s="285">
        <f t="shared" si="206"/>
        <v>0</v>
      </c>
      <c r="LE171" s="297"/>
      <c r="LF171" s="1"/>
      <c r="LG171" s="1"/>
      <c r="LH171" s="278">
        <f t="shared" si="207"/>
        <v>0</v>
      </c>
      <c r="LI171" s="279">
        <f t="shared" si="208"/>
        <v>0</v>
      </c>
      <c r="LJ171" s="284">
        <f t="shared" si="209"/>
        <v>0</v>
      </c>
      <c r="LK171" s="285">
        <f t="shared" si="210"/>
        <v>0</v>
      </c>
      <c r="LL171" s="280">
        <f t="shared" si="211"/>
        <v>0</v>
      </c>
      <c r="LM171" s="281">
        <f t="shared" si="212"/>
        <v>0</v>
      </c>
      <c r="LN171" s="284">
        <f t="shared" si="213"/>
        <v>0</v>
      </c>
      <c r="LO171" s="283">
        <f t="shared" si="214"/>
        <v>0</v>
      </c>
      <c r="LP171" s="420">
        <f t="shared" si="215"/>
        <v>0</v>
      </c>
      <c r="LQ171" s="382">
        <f t="shared" si="216"/>
        <v>0</v>
      </c>
      <c r="LR171" s="423" t="s">
        <v>343</v>
      </c>
      <c r="LS171" s="387" t="s">
        <v>343</v>
      </c>
      <c r="LT171" s="420">
        <f t="shared" si="217"/>
        <v>0</v>
      </c>
      <c r="LU171" s="382">
        <f t="shared" si="218"/>
        <v>0</v>
      </c>
      <c r="LX171" s="1"/>
    </row>
    <row r="172" spans="2:336" s="26" customFormat="1" ht="15" hidden="1" customHeight="1" x14ac:dyDescent="0.25">
      <c r="B172" s="121"/>
      <c r="C172" s="1062"/>
      <c r="D172" s="1063"/>
      <c r="E172" s="610"/>
      <c r="F172" s="611"/>
      <c r="G172" s="612"/>
      <c r="H172" s="122"/>
      <c r="I172" s="115">
        <f>INT(ROUND(F172,2)*(IF(RIGHT(G172,1)="*",data!$J$3*H172+(IF(H172&gt;0, data!$K$3,0)),(IF(G172&gt;0,data!$J$3*RIGHT(G172,5)+data!$K$3,0)))))</f>
        <v>0</v>
      </c>
      <c r="J172" s="115">
        <f t="shared" si="132"/>
        <v>0</v>
      </c>
      <c r="K172" s="554"/>
      <c r="L172" s="553"/>
      <c r="M172" s="115">
        <f>INT(ROUND(F172,2)*(IF(J172&gt;0,(IF(K172="ano",data!$J$6,0)),0)))</f>
        <v>0</v>
      </c>
      <c r="N172" s="117">
        <f t="shared" si="129"/>
        <v>0</v>
      </c>
      <c r="O172" s="126">
        <f t="shared" si="130"/>
        <v>0</v>
      </c>
      <c r="Q172" s="119" t="str">
        <f t="shared" si="127"/>
        <v/>
      </c>
      <c r="R172" s="120" t="s">
        <v>343</v>
      </c>
      <c r="S172" s="391" t="str">
        <f t="shared" si="128"/>
        <v/>
      </c>
      <c r="T172" s="26">
        <f t="shared" si="131"/>
        <v>0</v>
      </c>
      <c r="U172" s="26">
        <f t="shared" si="133"/>
        <v>0</v>
      </c>
      <c r="V172" s="26">
        <f>IF(OR(G172=data!$I$18,G172=data!$I$19,G172=data!$I$20,G172=data!$I$21,G172=data!$I$22,G172=data!$I$23,G172=data!$I$24,G172=data!$I$25,G172=data!$I$26,G172=data!$I$27,G172=data!$I$28,G172=data!$I$29,G172=data!$I$30,G172=data!$I$31,G172=data!$I$32,G172=data!$I$33,G172=data!$I$34,G172=data!$I$35,G172=data!$I$36,G172=data!$I$37,G172=data!$I$38,G172=data!$I$39,G172=data!$I$40,G172=data!$I$41,G172=data!$I$42,G172=data!$I$43,G172=data!$I$44),1,0)</f>
        <v>0</v>
      </c>
      <c r="X172" s="176" t="s">
        <v>300</v>
      </c>
      <c r="Y172" s="10"/>
      <c r="Z172" s="10"/>
      <c r="AA172" s="578">
        <v>160</v>
      </c>
      <c r="AB172" s="579"/>
      <c r="AC172" s="580"/>
      <c r="AD172" s="578">
        <v>160</v>
      </c>
      <c r="AE172" s="579"/>
      <c r="AF172" s="580"/>
      <c r="AG172" s="578">
        <v>160</v>
      </c>
      <c r="AH172" s="579"/>
      <c r="AI172" s="580"/>
      <c r="AJ172" s="578">
        <v>160</v>
      </c>
      <c r="AK172" s="579"/>
      <c r="AL172" s="580"/>
      <c r="AM172" s="578">
        <v>160</v>
      </c>
      <c r="AN172" s="579"/>
      <c r="AO172" s="580"/>
      <c r="AP172" s="578">
        <v>160</v>
      </c>
      <c r="AQ172" s="579"/>
      <c r="AR172" s="580"/>
      <c r="AS172" s="578">
        <v>160</v>
      </c>
      <c r="AT172" s="579"/>
      <c r="AU172" s="580"/>
      <c r="AV172" s="578">
        <v>160</v>
      </c>
      <c r="AW172" s="579"/>
      <c r="AX172" s="580"/>
      <c r="AY172" s="578">
        <v>160</v>
      </c>
      <c r="AZ172" s="579"/>
      <c r="BA172" s="580"/>
      <c r="BB172" s="578">
        <v>160</v>
      </c>
      <c r="BC172" s="579"/>
      <c r="BD172" s="580"/>
      <c r="BE172" s="578">
        <v>160</v>
      </c>
      <c r="BF172" s="579"/>
      <c r="BG172" s="580"/>
      <c r="BH172" s="578">
        <v>160</v>
      </c>
      <c r="BI172" s="579"/>
      <c r="BJ172" s="580"/>
      <c r="BK172" s="374">
        <f t="shared" si="134"/>
        <v>0</v>
      </c>
      <c r="BL172" s="285">
        <f t="shared" si="186"/>
        <v>0</v>
      </c>
      <c r="BM172" s="284">
        <f t="shared" si="135"/>
        <v>0</v>
      </c>
      <c r="BN172" s="285">
        <f t="shared" si="136"/>
        <v>0</v>
      </c>
      <c r="BO172" s="1"/>
      <c r="BP172" s="1"/>
      <c r="BQ172" s="177">
        <v>160</v>
      </c>
      <c r="BR172" s="591"/>
      <c r="BS172" s="178"/>
      <c r="BT172" s="177">
        <v>160</v>
      </c>
      <c r="BU172" s="591"/>
      <c r="BV172" s="178"/>
      <c r="BW172" s="177">
        <v>160</v>
      </c>
      <c r="BX172" s="591"/>
      <c r="BY172" s="178"/>
      <c r="BZ172" s="177">
        <v>160</v>
      </c>
      <c r="CA172" s="591"/>
      <c r="CB172" s="178"/>
      <c r="CC172" s="177">
        <v>160</v>
      </c>
      <c r="CD172" s="591"/>
      <c r="CE172" s="178"/>
      <c r="CF172" s="177">
        <v>160</v>
      </c>
      <c r="CG172" s="591"/>
      <c r="CH172" s="178"/>
      <c r="CI172" s="177">
        <v>160</v>
      </c>
      <c r="CJ172" s="591"/>
      <c r="CK172" s="178"/>
      <c r="CL172" s="177">
        <v>160</v>
      </c>
      <c r="CM172" s="591"/>
      <c r="CN172" s="178"/>
      <c r="CO172" s="282">
        <f t="shared" si="187"/>
        <v>0</v>
      </c>
      <c r="CP172" s="283">
        <f t="shared" si="188"/>
        <v>0</v>
      </c>
      <c r="CQ172" s="284">
        <f t="shared" si="137"/>
        <v>0</v>
      </c>
      <c r="CR172" s="285">
        <f t="shared" si="138"/>
        <v>0</v>
      </c>
      <c r="CS172" s="1"/>
      <c r="CT172" s="1"/>
      <c r="CU172" s="177">
        <v>160</v>
      </c>
      <c r="CV172" s="591"/>
      <c r="CW172" s="178"/>
      <c r="CX172" s="177">
        <v>160</v>
      </c>
      <c r="CY172" s="591"/>
      <c r="CZ172" s="178"/>
      <c r="DA172" s="177">
        <v>160</v>
      </c>
      <c r="DB172" s="591"/>
      <c r="DC172" s="178"/>
      <c r="DD172" s="177">
        <v>160</v>
      </c>
      <c r="DE172" s="591"/>
      <c r="DF172" s="178"/>
      <c r="DG172" s="177">
        <v>160</v>
      </c>
      <c r="DH172" s="591"/>
      <c r="DI172" s="178"/>
      <c r="DJ172" s="177">
        <v>160</v>
      </c>
      <c r="DK172" s="591"/>
      <c r="DL172" s="178"/>
      <c r="DM172" s="177">
        <v>160</v>
      </c>
      <c r="DN172" s="591"/>
      <c r="DO172" s="178"/>
      <c r="DP172" s="177">
        <v>160</v>
      </c>
      <c r="DQ172" s="591"/>
      <c r="DR172" s="178"/>
      <c r="DS172" s="282">
        <f t="shared" si="189"/>
        <v>0</v>
      </c>
      <c r="DT172" s="283">
        <f t="shared" si="190"/>
        <v>0</v>
      </c>
      <c r="DU172" s="284">
        <f t="shared" si="139"/>
        <v>0</v>
      </c>
      <c r="DV172" s="285">
        <f t="shared" si="140"/>
        <v>0</v>
      </c>
      <c r="DW172" s="1"/>
      <c r="DX172" s="1"/>
      <c r="DY172" s="177">
        <v>160</v>
      </c>
      <c r="DZ172" s="591"/>
      <c r="EA172" s="178"/>
      <c r="EB172" s="177">
        <v>160</v>
      </c>
      <c r="EC172" s="591"/>
      <c r="ED172" s="178"/>
      <c r="EE172" s="177">
        <v>160</v>
      </c>
      <c r="EF172" s="591"/>
      <c r="EG172" s="178"/>
      <c r="EH172" s="177">
        <v>160</v>
      </c>
      <c r="EI172" s="591"/>
      <c r="EJ172" s="178"/>
      <c r="EK172" s="177">
        <v>160</v>
      </c>
      <c r="EL172" s="591"/>
      <c r="EM172" s="178"/>
      <c r="EN172" s="177">
        <v>160</v>
      </c>
      <c r="EO172" s="591"/>
      <c r="EP172" s="178"/>
      <c r="EQ172" s="177">
        <v>160</v>
      </c>
      <c r="ER172" s="591"/>
      <c r="ES172" s="178"/>
      <c r="ET172" s="177">
        <v>160</v>
      </c>
      <c r="EU172" s="591"/>
      <c r="EV172" s="178"/>
      <c r="EW172" s="282">
        <f t="shared" si="191"/>
        <v>0</v>
      </c>
      <c r="EX172" s="283">
        <f t="shared" si="192"/>
        <v>0</v>
      </c>
      <c r="EY172" s="284">
        <f t="shared" si="141"/>
        <v>0</v>
      </c>
      <c r="EZ172" s="285">
        <f t="shared" si="142"/>
        <v>0</v>
      </c>
      <c r="FA172" s="1"/>
      <c r="FB172" s="1"/>
      <c r="FC172" s="177">
        <v>160</v>
      </c>
      <c r="FD172" s="591"/>
      <c r="FE172" s="178"/>
      <c r="FF172" s="177">
        <v>160</v>
      </c>
      <c r="FG172" s="591"/>
      <c r="FH172" s="178"/>
      <c r="FI172" s="177">
        <v>160</v>
      </c>
      <c r="FJ172" s="591"/>
      <c r="FK172" s="178"/>
      <c r="FL172" s="177">
        <v>160</v>
      </c>
      <c r="FM172" s="591"/>
      <c r="FN172" s="178"/>
      <c r="FO172" s="177">
        <v>160</v>
      </c>
      <c r="FP172" s="591"/>
      <c r="FQ172" s="178"/>
      <c r="FR172" s="177">
        <v>160</v>
      </c>
      <c r="FS172" s="591"/>
      <c r="FT172" s="178"/>
      <c r="FU172" s="177">
        <v>160</v>
      </c>
      <c r="FV172" s="591"/>
      <c r="FW172" s="178"/>
      <c r="FX172" s="177">
        <v>160</v>
      </c>
      <c r="FY172" s="591"/>
      <c r="FZ172" s="178"/>
      <c r="GA172" s="282">
        <f t="shared" si="193"/>
        <v>0</v>
      </c>
      <c r="GB172" s="283">
        <f t="shared" si="194"/>
        <v>0</v>
      </c>
      <c r="GC172" s="284">
        <f t="shared" si="143"/>
        <v>0</v>
      </c>
      <c r="GD172" s="285">
        <f t="shared" si="144"/>
        <v>0</v>
      </c>
      <c r="GE172" s="1"/>
      <c r="GF172" s="1"/>
      <c r="GG172" s="177">
        <v>160</v>
      </c>
      <c r="GH172" s="591"/>
      <c r="GI172" s="178"/>
      <c r="GJ172" s="177">
        <v>160</v>
      </c>
      <c r="GK172" s="591"/>
      <c r="GL172" s="178"/>
      <c r="GM172" s="177">
        <v>160</v>
      </c>
      <c r="GN172" s="591"/>
      <c r="GO172" s="178"/>
      <c r="GP172" s="177">
        <v>160</v>
      </c>
      <c r="GQ172" s="591"/>
      <c r="GR172" s="178"/>
      <c r="GS172" s="177">
        <v>160</v>
      </c>
      <c r="GT172" s="591"/>
      <c r="GU172" s="178"/>
      <c r="GV172" s="177">
        <v>160</v>
      </c>
      <c r="GW172" s="591"/>
      <c r="GX172" s="178"/>
      <c r="GY172" s="177">
        <v>160</v>
      </c>
      <c r="GZ172" s="591"/>
      <c r="HA172" s="178"/>
      <c r="HB172" s="177">
        <v>160</v>
      </c>
      <c r="HC172" s="591"/>
      <c r="HD172" s="178"/>
      <c r="HE172" s="282">
        <f t="shared" si="195"/>
        <v>0</v>
      </c>
      <c r="HF172" s="283">
        <f t="shared" si="196"/>
        <v>0</v>
      </c>
      <c r="HG172" s="284">
        <f t="shared" si="145"/>
        <v>0</v>
      </c>
      <c r="HH172" s="285">
        <f t="shared" si="146"/>
        <v>0</v>
      </c>
      <c r="HI172" s="1"/>
      <c r="HJ172" s="1"/>
      <c r="HK172" s="177">
        <v>160</v>
      </c>
      <c r="HL172" s="591"/>
      <c r="HM172" s="178"/>
      <c r="HN172" s="177">
        <v>160</v>
      </c>
      <c r="HO172" s="591"/>
      <c r="HP172" s="178"/>
      <c r="HQ172" s="177">
        <v>160</v>
      </c>
      <c r="HR172" s="591"/>
      <c r="HS172" s="178"/>
      <c r="HT172" s="177">
        <v>160</v>
      </c>
      <c r="HU172" s="591"/>
      <c r="HV172" s="178"/>
      <c r="HW172" s="177">
        <v>160</v>
      </c>
      <c r="HX172" s="591"/>
      <c r="HY172" s="178"/>
      <c r="HZ172" s="177">
        <v>160</v>
      </c>
      <c r="IA172" s="591"/>
      <c r="IB172" s="178"/>
      <c r="IC172" s="177">
        <v>160</v>
      </c>
      <c r="ID172" s="591"/>
      <c r="IE172" s="178"/>
      <c r="IF172" s="177">
        <v>160</v>
      </c>
      <c r="IG172" s="591"/>
      <c r="IH172" s="178"/>
      <c r="II172" s="282">
        <f t="shared" si="197"/>
        <v>0</v>
      </c>
      <c r="IJ172" s="283">
        <f t="shared" si="198"/>
        <v>0</v>
      </c>
      <c r="IK172" s="284">
        <f t="shared" si="147"/>
        <v>0</v>
      </c>
      <c r="IL172" s="285">
        <f t="shared" si="148"/>
        <v>0</v>
      </c>
      <c r="IM172" s="1"/>
      <c r="IN172" s="1"/>
      <c r="IO172" s="177">
        <v>160</v>
      </c>
      <c r="IP172" s="591"/>
      <c r="IQ172" s="178"/>
      <c r="IR172" s="177">
        <v>160</v>
      </c>
      <c r="IS172" s="591"/>
      <c r="IT172" s="178"/>
      <c r="IU172" s="177">
        <v>160</v>
      </c>
      <c r="IV172" s="591"/>
      <c r="IW172" s="178"/>
      <c r="IX172" s="177">
        <v>160</v>
      </c>
      <c r="IY172" s="591"/>
      <c r="IZ172" s="178"/>
      <c r="JA172" s="177">
        <v>160</v>
      </c>
      <c r="JB172" s="591"/>
      <c r="JC172" s="178"/>
      <c r="JD172" s="177">
        <v>160</v>
      </c>
      <c r="JE172" s="591"/>
      <c r="JF172" s="178"/>
      <c r="JG172" s="177">
        <v>160</v>
      </c>
      <c r="JH172" s="591"/>
      <c r="JI172" s="178"/>
      <c r="JJ172" s="177">
        <v>160</v>
      </c>
      <c r="JK172" s="591"/>
      <c r="JL172" s="178"/>
      <c r="JM172" s="282">
        <f t="shared" si="199"/>
        <v>0</v>
      </c>
      <c r="JN172" s="283">
        <f t="shared" si="200"/>
        <v>0</v>
      </c>
      <c r="JO172" s="284">
        <f t="shared" si="149"/>
        <v>0</v>
      </c>
      <c r="JP172" s="285">
        <f t="shared" si="150"/>
        <v>0</v>
      </c>
      <c r="JQ172" s="1"/>
      <c r="JR172" s="1"/>
      <c r="JS172" s="177">
        <v>160</v>
      </c>
      <c r="JT172" s="591"/>
      <c r="JU172" s="178"/>
      <c r="JV172" s="177">
        <v>160</v>
      </c>
      <c r="JW172" s="591"/>
      <c r="JX172" s="178"/>
      <c r="JY172" s="177">
        <v>160</v>
      </c>
      <c r="JZ172" s="591"/>
      <c r="KA172" s="178"/>
      <c r="KB172" s="177">
        <v>160</v>
      </c>
      <c r="KC172" s="591"/>
      <c r="KD172" s="178"/>
      <c r="KE172" s="177">
        <v>160</v>
      </c>
      <c r="KF172" s="591"/>
      <c r="KG172" s="178"/>
      <c r="KH172" s="177">
        <v>160</v>
      </c>
      <c r="KI172" s="591"/>
      <c r="KJ172" s="178"/>
      <c r="KK172" s="177">
        <v>160</v>
      </c>
      <c r="KL172" s="591"/>
      <c r="KM172" s="178"/>
      <c r="KN172" s="177">
        <v>160</v>
      </c>
      <c r="KO172" s="591"/>
      <c r="KP172" s="178"/>
      <c r="KQ172" s="282">
        <f t="shared" si="201"/>
        <v>0</v>
      </c>
      <c r="KR172" s="283">
        <f t="shared" si="202"/>
        <v>0</v>
      </c>
      <c r="KS172" s="284">
        <f t="shared" si="151"/>
        <v>0</v>
      </c>
      <c r="KT172" s="285">
        <f t="shared" si="152"/>
        <v>0</v>
      </c>
      <c r="KU172" s="1"/>
      <c r="KV172" s="1"/>
      <c r="KW172" s="589" t="s">
        <v>300</v>
      </c>
      <c r="KX172" s="595">
        <v>160</v>
      </c>
      <c r="KY172" s="591"/>
      <c r="KZ172" s="178"/>
      <c r="LA172" s="282">
        <f t="shared" si="203"/>
        <v>0</v>
      </c>
      <c r="LB172" s="285">
        <f t="shared" si="204"/>
        <v>0</v>
      </c>
      <c r="LC172" s="284">
        <f t="shared" si="205"/>
        <v>0</v>
      </c>
      <c r="LD172" s="285">
        <f t="shared" si="206"/>
        <v>0</v>
      </c>
      <c r="LE172" s="592"/>
      <c r="LF172" s="1"/>
      <c r="LG172" s="1"/>
      <c r="LH172" s="278">
        <f t="shared" si="207"/>
        <v>0</v>
      </c>
      <c r="LI172" s="279">
        <f t="shared" si="208"/>
        <v>0</v>
      </c>
      <c r="LJ172" s="284">
        <f t="shared" si="209"/>
        <v>0</v>
      </c>
      <c r="LK172" s="285">
        <f t="shared" si="210"/>
        <v>0</v>
      </c>
      <c r="LL172" s="280">
        <f t="shared" si="211"/>
        <v>0</v>
      </c>
      <c r="LM172" s="281">
        <f t="shared" si="212"/>
        <v>0</v>
      </c>
      <c r="LN172" s="284">
        <f t="shared" si="213"/>
        <v>0</v>
      </c>
      <c r="LO172" s="283">
        <f t="shared" si="214"/>
        <v>0</v>
      </c>
      <c r="LP172" s="420">
        <f t="shared" si="215"/>
        <v>0</v>
      </c>
      <c r="LQ172" s="382">
        <f t="shared" si="216"/>
        <v>0</v>
      </c>
      <c r="LR172" s="423" t="s">
        <v>343</v>
      </c>
      <c r="LS172" s="387" t="s">
        <v>343</v>
      </c>
      <c r="LT172" s="420">
        <f t="shared" si="217"/>
        <v>0</v>
      </c>
      <c r="LU172" s="382">
        <f t="shared" si="218"/>
        <v>0</v>
      </c>
      <c r="LX172" s="1"/>
    </row>
    <row r="173" spans="2:336" s="26" customFormat="1" ht="16.5" customHeight="1" x14ac:dyDescent="0.25">
      <c r="B173" s="121" t="s">
        <v>367</v>
      </c>
      <c r="C173" s="1064"/>
      <c r="D173" s="1065"/>
      <c r="E173" s="327"/>
      <c r="F173" s="328"/>
      <c r="G173" s="329"/>
      <c r="H173" s="125"/>
      <c r="I173" s="115">
        <f>INT(ROUND(F173,2)*(IF(RIGHT(G173,1)="*",data!$J$3*H173+(IF(H173&gt;0, data!$K$3,0)),(IF(G173&gt;0,data!$J$3*RIGHT(G173,5)+data!$K$3,0)))))</f>
        <v>0</v>
      </c>
      <c r="J173" s="115">
        <f t="shared" si="132"/>
        <v>0</v>
      </c>
      <c r="K173" s="323"/>
      <c r="L173" s="322"/>
      <c r="M173" s="115">
        <f>INT(ROUND(F173,2)*(IF(J173&gt;0,(IF(K173="ano",data!$J$6,0)),0)))</f>
        <v>0</v>
      </c>
      <c r="N173" s="117">
        <f t="shared" si="129"/>
        <v>0</v>
      </c>
      <c r="O173" s="126">
        <f t="shared" si="130"/>
        <v>0</v>
      </c>
      <c r="Q173" s="119" t="str">
        <f t="shared" si="127"/>
        <v/>
      </c>
      <c r="R173" s="120" t="s">
        <v>343</v>
      </c>
      <c r="S173" s="391" t="str">
        <f t="shared" si="128"/>
        <v/>
      </c>
      <c r="T173" s="26">
        <f t="shared" si="131"/>
        <v>0</v>
      </c>
      <c r="U173" s="26">
        <f t="shared" si="133"/>
        <v>0</v>
      </c>
      <c r="V173" s="26">
        <f>IF(OR(G173=data!$I$18,G173=data!$I$19,G173=data!$I$20,G173=data!$I$21,G173=data!$I$22,G173=data!$I$23,G173=data!$I$24,G173=data!$I$25,G173=data!$I$26,G173=data!$I$27,G173=data!$I$28,G173=data!$I$29,G173=data!$I$30,G173=data!$I$31,G173=data!$I$32,G173=data!$I$33,G173=data!$I$34,G173=data!$I$35,G173=data!$I$36,G173=data!$I$37,G173=data!$I$38,G173=data!$I$39,G173=data!$I$40,G173=data!$I$41,G173=data!$I$42,G173=data!$I$43,G173=data!$I$44),1,0)</f>
        <v>0</v>
      </c>
      <c r="X173" s="179" t="s">
        <v>300</v>
      </c>
      <c r="Y173" s="10"/>
      <c r="Z173" s="10"/>
      <c r="AA173" s="171">
        <v>160</v>
      </c>
      <c r="AB173" s="336"/>
      <c r="AC173" s="227"/>
      <c r="AD173" s="171">
        <v>160</v>
      </c>
      <c r="AE173" s="336"/>
      <c r="AF173" s="227"/>
      <c r="AG173" s="171">
        <v>160</v>
      </c>
      <c r="AH173" s="336"/>
      <c r="AI173" s="227"/>
      <c r="AJ173" s="171">
        <v>160</v>
      </c>
      <c r="AK173" s="336"/>
      <c r="AL173" s="227"/>
      <c r="AM173" s="171">
        <v>160</v>
      </c>
      <c r="AN173" s="336"/>
      <c r="AO173" s="227"/>
      <c r="AP173" s="171">
        <v>160</v>
      </c>
      <c r="AQ173" s="336"/>
      <c r="AR173" s="227"/>
      <c r="AS173" s="171">
        <v>160</v>
      </c>
      <c r="AT173" s="336"/>
      <c r="AU173" s="227"/>
      <c r="AV173" s="171">
        <v>160</v>
      </c>
      <c r="AW173" s="336"/>
      <c r="AX173" s="227"/>
      <c r="AY173" s="171">
        <v>160</v>
      </c>
      <c r="AZ173" s="336"/>
      <c r="BA173" s="227"/>
      <c r="BB173" s="171">
        <v>160</v>
      </c>
      <c r="BC173" s="336"/>
      <c r="BD173" s="227"/>
      <c r="BE173" s="171">
        <v>160</v>
      </c>
      <c r="BF173" s="336"/>
      <c r="BG173" s="227"/>
      <c r="BH173" s="171">
        <v>160</v>
      </c>
      <c r="BI173" s="336"/>
      <c r="BJ173" s="227"/>
      <c r="BK173" s="374">
        <f t="shared" si="134"/>
        <v>0</v>
      </c>
      <c r="BL173" s="285">
        <f t="shared" si="186"/>
        <v>0</v>
      </c>
      <c r="BM173" s="284">
        <f t="shared" si="135"/>
        <v>0</v>
      </c>
      <c r="BN173" s="285">
        <f t="shared" si="136"/>
        <v>0</v>
      </c>
      <c r="BO173" s="1"/>
      <c r="BP173" s="1"/>
      <c r="BQ173" s="167">
        <v>160</v>
      </c>
      <c r="BR173" s="335"/>
      <c r="BS173" s="180"/>
      <c r="BT173" s="167">
        <v>160</v>
      </c>
      <c r="BU173" s="335"/>
      <c r="BV173" s="180"/>
      <c r="BW173" s="167">
        <v>160</v>
      </c>
      <c r="BX173" s="335"/>
      <c r="BY173" s="180"/>
      <c r="BZ173" s="167">
        <v>160</v>
      </c>
      <c r="CA173" s="335"/>
      <c r="CB173" s="180"/>
      <c r="CC173" s="167">
        <v>160</v>
      </c>
      <c r="CD173" s="335"/>
      <c r="CE173" s="180"/>
      <c r="CF173" s="167">
        <v>160</v>
      </c>
      <c r="CG173" s="335"/>
      <c r="CH173" s="180"/>
      <c r="CI173" s="167">
        <v>160</v>
      </c>
      <c r="CJ173" s="335"/>
      <c r="CK173" s="180"/>
      <c r="CL173" s="167">
        <v>160</v>
      </c>
      <c r="CM173" s="335"/>
      <c r="CN173" s="180"/>
      <c r="CO173" s="282">
        <f t="shared" si="187"/>
        <v>0</v>
      </c>
      <c r="CP173" s="283">
        <f t="shared" si="188"/>
        <v>0</v>
      </c>
      <c r="CQ173" s="284">
        <f t="shared" si="137"/>
        <v>0</v>
      </c>
      <c r="CR173" s="285">
        <f t="shared" si="138"/>
        <v>0</v>
      </c>
      <c r="CS173" s="1"/>
      <c r="CT173" s="1"/>
      <c r="CU173" s="167">
        <v>160</v>
      </c>
      <c r="CV173" s="335"/>
      <c r="CW173" s="180"/>
      <c r="CX173" s="167">
        <v>160</v>
      </c>
      <c r="CY173" s="335"/>
      <c r="CZ173" s="180"/>
      <c r="DA173" s="167">
        <v>160</v>
      </c>
      <c r="DB173" s="335"/>
      <c r="DC173" s="180"/>
      <c r="DD173" s="167">
        <v>160</v>
      </c>
      <c r="DE173" s="335"/>
      <c r="DF173" s="180"/>
      <c r="DG173" s="167">
        <v>160</v>
      </c>
      <c r="DH173" s="335"/>
      <c r="DI173" s="180"/>
      <c r="DJ173" s="167">
        <v>160</v>
      </c>
      <c r="DK173" s="335"/>
      <c r="DL173" s="180"/>
      <c r="DM173" s="167">
        <v>160</v>
      </c>
      <c r="DN173" s="335"/>
      <c r="DO173" s="180"/>
      <c r="DP173" s="167">
        <v>160</v>
      </c>
      <c r="DQ173" s="335"/>
      <c r="DR173" s="180"/>
      <c r="DS173" s="282">
        <f t="shared" si="189"/>
        <v>0</v>
      </c>
      <c r="DT173" s="283">
        <f t="shared" si="190"/>
        <v>0</v>
      </c>
      <c r="DU173" s="284">
        <f t="shared" si="139"/>
        <v>0</v>
      </c>
      <c r="DV173" s="285">
        <f t="shared" si="140"/>
        <v>0</v>
      </c>
      <c r="DW173" s="1"/>
      <c r="DX173" s="1"/>
      <c r="DY173" s="167">
        <v>160</v>
      </c>
      <c r="DZ173" s="335"/>
      <c r="EA173" s="180"/>
      <c r="EB173" s="167">
        <v>160</v>
      </c>
      <c r="EC173" s="335"/>
      <c r="ED173" s="180"/>
      <c r="EE173" s="167">
        <v>160</v>
      </c>
      <c r="EF173" s="335"/>
      <c r="EG173" s="180"/>
      <c r="EH173" s="167">
        <v>160</v>
      </c>
      <c r="EI173" s="335"/>
      <c r="EJ173" s="180"/>
      <c r="EK173" s="167">
        <v>160</v>
      </c>
      <c r="EL173" s="335"/>
      <c r="EM173" s="180"/>
      <c r="EN173" s="167">
        <v>160</v>
      </c>
      <c r="EO173" s="335"/>
      <c r="EP173" s="180"/>
      <c r="EQ173" s="167">
        <v>160</v>
      </c>
      <c r="ER173" s="335"/>
      <c r="ES173" s="180"/>
      <c r="ET173" s="167">
        <v>160</v>
      </c>
      <c r="EU173" s="335"/>
      <c r="EV173" s="180"/>
      <c r="EW173" s="282">
        <f t="shared" si="191"/>
        <v>0</v>
      </c>
      <c r="EX173" s="283">
        <f t="shared" si="192"/>
        <v>0</v>
      </c>
      <c r="EY173" s="284">
        <f t="shared" si="141"/>
        <v>0</v>
      </c>
      <c r="EZ173" s="285">
        <f t="shared" si="142"/>
        <v>0</v>
      </c>
      <c r="FA173" s="1"/>
      <c r="FB173" s="1"/>
      <c r="FC173" s="167">
        <v>160</v>
      </c>
      <c r="FD173" s="335"/>
      <c r="FE173" s="180"/>
      <c r="FF173" s="167">
        <v>160</v>
      </c>
      <c r="FG173" s="335"/>
      <c r="FH173" s="180"/>
      <c r="FI173" s="167">
        <v>160</v>
      </c>
      <c r="FJ173" s="335"/>
      <c r="FK173" s="180"/>
      <c r="FL173" s="167">
        <v>160</v>
      </c>
      <c r="FM173" s="335"/>
      <c r="FN173" s="180"/>
      <c r="FO173" s="167">
        <v>160</v>
      </c>
      <c r="FP173" s="335"/>
      <c r="FQ173" s="180"/>
      <c r="FR173" s="167">
        <v>160</v>
      </c>
      <c r="FS173" s="335"/>
      <c r="FT173" s="180"/>
      <c r="FU173" s="167">
        <v>160</v>
      </c>
      <c r="FV173" s="335"/>
      <c r="FW173" s="180"/>
      <c r="FX173" s="167">
        <v>160</v>
      </c>
      <c r="FY173" s="335"/>
      <c r="FZ173" s="180"/>
      <c r="GA173" s="282">
        <f t="shared" si="193"/>
        <v>0</v>
      </c>
      <c r="GB173" s="283">
        <f t="shared" si="194"/>
        <v>0</v>
      </c>
      <c r="GC173" s="284">
        <f t="shared" si="143"/>
        <v>0</v>
      </c>
      <c r="GD173" s="285">
        <f t="shared" si="144"/>
        <v>0</v>
      </c>
      <c r="GE173" s="1"/>
      <c r="GF173" s="1"/>
      <c r="GG173" s="167">
        <v>160</v>
      </c>
      <c r="GH173" s="335"/>
      <c r="GI173" s="180"/>
      <c r="GJ173" s="167">
        <v>160</v>
      </c>
      <c r="GK173" s="335"/>
      <c r="GL173" s="180"/>
      <c r="GM173" s="167">
        <v>160</v>
      </c>
      <c r="GN173" s="335"/>
      <c r="GO173" s="180"/>
      <c r="GP173" s="167">
        <v>160</v>
      </c>
      <c r="GQ173" s="335"/>
      <c r="GR173" s="180"/>
      <c r="GS173" s="167">
        <v>160</v>
      </c>
      <c r="GT173" s="335"/>
      <c r="GU173" s="180"/>
      <c r="GV173" s="167">
        <v>160</v>
      </c>
      <c r="GW173" s="335"/>
      <c r="GX173" s="180"/>
      <c r="GY173" s="167">
        <v>160</v>
      </c>
      <c r="GZ173" s="335"/>
      <c r="HA173" s="180"/>
      <c r="HB173" s="167">
        <v>160</v>
      </c>
      <c r="HC173" s="335"/>
      <c r="HD173" s="180"/>
      <c r="HE173" s="282">
        <f t="shared" si="195"/>
        <v>0</v>
      </c>
      <c r="HF173" s="283">
        <f t="shared" si="196"/>
        <v>0</v>
      </c>
      <c r="HG173" s="284">
        <f t="shared" si="145"/>
        <v>0</v>
      </c>
      <c r="HH173" s="285">
        <f t="shared" si="146"/>
        <v>0</v>
      </c>
      <c r="HI173" s="1"/>
      <c r="HJ173" s="1"/>
      <c r="HK173" s="167">
        <v>160</v>
      </c>
      <c r="HL173" s="335"/>
      <c r="HM173" s="180"/>
      <c r="HN173" s="167">
        <v>160</v>
      </c>
      <c r="HO173" s="335"/>
      <c r="HP173" s="180"/>
      <c r="HQ173" s="167">
        <v>160</v>
      </c>
      <c r="HR173" s="335"/>
      <c r="HS173" s="180"/>
      <c r="HT173" s="167">
        <v>160</v>
      </c>
      <c r="HU173" s="335"/>
      <c r="HV173" s="180"/>
      <c r="HW173" s="167">
        <v>160</v>
      </c>
      <c r="HX173" s="335"/>
      <c r="HY173" s="180"/>
      <c r="HZ173" s="167">
        <v>160</v>
      </c>
      <c r="IA173" s="335"/>
      <c r="IB173" s="180"/>
      <c r="IC173" s="167">
        <v>160</v>
      </c>
      <c r="ID173" s="335"/>
      <c r="IE173" s="180"/>
      <c r="IF173" s="167">
        <v>160</v>
      </c>
      <c r="IG173" s="335"/>
      <c r="IH173" s="180"/>
      <c r="II173" s="282">
        <f t="shared" si="197"/>
        <v>0</v>
      </c>
      <c r="IJ173" s="283">
        <f t="shared" si="198"/>
        <v>0</v>
      </c>
      <c r="IK173" s="284">
        <f t="shared" si="147"/>
        <v>0</v>
      </c>
      <c r="IL173" s="285">
        <f t="shared" si="148"/>
        <v>0</v>
      </c>
      <c r="IM173" s="1"/>
      <c r="IN173" s="1"/>
      <c r="IO173" s="167">
        <v>160</v>
      </c>
      <c r="IP173" s="335"/>
      <c r="IQ173" s="180"/>
      <c r="IR173" s="167">
        <v>160</v>
      </c>
      <c r="IS173" s="335"/>
      <c r="IT173" s="180"/>
      <c r="IU173" s="167">
        <v>160</v>
      </c>
      <c r="IV173" s="335"/>
      <c r="IW173" s="180"/>
      <c r="IX173" s="167">
        <v>160</v>
      </c>
      <c r="IY173" s="335"/>
      <c r="IZ173" s="180"/>
      <c r="JA173" s="167">
        <v>160</v>
      </c>
      <c r="JB173" s="335"/>
      <c r="JC173" s="180"/>
      <c r="JD173" s="167">
        <v>160</v>
      </c>
      <c r="JE173" s="335"/>
      <c r="JF173" s="180"/>
      <c r="JG173" s="167">
        <v>160</v>
      </c>
      <c r="JH173" s="335"/>
      <c r="JI173" s="180"/>
      <c r="JJ173" s="167">
        <v>160</v>
      </c>
      <c r="JK173" s="335"/>
      <c r="JL173" s="180"/>
      <c r="JM173" s="282">
        <f t="shared" si="199"/>
        <v>0</v>
      </c>
      <c r="JN173" s="283">
        <f t="shared" si="200"/>
        <v>0</v>
      </c>
      <c r="JO173" s="284">
        <f t="shared" si="149"/>
        <v>0</v>
      </c>
      <c r="JP173" s="285">
        <f t="shared" si="150"/>
        <v>0</v>
      </c>
      <c r="JQ173" s="1"/>
      <c r="JR173" s="1"/>
      <c r="JS173" s="167">
        <v>160</v>
      </c>
      <c r="JT173" s="335"/>
      <c r="JU173" s="180"/>
      <c r="JV173" s="167">
        <v>160</v>
      </c>
      <c r="JW173" s="335"/>
      <c r="JX173" s="180"/>
      <c r="JY173" s="167">
        <v>160</v>
      </c>
      <c r="JZ173" s="335"/>
      <c r="KA173" s="180"/>
      <c r="KB173" s="167">
        <v>160</v>
      </c>
      <c r="KC173" s="335"/>
      <c r="KD173" s="180"/>
      <c r="KE173" s="167">
        <v>160</v>
      </c>
      <c r="KF173" s="335"/>
      <c r="KG173" s="180"/>
      <c r="KH173" s="167">
        <v>160</v>
      </c>
      <c r="KI173" s="335"/>
      <c r="KJ173" s="180"/>
      <c r="KK173" s="167">
        <v>160</v>
      </c>
      <c r="KL173" s="335"/>
      <c r="KM173" s="180"/>
      <c r="KN173" s="167">
        <v>160</v>
      </c>
      <c r="KO173" s="335"/>
      <c r="KP173" s="180"/>
      <c r="KQ173" s="282">
        <f t="shared" si="201"/>
        <v>0</v>
      </c>
      <c r="KR173" s="283">
        <f t="shared" si="202"/>
        <v>0</v>
      </c>
      <c r="KS173" s="284">
        <f t="shared" si="151"/>
        <v>0</v>
      </c>
      <c r="KT173" s="285">
        <f t="shared" si="152"/>
        <v>0</v>
      </c>
      <c r="KU173" s="1"/>
      <c r="KV173" s="1"/>
      <c r="KW173" s="287" t="s">
        <v>300</v>
      </c>
      <c r="KX173" s="365">
        <v>160</v>
      </c>
      <c r="KY173" s="335"/>
      <c r="KZ173" s="180"/>
      <c r="LA173" s="282">
        <f t="shared" si="203"/>
        <v>0</v>
      </c>
      <c r="LB173" s="285">
        <f t="shared" si="204"/>
        <v>0</v>
      </c>
      <c r="LC173" s="284">
        <f t="shared" si="205"/>
        <v>0</v>
      </c>
      <c r="LD173" s="285">
        <f t="shared" si="206"/>
        <v>0</v>
      </c>
      <c r="LE173" s="297"/>
      <c r="LF173" s="1"/>
      <c r="LG173" s="1"/>
      <c r="LH173" s="278">
        <f t="shared" si="207"/>
        <v>0</v>
      </c>
      <c r="LI173" s="279">
        <f t="shared" si="208"/>
        <v>0</v>
      </c>
      <c r="LJ173" s="284">
        <f t="shared" si="209"/>
        <v>0</v>
      </c>
      <c r="LK173" s="285">
        <f t="shared" si="210"/>
        <v>0</v>
      </c>
      <c r="LL173" s="280">
        <f t="shared" si="211"/>
        <v>0</v>
      </c>
      <c r="LM173" s="281">
        <f t="shared" si="212"/>
        <v>0</v>
      </c>
      <c r="LN173" s="284">
        <f t="shared" si="213"/>
        <v>0</v>
      </c>
      <c r="LO173" s="283">
        <f t="shared" si="214"/>
        <v>0</v>
      </c>
      <c r="LP173" s="420">
        <f t="shared" si="215"/>
        <v>0</v>
      </c>
      <c r="LQ173" s="382">
        <f t="shared" si="216"/>
        <v>0</v>
      </c>
      <c r="LR173" s="423" t="s">
        <v>343</v>
      </c>
      <c r="LS173" s="387" t="s">
        <v>343</v>
      </c>
      <c r="LT173" s="420">
        <f t="shared" si="217"/>
        <v>0</v>
      </c>
      <c r="LU173" s="382">
        <f t="shared" si="218"/>
        <v>0</v>
      </c>
      <c r="LX173" s="1"/>
    </row>
    <row r="174" spans="2:336" s="26" customFormat="1" ht="15" hidden="1" customHeight="1" x14ac:dyDescent="0.25">
      <c r="B174" s="121"/>
      <c r="C174" s="1062"/>
      <c r="D174" s="1063"/>
      <c r="E174" s="610"/>
      <c r="F174" s="611"/>
      <c r="G174" s="612"/>
      <c r="H174" s="122"/>
      <c r="I174" s="115">
        <f>INT(ROUND(F174,2)*(IF(RIGHT(G174,1)="*",data!$J$3*H174+(IF(H174&gt;0, data!$K$3,0)),(IF(G174&gt;0,data!$J$3*RIGHT(G174,5)+data!$K$3,0)))))</f>
        <v>0</v>
      </c>
      <c r="J174" s="115">
        <f t="shared" si="132"/>
        <v>0</v>
      </c>
      <c r="K174" s="554"/>
      <c r="L174" s="553"/>
      <c r="M174" s="115">
        <f>INT(ROUND(F174,2)*(IF(J174&gt;0,(IF(K174="ano",data!$J$6,0)),0)))</f>
        <v>0</v>
      </c>
      <c r="N174" s="117">
        <f t="shared" si="129"/>
        <v>0</v>
      </c>
      <c r="O174" s="126">
        <f t="shared" si="130"/>
        <v>0</v>
      </c>
      <c r="Q174" s="119" t="str">
        <f t="shared" si="127"/>
        <v/>
      </c>
      <c r="R174" s="120" t="s">
        <v>343</v>
      </c>
      <c r="S174" s="391" t="str">
        <f t="shared" si="128"/>
        <v/>
      </c>
      <c r="T174" s="26">
        <f t="shared" si="131"/>
        <v>0</v>
      </c>
      <c r="U174" s="26">
        <f t="shared" si="133"/>
        <v>0</v>
      </c>
      <c r="V174" s="26">
        <f>IF(OR(G174=data!$I$18,G174=data!$I$19,G174=data!$I$20,G174=data!$I$21,G174=data!$I$22,G174=data!$I$23,G174=data!$I$24,G174=data!$I$25,G174=data!$I$26,G174=data!$I$27,G174=data!$I$28,G174=data!$I$29,G174=data!$I$30,G174=data!$I$31,G174=data!$I$32,G174=data!$I$33,G174=data!$I$34,G174=data!$I$35,G174=data!$I$36,G174=data!$I$37,G174=data!$I$38,G174=data!$I$39,G174=data!$I$40,G174=data!$I$41,G174=data!$I$42,G174=data!$I$43,G174=data!$I$44),1,0)</f>
        <v>0</v>
      </c>
      <c r="X174" s="176" t="s">
        <v>300</v>
      </c>
      <c r="Y174" s="10"/>
      <c r="Z174" s="10"/>
      <c r="AA174" s="578">
        <v>160</v>
      </c>
      <c r="AB174" s="579"/>
      <c r="AC174" s="580"/>
      <c r="AD174" s="578">
        <v>160</v>
      </c>
      <c r="AE174" s="579"/>
      <c r="AF174" s="580"/>
      <c r="AG174" s="578">
        <v>160</v>
      </c>
      <c r="AH174" s="579"/>
      <c r="AI174" s="580"/>
      <c r="AJ174" s="578">
        <v>160</v>
      </c>
      <c r="AK174" s="579"/>
      <c r="AL174" s="580"/>
      <c r="AM174" s="578">
        <v>160</v>
      </c>
      <c r="AN174" s="579"/>
      <c r="AO174" s="580"/>
      <c r="AP174" s="578">
        <v>160</v>
      </c>
      <c r="AQ174" s="579"/>
      <c r="AR174" s="580"/>
      <c r="AS174" s="578">
        <v>160</v>
      </c>
      <c r="AT174" s="579"/>
      <c r="AU174" s="580"/>
      <c r="AV174" s="578">
        <v>160</v>
      </c>
      <c r="AW174" s="579"/>
      <c r="AX174" s="580"/>
      <c r="AY174" s="578">
        <v>160</v>
      </c>
      <c r="AZ174" s="579"/>
      <c r="BA174" s="580"/>
      <c r="BB174" s="578">
        <v>160</v>
      </c>
      <c r="BC174" s="579"/>
      <c r="BD174" s="580"/>
      <c r="BE174" s="578">
        <v>160</v>
      </c>
      <c r="BF174" s="579"/>
      <c r="BG174" s="580"/>
      <c r="BH174" s="578">
        <v>160</v>
      </c>
      <c r="BI174" s="579"/>
      <c r="BJ174" s="580"/>
      <c r="BK174" s="374">
        <f t="shared" si="134"/>
        <v>0</v>
      </c>
      <c r="BL174" s="285">
        <f t="shared" si="186"/>
        <v>0</v>
      </c>
      <c r="BM174" s="284">
        <f t="shared" si="135"/>
        <v>0</v>
      </c>
      <c r="BN174" s="285">
        <f t="shared" si="136"/>
        <v>0</v>
      </c>
      <c r="BO174" s="1"/>
      <c r="BP174" s="1"/>
      <c r="BQ174" s="177">
        <v>160</v>
      </c>
      <c r="BR174" s="591"/>
      <c r="BS174" s="178"/>
      <c r="BT174" s="177">
        <v>160</v>
      </c>
      <c r="BU174" s="591"/>
      <c r="BV174" s="178"/>
      <c r="BW174" s="177">
        <v>160</v>
      </c>
      <c r="BX174" s="591"/>
      <c r="BY174" s="178"/>
      <c r="BZ174" s="177">
        <v>160</v>
      </c>
      <c r="CA174" s="591"/>
      <c r="CB174" s="178"/>
      <c r="CC174" s="177">
        <v>160</v>
      </c>
      <c r="CD174" s="591"/>
      <c r="CE174" s="178"/>
      <c r="CF174" s="177">
        <v>160</v>
      </c>
      <c r="CG174" s="591"/>
      <c r="CH174" s="178"/>
      <c r="CI174" s="177">
        <v>160</v>
      </c>
      <c r="CJ174" s="591"/>
      <c r="CK174" s="178"/>
      <c r="CL174" s="177">
        <v>160</v>
      </c>
      <c r="CM174" s="591"/>
      <c r="CN174" s="178"/>
      <c r="CO174" s="282">
        <f t="shared" si="187"/>
        <v>0</v>
      </c>
      <c r="CP174" s="283">
        <f t="shared" si="188"/>
        <v>0</v>
      </c>
      <c r="CQ174" s="284">
        <f t="shared" si="137"/>
        <v>0</v>
      </c>
      <c r="CR174" s="285">
        <f t="shared" si="138"/>
        <v>0</v>
      </c>
      <c r="CS174" s="1"/>
      <c r="CT174" s="1"/>
      <c r="CU174" s="177">
        <v>160</v>
      </c>
      <c r="CV174" s="591"/>
      <c r="CW174" s="178"/>
      <c r="CX174" s="177">
        <v>160</v>
      </c>
      <c r="CY174" s="591"/>
      <c r="CZ174" s="178"/>
      <c r="DA174" s="177">
        <v>160</v>
      </c>
      <c r="DB174" s="591"/>
      <c r="DC174" s="178"/>
      <c r="DD174" s="177">
        <v>160</v>
      </c>
      <c r="DE174" s="591"/>
      <c r="DF174" s="178"/>
      <c r="DG174" s="177">
        <v>160</v>
      </c>
      <c r="DH174" s="591"/>
      <c r="DI174" s="178"/>
      <c r="DJ174" s="177">
        <v>160</v>
      </c>
      <c r="DK174" s="591"/>
      <c r="DL174" s="178"/>
      <c r="DM174" s="177">
        <v>160</v>
      </c>
      <c r="DN174" s="591"/>
      <c r="DO174" s="178"/>
      <c r="DP174" s="177">
        <v>160</v>
      </c>
      <c r="DQ174" s="591"/>
      <c r="DR174" s="178"/>
      <c r="DS174" s="282">
        <f t="shared" si="189"/>
        <v>0</v>
      </c>
      <c r="DT174" s="283">
        <f t="shared" si="190"/>
        <v>0</v>
      </c>
      <c r="DU174" s="284">
        <f t="shared" si="139"/>
        <v>0</v>
      </c>
      <c r="DV174" s="285">
        <f t="shared" si="140"/>
        <v>0</v>
      </c>
      <c r="DW174" s="1"/>
      <c r="DX174" s="1"/>
      <c r="DY174" s="177">
        <v>160</v>
      </c>
      <c r="DZ174" s="591"/>
      <c r="EA174" s="178"/>
      <c r="EB174" s="177">
        <v>160</v>
      </c>
      <c r="EC174" s="591"/>
      <c r="ED174" s="178"/>
      <c r="EE174" s="177">
        <v>160</v>
      </c>
      <c r="EF174" s="591"/>
      <c r="EG174" s="178"/>
      <c r="EH174" s="177">
        <v>160</v>
      </c>
      <c r="EI174" s="591"/>
      <c r="EJ174" s="178"/>
      <c r="EK174" s="177">
        <v>160</v>
      </c>
      <c r="EL174" s="591"/>
      <c r="EM174" s="178"/>
      <c r="EN174" s="177">
        <v>160</v>
      </c>
      <c r="EO174" s="591"/>
      <c r="EP174" s="178"/>
      <c r="EQ174" s="177">
        <v>160</v>
      </c>
      <c r="ER174" s="591"/>
      <c r="ES174" s="178"/>
      <c r="ET174" s="177">
        <v>160</v>
      </c>
      <c r="EU174" s="591"/>
      <c r="EV174" s="178"/>
      <c r="EW174" s="282">
        <f t="shared" si="191"/>
        <v>0</v>
      </c>
      <c r="EX174" s="283">
        <f t="shared" si="192"/>
        <v>0</v>
      </c>
      <c r="EY174" s="284">
        <f t="shared" si="141"/>
        <v>0</v>
      </c>
      <c r="EZ174" s="285">
        <f t="shared" si="142"/>
        <v>0</v>
      </c>
      <c r="FA174" s="1"/>
      <c r="FB174" s="1"/>
      <c r="FC174" s="177">
        <v>160</v>
      </c>
      <c r="FD174" s="591"/>
      <c r="FE174" s="178"/>
      <c r="FF174" s="177">
        <v>160</v>
      </c>
      <c r="FG174" s="591"/>
      <c r="FH174" s="178"/>
      <c r="FI174" s="177">
        <v>160</v>
      </c>
      <c r="FJ174" s="591"/>
      <c r="FK174" s="178"/>
      <c r="FL174" s="177">
        <v>160</v>
      </c>
      <c r="FM174" s="591"/>
      <c r="FN174" s="178"/>
      <c r="FO174" s="177">
        <v>160</v>
      </c>
      <c r="FP174" s="591"/>
      <c r="FQ174" s="178"/>
      <c r="FR174" s="177">
        <v>160</v>
      </c>
      <c r="FS174" s="591"/>
      <c r="FT174" s="178"/>
      <c r="FU174" s="177">
        <v>160</v>
      </c>
      <c r="FV174" s="591"/>
      <c r="FW174" s="178"/>
      <c r="FX174" s="177">
        <v>160</v>
      </c>
      <c r="FY174" s="591"/>
      <c r="FZ174" s="178"/>
      <c r="GA174" s="282">
        <f t="shared" si="193"/>
        <v>0</v>
      </c>
      <c r="GB174" s="283">
        <f t="shared" si="194"/>
        <v>0</v>
      </c>
      <c r="GC174" s="284">
        <f t="shared" si="143"/>
        <v>0</v>
      </c>
      <c r="GD174" s="285">
        <f t="shared" si="144"/>
        <v>0</v>
      </c>
      <c r="GE174" s="1"/>
      <c r="GF174" s="1"/>
      <c r="GG174" s="177">
        <v>160</v>
      </c>
      <c r="GH174" s="591"/>
      <c r="GI174" s="178"/>
      <c r="GJ174" s="177">
        <v>160</v>
      </c>
      <c r="GK174" s="591"/>
      <c r="GL174" s="178"/>
      <c r="GM174" s="177">
        <v>160</v>
      </c>
      <c r="GN174" s="591"/>
      <c r="GO174" s="178"/>
      <c r="GP174" s="177">
        <v>160</v>
      </c>
      <c r="GQ174" s="591"/>
      <c r="GR174" s="178"/>
      <c r="GS174" s="177">
        <v>160</v>
      </c>
      <c r="GT174" s="591"/>
      <c r="GU174" s="178"/>
      <c r="GV174" s="177">
        <v>160</v>
      </c>
      <c r="GW174" s="591"/>
      <c r="GX174" s="178"/>
      <c r="GY174" s="177">
        <v>160</v>
      </c>
      <c r="GZ174" s="591"/>
      <c r="HA174" s="178"/>
      <c r="HB174" s="177">
        <v>160</v>
      </c>
      <c r="HC174" s="591"/>
      <c r="HD174" s="178"/>
      <c r="HE174" s="282">
        <f t="shared" si="195"/>
        <v>0</v>
      </c>
      <c r="HF174" s="283">
        <f t="shared" si="196"/>
        <v>0</v>
      </c>
      <c r="HG174" s="284">
        <f t="shared" si="145"/>
        <v>0</v>
      </c>
      <c r="HH174" s="285">
        <f t="shared" si="146"/>
        <v>0</v>
      </c>
      <c r="HI174" s="1"/>
      <c r="HJ174" s="1"/>
      <c r="HK174" s="177">
        <v>160</v>
      </c>
      <c r="HL174" s="591"/>
      <c r="HM174" s="178"/>
      <c r="HN174" s="177">
        <v>160</v>
      </c>
      <c r="HO174" s="591"/>
      <c r="HP174" s="178"/>
      <c r="HQ174" s="177">
        <v>160</v>
      </c>
      <c r="HR174" s="591"/>
      <c r="HS174" s="178"/>
      <c r="HT174" s="177">
        <v>160</v>
      </c>
      <c r="HU174" s="591"/>
      <c r="HV174" s="178"/>
      <c r="HW174" s="177">
        <v>160</v>
      </c>
      <c r="HX174" s="591"/>
      <c r="HY174" s="178"/>
      <c r="HZ174" s="177">
        <v>160</v>
      </c>
      <c r="IA174" s="591"/>
      <c r="IB174" s="178"/>
      <c r="IC174" s="177">
        <v>160</v>
      </c>
      <c r="ID174" s="591"/>
      <c r="IE174" s="178"/>
      <c r="IF174" s="177">
        <v>160</v>
      </c>
      <c r="IG174" s="591"/>
      <c r="IH174" s="178"/>
      <c r="II174" s="282">
        <f t="shared" si="197"/>
        <v>0</v>
      </c>
      <c r="IJ174" s="283">
        <f t="shared" si="198"/>
        <v>0</v>
      </c>
      <c r="IK174" s="284">
        <f t="shared" si="147"/>
        <v>0</v>
      </c>
      <c r="IL174" s="285">
        <f t="shared" si="148"/>
        <v>0</v>
      </c>
      <c r="IM174" s="1"/>
      <c r="IN174" s="1"/>
      <c r="IO174" s="177">
        <v>160</v>
      </c>
      <c r="IP174" s="591"/>
      <c r="IQ174" s="178"/>
      <c r="IR174" s="177">
        <v>160</v>
      </c>
      <c r="IS174" s="591"/>
      <c r="IT174" s="178"/>
      <c r="IU174" s="177">
        <v>160</v>
      </c>
      <c r="IV174" s="591"/>
      <c r="IW174" s="178"/>
      <c r="IX174" s="177">
        <v>160</v>
      </c>
      <c r="IY174" s="591"/>
      <c r="IZ174" s="178"/>
      <c r="JA174" s="177">
        <v>160</v>
      </c>
      <c r="JB174" s="591"/>
      <c r="JC174" s="178"/>
      <c r="JD174" s="177">
        <v>160</v>
      </c>
      <c r="JE174" s="591"/>
      <c r="JF174" s="178"/>
      <c r="JG174" s="177">
        <v>160</v>
      </c>
      <c r="JH174" s="591"/>
      <c r="JI174" s="178"/>
      <c r="JJ174" s="177">
        <v>160</v>
      </c>
      <c r="JK174" s="591"/>
      <c r="JL174" s="178"/>
      <c r="JM174" s="282">
        <f t="shared" si="199"/>
        <v>0</v>
      </c>
      <c r="JN174" s="283">
        <f t="shared" si="200"/>
        <v>0</v>
      </c>
      <c r="JO174" s="284">
        <f t="shared" si="149"/>
        <v>0</v>
      </c>
      <c r="JP174" s="285">
        <f t="shared" si="150"/>
        <v>0</v>
      </c>
      <c r="JQ174" s="1"/>
      <c r="JR174" s="1"/>
      <c r="JS174" s="177">
        <v>160</v>
      </c>
      <c r="JT174" s="591"/>
      <c r="JU174" s="178"/>
      <c r="JV174" s="177">
        <v>160</v>
      </c>
      <c r="JW174" s="591"/>
      <c r="JX174" s="178"/>
      <c r="JY174" s="177">
        <v>160</v>
      </c>
      <c r="JZ174" s="591"/>
      <c r="KA174" s="178"/>
      <c r="KB174" s="177">
        <v>160</v>
      </c>
      <c r="KC174" s="591"/>
      <c r="KD174" s="178"/>
      <c r="KE174" s="177">
        <v>160</v>
      </c>
      <c r="KF174" s="591"/>
      <c r="KG174" s="178"/>
      <c r="KH174" s="177">
        <v>160</v>
      </c>
      <c r="KI174" s="591"/>
      <c r="KJ174" s="178"/>
      <c r="KK174" s="177">
        <v>160</v>
      </c>
      <c r="KL174" s="591"/>
      <c r="KM174" s="178"/>
      <c r="KN174" s="177">
        <v>160</v>
      </c>
      <c r="KO174" s="591"/>
      <c r="KP174" s="178"/>
      <c r="KQ174" s="282">
        <f t="shared" si="201"/>
        <v>0</v>
      </c>
      <c r="KR174" s="283">
        <f t="shared" si="202"/>
        <v>0</v>
      </c>
      <c r="KS174" s="284">
        <f t="shared" si="151"/>
        <v>0</v>
      </c>
      <c r="KT174" s="285">
        <f t="shared" si="152"/>
        <v>0</v>
      </c>
      <c r="KU174" s="1"/>
      <c r="KV174" s="1"/>
      <c r="KW174" s="589" t="s">
        <v>300</v>
      </c>
      <c r="KX174" s="595">
        <v>160</v>
      </c>
      <c r="KY174" s="591"/>
      <c r="KZ174" s="178"/>
      <c r="LA174" s="282">
        <f t="shared" si="203"/>
        <v>0</v>
      </c>
      <c r="LB174" s="285">
        <f t="shared" si="204"/>
        <v>0</v>
      </c>
      <c r="LC174" s="284">
        <f t="shared" si="205"/>
        <v>0</v>
      </c>
      <c r="LD174" s="285">
        <f t="shared" si="206"/>
        <v>0</v>
      </c>
      <c r="LE174" s="592"/>
      <c r="LF174" s="1"/>
      <c r="LG174" s="1"/>
      <c r="LH174" s="278">
        <f t="shared" si="207"/>
        <v>0</v>
      </c>
      <c r="LI174" s="279">
        <f t="shared" si="208"/>
        <v>0</v>
      </c>
      <c r="LJ174" s="284">
        <f t="shared" si="209"/>
        <v>0</v>
      </c>
      <c r="LK174" s="285">
        <f t="shared" si="210"/>
        <v>0</v>
      </c>
      <c r="LL174" s="280">
        <f t="shared" si="211"/>
        <v>0</v>
      </c>
      <c r="LM174" s="281">
        <f t="shared" si="212"/>
        <v>0</v>
      </c>
      <c r="LN174" s="284">
        <f t="shared" si="213"/>
        <v>0</v>
      </c>
      <c r="LO174" s="283">
        <f t="shared" si="214"/>
        <v>0</v>
      </c>
      <c r="LP174" s="420">
        <f t="shared" si="215"/>
        <v>0</v>
      </c>
      <c r="LQ174" s="382">
        <f t="shared" si="216"/>
        <v>0</v>
      </c>
      <c r="LR174" s="423" t="s">
        <v>343</v>
      </c>
      <c r="LS174" s="387" t="s">
        <v>343</v>
      </c>
      <c r="LT174" s="420">
        <f t="shared" si="217"/>
        <v>0</v>
      </c>
      <c r="LU174" s="382">
        <f t="shared" si="218"/>
        <v>0</v>
      </c>
      <c r="LX174" s="1"/>
    </row>
    <row r="175" spans="2:336" s="26" customFormat="1" ht="16.5" customHeight="1" x14ac:dyDescent="0.25">
      <c r="B175" s="121" t="s">
        <v>368</v>
      </c>
      <c r="C175" s="1064"/>
      <c r="D175" s="1065"/>
      <c r="E175" s="327"/>
      <c r="F175" s="328"/>
      <c r="G175" s="329"/>
      <c r="H175" s="125"/>
      <c r="I175" s="115">
        <f>INT(ROUND(F175,2)*(IF(RIGHT(G175,1)="*",data!$J$3*H175+(IF(H175&gt;0, data!$K$3,0)),(IF(G175&gt;0,data!$J$3*RIGHT(G175,5)+data!$K$3,0)))))</f>
        <v>0</v>
      </c>
      <c r="J175" s="115">
        <f t="shared" si="132"/>
        <v>0</v>
      </c>
      <c r="K175" s="323"/>
      <c r="L175" s="322"/>
      <c r="M175" s="115">
        <f>INT(ROUND(F175,2)*(IF(J175&gt;0,(IF(K175="ano",data!$J$6,0)),0)))</f>
        <v>0</v>
      </c>
      <c r="N175" s="117">
        <f t="shared" si="129"/>
        <v>0</v>
      </c>
      <c r="O175" s="126">
        <f t="shared" si="130"/>
        <v>0</v>
      </c>
      <c r="Q175" s="119" t="str">
        <f t="shared" si="127"/>
        <v/>
      </c>
      <c r="R175" s="120" t="s">
        <v>343</v>
      </c>
      <c r="S175" s="391" t="str">
        <f t="shared" si="128"/>
        <v/>
      </c>
      <c r="T175" s="26">
        <f t="shared" si="131"/>
        <v>0</v>
      </c>
      <c r="U175" s="26">
        <f t="shared" si="133"/>
        <v>0</v>
      </c>
      <c r="V175" s="26">
        <f>IF(OR(G175=data!$I$18,G175=data!$I$19,G175=data!$I$20,G175=data!$I$21,G175=data!$I$22,G175=data!$I$23,G175=data!$I$24,G175=data!$I$25,G175=data!$I$26,G175=data!$I$27,G175=data!$I$28,G175=data!$I$29,G175=data!$I$30,G175=data!$I$31,G175=data!$I$32,G175=data!$I$33,G175=data!$I$34,G175=data!$I$35,G175=data!$I$36,G175=data!$I$37,G175=data!$I$38,G175=data!$I$39,G175=data!$I$40,G175=data!$I$41,G175=data!$I$42,G175=data!$I$43,G175=data!$I$44),1,0)</f>
        <v>0</v>
      </c>
      <c r="X175" s="179" t="s">
        <v>300</v>
      </c>
      <c r="Y175" s="10"/>
      <c r="Z175" s="10"/>
      <c r="AA175" s="171">
        <v>160</v>
      </c>
      <c r="AB175" s="336"/>
      <c r="AC175" s="227"/>
      <c r="AD175" s="171">
        <v>160</v>
      </c>
      <c r="AE175" s="336"/>
      <c r="AF175" s="227"/>
      <c r="AG175" s="171">
        <v>160</v>
      </c>
      <c r="AH175" s="336"/>
      <c r="AI175" s="227"/>
      <c r="AJ175" s="171">
        <v>160</v>
      </c>
      <c r="AK175" s="336"/>
      <c r="AL175" s="227"/>
      <c r="AM175" s="171">
        <v>160</v>
      </c>
      <c r="AN175" s="336"/>
      <c r="AO175" s="227"/>
      <c r="AP175" s="171">
        <v>160</v>
      </c>
      <c r="AQ175" s="336"/>
      <c r="AR175" s="227"/>
      <c r="AS175" s="171">
        <v>160</v>
      </c>
      <c r="AT175" s="336"/>
      <c r="AU175" s="227"/>
      <c r="AV175" s="171">
        <v>160</v>
      </c>
      <c r="AW175" s="336"/>
      <c r="AX175" s="227"/>
      <c r="AY175" s="171">
        <v>160</v>
      </c>
      <c r="AZ175" s="336"/>
      <c r="BA175" s="227"/>
      <c r="BB175" s="171">
        <v>160</v>
      </c>
      <c r="BC175" s="336"/>
      <c r="BD175" s="227"/>
      <c r="BE175" s="171">
        <v>160</v>
      </c>
      <c r="BF175" s="336"/>
      <c r="BG175" s="227"/>
      <c r="BH175" s="171">
        <v>160</v>
      </c>
      <c r="BI175" s="336"/>
      <c r="BJ175" s="227"/>
      <c r="BK175" s="374">
        <f t="shared" si="134"/>
        <v>0</v>
      </c>
      <c r="BL175" s="285">
        <f t="shared" si="186"/>
        <v>0</v>
      </c>
      <c r="BM175" s="284">
        <f t="shared" si="135"/>
        <v>0</v>
      </c>
      <c r="BN175" s="285">
        <f t="shared" si="136"/>
        <v>0</v>
      </c>
      <c r="BO175" s="1"/>
      <c r="BP175" s="1"/>
      <c r="BQ175" s="167">
        <v>160</v>
      </c>
      <c r="BR175" s="335"/>
      <c r="BS175" s="180"/>
      <c r="BT175" s="167">
        <v>160</v>
      </c>
      <c r="BU175" s="335"/>
      <c r="BV175" s="180"/>
      <c r="BW175" s="167">
        <v>160</v>
      </c>
      <c r="BX175" s="335"/>
      <c r="BY175" s="180"/>
      <c r="BZ175" s="167">
        <v>160</v>
      </c>
      <c r="CA175" s="335"/>
      <c r="CB175" s="180"/>
      <c r="CC175" s="167">
        <v>160</v>
      </c>
      <c r="CD175" s="335"/>
      <c r="CE175" s="180"/>
      <c r="CF175" s="167">
        <v>160</v>
      </c>
      <c r="CG175" s="335"/>
      <c r="CH175" s="180"/>
      <c r="CI175" s="167">
        <v>160</v>
      </c>
      <c r="CJ175" s="335"/>
      <c r="CK175" s="180"/>
      <c r="CL175" s="167">
        <v>160</v>
      </c>
      <c r="CM175" s="335"/>
      <c r="CN175" s="180"/>
      <c r="CO175" s="282">
        <f t="shared" si="187"/>
        <v>0</v>
      </c>
      <c r="CP175" s="283">
        <f t="shared" si="188"/>
        <v>0</v>
      </c>
      <c r="CQ175" s="284">
        <f t="shared" si="137"/>
        <v>0</v>
      </c>
      <c r="CR175" s="285">
        <f t="shared" si="138"/>
        <v>0</v>
      </c>
      <c r="CS175" s="1"/>
      <c r="CT175" s="1"/>
      <c r="CU175" s="167">
        <v>160</v>
      </c>
      <c r="CV175" s="335"/>
      <c r="CW175" s="180"/>
      <c r="CX175" s="167">
        <v>160</v>
      </c>
      <c r="CY175" s="335"/>
      <c r="CZ175" s="180"/>
      <c r="DA175" s="167">
        <v>160</v>
      </c>
      <c r="DB175" s="335"/>
      <c r="DC175" s="180"/>
      <c r="DD175" s="167">
        <v>160</v>
      </c>
      <c r="DE175" s="335"/>
      <c r="DF175" s="180"/>
      <c r="DG175" s="167">
        <v>160</v>
      </c>
      <c r="DH175" s="335"/>
      <c r="DI175" s="180"/>
      <c r="DJ175" s="167">
        <v>160</v>
      </c>
      <c r="DK175" s="335"/>
      <c r="DL175" s="180"/>
      <c r="DM175" s="167">
        <v>160</v>
      </c>
      <c r="DN175" s="335"/>
      <c r="DO175" s="180"/>
      <c r="DP175" s="167">
        <v>160</v>
      </c>
      <c r="DQ175" s="335"/>
      <c r="DR175" s="180"/>
      <c r="DS175" s="282">
        <f t="shared" si="189"/>
        <v>0</v>
      </c>
      <c r="DT175" s="283">
        <f t="shared" si="190"/>
        <v>0</v>
      </c>
      <c r="DU175" s="284">
        <f t="shared" si="139"/>
        <v>0</v>
      </c>
      <c r="DV175" s="285">
        <f t="shared" si="140"/>
        <v>0</v>
      </c>
      <c r="DW175" s="1"/>
      <c r="DX175" s="1"/>
      <c r="DY175" s="167">
        <v>160</v>
      </c>
      <c r="DZ175" s="335"/>
      <c r="EA175" s="180"/>
      <c r="EB175" s="167">
        <v>160</v>
      </c>
      <c r="EC175" s="335"/>
      <c r="ED175" s="180"/>
      <c r="EE175" s="167">
        <v>160</v>
      </c>
      <c r="EF175" s="335"/>
      <c r="EG175" s="180"/>
      <c r="EH175" s="167">
        <v>160</v>
      </c>
      <c r="EI175" s="335"/>
      <c r="EJ175" s="180"/>
      <c r="EK175" s="167">
        <v>160</v>
      </c>
      <c r="EL175" s="335"/>
      <c r="EM175" s="180"/>
      <c r="EN175" s="167">
        <v>160</v>
      </c>
      <c r="EO175" s="335"/>
      <c r="EP175" s="180"/>
      <c r="EQ175" s="167">
        <v>160</v>
      </c>
      <c r="ER175" s="335"/>
      <c r="ES175" s="180"/>
      <c r="ET175" s="167">
        <v>160</v>
      </c>
      <c r="EU175" s="335"/>
      <c r="EV175" s="180"/>
      <c r="EW175" s="282">
        <f t="shared" si="191"/>
        <v>0</v>
      </c>
      <c r="EX175" s="283">
        <f t="shared" si="192"/>
        <v>0</v>
      </c>
      <c r="EY175" s="284">
        <f t="shared" si="141"/>
        <v>0</v>
      </c>
      <c r="EZ175" s="285">
        <f t="shared" si="142"/>
        <v>0</v>
      </c>
      <c r="FA175" s="1"/>
      <c r="FB175" s="1"/>
      <c r="FC175" s="167">
        <v>160</v>
      </c>
      <c r="FD175" s="335"/>
      <c r="FE175" s="180"/>
      <c r="FF175" s="167">
        <v>160</v>
      </c>
      <c r="FG175" s="335"/>
      <c r="FH175" s="180"/>
      <c r="FI175" s="167">
        <v>160</v>
      </c>
      <c r="FJ175" s="335"/>
      <c r="FK175" s="180"/>
      <c r="FL175" s="167">
        <v>160</v>
      </c>
      <c r="FM175" s="335"/>
      <c r="FN175" s="180"/>
      <c r="FO175" s="167">
        <v>160</v>
      </c>
      <c r="FP175" s="335"/>
      <c r="FQ175" s="180"/>
      <c r="FR175" s="167">
        <v>160</v>
      </c>
      <c r="FS175" s="335"/>
      <c r="FT175" s="180"/>
      <c r="FU175" s="167">
        <v>160</v>
      </c>
      <c r="FV175" s="335"/>
      <c r="FW175" s="180"/>
      <c r="FX175" s="167">
        <v>160</v>
      </c>
      <c r="FY175" s="335"/>
      <c r="FZ175" s="180"/>
      <c r="GA175" s="282">
        <f t="shared" si="193"/>
        <v>0</v>
      </c>
      <c r="GB175" s="283">
        <f t="shared" si="194"/>
        <v>0</v>
      </c>
      <c r="GC175" s="284">
        <f t="shared" si="143"/>
        <v>0</v>
      </c>
      <c r="GD175" s="285">
        <f t="shared" si="144"/>
        <v>0</v>
      </c>
      <c r="GE175" s="1"/>
      <c r="GF175" s="1"/>
      <c r="GG175" s="167">
        <v>160</v>
      </c>
      <c r="GH175" s="335"/>
      <c r="GI175" s="180"/>
      <c r="GJ175" s="167">
        <v>160</v>
      </c>
      <c r="GK175" s="335"/>
      <c r="GL175" s="180"/>
      <c r="GM175" s="167">
        <v>160</v>
      </c>
      <c r="GN175" s="335"/>
      <c r="GO175" s="180"/>
      <c r="GP175" s="167">
        <v>160</v>
      </c>
      <c r="GQ175" s="335"/>
      <c r="GR175" s="180"/>
      <c r="GS175" s="167">
        <v>160</v>
      </c>
      <c r="GT175" s="335"/>
      <c r="GU175" s="180"/>
      <c r="GV175" s="167">
        <v>160</v>
      </c>
      <c r="GW175" s="335"/>
      <c r="GX175" s="180"/>
      <c r="GY175" s="167">
        <v>160</v>
      </c>
      <c r="GZ175" s="335"/>
      <c r="HA175" s="180"/>
      <c r="HB175" s="167">
        <v>160</v>
      </c>
      <c r="HC175" s="335"/>
      <c r="HD175" s="180"/>
      <c r="HE175" s="282">
        <f t="shared" si="195"/>
        <v>0</v>
      </c>
      <c r="HF175" s="283">
        <f t="shared" si="196"/>
        <v>0</v>
      </c>
      <c r="HG175" s="284">
        <f t="shared" si="145"/>
        <v>0</v>
      </c>
      <c r="HH175" s="285">
        <f t="shared" si="146"/>
        <v>0</v>
      </c>
      <c r="HI175" s="1"/>
      <c r="HJ175" s="1"/>
      <c r="HK175" s="167">
        <v>160</v>
      </c>
      <c r="HL175" s="335"/>
      <c r="HM175" s="180"/>
      <c r="HN175" s="167">
        <v>160</v>
      </c>
      <c r="HO175" s="335"/>
      <c r="HP175" s="180"/>
      <c r="HQ175" s="167">
        <v>160</v>
      </c>
      <c r="HR175" s="335"/>
      <c r="HS175" s="180"/>
      <c r="HT175" s="167">
        <v>160</v>
      </c>
      <c r="HU175" s="335"/>
      <c r="HV175" s="180"/>
      <c r="HW175" s="167">
        <v>160</v>
      </c>
      <c r="HX175" s="335"/>
      <c r="HY175" s="180"/>
      <c r="HZ175" s="167">
        <v>160</v>
      </c>
      <c r="IA175" s="335"/>
      <c r="IB175" s="180"/>
      <c r="IC175" s="167">
        <v>160</v>
      </c>
      <c r="ID175" s="335"/>
      <c r="IE175" s="180"/>
      <c r="IF175" s="167">
        <v>160</v>
      </c>
      <c r="IG175" s="335"/>
      <c r="IH175" s="180"/>
      <c r="II175" s="282">
        <f t="shared" si="197"/>
        <v>0</v>
      </c>
      <c r="IJ175" s="283">
        <f t="shared" si="198"/>
        <v>0</v>
      </c>
      <c r="IK175" s="284">
        <f t="shared" si="147"/>
        <v>0</v>
      </c>
      <c r="IL175" s="285">
        <f t="shared" si="148"/>
        <v>0</v>
      </c>
      <c r="IM175" s="1"/>
      <c r="IN175" s="1"/>
      <c r="IO175" s="167">
        <v>160</v>
      </c>
      <c r="IP175" s="335"/>
      <c r="IQ175" s="180"/>
      <c r="IR175" s="167">
        <v>160</v>
      </c>
      <c r="IS175" s="335"/>
      <c r="IT175" s="180"/>
      <c r="IU175" s="167">
        <v>160</v>
      </c>
      <c r="IV175" s="335"/>
      <c r="IW175" s="180"/>
      <c r="IX175" s="167">
        <v>160</v>
      </c>
      <c r="IY175" s="335"/>
      <c r="IZ175" s="180"/>
      <c r="JA175" s="167">
        <v>160</v>
      </c>
      <c r="JB175" s="335"/>
      <c r="JC175" s="180"/>
      <c r="JD175" s="167">
        <v>160</v>
      </c>
      <c r="JE175" s="335"/>
      <c r="JF175" s="180"/>
      <c r="JG175" s="167">
        <v>160</v>
      </c>
      <c r="JH175" s="335"/>
      <c r="JI175" s="180"/>
      <c r="JJ175" s="167">
        <v>160</v>
      </c>
      <c r="JK175" s="335"/>
      <c r="JL175" s="180"/>
      <c r="JM175" s="282">
        <f t="shared" si="199"/>
        <v>0</v>
      </c>
      <c r="JN175" s="283">
        <f t="shared" si="200"/>
        <v>0</v>
      </c>
      <c r="JO175" s="284">
        <f t="shared" si="149"/>
        <v>0</v>
      </c>
      <c r="JP175" s="285">
        <f t="shared" si="150"/>
        <v>0</v>
      </c>
      <c r="JQ175" s="1"/>
      <c r="JR175" s="1"/>
      <c r="JS175" s="167">
        <v>160</v>
      </c>
      <c r="JT175" s="335"/>
      <c r="JU175" s="180"/>
      <c r="JV175" s="167">
        <v>160</v>
      </c>
      <c r="JW175" s="335"/>
      <c r="JX175" s="180"/>
      <c r="JY175" s="167">
        <v>160</v>
      </c>
      <c r="JZ175" s="335"/>
      <c r="KA175" s="180"/>
      <c r="KB175" s="167">
        <v>160</v>
      </c>
      <c r="KC175" s="335"/>
      <c r="KD175" s="180"/>
      <c r="KE175" s="167">
        <v>160</v>
      </c>
      <c r="KF175" s="335"/>
      <c r="KG175" s="180"/>
      <c r="KH175" s="167">
        <v>160</v>
      </c>
      <c r="KI175" s="335"/>
      <c r="KJ175" s="180"/>
      <c r="KK175" s="167">
        <v>160</v>
      </c>
      <c r="KL175" s="335"/>
      <c r="KM175" s="180"/>
      <c r="KN175" s="167">
        <v>160</v>
      </c>
      <c r="KO175" s="335"/>
      <c r="KP175" s="180"/>
      <c r="KQ175" s="282">
        <f t="shared" si="201"/>
        <v>0</v>
      </c>
      <c r="KR175" s="283">
        <f t="shared" si="202"/>
        <v>0</v>
      </c>
      <c r="KS175" s="284">
        <f t="shared" si="151"/>
        <v>0</v>
      </c>
      <c r="KT175" s="285">
        <f t="shared" si="152"/>
        <v>0</v>
      </c>
      <c r="KU175" s="1"/>
      <c r="KV175" s="1"/>
      <c r="KW175" s="287" t="s">
        <v>300</v>
      </c>
      <c r="KX175" s="365">
        <v>160</v>
      </c>
      <c r="KY175" s="335"/>
      <c r="KZ175" s="180"/>
      <c r="LA175" s="282">
        <f t="shared" si="203"/>
        <v>0</v>
      </c>
      <c r="LB175" s="285">
        <f t="shared" si="204"/>
        <v>0</v>
      </c>
      <c r="LC175" s="284">
        <f t="shared" si="205"/>
        <v>0</v>
      </c>
      <c r="LD175" s="285">
        <f t="shared" si="206"/>
        <v>0</v>
      </c>
      <c r="LE175" s="297"/>
      <c r="LF175" s="1"/>
      <c r="LG175" s="1"/>
      <c r="LH175" s="278">
        <f t="shared" si="207"/>
        <v>0</v>
      </c>
      <c r="LI175" s="279">
        <f t="shared" si="208"/>
        <v>0</v>
      </c>
      <c r="LJ175" s="284">
        <f t="shared" si="209"/>
        <v>0</v>
      </c>
      <c r="LK175" s="285">
        <f t="shared" si="210"/>
        <v>0</v>
      </c>
      <c r="LL175" s="280">
        <f t="shared" si="211"/>
        <v>0</v>
      </c>
      <c r="LM175" s="281">
        <f t="shared" si="212"/>
        <v>0</v>
      </c>
      <c r="LN175" s="284">
        <f t="shared" si="213"/>
        <v>0</v>
      </c>
      <c r="LO175" s="283">
        <f t="shared" si="214"/>
        <v>0</v>
      </c>
      <c r="LP175" s="420">
        <f t="shared" si="215"/>
        <v>0</v>
      </c>
      <c r="LQ175" s="382">
        <f t="shared" si="216"/>
        <v>0</v>
      </c>
      <c r="LR175" s="423" t="s">
        <v>343</v>
      </c>
      <c r="LS175" s="387" t="s">
        <v>343</v>
      </c>
      <c r="LT175" s="420">
        <f t="shared" si="217"/>
        <v>0</v>
      </c>
      <c r="LU175" s="382">
        <f t="shared" si="218"/>
        <v>0</v>
      </c>
      <c r="LX175" s="1"/>
    </row>
    <row r="176" spans="2:336" s="26" customFormat="1" ht="15" hidden="1" customHeight="1" x14ac:dyDescent="0.25">
      <c r="B176" s="121"/>
      <c r="C176" s="1062"/>
      <c r="D176" s="1063"/>
      <c r="E176" s="610"/>
      <c r="F176" s="611"/>
      <c r="G176" s="612"/>
      <c r="H176" s="122"/>
      <c r="I176" s="115">
        <f>INT(ROUND(F176,2)*(IF(RIGHT(G176,1)="*",data!$J$3*H176+(IF(H176&gt;0, data!$K$3,0)),(IF(G176&gt;0,data!$J$3*RIGHT(G176,5)+data!$K$3,0)))))</f>
        <v>0</v>
      </c>
      <c r="J176" s="115">
        <f t="shared" si="132"/>
        <v>0</v>
      </c>
      <c r="K176" s="554"/>
      <c r="L176" s="553"/>
      <c r="M176" s="115">
        <f>INT(ROUND(F176,2)*(IF(J176&gt;0,(IF(K176="ano",data!$J$6,0)),0)))</f>
        <v>0</v>
      </c>
      <c r="N176" s="117">
        <f t="shared" si="129"/>
        <v>0</v>
      </c>
      <c r="O176" s="126">
        <f t="shared" si="130"/>
        <v>0</v>
      </c>
      <c r="Q176" s="119" t="str">
        <f t="shared" si="127"/>
        <v/>
      </c>
      <c r="R176" s="120" t="s">
        <v>343</v>
      </c>
      <c r="S176" s="391" t="str">
        <f t="shared" si="128"/>
        <v/>
      </c>
      <c r="T176" s="26">
        <f t="shared" si="131"/>
        <v>0</v>
      </c>
      <c r="U176" s="26">
        <f t="shared" si="133"/>
        <v>0</v>
      </c>
      <c r="V176" s="26">
        <f>IF(OR(G176=data!$I$18,G176=data!$I$19,G176=data!$I$20,G176=data!$I$21,G176=data!$I$22,G176=data!$I$23,G176=data!$I$24,G176=data!$I$25,G176=data!$I$26,G176=data!$I$27,G176=data!$I$28,G176=data!$I$29,G176=data!$I$30,G176=data!$I$31,G176=data!$I$32,G176=data!$I$33,G176=data!$I$34,G176=data!$I$35,G176=data!$I$36,G176=data!$I$37,G176=data!$I$38,G176=data!$I$39,G176=data!$I$40,G176=data!$I$41,G176=data!$I$42,G176=data!$I$43,G176=data!$I$44),1,0)</f>
        <v>0</v>
      </c>
      <c r="X176" s="176" t="s">
        <v>300</v>
      </c>
      <c r="Y176" s="10"/>
      <c r="Z176" s="10"/>
      <c r="AA176" s="578">
        <v>160</v>
      </c>
      <c r="AB176" s="579"/>
      <c r="AC176" s="580"/>
      <c r="AD176" s="578">
        <v>160</v>
      </c>
      <c r="AE176" s="579"/>
      <c r="AF176" s="580"/>
      <c r="AG176" s="578">
        <v>160</v>
      </c>
      <c r="AH176" s="579"/>
      <c r="AI176" s="580"/>
      <c r="AJ176" s="578">
        <v>160</v>
      </c>
      <c r="AK176" s="579"/>
      <c r="AL176" s="580"/>
      <c r="AM176" s="578">
        <v>160</v>
      </c>
      <c r="AN176" s="579"/>
      <c r="AO176" s="580"/>
      <c r="AP176" s="578">
        <v>160</v>
      </c>
      <c r="AQ176" s="579"/>
      <c r="AR176" s="580"/>
      <c r="AS176" s="578">
        <v>160</v>
      </c>
      <c r="AT176" s="579"/>
      <c r="AU176" s="580"/>
      <c r="AV176" s="578">
        <v>160</v>
      </c>
      <c r="AW176" s="579"/>
      <c r="AX176" s="580"/>
      <c r="AY176" s="578">
        <v>160</v>
      </c>
      <c r="AZ176" s="579"/>
      <c r="BA176" s="580"/>
      <c r="BB176" s="578">
        <v>160</v>
      </c>
      <c r="BC176" s="579"/>
      <c r="BD176" s="580"/>
      <c r="BE176" s="578">
        <v>160</v>
      </c>
      <c r="BF176" s="579"/>
      <c r="BG176" s="580"/>
      <c r="BH176" s="578">
        <v>160</v>
      </c>
      <c r="BI176" s="579"/>
      <c r="BJ176" s="580"/>
      <c r="BK176" s="374">
        <f t="shared" si="134"/>
        <v>0</v>
      </c>
      <c r="BL176" s="285">
        <f t="shared" si="186"/>
        <v>0</v>
      </c>
      <c r="BM176" s="284">
        <f t="shared" si="135"/>
        <v>0</v>
      </c>
      <c r="BN176" s="285">
        <f t="shared" si="136"/>
        <v>0</v>
      </c>
      <c r="BO176" s="1"/>
      <c r="BP176" s="1"/>
      <c r="BQ176" s="177">
        <v>160</v>
      </c>
      <c r="BR176" s="591"/>
      <c r="BS176" s="178"/>
      <c r="BT176" s="177">
        <v>160</v>
      </c>
      <c r="BU176" s="591"/>
      <c r="BV176" s="178"/>
      <c r="BW176" s="177">
        <v>160</v>
      </c>
      <c r="BX176" s="591"/>
      <c r="BY176" s="178"/>
      <c r="BZ176" s="177">
        <v>160</v>
      </c>
      <c r="CA176" s="591"/>
      <c r="CB176" s="178"/>
      <c r="CC176" s="177">
        <v>160</v>
      </c>
      <c r="CD176" s="591"/>
      <c r="CE176" s="178"/>
      <c r="CF176" s="177">
        <v>160</v>
      </c>
      <c r="CG176" s="591"/>
      <c r="CH176" s="178"/>
      <c r="CI176" s="177">
        <v>160</v>
      </c>
      <c r="CJ176" s="591"/>
      <c r="CK176" s="178"/>
      <c r="CL176" s="177">
        <v>160</v>
      </c>
      <c r="CM176" s="591"/>
      <c r="CN176" s="178"/>
      <c r="CO176" s="282">
        <f t="shared" si="187"/>
        <v>0</v>
      </c>
      <c r="CP176" s="283">
        <f t="shared" si="188"/>
        <v>0</v>
      </c>
      <c r="CQ176" s="284">
        <f t="shared" si="137"/>
        <v>0</v>
      </c>
      <c r="CR176" s="285">
        <f t="shared" si="138"/>
        <v>0</v>
      </c>
      <c r="CS176" s="1"/>
      <c r="CT176" s="1"/>
      <c r="CU176" s="177">
        <v>160</v>
      </c>
      <c r="CV176" s="591"/>
      <c r="CW176" s="178"/>
      <c r="CX176" s="177">
        <v>160</v>
      </c>
      <c r="CY176" s="591"/>
      <c r="CZ176" s="178"/>
      <c r="DA176" s="177">
        <v>160</v>
      </c>
      <c r="DB176" s="591"/>
      <c r="DC176" s="178"/>
      <c r="DD176" s="177">
        <v>160</v>
      </c>
      <c r="DE176" s="591"/>
      <c r="DF176" s="178"/>
      <c r="DG176" s="177">
        <v>160</v>
      </c>
      <c r="DH176" s="591"/>
      <c r="DI176" s="178"/>
      <c r="DJ176" s="177">
        <v>160</v>
      </c>
      <c r="DK176" s="591"/>
      <c r="DL176" s="178"/>
      <c r="DM176" s="177">
        <v>160</v>
      </c>
      <c r="DN176" s="591"/>
      <c r="DO176" s="178"/>
      <c r="DP176" s="177">
        <v>160</v>
      </c>
      <c r="DQ176" s="591"/>
      <c r="DR176" s="178"/>
      <c r="DS176" s="282">
        <f t="shared" si="189"/>
        <v>0</v>
      </c>
      <c r="DT176" s="283">
        <f t="shared" si="190"/>
        <v>0</v>
      </c>
      <c r="DU176" s="284">
        <f t="shared" si="139"/>
        <v>0</v>
      </c>
      <c r="DV176" s="285">
        <f t="shared" si="140"/>
        <v>0</v>
      </c>
      <c r="DW176" s="1"/>
      <c r="DX176" s="1"/>
      <c r="DY176" s="177">
        <v>160</v>
      </c>
      <c r="DZ176" s="591"/>
      <c r="EA176" s="178"/>
      <c r="EB176" s="177">
        <v>160</v>
      </c>
      <c r="EC176" s="591"/>
      <c r="ED176" s="178"/>
      <c r="EE176" s="177">
        <v>160</v>
      </c>
      <c r="EF176" s="591"/>
      <c r="EG176" s="178"/>
      <c r="EH176" s="177">
        <v>160</v>
      </c>
      <c r="EI176" s="591"/>
      <c r="EJ176" s="178"/>
      <c r="EK176" s="177">
        <v>160</v>
      </c>
      <c r="EL176" s="591"/>
      <c r="EM176" s="178"/>
      <c r="EN176" s="177">
        <v>160</v>
      </c>
      <c r="EO176" s="591"/>
      <c r="EP176" s="178"/>
      <c r="EQ176" s="177">
        <v>160</v>
      </c>
      <c r="ER176" s="591"/>
      <c r="ES176" s="178"/>
      <c r="ET176" s="177">
        <v>160</v>
      </c>
      <c r="EU176" s="591"/>
      <c r="EV176" s="178"/>
      <c r="EW176" s="282">
        <f t="shared" si="191"/>
        <v>0</v>
      </c>
      <c r="EX176" s="283">
        <f t="shared" si="192"/>
        <v>0</v>
      </c>
      <c r="EY176" s="284">
        <f t="shared" si="141"/>
        <v>0</v>
      </c>
      <c r="EZ176" s="285">
        <f t="shared" si="142"/>
        <v>0</v>
      </c>
      <c r="FA176" s="1"/>
      <c r="FB176" s="1"/>
      <c r="FC176" s="177">
        <v>160</v>
      </c>
      <c r="FD176" s="591"/>
      <c r="FE176" s="178"/>
      <c r="FF176" s="177">
        <v>160</v>
      </c>
      <c r="FG176" s="591"/>
      <c r="FH176" s="178"/>
      <c r="FI176" s="177">
        <v>160</v>
      </c>
      <c r="FJ176" s="591"/>
      <c r="FK176" s="178"/>
      <c r="FL176" s="177">
        <v>160</v>
      </c>
      <c r="FM176" s="591"/>
      <c r="FN176" s="178"/>
      <c r="FO176" s="177">
        <v>160</v>
      </c>
      <c r="FP176" s="591"/>
      <c r="FQ176" s="178"/>
      <c r="FR176" s="177">
        <v>160</v>
      </c>
      <c r="FS176" s="591"/>
      <c r="FT176" s="178"/>
      <c r="FU176" s="177">
        <v>160</v>
      </c>
      <c r="FV176" s="591"/>
      <c r="FW176" s="178"/>
      <c r="FX176" s="177">
        <v>160</v>
      </c>
      <c r="FY176" s="591"/>
      <c r="FZ176" s="178"/>
      <c r="GA176" s="282">
        <f t="shared" si="193"/>
        <v>0</v>
      </c>
      <c r="GB176" s="283">
        <f t="shared" si="194"/>
        <v>0</v>
      </c>
      <c r="GC176" s="284">
        <f t="shared" si="143"/>
        <v>0</v>
      </c>
      <c r="GD176" s="285">
        <f t="shared" si="144"/>
        <v>0</v>
      </c>
      <c r="GE176" s="1"/>
      <c r="GF176" s="1"/>
      <c r="GG176" s="177">
        <v>160</v>
      </c>
      <c r="GH176" s="591"/>
      <c r="GI176" s="178"/>
      <c r="GJ176" s="177">
        <v>160</v>
      </c>
      <c r="GK176" s="591"/>
      <c r="GL176" s="178"/>
      <c r="GM176" s="177">
        <v>160</v>
      </c>
      <c r="GN176" s="591"/>
      <c r="GO176" s="178"/>
      <c r="GP176" s="177">
        <v>160</v>
      </c>
      <c r="GQ176" s="591"/>
      <c r="GR176" s="178"/>
      <c r="GS176" s="177">
        <v>160</v>
      </c>
      <c r="GT176" s="591"/>
      <c r="GU176" s="178"/>
      <c r="GV176" s="177">
        <v>160</v>
      </c>
      <c r="GW176" s="591"/>
      <c r="GX176" s="178"/>
      <c r="GY176" s="177">
        <v>160</v>
      </c>
      <c r="GZ176" s="591"/>
      <c r="HA176" s="178"/>
      <c r="HB176" s="177">
        <v>160</v>
      </c>
      <c r="HC176" s="591"/>
      <c r="HD176" s="178"/>
      <c r="HE176" s="282">
        <f t="shared" si="195"/>
        <v>0</v>
      </c>
      <c r="HF176" s="283">
        <f t="shared" si="196"/>
        <v>0</v>
      </c>
      <c r="HG176" s="284">
        <f t="shared" si="145"/>
        <v>0</v>
      </c>
      <c r="HH176" s="285">
        <f t="shared" si="146"/>
        <v>0</v>
      </c>
      <c r="HI176" s="1"/>
      <c r="HJ176" s="1"/>
      <c r="HK176" s="177">
        <v>160</v>
      </c>
      <c r="HL176" s="591"/>
      <c r="HM176" s="178"/>
      <c r="HN176" s="177">
        <v>160</v>
      </c>
      <c r="HO176" s="591"/>
      <c r="HP176" s="178"/>
      <c r="HQ176" s="177">
        <v>160</v>
      </c>
      <c r="HR176" s="591"/>
      <c r="HS176" s="178"/>
      <c r="HT176" s="177">
        <v>160</v>
      </c>
      <c r="HU176" s="591"/>
      <c r="HV176" s="178"/>
      <c r="HW176" s="177">
        <v>160</v>
      </c>
      <c r="HX176" s="591"/>
      <c r="HY176" s="178"/>
      <c r="HZ176" s="177">
        <v>160</v>
      </c>
      <c r="IA176" s="591"/>
      <c r="IB176" s="178"/>
      <c r="IC176" s="177">
        <v>160</v>
      </c>
      <c r="ID176" s="591"/>
      <c r="IE176" s="178"/>
      <c r="IF176" s="177">
        <v>160</v>
      </c>
      <c r="IG176" s="591"/>
      <c r="IH176" s="178"/>
      <c r="II176" s="282">
        <f t="shared" si="197"/>
        <v>0</v>
      </c>
      <c r="IJ176" s="283">
        <f t="shared" si="198"/>
        <v>0</v>
      </c>
      <c r="IK176" s="284">
        <f t="shared" si="147"/>
        <v>0</v>
      </c>
      <c r="IL176" s="285">
        <f t="shared" si="148"/>
        <v>0</v>
      </c>
      <c r="IM176" s="1"/>
      <c r="IN176" s="1"/>
      <c r="IO176" s="177">
        <v>160</v>
      </c>
      <c r="IP176" s="591"/>
      <c r="IQ176" s="178"/>
      <c r="IR176" s="177">
        <v>160</v>
      </c>
      <c r="IS176" s="591"/>
      <c r="IT176" s="178"/>
      <c r="IU176" s="177">
        <v>160</v>
      </c>
      <c r="IV176" s="591"/>
      <c r="IW176" s="178"/>
      <c r="IX176" s="177">
        <v>160</v>
      </c>
      <c r="IY176" s="591"/>
      <c r="IZ176" s="178"/>
      <c r="JA176" s="177">
        <v>160</v>
      </c>
      <c r="JB176" s="591"/>
      <c r="JC176" s="178"/>
      <c r="JD176" s="177">
        <v>160</v>
      </c>
      <c r="JE176" s="591"/>
      <c r="JF176" s="178"/>
      <c r="JG176" s="177">
        <v>160</v>
      </c>
      <c r="JH176" s="591"/>
      <c r="JI176" s="178"/>
      <c r="JJ176" s="177">
        <v>160</v>
      </c>
      <c r="JK176" s="591"/>
      <c r="JL176" s="178"/>
      <c r="JM176" s="282">
        <f t="shared" si="199"/>
        <v>0</v>
      </c>
      <c r="JN176" s="283">
        <f t="shared" si="200"/>
        <v>0</v>
      </c>
      <c r="JO176" s="284">
        <f t="shared" si="149"/>
        <v>0</v>
      </c>
      <c r="JP176" s="285">
        <f t="shared" si="150"/>
        <v>0</v>
      </c>
      <c r="JQ176" s="1"/>
      <c r="JR176" s="1"/>
      <c r="JS176" s="177">
        <v>160</v>
      </c>
      <c r="JT176" s="591"/>
      <c r="JU176" s="178"/>
      <c r="JV176" s="177">
        <v>160</v>
      </c>
      <c r="JW176" s="591"/>
      <c r="JX176" s="178"/>
      <c r="JY176" s="177">
        <v>160</v>
      </c>
      <c r="JZ176" s="591"/>
      <c r="KA176" s="178"/>
      <c r="KB176" s="177">
        <v>160</v>
      </c>
      <c r="KC176" s="591"/>
      <c r="KD176" s="178"/>
      <c r="KE176" s="177">
        <v>160</v>
      </c>
      <c r="KF176" s="591"/>
      <c r="KG176" s="178"/>
      <c r="KH176" s="177">
        <v>160</v>
      </c>
      <c r="KI176" s="591"/>
      <c r="KJ176" s="178"/>
      <c r="KK176" s="177">
        <v>160</v>
      </c>
      <c r="KL176" s="591"/>
      <c r="KM176" s="178"/>
      <c r="KN176" s="177">
        <v>160</v>
      </c>
      <c r="KO176" s="591"/>
      <c r="KP176" s="178"/>
      <c r="KQ176" s="282">
        <f t="shared" si="201"/>
        <v>0</v>
      </c>
      <c r="KR176" s="283">
        <f t="shared" si="202"/>
        <v>0</v>
      </c>
      <c r="KS176" s="284">
        <f t="shared" si="151"/>
        <v>0</v>
      </c>
      <c r="KT176" s="285">
        <f t="shared" si="152"/>
        <v>0</v>
      </c>
      <c r="KU176" s="1"/>
      <c r="KV176" s="1"/>
      <c r="KW176" s="589" t="s">
        <v>300</v>
      </c>
      <c r="KX176" s="595">
        <v>160</v>
      </c>
      <c r="KY176" s="591"/>
      <c r="KZ176" s="178"/>
      <c r="LA176" s="282">
        <f t="shared" si="203"/>
        <v>0</v>
      </c>
      <c r="LB176" s="285">
        <f t="shared" si="204"/>
        <v>0</v>
      </c>
      <c r="LC176" s="284">
        <f t="shared" si="205"/>
        <v>0</v>
      </c>
      <c r="LD176" s="285">
        <f t="shared" si="206"/>
        <v>0</v>
      </c>
      <c r="LE176" s="592"/>
      <c r="LF176" s="1"/>
      <c r="LG176" s="1"/>
      <c r="LH176" s="278">
        <f t="shared" si="207"/>
        <v>0</v>
      </c>
      <c r="LI176" s="279">
        <f t="shared" si="208"/>
        <v>0</v>
      </c>
      <c r="LJ176" s="284">
        <f t="shared" si="209"/>
        <v>0</v>
      </c>
      <c r="LK176" s="285">
        <f t="shared" si="210"/>
        <v>0</v>
      </c>
      <c r="LL176" s="280">
        <f t="shared" si="211"/>
        <v>0</v>
      </c>
      <c r="LM176" s="281">
        <f t="shared" si="212"/>
        <v>0</v>
      </c>
      <c r="LN176" s="284">
        <f t="shared" si="213"/>
        <v>0</v>
      </c>
      <c r="LO176" s="283">
        <f t="shared" si="214"/>
        <v>0</v>
      </c>
      <c r="LP176" s="420">
        <f t="shared" si="215"/>
        <v>0</v>
      </c>
      <c r="LQ176" s="382">
        <f t="shared" si="216"/>
        <v>0</v>
      </c>
      <c r="LR176" s="423" t="s">
        <v>343</v>
      </c>
      <c r="LS176" s="387" t="s">
        <v>343</v>
      </c>
      <c r="LT176" s="420">
        <f t="shared" si="217"/>
        <v>0</v>
      </c>
      <c r="LU176" s="382">
        <f t="shared" si="218"/>
        <v>0</v>
      </c>
      <c r="LX176" s="1"/>
    </row>
    <row r="177" spans="2:336" s="26" customFormat="1" ht="16.5" customHeight="1" x14ac:dyDescent="0.25">
      <c r="B177" s="121" t="s">
        <v>369</v>
      </c>
      <c r="C177" s="1064"/>
      <c r="D177" s="1065"/>
      <c r="E177" s="327"/>
      <c r="F177" s="328"/>
      <c r="G177" s="329"/>
      <c r="H177" s="125"/>
      <c r="I177" s="115">
        <f>INT(ROUND(F177,2)*(IF(RIGHT(G177,1)="*",data!$J$3*H177+(IF(H177&gt;0, data!$K$3,0)),(IF(G177&gt;0,data!$J$3*RIGHT(G177,5)+data!$K$3,0)))))</f>
        <v>0</v>
      </c>
      <c r="J177" s="115">
        <f t="shared" si="132"/>
        <v>0</v>
      </c>
      <c r="K177" s="323"/>
      <c r="L177" s="322"/>
      <c r="M177" s="115">
        <f>INT(ROUND(F177,2)*(IF(J177&gt;0,(IF(K177="ano",data!$J$6,0)),0)))</f>
        <v>0</v>
      </c>
      <c r="N177" s="117">
        <f t="shared" si="129"/>
        <v>0</v>
      </c>
      <c r="O177" s="126">
        <f t="shared" si="130"/>
        <v>0</v>
      </c>
      <c r="Q177" s="119" t="str">
        <f t="shared" si="127"/>
        <v/>
      </c>
      <c r="R177" s="120" t="s">
        <v>343</v>
      </c>
      <c r="S177" s="391" t="str">
        <f t="shared" si="128"/>
        <v/>
      </c>
      <c r="T177" s="26">
        <f t="shared" si="131"/>
        <v>0</v>
      </c>
      <c r="U177" s="26">
        <f t="shared" si="133"/>
        <v>0</v>
      </c>
      <c r="V177" s="26">
        <f>IF(OR(G177=data!$I$18,G177=data!$I$19,G177=data!$I$20,G177=data!$I$21,G177=data!$I$22,G177=data!$I$23,G177=data!$I$24,G177=data!$I$25,G177=data!$I$26,G177=data!$I$27,G177=data!$I$28,G177=data!$I$29,G177=data!$I$30,G177=data!$I$31,G177=data!$I$32,G177=data!$I$33,G177=data!$I$34,G177=data!$I$35,G177=data!$I$36,G177=data!$I$37,G177=data!$I$38,G177=data!$I$39,G177=data!$I$40,G177=data!$I$41,G177=data!$I$42,G177=data!$I$43,G177=data!$I$44),1,0)</f>
        <v>0</v>
      </c>
      <c r="X177" s="179" t="s">
        <v>300</v>
      </c>
      <c r="Y177" s="10"/>
      <c r="Z177" s="10"/>
      <c r="AA177" s="171">
        <v>160</v>
      </c>
      <c r="AB177" s="336"/>
      <c r="AC177" s="227"/>
      <c r="AD177" s="171">
        <v>160</v>
      </c>
      <c r="AE177" s="336"/>
      <c r="AF177" s="227"/>
      <c r="AG177" s="171">
        <v>160</v>
      </c>
      <c r="AH177" s="336"/>
      <c r="AI177" s="227"/>
      <c r="AJ177" s="171">
        <v>160</v>
      </c>
      <c r="AK177" s="336"/>
      <c r="AL177" s="227"/>
      <c r="AM177" s="171">
        <v>160</v>
      </c>
      <c r="AN177" s="336"/>
      <c r="AO177" s="227"/>
      <c r="AP177" s="171">
        <v>160</v>
      </c>
      <c r="AQ177" s="336"/>
      <c r="AR177" s="227"/>
      <c r="AS177" s="171">
        <v>160</v>
      </c>
      <c r="AT177" s="336"/>
      <c r="AU177" s="227"/>
      <c r="AV177" s="171">
        <v>160</v>
      </c>
      <c r="AW177" s="336"/>
      <c r="AX177" s="227"/>
      <c r="AY177" s="171">
        <v>160</v>
      </c>
      <c r="AZ177" s="336"/>
      <c r="BA177" s="227"/>
      <c r="BB177" s="171">
        <v>160</v>
      </c>
      <c r="BC177" s="336"/>
      <c r="BD177" s="227"/>
      <c r="BE177" s="171">
        <v>160</v>
      </c>
      <c r="BF177" s="336"/>
      <c r="BG177" s="227"/>
      <c r="BH177" s="171">
        <v>160</v>
      </c>
      <c r="BI177" s="336"/>
      <c r="BJ177" s="227"/>
      <c r="BK177" s="374">
        <f t="shared" si="134"/>
        <v>0</v>
      </c>
      <c r="BL177" s="285">
        <f t="shared" si="153"/>
        <v>0</v>
      </c>
      <c r="BM177" s="284">
        <f t="shared" si="135"/>
        <v>0</v>
      </c>
      <c r="BN177" s="285">
        <f t="shared" si="136"/>
        <v>0</v>
      </c>
      <c r="BO177" s="1"/>
      <c r="BP177" s="1"/>
      <c r="BQ177" s="167">
        <v>160</v>
      </c>
      <c r="BR177" s="335"/>
      <c r="BS177" s="180"/>
      <c r="BT177" s="167">
        <v>160</v>
      </c>
      <c r="BU177" s="335"/>
      <c r="BV177" s="180"/>
      <c r="BW177" s="167">
        <v>160</v>
      </c>
      <c r="BX177" s="335"/>
      <c r="BY177" s="180"/>
      <c r="BZ177" s="167">
        <v>160</v>
      </c>
      <c r="CA177" s="335"/>
      <c r="CB177" s="180"/>
      <c r="CC177" s="167">
        <v>160</v>
      </c>
      <c r="CD177" s="335"/>
      <c r="CE177" s="180"/>
      <c r="CF177" s="167">
        <v>160</v>
      </c>
      <c r="CG177" s="335"/>
      <c r="CH177" s="180"/>
      <c r="CI177" s="167">
        <v>160</v>
      </c>
      <c r="CJ177" s="335"/>
      <c r="CK177" s="180"/>
      <c r="CL177" s="167">
        <v>160</v>
      </c>
      <c r="CM177" s="335"/>
      <c r="CN177" s="180"/>
      <c r="CO177" s="282">
        <f t="shared" si="154"/>
        <v>0</v>
      </c>
      <c r="CP177" s="283">
        <f t="shared" si="155"/>
        <v>0</v>
      </c>
      <c r="CQ177" s="284">
        <f t="shared" si="137"/>
        <v>0</v>
      </c>
      <c r="CR177" s="285">
        <f t="shared" si="138"/>
        <v>0</v>
      </c>
      <c r="CS177" s="1"/>
      <c r="CT177" s="1"/>
      <c r="CU177" s="167">
        <v>160</v>
      </c>
      <c r="CV177" s="335"/>
      <c r="CW177" s="180"/>
      <c r="CX177" s="167">
        <v>160</v>
      </c>
      <c r="CY177" s="335"/>
      <c r="CZ177" s="180"/>
      <c r="DA177" s="167">
        <v>160</v>
      </c>
      <c r="DB177" s="335"/>
      <c r="DC177" s="180"/>
      <c r="DD177" s="167">
        <v>160</v>
      </c>
      <c r="DE177" s="335"/>
      <c r="DF177" s="180"/>
      <c r="DG177" s="167">
        <v>160</v>
      </c>
      <c r="DH177" s="335"/>
      <c r="DI177" s="180"/>
      <c r="DJ177" s="167">
        <v>160</v>
      </c>
      <c r="DK177" s="335"/>
      <c r="DL177" s="180"/>
      <c r="DM177" s="167">
        <v>160</v>
      </c>
      <c r="DN177" s="335"/>
      <c r="DO177" s="180"/>
      <c r="DP177" s="167">
        <v>160</v>
      </c>
      <c r="DQ177" s="335"/>
      <c r="DR177" s="180"/>
      <c r="DS177" s="282">
        <f t="shared" si="156"/>
        <v>0</v>
      </c>
      <c r="DT177" s="283">
        <f t="shared" si="157"/>
        <v>0</v>
      </c>
      <c r="DU177" s="284">
        <f t="shared" si="139"/>
        <v>0</v>
      </c>
      <c r="DV177" s="285">
        <f t="shared" si="140"/>
        <v>0</v>
      </c>
      <c r="DW177" s="1"/>
      <c r="DX177" s="1"/>
      <c r="DY177" s="167">
        <v>160</v>
      </c>
      <c r="DZ177" s="335"/>
      <c r="EA177" s="180"/>
      <c r="EB177" s="167">
        <v>160</v>
      </c>
      <c r="EC177" s="335"/>
      <c r="ED177" s="180"/>
      <c r="EE177" s="167">
        <v>160</v>
      </c>
      <c r="EF177" s="335"/>
      <c r="EG177" s="180"/>
      <c r="EH177" s="167">
        <v>160</v>
      </c>
      <c r="EI177" s="335"/>
      <c r="EJ177" s="180"/>
      <c r="EK177" s="167">
        <v>160</v>
      </c>
      <c r="EL177" s="335"/>
      <c r="EM177" s="180"/>
      <c r="EN177" s="167">
        <v>160</v>
      </c>
      <c r="EO177" s="335"/>
      <c r="EP177" s="180"/>
      <c r="EQ177" s="167">
        <v>160</v>
      </c>
      <c r="ER177" s="335"/>
      <c r="ES177" s="180"/>
      <c r="ET177" s="167">
        <v>160</v>
      </c>
      <c r="EU177" s="335"/>
      <c r="EV177" s="180"/>
      <c r="EW177" s="282">
        <f t="shared" si="158"/>
        <v>0</v>
      </c>
      <c r="EX177" s="283">
        <f t="shared" si="159"/>
        <v>0</v>
      </c>
      <c r="EY177" s="284">
        <f t="shared" si="141"/>
        <v>0</v>
      </c>
      <c r="EZ177" s="285">
        <f t="shared" si="142"/>
        <v>0</v>
      </c>
      <c r="FA177" s="1"/>
      <c r="FB177" s="1"/>
      <c r="FC177" s="167">
        <v>160</v>
      </c>
      <c r="FD177" s="335"/>
      <c r="FE177" s="180"/>
      <c r="FF177" s="167">
        <v>160</v>
      </c>
      <c r="FG177" s="335"/>
      <c r="FH177" s="180"/>
      <c r="FI177" s="167">
        <v>160</v>
      </c>
      <c r="FJ177" s="335"/>
      <c r="FK177" s="180"/>
      <c r="FL177" s="167">
        <v>160</v>
      </c>
      <c r="FM177" s="335"/>
      <c r="FN177" s="180"/>
      <c r="FO177" s="167">
        <v>160</v>
      </c>
      <c r="FP177" s="335"/>
      <c r="FQ177" s="180"/>
      <c r="FR177" s="167">
        <v>160</v>
      </c>
      <c r="FS177" s="335"/>
      <c r="FT177" s="180"/>
      <c r="FU177" s="167">
        <v>160</v>
      </c>
      <c r="FV177" s="335"/>
      <c r="FW177" s="180"/>
      <c r="FX177" s="167">
        <v>160</v>
      </c>
      <c r="FY177" s="335"/>
      <c r="FZ177" s="180"/>
      <c r="GA177" s="282">
        <f t="shared" si="160"/>
        <v>0</v>
      </c>
      <c r="GB177" s="283">
        <f t="shared" si="161"/>
        <v>0</v>
      </c>
      <c r="GC177" s="284">
        <f t="shared" si="143"/>
        <v>0</v>
      </c>
      <c r="GD177" s="285">
        <f t="shared" si="144"/>
        <v>0</v>
      </c>
      <c r="GE177" s="1"/>
      <c r="GF177" s="1"/>
      <c r="GG177" s="167">
        <v>160</v>
      </c>
      <c r="GH177" s="335"/>
      <c r="GI177" s="180"/>
      <c r="GJ177" s="167">
        <v>160</v>
      </c>
      <c r="GK177" s="335"/>
      <c r="GL177" s="180"/>
      <c r="GM177" s="167">
        <v>160</v>
      </c>
      <c r="GN177" s="335"/>
      <c r="GO177" s="180"/>
      <c r="GP177" s="167">
        <v>160</v>
      </c>
      <c r="GQ177" s="335"/>
      <c r="GR177" s="180"/>
      <c r="GS177" s="167">
        <v>160</v>
      </c>
      <c r="GT177" s="335"/>
      <c r="GU177" s="180"/>
      <c r="GV177" s="167">
        <v>160</v>
      </c>
      <c r="GW177" s="335"/>
      <c r="GX177" s="180"/>
      <c r="GY177" s="167">
        <v>160</v>
      </c>
      <c r="GZ177" s="335"/>
      <c r="HA177" s="180"/>
      <c r="HB177" s="167">
        <v>160</v>
      </c>
      <c r="HC177" s="335"/>
      <c r="HD177" s="180"/>
      <c r="HE177" s="282">
        <f t="shared" si="162"/>
        <v>0</v>
      </c>
      <c r="HF177" s="283">
        <f t="shared" si="163"/>
        <v>0</v>
      </c>
      <c r="HG177" s="284">
        <f t="shared" si="145"/>
        <v>0</v>
      </c>
      <c r="HH177" s="285">
        <f t="shared" si="146"/>
        <v>0</v>
      </c>
      <c r="HI177" s="1"/>
      <c r="HJ177" s="1"/>
      <c r="HK177" s="167">
        <v>160</v>
      </c>
      <c r="HL177" s="335"/>
      <c r="HM177" s="180"/>
      <c r="HN177" s="167">
        <v>160</v>
      </c>
      <c r="HO177" s="335"/>
      <c r="HP177" s="180"/>
      <c r="HQ177" s="167">
        <v>160</v>
      </c>
      <c r="HR177" s="335"/>
      <c r="HS177" s="180"/>
      <c r="HT177" s="167">
        <v>160</v>
      </c>
      <c r="HU177" s="335"/>
      <c r="HV177" s="180"/>
      <c r="HW177" s="167">
        <v>160</v>
      </c>
      <c r="HX177" s="335"/>
      <c r="HY177" s="180"/>
      <c r="HZ177" s="167">
        <v>160</v>
      </c>
      <c r="IA177" s="335"/>
      <c r="IB177" s="180"/>
      <c r="IC177" s="167">
        <v>160</v>
      </c>
      <c r="ID177" s="335"/>
      <c r="IE177" s="180"/>
      <c r="IF177" s="167">
        <v>160</v>
      </c>
      <c r="IG177" s="335"/>
      <c r="IH177" s="180"/>
      <c r="II177" s="282">
        <f t="shared" si="164"/>
        <v>0</v>
      </c>
      <c r="IJ177" s="283">
        <f t="shared" si="165"/>
        <v>0</v>
      </c>
      <c r="IK177" s="284">
        <f t="shared" si="147"/>
        <v>0</v>
      </c>
      <c r="IL177" s="285">
        <f t="shared" si="148"/>
        <v>0</v>
      </c>
      <c r="IM177" s="1"/>
      <c r="IN177" s="1"/>
      <c r="IO177" s="167">
        <v>160</v>
      </c>
      <c r="IP177" s="335"/>
      <c r="IQ177" s="180"/>
      <c r="IR177" s="167">
        <v>160</v>
      </c>
      <c r="IS177" s="335"/>
      <c r="IT177" s="180"/>
      <c r="IU177" s="167">
        <v>160</v>
      </c>
      <c r="IV177" s="335"/>
      <c r="IW177" s="180"/>
      <c r="IX177" s="167">
        <v>160</v>
      </c>
      <c r="IY177" s="335"/>
      <c r="IZ177" s="180"/>
      <c r="JA177" s="167">
        <v>160</v>
      </c>
      <c r="JB177" s="335"/>
      <c r="JC177" s="180"/>
      <c r="JD177" s="167">
        <v>160</v>
      </c>
      <c r="JE177" s="335"/>
      <c r="JF177" s="180"/>
      <c r="JG177" s="167">
        <v>160</v>
      </c>
      <c r="JH177" s="335"/>
      <c r="JI177" s="180"/>
      <c r="JJ177" s="167">
        <v>160</v>
      </c>
      <c r="JK177" s="335"/>
      <c r="JL177" s="180"/>
      <c r="JM177" s="282">
        <f t="shared" si="166"/>
        <v>0</v>
      </c>
      <c r="JN177" s="283">
        <f t="shared" si="167"/>
        <v>0</v>
      </c>
      <c r="JO177" s="284">
        <f t="shared" si="149"/>
        <v>0</v>
      </c>
      <c r="JP177" s="285">
        <f t="shared" si="150"/>
        <v>0</v>
      </c>
      <c r="JQ177" s="1"/>
      <c r="JR177" s="1"/>
      <c r="JS177" s="167">
        <v>160</v>
      </c>
      <c r="JT177" s="335"/>
      <c r="JU177" s="180"/>
      <c r="JV177" s="167">
        <v>160</v>
      </c>
      <c r="JW177" s="335"/>
      <c r="JX177" s="180"/>
      <c r="JY177" s="167">
        <v>160</v>
      </c>
      <c r="JZ177" s="335"/>
      <c r="KA177" s="180"/>
      <c r="KB177" s="167">
        <v>160</v>
      </c>
      <c r="KC177" s="335"/>
      <c r="KD177" s="180"/>
      <c r="KE177" s="167">
        <v>160</v>
      </c>
      <c r="KF177" s="335"/>
      <c r="KG177" s="180"/>
      <c r="KH177" s="167">
        <v>160</v>
      </c>
      <c r="KI177" s="335"/>
      <c r="KJ177" s="180"/>
      <c r="KK177" s="167">
        <v>160</v>
      </c>
      <c r="KL177" s="335"/>
      <c r="KM177" s="180"/>
      <c r="KN177" s="167">
        <v>160</v>
      </c>
      <c r="KO177" s="335"/>
      <c r="KP177" s="180"/>
      <c r="KQ177" s="282">
        <f t="shared" si="168"/>
        <v>0</v>
      </c>
      <c r="KR177" s="283">
        <f t="shared" si="169"/>
        <v>0</v>
      </c>
      <c r="KS177" s="284">
        <f t="shared" si="151"/>
        <v>0</v>
      </c>
      <c r="KT177" s="285">
        <f t="shared" si="152"/>
        <v>0</v>
      </c>
      <c r="KU177" s="1"/>
      <c r="KV177" s="1"/>
      <c r="KW177" s="287" t="s">
        <v>300</v>
      </c>
      <c r="KX177" s="365">
        <v>160</v>
      </c>
      <c r="KY177" s="335"/>
      <c r="KZ177" s="180"/>
      <c r="LA177" s="282">
        <f t="shared" si="170"/>
        <v>0</v>
      </c>
      <c r="LB177" s="285">
        <f t="shared" si="171"/>
        <v>0</v>
      </c>
      <c r="LC177" s="284">
        <f t="shared" si="172"/>
        <v>0</v>
      </c>
      <c r="LD177" s="285">
        <f t="shared" si="173"/>
        <v>0</v>
      </c>
      <c r="LE177" s="297"/>
      <c r="LF177" s="1"/>
      <c r="LG177" s="1"/>
      <c r="LH177" s="278">
        <f t="shared" si="174"/>
        <v>0</v>
      </c>
      <c r="LI177" s="279">
        <f t="shared" si="175"/>
        <v>0</v>
      </c>
      <c r="LJ177" s="284">
        <f t="shared" si="176"/>
        <v>0</v>
      </c>
      <c r="LK177" s="285">
        <f t="shared" si="177"/>
        <v>0</v>
      </c>
      <c r="LL177" s="280">
        <f t="shared" si="178"/>
        <v>0</v>
      </c>
      <c r="LM177" s="281">
        <f t="shared" si="179"/>
        <v>0</v>
      </c>
      <c r="LN177" s="284">
        <f t="shared" si="180"/>
        <v>0</v>
      </c>
      <c r="LO177" s="283">
        <f t="shared" si="181"/>
        <v>0</v>
      </c>
      <c r="LP177" s="420">
        <f t="shared" si="182"/>
        <v>0</v>
      </c>
      <c r="LQ177" s="382">
        <f t="shared" si="183"/>
        <v>0</v>
      </c>
      <c r="LR177" s="423" t="s">
        <v>343</v>
      </c>
      <c r="LS177" s="387" t="s">
        <v>343</v>
      </c>
      <c r="LT177" s="420">
        <f t="shared" si="184"/>
        <v>0</v>
      </c>
      <c r="LU177" s="382">
        <f t="shared" si="185"/>
        <v>0</v>
      </c>
      <c r="LX177" s="1"/>
    </row>
    <row r="178" spans="2:336" s="26" customFormat="1" ht="15" hidden="1" customHeight="1" x14ac:dyDescent="0.25">
      <c r="B178" s="121"/>
      <c r="C178" s="1062"/>
      <c r="D178" s="1063"/>
      <c r="E178" s="610"/>
      <c r="F178" s="611"/>
      <c r="G178" s="612"/>
      <c r="H178" s="122"/>
      <c r="I178" s="115">
        <f>INT(ROUND(F178,2)*(IF(RIGHT(G178,1)="*",data!$J$3*H178+(IF(H178&gt;0, data!$K$3,0)),(IF(G178&gt;0,data!$J$3*RIGHT(G178,5)+data!$K$3,0)))))</f>
        <v>0</v>
      </c>
      <c r="J178" s="115">
        <f t="shared" si="132"/>
        <v>0</v>
      </c>
      <c r="K178" s="554"/>
      <c r="L178" s="553"/>
      <c r="M178" s="115">
        <f>INT(ROUND(F178,2)*(IF(J178&gt;0,(IF(K178="ano",data!$J$6,0)),0)))</f>
        <v>0</v>
      </c>
      <c r="N178" s="117">
        <f t="shared" si="129"/>
        <v>0</v>
      </c>
      <c r="O178" s="126">
        <f t="shared" si="130"/>
        <v>0</v>
      </c>
      <c r="Q178" s="119" t="str">
        <f t="shared" ref="Q178:Q205" si="219">IF(O178&gt;0,1,"")</f>
        <v/>
      </c>
      <c r="R178" s="120" t="s">
        <v>343</v>
      </c>
      <c r="S178" s="391" t="str">
        <f t="shared" ref="S178:S205" si="220">Q178</f>
        <v/>
      </c>
      <c r="T178" s="26">
        <f t="shared" si="131"/>
        <v>0</v>
      </c>
      <c r="U178" s="26">
        <f t="shared" si="133"/>
        <v>0</v>
      </c>
      <c r="V178" s="26">
        <f>IF(OR(G178=data!$I$18,G178=data!$I$19,G178=data!$I$20,G178=data!$I$21,G178=data!$I$22,G178=data!$I$23,G178=data!$I$24,G178=data!$I$25,G178=data!$I$26,G178=data!$I$27,G178=data!$I$28,G178=data!$I$29,G178=data!$I$30,G178=data!$I$31,G178=data!$I$32,G178=data!$I$33,G178=data!$I$34,G178=data!$I$35,G178=data!$I$36,G178=data!$I$37,G178=data!$I$38,G178=data!$I$39,G178=data!$I$40,G178=data!$I$41,G178=data!$I$42,G178=data!$I$43,G178=data!$I$44),1,0)</f>
        <v>0</v>
      </c>
      <c r="X178" s="176" t="s">
        <v>300</v>
      </c>
      <c r="Y178" s="10"/>
      <c r="Z178" s="10"/>
      <c r="AA178" s="578">
        <v>160</v>
      </c>
      <c r="AB178" s="579"/>
      <c r="AC178" s="580"/>
      <c r="AD178" s="578">
        <v>160</v>
      </c>
      <c r="AE178" s="579"/>
      <c r="AF178" s="580"/>
      <c r="AG178" s="578">
        <v>160</v>
      </c>
      <c r="AH178" s="579"/>
      <c r="AI178" s="580"/>
      <c r="AJ178" s="578">
        <v>160</v>
      </c>
      <c r="AK178" s="579"/>
      <c r="AL178" s="580"/>
      <c r="AM178" s="578">
        <v>160</v>
      </c>
      <c r="AN178" s="579"/>
      <c r="AO178" s="580"/>
      <c r="AP178" s="578">
        <v>160</v>
      </c>
      <c r="AQ178" s="579"/>
      <c r="AR178" s="580"/>
      <c r="AS178" s="578">
        <v>160</v>
      </c>
      <c r="AT178" s="579"/>
      <c r="AU178" s="580"/>
      <c r="AV178" s="578">
        <v>160</v>
      </c>
      <c r="AW178" s="579"/>
      <c r="AX178" s="580"/>
      <c r="AY178" s="578">
        <v>160</v>
      </c>
      <c r="AZ178" s="579"/>
      <c r="BA178" s="580"/>
      <c r="BB178" s="578">
        <v>160</v>
      </c>
      <c r="BC178" s="579"/>
      <c r="BD178" s="580"/>
      <c r="BE178" s="578">
        <v>160</v>
      </c>
      <c r="BF178" s="579"/>
      <c r="BG178" s="580"/>
      <c r="BH178" s="578">
        <v>160</v>
      </c>
      <c r="BI178" s="579"/>
      <c r="BJ178" s="580"/>
      <c r="BK178" s="374">
        <f t="shared" si="134"/>
        <v>0</v>
      </c>
      <c r="BL178" s="285">
        <f t="shared" si="153"/>
        <v>0</v>
      </c>
      <c r="BM178" s="284">
        <f t="shared" si="135"/>
        <v>0</v>
      </c>
      <c r="BN178" s="285">
        <f t="shared" si="136"/>
        <v>0</v>
      </c>
      <c r="BO178" s="1"/>
      <c r="BP178" s="1"/>
      <c r="BQ178" s="177">
        <v>160</v>
      </c>
      <c r="BR178" s="591"/>
      <c r="BS178" s="178"/>
      <c r="BT178" s="177">
        <v>160</v>
      </c>
      <c r="BU178" s="591"/>
      <c r="BV178" s="178"/>
      <c r="BW178" s="177">
        <v>160</v>
      </c>
      <c r="BX178" s="591"/>
      <c r="BY178" s="178"/>
      <c r="BZ178" s="177">
        <v>160</v>
      </c>
      <c r="CA178" s="591"/>
      <c r="CB178" s="178"/>
      <c r="CC178" s="177">
        <v>160</v>
      </c>
      <c r="CD178" s="591"/>
      <c r="CE178" s="178"/>
      <c r="CF178" s="177">
        <v>160</v>
      </c>
      <c r="CG178" s="591"/>
      <c r="CH178" s="178"/>
      <c r="CI178" s="177">
        <v>160</v>
      </c>
      <c r="CJ178" s="591"/>
      <c r="CK178" s="178"/>
      <c r="CL178" s="177">
        <v>160</v>
      </c>
      <c r="CM178" s="591"/>
      <c r="CN178" s="178"/>
      <c r="CO178" s="282">
        <f t="shared" si="154"/>
        <v>0</v>
      </c>
      <c r="CP178" s="283">
        <f t="shared" si="155"/>
        <v>0</v>
      </c>
      <c r="CQ178" s="284">
        <f t="shared" si="137"/>
        <v>0</v>
      </c>
      <c r="CR178" s="285">
        <f t="shared" si="138"/>
        <v>0</v>
      </c>
      <c r="CS178" s="1"/>
      <c r="CT178" s="1"/>
      <c r="CU178" s="177">
        <v>160</v>
      </c>
      <c r="CV178" s="591"/>
      <c r="CW178" s="178"/>
      <c r="CX178" s="177">
        <v>160</v>
      </c>
      <c r="CY178" s="591"/>
      <c r="CZ178" s="178"/>
      <c r="DA178" s="177">
        <v>160</v>
      </c>
      <c r="DB178" s="591"/>
      <c r="DC178" s="178"/>
      <c r="DD178" s="177">
        <v>160</v>
      </c>
      <c r="DE178" s="591"/>
      <c r="DF178" s="178"/>
      <c r="DG178" s="177">
        <v>160</v>
      </c>
      <c r="DH178" s="591"/>
      <c r="DI178" s="178"/>
      <c r="DJ178" s="177">
        <v>160</v>
      </c>
      <c r="DK178" s="591"/>
      <c r="DL178" s="178"/>
      <c r="DM178" s="177">
        <v>160</v>
      </c>
      <c r="DN178" s="591"/>
      <c r="DO178" s="178"/>
      <c r="DP178" s="177">
        <v>160</v>
      </c>
      <c r="DQ178" s="591"/>
      <c r="DR178" s="178"/>
      <c r="DS178" s="282">
        <f t="shared" si="156"/>
        <v>0</v>
      </c>
      <c r="DT178" s="283">
        <f t="shared" si="157"/>
        <v>0</v>
      </c>
      <c r="DU178" s="284">
        <f t="shared" si="139"/>
        <v>0</v>
      </c>
      <c r="DV178" s="285">
        <f t="shared" si="140"/>
        <v>0</v>
      </c>
      <c r="DW178" s="1"/>
      <c r="DX178" s="1"/>
      <c r="DY178" s="177">
        <v>160</v>
      </c>
      <c r="DZ178" s="591"/>
      <c r="EA178" s="178"/>
      <c r="EB178" s="177">
        <v>160</v>
      </c>
      <c r="EC178" s="591"/>
      <c r="ED178" s="178"/>
      <c r="EE178" s="177">
        <v>160</v>
      </c>
      <c r="EF178" s="591"/>
      <c r="EG178" s="178"/>
      <c r="EH178" s="177">
        <v>160</v>
      </c>
      <c r="EI178" s="591"/>
      <c r="EJ178" s="178"/>
      <c r="EK178" s="177">
        <v>160</v>
      </c>
      <c r="EL178" s="591"/>
      <c r="EM178" s="178"/>
      <c r="EN178" s="177">
        <v>160</v>
      </c>
      <c r="EO178" s="591"/>
      <c r="EP178" s="178"/>
      <c r="EQ178" s="177">
        <v>160</v>
      </c>
      <c r="ER178" s="591"/>
      <c r="ES178" s="178"/>
      <c r="ET178" s="177">
        <v>160</v>
      </c>
      <c r="EU178" s="591"/>
      <c r="EV178" s="178"/>
      <c r="EW178" s="282">
        <f t="shared" si="158"/>
        <v>0</v>
      </c>
      <c r="EX178" s="283">
        <f t="shared" si="159"/>
        <v>0</v>
      </c>
      <c r="EY178" s="284">
        <f t="shared" si="141"/>
        <v>0</v>
      </c>
      <c r="EZ178" s="285">
        <f t="shared" si="142"/>
        <v>0</v>
      </c>
      <c r="FA178" s="1"/>
      <c r="FB178" s="1"/>
      <c r="FC178" s="177">
        <v>160</v>
      </c>
      <c r="FD178" s="591"/>
      <c r="FE178" s="178"/>
      <c r="FF178" s="177">
        <v>160</v>
      </c>
      <c r="FG178" s="591"/>
      <c r="FH178" s="178"/>
      <c r="FI178" s="177">
        <v>160</v>
      </c>
      <c r="FJ178" s="591"/>
      <c r="FK178" s="178"/>
      <c r="FL178" s="177">
        <v>160</v>
      </c>
      <c r="FM178" s="591"/>
      <c r="FN178" s="178"/>
      <c r="FO178" s="177">
        <v>160</v>
      </c>
      <c r="FP178" s="591"/>
      <c r="FQ178" s="178"/>
      <c r="FR178" s="177">
        <v>160</v>
      </c>
      <c r="FS178" s="591"/>
      <c r="FT178" s="178"/>
      <c r="FU178" s="177">
        <v>160</v>
      </c>
      <c r="FV178" s="591"/>
      <c r="FW178" s="178"/>
      <c r="FX178" s="177">
        <v>160</v>
      </c>
      <c r="FY178" s="591"/>
      <c r="FZ178" s="178"/>
      <c r="GA178" s="282">
        <f t="shared" si="160"/>
        <v>0</v>
      </c>
      <c r="GB178" s="283">
        <f t="shared" si="161"/>
        <v>0</v>
      </c>
      <c r="GC178" s="284">
        <f t="shared" si="143"/>
        <v>0</v>
      </c>
      <c r="GD178" s="285">
        <f t="shared" si="144"/>
        <v>0</v>
      </c>
      <c r="GE178" s="1"/>
      <c r="GF178" s="1"/>
      <c r="GG178" s="177">
        <v>160</v>
      </c>
      <c r="GH178" s="591"/>
      <c r="GI178" s="178"/>
      <c r="GJ178" s="177">
        <v>160</v>
      </c>
      <c r="GK178" s="591"/>
      <c r="GL178" s="178"/>
      <c r="GM178" s="177">
        <v>160</v>
      </c>
      <c r="GN178" s="591"/>
      <c r="GO178" s="178"/>
      <c r="GP178" s="177">
        <v>160</v>
      </c>
      <c r="GQ178" s="591"/>
      <c r="GR178" s="178"/>
      <c r="GS178" s="177">
        <v>160</v>
      </c>
      <c r="GT178" s="591"/>
      <c r="GU178" s="178"/>
      <c r="GV178" s="177">
        <v>160</v>
      </c>
      <c r="GW178" s="591"/>
      <c r="GX178" s="178"/>
      <c r="GY178" s="177">
        <v>160</v>
      </c>
      <c r="GZ178" s="591"/>
      <c r="HA178" s="178"/>
      <c r="HB178" s="177">
        <v>160</v>
      </c>
      <c r="HC178" s="591"/>
      <c r="HD178" s="178"/>
      <c r="HE178" s="282">
        <f t="shared" si="162"/>
        <v>0</v>
      </c>
      <c r="HF178" s="283">
        <f t="shared" si="163"/>
        <v>0</v>
      </c>
      <c r="HG178" s="284">
        <f t="shared" si="145"/>
        <v>0</v>
      </c>
      <c r="HH178" s="285">
        <f t="shared" si="146"/>
        <v>0</v>
      </c>
      <c r="HI178" s="1"/>
      <c r="HJ178" s="1"/>
      <c r="HK178" s="177">
        <v>160</v>
      </c>
      <c r="HL178" s="591"/>
      <c r="HM178" s="178"/>
      <c r="HN178" s="177">
        <v>160</v>
      </c>
      <c r="HO178" s="591"/>
      <c r="HP178" s="178"/>
      <c r="HQ178" s="177">
        <v>160</v>
      </c>
      <c r="HR178" s="591"/>
      <c r="HS178" s="178"/>
      <c r="HT178" s="177">
        <v>160</v>
      </c>
      <c r="HU178" s="591"/>
      <c r="HV178" s="178"/>
      <c r="HW178" s="177">
        <v>160</v>
      </c>
      <c r="HX178" s="591"/>
      <c r="HY178" s="178"/>
      <c r="HZ178" s="177">
        <v>160</v>
      </c>
      <c r="IA178" s="591"/>
      <c r="IB178" s="178"/>
      <c r="IC178" s="177">
        <v>160</v>
      </c>
      <c r="ID178" s="591"/>
      <c r="IE178" s="178"/>
      <c r="IF178" s="177">
        <v>160</v>
      </c>
      <c r="IG178" s="591"/>
      <c r="IH178" s="178"/>
      <c r="II178" s="282">
        <f t="shared" si="164"/>
        <v>0</v>
      </c>
      <c r="IJ178" s="283">
        <f t="shared" si="165"/>
        <v>0</v>
      </c>
      <c r="IK178" s="284">
        <f t="shared" si="147"/>
        <v>0</v>
      </c>
      <c r="IL178" s="285">
        <f t="shared" si="148"/>
        <v>0</v>
      </c>
      <c r="IM178" s="1"/>
      <c r="IN178" s="1"/>
      <c r="IO178" s="177">
        <v>160</v>
      </c>
      <c r="IP178" s="591"/>
      <c r="IQ178" s="178"/>
      <c r="IR178" s="177">
        <v>160</v>
      </c>
      <c r="IS178" s="591"/>
      <c r="IT178" s="178"/>
      <c r="IU178" s="177">
        <v>160</v>
      </c>
      <c r="IV178" s="591"/>
      <c r="IW178" s="178"/>
      <c r="IX178" s="177">
        <v>160</v>
      </c>
      <c r="IY178" s="591"/>
      <c r="IZ178" s="178"/>
      <c r="JA178" s="177">
        <v>160</v>
      </c>
      <c r="JB178" s="591"/>
      <c r="JC178" s="178"/>
      <c r="JD178" s="177">
        <v>160</v>
      </c>
      <c r="JE178" s="591"/>
      <c r="JF178" s="178"/>
      <c r="JG178" s="177">
        <v>160</v>
      </c>
      <c r="JH178" s="591"/>
      <c r="JI178" s="178"/>
      <c r="JJ178" s="177">
        <v>160</v>
      </c>
      <c r="JK178" s="591"/>
      <c r="JL178" s="178"/>
      <c r="JM178" s="282">
        <f t="shared" si="166"/>
        <v>0</v>
      </c>
      <c r="JN178" s="283">
        <f t="shared" si="167"/>
        <v>0</v>
      </c>
      <c r="JO178" s="284">
        <f t="shared" si="149"/>
        <v>0</v>
      </c>
      <c r="JP178" s="285">
        <f t="shared" si="150"/>
        <v>0</v>
      </c>
      <c r="JQ178" s="1"/>
      <c r="JR178" s="1"/>
      <c r="JS178" s="177">
        <v>160</v>
      </c>
      <c r="JT178" s="591"/>
      <c r="JU178" s="178"/>
      <c r="JV178" s="177">
        <v>160</v>
      </c>
      <c r="JW178" s="591"/>
      <c r="JX178" s="178"/>
      <c r="JY178" s="177">
        <v>160</v>
      </c>
      <c r="JZ178" s="591"/>
      <c r="KA178" s="178"/>
      <c r="KB178" s="177">
        <v>160</v>
      </c>
      <c r="KC178" s="591"/>
      <c r="KD178" s="178"/>
      <c r="KE178" s="177">
        <v>160</v>
      </c>
      <c r="KF178" s="591"/>
      <c r="KG178" s="178"/>
      <c r="KH178" s="177">
        <v>160</v>
      </c>
      <c r="KI178" s="591"/>
      <c r="KJ178" s="178"/>
      <c r="KK178" s="177">
        <v>160</v>
      </c>
      <c r="KL178" s="591"/>
      <c r="KM178" s="178"/>
      <c r="KN178" s="177">
        <v>160</v>
      </c>
      <c r="KO178" s="591"/>
      <c r="KP178" s="178"/>
      <c r="KQ178" s="282">
        <f t="shared" si="168"/>
        <v>0</v>
      </c>
      <c r="KR178" s="283">
        <f t="shared" si="169"/>
        <v>0</v>
      </c>
      <c r="KS178" s="284">
        <f t="shared" si="151"/>
        <v>0</v>
      </c>
      <c r="KT178" s="285">
        <f t="shared" si="152"/>
        <v>0</v>
      </c>
      <c r="KU178" s="1"/>
      <c r="KV178" s="1"/>
      <c r="KW178" s="589" t="s">
        <v>300</v>
      </c>
      <c r="KX178" s="595">
        <v>160</v>
      </c>
      <c r="KY178" s="591"/>
      <c r="KZ178" s="178"/>
      <c r="LA178" s="282">
        <f t="shared" si="170"/>
        <v>0</v>
      </c>
      <c r="LB178" s="285">
        <f t="shared" si="171"/>
        <v>0</v>
      </c>
      <c r="LC178" s="284">
        <f t="shared" si="172"/>
        <v>0</v>
      </c>
      <c r="LD178" s="285">
        <f t="shared" si="173"/>
        <v>0</v>
      </c>
      <c r="LE178" s="592"/>
      <c r="LF178" s="1"/>
      <c r="LG178" s="1"/>
      <c r="LH178" s="278">
        <f t="shared" si="174"/>
        <v>0</v>
      </c>
      <c r="LI178" s="279">
        <f t="shared" si="175"/>
        <v>0</v>
      </c>
      <c r="LJ178" s="284">
        <f t="shared" si="176"/>
        <v>0</v>
      </c>
      <c r="LK178" s="285">
        <f t="shared" si="177"/>
        <v>0</v>
      </c>
      <c r="LL178" s="280">
        <f t="shared" si="178"/>
        <v>0</v>
      </c>
      <c r="LM178" s="281">
        <f t="shared" si="179"/>
        <v>0</v>
      </c>
      <c r="LN178" s="284">
        <f t="shared" si="180"/>
        <v>0</v>
      </c>
      <c r="LO178" s="283">
        <f t="shared" si="181"/>
        <v>0</v>
      </c>
      <c r="LP178" s="420">
        <f t="shared" si="182"/>
        <v>0</v>
      </c>
      <c r="LQ178" s="382">
        <f t="shared" si="183"/>
        <v>0</v>
      </c>
      <c r="LR178" s="423" t="s">
        <v>343</v>
      </c>
      <c r="LS178" s="387" t="s">
        <v>343</v>
      </c>
      <c r="LT178" s="420">
        <f t="shared" si="184"/>
        <v>0</v>
      </c>
      <c r="LU178" s="382">
        <f t="shared" si="185"/>
        <v>0</v>
      </c>
      <c r="LX178" s="1"/>
    </row>
    <row r="179" spans="2:336" s="26" customFormat="1" ht="16.5" customHeight="1" x14ac:dyDescent="0.25">
      <c r="B179" s="121" t="s">
        <v>370</v>
      </c>
      <c r="C179" s="1064"/>
      <c r="D179" s="1065"/>
      <c r="E179" s="327"/>
      <c r="F179" s="328"/>
      <c r="G179" s="329"/>
      <c r="H179" s="125"/>
      <c r="I179" s="115">
        <f>INT(ROUND(F179,2)*(IF(RIGHT(G179,1)="*",data!$J$3*H179+(IF(H179&gt;0, data!$K$3,0)),(IF(G179&gt;0,data!$J$3*RIGHT(G179,5)+data!$K$3,0)))))</f>
        <v>0</v>
      </c>
      <c r="J179" s="115">
        <f t="shared" si="132"/>
        <v>0</v>
      </c>
      <c r="K179" s="323"/>
      <c r="L179" s="322"/>
      <c r="M179" s="115">
        <f>INT(ROUND(F179,2)*(IF(J179&gt;0,(IF(K179="ano",data!$J$6,0)),0)))</f>
        <v>0</v>
      </c>
      <c r="N179" s="117">
        <f t="shared" si="129"/>
        <v>0</v>
      </c>
      <c r="O179" s="126">
        <f t="shared" si="130"/>
        <v>0</v>
      </c>
      <c r="Q179" s="119" t="str">
        <f t="shared" si="219"/>
        <v/>
      </c>
      <c r="R179" s="120" t="s">
        <v>343</v>
      </c>
      <c r="S179" s="391" t="str">
        <f t="shared" si="220"/>
        <v/>
      </c>
      <c r="T179" s="26">
        <f t="shared" si="131"/>
        <v>0</v>
      </c>
      <c r="U179" s="26">
        <f t="shared" si="133"/>
        <v>0</v>
      </c>
      <c r="V179" s="26">
        <f>IF(OR(G179=data!$I$18,G179=data!$I$19,G179=data!$I$20,G179=data!$I$21,G179=data!$I$22,G179=data!$I$23,G179=data!$I$24,G179=data!$I$25,G179=data!$I$26,G179=data!$I$27,G179=data!$I$28,G179=data!$I$29,G179=data!$I$30,G179=data!$I$31,G179=data!$I$32,G179=data!$I$33,G179=data!$I$34,G179=data!$I$35,G179=data!$I$36,G179=data!$I$37,G179=data!$I$38,G179=data!$I$39,G179=data!$I$40,G179=data!$I$41,G179=data!$I$42,G179=data!$I$43,G179=data!$I$44),1,0)</f>
        <v>0</v>
      </c>
      <c r="X179" s="179" t="s">
        <v>300</v>
      </c>
      <c r="Y179" s="10"/>
      <c r="Z179" s="10"/>
      <c r="AA179" s="171">
        <v>160</v>
      </c>
      <c r="AB179" s="336"/>
      <c r="AC179" s="227"/>
      <c r="AD179" s="171">
        <v>160</v>
      </c>
      <c r="AE179" s="336"/>
      <c r="AF179" s="227"/>
      <c r="AG179" s="171">
        <v>160</v>
      </c>
      <c r="AH179" s="336"/>
      <c r="AI179" s="227"/>
      <c r="AJ179" s="171">
        <v>160</v>
      </c>
      <c r="AK179" s="336"/>
      <c r="AL179" s="227"/>
      <c r="AM179" s="171">
        <v>160</v>
      </c>
      <c r="AN179" s="336"/>
      <c r="AO179" s="227"/>
      <c r="AP179" s="171">
        <v>160</v>
      </c>
      <c r="AQ179" s="336"/>
      <c r="AR179" s="227"/>
      <c r="AS179" s="171">
        <v>160</v>
      </c>
      <c r="AT179" s="336"/>
      <c r="AU179" s="227"/>
      <c r="AV179" s="171">
        <v>160</v>
      </c>
      <c r="AW179" s="336"/>
      <c r="AX179" s="227"/>
      <c r="AY179" s="171">
        <v>160</v>
      </c>
      <c r="AZ179" s="336"/>
      <c r="BA179" s="227"/>
      <c r="BB179" s="171">
        <v>160</v>
      </c>
      <c r="BC179" s="336"/>
      <c r="BD179" s="227"/>
      <c r="BE179" s="171">
        <v>160</v>
      </c>
      <c r="BF179" s="336"/>
      <c r="BG179" s="227"/>
      <c r="BH179" s="171">
        <v>160</v>
      </c>
      <c r="BI179" s="336"/>
      <c r="BJ179" s="227"/>
      <c r="BK179" s="374">
        <f t="shared" si="134"/>
        <v>0</v>
      </c>
      <c r="BL179" s="285">
        <f t="shared" ref="BL179:BL186" si="221">FLOOR(BK179*$I179,1)</f>
        <v>0</v>
      </c>
      <c r="BM179" s="284">
        <f t="shared" si="135"/>
        <v>0</v>
      </c>
      <c r="BN179" s="285">
        <f t="shared" si="136"/>
        <v>0</v>
      </c>
      <c r="BO179" s="1"/>
      <c r="BP179" s="1"/>
      <c r="BQ179" s="167">
        <v>160</v>
      </c>
      <c r="BR179" s="335"/>
      <c r="BS179" s="180"/>
      <c r="BT179" s="167">
        <v>160</v>
      </c>
      <c r="BU179" s="335"/>
      <c r="BV179" s="180"/>
      <c r="BW179" s="167">
        <v>160</v>
      </c>
      <c r="BX179" s="335"/>
      <c r="BY179" s="180"/>
      <c r="BZ179" s="167">
        <v>160</v>
      </c>
      <c r="CA179" s="335"/>
      <c r="CB179" s="180"/>
      <c r="CC179" s="167">
        <v>160</v>
      </c>
      <c r="CD179" s="335"/>
      <c r="CE179" s="180"/>
      <c r="CF179" s="167">
        <v>160</v>
      </c>
      <c r="CG179" s="335"/>
      <c r="CH179" s="180"/>
      <c r="CI179" s="167">
        <v>160</v>
      </c>
      <c r="CJ179" s="335"/>
      <c r="CK179" s="180"/>
      <c r="CL179" s="167">
        <v>160</v>
      </c>
      <c r="CM179" s="335"/>
      <c r="CN179" s="180"/>
      <c r="CO179" s="282">
        <f t="shared" ref="CO179:CO186" si="222">IF($X179="Ne",0,IF(IF(BR179="",0,((30/(BQ179*$F179)*(BQ179*$F179-BR179))/30))+IF(BU179="",0,((30/(BT179*$F179)*(BT179*$F179-BU179))/30))+IF(BX179="",0,((30/(BW179*$F179)*(BW179*$F179-BX179))/30))+IF(CA179="",0,((30/(BZ179*$F179)*(BZ179*$F179-CA179))/30))+IF(CD179="",0,((30/(CC179*$F179)*(CC179*$F179-CD179))/30))+IF(CG179="",0,((30/(CF179*$F179)*(CF179*$F179-CG179))/30))+IF(CJ179="",0,((30/(CI179*$F179)*(CI179*$F179-CJ179))/30))+IF(CM179="",0,((30/(CL179*$F179)*(CL179*$F179-CM179))/30))&gt;($E179-1-BK179),$E179-1-BK179,IF(BR179="",0,((30/(BQ179*$F179)*(BQ179*$F179-BR179))/30))+IF(BU179="",0,((30/(BT179*$F179)*(BT179*$F179-BU179))/30))+IF(BX179="",0,((30/(BW179*$F179)*(BW179*$F179-BX179))/30))+IF(CA179="",0,((30/(BZ179*$F179)*(BZ179*$F179-CA179))/30))+IF(CD179="",0,((30/(CC179*$F179)*(CC179*$F179-CD179))/30))+IF(CG179="",0,((30/(CF179*$F179)*(CF179*$F179-CG179))/30))+IF(CJ179="",0,((30/(CI179*$F179)*(CI179*$F179-CJ179))/30))+IF(CM179="",0,((30/(CL179*$F179)*(CL179*$F179-CM179))/30))))</f>
        <v>0</v>
      </c>
      <c r="CP179" s="283">
        <f t="shared" ref="CP179:CP186" si="223">FLOOR(CO179*$I179,1)</f>
        <v>0</v>
      </c>
      <c r="CQ179" s="284">
        <f t="shared" si="137"/>
        <v>0</v>
      </c>
      <c r="CR179" s="285">
        <f t="shared" si="138"/>
        <v>0</v>
      </c>
      <c r="CS179" s="1"/>
      <c r="CT179" s="1"/>
      <c r="CU179" s="167">
        <v>160</v>
      </c>
      <c r="CV179" s="335"/>
      <c r="CW179" s="180"/>
      <c r="CX179" s="167">
        <v>160</v>
      </c>
      <c r="CY179" s="335"/>
      <c r="CZ179" s="180"/>
      <c r="DA179" s="167">
        <v>160</v>
      </c>
      <c r="DB179" s="335"/>
      <c r="DC179" s="180"/>
      <c r="DD179" s="167">
        <v>160</v>
      </c>
      <c r="DE179" s="335"/>
      <c r="DF179" s="180"/>
      <c r="DG179" s="167">
        <v>160</v>
      </c>
      <c r="DH179" s="335"/>
      <c r="DI179" s="180"/>
      <c r="DJ179" s="167">
        <v>160</v>
      </c>
      <c r="DK179" s="335"/>
      <c r="DL179" s="180"/>
      <c r="DM179" s="167">
        <v>160</v>
      </c>
      <c r="DN179" s="335"/>
      <c r="DO179" s="180"/>
      <c r="DP179" s="167">
        <v>160</v>
      </c>
      <c r="DQ179" s="335"/>
      <c r="DR179" s="180"/>
      <c r="DS179" s="282">
        <f t="shared" ref="DS179:DS186" si="224">IF($X179="Ne",0,IF(IF(CV179="",0,((30/(CU179*$F179)*(CU179*$F179-CV179))/30))+IF(CY179="",0,((30/(CX179*$F179)*(CX179*$F179-CY179))/30))+IF(DB179="",0,((30/(DA179*$F179)*(DA179*$F179-DB179))/30))+IF(DE179="",0,((30/(DD179*$F179)*(DD179*$F179-DE179))/30))+IF(DH179="",0,((30/(DG179*$F179)*(DG179*$F179-DH179))/30))+IF(DK179="",0,((30/(DJ179*$F179)*(DJ179*$F179-DK179))/30))+IF(DN179="",0,((30/(DM179*$F179)*(DM179*$F179-DN179))/30))+IF(DQ179="",0,((30/(DP179*$F179)*(DP179*$F179-DQ179))/30))&gt;($E179-1-BK179-CO179),$E179-1-BK179-CO179,IF(CV179="",0,((30/(CU179*$F179)*(CU179*$F179-CV179))/30))+IF(CY179="",0,((30/(CX179*$F179)*(CX179*$F179-CY179))/30))+IF(DB179="",0,((30/(DA179*$F179)*(DA179*$F179-DB179))/30))+IF(DE179="",0,((30/(DD179*$F179)*(DD179*$F179-DE179))/30))+IF(DH179="",0,((30/(DG179*$F179)*(DG179*$F179-DH179))/30))+IF(DK179="",0,((30/(DJ179*$F179)*(DJ179*$F179-DK179))/30))+IF(DN179="",0,((30/(DM179*$F179)*(DM179*$F179-DN179))/30))+IF(DQ179="",0,((30/(DP179*$F179)*(DP179*$F179-DQ179))/30))))</f>
        <v>0</v>
      </c>
      <c r="DT179" s="283">
        <f t="shared" ref="DT179:DT186" si="225">FLOOR(DS179*$I179,1)</f>
        <v>0</v>
      </c>
      <c r="DU179" s="284">
        <f t="shared" si="139"/>
        <v>0</v>
      </c>
      <c r="DV179" s="285">
        <f t="shared" si="140"/>
        <v>0</v>
      </c>
      <c r="DW179" s="1"/>
      <c r="DX179" s="1"/>
      <c r="DY179" s="167">
        <v>160</v>
      </c>
      <c r="DZ179" s="335"/>
      <c r="EA179" s="180"/>
      <c r="EB179" s="167">
        <v>160</v>
      </c>
      <c r="EC179" s="335"/>
      <c r="ED179" s="180"/>
      <c r="EE179" s="167">
        <v>160</v>
      </c>
      <c r="EF179" s="335"/>
      <c r="EG179" s="180"/>
      <c r="EH179" s="167">
        <v>160</v>
      </c>
      <c r="EI179" s="335"/>
      <c r="EJ179" s="180"/>
      <c r="EK179" s="167">
        <v>160</v>
      </c>
      <c r="EL179" s="335"/>
      <c r="EM179" s="180"/>
      <c r="EN179" s="167">
        <v>160</v>
      </c>
      <c r="EO179" s="335"/>
      <c r="EP179" s="180"/>
      <c r="EQ179" s="167">
        <v>160</v>
      </c>
      <c r="ER179" s="335"/>
      <c r="ES179" s="180"/>
      <c r="ET179" s="167">
        <v>160</v>
      </c>
      <c r="EU179" s="335"/>
      <c r="EV179" s="180"/>
      <c r="EW179" s="282">
        <f t="shared" ref="EW179:EW186" si="226">IF($X179="Ne",0,IF(IF(DZ179="",0,((30/(DY179*$F179)*(DY179*$F179-DZ179))/30))+IF(EC179="",0,((30/(EB179*$F179)*(EB179*$F179-EC179))/30))+IF(EF179="",0,((30/(EE179*$F179)*(EE179*$F179-EF179))/30))+IF(EI179="",0,((30/(EH179*$F179)*(EH179*$F179-EI179))/30))+IF(EL179="",0,((30/(EK179*$F179)*(EK179*$F179-EL179))/30))+IF(EO179="",0,((30/(EN179*$F179)*(EN179*$F179-EO179))/30))+IF(ER179="",0,((30/(EQ179*$F179)*(EQ179*$F179-ER179))/30))+IF(EU179="",0,((30/(ET179*$F179)*(ET179*$F179-EU179))/30))&gt;($E179-1-BK179-CO179-DS179),$E179-1-BK179-CO179-DS179,IF(DZ179="",0,((30/(DY179*$F179)*(DY179*$F179-DZ179))/30))+IF(EC179="",0,((30/(EB179*$F179)*(EB179*$F179-EC179))/30))+IF(EF179="",0,((30/(EE179*$F179)*(EE179*$F179-EF179))/30))+IF(EI179="",0,((30/(EH179*$F179)*(EH179*$F179-EI179))/30))+IF(EL179="",0,((30/(EK179*$F179)*(EK179*$F179-EL179))/30))+IF(EO179="",0,((30/(EN179*$F179)*(EN179*$F179-EO179))/30))+IF(ER179="",0,((30/(EQ179*$F179)*(EQ179*$F179-ER179))/30))+IF(EU179="",0,((30/(ET179*$F179)*(ET179*$F179-EU179))/30))))</f>
        <v>0</v>
      </c>
      <c r="EX179" s="283">
        <f t="shared" ref="EX179:EX186" si="227">FLOOR(EW179*$I179,1)</f>
        <v>0</v>
      </c>
      <c r="EY179" s="284">
        <f t="shared" si="141"/>
        <v>0</v>
      </c>
      <c r="EZ179" s="285">
        <f t="shared" si="142"/>
        <v>0</v>
      </c>
      <c r="FA179" s="1"/>
      <c r="FB179" s="1"/>
      <c r="FC179" s="167">
        <v>160</v>
      </c>
      <c r="FD179" s="335"/>
      <c r="FE179" s="180"/>
      <c r="FF179" s="167">
        <v>160</v>
      </c>
      <c r="FG179" s="335"/>
      <c r="FH179" s="180"/>
      <c r="FI179" s="167">
        <v>160</v>
      </c>
      <c r="FJ179" s="335"/>
      <c r="FK179" s="180"/>
      <c r="FL179" s="167">
        <v>160</v>
      </c>
      <c r="FM179" s="335"/>
      <c r="FN179" s="180"/>
      <c r="FO179" s="167">
        <v>160</v>
      </c>
      <c r="FP179" s="335"/>
      <c r="FQ179" s="180"/>
      <c r="FR179" s="167">
        <v>160</v>
      </c>
      <c r="FS179" s="335"/>
      <c r="FT179" s="180"/>
      <c r="FU179" s="167">
        <v>160</v>
      </c>
      <c r="FV179" s="335"/>
      <c r="FW179" s="180"/>
      <c r="FX179" s="167">
        <v>160</v>
      </c>
      <c r="FY179" s="335"/>
      <c r="FZ179" s="180"/>
      <c r="GA179" s="282">
        <f t="shared" ref="GA179:GA186" si="228">IF($X179="Ne",0,IF(IF(FD179="",0,((30/(FC179*$F179)*(FC179*$F179-FD179))/30))+IF(FG179="",0,((30/(FF179*$F179)*(FF179*$F179-FG179))/30))+IF(FJ179="",0,((30/(FI179*$F179)*(FI179*$F179-FJ179))/30))+IF(FM179="",0,((30/(FL179*$F179)*(FL179*$F179-FM179))/30))+IF(FP179="",0,((30/(FO179*$F179)*(FO179*$F179-FP179))/30))+IF(FS179="",0,((30/(FR179*$F179)*(FR179*$F179-FS179))/30))+IF(FV179="",0,((30/(FU179*$F179)*(FU179*$F179-FV179))/30))+IF(FY179="",0,((30/(FX179*$F179)*(FX179*$F179-FY179))/30))&gt;($E179-1-BK179-CO179-DS179-EW179),$E179-1-BK179-CO179-DS179-EW179,IF(FD179="",0,((30/(FC179*$F179)*(FC179*$F179-FD179))/30))+IF(FG179="",0,((30/(FF179*$F179)*(FF179*$F179-FG179))/30))+IF(FJ179="",0,((30/(FI179*$F179)*(FI179*$F179-FJ179))/30))+IF(FM179="",0,((30/(FL179*$F179)*(FL179*$F179-FM179))/30))+IF(FP179="",0,((30/(FO179*$F179)*(FO179*$F179-FP179))/30))+IF(FS179="",0,((30/(FR179*$F179)*(FR179*$F179-FS179))/30))+IF(FV179="",0,((30/(FU179*$F179)*(FU179*$F179-FV179))/30))+IF(FY179="",0,((30/(FX179*$F179)*(FX179*$F179-FY179))/30))))</f>
        <v>0</v>
      </c>
      <c r="GB179" s="283">
        <f t="shared" ref="GB179:GB186" si="229">FLOOR(GA179*$I179,1)</f>
        <v>0</v>
      </c>
      <c r="GC179" s="284">
        <f t="shared" si="143"/>
        <v>0</v>
      </c>
      <c r="GD179" s="285">
        <f t="shared" si="144"/>
        <v>0</v>
      </c>
      <c r="GE179" s="1"/>
      <c r="GF179" s="1"/>
      <c r="GG179" s="167">
        <v>160</v>
      </c>
      <c r="GH179" s="335"/>
      <c r="GI179" s="180"/>
      <c r="GJ179" s="167">
        <v>160</v>
      </c>
      <c r="GK179" s="335"/>
      <c r="GL179" s="180"/>
      <c r="GM179" s="167">
        <v>160</v>
      </c>
      <c r="GN179" s="335"/>
      <c r="GO179" s="180"/>
      <c r="GP179" s="167">
        <v>160</v>
      </c>
      <c r="GQ179" s="335"/>
      <c r="GR179" s="180"/>
      <c r="GS179" s="167">
        <v>160</v>
      </c>
      <c r="GT179" s="335"/>
      <c r="GU179" s="180"/>
      <c r="GV179" s="167">
        <v>160</v>
      </c>
      <c r="GW179" s="335"/>
      <c r="GX179" s="180"/>
      <c r="GY179" s="167">
        <v>160</v>
      </c>
      <c r="GZ179" s="335"/>
      <c r="HA179" s="180"/>
      <c r="HB179" s="167">
        <v>160</v>
      </c>
      <c r="HC179" s="335"/>
      <c r="HD179" s="180"/>
      <c r="HE179" s="282">
        <f t="shared" ref="HE179:HE186" si="230">IF($X179="Ne",0,IF(IF(GH179="",0,((30/(GG179*$F179)*(GG179*$F179-GH179))/30))+IF(GK179="",0,((30/(GJ179*$F179)*(GJ179*$F179-GK179))/30))+IF(GN179="",0,((30/(GM179*$F179)*(GM179*$F179-GN179))/30))+IF(GQ179="",0,((30/(GP179*$F179)*(GP179*$F179-GQ179))/30))+IF(GT179="",0,((30/(GS179*$F179)*(GS179*$F179-GT179))/30))+IF(GW179="",0,((30/(GV179*$F179)*(GV179*$F179-GW179))/30))+IF(GZ179="",0,((30/(GY179*$F179)*(GY179*$F179-GZ179))/30))+IF(HC179="",0,((30/(HB179*$F179)*(HB179*$F179-HC179))/30))&gt;($E179-1-BK179-CO179-DS179-EW179-GA179),$E179-1-BK179-CO179-DS179-EW179-GA179,IF(GH179="",0,((30/(GG179*$F179)*(GG179*$F179-GH179))/30))+IF(GK179="",0,((30/(GJ179*$F179)*(GJ179*$F179-GK179))/30))+IF(GN179="",0,((30/(GM179*$F179)*(GM179*$F179-GN179))/30))+IF(GQ179="",0,((30/(GP179*$F179)*(GP179*$F179-GQ179))/30))+IF(GT179="",0,((30/(GS179*$F179)*(GS179*$F179-GT179))/30))+IF(GW179="",0,((30/(GV179*$F179)*(GV179*$F179-GW179))/30))+IF(GZ179="",0,((30/(GY179*$F179)*(GY179*$F179-GZ179))/30))+IF(HC179="",0,((30/(HB179*$F179)*(HB179*$F179-HC179))/30))))</f>
        <v>0</v>
      </c>
      <c r="HF179" s="283">
        <f t="shared" ref="HF179:HF186" si="231">FLOOR(HE179*$I179,1)</f>
        <v>0</v>
      </c>
      <c r="HG179" s="284">
        <f t="shared" si="145"/>
        <v>0</v>
      </c>
      <c r="HH179" s="285">
        <f t="shared" si="146"/>
        <v>0</v>
      </c>
      <c r="HI179" s="1"/>
      <c r="HJ179" s="1"/>
      <c r="HK179" s="167">
        <v>160</v>
      </c>
      <c r="HL179" s="335"/>
      <c r="HM179" s="180"/>
      <c r="HN179" s="167">
        <v>160</v>
      </c>
      <c r="HO179" s="335"/>
      <c r="HP179" s="180"/>
      <c r="HQ179" s="167">
        <v>160</v>
      </c>
      <c r="HR179" s="335"/>
      <c r="HS179" s="180"/>
      <c r="HT179" s="167">
        <v>160</v>
      </c>
      <c r="HU179" s="335"/>
      <c r="HV179" s="180"/>
      <c r="HW179" s="167">
        <v>160</v>
      </c>
      <c r="HX179" s="335"/>
      <c r="HY179" s="180"/>
      <c r="HZ179" s="167">
        <v>160</v>
      </c>
      <c r="IA179" s="335"/>
      <c r="IB179" s="180"/>
      <c r="IC179" s="167">
        <v>160</v>
      </c>
      <c r="ID179" s="335"/>
      <c r="IE179" s="180"/>
      <c r="IF179" s="167">
        <v>160</v>
      </c>
      <c r="IG179" s="335"/>
      <c r="IH179" s="180"/>
      <c r="II179" s="282">
        <f t="shared" ref="II179:II186" si="232">IF($X179="Ne",0,IF(IF(HL179="",0,((30/(HK179*$F179)*(HK179*$F179-HL179))/30))+IF(HO179="",0,((30/(HN179*$F179)*(HN179*$F179-HO179))/30))+IF(HR179="",0,((30/(HQ179*$F179)*(HQ179*$F179-HR179))/30))+IF(HU179="",0,((30/(HT179*$F179)*(HT179*$F179-HU179))/30))+IF(HX179="",0,((30/(HW179*$F179)*(HW179*$F179-HX179))/30))+IF(IA179="",0,((30/(HZ179*$F179)*(HZ179*$F179-IA179))/30))+IF(ID179="",0,((30/(IC179*$F179)*(IC179*$F179-ID179))/30))+IF(IG179="",0,((30/(IF179*$F179)*(IF179*$F179-IG179))/30))&gt;($E179-1-BK179-CO179-DS179-EW179-GA179-HE179),$E179-1-BK179-CO179-DS179-EW179-GA179-HE179,IF(HL179="",0,((30/(HK179*$F179)*(HK179*$F179-HL179))/30))+IF(HO179="",0,((30/(HN179*$F179)*(HN179*$F179-HO179))/30))+IF(HR179="",0,((30/(HQ179*$F179)*(HQ179*$F179-HR179))/30))+IF(HU179="",0,((30/(HT179*$F179)*(HT179*$F179-HU179))/30))+IF(HX179="",0,((30/(HW179*$F179)*(HW179*$F179-HX179))/30))+IF(IA179="",0,((30/(HZ179*$F179)*(HZ179*$F179-IA179))/30))+IF(ID179="",0,((30/(IC179*$F179)*(IC179*$F179-ID179))/30))+IF(IG179="",0,((30/(IF179*$F179)*(IF179*$F179-IG179))/30))))</f>
        <v>0</v>
      </c>
      <c r="IJ179" s="283">
        <f t="shared" ref="IJ179:IJ186" si="233">FLOOR(II179*$I179,1)</f>
        <v>0</v>
      </c>
      <c r="IK179" s="284">
        <f t="shared" si="147"/>
        <v>0</v>
      </c>
      <c r="IL179" s="285">
        <f t="shared" si="148"/>
        <v>0</v>
      </c>
      <c r="IM179" s="1"/>
      <c r="IN179" s="1"/>
      <c r="IO179" s="167">
        <v>160</v>
      </c>
      <c r="IP179" s="335"/>
      <c r="IQ179" s="180"/>
      <c r="IR179" s="167">
        <v>160</v>
      </c>
      <c r="IS179" s="335"/>
      <c r="IT179" s="180"/>
      <c r="IU179" s="167">
        <v>160</v>
      </c>
      <c r="IV179" s="335"/>
      <c r="IW179" s="180"/>
      <c r="IX179" s="167">
        <v>160</v>
      </c>
      <c r="IY179" s="335"/>
      <c r="IZ179" s="180"/>
      <c r="JA179" s="167">
        <v>160</v>
      </c>
      <c r="JB179" s="335"/>
      <c r="JC179" s="180"/>
      <c r="JD179" s="167">
        <v>160</v>
      </c>
      <c r="JE179" s="335"/>
      <c r="JF179" s="180"/>
      <c r="JG179" s="167">
        <v>160</v>
      </c>
      <c r="JH179" s="335"/>
      <c r="JI179" s="180"/>
      <c r="JJ179" s="167">
        <v>160</v>
      </c>
      <c r="JK179" s="335"/>
      <c r="JL179" s="180"/>
      <c r="JM179" s="282">
        <f t="shared" ref="JM179:JM186" si="234">IF($X179="Ne",0,IF(IF(IP179="",0,((30/(IO179*$F179)*(IO179*$F179-IP179))/30))+IF(IS179="",0,((30/(IR179*$F179)*(IR179*$F179-IS179))/30))+IF(IV179="",0,((30/(IU179*$F179)*(IU179*$F179-IV179))/30))+IF(IY179="",0,((30/(IX179*$F179)*(IX179*$F179-IY179))/30))+IF(JB179="",0,((30/(JA179*$F179)*(JA179*$F179-JB179))/30))+IF(JE179="",0,((30/(JD179*$F179)*(JD179*$F179-JE179))/30))+IF(JH179="",0,((30/(JG179*$F179)*(JG179*$F179-JH179))/30))+IF(JK179="",0,((30/(JJ179*$F179)*(JJ179*$F179-JK179))/30))&gt;($E179-1-BK179-CO179-DS179-EW179-GA179-HE179-II179),$E179-1-BK179-CO179-DS179-EW179-GA179-HE179-II179,IF(IP179="",0,((30/(IO179*$F179)*(IO179*$F179-IP179))/30))+IF(IS179="",0,((30/(IR179*$F179)*(IR179*$F179-IS179))/30))+IF(IV179="",0,((30/(IU179*$F179)*(IU179*$F179-IV179))/30))+IF(IY179="",0,((30/(IX179*$F179)*(IX179*$F179-IY179))/30))+IF(JB179="",0,((30/(JA179*$F179)*(JA179*$F179-JB179))/30))+IF(JE179="",0,((30/(JD179*$F179)*(JD179*$F179-JE179))/30))+IF(JH179="",0,((30/(JG179*$F179)*(JG179*$F179-JH179))/30))+IF(JK179="",0,((30/(JJ179*$F179)*(JJ179*$F179-JK179))/30))))</f>
        <v>0</v>
      </c>
      <c r="JN179" s="283">
        <f t="shared" ref="JN179:JN186" si="235">FLOOR(JM179*$I179,1)</f>
        <v>0</v>
      </c>
      <c r="JO179" s="284">
        <f t="shared" si="149"/>
        <v>0</v>
      </c>
      <c r="JP179" s="285">
        <f t="shared" si="150"/>
        <v>0</v>
      </c>
      <c r="JQ179" s="1"/>
      <c r="JR179" s="1"/>
      <c r="JS179" s="167">
        <v>160</v>
      </c>
      <c r="JT179" s="335"/>
      <c r="JU179" s="180"/>
      <c r="JV179" s="167">
        <v>160</v>
      </c>
      <c r="JW179" s="335"/>
      <c r="JX179" s="180"/>
      <c r="JY179" s="167">
        <v>160</v>
      </c>
      <c r="JZ179" s="335"/>
      <c r="KA179" s="180"/>
      <c r="KB179" s="167">
        <v>160</v>
      </c>
      <c r="KC179" s="335"/>
      <c r="KD179" s="180"/>
      <c r="KE179" s="167">
        <v>160</v>
      </c>
      <c r="KF179" s="335"/>
      <c r="KG179" s="180"/>
      <c r="KH179" s="167">
        <v>160</v>
      </c>
      <c r="KI179" s="335"/>
      <c r="KJ179" s="180"/>
      <c r="KK179" s="167">
        <v>160</v>
      </c>
      <c r="KL179" s="335"/>
      <c r="KM179" s="180"/>
      <c r="KN179" s="167">
        <v>160</v>
      </c>
      <c r="KO179" s="335"/>
      <c r="KP179" s="180"/>
      <c r="KQ179" s="282">
        <f t="shared" ref="KQ179:KQ186" si="236">IF($X179="Ne",0,IF(IF(JT179="",0,((30/(JS179*$F179)*(JS179*$F179-JT179))/30))+IF(JW179="",0,((30/(JV179*$F179)*(JV179*$F179-JW179))/30))+IF(JZ179="",0,((30/(JY179*$F179)*(JY179*$F179-JZ179))/30))+IF(KC179="",0,((30/(KB179*$F179)*(KB179*$F179-KC179))/30))+IF(KF179="",0,((30/(KE179*$F179)*(KE179*$F179-KF179))/30))+IF(KI179="",0,((30/(KH179*$F179)*(KH179*$F179-KI179))/30))+IF(KL179="",0,((30/(KK179*$F179)*(KK179*$F179-KL179))/30))+IF(KO179="",0,((30/(KN179*$F179)*(KN179*$F179-KO179))/30))&gt;($E179-1-BK179-CO179-DS179-EW179-GA179-HE179-II179-JM179),$E179-1-BK179-CO179-DS179-EW179-GA179-HE179-II179-JM179,IF(JT179="",0,((30/(JS179*$F179)*(JS179*$F179-JT179))/30))+IF(JW179="",0,((30/(JV179*$F179)*(JV179*$F179-JW179))/30))+IF(JZ179="",0,((30/(JY179*$F179)*(JY179*$F179-JZ179))/30))+IF(KC179="",0,((30/(KB179*$F179)*(KB179*$F179-KC179))/30))+IF(KF179="",0,((30/(KE179*$F179)*(KE179*$F179-KF179))/30))+IF(KI179="",0,((30/(KH179*$F179)*(KH179*$F179-KI179))/30))+IF(KL179="",0,((30/(KK179*$F179)*(KK179*$F179-KL179))/30))+IF(KO179="",0,((30/(KN179*$F179)*(KN179*$F179-KO179))/30))))</f>
        <v>0</v>
      </c>
      <c r="KR179" s="283">
        <f t="shared" ref="KR179:KR186" si="237">FLOOR(KQ179*$I179,1)</f>
        <v>0</v>
      </c>
      <c r="KS179" s="284">
        <f t="shared" si="151"/>
        <v>0</v>
      </c>
      <c r="KT179" s="285">
        <f t="shared" si="152"/>
        <v>0</v>
      </c>
      <c r="KU179" s="1"/>
      <c r="KV179" s="1"/>
      <c r="KW179" s="287" t="s">
        <v>300</v>
      </c>
      <c r="KX179" s="365">
        <v>160</v>
      </c>
      <c r="KY179" s="335"/>
      <c r="KZ179" s="180"/>
      <c r="LA179" s="282">
        <f t="shared" ref="LA179:LA186" si="238">IF($KW179="Ne",0,IF(KY179="",0,((30/(KX179*F179)*(KX179*F179-KY179))/30)))</f>
        <v>0</v>
      </c>
      <c r="LB179" s="285">
        <f t="shared" ref="LB179:LB186" si="239">FLOOR(LA179*I179,1)</f>
        <v>0</v>
      </c>
      <c r="LC179" s="284">
        <f t="shared" ref="LC179:LC186" si="240">IF(OR($L179=0,$L179=""),0,IF(KW179="Ano",IF(KZ179="Ano",LA179,0),0))</f>
        <v>0</v>
      </c>
      <c r="LD179" s="285">
        <f t="shared" ref="LD179:LD186" si="241">FLOOR(LC179*M179,1)</f>
        <v>0</v>
      </c>
      <c r="LE179" s="297"/>
      <c r="LF179" s="1"/>
      <c r="LG179" s="1"/>
      <c r="LH179" s="278">
        <f t="shared" ref="LH179:LH186" si="242">BK179+CO179+DS179+EW179+GA179+HE179+II179+JM179+KQ179+LA179</f>
        <v>0</v>
      </c>
      <c r="LI179" s="279">
        <f t="shared" ref="LI179:LI186" si="243">BL179+CP179+DT179+EX179+GB179+HF179+IJ179+JN179+KR179+LB179</f>
        <v>0</v>
      </c>
      <c r="LJ179" s="284">
        <f t="shared" ref="LJ179:LJ186" si="244">E179-LH179</f>
        <v>0</v>
      </c>
      <c r="LK179" s="285">
        <f t="shared" ref="LK179:LK186" si="245">J179-LI179</f>
        <v>0</v>
      </c>
      <c r="LL179" s="280">
        <f t="shared" ref="LL179:LL186" si="246">BM179+CQ179+DU179+EY179+GC179+HG179+IK179+JO179+KS179+LC179</f>
        <v>0</v>
      </c>
      <c r="LM179" s="281">
        <f t="shared" ref="LM179:LM186" si="247">BN179+CR179+DV179+EZ179+GD179+HH179+IL179+JP179+KT179+LD179</f>
        <v>0</v>
      </c>
      <c r="LN179" s="284">
        <f t="shared" ref="LN179:LN186" si="248">L179-LL179</f>
        <v>0</v>
      </c>
      <c r="LO179" s="283">
        <f t="shared" ref="LO179:LO186" si="249">N179-LM179</f>
        <v>0</v>
      </c>
      <c r="LP179" s="420">
        <f t="shared" ref="LP179:LP186" si="250">IF(Q179=1,IF(E179=LH179,1,0),0)</f>
        <v>0</v>
      </c>
      <c r="LQ179" s="382">
        <f t="shared" ref="LQ179:LQ186" si="251">IF(Q179=1,Q179-LP179,0)</f>
        <v>0</v>
      </c>
      <c r="LR179" s="423" t="s">
        <v>343</v>
      </c>
      <c r="LS179" s="387" t="s">
        <v>343</v>
      </c>
      <c r="LT179" s="420">
        <f t="shared" ref="LT179:LT186" si="252">IF(S179=1,IF(X179="Ano",1,0),0)</f>
        <v>0</v>
      </c>
      <c r="LU179" s="382">
        <f t="shared" ref="LU179:LU186" si="253">IF(S179=1,S179-LT179,0)</f>
        <v>0</v>
      </c>
      <c r="LX179" s="1"/>
    </row>
    <row r="180" spans="2:336" s="26" customFormat="1" ht="15" hidden="1" customHeight="1" x14ac:dyDescent="0.25">
      <c r="B180" s="121"/>
      <c r="C180" s="1062"/>
      <c r="D180" s="1063"/>
      <c r="E180" s="610"/>
      <c r="F180" s="611"/>
      <c r="G180" s="612"/>
      <c r="H180" s="122"/>
      <c r="I180" s="115">
        <f>INT(ROUND(F180,2)*(IF(RIGHT(G180,1)="*",data!$J$3*H180+(IF(H180&gt;0, data!$K$3,0)),(IF(G180&gt;0,data!$J$3*RIGHT(G180,5)+data!$K$3,0)))))</f>
        <v>0</v>
      </c>
      <c r="J180" s="115">
        <f t="shared" si="132"/>
        <v>0</v>
      </c>
      <c r="K180" s="554"/>
      <c r="L180" s="553"/>
      <c r="M180" s="115">
        <f>INT(ROUND(F180,2)*(IF(J180&gt;0,(IF(K180="ano",data!$J$6,0)),0)))</f>
        <v>0</v>
      </c>
      <c r="N180" s="117">
        <f t="shared" ref="N180:N205" si="254">IF(L180&gt;E180,M180*E180,M180*L180)</f>
        <v>0</v>
      </c>
      <c r="O180" s="126">
        <f t="shared" ref="O180:O205" si="255">J180+N180</f>
        <v>0</v>
      </c>
      <c r="Q180" s="119" t="str">
        <f t="shared" si="219"/>
        <v/>
      </c>
      <c r="R180" s="120" t="s">
        <v>343</v>
      </c>
      <c r="S180" s="391" t="str">
        <f t="shared" si="220"/>
        <v/>
      </c>
      <c r="T180" s="26">
        <f t="shared" ref="T180:T205" si="256">IF(O180&gt;0,IF(ISTEXT(C180)=TRUE,0,1),0)</f>
        <v>0</v>
      </c>
      <c r="U180" s="26">
        <f t="shared" si="133"/>
        <v>0</v>
      </c>
      <c r="V180" s="26">
        <f>IF(OR(G180=data!$I$18,G180=data!$I$19,G180=data!$I$20,G180=data!$I$21,G180=data!$I$22,G180=data!$I$23,G180=data!$I$24,G180=data!$I$25,G180=data!$I$26,G180=data!$I$27,G180=data!$I$28,G180=data!$I$29,G180=data!$I$30,G180=data!$I$31,G180=data!$I$32,G180=data!$I$33,G180=data!$I$34,G180=data!$I$35,G180=data!$I$36,G180=data!$I$37,G180=data!$I$38,G180=data!$I$39,G180=data!$I$40,G180=data!$I$41,G180=data!$I$42,G180=data!$I$43,G180=data!$I$44),1,0)</f>
        <v>0</v>
      </c>
      <c r="X180" s="176" t="s">
        <v>300</v>
      </c>
      <c r="Y180" s="10"/>
      <c r="Z180" s="10"/>
      <c r="AA180" s="578">
        <v>160</v>
      </c>
      <c r="AB180" s="579"/>
      <c r="AC180" s="580"/>
      <c r="AD180" s="578">
        <v>160</v>
      </c>
      <c r="AE180" s="579"/>
      <c r="AF180" s="580"/>
      <c r="AG180" s="578">
        <v>160</v>
      </c>
      <c r="AH180" s="579"/>
      <c r="AI180" s="580"/>
      <c r="AJ180" s="578">
        <v>160</v>
      </c>
      <c r="AK180" s="579"/>
      <c r="AL180" s="580"/>
      <c r="AM180" s="578">
        <v>160</v>
      </c>
      <c r="AN180" s="579"/>
      <c r="AO180" s="580"/>
      <c r="AP180" s="578">
        <v>160</v>
      </c>
      <c r="AQ180" s="579"/>
      <c r="AR180" s="580"/>
      <c r="AS180" s="578">
        <v>160</v>
      </c>
      <c r="AT180" s="579"/>
      <c r="AU180" s="580"/>
      <c r="AV180" s="578">
        <v>160</v>
      </c>
      <c r="AW180" s="579"/>
      <c r="AX180" s="580"/>
      <c r="AY180" s="578">
        <v>160</v>
      </c>
      <c r="AZ180" s="579"/>
      <c r="BA180" s="580"/>
      <c r="BB180" s="578">
        <v>160</v>
      </c>
      <c r="BC180" s="579"/>
      <c r="BD180" s="580"/>
      <c r="BE180" s="578">
        <v>160</v>
      </c>
      <c r="BF180" s="579"/>
      <c r="BG180" s="580"/>
      <c r="BH180" s="578">
        <v>160</v>
      </c>
      <c r="BI180" s="579"/>
      <c r="BJ180" s="580"/>
      <c r="BK180" s="374">
        <f t="shared" si="134"/>
        <v>0</v>
      </c>
      <c r="BL180" s="285">
        <f t="shared" si="221"/>
        <v>0</v>
      </c>
      <c r="BM180" s="284">
        <f t="shared" si="135"/>
        <v>0</v>
      </c>
      <c r="BN180" s="285">
        <f t="shared" si="136"/>
        <v>0</v>
      </c>
      <c r="BO180" s="1"/>
      <c r="BP180" s="1"/>
      <c r="BQ180" s="177">
        <v>160</v>
      </c>
      <c r="BR180" s="591"/>
      <c r="BS180" s="178"/>
      <c r="BT180" s="177">
        <v>160</v>
      </c>
      <c r="BU180" s="591"/>
      <c r="BV180" s="178"/>
      <c r="BW180" s="177">
        <v>160</v>
      </c>
      <c r="BX180" s="591"/>
      <c r="BY180" s="178"/>
      <c r="BZ180" s="177">
        <v>160</v>
      </c>
      <c r="CA180" s="591"/>
      <c r="CB180" s="178"/>
      <c r="CC180" s="177">
        <v>160</v>
      </c>
      <c r="CD180" s="591"/>
      <c r="CE180" s="178"/>
      <c r="CF180" s="177">
        <v>160</v>
      </c>
      <c r="CG180" s="591"/>
      <c r="CH180" s="178"/>
      <c r="CI180" s="177">
        <v>160</v>
      </c>
      <c r="CJ180" s="591"/>
      <c r="CK180" s="178"/>
      <c r="CL180" s="177">
        <v>160</v>
      </c>
      <c r="CM180" s="591"/>
      <c r="CN180" s="178"/>
      <c r="CO180" s="282">
        <f t="shared" si="222"/>
        <v>0</v>
      </c>
      <c r="CP180" s="283">
        <f t="shared" si="223"/>
        <v>0</v>
      </c>
      <c r="CQ180" s="284">
        <f t="shared" si="137"/>
        <v>0</v>
      </c>
      <c r="CR180" s="285">
        <f t="shared" si="138"/>
        <v>0</v>
      </c>
      <c r="CS180" s="1"/>
      <c r="CT180" s="1"/>
      <c r="CU180" s="177">
        <v>160</v>
      </c>
      <c r="CV180" s="591"/>
      <c r="CW180" s="178"/>
      <c r="CX180" s="177">
        <v>160</v>
      </c>
      <c r="CY180" s="591"/>
      <c r="CZ180" s="178"/>
      <c r="DA180" s="177">
        <v>160</v>
      </c>
      <c r="DB180" s="591"/>
      <c r="DC180" s="178"/>
      <c r="DD180" s="177">
        <v>160</v>
      </c>
      <c r="DE180" s="591"/>
      <c r="DF180" s="178"/>
      <c r="DG180" s="177">
        <v>160</v>
      </c>
      <c r="DH180" s="591"/>
      <c r="DI180" s="178"/>
      <c r="DJ180" s="177">
        <v>160</v>
      </c>
      <c r="DK180" s="591"/>
      <c r="DL180" s="178"/>
      <c r="DM180" s="177">
        <v>160</v>
      </c>
      <c r="DN180" s="591"/>
      <c r="DO180" s="178"/>
      <c r="DP180" s="177">
        <v>160</v>
      </c>
      <c r="DQ180" s="591"/>
      <c r="DR180" s="178"/>
      <c r="DS180" s="282">
        <f t="shared" si="224"/>
        <v>0</v>
      </c>
      <c r="DT180" s="283">
        <f t="shared" si="225"/>
        <v>0</v>
      </c>
      <c r="DU180" s="284">
        <f t="shared" si="139"/>
        <v>0</v>
      </c>
      <c r="DV180" s="285">
        <f t="shared" si="140"/>
        <v>0</v>
      </c>
      <c r="DW180" s="1"/>
      <c r="DX180" s="1"/>
      <c r="DY180" s="177">
        <v>160</v>
      </c>
      <c r="DZ180" s="591"/>
      <c r="EA180" s="178"/>
      <c r="EB180" s="177">
        <v>160</v>
      </c>
      <c r="EC180" s="591"/>
      <c r="ED180" s="178"/>
      <c r="EE180" s="177">
        <v>160</v>
      </c>
      <c r="EF180" s="591"/>
      <c r="EG180" s="178"/>
      <c r="EH180" s="177">
        <v>160</v>
      </c>
      <c r="EI180" s="591"/>
      <c r="EJ180" s="178"/>
      <c r="EK180" s="177">
        <v>160</v>
      </c>
      <c r="EL180" s="591"/>
      <c r="EM180" s="178"/>
      <c r="EN180" s="177">
        <v>160</v>
      </c>
      <c r="EO180" s="591"/>
      <c r="EP180" s="178"/>
      <c r="EQ180" s="177">
        <v>160</v>
      </c>
      <c r="ER180" s="591"/>
      <c r="ES180" s="178"/>
      <c r="ET180" s="177">
        <v>160</v>
      </c>
      <c r="EU180" s="591"/>
      <c r="EV180" s="178"/>
      <c r="EW180" s="282">
        <f t="shared" si="226"/>
        <v>0</v>
      </c>
      <c r="EX180" s="283">
        <f t="shared" si="227"/>
        <v>0</v>
      </c>
      <c r="EY180" s="284">
        <f t="shared" si="141"/>
        <v>0</v>
      </c>
      <c r="EZ180" s="285">
        <f t="shared" si="142"/>
        <v>0</v>
      </c>
      <c r="FA180" s="1"/>
      <c r="FB180" s="1"/>
      <c r="FC180" s="177">
        <v>160</v>
      </c>
      <c r="FD180" s="591"/>
      <c r="FE180" s="178"/>
      <c r="FF180" s="177">
        <v>160</v>
      </c>
      <c r="FG180" s="591"/>
      <c r="FH180" s="178"/>
      <c r="FI180" s="177">
        <v>160</v>
      </c>
      <c r="FJ180" s="591"/>
      <c r="FK180" s="178"/>
      <c r="FL180" s="177">
        <v>160</v>
      </c>
      <c r="FM180" s="591"/>
      <c r="FN180" s="178"/>
      <c r="FO180" s="177">
        <v>160</v>
      </c>
      <c r="FP180" s="591"/>
      <c r="FQ180" s="178"/>
      <c r="FR180" s="177">
        <v>160</v>
      </c>
      <c r="FS180" s="591"/>
      <c r="FT180" s="178"/>
      <c r="FU180" s="177">
        <v>160</v>
      </c>
      <c r="FV180" s="591"/>
      <c r="FW180" s="178"/>
      <c r="FX180" s="177">
        <v>160</v>
      </c>
      <c r="FY180" s="591"/>
      <c r="FZ180" s="178"/>
      <c r="GA180" s="282">
        <f t="shared" si="228"/>
        <v>0</v>
      </c>
      <c r="GB180" s="283">
        <f t="shared" si="229"/>
        <v>0</v>
      </c>
      <c r="GC180" s="284">
        <f t="shared" si="143"/>
        <v>0</v>
      </c>
      <c r="GD180" s="285">
        <f t="shared" si="144"/>
        <v>0</v>
      </c>
      <c r="GE180" s="1"/>
      <c r="GF180" s="1"/>
      <c r="GG180" s="177">
        <v>160</v>
      </c>
      <c r="GH180" s="591"/>
      <c r="GI180" s="178"/>
      <c r="GJ180" s="177">
        <v>160</v>
      </c>
      <c r="GK180" s="591"/>
      <c r="GL180" s="178"/>
      <c r="GM180" s="177">
        <v>160</v>
      </c>
      <c r="GN180" s="591"/>
      <c r="GO180" s="178"/>
      <c r="GP180" s="177">
        <v>160</v>
      </c>
      <c r="GQ180" s="591"/>
      <c r="GR180" s="178"/>
      <c r="GS180" s="177">
        <v>160</v>
      </c>
      <c r="GT180" s="591"/>
      <c r="GU180" s="178"/>
      <c r="GV180" s="177">
        <v>160</v>
      </c>
      <c r="GW180" s="591"/>
      <c r="GX180" s="178"/>
      <c r="GY180" s="177">
        <v>160</v>
      </c>
      <c r="GZ180" s="591"/>
      <c r="HA180" s="178"/>
      <c r="HB180" s="177">
        <v>160</v>
      </c>
      <c r="HC180" s="591"/>
      <c r="HD180" s="178"/>
      <c r="HE180" s="282">
        <f t="shared" si="230"/>
        <v>0</v>
      </c>
      <c r="HF180" s="283">
        <f t="shared" si="231"/>
        <v>0</v>
      </c>
      <c r="HG180" s="284">
        <f t="shared" si="145"/>
        <v>0</v>
      </c>
      <c r="HH180" s="285">
        <f t="shared" si="146"/>
        <v>0</v>
      </c>
      <c r="HI180" s="1"/>
      <c r="HJ180" s="1"/>
      <c r="HK180" s="177">
        <v>160</v>
      </c>
      <c r="HL180" s="591"/>
      <c r="HM180" s="178"/>
      <c r="HN180" s="177">
        <v>160</v>
      </c>
      <c r="HO180" s="591"/>
      <c r="HP180" s="178"/>
      <c r="HQ180" s="177">
        <v>160</v>
      </c>
      <c r="HR180" s="591"/>
      <c r="HS180" s="178"/>
      <c r="HT180" s="177">
        <v>160</v>
      </c>
      <c r="HU180" s="591"/>
      <c r="HV180" s="178"/>
      <c r="HW180" s="177">
        <v>160</v>
      </c>
      <c r="HX180" s="591"/>
      <c r="HY180" s="178"/>
      <c r="HZ180" s="177">
        <v>160</v>
      </c>
      <c r="IA180" s="591"/>
      <c r="IB180" s="178"/>
      <c r="IC180" s="177">
        <v>160</v>
      </c>
      <c r="ID180" s="591"/>
      <c r="IE180" s="178"/>
      <c r="IF180" s="177">
        <v>160</v>
      </c>
      <c r="IG180" s="591"/>
      <c r="IH180" s="178"/>
      <c r="II180" s="282">
        <f t="shared" si="232"/>
        <v>0</v>
      </c>
      <c r="IJ180" s="283">
        <f t="shared" si="233"/>
        <v>0</v>
      </c>
      <c r="IK180" s="284">
        <f t="shared" si="147"/>
        <v>0</v>
      </c>
      <c r="IL180" s="285">
        <f t="shared" si="148"/>
        <v>0</v>
      </c>
      <c r="IM180" s="1"/>
      <c r="IN180" s="1"/>
      <c r="IO180" s="177">
        <v>160</v>
      </c>
      <c r="IP180" s="591"/>
      <c r="IQ180" s="178"/>
      <c r="IR180" s="177">
        <v>160</v>
      </c>
      <c r="IS180" s="591"/>
      <c r="IT180" s="178"/>
      <c r="IU180" s="177">
        <v>160</v>
      </c>
      <c r="IV180" s="591"/>
      <c r="IW180" s="178"/>
      <c r="IX180" s="177">
        <v>160</v>
      </c>
      <c r="IY180" s="591"/>
      <c r="IZ180" s="178"/>
      <c r="JA180" s="177">
        <v>160</v>
      </c>
      <c r="JB180" s="591"/>
      <c r="JC180" s="178"/>
      <c r="JD180" s="177">
        <v>160</v>
      </c>
      <c r="JE180" s="591"/>
      <c r="JF180" s="178"/>
      <c r="JG180" s="177">
        <v>160</v>
      </c>
      <c r="JH180" s="591"/>
      <c r="JI180" s="178"/>
      <c r="JJ180" s="177">
        <v>160</v>
      </c>
      <c r="JK180" s="591"/>
      <c r="JL180" s="178"/>
      <c r="JM180" s="282">
        <f t="shared" si="234"/>
        <v>0</v>
      </c>
      <c r="JN180" s="283">
        <f t="shared" si="235"/>
        <v>0</v>
      </c>
      <c r="JO180" s="284">
        <f t="shared" si="149"/>
        <v>0</v>
      </c>
      <c r="JP180" s="285">
        <f t="shared" si="150"/>
        <v>0</v>
      </c>
      <c r="JQ180" s="1"/>
      <c r="JR180" s="1"/>
      <c r="JS180" s="177">
        <v>160</v>
      </c>
      <c r="JT180" s="591"/>
      <c r="JU180" s="178"/>
      <c r="JV180" s="177">
        <v>160</v>
      </c>
      <c r="JW180" s="591"/>
      <c r="JX180" s="178"/>
      <c r="JY180" s="177">
        <v>160</v>
      </c>
      <c r="JZ180" s="591"/>
      <c r="KA180" s="178"/>
      <c r="KB180" s="177">
        <v>160</v>
      </c>
      <c r="KC180" s="591"/>
      <c r="KD180" s="178"/>
      <c r="KE180" s="177">
        <v>160</v>
      </c>
      <c r="KF180" s="591"/>
      <c r="KG180" s="178"/>
      <c r="KH180" s="177">
        <v>160</v>
      </c>
      <c r="KI180" s="591"/>
      <c r="KJ180" s="178"/>
      <c r="KK180" s="177">
        <v>160</v>
      </c>
      <c r="KL180" s="591"/>
      <c r="KM180" s="178"/>
      <c r="KN180" s="177">
        <v>160</v>
      </c>
      <c r="KO180" s="591"/>
      <c r="KP180" s="178"/>
      <c r="KQ180" s="282">
        <f t="shared" si="236"/>
        <v>0</v>
      </c>
      <c r="KR180" s="283">
        <f t="shared" si="237"/>
        <v>0</v>
      </c>
      <c r="KS180" s="284">
        <f t="shared" si="151"/>
        <v>0</v>
      </c>
      <c r="KT180" s="285">
        <f t="shared" si="152"/>
        <v>0</v>
      </c>
      <c r="KU180" s="1"/>
      <c r="KV180" s="1"/>
      <c r="KW180" s="589" t="s">
        <v>300</v>
      </c>
      <c r="KX180" s="595">
        <v>160</v>
      </c>
      <c r="KY180" s="591"/>
      <c r="KZ180" s="178"/>
      <c r="LA180" s="282">
        <f t="shared" si="238"/>
        <v>0</v>
      </c>
      <c r="LB180" s="285">
        <f t="shared" si="239"/>
        <v>0</v>
      </c>
      <c r="LC180" s="284">
        <f t="shared" si="240"/>
        <v>0</v>
      </c>
      <c r="LD180" s="285">
        <f t="shared" si="241"/>
        <v>0</v>
      </c>
      <c r="LE180" s="592"/>
      <c r="LF180" s="1"/>
      <c r="LG180" s="1"/>
      <c r="LH180" s="278">
        <f t="shared" si="242"/>
        <v>0</v>
      </c>
      <c r="LI180" s="279">
        <f t="shared" si="243"/>
        <v>0</v>
      </c>
      <c r="LJ180" s="284">
        <f t="shared" si="244"/>
        <v>0</v>
      </c>
      <c r="LK180" s="285">
        <f t="shared" si="245"/>
        <v>0</v>
      </c>
      <c r="LL180" s="280">
        <f t="shared" si="246"/>
        <v>0</v>
      </c>
      <c r="LM180" s="281">
        <f t="shared" si="247"/>
        <v>0</v>
      </c>
      <c r="LN180" s="284">
        <f t="shared" si="248"/>
        <v>0</v>
      </c>
      <c r="LO180" s="283">
        <f t="shared" si="249"/>
        <v>0</v>
      </c>
      <c r="LP180" s="420">
        <f t="shared" si="250"/>
        <v>0</v>
      </c>
      <c r="LQ180" s="382">
        <f t="shared" si="251"/>
        <v>0</v>
      </c>
      <c r="LR180" s="423" t="s">
        <v>343</v>
      </c>
      <c r="LS180" s="387" t="s">
        <v>343</v>
      </c>
      <c r="LT180" s="420">
        <f t="shared" si="252"/>
        <v>0</v>
      </c>
      <c r="LU180" s="382">
        <f t="shared" si="253"/>
        <v>0</v>
      </c>
      <c r="LX180" s="1"/>
    </row>
    <row r="181" spans="2:336" s="26" customFormat="1" ht="16.5" customHeight="1" x14ac:dyDescent="0.25">
      <c r="B181" s="121" t="s">
        <v>371</v>
      </c>
      <c r="C181" s="1064"/>
      <c r="D181" s="1065"/>
      <c r="E181" s="327"/>
      <c r="F181" s="328"/>
      <c r="G181" s="329"/>
      <c r="H181" s="125"/>
      <c r="I181" s="115">
        <f>INT(ROUND(F181,2)*(IF(RIGHT(G181,1)="*",data!$J$3*H181+(IF(H181&gt;0, data!$K$3,0)),(IF(G181&gt;0,data!$J$3*RIGHT(G181,5)+data!$K$3,0)))))</f>
        <v>0</v>
      </c>
      <c r="J181" s="115">
        <f t="shared" si="132"/>
        <v>0</v>
      </c>
      <c r="K181" s="323"/>
      <c r="L181" s="322"/>
      <c r="M181" s="115">
        <f>INT(ROUND(F181,2)*(IF(J181&gt;0,(IF(K181="ano",data!$J$6,0)),0)))</f>
        <v>0</v>
      </c>
      <c r="N181" s="117">
        <f t="shared" si="254"/>
        <v>0</v>
      </c>
      <c r="O181" s="126">
        <f t="shared" si="255"/>
        <v>0</v>
      </c>
      <c r="Q181" s="119" t="str">
        <f t="shared" si="219"/>
        <v/>
      </c>
      <c r="R181" s="120" t="s">
        <v>343</v>
      </c>
      <c r="S181" s="391" t="str">
        <f t="shared" si="220"/>
        <v/>
      </c>
      <c r="T181" s="26">
        <f t="shared" si="256"/>
        <v>0</v>
      </c>
      <c r="U181" s="26">
        <f t="shared" si="133"/>
        <v>0</v>
      </c>
      <c r="V181" s="26">
        <f>IF(OR(G181=data!$I$18,G181=data!$I$19,G181=data!$I$20,G181=data!$I$21,G181=data!$I$22,G181=data!$I$23,G181=data!$I$24,G181=data!$I$25,G181=data!$I$26,G181=data!$I$27,G181=data!$I$28,G181=data!$I$29,G181=data!$I$30,G181=data!$I$31,G181=data!$I$32,G181=data!$I$33,G181=data!$I$34,G181=data!$I$35,G181=data!$I$36,G181=data!$I$37,G181=data!$I$38,G181=data!$I$39,G181=data!$I$40,G181=data!$I$41,G181=data!$I$42,G181=data!$I$43,G181=data!$I$44),1,0)</f>
        <v>0</v>
      </c>
      <c r="X181" s="179" t="s">
        <v>300</v>
      </c>
      <c r="Y181" s="10"/>
      <c r="Z181" s="10"/>
      <c r="AA181" s="171">
        <v>160</v>
      </c>
      <c r="AB181" s="336"/>
      <c r="AC181" s="227"/>
      <c r="AD181" s="171">
        <v>160</v>
      </c>
      <c r="AE181" s="336"/>
      <c r="AF181" s="227"/>
      <c r="AG181" s="171">
        <v>160</v>
      </c>
      <c r="AH181" s="336"/>
      <c r="AI181" s="227"/>
      <c r="AJ181" s="171">
        <v>160</v>
      </c>
      <c r="AK181" s="336"/>
      <c r="AL181" s="227"/>
      <c r="AM181" s="171">
        <v>160</v>
      </c>
      <c r="AN181" s="336"/>
      <c r="AO181" s="227"/>
      <c r="AP181" s="171">
        <v>160</v>
      </c>
      <c r="AQ181" s="336"/>
      <c r="AR181" s="227"/>
      <c r="AS181" s="171">
        <v>160</v>
      </c>
      <c r="AT181" s="336"/>
      <c r="AU181" s="227"/>
      <c r="AV181" s="171">
        <v>160</v>
      </c>
      <c r="AW181" s="336"/>
      <c r="AX181" s="227"/>
      <c r="AY181" s="171">
        <v>160</v>
      </c>
      <c r="AZ181" s="336"/>
      <c r="BA181" s="227"/>
      <c r="BB181" s="171">
        <v>160</v>
      </c>
      <c r="BC181" s="336"/>
      <c r="BD181" s="227"/>
      <c r="BE181" s="171">
        <v>160</v>
      </c>
      <c r="BF181" s="336"/>
      <c r="BG181" s="227"/>
      <c r="BH181" s="171">
        <v>160</v>
      </c>
      <c r="BI181" s="336"/>
      <c r="BJ181" s="227"/>
      <c r="BK181" s="374">
        <f t="shared" si="134"/>
        <v>0</v>
      </c>
      <c r="BL181" s="285">
        <f t="shared" si="221"/>
        <v>0</v>
      </c>
      <c r="BM181" s="284">
        <f t="shared" si="135"/>
        <v>0</v>
      </c>
      <c r="BN181" s="285">
        <f t="shared" si="136"/>
        <v>0</v>
      </c>
      <c r="BO181" s="1"/>
      <c r="BP181" s="1"/>
      <c r="BQ181" s="167">
        <v>160</v>
      </c>
      <c r="BR181" s="335"/>
      <c r="BS181" s="180"/>
      <c r="BT181" s="167">
        <v>160</v>
      </c>
      <c r="BU181" s="335"/>
      <c r="BV181" s="180"/>
      <c r="BW181" s="167">
        <v>160</v>
      </c>
      <c r="BX181" s="335"/>
      <c r="BY181" s="180"/>
      <c r="BZ181" s="167">
        <v>160</v>
      </c>
      <c r="CA181" s="335"/>
      <c r="CB181" s="180"/>
      <c r="CC181" s="167">
        <v>160</v>
      </c>
      <c r="CD181" s="335"/>
      <c r="CE181" s="180"/>
      <c r="CF181" s="167">
        <v>160</v>
      </c>
      <c r="CG181" s="335"/>
      <c r="CH181" s="180"/>
      <c r="CI181" s="167">
        <v>160</v>
      </c>
      <c r="CJ181" s="335"/>
      <c r="CK181" s="180"/>
      <c r="CL181" s="167">
        <v>160</v>
      </c>
      <c r="CM181" s="335"/>
      <c r="CN181" s="180"/>
      <c r="CO181" s="282">
        <f t="shared" si="222"/>
        <v>0</v>
      </c>
      <c r="CP181" s="283">
        <f t="shared" si="223"/>
        <v>0</v>
      </c>
      <c r="CQ181" s="284">
        <f t="shared" si="137"/>
        <v>0</v>
      </c>
      <c r="CR181" s="285">
        <f t="shared" si="138"/>
        <v>0</v>
      </c>
      <c r="CS181" s="1"/>
      <c r="CT181" s="1"/>
      <c r="CU181" s="167">
        <v>160</v>
      </c>
      <c r="CV181" s="335"/>
      <c r="CW181" s="180"/>
      <c r="CX181" s="167">
        <v>160</v>
      </c>
      <c r="CY181" s="335"/>
      <c r="CZ181" s="180"/>
      <c r="DA181" s="167">
        <v>160</v>
      </c>
      <c r="DB181" s="335"/>
      <c r="DC181" s="180"/>
      <c r="DD181" s="167">
        <v>160</v>
      </c>
      <c r="DE181" s="335"/>
      <c r="DF181" s="180"/>
      <c r="DG181" s="167">
        <v>160</v>
      </c>
      <c r="DH181" s="335"/>
      <c r="DI181" s="180"/>
      <c r="DJ181" s="167">
        <v>160</v>
      </c>
      <c r="DK181" s="335"/>
      <c r="DL181" s="180"/>
      <c r="DM181" s="167">
        <v>160</v>
      </c>
      <c r="DN181" s="335"/>
      <c r="DO181" s="180"/>
      <c r="DP181" s="167">
        <v>160</v>
      </c>
      <c r="DQ181" s="335"/>
      <c r="DR181" s="180"/>
      <c r="DS181" s="282">
        <f t="shared" si="224"/>
        <v>0</v>
      </c>
      <c r="DT181" s="283">
        <f t="shared" si="225"/>
        <v>0</v>
      </c>
      <c r="DU181" s="284">
        <f t="shared" si="139"/>
        <v>0</v>
      </c>
      <c r="DV181" s="285">
        <f t="shared" si="140"/>
        <v>0</v>
      </c>
      <c r="DW181" s="1"/>
      <c r="DX181" s="1"/>
      <c r="DY181" s="167">
        <v>160</v>
      </c>
      <c r="DZ181" s="335"/>
      <c r="EA181" s="180"/>
      <c r="EB181" s="167">
        <v>160</v>
      </c>
      <c r="EC181" s="335"/>
      <c r="ED181" s="180"/>
      <c r="EE181" s="167">
        <v>160</v>
      </c>
      <c r="EF181" s="335"/>
      <c r="EG181" s="180"/>
      <c r="EH181" s="167">
        <v>160</v>
      </c>
      <c r="EI181" s="335"/>
      <c r="EJ181" s="180"/>
      <c r="EK181" s="167">
        <v>160</v>
      </c>
      <c r="EL181" s="335"/>
      <c r="EM181" s="180"/>
      <c r="EN181" s="167">
        <v>160</v>
      </c>
      <c r="EO181" s="335"/>
      <c r="EP181" s="180"/>
      <c r="EQ181" s="167">
        <v>160</v>
      </c>
      <c r="ER181" s="335"/>
      <c r="ES181" s="180"/>
      <c r="ET181" s="167">
        <v>160</v>
      </c>
      <c r="EU181" s="335"/>
      <c r="EV181" s="180"/>
      <c r="EW181" s="282">
        <f t="shared" si="226"/>
        <v>0</v>
      </c>
      <c r="EX181" s="283">
        <f t="shared" si="227"/>
        <v>0</v>
      </c>
      <c r="EY181" s="284">
        <f t="shared" si="141"/>
        <v>0</v>
      </c>
      <c r="EZ181" s="285">
        <f t="shared" si="142"/>
        <v>0</v>
      </c>
      <c r="FA181" s="1"/>
      <c r="FB181" s="1"/>
      <c r="FC181" s="167">
        <v>160</v>
      </c>
      <c r="FD181" s="335"/>
      <c r="FE181" s="180"/>
      <c r="FF181" s="167">
        <v>160</v>
      </c>
      <c r="FG181" s="335"/>
      <c r="FH181" s="180"/>
      <c r="FI181" s="167">
        <v>160</v>
      </c>
      <c r="FJ181" s="335"/>
      <c r="FK181" s="180"/>
      <c r="FL181" s="167">
        <v>160</v>
      </c>
      <c r="FM181" s="335"/>
      <c r="FN181" s="180"/>
      <c r="FO181" s="167">
        <v>160</v>
      </c>
      <c r="FP181" s="335"/>
      <c r="FQ181" s="180"/>
      <c r="FR181" s="167">
        <v>160</v>
      </c>
      <c r="FS181" s="335"/>
      <c r="FT181" s="180"/>
      <c r="FU181" s="167">
        <v>160</v>
      </c>
      <c r="FV181" s="335"/>
      <c r="FW181" s="180"/>
      <c r="FX181" s="167">
        <v>160</v>
      </c>
      <c r="FY181" s="335"/>
      <c r="FZ181" s="180"/>
      <c r="GA181" s="282">
        <f t="shared" si="228"/>
        <v>0</v>
      </c>
      <c r="GB181" s="283">
        <f t="shared" si="229"/>
        <v>0</v>
      </c>
      <c r="GC181" s="284">
        <f t="shared" si="143"/>
        <v>0</v>
      </c>
      <c r="GD181" s="285">
        <f t="shared" si="144"/>
        <v>0</v>
      </c>
      <c r="GE181" s="1"/>
      <c r="GF181" s="1"/>
      <c r="GG181" s="167">
        <v>160</v>
      </c>
      <c r="GH181" s="335"/>
      <c r="GI181" s="180"/>
      <c r="GJ181" s="167">
        <v>160</v>
      </c>
      <c r="GK181" s="335"/>
      <c r="GL181" s="180"/>
      <c r="GM181" s="167">
        <v>160</v>
      </c>
      <c r="GN181" s="335"/>
      <c r="GO181" s="180"/>
      <c r="GP181" s="167">
        <v>160</v>
      </c>
      <c r="GQ181" s="335"/>
      <c r="GR181" s="180"/>
      <c r="GS181" s="167">
        <v>160</v>
      </c>
      <c r="GT181" s="335"/>
      <c r="GU181" s="180"/>
      <c r="GV181" s="167">
        <v>160</v>
      </c>
      <c r="GW181" s="335"/>
      <c r="GX181" s="180"/>
      <c r="GY181" s="167">
        <v>160</v>
      </c>
      <c r="GZ181" s="335"/>
      <c r="HA181" s="180"/>
      <c r="HB181" s="167">
        <v>160</v>
      </c>
      <c r="HC181" s="335"/>
      <c r="HD181" s="180"/>
      <c r="HE181" s="282">
        <f t="shared" si="230"/>
        <v>0</v>
      </c>
      <c r="HF181" s="283">
        <f t="shared" si="231"/>
        <v>0</v>
      </c>
      <c r="HG181" s="284">
        <f t="shared" si="145"/>
        <v>0</v>
      </c>
      <c r="HH181" s="285">
        <f t="shared" si="146"/>
        <v>0</v>
      </c>
      <c r="HI181" s="1"/>
      <c r="HJ181" s="1"/>
      <c r="HK181" s="167">
        <v>160</v>
      </c>
      <c r="HL181" s="335"/>
      <c r="HM181" s="180"/>
      <c r="HN181" s="167">
        <v>160</v>
      </c>
      <c r="HO181" s="335"/>
      <c r="HP181" s="180"/>
      <c r="HQ181" s="167">
        <v>160</v>
      </c>
      <c r="HR181" s="335"/>
      <c r="HS181" s="180"/>
      <c r="HT181" s="167">
        <v>160</v>
      </c>
      <c r="HU181" s="335"/>
      <c r="HV181" s="180"/>
      <c r="HW181" s="167">
        <v>160</v>
      </c>
      <c r="HX181" s="335"/>
      <c r="HY181" s="180"/>
      <c r="HZ181" s="167">
        <v>160</v>
      </c>
      <c r="IA181" s="335"/>
      <c r="IB181" s="180"/>
      <c r="IC181" s="167">
        <v>160</v>
      </c>
      <c r="ID181" s="335"/>
      <c r="IE181" s="180"/>
      <c r="IF181" s="167">
        <v>160</v>
      </c>
      <c r="IG181" s="335"/>
      <c r="IH181" s="180"/>
      <c r="II181" s="282">
        <f t="shared" si="232"/>
        <v>0</v>
      </c>
      <c r="IJ181" s="283">
        <f t="shared" si="233"/>
        <v>0</v>
      </c>
      <c r="IK181" s="284">
        <f t="shared" si="147"/>
        <v>0</v>
      </c>
      <c r="IL181" s="285">
        <f t="shared" si="148"/>
        <v>0</v>
      </c>
      <c r="IM181" s="1"/>
      <c r="IN181" s="1"/>
      <c r="IO181" s="167">
        <v>160</v>
      </c>
      <c r="IP181" s="335"/>
      <c r="IQ181" s="180"/>
      <c r="IR181" s="167">
        <v>160</v>
      </c>
      <c r="IS181" s="335"/>
      <c r="IT181" s="180"/>
      <c r="IU181" s="167">
        <v>160</v>
      </c>
      <c r="IV181" s="335"/>
      <c r="IW181" s="180"/>
      <c r="IX181" s="167">
        <v>160</v>
      </c>
      <c r="IY181" s="335"/>
      <c r="IZ181" s="180"/>
      <c r="JA181" s="167">
        <v>160</v>
      </c>
      <c r="JB181" s="335"/>
      <c r="JC181" s="180"/>
      <c r="JD181" s="167">
        <v>160</v>
      </c>
      <c r="JE181" s="335"/>
      <c r="JF181" s="180"/>
      <c r="JG181" s="167">
        <v>160</v>
      </c>
      <c r="JH181" s="335"/>
      <c r="JI181" s="180"/>
      <c r="JJ181" s="167">
        <v>160</v>
      </c>
      <c r="JK181" s="335"/>
      <c r="JL181" s="180"/>
      <c r="JM181" s="282">
        <f t="shared" si="234"/>
        <v>0</v>
      </c>
      <c r="JN181" s="283">
        <f t="shared" si="235"/>
        <v>0</v>
      </c>
      <c r="JO181" s="284">
        <f t="shared" si="149"/>
        <v>0</v>
      </c>
      <c r="JP181" s="285">
        <f t="shared" si="150"/>
        <v>0</v>
      </c>
      <c r="JQ181" s="1"/>
      <c r="JR181" s="1"/>
      <c r="JS181" s="167">
        <v>160</v>
      </c>
      <c r="JT181" s="335"/>
      <c r="JU181" s="180"/>
      <c r="JV181" s="167">
        <v>160</v>
      </c>
      <c r="JW181" s="335"/>
      <c r="JX181" s="180"/>
      <c r="JY181" s="167">
        <v>160</v>
      </c>
      <c r="JZ181" s="335"/>
      <c r="KA181" s="180"/>
      <c r="KB181" s="167">
        <v>160</v>
      </c>
      <c r="KC181" s="335"/>
      <c r="KD181" s="180"/>
      <c r="KE181" s="167">
        <v>160</v>
      </c>
      <c r="KF181" s="335"/>
      <c r="KG181" s="180"/>
      <c r="KH181" s="167">
        <v>160</v>
      </c>
      <c r="KI181" s="335"/>
      <c r="KJ181" s="180"/>
      <c r="KK181" s="167">
        <v>160</v>
      </c>
      <c r="KL181" s="335"/>
      <c r="KM181" s="180"/>
      <c r="KN181" s="167">
        <v>160</v>
      </c>
      <c r="KO181" s="335"/>
      <c r="KP181" s="180"/>
      <c r="KQ181" s="282">
        <f t="shared" si="236"/>
        <v>0</v>
      </c>
      <c r="KR181" s="283">
        <f t="shared" si="237"/>
        <v>0</v>
      </c>
      <c r="KS181" s="284">
        <f t="shared" si="151"/>
        <v>0</v>
      </c>
      <c r="KT181" s="285">
        <f t="shared" si="152"/>
        <v>0</v>
      </c>
      <c r="KU181" s="1"/>
      <c r="KV181" s="1"/>
      <c r="KW181" s="287" t="s">
        <v>300</v>
      </c>
      <c r="KX181" s="365">
        <v>160</v>
      </c>
      <c r="KY181" s="335"/>
      <c r="KZ181" s="180"/>
      <c r="LA181" s="282">
        <f t="shared" si="238"/>
        <v>0</v>
      </c>
      <c r="LB181" s="285">
        <f t="shared" si="239"/>
        <v>0</v>
      </c>
      <c r="LC181" s="284">
        <f t="shared" si="240"/>
        <v>0</v>
      </c>
      <c r="LD181" s="285">
        <f t="shared" si="241"/>
        <v>0</v>
      </c>
      <c r="LE181" s="297"/>
      <c r="LF181" s="1"/>
      <c r="LG181" s="1"/>
      <c r="LH181" s="278">
        <f t="shared" si="242"/>
        <v>0</v>
      </c>
      <c r="LI181" s="279">
        <f t="shared" si="243"/>
        <v>0</v>
      </c>
      <c r="LJ181" s="284">
        <f t="shared" si="244"/>
        <v>0</v>
      </c>
      <c r="LK181" s="285">
        <f t="shared" si="245"/>
        <v>0</v>
      </c>
      <c r="LL181" s="280">
        <f t="shared" si="246"/>
        <v>0</v>
      </c>
      <c r="LM181" s="281">
        <f t="shared" si="247"/>
        <v>0</v>
      </c>
      <c r="LN181" s="284">
        <f t="shared" si="248"/>
        <v>0</v>
      </c>
      <c r="LO181" s="283">
        <f t="shared" si="249"/>
        <v>0</v>
      </c>
      <c r="LP181" s="420">
        <f t="shared" si="250"/>
        <v>0</v>
      </c>
      <c r="LQ181" s="382">
        <f t="shared" si="251"/>
        <v>0</v>
      </c>
      <c r="LR181" s="423" t="s">
        <v>343</v>
      </c>
      <c r="LS181" s="387" t="s">
        <v>343</v>
      </c>
      <c r="LT181" s="420">
        <f t="shared" si="252"/>
        <v>0</v>
      </c>
      <c r="LU181" s="382">
        <f t="shared" si="253"/>
        <v>0</v>
      </c>
      <c r="LX181" s="1"/>
    </row>
    <row r="182" spans="2:336" s="26" customFormat="1" ht="15" hidden="1" customHeight="1" x14ac:dyDescent="0.25">
      <c r="B182" s="121"/>
      <c r="C182" s="1062"/>
      <c r="D182" s="1063"/>
      <c r="E182" s="610"/>
      <c r="F182" s="611"/>
      <c r="G182" s="612"/>
      <c r="H182" s="122"/>
      <c r="I182" s="115">
        <f>INT(ROUND(F182,2)*(IF(RIGHT(G182,1)="*",data!$J$3*H182+(IF(H182&gt;0, data!$K$3,0)),(IF(G182&gt;0,data!$J$3*RIGHT(G182,5)+data!$K$3,0)))))</f>
        <v>0</v>
      </c>
      <c r="J182" s="115">
        <f t="shared" ref="J182:J205" si="257">IF(E182&gt;0,I182*E182,0)</f>
        <v>0</v>
      </c>
      <c r="K182" s="554"/>
      <c r="L182" s="553"/>
      <c r="M182" s="115">
        <f>INT(ROUND(F182,2)*(IF(J182&gt;0,(IF(K182="ano",data!$J$6,0)),0)))</f>
        <v>0</v>
      </c>
      <c r="N182" s="117">
        <f t="shared" si="254"/>
        <v>0</v>
      </c>
      <c r="O182" s="126">
        <f t="shared" si="255"/>
        <v>0</v>
      </c>
      <c r="Q182" s="119" t="str">
        <f t="shared" si="219"/>
        <v/>
      </c>
      <c r="R182" s="120" t="s">
        <v>343</v>
      </c>
      <c r="S182" s="391" t="str">
        <f t="shared" si="220"/>
        <v/>
      </c>
      <c r="T182" s="26">
        <f t="shared" si="256"/>
        <v>0</v>
      </c>
      <c r="U182" s="26">
        <f t="shared" ref="U182:U205" si="258">IF(H182&gt;0,IF(RIGHT(G182,1)="*",0,1),0)</f>
        <v>0</v>
      </c>
      <c r="V182" s="26">
        <f>IF(OR(G182=data!$I$18,G182=data!$I$19,G182=data!$I$20,G182=data!$I$21,G182=data!$I$22,G182=data!$I$23,G182=data!$I$24,G182=data!$I$25,G182=data!$I$26,G182=data!$I$27,G182=data!$I$28,G182=data!$I$29,G182=data!$I$30,G182=data!$I$31,G182=data!$I$32,G182=data!$I$33,G182=data!$I$34,G182=data!$I$35,G182=data!$I$36,G182=data!$I$37,G182=data!$I$38,G182=data!$I$39,G182=data!$I$40,G182=data!$I$41,G182=data!$I$42,G182=data!$I$43,G182=data!$I$44),1,0)</f>
        <v>0</v>
      </c>
      <c r="X182" s="176" t="s">
        <v>300</v>
      </c>
      <c r="Y182" s="10"/>
      <c r="Z182" s="10"/>
      <c r="AA182" s="578">
        <v>160</v>
      </c>
      <c r="AB182" s="579"/>
      <c r="AC182" s="580"/>
      <c r="AD182" s="578">
        <v>160</v>
      </c>
      <c r="AE182" s="579"/>
      <c r="AF182" s="580"/>
      <c r="AG182" s="578">
        <v>160</v>
      </c>
      <c r="AH182" s="579"/>
      <c r="AI182" s="580"/>
      <c r="AJ182" s="578">
        <v>160</v>
      </c>
      <c r="AK182" s="579"/>
      <c r="AL182" s="580"/>
      <c r="AM182" s="578">
        <v>160</v>
      </c>
      <c r="AN182" s="579"/>
      <c r="AO182" s="580"/>
      <c r="AP182" s="578">
        <v>160</v>
      </c>
      <c r="AQ182" s="579"/>
      <c r="AR182" s="580"/>
      <c r="AS182" s="578">
        <v>160</v>
      </c>
      <c r="AT182" s="579"/>
      <c r="AU182" s="580"/>
      <c r="AV182" s="578">
        <v>160</v>
      </c>
      <c r="AW182" s="579"/>
      <c r="AX182" s="580"/>
      <c r="AY182" s="578">
        <v>160</v>
      </c>
      <c r="AZ182" s="579"/>
      <c r="BA182" s="580"/>
      <c r="BB182" s="578">
        <v>160</v>
      </c>
      <c r="BC182" s="579"/>
      <c r="BD182" s="580"/>
      <c r="BE182" s="578">
        <v>160</v>
      </c>
      <c r="BF182" s="579"/>
      <c r="BG182" s="580"/>
      <c r="BH182" s="578">
        <v>160</v>
      </c>
      <c r="BI182" s="579"/>
      <c r="BJ182" s="580"/>
      <c r="BK182" s="374">
        <f t="shared" si="134"/>
        <v>0</v>
      </c>
      <c r="BL182" s="285">
        <f t="shared" si="221"/>
        <v>0</v>
      </c>
      <c r="BM182" s="284">
        <f t="shared" si="135"/>
        <v>0</v>
      </c>
      <c r="BN182" s="285">
        <f t="shared" si="136"/>
        <v>0</v>
      </c>
      <c r="BO182" s="1"/>
      <c r="BP182" s="1"/>
      <c r="BQ182" s="177">
        <v>160</v>
      </c>
      <c r="BR182" s="591"/>
      <c r="BS182" s="178"/>
      <c r="BT182" s="177">
        <v>160</v>
      </c>
      <c r="BU182" s="591"/>
      <c r="BV182" s="178"/>
      <c r="BW182" s="177">
        <v>160</v>
      </c>
      <c r="BX182" s="591"/>
      <c r="BY182" s="178"/>
      <c r="BZ182" s="177">
        <v>160</v>
      </c>
      <c r="CA182" s="591"/>
      <c r="CB182" s="178"/>
      <c r="CC182" s="177">
        <v>160</v>
      </c>
      <c r="CD182" s="591"/>
      <c r="CE182" s="178"/>
      <c r="CF182" s="177">
        <v>160</v>
      </c>
      <c r="CG182" s="591"/>
      <c r="CH182" s="178"/>
      <c r="CI182" s="177">
        <v>160</v>
      </c>
      <c r="CJ182" s="591"/>
      <c r="CK182" s="178"/>
      <c r="CL182" s="177">
        <v>160</v>
      </c>
      <c r="CM182" s="591"/>
      <c r="CN182" s="178"/>
      <c r="CO182" s="282">
        <f t="shared" si="222"/>
        <v>0</v>
      </c>
      <c r="CP182" s="283">
        <f t="shared" si="223"/>
        <v>0</v>
      </c>
      <c r="CQ182" s="284">
        <f t="shared" si="137"/>
        <v>0</v>
      </c>
      <c r="CR182" s="285">
        <f t="shared" si="138"/>
        <v>0</v>
      </c>
      <c r="CS182" s="1"/>
      <c r="CT182" s="1"/>
      <c r="CU182" s="177">
        <v>160</v>
      </c>
      <c r="CV182" s="591"/>
      <c r="CW182" s="178"/>
      <c r="CX182" s="177">
        <v>160</v>
      </c>
      <c r="CY182" s="591"/>
      <c r="CZ182" s="178"/>
      <c r="DA182" s="177">
        <v>160</v>
      </c>
      <c r="DB182" s="591"/>
      <c r="DC182" s="178"/>
      <c r="DD182" s="177">
        <v>160</v>
      </c>
      <c r="DE182" s="591"/>
      <c r="DF182" s="178"/>
      <c r="DG182" s="177">
        <v>160</v>
      </c>
      <c r="DH182" s="591"/>
      <c r="DI182" s="178"/>
      <c r="DJ182" s="177">
        <v>160</v>
      </c>
      <c r="DK182" s="591"/>
      <c r="DL182" s="178"/>
      <c r="DM182" s="177">
        <v>160</v>
      </c>
      <c r="DN182" s="591"/>
      <c r="DO182" s="178"/>
      <c r="DP182" s="177">
        <v>160</v>
      </c>
      <c r="DQ182" s="591"/>
      <c r="DR182" s="178"/>
      <c r="DS182" s="282">
        <f t="shared" si="224"/>
        <v>0</v>
      </c>
      <c r="DT182" s="283">
        <f t="shared" si="225"/>
        <v>0</v>
      </c>
      <c r="DU182" s="284">
        <f t="shared" si="139"/>
        <v>0</v>
      </c>
      <c r="DV182" s="285">
        <f t="shared" si="140"/>
        <v>0</v>
      </c>
      <c r="DW182" s="1"/>
      <c r="DX182" s="1"/>
      <c r="DY182" s="177">
        <v>160</v>
      </c>
      <c r="DZ182" s="591"/>
      <c r="EA182" s="178"/>
      <c r="EB182" s="177">
        <v>160</v>
      </c>
      <c r="EC182" s="591"/>
      <c r="ED182" s="178"/>
      <c r="EE182" s="177">
        <v>160</v>
      </c>
      <c r="EF182" s="591"/>
      <c r="EG182" s="178"/>
      <c r="EH182" s="177">
        <v>160</v>
      </c>
      <c r="EI182" s="591"/>
      <c r="EJ182" s="178"/>
      <c r="EK182" s="177">
        <v>160</v>
      </c>
      <c r="EL182" s="591"/>
      <c r="EM182" s="178"/>
      <c r="EN182" s="177">
        <v>160</v>
      </c>
      <c r="EO182" s="591"/>
      <c r="EP182" s="178"/>
      <c r="EQ182" s="177">
        <v>160</v>
      </c>
      <c r="ER182" s="591"/>
      <c r="ES182" s="178"/>
      <c r="ET182" s="177">
        <v>160</v>
      </c>
      <c r="EU182" s="591"/>
      <c r="EV182" s="178"/>
      <c r="EW182" s="282">
        <f t="shared" si="226"/>
        <v>0</v>
      </c>
      <c r="EX182" s="283">
        <f t="shared" si="227"/>
        <v>0</v>
      </c>
      <c r="EY182" s="284">
        <f t="shared" si="141"/>
        <v>0</v>
      </c>
      <c r="EZ182" s="285">
        <f t="shared" si="142"/>
        <v>0</v>
      </c>
      <c r="FA182" s="1"/>
      <c r="FB182" s="1"/>
      <c r="FC182" s="177">
        <v>160</v>
      </c>
      <c r="FD182" s="591"/>
      <c r="FE182" s="178"/>
      <c r="FF182" s="177">
        <v>160</v>
      </c>
      <c r="FG182" s="591"/>
      <c r="FH182" s="178"/>
      <c r="FI182" s="177">
        <v>160</v>
      </c>
      <c r="FJ182" s="591"/>
      <c r="FK182" s="178"/>
      <c r="FL182" s="177">
        <v>160</v>
      </c>
      <c r="FM182" s="591"/>
      <c r="FN182" s="178"/>
      <c r="FO182" s="177">
        <v>160</v>
      </c>
      <c r="FP182" s="591"/>
      <c r="FQ182" s="178"/>
      <c r="FR182" s="177">
        <v>160</v>
      </c>
      <c r="FS182" s="591"/>
      <c r="FT182" s="178"/>
      <c r="FU182" s="177">
        <v>160</v>
      </c>
      <c r="FV182" s="591"/>
      <c r="FW182" s="178"/>
      <c r="FX182" s="177">
        <v>160</v>
      </c>
      <c r="FY182" s="591"/>
      <c r="FZ182" s="178"/>
      <c r="GA182" s="282">
        <f t="shared" si="228"/>
        <v>0</v>
      </c>
      <c r="GB182" s="283">
        <f t="shared" si="229"/>
        <v>0</v>
      </c>
      <c r="GC182" s="284">
        <f t="shared" si="143"/>
        <v>0</v>
      </c>
      <c r="GD182" s="285">
        <f t="shared" si="144"/>
        <v>0</v>
      </c>
      <c r="GE182" s="1"/>
      <c r="GF182" s="1"/>
      <c r="GG182" s="177">
        <v>160</v>
      </c>
      <c r="GH182" s="591"/>
      <c r="GI182" s="178"/>
      <c r="GJ182" s="177">
        <v>160</v>
      </c>
      <c r="GK182" s="591"/>
      <c r="GL182" s="178"/>
      <c r="GM182" s="177">
        <v>160</v>
      </c>
      <c r="GN182" s="591"/>
      <c r="GO182" s="178"/>
      <c r="GP182" s="177">
        <v>160</v>
      </c>
      <c r="GQ182" s="591"/>
      <c r="GR182" s="178"/>
      <c r="GS182" s="177">
        <v>160</v>
      </c>
      <c r="GT182" s="591"/>
      <c r="GU182" s="178"/>
      <c r="GV182" s="177">
        <v>160</v>
      </c>
      <c r="GW182" s="591"/>
      <c r="GX182" s="178"/>
      <c r="GY182" s="177">
        <v>160</v>
      </c>
      <c r="GZ182" s="591"/>
      <c r="HA182" s="178"/>
      <c r="HB182" s="177">
        <v>160</v>
      </c>
      <c r="HC182" s="591"/>
      <c r="HD182" s="178"/>
      <c r="HE182" s="282">
        <f t="shared" si="230"/>
        <v>0</v>
      </c>
      <c r="HF182" s="283">
        <f t="shared" si="231"/>
        <v>0</v>
      </c>
      <c r="HG182" s="284">
        <f t="shared" si="145"/>
        <v>0</v>
      </c>
      <c r="HH182" s="285">
        <f t="shared" si="146"/>
        <v>0</v>
      </c>
      <c r="HI182" s="1"/>
      <c r="HJ182" s="1"/>
      <c r="HK182" s="177">
        <v>160</v>
      </c>
      <c r="HL182" s="591"/>
      <c r="HM182" s="178"/>
      <c r="HN182" s="177">
        <v>160</v>
      </c>
      <c r="HO182" s="591"/>
      <c r="HP182" s="178"/>
      <c r="HQ182" s="177">
        <v>160</v>
      </c>
      <c r="HR182" s="591"/>
      <c r="HS182" s="178"/>
      <c r="HT182" s="177">
        <v>160</v>
      </c>
      <c r="HU182" s="591"/>
      <c r="HV182" s="178"/>
      <c r="HW182" s="177">
        <v>160</v>
      </c>
      <c r="HX182" s="591"/>
      <c r="HY182" s="178"/>
      <c r="HZ182" s="177">
        <v>160</v>
      </c>
      <c r="IA182" s="591"/>
      <c r="IB182" s="178"/>
      <c r="IC182" s="177">
        <v>160</v>
      </c>
      <c r="ID182" s="591"/>
      <c r="IE182" s="178"/>
      <c r="IF182" s="177">
        <v>160</v>
      </c>
      <c r="IG182" s="591"/>
      <c r="IH182" s="178"/>
      <c r="II182" s="282">
        <f t="shared" si="232"/>
        <v>0</v>
      </c>
      <c r="IJ182" s="283">
        <f t="shared" si="233"/>
        <v>0</v>
      </c>
      <c r="IK182" s="284">
        <f t="shared" si="147"/>
        <v>0</v>
      </c>
      <c r="IL182" s="285">
        <f t="shared" si="148"/>
        <v>0</v>
      </c>
      <c r="IM182" s="1"/>
      <c r="IN182" s="1"/>
      <c r="IO182" s="177">
        <v>160</v>
      </c>
      <c r="IP182" s="591"/>
      <c r="IQ182" s="178"/>
      <c r="IR182" s="177">
        <v>160</v>
      </c>
      <c r="IS182" s="591"/>
      <c r="IT182" s="178"/>
      <c r="IU182" s="177">
        <v>160</v>
      </c>
      <c r="IV182" s="591"/>
      <c r="IW182" s="178"/>
      <c r="IX182" s="177">
        <v>160</v>
      </c>
      <c r="IY182" s="591"/>
      <c r="IZ182" s="178"/>
      <c r="JA182" s="177">
        <v>160</v>
      </c>
      <c r="JB182" s="591"/>
      <c r="JC182" s="178"/>
      <c r="JD182" s="177">
        <v>160</v>
      </c>
      <c r="JE182" s="591"/>
      <c r="JF182" s="178"/>
      <c r="JG182" s="177">
        <v>160</v>
      </c>
      <c r="JH182" s="591"/>
      <c r="JI182" s="178"/>
      <c r="JJ182" s="177">
        <v>160</v>
      </c>
      <c r="JK182" s="591"/>
      <c r="JL182" s="178"/>
      <c r="JM182" s="282">
        <f t="shared" si="234"/>
        <v>0</v>
      </c>
      <c r="JN182" s="283">
        <f t="shared" si="235"/>
        <v>0</v>
      </c>
      <c r="JO182" s="284">
        <f t="shared" si="149"/>
        <v>0</v>
      </c>
      <c r="JP182" s="285">
        <f t="shared" si="150"/>
        <v>0</v>
      </c>
      <c r="JQ182" s="1"/>
      <c r="JR182" s="1"/>
      <c r="JS182" s="177">
        <v>160</v>
      </c>
      <c r="JT182" s="591"/>
      <c r="JU182" s="178"/>
      <c r="JV182" s="177">
        <v>160</v>
      </c>
      <c r="JW182" s="591"/>
      <c r="JX182" s="178"/>
      <c r="JY182" s="177">
        <v>160</v>
      </c>
      <c r="JZ182" s="591"/>
      <c r="KA182" s="178"/>
      <c r="KB182" s="177">
        <v>160</v>
      </c>
      <c r="KC182" s="591"/>
      <c r="KD182" s="178"/>
      <c r="KE182" s="177">
        <v>160</v>
      </c>
      <c r="KF182" s="591"/>
      <c r="KG182" s="178"/>
      <c r="KH182" s="177">
        <v>160</v>
      </c>
      <c r="KI182" s="591"/>
      <c r="KJ182" s="178"/>
      <c r="KK182" s="177">
        <v>160</v>
      </c>
      <c r="KL182" s="591"/>
      <c r="KM182" s="178"/>
      <c r="KN182" s="177">
        <v>160</v>
      </c>
      <c r="KO182" s="591"/>
      <c r="KP182" s="178"/>
      <c r="KQ182" s="282">
        <f t="shared" si="236"/>
        <v>0</v>
      </c>
      <c r="KR182" s="283">
        <f t="shared" si="237"/>
        <v>0</v>
      </c>
      <c r="KS182" s="284">
        <f t="shared" si="151"/>
        <v>0</v>
      </c>
      <c r="KT182" s="285">
        <f t="shared" si="152"/>
        <v>0</v>
      </c>
      <c r="KU182" s="1"/>
      <c r="KV182" s="1"/>
      <c r="KW182" s="589" t="s">
        <v>300</v>
      </c>
      <c r="KX182" s="595">
        <v>160</v>
      </c>
      <c r="KY182" s="591"/>
      <c r="KZ182" s="178"/>
      <c r="LA182" s="282">
        <f t="shared" si="238"/>
        <v>0</v>
      </c>
      <c r="LB182" s="285">
        <f t="shared" si="239"/>
        <v>0</v>
      </c>
      <c r="LC182" s="284">
        <f t="shared" si="240"/>
        <v>0</v>
      </c>
      <c r="LD182" s="285">
        <f t="shared" si="241"/>
        <v>0</v>
      </c>
      <c r="LE182" s="592"/>
      <c r="LF182" s="1"/>
      <c r="LG182" s="1"/>
      <c r="LH182" s="278">
        <f t="shared" si="242"/>
        <v>0</v>
      </c>
      <c r="LI182" s="279">
        <f t="shared" si="243"/>
        <v>0</v>
      </c>
      <c r="LJ182" s="284">
        <f t="shared" si="244"/>
        <v>0</v>
      </c>
      <c r="LK182" s="285">
        <f t="shared" si="245"/>
        <v>0</v>
      </c>
      <c r="LL182" s="280">
        <f t="shared" si="246"/>
        <v>0</v>
      </c>
      <c r="LM182" s="281">
        <f t="shared" si="247"/>
        <v>0</v>
      </c>
      <c r="LN182" s="284">
        <f t="shared" si="248"/>
        <v>0</v>
      </c>
      <c r="LO182" s="283">
        <f t="shared" si="249"/>
        <v>0</v>
      </c>
      <c r="LP182" s="420">
        <f t="shared" si="250"/>
        <v>0</v>
      </c>
      <c r="LQ182" s="382">
        <f t="shared" si="251"/>
        <v>0</v>
      </c>
      <c r="LR182" s="423" t="s">
        <v>343</v>
      </c>
      <c r="LS182" s="387" t="s">
        <v>343</v>
      </c>
      <c r="LT182" s="420">
        <f t="shared" si="252"/>
        <v>0</v>
      </c>
      <c r="LU182" s="382">
        <f t="shared" si="253"/>
        <v>0</v>
      </c>
      <c r="LX182" s="1"/>
    </row>
    <row r="183" spans="2:336" s="26" customFormat="1" ht="16.5" customHeight="1" x14ac:dyDescent="0.25">
      <c r="B183" s="121" t="s">
        <v>372</v>
      </c>
      <c r="C183" s="1064"/>
      <c r="D183" s="1065"/>
      <c r="E183" s="327"/>
      <c r="F183" s="328"/>
      <c r="G183" s="329"/>
      <c r="H183" s="125"/>
      <c r="I183" s="115">
        <f>INT(ROUND(F183,2)*(IF(RIGHT(G183,1)="*",data!$J$3*H183+(IF(H183&gt;0, data!$K$3,0)),(IF(G183&gt;0,data!$J$3*RIGHT(G183,5)+data!$K$3,0)))))</f>
        <v>0</v>
      </c>
      <c r="J183" s="115">
        <f t="shared" si="257"/>
        <v>0</v>
      </c>
      <c r="K183" s="323"/>
      <c r="L183" s="322"/>
      <c r="M183" s="115">
        <f>INT(ROUND(F183,2)*(IF(J183&gt;0,(IF(K183="ano",data!$J$6,0)),0)))</f>
        <v>0</v>
      </c>
      <c r="N183" s="117">
        <f t="shared" si="254"/>
        <v>0</v>
      </c>
      <c r="O183" s="126">
        <f t="shared" si="255"/>
        <v>0</v>
      </c>
      <c r="Q183" s="119" t="str">
        <f t="shared" si="219"/>
        <v/>
      </c>
      <c r="R183" s="120" t="s">
        <v>343</v>
      </c>
      <c r="S183" s="391" t="str">
        <f t="shared" si="220"/>
        <v/>
      </c>
      <c r="T183" s="26">
        <f t="shared" si="256"/>
        <v>0</v>
      </c>
      <c r="U183" s="26">
        <f t="shared" si="258"/>
        <v>0</v>
      </c>
      <c r="V183" s="26">
        <f>IF(OR(G183=data!$I$18,G183=data!$I$19,G183=data!$I$20,G183=data!$I$21,G183=data!$I$22,G183=data!$I$23,G183=data!$I$24,G183=data!$I$25,G183=data!$I$26,G183=data!$I$27,G183=data!$I$28,G183=data!$I$29,G183=data!$I$30,G183=data!$I$31,G183=data!$I$32,G183=data!$I$33,G183=data!$I$34,G183=data!$I$35,G183=data!$I$36,G183=data!$I$37,G183=data!$I$38,G183=data!$I$39,G183=data!$I$40,G183=data!$I$41,G183=data!$I$42,G183=data!$I$43,G183=data!$I$44),1,0)</f>
        <v>0</v>
      </c>
      <c r="X183" s="179" t="s">
        <v>300</v>
      </c>
      <c r="Y183" s="10"/>
      <c r="Z183" s="10"/>
      <c r="AA183" s="171">
        <v>160</v>
      </c>
      <c r="AB183" s="336"/>
      <c r="AC183" s="227"/>
      <c r="AD183" s="171">
        <v>160</v>
      </c>
      <c r="AE183" s="336"/>
      <c r="AF183" s="227"/>
      <c r="AG183" s="171">
        <v>160</v>
      </c>
      <c r="AH183" s="336"/>
      <c r="AI183" s="227"/>
      <c r="AJ183" s="171">
        <v>160</v>
      </c>
      <c r="AK183" s="336"/>
      <c r="AL183" s="227"/>
      <c r="AM183" s="171">
        <v>160</v>
      </c>
      <c r="AN183" s="336"/>
      <c r="AO183" s="227"/>
      <c r="AP183" s="171">
        <v>160</v>
      </c>
      <c r="AQ183" s="336"/>
      <c r="AR183" s="227"/>
      <c r="AS183" s="171">
        <v>160</v>
      </c>
      <c r="AT183" s="336"/>
      <c r="AU183" s="227"/>
      <c r="AV183" s="171">
        <v>160</v>
      </c>
      <c r="AW183" s="336"/>
      <c r="AX183" s="227"/>
      <c r="AY183" s="171">
        <v>160</v>
      </c>
      <c r="AZ183" s="336"/>
      <c r="BA183" s="227"/>
      <c r="BB183" s="171">
        <v>160</v>
      </c>
      <c r="BC183" s="336"/>
      <c r="BD183" s="227"/>
      <c r="BE183" s="171">
        <v>160</v>
      </c>
      <c r="BF183" s="336"/>
      <c r="BG183" s="227"/>
      <c r="BH183" s="171">
        <v>160</v>
      </c>
      <c r="BI183" s="336"/>
      <c r="BJ183" s="227"/>
      <c r="BK183" s="374">
        <f t="shared" si="134"/>
        <v>0</v>
      </c>
      <c r="BL183" s="285">
        <f t="shared" si="221"/>
        <v>0</v>
      </c>
      <c r="BM183" s="284">
        <f t="shared" si="135"/>
        <v>0</v>
      </c>
      <c r="BN183" s="285">
        <f t="shared" si="136"/>
        <v>0</v>
      </c>
      <c r="BO183" s="1"/>
      <c r="BP183" s="1"/>
      <c r="BQ183" s="167">
        <v>160</v>
      </c>
      <c r="BR183" s="335"/>
      <c r="BS183" s="180"/>
      <c r="BT183" s="167">
        <v>160</v>
      </c>
      <c r="BU183" s="335"/>
      <c r="BV183" s="180"/>
      <c r="BW183" s="167">
        <v>160</v>
      </c>
      <c r="BX183" s="335"/>
      <c r="BY183" s="180"/>
      <c r="BZ183" s="167">
        <v>160</v>
      </c>
      <c r="CA183" s="335"/>
      <c r="CB183" s="180"/>
      <c r="CC183" s="167">
        <v>160</v>
      </c>
      <c r="CD183" s="335"/>
      <c r="CE183" s="180"/>
      <c r="CF183" s="167">
        <v>160</v>
      </c>
      <c r="CG183" s="335"/>
      <c r="CH183" s="180"/>
      <c r="CI183" s="167">
        <v>160</v>
      </c>
      <c r="CJ183" s="335"/>
      <c r="CK183" s="180"/>
      <c r="CL183" s="167">
        <v>160</v>
      </c>
      <c r="CM183" s="335"/>
      <c r="CN183" s="180"/>
      <c r="CO183" s="282">
        <f t="shared" si="222"/>
        <v>0</v>
      </c>
      <c r="CP183" s="283">
        <f t="shared" si="223"/>
        <v>0</v>
      </c>
      <c r="CQ183" s="284">
        <f t="shared" si="137"/>
        <v>0</v>
      </c>
      <c r="CR183" s="285">
        <f t="shared" si="138"/>
        <v>0</v>
      </c>
      <c r="CS183" s="1"/>
      <c r="CT183" s="1"/>
      <c r="CU183" s="167">
        <v>160</v>
      </c>
      <c r="CV183" s="335"/>
      <c r="CW183" s="180"/>
      <c r="CX183" s="167">
        <v>160</v>
      </c>
      <c r="CY183" s="335"/>
      <c r="CZ183" s="180"/>
      <c r="DA183" s="167">
        <v>160</v>
      </c>
      <c r="DB183" s="335"/>
      <c r="DC183" s="180"/>
      <c r="DD183" s="167">
        <v>160</v>
      </c>
      <c r="DE183" s="335"/>
      <c r="DF183" s="180"/>
      <c r="DG183" s="167">
        <v>160</v>
      </c>
      <c r="DH183" s="335"/>
      <c r="DI183" s="180"/>
      <c r="DJ183" s="167">
        <v>160</v>
      </c>
      <c r="DK183" s="335"/>
      <c r="DL183" s="180"/>
      <c r="DM183" s="167">
        <v>160</v>
      </c>
      <c r="DN183" s="335"/>
      <c r="DO183" s="180"/>
      <c r="DP183" s="167">
        <v>160</v>
      </c>
      <c r="DQ183" s="335"/>
      <c r="DR183" s="180"/>
      <c r="DS183" s="282">
        <f t="shared" si="224"/>
        <v>0</v>
      </c>
      <c r="DT183" s="283">
        <f t="shared" si="225"/>
        <v>0</v>
      </c>
      <c r="DU183" s="284">
        <f t="shared" si="139"/>
        <v>0</v>
      </c>
      <c r="DV183" s="285">
        <f t="shared" si="140"/>
        <v>0</v>
      </c>
      <c r="DW183" s="1"/>
      <c r="DX183" s="1"/>
      <c r="DY183" s="167">
        <v>160</v>
      </c>
      <c r="DZ183" s="335"/>
      <c r="EA183" s="180"/>
      <c r="EB183" s="167">
        <v>160</v>
      </c>
      <c r="EC183" s="335"/>
      <c r="ED183" s="180"/>
      <c r="EE183" s="167">
        <v>160</v>
      </c>
      <c r="EF183" s="335"/>
      <c r="EG183" s="180"/>
      <c r="EH183" s="167">
        <v>160</v>
      </c>
      <c r="EI183" s="335"/>
      <c r="EJ183" s="180"/>
      <c r="EK183" s="167">
        <v>160</v>
      </c>
      <c r="EL183" s="335"/>
      <c r="EM183" s="180"/>
      <c r="EN183" s="167">
        <v>160</v>
      </c>
      <c r="EO183" s="335"/>
      <c r="EP183" s="180"/>
      <c r="EQ183" s="167">
        <v>160</v>
      </c>
      <c r="ER183" s="335"/>
      <c r="ES183" s="180"/>
      <c r="ET183" s="167">
        <v>160</v>
      </c>
      <c r="EU183" s="335"/>
      <c r="EV183" s="180"/>
      <c r="EW183" s="282">
        <f t="shared" si="226"/>
        <v>0</v>
      </c>
      <c r="EX183" s="283">
        <f t="shared" si="227"/>
        <v>0</v>
      </c>
      <c r="EY183" s="284">
        <f t="shared" si="141"/>
        <v>0</v>
      </c>
      <c r="EZ183" s="285">
        <f t="shared" si="142"/>
        <v>0</v>
      </c>
      <c r="FA183" s="1"/>
      <c r="FB183" s="1"/>
      <c r="FC183" s="167">
        <v>160</v>
      </c>
      <c r="FD183" s="335"/>
      <c r="FE183" s="180"/>
      <c r="FF183" s="167">
        <v>160</v>
      </c>
      <c r="FG183" s="335"/>
      <c r="FH183" s="180"/>
      <c r="FI183" s="167">
        <v>160</v>
      </c>
      <c r="FJ183" s="335"/>
      <c r="FK183" s="180"/>
      <c r="FL183" s="167">
        <v>160</v>
      </c>
      <c r="FM183" s="335"/>
      <c r="FN183" s="180"/>
      <c r="FO183" s="167">
        <v>160</v>
      </c>
      <c r="FP183" s="335"/>
      <c r="FQ183" s="180"/>
      <c r="FR183" s="167">
        <v>160</v>
      </c>
      <c r="FS183" s="335"/>
      <c r="FT183" s="180"/>
      <c r="FU183" s="167">
        <v>160</v>
      </c>
      <c r="FV183" s="335"/>
      <c r="FW183" s="180"/>
      <c r="FX183" s="167">
        <v>160</v>
      </c>
      <c r="FY183" s="335"/>
      <c r="FZ183" s="180"/>
      <c r="GA183" s="282">
        <f t="shared" si="228"/>
        <v>0</v>
      </c>
      <c r="GB183" s="283">
        <f t="shared" si="229"/>
        <v>0</v>
      </c>
      <c r="GC183" s="284">
        <f t="shared" si="143"/>
        <v>0</v>
      </c>
      <c r="GD183" s="285">
        <f t="shared" si="144"/>
        <v>0</v>
      </c>
      <c r="GE183" s="1"/>
      <c r="GF183" s="1"/>
      <c r="GG183" s="167">
        <v>160</v>
      </c>
      <c r="GH183" s="335"/>
      <c r="GI183" s="180"/>
      <c r="GJ183" s="167">
        <v>160</v>
      </c>
      <c r="GK183" s="335"/>
      <c r="GL183" s="180"/>
      <c r="GM183" s="167">
        <v>160</v>
      </c>
      <c r="GN183" s="335"/>
      <c r="GO183" s="180"/>
      <c r="GP183" s="167">
        <v>160</v>
      </c>
      <c r="GQ183" s="335"/>
      <c r="GR183" s="180"/>
      <c r="GS183" s="167">
        <v>160</v>
      </c>
      <c r="GT183" s="335"/>
      <c r="GU183" s="180"/>
      <c r="GV183" s="167">
        <v>160</v>
      </c>
      <c r="GW183" s="335"/>
      <c r="GX183" s="180"/>
      <c r="GY183" s="167">
        <v>160</v>
      </c>
      <c r="GZ183" s="335"/>
      <c r="HA183" s="180"/>
      <c r="HB183" s="167">
        <v>160</v>
      </c>
      <c r="HC183" s="335"/>
      <c r="HD183" s="180"/>
      <c r="HE183" s="282">
        <f t="shared" si="230"/>
        <v>0</v>
      </c>
      <c r="HF183" s="283">
        <f t="shared" si="231"/>
        <v>0</v>
      </c>
      <c r="HG183" s="284">
        <f t="shared" si="145"/>
        <v>0</v>
      </c>
      <c r="HH183" s="285">
        <f t="shared" si="146"/>
        <v>0</v>
      </c>
      <c r="HI183" s="1"/>
      <c r="HJ183" s="1"/>
      <c r="HK183" s="167">
        <v>160</v>
      </c>
      <c r="HL183" s="335"/>
      <c r="HM183" s="180"/>
      <c r="HN183" s="167">
        <v>160</v>
      </c>
      <c r="HO183" s="335"/>
      <c r="HP183" s="180"/>
      <c r="HQ183" s="167">
        <v>160</v>
      </c>
      <c r="HR183" s="335"/>
      <c r="HS183" s="180"/>
      <c r="HT183" s="167">
        <v>160</v>
      </c>
      <c r="HU183" s="335"/>
      <c r="HV183" s="180"/>
      <c r="HW183" s="167">
        <v>160</v>
      </c>
      <c r="HX183" s="335"/>
      <c r="HY183" s="180"/>
      <c r="HZ183" s="167">
        <v>160</v>
      </c>
      <c r="IA183" s="335"/>
      <c r="IB183" s="180"/>
      <c r="IC183" s="167">
        <v>160</v>
      </c>
      <c r="ID183" s="335"/>
      <c r="IE183" s="180"/>
      <c r="IF183" s="167">
        <v>160</v>
      </c>
      <c r="IG183" s="335"/>
      <c r="IH183" s="180"/>
      <c r="II183" s="282">
        <f t="shared" si="232"/>
        <v>0</v>
      </c>
      <c r="IJ183" s="283">
        <f t="shared" si="233"/>
        <v>0</v>
      </c>
      <c r="IK183" s="284">
        <f t="shared" si="147"/>
        <v>0</v>
      </c>
      <c r="IL183" s="285">
        <f t="shared" si="148"/>
        <v>0</v>
      </c>
      <c r="IM183" s="1"/>
      <c r="IN183" s="1"/>
      <c r="IO183" s="167">
        <v>160</v>
      </c>
      <c r="IP183" s="335"/>
      <c r="IQ183" s="180"/>
      <c r="IR183" s="167">
        <v>160</v>
      </c>
      <c r="IS183" s="335"/>
      <c r="IT183" s="180"/>
      <c r="IU183" s="167">
        <v>160</v>
      </c>
      <c r="IV183" s="335"/>
      <c r="IW183" s="180"/>
      <c r="IX183" s="167">
        <v>160</v>
      </c>
      <c r="IY183" s="335"/>
      <c r="IZ183" s="180"/>
      <c r="JA183" s="167">
        <v>160</v>
      </c>
      <c r="JB183" s="335"/>
      <c r="JC183" s="180"/>
      <c r="JD183" s="167">
        <v>160</v>
      </c>
      <c r="JE183" s="335"/>
      <c r="JF183" s="180"/>
      <c r="JG183" s="167">
        <v>160</v>
      </c>
      <c r="JH183" s="335"/>
      <c r="JI183" s="180"/>
      <c r="JJ183" s="167">
        <v>160</v>
      </c>
      <c r="JK183" s="335"/>
      <c r="JL183" s="180"/>
      <c r="JM183" s="282">
        <f t="shared" si="234"/>
        <v>0</v>
      </c>
      <c r="JN183" s="283">
        <f t="shared" si="235"/>
        <v>0</v>
      </c>
      <c r="JO183" s="284">
        <f t="shared" si="149"/>
        <v>0</v>
      </c>
      <c r="JP183" s="285">
        <f t="shared" si="150"/>
        <v>0</v>
      </c>
      <c r="JQ183" s="1"/>
      <c r="JR183" s="1"/>
      <c r="JS183" s="167">
        <v>160</v>
      </c>
      <c r="JT183" s="335"/>
      <c r="JU183" s="180"/>
      <c r="JV183" s="167">
        <v>160</v>
      </c>
      <c r="JW183" s="335"/>
      <c r="JX183" s="180"/>
      <c r="JY183" s="167">
        <v>160</v>
      </c>
      <c r="JZ183" s="335"/>
      <c r="KA183" s="180"/>
      <c r="KB183" s="167">
        <v>160</v>
      </c>
      <c r="KC183" s="335"/>
      <c r="KD183" s="180"/>
      <c r="KE183" s="167">
        <v>160</v>
      </c>
      <c r="KF183" s="335"/>
      <c r="KG183" s="180"/>
      <c r="KH183" s="167">
        <v>160</v>
      </c>
      <c r="KI183" s="335"/>
      <c r="KJ183" s="180"/>
      <c r="KK183" s="167">
        <v>160</v>
      </c>
      <c r="KL183" s="335"/>
      <c r="KM183" s="180"/>
      <c r="KN183" s="167">
        <v>160</v>
      </c>
      <c r="KO183" s="335"/>
      <c r="KP183" s="180"/>
      <c r="KQ183" s="282">
        <f t="shared" si="236"/>
        <v>0</v>
      </c>
      <c r="KR183" s="283">
        <f t="shared" si="237"/>
        <v>0</v>
      </c>
      <c r="KS183" s="284">
        <f t="shared" si="151"/>
        <v>0</v>
      </c>
      <c r="KT183" s="285">
        <f t="shared" si="152"/>
        <v>0</v>
      </c>
      <c r="KU183" s="1"/>
      <c r="KV183" s="1"/>
      <c r="KW183" s="287" t="s">
        <v>300</v>
      </c>
      <c r="KX183" s="365">
        <v>160</v>
      </c>
      <c r="KY183" s="335"/>
      <c r="KZ183" s="180"/>
      <c r="LA183" s="282">
        <f t="shared" si="238"/>
        <v>0</v>
      </c>
      <c r="LB183" s="285">
        <f t="shared" si="239"/>
        <v>0</v>
      </c>
      <c r="LC183" s="284">
        <f t="shared" si="240"/>
        <v>0</v>
      </c>
      <c r="LD183" s="285">
        <f t="shared" si="241"/>
        <v>0</v>
      </c>
      <c r="LE183" s="297"/>
      <c r="LF183" s="1"/>
      <c r="LG183" s="1"/>
      <c r="LH183" s="278">
        <f t="shared" si="242"/>
        <v>0</v>
      </c>
      <c r="LI183" s="279">
        <f t="shared" si="243"/>
        <v>0</v>
      </c>
      <c r="LJ183" s="284">
        <f t="shared" si="244"/>
        <v>0</v>
      </c>
      <c r="LK183" s="285">
        <f t="shared" si="245"/>
        <v>0</v>
      </c>
      <c r="LL183" s="280">
        <f t="shared" si="246"/>
        <v>0</v>
      </c>
      <c r="LM183" s="281">
        <f t="shared" si="247"/>
        <v>0</v>
      </c>
      <c r="LN183" s="284">
        <f t="shared" si="248"/>
        <v>0</v>
      </c>
      <c r="LO183" s="283">
        <f t="shared" si="249"/>
        <v>0</v>
      </c>
      <c r="LP183" s="420">
        <f t="shared" si="250"/>
        <v>0</v>
      </c>
      <c r="LQ183" s="382">
        <f t="shared" si="251"/>
        <v>0</v>
      </c>
      <c r="LR183" s="423" t="s">
        <v>343</v>
      </c>
      <c r="LS183" s="387" t="s">
        <v>343</v>
      </c>
      <c r="LT183" s="420">
        <f t="shared" si="252"/>
        <v>0</v>
      </c>
      <c r="LU183" s="382">
        <f t="shared" si="253"/>
        <v>0</v>
      </c>
      <c r="LX183" s="1"/>
    </row>
    <row r="184" spans="2:336" s="26" customFormat="1" ht="15" hidden="1" customHeight="1" x14ac:dyDescent="0.25">
      <c r="B184" s="121"/>
      <c r="C184" s="1062"/>
      <c r="D184" s="1063"/>
      <c r="E184" s="610"/>
      <c r="F184" s="611"/>
      <c r="G184" s="612"/>
      <c r="H184" s="122"/>
      <c r="I184" s="115">
        <f>INT(ROUND(F184,2)*(IF(RIGHT(G184,1)="*",data!$J$3*H184+(IF(H184&gt;0, data!$K$3,0)),(IF(G184&gt;0,data!$J$3*RIGHT(G184,5)+data!$K$3,0)))))</f>
        <v>0</v>
      </c>
      <c r="J184" s="115">
        <f t="shared" si="257"/>
        <v>0</v>
      </c>
      <c r="K184" s="554"/>
      <c r="L184" s="553"/>
      <c r="M184" s="115">
        <f>INT(ROUND(F184,2)*(IF(J184&gt;0,(IF(K184="ano",data!$J$6,0)),0)))</f>
        <v>0</v>
      </c>
      <c r="N184" s="117">
        <f t="shared" si="254"/>
        <v>0</v>
      </c>
      <c r="O184" s="126">
        <f t="shared" si="255"/>
        <v>0</v>
      </c>
      <c r="Q184" s="119" t="str">
        <f t="shared" si="219"/>
        <v/>
      </c>
      <c r="R184" s="120" t="s">
        <v>343</v>
      </c>
      <c r="S184" s="391" t="str">
        <f t="shared" si="220"/>
        <v/>
      </c>
      <c r="T184" s="26">
        <f t="shared" si="256"/>
        <v>0</v>
      </c>
      <c r="U184" s="26">
        <f t="shared" si="258"/>
        <v>0</v>
      </c>
      <c r="V184" s="26">
        <f>IF(OR(G184=data!$I$18,G184=data!$I$19,G184=data!$I$20,G184=data!$I$21,G184=data!$I$22,G184=data!$I$23,G184=data!$I$24,G184=data!$I$25,G184=data!$I$26,G184=data!$I$27,G184=data!$I$28,G184=data!$I$29,G184=data!$I$30,G184=data!$I$31,G184=data!$I$32,G184=data!$I$33,G184=data!$I$34,G184=data!$I$35,G184=data!$I$36,G184=data!$I$37,G184=data!$I$38,G184=data!$I$39,G184=data!$I$40,G184=data!$I$41,G184=data!$I$42,G184=data!$I$43,G184=data!$I$44),1,0)</f>
        <v>0</v>
      </c>
      <c r="X184" s="176" t="s">
        <v>300</v>
      </c>
      <c r="Y184" s="10"/>
      <c r="Z184" s="10"/>
      <c r="AA184" s="578">
        <v>160</v>
      </c>
      <c r="AB184" s="579"/>
      <c r="AC184" s="580"/>
      <c r="AD184" s="578">
        <v>160</v>
      </c>
      <c r="AE184" s="579"/>
      <c r="AF184" s="580"/>
      <c r="AG184" s="578">
        <v>160</v>
      </c>
      <c r="AH184" s="579"/>
      <c r="AI184" s="580"/>
      <c r="AJ184" s="578">
        <v>160</v>
      </c>
      <c r="AK184" s="579"/>
      <c r="AL184" s="580"/>
      <c r="AM184" s="578">
        <v>160</v>
      </c>
      <c r="AN184" s="579"/>
      <c r="AO184" s="580"/>
      <c r="AP184" s="578">
        <v>160</v>
      </c>
      <c r="AQ184" s="579"/>
      <c r="AR184" s="580"/>
      <c r="AS184" s="578">
        <v>160</v>
      </c>
      <c r="AT184" s="579"/>
      <c r="AU184" s="580"/>
      <c r="AV184" s="578">
        <v>160</v>
      </c>
      <c r="AW184" s="579"/>
      <c r="AX184" s="580"/>
      <c r="AY184" s="578">
        <v>160</v>
      </c>
      <c r="AZ184" s="579"/>
      <c r="BA184" s="580"/>
      <c r="BB184" s="578">
        <v>160</v>
      </c>
      <c r="BC184" s="579"/>
      <c r="BD184" s="580"/>
      <c r="BE184" s="578">
        <v>160</v>
      </c>
      <c r="BF184" s="579"/>
      <c r="BG184" s="580"/>
      <c r="BH184" s="578">
        <v>160</v>
      </c>
      <c r="BI184" s="579"/>
      <c r="BJ184" s="580"/>
      <c r="BK184" s="374">
        <f t="shared" si="134"/>
        <v>0</v>
      </c>
      <c r="BL184" s="285">
        <f t="shared" si="221"/>
        <v>0</v>
      </c>
      <c r="BM184" s="284">
        <f t="shared" si="135"/>
        <v>0</v>
      </c>
      <c r="BN184" s="285">
        <f t="shared" si="136"/>
        <v>0</v>
      </c>
      <c r="BO184" s="1"/>
      <c r="BP184" s="1"/>
      <c r="BQ184" s="177">
        <v>160</v>
      </c>
      <c r="BR184" s="591"/>
      <c r="BS184" s="178"/>
      <c r="BT184" s="177">
        <v>160</v>
      </c>
      <c r="BU184" s="591"/>
      <c r="BV184" s="178"/>
      <c r="BW184" s="177">
        <v>160</v>
      </c>
      <c r="BX184" s="591"/>
      <c r="BY184" s="178"/>
      <c r="BZ184" s="177">
        <v>160</v>
      </c>
      <c r="CA184" s="591"/>
      <c r="CB184" s="178"/>
      <c r="CC184" s="177">
        <v>160</v>
      </c>
      <c r="CD184" s="591"/>
      <c r="CE184" s="178"/>
      <c r="CF184" s="177">
        <v>160</v>
      </c>
      <c r="CG184" s="591"/>
      <c r="CH184" s="178"/>
      <c r="CI184" s="177">
        <v>160</v>
      </c>
      <c r="CJ184" s="591"/>
      <c r="CK184" s="178"/>
      <c r="CL184" s="177">
        <v>160</v>
      </c>
      <c r="CM184" s="591"/>
      <c r="CN184" s="178"/>
      <c r="CO184" s="282">
        <f t="shared" si="222"/>
        <v>0</v>
      </c>
      <c r="CP184" s="283">
        <f t="shared" si="223"/>
        <v>0</v>
      </c>
      <c r="CQ184" s="284">
        <f t="shared" si="137"/>
        <v>0</v>
      </c>
      <c r="CR184" s="285">
        <f t="shared" si="138"/>
        <v>0</v>
      </c>
      <c r="CS184" s="1"/>
      <c r="CT184" s="1"/>
      <c r="CU184" s="177">
        <v>160</v>
      </c>
      <c r="CV184" s="591"/>
      <c r="CW184" s="178"/>
      <c r="CX184" s="177">
        <v>160</v>
      </c>
      <c r="CY184" s="591"/>
      <c r="CZ184" s="178"/>
      <c r="DA184" s="177">
        <v>160</v>
      </c>
      <c r="DB184" s="591"/>
      <c r="DC184" s="178"/>
      <c r="DD184" s="177">
        <v>160</v>
      </c>
      <c r="DE184" s="591"/>
      <c r="DF184" s="178"/>
      <c r="DG184" s="177">
        <v>160</v>
      </c>
      <c r="DH184" s="591"/>
      <c r="DI184" s="178"/>
      <c r="DJ184" s="177">
        <v>160</v>
      </c>
      <c r="DK184" s="591"/>
      <c r="DL184" s="178"/>
      <c r="DM184" s="177">
        <v>160</v>
      </c>
      <c r="DN184" s="591"/>
      <c r="DO184" s="178"/>
      <c r="DP184" s="177">
        <v>160</v>
      </c>
      <c r="DQ184" s="591"/>
      <c r="DR184" s="178"/>
      <c r="DS184" s="282">
        <f t="shared" si="224"/>
        <v>0</v>
      </c>
      <c r="DT184" s="283">
        <f t="shared" si="225"/>
        <v>0</v>
      </c>
      <c r="DU184" s="284">
        <f t="shared" si="139"/>
        <v>0</v>
      </c>
      <c r="DV184" s="285">
        <f t="shared" si="140"/>
        <v>0</v>
      </c>
      <c r="DW184" s="1"/>
      <c r="DX184" s="1"/>
      <c r="DY184" s="177">
        <v>160</v>
      </c>
      <c r="DZ184" s="591"/>
      <c r="EA184" s="178"/>
      <c r="EB184" s="177">
        <v>160</v>
      </c>
      <c r="EC184" s="591"/>
      <c r="ED184" s="178"/>
      <c r="EE184" s="177">
        <v>160</v>
      </c>
      <c r="EF184" s="591"/>
      <c r="EG184" s="178"/>
      <c r="EH184" s="177">
        <v>160</v>
      </c>
      <c r="EI184" s="591"/>
      <c r="EJ184" s="178"/>
      <c r="EK184" s="177">
        <v>160</v>
      </c>
      <c r="EL184" s="591"/>
      <c r="EM184" s="178"/>
      <c r="EN184" s="177">
        <v>160</v>
      </c>
      <c r="EO184" s="591"/>
      <c r="EP184" s="178"/>
      <c r="EQ184" s="177">
        <v>160</v>
      </c>
      <c r="ER184" s="591"/>
      <c r="ES184" s="178"/>
      <c r="ET184" s="177">
        <v>160</v>
      </c>
      <c r="EU184" s="591"/>
      <c r="EV184" s="178"/>
      <c r="EW184" s="282">
        <f t="shared" si="226"/>
        <v>0</v>
      </c>
      <c r="EX184" s="283">
        <f t="shared" si="227"/>
        <v>0</v>
      </c>
      <c r="EY184" s="284">
        <f t="shared" si="141"/>
        <v>0</v>
      </c>
      <c r="EZ184" s="285">
        <f t="shared" si="142"/>
        <v>0</v>
      </c>
      <c r="FA184" s="1"/>
      <c r="FB184" s="1"/>
      <c r="FC184" s="177">
        <v>160</v>
      </c>
      <c r="FD184" s="591"/>
      <c r="FE184" s="178"/>
      <c r="FF184" s="177">
        <v>160</v>
      </c>
      <c r="FG184" s="591"/>
      <c r="FH184" s="178"/>
      <c r="FI184" s="177">
        <v>160</v>
      </c>
      <c r="FJ184" s="591"/>
      <c r="FK184" s="178"/>
      <c r="FL184" s="177">
        <v>160</v>
      </c>
      <c r="FM184" s="591"/>
      <c r="FN184" s="178"/>
      <c r="FO184" s="177">
        <v>160</v>
      </c>
      <c r="FP184" s="591"/>
      <c r="FQ184" s="178"/>
      <c r="FR184" s="177">
        <v>160</v>
      </c>
      <c r="FS184" s="591"/>
      <c r="FT184" s="178"/>
      <c r="FU184" s="177">
        <v>160</v>
      </c>
      <c r="FV184" s="591"/>
      <c r="FW184" s="178"/>
      <c r="FX184" s="177">
        <v>160</v>
      </c>
      <c r="FY184" s="591"/>
      <c r="FZ184" s="178"/>
      <c r="GA184" s="282">
        <f t="shared" si="228"/>
        <v>0</v>
      </c>
      <c r="GB184" s="283">
        <f t="shared" si="229"/>
        <v>0</v>
      </c>
      <c r="GC184" s="284">
        <f t="shared" si="143"/>
        <v>0</v>
      </c>
      <c r="GD184" s="285">
        <f t="shared" si="144"/>
        <v>0</v>
      </c>
      <c r="GE184" s="1"/>
      <c r="GF184" s="1"/>
      <c r="GG184" s="177">
        <v>160</v>
      </c>
      <c r="GH184" s="591"/>
      <c r="GI184" s="178"/>
      <c r="GJ184" s="177">
        <v>160</v>
      </c>
      <c r="GK184" s="591"/>
      <c r="GL184" s="178"/>
      <c r="GM184" s="177">
        <v>160</v>
      </c>
      <c r="GN184" s="591"/>
      <c r="GO184" s="178"/>
      <c r="GP184" s="177">
        <v>160</v>
      </c>
      <c r="GQ184" s="591"/>
      <c r="GR184" s="178"/>
      <c r="GS184" s="177">
        <v>160</v>
      </c>
      <c r="GT184" s="591"/>
      <c r="GU184" s="178"/>
      <c r="GV184" s="177">
        <v>160</v>
      </c>
      <c r="GW184" s="591"/>
      <c r="GX184" s="178"/>
      <c r="GY184" s="177">
        <v>160</v>
      </c>
      <c r="GZ184" s="591"/>
      <c r="HA184" s="178"/>
      <c r="HB184" s="177">
        <v>160</v>
      </c>
      <c r="HC184" s="591"/>
      <c r="HD184" s="178"/>
      <c r="HE184" s="282">
        <f t="shared" si="230"/>
        <v>0</v>
      </c>
      <c r="HF184" s="283">
        <f t="shared" si="231"/>
        <v>0</v>
      </c>
      <c r="HG184" s="284">
        <f t="shared" si="145"/>
        <v>0</v>
      </c>
      <c r="HH184" s="285">
        <f t="shared" si="146"/>
        <v>0</v>
      </c>
      <c r="HI184" s="1"/>
      <c r="HJ184" s="1"/>
      <c r="HK184" s="177">
        <v>160</v>
      </c>
      <c r="HL184" s="591"/>
      <c r="HM184" s="178"/>
      <c r="HN184" s="177">
        <v>160</v>
      </c>
      <c r="HO184" s="591"/>
      <c r="HP184" s="178"/>
      <c r="HQ184" s="177">
        <v>160</v>
      </c>
      <c r="HR184" s="591"/>
      <c r="HS184" s="178"/>
      <c r="HT184" s="177">
        <v>160</v>
      </c>
      <c r="HU184" s="591"/>
      <c r="HV184" s="178"/>
      <c r="HW184" s="177">
        <v>160</v>
      </c>
      <c r="HX184" s="591"/>
      <c r="HY184" s="178"/>
      <c r="HZ184" s="177">
        <v>160</v>
      </c>
      <c r="IA184" s="591"/>
      <c r="IB184" s="178"/>
      <c r="IC184" s="177">
        <v>160</v>
      </c>
      <c r="ID184" s="591"/>
      <c r="IE184" s="178"/>
      <c r="IF184" s="177">
        <v>160</v>
      </c>
      <c r="IG184" s="591"/>
      <c r="IH184" s="178"/>
      <c r="II184" s="282">
        <f t="shared" si="232"/>
        <v>0</v>
      </c>
      <c r="IJ184" s="283">
        <f t="shared" si="233"/>
        <v>0</v>
      </c>
      <c r="IK184" s="284">
        <f t="shared" si="147"/>
        <v>0</v>
      </c>
      <c r="IL184" s="285">
        <f t="shared" si="148"/>
        <v>0</v>
      </c>
      <c r="IM184" s="1"/>
      <c r="IN184" s="1"/>
      <c r="IO184" s="177">
        <v>160</v>
      </c>
      <c r="IP184" s="591"/>
      <c r="IQ184" s="178"/>
      <c r="IR184" s="177">
        <v>160</v>
      </c>
      <c r="IS184" s="591"/>
      <c r="IT184" s="178"/>
      <c r="IU184" s="177">
        <v>160</v>
      </c>
      <c r="IV184" s="591"/>
      <c r="IW184" s="178"/>
      <c r="IX184" s="177">
        <v>160</v>
      </c>
      <c r="IY184" s="591"/>
      <c r="IZ184" s="178"/>
      <c r="JA184" s="177">
        <v>160</v>
      </c>
      <c r="JB184" s="591"/>
      <c r="JC184" s="178"/>
      <c r="JD184" s="177">
        <v>160</v>
      </c>
      <c r="JE184" s="591"/>
      <c r="JF184" s="178"/>
      <c r="JG184" s="177">
        <v>160</v>
      </c>
      <c r="JH184" s="591"/>
      <c r="JI184" s="178"/>
      <c r="JJ184" s="177">
        <v>160</v>
      </c>
      <c r="JK184" s="591"/>
      <c r="JL184" s="178"/>
      <c r="JM184" s="282">
        <f t="shared" si="234"/>
        <v>0</v>
      </c>
      <c r="JN184" s="283">
        <f t="shared" si="235"/>
        <v>0</v>
      </c>
      <c r="JO184" s="284">
        <f t="shared" si="149"/>
        <v>0</v>
      </c>
      <c r="JP184" s="285">
        <f t="shared" si="150"/>
        <v>0</v>
      </c>
      <c r="JQ184" s="1"/>
      <c r="JR184" s="1"/>
      <c r="JS184" s="177">
        <v>160</v>
      </c>
      <c r="JT184" s="591"/>
      <c r="JU184" s="178"/>
      <c r="JV184" s="177">
        <v>160</v>
      </c>
      <c r="JW184" s="591"/>
      <c r="JX184" s="178"/>
      <c r="JY184" s="177">
        <v>160</v>
      </c>
      <c r="JZ184" s="591"/>
      <c r="KA184" s="178"/>
      <c r="KB184" s="177">
        <v>160</v>
      </c>
      <c r="KC184" s="591"/>
      <c r="KD184" s="178"/>
      <c r="KE184" s="177">
        <v>160</v>
      </c>
      <c r="KF184" s="591"/>
      <c r="KG184" s="178"/>
      <c r="KH184" s="177">
        <v>160</v>
      </c>
      <c r="KI184" s="591"/>
      <c r="KJ184" s="178"/>
      <c r="KK184" s="177">
        <v>160</v>
      </c>
      <c r="KL184" s="591"/>
      <c r="KM184" s="178"/>
      <c r="KN184" s="177">
        <v>160</v>
      </c>
      <c r="KO184" s="591"/>
      <c r="KP184" s="178"/>
      <c r="KQ184" s="282">
        <f t="shared" si="236"/>
        <v>0</v>
      </c>
      <c r="KR184" s="283">
        <f t="shared" si="237"/>
        <v>0</v>
      </c>
      <c r="KS184" s="284">
        <f t="shared" si="151"/>
        <v>0</v>
      </c>
      <c r="KT184" s="285">
        <f t="shared" si="152"/>
        <v>0</v>
      </c>
      <c r="KU184" s="1"/>
      <c r="KV184" s="1"/>
      <c r="KW184" s="589" t="s">
        <v>300</v>
      </c>
      <c r="KX184" s="595">
        <v>160</v>
      </c>
      <c r="KY184" s="591"/>
      <c r="KZ184" s="178"/>
      <c r="LA184" s="282">
        <f t="shared" si="238"/>
        <v>0</v>
      </c>
      <c r="LB184" s="285">
        <f t="shared" si="239"/>
        <v>0</v>
      </c>
      <c r="LC184" s="284">
        <f t="shared" si="240"/>
        <v>0</v>
      </c>
      <c r="LD184" s="285">
        <f t="shared" si="241"/>
        <v>0</v>
      </c>
      <c r="LE184" s="592"/>
      <c r="LF184" s="1"/>
      <c r="LG184" s="1"/>
      <c r="LH184" s="278">
        <f t="shared" si="242"/>
        <v>0</v>
      </c>
      <c r="LI184" s="279">
        <f t="shared" si="243"/>
        <v>0</v>
      </c>
      <c r="LJ184" s="284">
        <f t="shared" si="244"/>
        <v>0</v>
      </c>
      <c r="LK184" s="285">
        <f t="shared" si="245"/>
        <v>0</v>
      </c>
      <c r="LL184" s="280">
        <f t="shared" si="246"/>
        <v>0</v>
      </c>
      <c r="LM184" s="281">
        <f t="shared" si="247"/>
        <v>0</v>
      </c>
      <c r="LN184" s="284">
        <f t="shared" si="248"/>
        <v>0</v>
      </c>
      <c r="LO184" s="283">
        <f t="shared" si="249"/>
        <v>0</v>
      </c>
      <c r="LP184" s="420">
        <f t="shared" si="250"/>
        <v>0</v>
      </c>
      <c r="LQ184" s="382">
        <f t="shared" si="251"/>
        <v>0</v>
      </c>
      <c r="LR184" s="423" t="s">
        <v>343</v>
      </c>
      <c r="LS184" s="387" t="s">
        <v>343</v>
      </c>
      <c r="LT184" s="420">
        <f t="shared" si="252"/>
        <v>0</v>
      </c>
      <c r="LU184" s="382">
        <f t="shared" si="253"/>
        <v>0</v>
      </c>
      <c r="LX184" s="1"/>
    </row>
    <row r="185" spans="2:336" s="26" customFormat="1" ht="16.5" customHeight="1" x14ac:dyDescent="0.25">
      <c r="B185" s="121" t="s">
        <v>373</v>
      </c>
      <c r="C185" s="1064"/>
      <c r="D185" s="1065"/>
      <c r="E185" s="327"/>
      <c r="F185" s="328"/>
      <c r="G185" s="329"/>
      <c r="H185" s="125"/>
      <c r="I185" s="115">
        <f>INT(ROUND(F185,2)*(IF(RIGHT(G185,1)="*",data!$J$3*H185+(IF(H185&gt;0, data!$K$3,0)),(IF(G185&gt;0,data!$J$3*RIGHT(G185,5)+data!$K$3,0)))))</f>
        <v>0</v>
      </c>
      <c r="J185" s="115">
        <f t="shared" si="257"/>
        <v>0</v>
      </c>
      <c r="K185" s="323"/>
      <c r="L185" s="322"/>
      <c r="M185" s="115">
        <f>INT(ROUND(F185,2)*(IF(J185&gt;0,(IF(K185="ano",data!$J$6,0)),0)))</f>
        <v>0</v>
      </c>
      <c r="N185" s="117">
        <f t="shared" si="254"/>
        <v>0</v>
      </c>
      <c r="O185" s="126">
        <f t="shared" si="255"/>
        <v>0</v>
      </c>
      <c r="Q185" s="119" t="str">
        <f t="shared" si="219"/>
        <v/>
      </c>
      <c r="R185" s="120" t="s">
        <v>343</v>
      </c>
      <c r="S185" s="391" t="str">
        <f t="shared" si="220"/>
        <v/>
      </c>
      <c r="T185" s="26">
        <f t="shared" si="256"/>
        <v>0</v>
      </c>
      <c r="U185" s="26">
        <f t="shared" si="258"/>
        <v>0</v>
      </c>
      <c r="V185" s="26">
        <f>IF(OR(G185=data!$I$18,G185=data!$I$19,G185=data!$I$20,G185=data!$I$21,G185=data!$I$22,G185=data!$I$23,G185=data!$I$24,G185=data!$I$25,G185=data!$I$26,G185=data!$I$27,G185=data!$I$28,G185=data!$I$29,G185=data!$I$30,G185=data!$I$31,G185=data!$I$32,G185=data!$I$33,G185=data!$I$34,G185=data!$I$35,G185=data!$I$36,G185=data!$I$37,G185=data!$I$38,G185=data!$I$39,G185=data!$I$40,G185=data!$I$41,G185=data!$I$42,G185=data!$I$43,G185=data!$I$44),1,0)</f>
        <v>0</v>
      </c>
      <c r="X185" s="179" t="s">
        <v>300</v>
      </c>
      <c r="Y185" s="10"/>
      <c r="Z185" s="10"/>
      <c r="AA185" s="171">
        <v>160</v>
      </c>
      <c r="AB185" s="336"/>
      <c r="AC185" s="227"/>
      <c r="AD185" s="171">
        <v>160</v>
      </c>
      <c r="AE185" s="336"/>
      <c r="AF185" s="227"/>
      <c r="AG185" s="171">
        <v>160</v>
      </c>
      <c r="AH185" s="336"/>
      <c r="AI185" s="227"/>
      <c r="AJ185" s="171">
        <v>160</v>
      </c>
      <c r="AK185" s="336"/>
      <c r="AL185" s="227"/>
      <c r="AM185" s="171">
        <v>160</v>
      </c>
      <c r="AN185" s="336"/>
      <c r="AO185" s="227"/>
      <c r="AP185" s="171">
        <v>160</v>
      </c>
      <c r="AQ185" s="336"/>
      <c r="AR185" s="227"/>
      <c r="AS185" s="171">
        <v>160</v>
      </c>
      <c r="AT185" s="336"/>
      <c r="AU185" s="227"/>
      <c r="AV185" s="171">
        <v>160</v>
      </c>
      <c r="AW185" s="336"/>
      <c r="AX185" s="227"/>
      <c r="AY185" s="171">
        <v>160</v>
      </c>
      <c r="AZ185" s="336"/>
      <c r="BA185" s="227"/>
      <c r="BB185" s="171">
        <v>160</v>
      </c>
      <c r="BC185" s="336"/>
      <c r="BD185" s="227"/>
      <c r="BE185" s="171">
        <v>160</v>
      </c>
      <c r="BF185" s="336"/>
      <c r="BG185" s="227"/>
      <c r="BH185" s="171">
        <v>160</v>
      </c>
      <c r="BI185" s="336"/>
      <c r="BJ185" s="227"/>
      <c r="BK185" s="374">
        <f t="shared" si="134"/>
        <v>0</v>
      </c>
      <c r="BL185" s="285">
        <f t="shared" si="221"/>
        <v>0</v>
      </c>
      <c r="BM185" s="284">
        <f t="shared" si="135"/>
        <v>0</v>
      </c>
      <c r="BN185" s="285">
        <f t="shared" si="136"/>
        <v>0</v>
      </c>
      <c r="BO185" s="1"/>
      <c r="BP185" s="1"/>
      <c r="BQ185" s="167">
        <v>160</v>
      </c>
      <c r="BR185" s="335"/>
      <c r="BS185" s="180"/>
      <c r="BT185" s="167">
        <v>160</v>
      </c>
      <c r="BU185" s="335"/>
      <c r="BV185" s="180"/>
      <c r="BW185" s="167">
        <v>160</v>
      </c>
      <c r="BX185" s="335"/>
      <c r="BY185" s="180"/>
      <c r="BZ185" s="167">
        <v>160</v>
      </c>
      <c r="CA185" s="335"/>
      <c r="CB185" s="180"/>
      <c r="CC185" s="167">
        <v>160</v>
      </c>
      <c r="CD185" s="335"/>
      <c r="CE185" s="180"/>
      <c r="CF185" s="167">
        <v>160</v>
      </c>
      <c r="CG185" s="335"/>
      <c r="CH185" s="180"/>
      <c r="CI185" s="167">
        <v>160</v>
      </c>
      <c r="CJ185" s="335"/>
      <c r="CK185" s="180"/>
      <c r="CL185" s="167">
        <v>160</v>
      </c>
      <c r="CM185" s="335"/>
      <c r="CN185" s="180"/>
      <c r="CO185" s="282">
        <f t="shared" si="222"/>
        <v>0</v>
      </c>
      <c r="CP185" s="283">
        <f t="shared" si="223"/>
        <v>0</v>
      </c>
      <c r="CQ185" s="284">
        <f t="shared" si="137"/>
        <v>0</v>
      </c>
      <c r="CR185" s="285">
        <f t="shared" si="138"/>
        <v>0</v>
      </c>
      <c r="CS185" s="1"/>
      <c r="CT185" s="1"/>
      <c r="CU185" s="167">
        <v>160</v>
      </c>
      <c r="CV185" s="335"/>
      <c r="CW185" s="180"/>
      <c r="CX185" s="167">
        <v>160</v>
      </c>
      <c r="CY185" s="335"/>
      <c r="CZ185" s="180"/>
      <c r="DA185" s="167">
        <v>160</v>
      </c>
      <c r="DB185" s="335"/>
      <c r="DC185" s="180"/>
      <c r="DD185" s="167">
        <v>160</v>
      </c>
      <c r="DE185" s="335"/>
      <c r="DF185" s="180"/>
      <c r="DG185" s="167">
        <v>160</v>
      </c>
      <c r="DH185" s="335"/>
      <c r="DI185" s="180"/>
      <c r="DJ185" s="167">
        <v>160</v>
      </c>
      <c r="DK185" s="335"/>
      <c r="DL185" s="180"/>
      <c r="DM185" s="167">
        <v>160</v>
      </c>
      <c r="DN185" s="335"/>
      <c r="DO185" s="180"/>
      <c r="DP185" s="167">
        <v>160</v>
      </c>
      <c r="DQ185" s="335"/>
      <c r="DR185" s="180"/>
      <c r="DS185" s="282">
        <f t="shared" si="224"/>
        <v>0</v>
      </c>
      <c r="DT185" s="283">
        <f t="shared" si="225"/>
        <v>0</v>
      </c>
      <c r="DU185" s="284">
        <f t="shared" si="139"/>
        <v>0</v>
      </c>
      <c r="DV185" s="285">
        <f t="shared" si="140"/>
        <v>0</v>
      </c>
      <c r="DW185" s="1"/>
      <c r="DX185" s="1"/>
      <c r="DY185" s="167">
        <v>160</v>
      </c>
      <c r="DZ185" s="335"/>
      <c r="EA185" s="180"/>
      <c r="EB185" s="167">
        <v>160</v>
      </c>
      <c r="EC185" s="335"/>
      <c r="ED185" s="180"/>
      <c r="EE185" s="167">
        <v>160</v>
      </c>
      <c r="EF185" s="335"/>
      <c r="EG185" s="180"/>
      <c r="EH185" s="167">
        <v>160</v>
      </c>
      <c r="EI185" s="335"/>
      <c r="EJ185" s="180"/>
      <c r="EK185" s="167">
        <v>160</v>
      </c>
      <c r="EL185" s="335"/>
      <c r="EM185" s="180"/>
      <c r="EN185" s="167">
        <v>160</v>
      </c>
      <c r="EO185" s="335"/>
      <c r="EP185" s="180"/>
      <c r="EQ185" s="167">
        <v>160</v>
      </c>
      <c r="ER185" s="335"/>
      <c r="ES185" s="180"/>
      <c r="ET185" s="167">
        <v>160</v>
      </c>
      <c r="EU185" s="335"/>
      <c r="EV185" s="180"/>
      <c r="EW185" s="282">
        <f t="shared" si="226"/>
        <v>0</v>
      </c>
      <c r="EX185" s="283">
        <f t="shared" si="227"/>
        <v>0</v>
      </c>
      <c r="EY185" s="284">
        <f t="shared" si="141"/>
        <v>0</v>
      </c>
      <c r="EZ185" s="285">
        <f t="shared" si="142"/>
        <v>0</v>
      </c>
      <c r="FA185" s="1"/>
      <c r="FB185" s="1"/>
      <c r="FC185" s="167">
        <v>160</v>
      </c>
      <c r="FD185" s="335"/>
      <c r="FE185" s="180"/>
      <c r="FF185" s="167">
        <v>160</v>
      </c>
      <c r="FG185" s="335"/>
      <c r="FH185" s="180"/>
      <c r="FI185" s="167">
        <v>160</v>
      </c>
      <c r="FJ185" s="335"/>
      <c r="FK185" s="180"/>
      <c r="FL185" s="167">
        <v>160</v>
      </c>
      <c r="FM185" s="335"/>
      <c r="FN185" s="180"/>
      <c r="FO185" s="167">
        <v>160</v>
      </c>
      <c r="FP185" s="335"/>
      <c r="FQ185" s="180"/>
      <c r="FR185" s="167">
        <v>160</v>
      </c>
      <c r="FS185" s="335"/>
      <c r="FT185" s="180"/>
      <c r="FU185" s="167">
        <v>160</v>
      </c>
      <c r="FV185" s="335"/>
      <c r="FW185" s="180"/>
      <c r="FX185" s="167">
        <v>160</v>
      </c>
      <c r="FY185" s="335"/>
      <c r="FZ185" s="180"/>
      <c r="GA185" s="282">
        <f t="shared" si="228"/>
        <v>0</v>
      </c>
      <c r="GB185" s="283">
        <f t="shared" si="229"/>
        <v>0</v>
      </c>
      <c r="GC185" s="284">
        <f t="shared" si="143"/>
        <v>0</v>
      </c>
      <c r="GD185" s="285">
        <f t="shared" si="144"/>
        <v>0</v>
      </c>
      <c r="GE185" s="1"/>
      <c r="GF185" s="1"/>
      <c r="GG185" s="167">
        <v>160</v>
      </c>
      <c r="GH185" s="335"/>
      <c r="GI185" s="180"/>
      <c r="GJ185" s="167">
        <v>160</v>
      </c>
      <c r="GK185" s="335"/>
      <c r="GL185" s="180"/>
      <c r="GM185" s="167">
        <v>160</v>
      </c>
      <c r="GN185" s="335"/>
      <c r="GO185" s="180"/>
      <c r="GP185" s="167">
        <v>160</v>
      </c>
      <c r="GQ185" s="335"/>
      <c r="GR185" s="180"/>
      <c r="GS185" s="167">
        <v>160</v>
      </c>
      <c r="GT185" s="335"/>
      <c r="GU185" s="180"/>
      <c r="GV185" s="167">
        <v>160</v>
      </c>
      <c r="GW185" s="335"/>
      <c r="GX185" s="180"/>
      <c r="GY185" s="167">
        <v>160</v>
      </c>
      <c r="GZ185" s="335"/>
      <c r="HA185" s="180"/>
      <c r="HB185" s="167">
        <v>160</v>
      </c>
      <c r="HC185" s="335"/>
      <c r="HD185" s="180"/>
      <c r="HE185" s="282">
        <f t="shared" si="230"/>
        <v>0</v>
      </c>
      <c r="HF185" s="283">
        <f t="shared" si="231"/>
        <v>0</v>
      </c>
      <c r="HG185" s="284">
        <f t="shared" si="145"/>
        <v>0</v>
      </c>
      <c r="HH185" s="285">
        <f t="shared" si="146"/>
        <v>0</v>
      </c>
      <c r="HI185" s="1"/>
      <c r="HJ185" s="1"/>
      <c r="HK185" s="167">
        <v>160</v>
      </c>
      <c r="HL185" s="335"/>
      <c r="HM185" s="180"/>
      <c r="HN185" s="167">
        <v>160</v>
      </c>
      <c r="HO185" s="335"/>
      <c r="HP185" s="180"/>
      <c r="HQ185" s="167">
        <v>160</v>
      </c>
      <c r="HR185" s="335"/>
      <c r="HS185" s="180"/>
      <c r="HT185" s="167">
        <v>160</v>
      </c>
      <c r="HU185" s="335"/>
      <c r="HV185" s="180"/>
      <c r="HW185" s="167">
        <v>160</v>
      </c>
      <c r="HX185" s="335"/>
      <c r="HY185" s="180"/>
      <c r="HZ185" s="167">
        <v>160</v>
      </c>
      <c r="IA185" s="335"/>
      <c r="IB185" s="180"/>
      <c r="IC185" s="167">
        <v>160</v>
      </c>
      <c r="ID185" s="335"/>
      <c r="IE185" s="180"/>
      <c r="IF185" s="167">
        <v>160</v>
      </c>
      <c r="IG185" s="335"/>
      <c r="IH185" s="180"/>
      <c r="II185" s="282">
        <f t="shared" si="232"/>
        <v>0</v>
      </c>
      <c r="IJ185" s="283">
        <f t="shared" si="233"/>
        <v>0</v>
      </c>
      <c r="IK185" s="284">
        <f t="shared" si="147"/>
        <v>0</v>
      </c>
      <c r="IL185" s="285">
        <f t="shared" si="148"/>
        <v>0</v>
      </c>
      <c r="IM185" s="1"/>
      <c r="IN185" s="1"/>
      <c r="IO185" s="167">
        <v>160</v>
      </c>
      <c r="IP185" s="335"/>
      <c r="IQ185" s="180"/>
      <c r="IR185" s="167">
        <v>160</v>
      </c>
      <c r="IS185" s="335"/>
      <c r="IT185" s="180"/>
      <c r="IU185" s="167">
        <v>160</v>
      </c>
      <c r="IV185" s="335"/>
      <c r="IW185" s="180"/>
      <c r="IX185" s="167">
        <v>160</v>
      </c>
      <c r="IY185" s="335"/>
      <c r="IZ185" s="180"/>
      <c r="JA185" s="167">
        <v>160</v>
      </c>
      <c r="JB185" s="335"/>
      <c r="JC185" s="180"/>
      <c r="JD185" s="167">
        <v>160</v>
      </c>
      <c r="JE185" s="335"/>
      <c r="JF185" s="180"/>
      <c r="JG185" s="167">
        <v>160</v>
      </c>
      <c r="JH185" s="335"/>
      <c r="JI185" s="180"/>
      <c r="JJ185" s="167">
        <v>160</v>
      </c>
      <c r="JK185" s="335"/>
      <c r="JL185" s="180"/>
      <c r="JM185" s="282">
        <f t="shared" si="234"/>
        <v>0</v>
      </c>
      <c r="JN185" s="283">
        <f t="shared" si="235"/>
        <v>0</v>
      </c>
      <c r="JO185" s="284">
        <f t="shared" si="149"/>
        <v>0</v>
      </c>
      <c r="JP185" s="285">
        <f t="shared" si="150"/>
        <v>0</v>
      </c>
      <c r="JQ185" s="1"/>
      <c r="JR185" s="1"/>
      <c r="JS185" s="167">
        <v>160</v>
      </c>
      <c r="JT185" s="335"/>
      <c r="JU185" s="180"/>
      <c r="JV185" s="167">
        <v>160</v>
      </c>
      <c r="JW185" s="335"/>
      <c r="JX185" s="180"/>
      <c r="JY185" s="167">
        <v>160</v>
      </c>
      <c r="JZ185" s="335"/>
      <c r="KA185" s="180"/>
      <c r="KB185" s="167">
        <v>160</v>
      </c>
      <c r="KC185" s="335"/>
      <c r="KD185" s="180"/>
      <c r="KE185" s="167">
        <v>160</v>
      </c>
      <c r="KF185" s="335"/>
      <c r="KG185" s="180"/>
      <c r="KH185" s="167">
        <v>160</v>
      </c>
      <c r="KI185" s="335"/>
      <c r="KJ185" s="180"/>
      <c r="KK185" s="167">
        <v>160</v>
      </c>
      <c r="KL185" s="335"/>
      <c r="KM185" s="180"/>
      <c r="KN185" s="167">
        <v>160</v>
      </c>
      <c r="KO185" s="335"/>
      <c r="KP185" s="180"/>
      <c r="KQ185" s="282">
        <f t="shared" si="236"/>
        <v>0</v>
      </c>
      <c r="KR185" s="283">
        <f t="shared" si="237"/>
        <v>0</v>
      </c>
      <c r="KS185" s="284">
        <f t="shared" si="151"/>
        <v>0</v>
      </c>
      <c r="KT185" s="285">
        <f t="shared" si="152"/>
        <v>0</v>
      </c>
      <c r="KU185" s="1"/>
      <c r="KV185" s="1"/>
      <c r="KW185" s="287" t="s">
        <v>300</v>
      </c>
      <c r="KX185" s="365">
        <v>160</v>
      </c>
      <c r="KY185" s="335"/>
      <c r="KZ185" s="180"/>
      <c r="LA185" s="282">
        <f t="shared" si="238"/>
        <v>0</v>
      </c>
      <c r="LB185" s="285">
        <f t="shared" si="239"/>
        <v>0</v>
      </c>
      <c r="LC185" s="284">
        <f t="shared" si="240"/>
        <v>0</v>
      </c>
      <c r="LD185" s="285">
        <f t="shared" si="241"/>
        <v>0</v>
      </c>
      <c r="LE185" s="297"/>
      <c r="LF185" s="1"/>
      <c r="LG185" s="1"/>
      <c r="LH185" s="278">
        <f t="shared" si="242"/>
        <v>0</v>
      </c>
      <c r="LI185" s="279">
        <f t="shared" si="243"/>
        <v>0</v>
      </c>
      <c r="LJ185" s="284">
        <f t="shared" si="244"/>
        <v>0</v>
      </c>
      <c r="LK185" s="285">
        <f t="shared" si="245"/>
        <v>0</v>
      </c>
      <c r="LL185" s="280">
        <f t="shared" si="246"/>
        <v>0</v>
      </c>
      <c r="LM185" s="281">
        <f t="shared" si="247"/>
        <v>0</v>
      </c>
      <c r="LN185" s="284">
        <f t="shared" si="248"/>
        <v>0</v>
      </c>
      <c r="LO185" s="283">
        <f t="shared" si="249"/>
        <v>0</v>
      </c>
      <c r="LP185" s="420">
        <f t="shared" si="250"/>
        <v>0</v>
      </c>
      <c r="LQ185" s="382">
        <f t="shared" si="251"/>
        <v>0</v>
      </c>
      <c r="LR185" s="423" t="s">
        <v>343</v>
      </c>
      <c r="LS185" s="387" t="s">
        <v>343</v>
      </c>
      <c r="LT185" s="420">
        <f t="shared" si="252"/>
        <v>0</v>
      </c>
      <c r="LU185" s="382">
        <f t="shared" si="253"/>
        <v>0</v>
      </c>
      <c r="LX185" s="1"/>
    </row>
    <row r="186" spans="2:336" s="26" customFormat="1" ht="15" hidden="1" customHeight="1" x14ac:dyDescent="0.25">
      <c r="B186" s="121"/>
      <c r="C186" s="1062"/>
      <c r="D186" s="1063"/>
      <c r="E186" s="610"/>
      <c r="F186" s="611"/>
      <c r="G186" s="612"/>
      <c r="H186" s="122"/>
      <c r="I186" s="115">
        <f>INT(ROUND(F186,2)*(IF(RIGHT(G186,1)="*",data!$J$3*H186+(IF(H186&gt;0, data!$K$3,0)),(IF(G186&gt;0,data!$J$3*RIGHT(G186,5)+data!$K$3,0)))))</f>
        <v>0</v>
      </c>
      <c r="J186" s="115">
        <f t="shared" si="257"/>
        <v>0</v>
      </c>
      <c r="K186" s="554"/>
      <c r="L186" s="553"/>
      <c r="M186" s="115">
        <f>INT(ROUND(F186,2)*(IF(J186&gt;0,(IF(K186="ano",data!$J$6,0)),0)))</f>
        <v>0</v>
      </c>
      <c r="N186" s="117">
        <f t="shared" si="254"/>
        <v>0</v>
      </c>
      <c r="O186" s="126">
        <f t="shared" si="255"/>
        <v>0</v>
      </c>
      <c r="Q186" s="119" t="str">
        <f t="shared" si="219"/>
        <v/>
      </c>
      <c r="R186" s="120" t="s">
        <v>343</v>
      </c>
      <c r="S186" s="391" t="str">
        <f t="shared" si="220"/>
        <v/>
      </c>
      <c r="T186" s="26">
        <f t="shared" si="256"/>
        <v>0</v>
      </c>
      <c r="U186" s="26">
        <f t="shared" si="258"/>
        <v>0</v>
      </c>
      <c r="V186" s="26">
        <f>IF(OR(G186=data!$I$18,G186=data!$I$19,G186=data!$I$20,G186=data!$I$21,G186=data!$I$22,G186=data!$I$23,G186=data!$I$24,G186=data!$I$25,G186=data!$I$26,G186=data!$I$27,G186=data!$I$28,G186=data!$I$29,G186=data!$I$30,G186=data!$I$31,G186=data!$I$32,G186=data!$I$33,G186=data!$I$34,G186=data!$I$35,G186=data!$I$36,G186=data!$I$37,G186=data!$I$38,G186=data!$I$39,G186=data!$I$40,G186=data!$I$41,G186=data!$I$42,G186=data!$I$43,G186=data!$I$44),1,0)</f>
        <v>0</v>
      </c>
      <c r="X186" s="176" t="s">
        <v>300</v>
      </c>
      <c r="Y186" s="10"/>
      <c r="Z186" s="10"/>
      <c r="AA186" s="578">
        <v>160</v>
      </c>
      <c r="AB186" s="579"/>
      <c r="AC186" s="580"/>
      <c r="AD186" s="578">
        <v>160</v>
      </c>
      <c r="AE186" s="579"/>
      <c r="AF186" s="580"/>
      <c r="AG186" s="578">
        <v>160</v>
      </c>
      <c r="AH186" s="579"/>
      <c r="AI186" s="580"/>
      <c r="AJ186" s="578">
        <v>160</v>
      </c>
      <c r="AK186" s="579"/>
      <c r="AL186" s="580"/>
      <c r="AM186" s="578">
        <v>160</v>
      </c>
      <c r="AN186" s="579"/>
      <c r="AO186" s="580"/>
      <c r="AP186" s="578">
        <v>160</v>
      </c>
      <c r="AQ186" s="579"/>
      <c r="AR186" s="580"/>
      <c r="AS186" s="578">
        <v>160</v>
      </c>
      <c r="AT186" s="579"/>
      <c r="AU186" s="580"/>
      <c r="AV186" s="578">
        <v>160</v>
      </c>
      <c r="AW186" s="579"/>
      <c r="AX186" s="580"/>
      <c r="AY186" s="578">
        <v>160</v>
      </c>
      <c r="AZ186" s="579"/>
      <c r="BA186" s="580"/>
      <c r="BB186" s="578">
        <v>160</v>
      </c>
      <c r="BC186" s="579"/>
      <c r="BD186" s="580"/>
      <c r="BE186" s="578">
        <v>160</v>
      </c>
      <c r="BF186" s="579"/>
      <c r="BG186" s="580"/>
      <c r="BH186" s="578">
        <v>160</v>
      </c>
      <c r="BI186" s="579"/>
      <c r="BJ186" s="580"/>
      <c r="BK186" s="374">
        <f t="shared" si="134"/>
        <v>0</v>
      </c>
      <c r="BL186" s="285">
        <f t="shared" si="221"/>
        <v>0</v>
      </c>
      <c r="BM186" s="284">
        <f t="shared" si="135"/>
        <v>0</v>
      </c>
      <c r="BN186" s="285">
        <f t="shared" si="136"/>
        <v>0</v>
      </c>
      <c r="BO186" s="1"/>
      <c r="BP186" s="1"/>
      <c r="BQ186" s="177">
        <v>160</v>
      </c>
      <c r="BR186" s="591"/>
      <c r="BS186" s="178"/>
      <c r="BT186" s="177">
        <v>160</v>
      </c>
      <c r="BU186" s="591"/>
      <c r="BV186" s="178"/>
      <c r="BW186" s="177">
        <v>160</v>
      </c>
      <c r="BX186" s="591"/>
      <c r="BY186" s="178"/>
      <c r="BZ186" s="177">
        <v>160</v>
      </c>
      <c r="CA186" s="591"/>
      <c r="CB186" s="178"/>
      <c r="CC186" s="177">
        <v>160</v>
      </c>
      <c r="CD186" s="591"/>
      <c r="CE186" s="178"/>
      <c r="CF186" s="177">
        <v>160</v>
      </c>
      <c r="CG186" s="591"/>
      <c r="CH186" s="178"/>
      <c r="CI186" s="177">
        <v>160</v>
      </c>
      <c r="CJ186" s="591"/>
      <c r="CK186" s="178"/>
      <c r="CL186" s="177">
        <v>160</v>
      </c>
      <c r="CM186" s="591"/>
      <c r="CN186" s="178"/>
      <c r="CO186" s="282">
        <f t="shared" si="222"/>
        <v>0</v>
      </c>
      <c r="CP186" s="283">
        <f t="shared" si="223"/>
        <v>0</v>
      </c>
      <c r="CQ186" s="284">
        <f t="shared" si="137"/>
        <v>0</v>
      </c>
      <c r="CR186" s="285">
        <f t="shared" si="138"/>
        <v>0</v>
      </c>
      <c r="CS186" s="1"/>
      <c r="CT186" s="1"/>
      <c r="CU186" s="177">
        <v>160</v>
      </c>
      <c r="CV186" s="591"/>
      <c r="CW186" s="178"/>
      <c r="CX186" s="177">
        <v>160</v>
      </c>
      <c r="CY186" s="591"/>
      <c r="CZ186" s="178"/>
      <c r="DA186" s="177">
        <v>160</v>
      </c>
      <c r="DB186" s="591"/>
      <c r="DC186" s="178"/>
      <c r="DD186" s="177">
        <v>160</v>
      </c>
      <c r="DE186" s="591"/>
      <c r="DF186" s="178"/>
      <c r="DG186" s="177">
        <v>160</v>
      </c>
      <c r="DH186" s="591"/>
      <c r="DI186" s="178"/>
      <c r="DJ186" s="177">
        <v>160</v>
      </c>
      <c r="DK186" s="591"/>
      <c r="DL186" s="178"/>
      <c r="DM186" s="177">
        <v>160</v>
      </c>
      <c r="DN186" s="591"/>
      <c r="DO186" s="178"/>
      <c r="DP186" s="177">
        <v>160</v>
      </c>
      <c r="DQ186" s="591"/>
      <c r="DR186" s="178"/>
      <c r="DS186" s="282">
        <f t="shared" si="224"/>
        <v>0</v>
      </c>
      <c r="DT186" s="283">
        <f t="shared" si="225"/>
        <v>0</v>
      </c>
      <c r="DU186" s="284">
        <f t="shared" si="139"/>
        <v>0</v>
      </c>
      <c r="DV186" s="285">
        <f t="shared" si="140"/>
        <v>0</v>
      </c>
      <c r="DW186" s="1"/>
      <c r="DX186" s="1"/>
      <c r="DY186" s="177">
        <v>160</v>
      </c>
      <c r="DZ186" s="591"/>
      <c r="EA186" s="178"/>
      <c r="EB186" s="177">
        <v>160</v>
      </c>
      <c r="EC186" s="591"/>
      <c r="ED186" s="178"/>
      <c r="EE186" s="177">
        <v>160</v>
      </c>
      <c r="EF186" s="591"/>
      <c r="EG186" s="178"/>
      <c r="EH186" s="177">
        <v>160</v>
      </c>
      <c r="EI186" s="591"/>
      <c r="EJ186" s="178"/>
      <c r="EK186" s="177">
        <v>160</v>
      </c>
      <c r="EL186" s="591"/>
      <c r="EM186" s="178"/>
      <c r="EN186" s="177">
        <v>160</v>
      </c>
      <c r="EO186" s="591"/>
      <c r="EP186" s="178"/>
      <c r="EQ186" s="177">
        <v>160</v>
      </c>
      <c r="ER186" s="591"/>
      <c r="ES186" s="178"/>
      <c r="ET186" s="177">
        <v>160</v>
      </c>
      <c r="EU186" s="591"/>
      <c r="EV186" s="178"/>
      <c r="EW186" s="282">
        <f t="shared" si="226"/>
        <v>0</v>
      </c>
      <c r="EX186" s="283">
        <f t="shared" si="227"/>
        <v>0</v>
      </c>
      <c r="EY186" s="284">
        <f t="shared" si="141"/>
        <v>0</v>
      </c>
      <c r="EZ186" s="285">
        <f t="shared" si="142"/>
        <v>0</v>
      </c>
      <c r="FA186" s="1"/>
      <c r="FB186" s="1"/>
      <c r="FC186" s="177">
        <v>160</v>
      </c>
      <c r="FD186" s="591"/>
      <c r="FE186" s="178"/>
      <c r="FF186" s="177">
        <v>160</v>
      </c>
      <c r="FG186" s="591"/>
      <c r="FH186" s="178"/>
      <c r="FI186" s="177">
        <v>160</v>
      </c>
      <c r="FJ186" s="591"/>
      <c r="FK186" s="178"/>
      <c r="FL186" s="177">
        <v>160</v>
      </c>
      <c r="FM186" s="591"/>
      <c r="FN186" s="178"/>
      <c r="FO186" s="177">
        <v>160</v>
      </c>
      <c r="FP186" s="591"/>
      <c r="FQ186" s="178"/>
      <c r="FR186" s="177">
        <v>160</v>
      </c>
      <c r="FS186" s="591"/>
      <c r="FT186" s="178"/>
      <c r="FU186" s="177">
        <v>160</v>
      </c>
      <c r="FV186" s="591"/>
      <c r="FW186" s="178"/>
      <c r="FX186" s="177">
        <v>160</v>
      </c>
      <c r="FY186" s="591"/>
      <c r="FZ186" s="178"/>
      <c r="GA186" s="282">
        <f t="shared" si="228"/>
        <v>0</v>
      </c>
      <c r="GB186" s="283">
        <f t="shared" si="229"/>
        <v>0</v>
      </c>
      <c r="GC186" s="284">
        <f t="shared" si="143"/>
        <v>0</v>
      </c>
      <c r="GD186" s="285">
        <f t="shared" si="144"/>
        <v>0</v>
      </c>
      <c r="GE186" s="1"/>
      <c r="GF186" s="1"/>
      <c r="GG186" s="177">
        <v>160</v>
      </c>
      <c r="GH186" s="591"/>
      <c r="GI186" s="178"/>
      <c r="GJ186" s="177">
        <v>160</v>
      </c>
      <c r="GK186" s="591"/>
      <c r="GL186" s="178"/>
      <c r="GM186" s="177">
        <v>160</v>
      </c>
      <c r="GN186" s="591"/>
      <c r="GO186" s="178"/>
      <c r="GP186" s="177">
        <v>160</v>
      </c>
      <c r="GQ186" s="591"/>
      <c r="GR186" s="178"/>
      <c r="GS186" s="177">
        <v>160</v>
      </c>
      <c r="GT186" s="591"/>
      <c r="GU186" s="178"/>
      <c r="GV186" s="177">
        <v>160</v>
      </c>
      <c r="GW186" s="591"/>
      <c r="GX186" s="178"/>
      <c r="GY186" s="177">
        <v>160</v>
      </c>
      <c r="GZ186" s="591"/>
      <c r="HA186" s="178"/>
      <c r="HB186" s="177">
        <v>160</v>
      </c>
      <c r="HC186" s="591"/>
      <c r="HD186" s="178"/>
      <c r="HE186" s="282">
        <f t="shared" si="230"/>
        <v>0</v>
      </c>
      <c r="HF186" s="283">
        <f t="shared" si="231"/>
        <v>0</v>
      </c>
      <c r="HG186" s="284">
        <f t="shared" si="145"/>
        <v>0</v>
      </c>
      <c r="HH186" s="285">
        <f t="shared" si="146"/>
        <v>0</v>
      </c>
      <c r="HI186" s="1"/>
      <c r="HJ186" s="1"/>
      <c r="HK186" s="177">
        <v>160</v>
      </c>
      <c r="HL186" s="591"/>
      <c r="HM186" s="178"/>
      <c r="HN186" s="177">
        <v>160</v>
      </c>
      <c r="HO186" s="591"/>
      <c r="HP186" s="178"/>
      <c r="HQ186" s="177">
        <v>160</v>
      </c>
      <c r="HR186" s="591"/>
      <c r="HS186" s="178"/>
      <c r="HT186" s="177">
        <v>160</v>
      </c>
      <c r="HU186" s="591"/>
      <c r="HV186" s="178"/>
      <c r="HW186" s="177">
        <v>160</v>
      </c>
      <c r="HX186" s="591"/>
      <c r="HY186" s="178"/>
      <c r="HZ186" s="177">
        <v>160</v>
      </c>
      <c r="IA186" s="591"/>
      <c r="IB186" s="178"/>
      <c r="IC186" s="177">
        <v>160</v>
      </c>
      <c r="ID186" s="591"/>
      <c r="IE186" s="178"/>
      <c r="IF186" s="177">
        <v>160</v>
      </c>
      <c r="IG186" s="591"/>
      <c r="IH186" s="178"/>
      <c r="II186" s="282">
        <f t="shared" si="232"/>
        <v>0</v>
      </c>
      <c r="IJ186" s="283">
        <f t="shared" si="233"/>
        <v>0</v>
      </c>
      <c r="IK186" s="284">
        <f t="shared" si="147"/>
        <v>0</v>
      </c>
      <c r="IL186" s="285">
        <f t="shared" si="148"/>
        <v>0</v>
      </c>
      <c r="IM186" s="1"/>
      <c r="IN186" s="1"/>
      <c r="IO186" s="177">
        <v>160</v>
      </c>
      <c r="IP186" s="591"/>
      <c r="IQ186" s="178"/>
      <c r="IR186" s="177">
        <v>160</v>
      </c>
      <c r="IS186" s="591"/>
      <c r="IT186" s="178"/>
      <c r="IU186" s="177">
        <v>160</v>
      </c>
      <c r="IV186" s="591"/>
      <c r="IW186" s="178"/>
      <c r="IX186" s="177">
        <v>160</v>
      </c>
      <c r="IY186" s="591"/>
      <c r="IZ186" s="178"/>
      <c r="JA186" s="177">
        <v>160</v>
      </c>
      <c r="JB186" s="591"/>
      <c r="JC186" s="178"/>
      <c r="JD186" s="177">
        <v>160</v>
      </c>
      <c r="JE186" s="591"/>
      <c r="JF186" s="178"/>
      <c r="JG186" s="177">
        <v>160</v>
      </c>
      <c r="JH186" s="591"/>
      <c r="JI186" s="178"/>
      <c r="JJ186" s="177">
        <v>160</v>
      </c>
      <c r="JK186" s="591"/>
      <c r="JL186" s="178"/>
      <c r="JM186" s="282">
        <f t="shared" si="234"/>
        <v>0</v>
      </c>
      <c r="JN186" s="283">
        <f t="shared" si="235"/>
        <v>0</v>
      </c>
      <c r="JO186" s="284">
        <f t="shared" si="149"/>
        <v>0</v>
      </c>
      <c r="JP186" s="285">
        <f t="shared" si="150"/>
        <v>0</v>
      </c>
      <c r="JQ186" s="1"/>
      <c r="JR186" s="1"/>
      <c r="JS186" s="177">
        <v>160</v>
      </c>
      <c r="JT186" s="591"/>
      <c r="JU186" s="178"/>
      <c r="JV186" s="177">
        <v>160</v>
      </c>
      <c r="JW186" s="591"/>
      <c r="JX186" s="178"/>
      <c r="JY186" s="177">
        <v>160</v>
      </c>
      <c r="JZ186" s="591"/>
      <c r="KA186" s="178"/>
      <c r="KB186" s="177">
        <v>160</v>
      </c>
      <c r="KC186" s="591"/>
      <c r="KD186" s="178"/>
      <c r="KE186" s="177">
        <v>160</v>
      </c>
      <c r="KF186" s="591"/>
      <c r="KG186" s="178"/>
      <c r="KH186" s="177">
        <v>160</v>
      </c>
      <c r="KI186" s="591"/>
      <c r="KJ186" s="178"/>
      <c r="KK186" s="177">
        <v>160</v>
      </c>
      <c r="KL186" s="591"/>
      <c r="KM186" s="178"/>
      <c r="KN186" s="177">
        <v>160</v>
      </c>
      <c r="KO186" s="591"/>
      <c r="KP186" s="178"/>
      <c r="KQ186" s="282">
        <f t="shared" si="236"/>
        <v>0</v>
      </c>
      <c r="KR186" s="283">
        <f t="shared" si="237"/>
        <v>0</v>
      </c>
      <c r="KS186" s="284">
        <f t="shared" si="151"/>
        <v>0</v>
      </c>
      <c r="KT186" s="285">
        <f t="shared" si="152"/>
        <v>0</v>
      </c>
      <c r="KU186" s="1"/>
      <c r="KV186" s="1"/>
      <c r="KW186" s="589" t="s">
        <v>300</v>
      </c>
      <c r="KX186" s="595">
        <v>160</v>
      </c>
      <c r="KY186" s="591"/>
      <c r="KZ186" s="178"/>
      <c r="LA186" s="282">
        <f t="shared" si="238"/>
        <v>0</v>
      </c>
      <c r="LB186" s="285">
        <f t="shared" si="239"/>
        <v>0</v>
      </c>
      <c r="LC186" s="284">
        <f t="shared" si="240"/>
        <v>0</v>
      </c>
      <c r="LD186" s="285">
        <f t="shared" si="241"/>
        <v>0</v>
      </c>
      <c r="LE186" s="592"/>
      <c r="LF186" s="1"/>
      <c r="LG186" s="1"/>
      <c r="LH186" s="278">
        <f t="shared" si="242"/>
        <v>0</v>
      </c>
      <c r="LI186" s="279">
        <f t="shared" si="243"/>
        <v>0</v>
      </c>
      <c r="LJ186" s="284">
        <f t="shared" si="244"/>
        <v>0</v>
      </c>
      <c r="LK186" s="285">
        <f t="shared" si="245"/>
        <v>0</v>
      </c>
      <c r="LL186" s="280">
        <f t="shared" si="246"/>
        <v>0</v>
      </c>
      <c r="LM186" s="281">
        <f t="shared" si="247"/>
        <v>0</v>
      </c>
      <c r="LN186" s="284">
        <f t="shared" si="248"/>
        <v>0</v>
      </c>
      <c r="LO186" s="283">
        <f t="shared" si="249"/>
        <v>0</v>
      </c>
      <c r="LP186" s="420">
        <f t="shared" si="250"/>
        <v>0</v>
      </c>
      <c r="LQ186" s="382">
        <f t="shared" si="251"/>
        <v>0</v>
      </c>
      <c r="LR186" s="423" t="s">
        <v>343</v>
      </c>
      <c r="LS186" s="387" t="s">
        <v>343</v>
      </c>
      <c r="LT186" s="420">
        <f t="shared" si="252"/>
        <v>0</v>
      </c>
      <c r="LU186" s="382">
        <f t="shared" si="253"/>
        <v>0</v>
      </c>
      <c r="LX186" s="1"/>
    </row>
    <row r="187" spans="2:336" s="26" customFormat="1" ht="16.5" customHeight="1" x14ac:dyDescent="0.25">
      <c r="B187" s="121" t="s">
        <v>374</v>
      </c>
      <c r="C187" s="1064"/>
      <c r="D187" s="1065"/>
      <c r="E187" s="327"/>
      <c r="F187" s="328"/>
      <c r="G187" s="329"/>
      <c r="H187" s="125"/>
      <c r="I187" s="115">
        <f>INT(ROUND(F187,2)*(IF(RIGHT(G187,1)="*",data!$J$3*H187+(IF(H187&gt;0, data!$K$3,0)),(IF(G187&gt;0,data!$J$3*RIGHT(G187,5)+data!$K$3,0)))))</f>
        <v>0</v>
      </c>
      <c r="J187" s="115">
        <f t="shared" si="257"/>
        <v>0</v>
      </c>
      <c r="K187" s="323"/>
      <c r="L187" s="322"/>
      <c r="M187" s="115">
        <f>INT(ROUND(F187,2)*(IF(J187&gt;0,(IF(K187="ano",data!$J$6,0)),0)))</f>
        <v>0</v>
      </c>
      <c r="N187" s="117">
        <f t="shared" si="254"/>
        <v>0</v>
      </c>
      <c r="O187" s="126">
        <f t="shared" si="255"/>
        <v>0</v>
      </c>
      <c r="Q187" s="119" t="str">
        <f t="shared" si="219"/>
        <v/>
      </c>
      <c r="R187" s="120" t="s">
        <v>343</v>
      </c>
      <c r="S187" s="391" t="str">
        <f t="shared" si="220"/>
        <v/>
      </c>
      <c r="T187" s="26">
        <f t="shared" si="256"/>
        <v>0</v>
      </c>
      <c r="U187" s="26">
        <f t="shared" si="258"/>
        <v>0</v>
      </c>
      <c r="V187" s="26">
        <f>IF(OR(G187=data!$I$18,G187=data!$I$19,G187=data!$I$20,G187=data!$I$21,G187=data!$I$22,G187=data!$I$23,G187=data!$I$24,G187=data!$I$25,G187=data!$I$26,G187=data!$I$27,G187=data!$I$28,G187=data!$I$29,G187=data!$I$30,G187=data!$I$31,G187=data!$I$32,G187=data!$I$33,G187=data!$I$34,G187=data!$I$35,G187=data!$I$36,G187=data!$I$37,G187=data!$I$38,G187=data!$I$39,G187=data!$I$40,G187=data!$I$41,G187=data!$I$42,G187=data!$I$43,G187=data!$I$44),1,0)</f>
        <v>0</v>
      </c>
      <c r="X187" s="179" t="s">
        <v>300</v>
      </c>
      <c r="Y187" s="10"/>
      <c r="Z187" s="10"/>
      <c r="AA187" s="171">
        <v>160</v>
      </c>
      <c r="AB187" s="336"/>
      <c r="AC187" s="227"/>
      <c r="AD187" s="171">
        <v>160</v>
      </c>
      <c r="AE187" s="336"/>
      <c r="AF187" s="227"/>
      <c r="AG187" s="171">
        <v>160</v>
      </c>
      <c r="AH187" s="336"/>
      <c r="AI187" s="227"/>
      <c r="AJ187" s="171">
        <v>160</v>
      </c>
      <c r="AK187" s="336"/>
      <c r="AL187" s="227"/>
      <c r="AM187" s="171">
        <v>160</v>
      </c>
      <c r="AN187" s="336"/>
      <c r="AO187" s="227"/>
      <c r="AP187" s="171">
        <v>160</v>
      </c>
      <c r="AQ187" s="336"/>
      <c r="AR187" s="227"/>
      <c r="AS187" s="171">
        <v>160</v>
      </c>
      <c r="AT187" s="336"/>
      <c r="AU187" s="227"/>
      <c r="AV187" s="171">
        <v>160</v>
      </c>
      <c r="AW187" s="336"/>
      <c r="AX187" s="227"/>
      <c r="AY187" s="171">
        <v>160</v>
      </c>
      <c r="AZ187" s="336"/>
      <c r="BA187" s="227"/>
      <c r="BB187" s="171">
        <v>160</v>
      </c>
      <c r="BC187" s="336"/>
      <c r="BD187" s="227"/>
      <c r="BE187" s="171">
        <v>160</v>
      </c>
      <c r="BF187" s="336"/>
      <c r="BG187" s="227"/>
      <c r="BH187" s="171">
        <v>160</v>
      </c>
      <c r="BI187" s="336"/>
      <c r="BJ187" s="227"/>
      <c r="BK187" s="374">
        <f t="shared" si="134"/>
        <v>0</v>
      </c>
      <c r="BL187" s="285">
        <f t="shared" si="153"/>
        <v>0</v>
      </c>
      <c r="BM187" s="284">
        <f t="shared" si="135"/>
        <v>0</v>
      </c>
      <c r="BN187" s="285">
        <f t="shared" si="136"/>
        <v>0</v>
      </c>
      <c r="BO187" s="1"/>
      <c r="BP187" s="1"/>
      <c r="BQ187" s="167">
        <v>160</v>
      </c>
      <c r="BR187" s="335"/>
      <c r="BS187" s="180"/>
      <c r="BT187" s="167">
        <v>160</v>
      </c>
      <c r="BU187" s="335"/>
      <c r="BV187" s="180"/>
      <c r="BW187" s="167">
        <v>160</v>
      </c>
      <c r="BX187" s="335"/>
      <c r="BY187" s="180"/>
      <c r="BZ187" s="167">
        <v>160</v>
      </c>
      <c r="CA187" s="335"/>
      <c r="CB187" s="180"/>
      <c r="CC187" s="167">
        <v>160</v>
      </c>
      <c r="CD187" s="335"/>
      <c r="CE187" s="180"/>
      <c r="CF187" s="167">
        <v>160</v>
      </c>
      <c r="CG187" s="335"/>
      <c r="CH187" s="180"/>
      <c r="CI187" s="167">
        <v>160</v>
      </c>
      <c r="CJ187" s="335"/>
      <c r="CK187" s="180"/>
      <c r="CL187" s="167">
        <v>160</v>
      </c>
      <c r="CM187" s="335"/>
      <c r="CN187" s="180"/>
      <c r="CO187" s="282">
        <f t="shared" si="154"/>
        <v>0</v>
      </c>
      <c r="CP187" s="283">
        <f t="shared" si="155"/>
        <v>0</v>
      </c>
      <c r="CQ187" s="284">
        <f t="shared" si="137"/>
        <v>0</v>
      </c>
      <c r="CR187" s="285">
        <f t="shared" si="138"/>
        <v>0</v>
      </c>
      <c r="CS187" s="1"/>
      <c r="CT187" s="1"/>
      <c r="CU187" s="167">
        <v>160</v>
      </c>
      <c r="CV187" s="335"/>
      <c r="CW187" s="180"/>
      <c r="CX187" s="167">
        <v>160</v>
      </c>
      <c r="CY187" s="335"/>
      <c r="CZ187" s="180"/>
      <c r="DA187" s="167">
        <v>160</v>
      </c>
      <c r="DB187" s="335"/>
      <c r="DC187" s="180"/>
      <c r="DD187" s="167">
        <v>160</v>
      </c>
      <c r="DE187" s="335"/>
      <c r="DF187" s="180"/>
      <c r="DG187" s="167">
        <v>160</v>
      </c>
      <c r="DH187" s="335"/>
      <c r="DI187" s="180"/>
      <c r="DJ187" s="167">
        <v>160</v>
      </c>
      <c r="DK187" s="335"/>
      <c r="DL187" s="180"/>
      <c r="DM187" s="167">
        <v>160</v>
      </c>
      <c r="DN187" s="335"/>
      <c r="DO187" s="180"/>
      <c r="DP187" s="167">
        <v>160</v>
      </c>
      <c r="DQ187" s="335"/>
      <c r="DR187" s="180"/>
      <c r="DS187" s="282">
        <f t="shared" si="156"/>
        <v>0</v>
      </c>
      <c r="DT187" s="283">
        <f t="shared" si="157"/>
        <v>0</v>
      </c>
      <c r="DU187" s="284">
        <f t="shared" si="139"/>
        <v>0</v>
      </c>
      <c r="DV187" s="285">
        <f t="shared" si="140"/>
        <v>0</v>
      </c>
      <c r="DW187" s="1"/>
      <c r="DX187" s="1"/>
      <c r="DY187" s="167">
        <v>160</v>
      </c>
      <c r="DZ187" s="335"/>
      <c r="EA187" s="180"/>
      <c r="EB187" s="167">
        <v>160</v>
      </c>
      <c r="EC187" s="335"/>
      <c r="ED187" s="180"/>
      <c r="EE187" s="167">
        <v>160</v>
      </c>
      <c r="EF187" s="335"/>
      <c r="EG187" s="180"/>
      <c r="EH187" s="167">
        <v>160</v>
      </c>
      <c r="EI187" s="335"/>
      <c r="EJ187" s="180"/>
      <c r="EK187" s="167">
        <v>160</v>
      </c>
      <c r="EL187" s="335"/>
      <c r="EM187" s="180"/>
      <c r="EN187" s="167">
        <v>160</v>
      </c>
      <c r="EO187" s="335"/>
      <c r="EP187" s="180"/>
      <c r="EQ187" s="167">
        <v>160</v>
      </c>
      <c r="ER187" s="335"/>
      <c r="ES187" s="180"/>
      <c r="ET187" s="167">
        <v>160</v>
      </c>
      <c r="EU187" s="335"/>
      <c r="EV187" s="180"/>
      <c r="EW187" s="282">
        <f t="shared" si="158"/>
        <v>0</v>
      </c>
      <c r="EX187" s="283">
        <f t="shared" si="159"/>
        <v>0</v>
      </c>
      <c r="EY187" s="284">
        <f t="shared" si="141"/>
        <v>0</v>
      </c>
      <c r="EZ187" s="285">
        <f t="shared" si="142"/>
        <v>0</v>
      </c>
      <c r="FA187" s="1"/>
      <c r="FB187" s="1"/>
      <c r="FC187" s="167">
        <v>160</v>
      </c>
      <c r="FD187" s="335"/>
      <c r="FE187" s="180"/>
      <c r="FF187" s="167">
        <v>160</v>
      </c>
      <c r="FG187" s="335"/>
      <c r="FH187" s="180"/>
      <c r="FI187" s="167">
        <v>160</v>
      </c>
      <c r="FJ187" s="335"/>
      <c r="FK187" s="180"/>
      <c r="FL187" s="167">
        <v>160</v>
      </c>
      <c r="FM187" s="335"/>
      <c r="FN187" s="180"/>
      <c r="FO187" s="167">
        <v>160</v>
      </c>
      <c r="FP187" s="335"/>
      <c r="FQ187" s="180"/>
      <c r="FR187" s="167">
        <v>160</v>
      </c>
      <c r="FS187" s="335"/>
      <c r="FT187" s="180"/>
      <c r="FU187" s="167">
        <v>160</v>
      </c>
      <c r="FV187" s="335"/>
      <c r="FW187" s="180"/>
      <c r="FX187" s="167">
        <v>160</v>
      </c>
      <c r="FY187" s="335"/>
      <c r="FZ187" s="180"/>
      <c r="GA187" s="282">
        <f t="shared" si="160"/>
        <v>0</v>
      </c>
      <c r="GB187" s="283">
        <f t="shared" si="161"/>
        <v>0</v>
      </c>
      <c r="GC187" s="284">
        <f t="shared" si="143"/>
        <v>0</v>
      </c>
      <c r="GD187" s="285">
        <f t="shared" si="144"/>
        <v>0</v>
      </c>
      <c r="GE187" s="1"/>
      <c r="GF187" s="1"/>
      <c r="GG187" s="167">
        <v>160</v>
      </c>
      <c r="GH187" s="335"/>
      <c r="GI187" s="180"/>
      <c r="GJ187" s="167">
        <v>160</v>
      </c>
      <c r="GK187" s="335"/>
      <c r="GL187" s="180"/>
      <c r="GM187" s="167">
        <v>160</v>
      </c>
      <c r="GN187" s="335"/>
      <c r="GO187" s="180"/>
      <c r="GP187" s="167">
        <v>160</v>
      </c>
      <c r="GQ187" s="335"/>
      <c r="GR187" s="180"/>
      <c r="GS187" s="167">
        <v>160</v>
      </c>
      <c r="GT187" s="335"/>
      <c r="GU187" s="180"/>
      <c r="GV187" s="167">
        <v>160</v>
      </c>
      <c r="GW187" s="335"/>
      <c r="GX187" s="180"/>
      <c r="GY187" s="167">
        <v>160</v>
      </c>
      <c r="GZ187" s="335"/>
      <c r="HA187" s="180"/>
      <c r="HB187" s="167">
        <v>160</v>
      </c>
      <c r="HC187" s="335"/>
      <c r="HD187" s="180"/>
      <c r="HE187" s="282">
        <f t="shared" si="162"/>
        <v>0</v>
      </c>
      <c r="HF187" s="283">
        <f t="shared" si="163"/>
        <v>0</v>
      </c>
      <c r="HG187" s="284">
        <f t="shared" si="145"/>
        <v>0</v>
      </c>
      <c r="HH187" s="285">
        <f t="shared" si="146"/>
        <v>0</v>
      </c>
      <c r="HI187" s="1"/>
      <c r="HJ187" s="1"/>
      <c r="HK187" s="167">
        <v>160</v>
      </c>
      <c r="HL187" s="335"/>
      <c r="HM187" s="180"/>
      <c r="HN187" s="167">
        <v>160</v>
      </c>
      <c r="HO187" s="335"/>
      <c r="HP187" s="180"/>
      <c r="HQ187" s="167">
        <v>160</v>
      </c>
      <c r="HR187" s="335"/>
      <c r="HS187" s="180"/>
      <c r="HT187" s="167">
        <v>160</v>
      </c>
      <c r="HU187" s="335"/>
      <c r="HV187" s="180"/>
      <c r="HW187" s="167">
        <v>160</v>
      </c>
      <c r="HX187" s="335"/>
      <c r="HY187" s="180"/>
      <c r="HZ187" s="167">
        <v>160</v>
      </c>
      <c r="IA187" s="335"/>
      <c r="IB187" s="180"/>
      <c r="IC187" s="167">
        <v>160</v>
      </c>
      <c r="ID187" s="335"/>
      <c r="IE187" s="180"/>
      <c r="IF187" s="167">
        <v>160</v>
      </c>
      <c r="IG187" s="335"/>
      <c r="IH187" s="180"/>
      <c r="II187" s="282">
        <f t="shared" si="164"/>
        <v>0</v>
      </c>
      <c r="IJ187" s="283">
        <f t="shared" si="165"/>
        <v>0</v>
      </c>
      <c r="IK187" s="284">
        <f t="shared" si="147"/>
        <v>0</v>
      </c>
      <c r="IL187" s="285">
        <f t="shared" si="148"/>
        <v>0</v>
      </c>
      <c r="IM187" s="1"/>
      <c r="IN187" s="1"/>
      <c r="IO187" s="167">
        <v>160</v>
      </c>
      <c r="IP187" s="335"/>
      <c r="IQ187" s="180"/>
      <c r="IR187" s="167">
        <v>160</v>
      </c>
      <c r="IS187" s="335"/>
      <c r="IT187" s="180"/>
      <c r="IU187" s="167">
        <v>160</v>
      </c>
      <c r="IV187" s="335"/>
      <c r="IW187" s="180"/>
      <c r="IX187" s="167">
        <v>160</v>
      </c>
      <c r="IY187" s="335"/>
      <c r="IZ187" s="180"/>
      <c r="JA187" s="167">
        <v>160</v>
      </c>
      <c r="JB187" s="335"/>
      <c r="JC187" s="180"/>
      <c r="JD187" s="167">
        <v>160</v>
      </c>
      <c r="JE187" s="335"/>
      <c r="JF187" s="180"/>
      <c r="JG187" s="167">
        <v>160</v>
      </c>
      <c r="JH187" s="335"/>
      <c r="JI187" s="180"/>
      <c r="JJ187" s="167">
        <v>160</v>
      </c>
      <c r="JK187" s="335"/>
      <c r="JL187" s="180"/>
      <c r="JM187" s="282">
        <f t="shared" si="166"/>
        <v>0</v>
      </c>
      <c r="JN187" s="283">
        <f t="shared" si="167"/>
        <v>0</v>
      </c>
      <c r="JO187" s="284">
        <f t="shared" si="149"/>
        <v>0</v>
      </c>
      <c r="JP187" s="285">
        <f t="shared" si="150"/>
        <v>0</v>
      </c>
      <c r="JQ187" s="1"/>
      <c r="JR187" s="1"/>
      <c r="JS187" s="167">
        <v>160</v>
      </c>
      <c r="JT187" s="335"/>
      <c r="JU187" s="180"/>
      <c r="JV187" s="167">
        <v>160</v>
      </c>
      <c r="JW187" s="335"/>
      <c r="JX187" s="180"/>
      <c r="JY187" s="167">
        <v>160</v>
      </c>
      <c r="JZ187" s="335"/>
      <c r="KA187" s="180"/>
      <c r="KB187" s="167">
        <v>160</v>
      </c>
      <c r="KC187" s="335"/>
      <c r="KD187" s="180"/>
      <c r="KE187" s="167">
        <v>160</v>
      </c>
      <c r="KF187" s="335"/>
      <c r="KG187" s="180"/>
      <c r="KH187" s="167">
        <v>160</v>
      </c>
      <c r="KI187" s="335"/>
      <c r="KJ187" s="180"/>
      <c r="KK187" s="167">
        <v>160</v>
      </c>
      <c r="KL187" s="335"/>
      <c r="KM187" s="180"/>
      <c r="KN187" s="167">
        <v>160</v>
      </c>
      <c r="KO187" s="335"/>
      <c r="KP187" s="180"/>
      <c r="KQ187" s="282">
        <f t="shared" si="168"/>
        <v>0</v>
      </c>
      <c r="KR187" s="283">
        <f t="shared" si="169"/>
        <v>0</v>
      </c>
      <c r="KS187" s="284">
        <f t="shared" si="151"/>
        <v>0</v>
      </c>
      <c r="KT187" s="285">
        <f t="shared" si="152"/>
        <v>0</v>
      </c>
      <c r="KU187" s="1"/>
      <c r="KV187" s="1"/>
      <c r="KW187" s="287" t="s">
        <v>300</v>
      </c>
      <c r="KX187" s="365">
        <v>160</v>
      </c>
      <c r="KY187" s="335"/>
      <c r="KZ187" s="180"/>
      <c r="LA187" s="282">
        <f t="shared" si="170"/>
        <v>0</v>
      </c>
      <c r="LB187" s="285">
        <f t="shared" si="171"/>
        <v>0</v>
      </c>
      <c r="LC187" s="284">
        <f t="shared" si="172"/>
        <v>0</v>
      </c>
      <c r="LD187" s="285">
        <f t="shared" si="173"/>
        <v>0</v>
      </c>
      <c r="LE187" s="297"/>
      <c r="LF187" s="1"/>
      <c r="LG187" s="1"/>
      <c r="LH187" s="278">
        <f t="shared" si="174"/>
        <v>0</v>
      </c>
      <c r="LI187" s="279">
        <f t="shared" si="175"/>
        <v>0</v>
      </c>
      <c r="LJ187" s="284">
        <f t="shared" si="176"/>
        <v>0</v>
      </c>
      <c r="LK187" s="285">
        <f t="shared" si="177"/>
        <v>0</v>
      </c>
      <c r="LL187" s="280">
        <f t="shared" si="178"/>
        <v>0</v>
      </c>
      <c r="LM187" s="281">
        <f t="shared" si="179"/>
        <v>0</v>
      </c>
      <c r="LN187" s="284">
        <f t="shared" si="180"/>
        <v>0</v>
      </c>
      <c r="LO187" s="283">
        <f t="shared" si="181"/>
        <v>0</v>
      </c>
      <c r="LP187" s="420">
        <f t="shared" si="182"/>
        <v>0</v>
      </c>
      <c r="LQ187" s="382">
        <f t="shared" si="183"/>
        <v>0</v>
      </c>
      <c r="LR187" s="423" t="s">
        <v>343</v>
      </c>
      <c r="LS187" s="387" t="s">
        <v>343</v>
      </c>
      <c r="LT187" s="420">
        <f t="shared" si="184"/>
        <v>0</v>
      </c>
      <c r="LU187" s="382">
        <f t="shared" si="185"/>
        <v>0</v>
      </c>
      <c r="LX187" s="1"/>
    </row>
    <row r="188" spans="2:336" s="26" customFormat="1" ht="15" hidden="1" customHeight="1" x14ac:dyDescent="0.25">
      <c r="B188" s="121"/>
      <c r="C188" s="1062"/>
      <c r="D188" s="1063"/>
      <c r="E188" s="610"/>
      <c r="F188" s="611"/>
      <c r="G188" s="612"/>
      <c r="H188" s="122"/>
      <c r="I188" s="115">
        <f>INT(ROUND(F188,2)*(IF(RIGHT(G188,1)="*",data!$J$3*H188+(IF(H188&gt;0, data!$K$3,0)),(IF(G188&gt;0,data!$J$3*RIGHT(G188,5)+data!$K$3,0)))))</f>
        <v>0</v>
      </c>
      <c r="J188" s="115">
        <f t="shared" si="257"/>
        <v>0</v>
      </c>
      <c r="K188" s="554"/>
      <c r="L188" s="553"/>
      <c r="M188" s="115">
        <f>INT(ROUND(F188,2)*(IF(J188&gt;0,(IF(K188="ano",data!$J$6,0)),0)))</f>
        <v>0</v>
      </c>
      <c r="N188" s="117">
        <f t="shared" si="254"/>
        <v>0</v>
      </c>
      <c r="O188" s="126">
        <f t="shared" si="255"/>
        <v>0</v>
      </c>
      <c r="Q188" s="119" t="str">
        <f t="shared" si="219"/>
        <v/>
      </c>
      <c r="R188" s="120" t="s">
        <v>343</v>
      </c>
      <c r="S188" s="391" t="str">
        <f t="shared" si="220"/>
        <v/>
      </c>
      <c r="T188" s="26">
        <f t="shared" si="256"/>
        <v>0</v>
      </c>
      <c r="U188" s="26">
        <f t="shared" si="258"/>
        <v>0</v>
      </c>
      <c r="V188" s="26">
        <f>IF(OR(G188=data!$I$18,G188=data!$I$19,G188=data!$I$20,G188=data!$I$21,G188=data!$I$22,G188=data!$I$23,G188=data!$I$24,G188=data!$I$25,G188=data!$I$26,G188=data!$I$27,G188=data!$I$28,G188=data!$I$29,G188=data!$I$30,G188=data!$I$31,G188=data!$I$32,G188=data!$I$33,G188=data!$I$34,G188=data!$I$35,G188=data!$I$36,G188=data!$I$37,G188=data!$I$38,G188=data!$I$39,G188=data!$I$40,G188=data!$I$41,G188=data!$I$42,G188=data!$I$43,G188=data!$I$44),1,0)</f>
        <v>0</v>
      </c>
      <c r="X188" s="176" t="s">
        <v>300</v>
      </c>
      <c r="Y188" s="10"/>
      <c r="Z188" s="10"/>
      <c r="AA188" s="578">
        <v>160</v>
      </c>
      <c r="AB188" s="579"/>
      <c r="AC188" s="580"/>
      <c r="AD188" s="578">
        <v>160</v>
      </c>
      <c r="AE188" s="579"/>
      <c r="AF188" s="580"/>
      <c r="AG188" s="578">
        <v>160</v>
      </c>
      <c r="AH188" s="579"/>
      <c r="AI188" s="580"/>
      <c r="AJ188" s="578">
        <v>160</v>
      </c>
      <c r="AK188" s="579"/>
      <c r="AL188" s="580"/>
      <c r="AM188" s="578">
        <v>160</v>
      </c>
      <c r="AN188" s="579"/>
      <c r="AO188" s="580"/>
      <c r="AP188" s="578">
        <v>160</v>
      </c>
      <c r="AQ188" s="579"/>
      <c r="AR188" s="580"/>
      <c r="AS188" s="578">
        <v>160</v>
      </c>
      <c r="AT188" s="579"/>
      <c r="AU188" s="580"/>
      <c r="AV188" s="578">
        <v>160</v>
      </c>
      <c r="AW188" s="579"/>
      <c r="AX188" s="580"/>
      <c r="AY188" s="578">
        <v>160</v>
      </c>
      <c r="AZ188" s="579"/>
      <c r="BA188" s="580"/>
      <c r="BB188" s="578">
        <v>160</v>
      </c>
      <c r="BC188" s="579"/>
      <c r="BD188" s="580"/>
      <c r="BE188" s="578">
        <v>160</v>
      </c>
      <c r="BF188" s="579"/>
      <c r="BG188" s="580"/>
      <c r="BH188" s="578">
        <v>160</v>
      </c>
      <c r="BI188" s="579"/>
      <c r="BJ188" s="580"/>
      <c r="BK188" s="374">
        <f t="shared" si="134"/>
        <v>0</v>
      </c>
      <c r="BL188" s="285">
        <f t="shared" si="153"/>
        <v>0</v>
      </c>
      <c r="BM188" s="284">
        <f t="shared" si="135"/>
        <v>0</v>
      </c>
      <c r="BN188" s="285">
        <f t="shared" si="136"/>
        <v>0</v>
      </c>
      <c r="BO188" s="1"/>
      <c r="BP188" s="1"/>
      <c r="BQ188" s="177">
        <v>160</v>
      </c>
      <c r="BR188" s="591"/>
      <c r="BS188" s="178"/>
      <c r="BT188" s="177">
        <v>160</v>
      </c>
      <c r="BU188" s="591"/>
      <c r="BV188" s="178"/>
      <c r="BW188" s="177">
        <v>160</v>
      </c>
      <c r="BX188" s="591"/>
      <c r="BY188" s="178"/>
      <c r="BZ188" s="177">
        <v>160</v>
      </c>
      <c r="CA188" s="591"/>
      <c r="CB188" s="178"/>
      <c r="CC188" s="177">
        <v>160</v>
      </c>
      <c r="CD188" s="591"/>
      <c r="CE188" s="178"/>
      <c r="CF188" s="177">
        <v>160</v>
      </c>
      <c r="CG188" s="591"/>
      <c r="CH188" s="178"/>
      <c r="CI188" s="177">
        <v>160</v>
      </c>
      <c r="CJ188" s="591"/>
      <c r="CK188" s="178"/>
      <c r="CL188" s="177">
        <v>160</v>
      </c>
      <c r="CM188" s="591"/>
      <c r="CN188" s="178"/>
      <c r="CO188" s="282">
        <f t="shared" si="154"/>
        <v>0</v>
      </c>
      <c r="CP188" s="283">
        <f t="shared" si="155"/>
        <v>0</v>
      </c>
      <c r="CQ188" s="284">
        <f t="shared" si="137"/>
        <v>0</v>
      </c>
      <c r="CR188" s="285">
        <f t="shared" si="138"/>
        <v>0</v>
      </c>
      <c r="CS188" s="1"/>
      <c r="CT188" s="1"/>
      <c r="CU188" s="177">
        <v>160</v>
      </c>
      <c r="CV188" s="591"/>
      <c r="CW188" s="178"/>
      <c r="CX188" s="177">
        <v>160</v>
      </c>
      <c r="CY188" s="591"/>
      <c r="CZ188" s="178"/>
      <c r="DA188" s="177">
        <v>160</v>
      </c>
      <c r="DB188" s="591"/>
      <c r="DC188" s="178"/>
      <c r="DD188" s="177">
        <v>160</v>
      </c>
      <c r="DE188" s="591"/>
      <c r="DF188" s="178"/>
      <c r="DG188" s="177">
        <v>160</v>
      </c>
      <c r="DH188" s="591"/>
      <c r="DI188" s="178"/>
      <c r="DJ188" s="177">
        <v>160</v>
      </c>
      <c r="DK188" s="591"/>
      <c r="DL188" s="178"/>
      <c r="DM188" s="177">
        <v>160</v>
      </c>
      <c r="DN188" s="591"/>
      <c r="DO188" s="178"/>
      <c r="DP188" s="177">
        <v>160</v>
      </c>
      <c r="DQ188" s="591"/>
      <c r="DR188" s="178"/>
      <c r="DS188" s="282">
        <f t="shared" si="156"/>
        <v>0</v>
      </c>
      <c r="DT188" s="283">
        <f t="shared" si="157"/>
        <v>0</v>
      </c>
      <c r="DU188" s="284">
        <f t="shared" si="139"/>
        <v>0</v>
      </c>
      <c r="DV188" s="285">
        <f t="shared" si="140"/>
        <v>0</v>
      </c>
      <c r="DW188" s="1"/>
      <c r="DX188" s="1"/>
      <c r="DY188" s="177">
        <v>160</v>
      </c>
      <c r="DZ188" s="591"/>
      <c r="EA188" s="178"/>
      <c r="EB188" s="177">
        <v>160</v>
      </c>
      <c r="EC188" s="591"/>
      <c r="ED188" s="178"/>
      <c r="EE188" s="177">
        <v>160</v>
      </c>
      <c r="EF188" s="591"/>
      <c r="EG188" s="178"/>
      <c r="EH188" s="177">
        <v>160</v>
      </c>
      <c r="EI188" s="591"/>
      <c r="EJ188" s="178"/>
      <c r="EK188" s="177">
        <v>160</v>
      </c>
      <c r="EL188" s="591"/>
      <c r="EM188" s="178"/>
      <c r="EN188" s="177">
        <v>160</v>
      </c>
      <c r="EO188" s="591"/>
      <c r="EP188" s="178"/>
      <c r="EQ188" s="177">
        <v>160</v>
      </c>
      <c r="ER188" s="591"/>
      <c r="ES188" s="178"/>
      <c r="ET188" s="177">
        <v>160</v>
      </c>
      <c r="EU188" s="591"/>
      <c r="EV188" s="178"/>
      <c r="EW188" s="282">
        <f t="shared" si="158"/>
        <v>0</v>
      </c>
      <c r="EX188" s="283">
        <f t="shared" si="159"/>
        <v>0</v>
      </c>
      <c r="EY188" s="284">
        <f t="shared" si="141"/>
        <v>0</v>
      </c>
      <c r="EZ188" s="285">
        <f t="shared" si="142"/>
        <v>0</v>
      </c>
      <c r="FA188" s="1"/>
      <c r="FB188" s="1"/>
      <c r="FC188" s="177">
        <v>160</v>
      </c>
      <c r="FD188" s="591"/>
      <c r="FE188" s="178"/>
      <c r="FF188" s="177">
        <v>160</v>
      </c>
      <c r="FG188" s="591"/>
      <c r="FH188" s="178"/>
      <c r="FI188" s="177">
        <v>160</v>
      </c>
      <c r="FJ188" s="591"/>
      <c r="FK188" s="178"/>
      <c r="FL188" s="177">
        <v>160</v>
      </c>
      <c r="FM188" s="591"/>
      <c r="FN188" s="178"/>
      <c r="FO188" s="177">
        <v>160</v>
      </c>
      <c r="FP188" s="591"/>
      <c r="FQ188" s="178"/>
      <c r="FR188" s="177">
        <v>160</v>
      </c>
      <c r="FS188" s="591"/>
      <c r="FT188" s="178"/>
      <c r="FU188" s="177">
        <v>160</v>
      </c>
      <c r="FV188" s="591"/>
      <c r="FW188" s="178"/>
      <c r="FX188" s="177">
        <v>160</v>
      </c>
      <c r="FY188" s="591"/>
      <c r="FZ188" s="178"/>
      <c r="GA188" s="282">
        <f t="shared" si="160"/>
        <v>0</v>
      </c>
      <c r="GB188" s="283">
        <f t="shared" si="161"/>
        <v>0</v>
      </c>
      <c r="GC188" s="284">
        <f t="shared" si="143"/>
        <v>0</v>
      </c>
      <c r="GD188" s="285">
        <f t="shared" si="144"/>
        <v>0</v>
      </c>
      <c r="GE188" s="1"/>
      <c r="GF188" s="1"/>
      <c r="GG188" s="177">
        <v>160</v>
      </c>
      <c r="GH188" s="591"/>
      <c r="GI188" s="178"/>
      <c r="GJ188" s="177">
        <v>160</v>
      </c>
      <c r="GK188" s="591"/>
      <c r="GL188" s="178"/>
      <c r="GM188" s="177">
        <v>160</v>
      </c>
      <c r="GN188" s="591"/>
      <c r="GO188" s="178"/>
      <c r="GP188" s="177">
        <v>160</v>
      </c>
      <c r="GQ188" s="591"/>
      <c r="GR188" s="178"/>
      <c r="GS188" s="177">
        <v>160</v>
      </c>
      <c r="GT188" s="591"/>
      <c r="GU188" s="178"/>
      <c r="GV188" s="177">
        <v>160</v>
      </c>
      <c r="GW188" s="591"/>
      <c r="GX188" s="178"/>
      <c r="GY188" s="177">
        <v>160</v>
      </c>
      <c r="GZ188" s="591"/>
      <c r="HA188" s="178"/>
      <c r="HB188" s="177">
        <v>160</v>
      </c>
      <c r="HC188" s="591"/>
      <c r="HD188" s="178"/>
      <c r="HE188" s="282">
        <f t="shared" si="162"/>
        <v>0</v>
      </c>
      <c r="HF188" s="283">
        <f t="shared" si="163"/>
        <v>0</v>
      </c>
      <c r="HG188" s="284">
        <f t="shared" si="145"/>
        <v>0</v>
      </c>
      <c r="HH188" s="285">
        <f t="shared" si="146"/>
        <v>0</v>
      </c>
      <c r="HI188" s="1"/>
      <c r="HJ188" s="1"/>
      <c r="HK188" s="177">
        <v>160</v>
      </c>
      <c r="HL188" s="591"/>
      <c r="HM188" s="178"/>
      <c r="HN188" s="177">
        <v>160</v>
      </c>
      <c r="HO188" s="591"/>
      <c r="HP188" s="178"/>
      <c r="HQ188" s="177">
        <v>160</v>
      </c>
      <c r="HR188" s="591"/>
      <c r="HS188" s="178"/>
      <c r="HT188" s="177">
        <v>160</v>
      </c>
      <c r="HU188" s="591"/>
      <c r="HV188" s="178"/>
      <c r="HW188" s="177">
        <v>160</v>
      </c>
      <c r="HX188" s="591"/>
      <c r="HY188" s="178"/>
      <c r="HZ188" s="177">
        <v>160</v>
      </c>
      <c r="IA188" s="591"/>
      <c r="IB188" s="178"/>
      <c r="IC188" s="177">
        <v>160</v>
      </c>
      <c r="ID188" s="591"/>
      <c r="IE188" s="178"/>
      <c r="IF188" s="177">
        <v>160</v>
      </c>
      <c r="IG188" s="591"/>
      <c r="IH188" s="178"/>
      <c r="II188" s="282">
        <f t="shared" si="164"/>
        <v>0</v>
      </c>
      <c r="IJ188" s="283">
        <f t="shared" si="165"/>
        <v>0</v>
      </c>
      <c r="IK188" s="284">
        <f t="shared" si="147"/>
        <v>0</v>
      </c>
      <c r="IL188" s="285">
        <f t="shared" si="148"/>
        <v>0</v>
      </c>
      <c r="IM188" s="1"/>
      <c r="IN188" s="1"/>
      <c r="IO188" s="177">
        <v>160</v>
      </c>
      <c r="IP188" s="591"/>
      <c r="IQ188" s="178"/>
      <c r="IR188" s="177">
        <v>160</v>
      </c>
      <c r="IS188" s="591"/>
      <c r="IT188" s="178"/>
      <c r="IU188" s="177">
        <v>160</v>
      </c>
      <c r="IV188" s="591"/>
      <c r="IW188" s="178"/>
      <c r="IX188" s="177">
        <v>160</v>
      </c>
      <c r="IY188" s="591"/>
      <c r="IZ188" s="178"/>
      <c r="JA188" s="177">
        <v>160</v>
      </c>
      <c r="JB188" s="591"/>
      <c r="JC188" s="178"/>
      <c r="JD188" s="177">
        <v>160</v>
      </c>
      <c r="JE188" s="591"/>
      <c r="JF188" s="178"/>
      <c r="JG188" s="177">
        <v>160</v>
      </c>
      <c r="JH188" s="591"/>
      <c r="JI188" s="178"/>
      <c r="JJ188" s="177">
        <v>160</v>
      </c>
      <c r="JK188" s="591"/>
      <c r="JL188" s="178"/>
      <c r="JM188" s="282">
        <f t="shared" si="166"/>
        <v>0</v>
      </c>
      <c r="JN188" s="283">
        <f t="shared" si="167"/>
        <v>0</v>
      </c>
      <c r="JO188" s="284">
        <f t="shared" si="149"/>
        <v>0</v>
      </c>
      <c r="JP188" s="285">
        <f t="shared" si="150"/>
        <v>0</v>
      </c>
      <c r="JQ188" s="1"/>
      <c r="JR188" s="1"/>
      <c r="JS188" s="177">
        <v>160</v>
      </c>
      <c r="JT188" s="591"/>
      <c r="JU188" s="178"/>
      <c r="JV188" s="177">
        <v>160</v>
      </c>
      <c r="JW188" s="591"/>
      <c r="JX188" s="178"/>
      <c r="JY188" s="177">
        <v>160</v>
      </c>
      <c r="JZ188" s="591"/>
      <c r="KA188" s="178"/>
      <c r="KB188" s="177">
        <v>160</v>
      </c>
      <c r="KC188" s="591"/>
      <c r="KD188" s="178"/>
      <c r="KE188" s="177">
        <v>160</v>
      </c>
      <c r="KF188" s="591"/>
      <c r="KG188" s="178"/>
      <c r="KH188" s="177">
        <v>160</v>
      </c>
      <c r="KI188" s="591"/>
      <c r="KJ188" s="178"/>
      <c r="KK188" s="177">
        <v>160</v>
      </c>
      <c r="KL188" s="591"/>
      <c r="KM188" s="178"/>
      <c r="KN188" s="177">
        <v>160</v>
      </c>
      <c r="KO188" s="591"/>
      <c r="KP188" s="178"/>
      <c r="KQ188" s="282">
        <f t="shared" si="168"/>
        <v>0</v>
      </c>
      <c r="KR188" s="283">
        <f t="shared" si="169"/>
        <v>0</v>
      </c>
      <c r="KS188" s="284">
        <f t="shared" si="151"/>
        <v>0</v>
      </c>
      <c r="KT188" s="285">
        <f t="shared" si="152"/>
        <v>0</v>
      </c>
      <c r="KU188" s="1"/>
      <c r="KV188" s="1"/>
      <c r="KW188" s="589" t="s">
        <v>300</v>
      </c>
      <c r="KX188" s="595">
        <v>160</v>
      </c>
      <c r="KY188" s="591"/>
      <c r="KZ188" s="178"/>
      <c r="LA188" s="282">
        <f t="shared" si="170"/>
        <v>0</v>
      </c>
      <c r="LB188" s="285">
        <f t="shared" si="171"/>
        <v>0</v>
      </c>
      <c r="LC188" s="284">
        <f t="shared" si="172"/>
        <v>0</v>
      </c>
      <c r="LD188" s="285">
        <f t="shared" si="173"/>
        <v>0</v>
      </c>
      <c r="LE188" s="592"/>
      <c r="LF188" s="1"/>
      <c r="LG188" s="1"/>
      <c r="LH188" s="278">
        <f t="shared" si="174"/>
        <v>0</v>
      </c>
      <c r="LI188" s="279">
        <f t="shared" si="175"/>
        <v>0</v>
      </c>
      <c r="LJ188" s="284">
        <f t="shared" si="176"/>
        <v>0</v>
      </c>
      <c r="LK188" s="285">
        <f t="shared" si="177"/>
        <v>0</v>
      </c>
      <c r="LL188" s="280">
        <f t="shared" si="178"/>
        <v>0</v>
      </c>
      <c r="LM188" s="281">
        <f t="shared" si="179"/>
        <v>0</v>
      </c>
      <c r="LN188" s="284">
        <f t="shared" si="180"/>
        <v>0</v>
      </c>
      <c r="LO188" s="283">
        <f t="shared" si="181"/>
        <v>0</v>
      </c>
      <c r="LP188" s="420">
        <f t="shared" si="182"/>
        <v>0</v>
      </c>
      <c r="LQ188" s="382">
        <f t="shared" si="183"/>
        <v>0</v>
      </c>
      <c r="LR188" s="423" t="s">
        <v>343</v>
      </c>
      <c r="LS188" s="387" t="s">
        <v>343</v>
      </c>
      <c r="LT188" s="420">
        <f t="shared" si="184"/>
        <v>0</v>
      </c>
      <c r="LU188" s="382">
        <f t="shared" si="185"/>
        <v>0</v>
      </c>
      <c r="LX188" s="1"/>
    </row>
    <row r="189" spans="2:336" s="26" customFormat="1" ht="16.5" customHeight="1" x14ac:dyDescent="0.25">
      <c r="B189" s="121" t="s">
        <v>375</v>
      </c>
      <c r="C189" s="1064"/>
      <c r="D189" s="1065"/>
      <c r="E189" s="327"/>
      <c r="F189" s="328"/>
      <c r="G189" s="329"/>
      <c r="H189" s="125"/>
      <c r="I189" s="115">
        <f>INT(ROUND(F189,2)*(IF(RIGHT(G189,1)="*",data!$J$3*H189+(IF(H189&gt;0, data!$K$3,0)),(IF(G189&gt;0,data!$J$3*RIGHT(G189,5)+data!$K$3,0)))))</f>
        <v>0</v>
      </c>
      <c r="J189" s="115">
        <f t="shared" si="257"/>
        <v>0</v>
      </c>
      <c r="K189" s="323"/>
      <c r="L189" s="322"/>
      <c r="M189" s="115">
        <f>INT(ROUND(F189,2)*(IF(J189&gt;0,(IF(K189="ano",data!$J$6,0)),0)))</f>
        <v>0</v>
      </c>
      <c r="N189" s="117">
        <f t="shared" si="254"/>
        <v>0</v>
      </c>
      <c r="O189" s="126">
        <f t="shared" si="255"/>
        <v>0</v>
      </c>
      <c r="Q189" s="119" t="str">
        <f t="shared" si="219"/>
        <v/>
      </c>
      <c r="R189" s="120" t="s">
        <v>343</v>
      </c>
      <c r="S189" s="391" t="str">
        <f t="shared" si="220"/>
        <v/>
      </c>
      <c r="T189" s="26">
        <f t="shared" si="256"/>
        <v>0</v>
      </c>
      <c r="U189" s="26">
        <f t="shared" si="258"/>
        <v>0</v>
      </c>
      <c r="V189" s="26">
        <f>IF(OR(G189=data!$I$18,G189=data!$I$19,G189=data!$I$20,G189=data!$I$21,G189=data!$I$22,G189=data!$I$23,G189=data!$I$24,G189=data!$I$25,G189=data!$I$26,G189=data!$I$27,G189=data!$I$28,G189=data!$I$29,G189=data!$I$30,G189=data!$I$31,G189=data!$I$32,G189=data!$I$33,G189=data!$I$34,G189=data!$I$35,G189=data!$I$36,G189=data!$I$37,G189=data!$I$38,G189=data!$I$39,G189=data!$I$40,G189=data!$I$41,G189=data!$I$42,G189=data!$I$43,G189=data!$I$44),1,0)</f>
        <v>0</v>
      </c>
      <c r="X189" s="179" t="s">
        <v>300</v>
      </c>
      <c r="Y189" s="10"/>
      <c r="Z189" s="10"/>
      <c r="AA189" s="171">
        <v>160</v>
      </c>
      <c r="AB189" s="336"/>
      <c r="AC189" s="227"/>
      <c r="AD189" s="171">
        <v>160</v>
      </c>
      <c r="AE189" s="336"/>
      <c r="AF189" s="227"/>
      <c r="AG189" s="171">
        <v>160</v>
      </c>
      <c r="AH189" s="336"/>
      <c r="AI189" s="227"/>
      <c r="AJ189" s="171">
        <v>160</v>
      </c>
      <c r="AK189" s="336"/>
      <c r="AL189" s="227"/>
      <c r="AM189" s="171">
        <v>160</v>
      </c>
      <c r="AN189" s="336"/>
      <c r="AO189" s="227"/>
      <c r="AP189" s="171">
        <v>160</v>
      </c>
      <c r="AQ189" s="336"/>
      <c r="AR189" s="227"/>
      <c r="AS189" s="171">
        <v>160</v>
      </c>
      <c r="AT189" s="336"/>
      <c r="AU189" s="227"/>
      <c r="AV189" s="171">
        <v>160</v>
      </c>
      <c r="AW189" s="336"/>
      <c r="AX189" s="227"/>
      <c r="AY189" s="171">
        <v>160</v>
      </c>
      <c r="AZ189" s="336"/>
      <c r="BA189" s="227"/>
      <c r="BB189" s="171">
        <v>160</v>
      </c>
      <c r="BC189" s="336"/>
      <c r="BD189" s="227"/>
      <c r="BE189" s="171">
        <v>160</v>
      </c>
      <c r="BF189" s="336"/>
      <c r="BG189" s="227"/>
      <c r="BH189" s="171">
        <v>160</v>
      </c>
      <c r="BI189" s="336"/>
      <c r="BJ189" s="227"/>
      <c r="BK189" s="374">
        <f t="shared" si="134"/>
        <v>0</v>
      </c>
      <c r="BL189" s="285">
        <f t="shared" si="153"/>
        <v>0</v>
      </c>
      <c r="BM189" s="284">
        <f t="shared" si="135"/>
        <v>0</v>
      </c>
      <c r="BN189" s="285">
        <f t="shared" si="136"/>
        <v>0</v>
      </c>
      <c r="BO189" s="1"/>
      <c r="BP189" s="1"/>
      <c r="BQ189" s="167">
        <v>160</v>
      </c>
      <c r="BR189" s="335"/>
      <c r="BS189" s="180"/>
      <c r="BT189" s="167">
        <v>160</v>
      </c>
      <c r="BU189" s="335"/>
      <c r="BV189" s="180"/>
      <c r="BW189" s="167">
        <v>160</v>
      </c>
      <c r="BX189" s="335"/>
      <c r="BY189" s="180"/>
      <c r="BZ189" s="167">
        <v>160</v>
      </c>
      <c r="CA189" s="335"/>
      <c r="CB189" s="180"/>
      <c r="CC189" s="167">
        <v>160</v>
      </c>
      <c r="CD189" s="335"/>
      <c r="CE189" s="180"/>
      <c r="CF189" s="167">
        <v>160</v>
      </c>
      <c r="CG189" s="335"/>
      <c r="CH189" s="180"/>
      <c r="CI189" s="167">
        <v>160</v>
      </c>
      <c r="CJ189" s="335"/>
      <c r="CK189" s="180"/>
      <c r="CL189" s="167">
        <v>160</v>
      </c>
      <c r="CM189" s="335"/>
      <c r="CN189" s="180"/>
      <c r="CO189" s="282">
        <f t="shared" si="154"/>
        <v>0</v>
      </c>
      <c r="CP189" s="283">
        <f t="shared" si="155"/>
        <v>0</v>
      </c>
      <c r="CQ189" s="284">
        <f t="shared" si="137"/>
        <v>0</v>
      </c>
      <c r="CR189" s="285">
        <f t="shared" si="138"/>
        <v>0</v>
      </c>
      <c r="CS189" s="1"/>
      <c r="CT189" s="1"/>
      <c r="CU189" s="167">
        <v>160</v>
      </c>
      <c r="CV189" s="335"/>
      <c r="CW189" s="180"/>
      <c r="CX189" s="167">
        <v>160</v>
      </c>
      <c r="CY189" s="335"/>
      <c r="CZ189" s="180"/>
      <c r="DA189" s="167">
        <v>160</v>
      </c>
      <c r="DB189" s="335"/>
      <c r="DC189" s="180"/>
      <c r="DD189" s="167">
        <v>160</v>
      </c>
      <c r="DE189" s="335"/>
      <c r="DF189" s="180"/>
      <c r="DG189" s="167">
        <v>160</v>
      </c>
      <c r="DH189" s="335"/>
      <c r="DI189" s="180"/>
      <c r="DJ189" s="167">
        <v>160</v>
      </c>
      <c r="DK189" s="335"/>
      <c r="DL189" s="180"/>
      <c r="DM189" s="167">
        <v>160</v>
      </c>
      <c r="DN189" s="335"/>
      <c r="DO189" s="180"/>
      <c r="DP189" s="167">
        <v>160</v>
      </c>
      <c r="DQ189" s="335"/>
      <c r="DR189" s="180"/>
      <c r="DS189" s="282">
        <f t="shared" si="156"/>
        <v>0</v>
      </c>
      <c r="DT189" s="283">
        <f t="shared" si="157"/>
        <v>0</v>
      </c>
      <c r="DU189" s="284">
        <f t="shared" si="139"/>
        <v>0</v>
      </c>
      <c r="DV189" s="285">
        <f t="shared" si="140"/>
        <v>0</v>
      </c>
      <c r="DW189" s="1"/>
      <c r="DX189" s="1"/>
      <c r="DY189" s="167">
        <v>160</v>
      </c>
      <c r="DZ189" s="335"/>
      <c r="EA189" s="180"/>
      <c r="EB189" s="167">
        <v>160</v>
      </c>
      <c r="EC189" s="335"/>
      <c r="ED189" s="180"/>
      <c r="EE189" s="167">
        <v>160</v>
      </c>
      <c r="EF189" s="335"/>
      <c r="EG189" s="180"/>
      <c r="EH189" s="167">
        <v>160</v>
      </c>
      <c r="EI189" s="335"/>
      <c r="EJ189" s="180"/>
      <c r="EK189" s="167">
        <v>160</v>
      </c>
      <c r="EL189" s="335"/>
      <c r="EM189" s="180"/>
      <c r="EN189" s="167">
        <v>160</v>
      </c>
      <c r="EO189" s="335"/>
      <c r="EP189" s="180"/>
      <c r="EQ189" s="167">
        <v>160</v>
      </c>
      <c r="ER189" s="335"/>
      <c r="ES189" s="180"/>
      <c r="ET189" s="167">
        <v>160</v>
      </c>
      <c r="EU189" s="335"/>
      <c r="EV189" s="180"/>
      <c r="EW189" s="282">
        <f t="shared" si="158"/>
        <v>0</v>
      </c>
      <c r="EX189" s="283">
        <f t="shared" si="159"/>
        <v>0</v>
      </c>
      <c r="EY189" s="284">
        <f t="shared" si="141"/>
        <v>0</v>
      </c>
      <c r="EZ189" s="285">
        <f t="shared" si="142"/>
        <v>0</v>
      </c>
      <c r="FA189" s="1"/>
      <c r="FB189" s="1"/>
      <c r="FC189" s="167">
        <v>160</v>
      </c>
      <c r="FD189" s="335"/>
      <c r="FE189" s="180"/>
      <c r="FF189" s="167">
        <v>160</v>
      </c>
      <c r="FG189" s="335"/>
      <c r="FH189" s="180"/>
      <c r="FI189" s="167">
        <v>160</v>
      </c>
      <c r="FJ189" s="335"/>
      <c r="FK189" s="180"/>
      <c r="FL189" s="167">
        <v>160</v>
      </c>
      <c r="FM189" s="335"/>
      <c r="FN189" s="180"/>
      <c r="FO189" s="167">
        <v>160</v>
      </c>
      <c r="FP189" s="335"/>
      <c r="FQ189" s="180"/>
      <c r="FR189" s="167">
        <v>160</v>
      </c>
      <c r="FS189" s="335"/>
      <c r="FT189" s="180"/>
      <c r="FU189" s="167">
        <v>160</v>
      </c>
      <c r="FV189" s="335"/>
      <c r="FW189" s="180"/>
      <c r="FX189" s="167">
        <v>160</v>
      </c>
      <c r="FY189" s="335"/>
      <c r="FZ189" s="180"/>
      <c r="GA189" s="282">
        <f t="shared" si="160"/>
        <v>0</v>
      </c>
      <c r="GB189" s="283">
        <f t="shared" si="161"/>
        <v>0</v>
      </c>
      <c r="GC189" s="284">
        <f t="shared" si="143"/>
        <v>0</v>
      </c>
      <c r="GD189" s="285">
        <f t="shared" si="144"/>
        <v>0</v>
      </c>
      <c r="GE189" s="1"/>
      <c r="GF189" s="1"/>
      <c r="GG189" s="167">
        <v>160</v>
      </c>
      <c r="GH189" s="335"/>
      <c r="GI189" s="180"/>
      <c r="GJ189" s="167">
        <v>160</v>
      </c>
      <c r="GK189" s="335"/>
      <c r="GL189" s="180"/>
      <c r="GM189" s="167">
        <v>160</v>
      </c>
      <c r="GN189" s="335"/>
      <c r="GO189" s="180"/>
      <c r="GP189" s="167">
        <v>160</v>
      </c>
      <c r="GQ189" s="335"/>
      <c r="GR189" s="180"/>
      <c r="GS189" s="167">
        <v>160</v>
      </c>
      <c r="GT189" s="335"/>
      <c r="GU189" s="180"/>
      <c r="GV189" s="167">
        <v>160</v>
      </c>
      <c r="GW189" s="335"/>
      <c r="GX189" s="180"/>
      <c r="GY189" s="167">
        <v>160</v>
      </c>
      <c r="GZ189" s="335"/>
      <c r="HA189" s="180"/>
      <c r="HB189" s="167">
        <v>160</v>
      </c>
      <c r="HC189" s="335"/>
      <c r="HD189" s="180"/>
      <c r="HE189" s="282">
        <f t="shared" si="162"/>
        <v>0</v>
      </c>
      <c r="HF189" s="283">
        <f t="shared" si="163"/>
        <v>0</v>
      </c>
      <c r="HG189" s="284">
        <f t="shared" si="145"/>
        <v>0</v>
      </c>
      <c r="HH189" s="285">
        <f t="shared" si="146"/>
        <v>0</v>
      </c>
      <c r="HI189" s="1"/>
      <c r="HJ189" s="1"/>
      <c r="HK189" s="167">
        <v>160</v>
      </c>
      <c r="HL189" s="335"/>
      <c r="HM189" s="180"/>
      <c r="HN189" s="167">
        <v>160</v>
      </c>
      <c r="HO189" s="335"/>
      <c r="HP189" s="180"/>
      <c r="HQ189" s="167">
        <v>160</v>
      </c>
      <c r="HR189" s="335"/>
      <c r="HS189" s="180"/>
      <c r="HT189" s="167">
        <v>160</v>
      </c>
      <c r="HU189" s="335"/>
      <c r="HV189" s="180"/>
      <c r="HW189" s="167">
        <v>160</v>
      </c>
      <c r="HX189" s="335"/>
      <c r="HY189" s="180"/>
      <c r="HZ189" s="167">
        <v>160</v>
      </c>
      <c r="IA189" s="335"/>
      <c r="IB189" s="180"/>
      <c r="IC189" s="167">
        <v>160</v>
      </c>
      <c r="ID189" s="335"/>
      <c r="IE189" s="180"/>
      <c r="IF189" s="167">
        <v>160</v>
      </c>
      <c r="IG189" s="335"/>
      <c r="IH189" s="180"/>
      <c r="II189" s="282">
        <f t="shared" si="164"/>
        <v>0</v>
      </c>
      <c r="IJ189" s="283">
        <f t="shared" si="165"/>
        <v>0</v>
      </c>
      <c r="IK189" s="284">
        <f t="shared" si="147"/>
        <v>0</v>
      </c>
      <c r="IL189" s="285">
        <f t="shared" si="148"/>
        <v>0</v>
      </c>
      <c r="IM189" s="1"/>
      <c r="IN189" s="1"/>
      <c r="IO189" s="167">
        <v>160</v>
      </c>
      <c r="IP189" s="335"/>
      <c r="IQ189" s="180"/>
      <c r="IR189" s="167">
        <v>160</v>
      </c>
      <c r="IS189" s="335"/>
      <c r="IT189" s="180"/>
      <c r="IU189" s="167">
        <v>160</v>
      </c>
      <c r="IV189" s="335"/>
      <c r="IW189" s="180"/>
      <c r="IX189" s="167">
        <v>160</v>
      </c>
      <c r="IY189" s="335"/>
      <c r="IZ189" s="180"/>
      <c r="JA189" s="167">
        <v>160</v>
      </c>
      <c r="JB189" s="335"/>
      <c r="JC189" s="180"/>
      <c r="JD189" s="167">
        <v>160</v>
      </c>
      <c r="JE189" s="335"/>
      <c r="JF189" s="180"/>
      <c r="JG189" s="167">
        <v>160</v>
      </c>
      <c r="JH189" s="335"/>
      <c r="JI189" s="180"/>
      <c r="JJ189" s="167">
        <v>160</v>
      </c>
      <c r="JK189" s="335"/>
      <c r="JL189" s="180"/>
      <c r="JM189" s="282">
        <f t="shared" si="166"/>
        <v>0</v>
      </c>
      <c r="JN189" s="283">
        <f t="shared" si="167"/>
        <v>0</v>
      </c>
      <c r="JO189" s="284">
        <f t="shared" si="149"/>
        <v>0</v>
      </c>
      <c r="JP189" s="285">
        <f t="shared" si="150"/>
        <v>0</v>
      </c>
      <c r="JQ189" s="1"/>
      <c r="JR189" s="1"/>
      <c r="JS189" s="167">
        <v>160</v>
      </c>
      <c r="JT189" s="335"/>
      <c r="JU189" s="180"/>
      <c r="JV189" s="167">
        <v>160</v>
      </c>
      <c r="JW189" s="335"/>
      <c r="JX189" s="180"/>
      <c r="JY189" s="167">
        <v>160</v>
      </c>
      <c r="JZ189" s="335"/>
      <c r="KA189" s="180"/>
      <c r="KB189" s="167">
        <v>160</v>
      </c>
      <c r="KC189" s="335"/>
      <c r="KD189" s="180"/>
      <c r="KE189" s="167">
        <v>160</v>
      </c>
      <c r="KF189" s="335"/>
      <c r="KG189" s="180"/>
      <c r="KH189" s="167">
        <v>160</v>
      </c>
      <c r="KI189" s="335"/>
      <c r="KJ189" s="180"/>
      <c r="KK189" s="167">
        <v>160</v>
      </c>
      <c r="KL189" s="335"/>
      <c r="KM189" s="180"/>
      <c r="KN189" s="167">
        <v>160</v>
      </c>
      <c r="KO189" s="335"/>
      <c r="KP189" s="180"/>
      <c r="KQ189" s="282">
        <f t="shared" si="168"/>
        <v>0</v>
      </c>
      <c r="KR189" s="283">
        <f t="shared" si="169"/>
        <v>0</v>
      </c>
      <c r="KS189" s="284">
        <f t="shared" si="151"/>
        <v>0</v>
      </c>
      <c r="KT189" s="285">
        <f t="shared" si="152"/>
        <v>0</v>
      </c>
      <c r="KU189" s="1"/>
      <c r="KV189" s="1"/>
      <c r="KW189" s="287" t="s">
        <v>300</v>
      </c>
      <c r="KX189" s="365">
        <v>160</v>
      </c>
      <c r="KY189" s="335"/>
      <c r="KZ189" s="180"/>
      <c r="LA189" s="282">
        <f t="shared" si="170"/>
        <v>0</v>
      </c>
      <c r="LB189" s="285">
        <f t="shared" si="171"/>
        <v>0</v>
      </c>
      <c r="LC189" s="284">
        <f t="shared" si="172"/>
        <v>0</v>
      </c>
      <c r="LD189" s="285">
        <f t="shared" si="173"/>
        <v>0</v>
      </c>
      <c r="LE189" s="297"/>
      <c r="LF189" s="1"/>
      <c r="LG189" s="1"/>
      <c r="LH189" s="278">
        <f t="shared" si="174"/>
        <v>0</v>
      </c>
      <c r="LI189" s="279">
        <f t="shared" si="175"/>
        <v>0</v>
      </c>
      <c r="LJ189" s="284">
        <f t="shared" si="176"/>
        <v>0</v>
      </c>
      <c r="LK189" s="285">
        <f t="shared" si="177"/>
        <v>0</v>
      </c>
      <c r="LL189" s="280">
        <f t="shared" si="178"/>
        <v>0</v>
      </c>
      <c r="LM189" s="281">
        <f t="shared" si="179"/>
        <v>0</v>
      </c>
      <c r="LN189" s="284">
        <f t="shared" si="180"/>
        <v>0</v>
      </c>
      <c r="LO189" s="283">
        <f t="shared" si="181"/>
        <v>0</v>
      </c>
      <c r="LP189" s="420">
        <f t="shared" si="182"/>
        <v>0</v>
      </c>
      <c r="LQ189" s="382">
        <f t="shared" si="183"/>
        <v>0</v>
      </c>
      <c r="LR189" s="423" t="s">
        <v>343</v>
      </c>
      <c r="LS189" s="387" t="s">
        <v>343</v>
      </c>
      <c r="LT189" s="420">
        <f t="shared" si="184"/>
        <v>0</v>
      </c>
      <c r="LU189" s="382">
        <f t="shared" si="185"/>
        <v>0</v>
      </c>
      <c r="LX189" s="1"/>
    </row>
    <row r="190" spans="2:336" s="26" customFormat="1" ht="15" hidden="1" customHeight="1" x14ac:dyDescent="0.25">
      <c r="B190" s="121"/>
      <c r="C190" s="1062"/>
      <c r="D190" s="1063"/>
      <c r="E190" s="610"/>
      <c r="F190" s="611"/>
      <c r="G190" s="612"/>
      <c r="H190" s="122"/>
      <c r="I190" s="115">
        <f>INT(ROUND(F190,2)*(IF(RIGHT(G190,1)="*",data!$J$3*H190+(IF(H190&gt;0, data!$K$3,0)),(IF(G190&gt;0,data!$J$3*RIGHT(G190,5)+data!$K$3,0)))))</f>
        <v>0</v>
      </c>
      <c r="J190" s="115">
        <f t="shared" si="257"/>
        <v>0</v>
      </c>
      <c r="K190" s="554"/>
      <c r="L190" s="553"/>
      <c r="M190" s="115">
        <f>INT(ROUND(F190,2)*(IF(J190&gt;0,(IF(K190="ano",data!$J$6,0)),0)))</f>
        <v>0</v>
      </c>
      <c r="N190" s="117">
        <f t="shared" si="254"/>
        <v>0</v>
      </c>
      <c r="O190" s="126">
        <f t="shared" si="255"/>
        <v>0</v>
      </c>
      <c r="Q190" s="119" t="str">
        <f t="shared" si="219"/>
        <v/>
      </c>
      <c r="R190" s="120" t="s">
        <v>343</v>
      </c>
      <c r="S190" s="391" t="str">
        <f t="shared" si="220"/>
        <v/>
      </c>
      <c r="T190" s="26">
        <f t="shared" si="256"/>
        <v>0</v>
      </c>
      <c r="U190" s="26">
        <f t="shared" si="258"/>
        <v>0</v>
      </c>
      <c r="V190" s="26">
        <f>IF(OR(G190=data!$I$18,G190=data!$I$19,G190=data!$I$20,G190=data!$I$21,G190=data!$I$22,G190=data!$I$23,G190=data!$I$24,G190=data!$I$25,G190=data!$I$26,G190=data!$I$27,G190=data!$I$28,G190=data!$I$29,G190=data!$I$30,G190=data!$I$31,G190=data!$I$32,G190=data!$I$33,G190=data!$I$34,G190=data!$I$35,G190=data!$I$36,G190=data!$I$37,G190=data!$I$38,G190=data!$I$39,G190=data!$I$40,G190=data!$I$41,G190=data!$I$42,G190=data!$I$43,G190=data!$I$44),1,0)</f>
        <v>0</v>
      </c>
      <c r="X190" s="176" t="s">
        <v>300</v>
      </c>
      <c r="Y190" s="10"/>
      <c r="Z190" s="10"/>
      <c r="AA190" s="578">
        <v>160</v>
      </c>
      <c r="AB190" s="579"/>
      <c r="AC190" s="580"/>
      <c r="AD190" s="578">
        <v>160</v>
      </c>
      <c r="AE190" s="579"/>
      <c r="AF190" s="580"/>
      <c r="AG190" s="578">
        <v>160</v>
      </c>
      <c r="AH190" s="579"/>
      <c r="AI190" s="580"/>
      <c r="AJ190" s="578">
        <v>160</v>
      </c>
      <c r="AK190" s="579"/>
      <c r="AL190" s="580"/>
      <c r="AM190" s="578">
        <v>160</v>
      </c>
      <c r="AN190" s="579"/>
      <c r="AO190" s="580"/>
      <c r="AP190" s="578">
        <v>160</v>
      </c>
      <c r="AQ190" s="579"/>
      <c r="AR190" s="580"/>
      <c r="AS190" s="578">
        <v>160</v>
      </c>
      <c r="AT190" s="579"/>
      <c r="AU190" s="580"/>
      <c r="AV190" s="578">
        <v>160</v>
      </c>
      <c r="AW190" s="579"/>
      <c r="AX190" s="580"/>
      <c r="AY190" s="578">
        <v>160</v>
      </c>
      <c r="AZ190" s="579"/>
      <c r="BA190" s="580"/>
      <c r="BB190" s="578">
        <v>160</v>
      </c>
      <c r="BC190" s="579"/>
      <c r="BD190" s="580"/>
      <c r="BE190" s="578">
        <v>160</v>
      </c>
      <c r="BF190" s="579"/>
      <c r="BG190" s="580"/>
      <c r="BH190" s="578">
        <v>160</v>
      </c>
      <c r="BI190" s="579"/>
      <c r="BJ190" s="580"/>
      <c r="BK190" s="374">
        <f t="shared" si="134"/>
        <v>0</v>
      </c>
      <c r="BL190" s="285">
        <f t="shared" si="153"/>
        <v>0</v>
      </c>
      <c r="BM190" s="284">
        <f t="shared" si="135"/>
        <v>0</v>
      </c>
      <c r="BN190" s="285">
        <f t="shared" si="136"/>
        <v>0</v>
      </c>
      <c r="BO190" s="1"/>
      <c r="BP190" s="1"/>
      <c r="BQ190" s="177">
        <v>160</v>
      </c>
      <c r="BR190" s="591"/>
      <c r="BS190" s="178"/>
      <c r="BT190" s="177">
        <v>160</v>
      </c>
      <c r="BU190" s="591"/>
      <c r="BV190" s="178"/>
      <c r="BW190" s="177">
        <v>160</v>
      </c>
      <c r="BX190" s="591"/>
      <c r="BY190" s="178"/>
      <c r="BZ190" s="177">
        <v>160</v>
      </c>
      <c r="CA190" s="591"/>
      <c r="CB190" s="178"/>
      <c r="CC190" s="177">
        <v>160</v>
      </c>
      <c r="CD190" s="591"/>
      <c r="CE190" s="178"/>
      <c r="CF190" s="177">
        <v>160</v>
      </c>
      <c r="CG190" s="591"/>
      <c r="CH190" s="178"/>
      <c r="CI190" s="177">
        <v>160</v>
      </c>
      <c r="CJ190" s="591"/>
      <c r="CK190" s="178"/>
      <c r="CL190" s="177">
        <v>160</v>
      </c>
      <c r="CM190" s="591"/>
      <c r="CN190" s="178"/>
      <c r="CO190" s="282">
        <f t="shared" si="154"/>
        <v>0</v>
      </c>
      <c r="CP190" s="283">
        <f t="shared" si="155"/>
        <v>0</v>
      </c>
      <c r="CQ190" s="284">
        <f t="shared" si="137"/>
        <v>0</v>
      </c>
      <c r="CR190" s="285">
        <f t="shared" si="138"/>
        <v>0</v>
      </c>
      <c r="CS190" s="1"/>
      <c r="CT190" s="1"/>
      <c r="CU190" s="177">
        <v>160</v>
      </c>
      <c r="CV190" s="591"/>
      <c r="CW190" s="178"/>
      <c r="CX190" s="177">
        <v>160</v>
      </c>
      <c r="CY190" s="591"/>
      <c r="CZ190" s="178"/>
      <c r="DA190" s="177">
        <v>160</v>
      </c>
      <c r="DB190" s="591"/>
      <c r="DC190" s="178"/>
      <c r="DD190" s="177">
        <v>160</v>
      </c>
      <c r="DE190" s="591"/>
      <c r="DF190" s="178"/>
      <c r="DG190" s="177">
        <v>160</v>
      </c>
      <c r="DH190" s="591"/>
      <c r="DI190" s="178"/>
      <c r="DJ190" s="177">
        <v>160</v>
      </c>
      <c r="DK190" s="591"/>
      <c r="DL190" s="178"/>
      <c r="DM190" s="177">
        <v>160</v>
      </c>
      <c r="DN190" s="591"/>
      <c r="DO190" s="178"/>
      <c r="DP190" s="177">
        <v>160</v>
      </c>
      <c r="DQ190" s="591"/>
      <c r="DR190" s="178"/>
      <c r="DS190" s="282">
        <f t="shared" si="156"/>
        <v>0</v>
      </c>
      <c r="DT190" s="283">
        <f t="shared" si="157"/>
        <v>0</v>
      </c>
      <c r="DU190" s="284">
        <f t="shared" si="139"/>
        <v>0</v>
      </c>
      <c r="DV190" s="285">
        <f t="shared" si="140"/>
        <v>0</v>
      </c>
      <c r="DW190" s="1"/>
      <c r="DX190" s="1"/>
      <c r="DY190" s="177">
        <v>160</v>
      </c>
      <c r="DZ190" s="591"/>
      <c r="EA190" s="178"/>
      <c r="EB190" s="177">
        <v>160</v>
      </c>
      <c r="EC190" s="591"/>
      <c r="ED190" s="178"/>
      <c r="EE190" s="177">
        <v>160</v>
      </c>
      <c r="EF190" s="591"/>
      <c r="EG190" s="178"/>
      <c r="EH190" s="177">
        <v>160</v>
      </c>
      <c r="EI190" s="591"/>
      <c r="EJ190" s="178"/>
      <c r="EK190" s="177">
        <v>160</v>
      </c>
      <c r="EL190" s="591"/>
      <c r="EM190" s="178"/>
      <c r="EN190" s="177">
        <v>160</v>
      </c>
      <c r="EO190" s="591"/>
      <c r="EP190" s="178"/>
      <c r="EQ190" s="177">
        <v>160</v>
      </c>
      <c r="ER190" s="591"/>
      <c r="ES190" s="178"/>
      <c r="ET190" s="177">
        <v>160</v>
      </c>
      <c r="EU190" s="591"/>
      <c r="EV190" s="178"/>
      <c r="EW190" s="282">
        <f t="shared" si="158"/>
        <v>0</v>
      </c>
      <c r="EX190" s="283">
        <f t="shared" si="159"/>
        <v>0</v>
      </c>
      <c r="EY190" s="284">
        <f t="shared" si="141"/>
        <v>0</v>
      </c>
      <c r="EZ190" s="285">
        <f t="shared" si="142"/>
        <v>0</v>
      </c>
      <c r="FA190" s="1"/>
      <c r="FB190" s="1"/>
      <c r="FC190" s="177">
        <v>160</v>
      </c>
      <c r="FD190" s="591"/>
      <c r="FE190" s="178"/>
      <c r="FF190" s="177">
        <v>160</v>
      </c>
      <c r="FG190" s="591"/>
      <c r="FH190" s="178"/>
      <c r="FI190" s="177">
        <v>160</v>
      </c>
      <c r="FJ190" s="591"/>
      <c r="FK190" s="178"/>
      <c r="FL190" s="177">
        <v>160</v>
      </c>
      <c r="FM190" s="591"/>
      <c r="FN190" s="178"/>
      <c r="FO190" s="177">
        <v>160</v>
      </c>
      <c r="FP190" s="591"/>
      <c r="FQ190" s="178"/>
      <c r="FR190" s="177">
        <v>160</v>
      </c>
      <c r="FS190" s="591"/>
      <c r="FT190" s="178"/>
      <c r="FU190" s="177">
        <v>160</v>
      </c>
      <c r="FV190" s="591"/>
      <c r="FW190" s="178"/>
      <c r="FX190" s="177">
        <v>160</v>
      </c>
      <c r="FY190" s="591"/>
      <c r="FZ190" s="178"/>
      <c r="GA190" s="282">
        <f t="shared" si="160"/>
        <v>0</v>
      </c>
      <c r="GB190" s="283">
        <f t="shared" si="161"/>
        <v>0</v>
      </c>
      <c r="GC190" s="284">
        <f t="shared" si="143"/>
        <v>0</v>
      </c>
      <c r="GD190" s="285">
        <f t="shared" si="144"/>
        <v>0</v>
      </c>
      <c r="GE190" s="1"/>
      <c r="GF190" s="1"/>
      <c r="GG190" s="177">
        <v>160</v>
      </c>
      <c r="GH190" s="591"/>
      <c r="GI190" s="178"/>
      <c r="GJ190" s="177">
        <v>160</v>
      </c>
      <c r="GK190" s="591"/>
      <c r="GL190" s="178"/>
      <c r="GM190" s="177">
        <v>160</v>
      </c>
      <c r="GN190" s="591"/>
      <c r="GO190" s="178"/>
      <c r="GP190" s="177">
        <v>160</v>
      </c>
      <c r="GQ190" s="591"/>
      <c r="GR190" s="178"/>
      <c r="GS190" s="177">
        <v>160</v>
      </c>
      <c r="GT190" s="591"/>
      <c r="GU190" s="178"/>
      <c r="GV190" s="177">
        <v>160</v>
      </c>
      <c r="GW190" s="591"/>
      <c r="GX190" s="178"/>
      <c r="GY190" s="177">
        <v>160</v>
      </c>
      <c r="GZ190" s="591"/>
      <c r="HA190" s="178"/>
      <c r="HB190" s="177">
        <v>160</v>
      </c>
      <c r="HC190" s="591"/>
      <c r="HD190" s="178"/>
      <c r="HE190" s="282">
        <f t="shared" si="162"/>
        <v>0</v>
      </c>
      <c r="HF190" s="283">
        <f t="shared" si="163"/>
        <v>0</v>
      </c>
      <c r="HG190" s="284">
        <f t="shared" si="145"/>
        <v>0</v>
      </c>
      <c r="HH190" s="285">
        <f t="shared" si="146"/>
        <v>0</v>
      </c>
      <c r="HI190" s="1"/>
      <c r="HJ190" s="1"/>
      <c r="HK190" s="177">
        <v>160</v>
      </c>
      <c r="HL190" s="591"/>
      <c r="HM190" s="178"/>
      <c r="HN190" s="177">
        <v>160</v>
      </c>
      <c r="HO190" s="591"/>
      <c r="HP190" s="178"/>
      <c r="HQ190" s="177">
        <v>160</v>
      </c>
      <c r="HR190" s="591"/>
      <c r="HS190" s="178"/>
      <c r="HT190" s="177">
        <v>160</v>
      </c>
      <c r="HU190" s="591"/>
      <c r="HV190" s="178"/>
      <c r="HW190" s="177">
        <v>160</v>
      </c>
      <c r="HX190" s="591"/>
      <c r="HY190" s="178"/>
      <c r="HZ190" s="177">
        <v>160</v>
      </c>
      <c r="IA190" s="591"/>
      <c r="IB190" s="178"/>
      <c r="IC190" s="177">
        <v>160</v>
      </c>
      <c r="ID190" s="591"/>
      <c r="IE190" s="178"/>
      <c r="IF190" s="177">
        <v>160</v>
      </c>
      <c r="IG190" s="591"/>
      <c r="IH190" s="178"/>
      <c r="II190" s="282">
        <f t="shared" si="164"/>
        <v>0</v>
      </c>
      <c r="IJ190" s="283">
        <f t="shared" si="165"/>
        <v>0</v>
      </c>
      <c r="IK190" s="284">
        <f t="shared" si="147"/>
        <v>0</v>
      </c>
      <c r="IL190" s="285">
        <f t="shared" si="148"/>
        <v>0</v>
      </c>
      <c r="IM190" s="1"/>
      <c r="IN190" s="1"/>
      <c r="IO190" s="177">
        <v>160</v>
      </c>
      <c r="IP190" s="591"/>
      <c r="IQ190" s="178"/>
      <c r="IR190" s="177">
        <v>160</v>
      </c>
      <c r="IS190" s="591"/>
      <c r="IT190" s="178"/>
      <c r="IU190" s="177">
        <v>160</v>
      </c>
      <c r="IV190" s="591"/>
      <c r="IW190" s="178"/>
      <c r="IX190" s="177">
        <v>160</v>
      </c>
      <c r="IY190" s="591"/>
      <c r="IZ190" s="178"/>
      <c r="JA190" s="177">
        <v>160</v>
      </c>
      <c r="JB190" s="591"/>
      <c r="JC190" s="178"/>
      <c r="JD190" s="177">
        <v>160</v>
      </c>
      <c r="JE190" s="591"/>
      <c r="JF190" s="178"/>
      <c r="JG190" s="177">
        <v>160</v>
      </c>
      <c r="JH190" s="591"/>
      <c r="JI190" s="178"/>
      <c r="JJ190" s="177">
        <v>160</v>
      </c>
      <c r="JK190" s="591"/>
      <c r="JL190" s="178"/>
      <c r="JM190" s="282">
        <f t="shared" si="166"/>
        <v>0</v>
      </c>
      <c r="JN190" s="283">
        <f t="shared" si="167"/>
        <v>0</v>
      </c>
      <c r="JO190" s="284">
        <f t="shared" si="149"/>
        <v>0</v>
      </c>
      <c r="JP190" s="285">
        <f t="shared" si="150"/>
        <v>0</v>
      </c>
      <c r="JQ190" s="1"/>
      <c r="JR190" s="1"/>
      <c r="JS190" s="177">
        <v>160</v>
      </c>
      <c r="JT190" s="591"/>
      <c r="JU190" s="178"/>
      <c r="JV190" s="177">
        <v>160</v>
      </c>
      <c r="JW190" s="591"/>
      <c r="JX190" s="178"/>
      <c r="JY190" s="177">
        <v>160</v>
      </c>
      <c r="JZ190" s="591"/>
      <c r="KA190" s="178"/>
      <c r="KB190" s="177">
        <v>160</v>
      </c>
      <c r="KC190" s="591"/>
      <c r="KD190" s="178"/>
      <c r="KE190" s="177">
        <v>160</v>
      </c>
      <c r="KF190" s="591"/>
      <c r="KG190" s="178"/>
      <c r="KH190" s="177">
        <v>160</v>
      </c>
      <c r="KI190" s="591"/>
      <c r="KJ190" s="178"/>
      <c r="KK190" s="177">
        <v>160</v>
      </c>
      <c r="KL190" s="591"/>
      <c r="KM190" s="178"/>
      <c r="KN190" s="177">
        <v>160</v>
      </c>
      <c r="KO190" s="591"/>
      <c r="KP190" s="178"/>
      <c r="KQ190" s="282">
        <f t="shared" si="168"/>
        <v>0</v>
      </c>
      <c r="KR190" s="283">
        <f t="shared" si="169"/>
        <v>0</v>
      </c>
      <c r="KS190" s="284">
        <f t="shared" si="151"/>
        <v>0</v>
      </c>
      <c r="KT190" s="285">
        <f t="shared" si="152"/>
        <v>0</v>
      </c>
      <c r="KU190" s="1"/>
      <c r="KV190" s="1"/>
      <c r="KW190" s="589" t="s">
        <v>300</v>
      </c>
      <c r="KX190" s="595">
        <v>160</v>
      </c>
      <c r="KY190" s="591"/>
      <c r="KZ190" s="178"/>
      <c r="LA190" s="282">
        <f t="shared" si="170"/>
        <v>0</v>
      </c>
      <c r="LB190" s="285">
        <f t="shared" si="171"/>
        <v>0</v>
      </c>
      <c r="LC190" s="284">
        <f t="shared" si="172"/>
        <v>0</v>
      </c>
      <c r="LD190" s="285">
        <f t="shared" si="173"/>
        <v>0</v>
      </c>
      <c r="LE190" s="592"/>
      <c r="LF190" s="1"/>
      <c r="LG190" s="1"/>
      <c r="LH190" s="278">
        <f t="shared" si="174"/>
        <v>0</v>
      </c>
      <c r="LI190" s="279">
        <f t="shared" si="175"/>
        <v>0</v>
      </c>
      <c r="LJ190" s="284">
        <f t="shared" si="176"/>
        <v>0</v>
      </c>
      <c r="LK190" s="285">
        <f t="shared" si="177"/>
        <v>0</v>
      </c>
      <c r="LL190" s="280">
        <f t="shared" si="178"/>
        <v>0</v>
      </c>
      <c r="LM190" s="281">
        <f t="shared" si="179"/>
        <v>0</v>
      </c>
      <c r="LN190" s="284">
        <f t="shared" si="180"/>
        <v>0</v>
      </c>
      <c r="LO190" s="283">
        <f t="shared" si="181"/>
        <v>0</v>
      </c>
      <c r="LP190" s="420">
        <f t="shared" si="182"/>
        <v>0</v>
      </c>
      <c r="LQ190" s="382">
        <f t="shared" si="183"/>
        <v>0</v>
      </c>
      <c r="LR190" s="423" t="s">
        <v>343</v>
      </c>
      <c r="LS190" s="387" t="s">
        <v>343</v>
      </c>
      <c r="LT190" s="420">
        <f t="shared" si="184"/>
        <v>0</v>
      </c>
      <c r="LU190" s="382">
        <f t="shared" si="185"/>
        <v>0</v>
      </c>
      <c r="LX190" s="1"/>
    </row>
    <row r="191" spans="2:336" s="26" customFormat="1" ht="16.5" customHeight="1" x14ac:dyDescent="0.25">
      <c r="B191" s="121" t="s">
        <v>376</v>
      </c>
      <c r="C191" s="1064"/>
      <c r="D191" s="1065"/>
      <c r="E191" s="327"/>
      <c r="F191" s="328"/>
      <c r="G191" s="329"/>
      <c r="H191" s="125"/>
      <c r="I191" s="115">
        <f>INT(ROUND(F191,2)*(IF(RIGHT(G191,1)="*",data!$J$3*H191+(IF(H191&gt;0, data!$K$3,0)),(IF(G191&gt;0,data!$J$3*RIGHT(G191,5)+data!$K$3,0)))))</f>
        <v>0</v>
      </c>
      <c r="J191" s="115">
        <f t="shared" si="257"/>
        <v>0</v>
      </c>
      <c r="K191" s="323"/>
      <c r="L191" s="322"/>
      <c r="M191" s="115">
        <f>INT(ROUND(F191,2)*(IF(J191&gt;0,(IF(K191="ano",data!$J$6,0)),0)))</f>
        <v>0</v>
      </c>
      <c r="N191" s="117">
        <f t="shared" si="254"/>
        <v>0</v>
      </c>
      <c r="O191" s="126">
        <f t="shared" si="255"/>
        <v>0</v>
      </c>
      <c r="Q191" s="119" t="str">
        <f t="shared" si="219"/>
        <v/>
      </c>
      <c r="R191" s="120" t="s">
        <v>343</v>
      </c>
      <c r="S191" s="391" t="str">
        <f t="shared" si="220"/>
        <v/>
      </c>
      <c r="T191" s="26">
        <f t="shared" si="256"/>
        <v>0</v>
      </c>
      <c r="U191" s="26">
        <f t="shared" si="258"/>
        <v>0</v>
      </c>
      <c r="V191" s="26">
        <f>IF(OR(G191=data!$I$18,G191=data!$I$19,G191=data!$I$20,G191=data!$I$21,G191=data!$I$22,G191=data!$I$23,G191=data!$I$24,G191=data!$I$25,G191=data!$I$26,G191=data!$I$27,G191=data!$I$28,G191=data!$I$29,G191=data!$I$30,G191=data!$I$31,G191=data!$I$32,G191=data!$I$33,G191=data!$I$34,G191=data!$I$35,G191=data!$I$36,G191=data!$I$37,G191=data!$I$38,G191=data!$I$39,G191=data!$I$40,G191=data!$I$41,G191=data!$I$42,G191=data!$I$43,G191=data!$I$44),1,0)</f>
        <v>0</v>
      </c>
      <c r="X191" s="179" t="s">
        <v>300</v>
      </c>
      <c r="Y191" s="10"/>
      <c r="Z191" s="10"/>
      <c r="AA191" s="171">
        <v>160</v>
      </c>
      <c r="AB191" s="336"/>
      <c r="AC191" s="227"/>
      <c r="AD191" s="171">
        <v>160</v>
      </c>
      <c r="AE191" s="336"/>
      <c r="AF191" s="227"/>
      <c r="AG191" s="171">
        <v>160</v>
      </c>
      <c r="AH191" s="336"/>
      <c r="AI191" s="227"/>
      <c r="AJ191" s="171">
        <v>160</v>
      </c>
      <c r="AK191" s="336"/>
      <c r="AL191" s="227"/>
      <c r="AM191" s="171">
        <v>160</v>
      </c>
      <c r="AN191" s="336"/>
      <c r="AO191" s="227"/>
      <c r="AP191" s="171">
        <v>160</v>
      </c>
      <c r="AQ191" s="336"/>
      <c r="AR191" s="227"/>
      <c r="AS191" s="171">
        <v>160</v>
      </c>
      <c r="AT191" s="336"/>
      <c r="AU191" s="227"/>
      <c r="AV191" s="171">
        <v>160</v>
      </c>
      <c r="AW191" s="336"/>
      <c r="AX191" s="227"/>
      <c r="AY191" s="171">
        <v>160</v>
      </c>
      <c r="AZ191" s="336"/>
      <c r="BA191" s="227"/>
      <c r="BB191" s="171">
        <v>160</v>
      </c>
      <c r="BC191" s="336"/>
      <c r="BD191" s="227"/>
      <c r="BE191" s="171">
        <v>160</v>
      </c>
      <c r="BF191" s="336"/>
      <c r="BG191" s="227"/>
      <c r="BH191" s="171">
        <v>160</v>
      </c>
      <c r="BI191" s="336"/>
      <c r="BJ191" s="227"/>
      <c r="BK191" s="374">
        <f t="shared" si="134"/>
        <v>0</v>
      </c>
      <c r="BL191" s="285">
        <f t="shared" si="153"/>
        <v>0</v>
      </c>
      <c r="BM191" s="284">
        <f t="shared" si="135"/>
        <v>0</v>
      </c>
      <c r="BN191" s="285">
        <f t="shared" si="136"/>
        <v>0</v>
      </c>
      <c r="BO191" s="1"/>
      <c r="BP191" s="1"/>
      <c r="BQ191" s="167">
        <v>160</v>
      </c>
      <c r="BR191" s="335"/>
      <c r="BS191" s="180"/>
      <c r="BT191" s="167">
        <v>160</v>
      </c>
      <c r="BU191" s="335"/>
      <c r="BV191" s="180"/>
      <c r="BW191" s="167">
        <v>160</v>
      </c>
      <c r="BX191" s="335"/>
      <c r="BY191" s="180"/>
      <c r="BZ191" s="167">
        <v>160</v>
      </c>
      <c r="CA191" s="335"/>
      <c r="CB191" s="180"/>
      <c r="CC191" s="167">
        <v>160</v>
      </c>
      <c r="CD191" s="335"/>
      <c r="CE191" s="180"/>
      <c r="CF191" s="167">
        <v>160</v>
      </c>
      <c r="CG191" s="335"/>
      <c r="CH191" s="180"/>
      <c r="CI191" s="167">
        <v>160</v>
      </c>
      <c r="CJ191" s="335"/>
      <c r="CK191" s="180"/>
      <c r="CL191" s="167">
        <v>160</v>
      </c>
      <c r="CM191" s="335"/>
      <c r="CN191" s="180"/>
      <c r="CO191" s="282">
        <f t="shared" si="154"/>
        <v>0</v>
      </c>
      <c r="CP191" s="283">
        <f t="shared" si="155"/>
        <v>0</v>
      </c>
      <c r="CQ191" s="284">
        <f t="shared" si="137"/>
        <v>0</v>
      </c>
      <c r="CR191" s="285">
        <f t="shared" si="138"/>
        <v>0</v>
      </c>
      <c r="CS191" s="1"/>
      <c r="CT191" s="1"/>
      <c r="CU191" s="167">
        <v>160</v>
      </c>
      <c r="CV191" s="335"/>
      <c r="CW191" s="180"/>
      <c r="CX191" s="167">
        <v>160</v>
      </c>
      <c r="CY191" s="335"/>
      <c r="CZ191" s="180"/>
      <c r="DA191" s="167">
        <v>160</v>
      </c>
      <c r="DB191" s="335"/>
      <c r="DC191" s="180"/>
      <c r="DD191" s="167">
        <v>160</v>
      </c>
      <c r="DE191" s="335"/>
      <c r="DF191" s="180"/>
      <c r="DG191" s="167">
        <v>160</v>
      </c>
      <c r="DH191" s="335"/>
      <c r="DI191" s="180"/>
      <c r="DJ191" s="167">
        <v>160</v>
      </c>
      <c r="DK191" s="335"/>
      <c r="DL191" s="180"/>
      <c r="DM191" s="167">
        <v>160</v>
      </c>
      <c r="DN191" s="335"/>
      <c r="DO191" s="180"/>
      <c r="DP191" s="167">
        <v>160</v>
      </c>
      <c r="DQ191" s="335"/>
      <c r="DR191" s="180"/>
      <c r="DS191" s="282">
        <f t="shared" si="156"/>
        <v>0</v>
      </c>
      <c r="DT191" s="283">
        <f t="shared" si="157"/>
        <v>0</v>
      </c>
      <c r="DU191" s="284">
        <f t="shared" si="139"/>
        <v>0</v>
      </c>
      <c r="DV191" s="285">
        <f t="shared" si="140"/>
        <v>0</v>
      </c>
      <c r="DW191" s="1"/>
      <c r="DX191" s="1"/>
      <c r="DY191" s="167">
        <v>160</v>
      </c>
      <c r="DZ191" s="335"/>
      <c r="EA191" s="180"/>
      <c r="EB191" s="167">
        <v>160</v>
      </c>
      <c r="EC191" s="335"/>
      <c r="ED191" s="180"/>
      <c r="EE191" s="167">
        <v>160</v>
      </c>
      <c r="EF191" s="335"/>
      <c r="EG191" s="180"/>
      <c r="EH191" s="167">
        <v>160</v>
      </c>
      <c r="EI191" s="335"/>
      <c r="EJ191" s="180"/>
      <c r="EK191" s="167">
        <v>160</v>
      </c>
      <c r="EL191" s="335"/>
      <c r="EM191" s="180"/>
      <c r="EN191" s="167">
        <v>160</v>
      </c>
      <c r="EO191" s="335"/>
      <c r="EP191" s="180"/>
      <c r="EQ191" s="167">
        <v>160</v>
      </c>
      <c r="ER191" s="335"/>
      <c r="ES191" s="180"/>
      <c r="ET191" s="167">
        <v>160</v>
      </c>
      <c r="EU191" s="335"/>
      <c r="EV191" s="180"/>
      <c r="EW191" s="282">
        <f t="shared" si="158"/>
        <v>0</v>
      </c>
      <c r="EX191" s="283">
        <f t="shared" si="159"/>
        <v>0</v>
      </c>
      <c r="EY191" s="284">
        <f t="shared" si="141"/>
        <v>0</v>
      </c>
      <c r="EZ191" s="285">
        <f t="shared" si="142"/>
        <v>0</v>
      </c>
      <c r="FA191" s="1"/>
      <c r="FB191" s="1"/>
      <c r="FC191" s="167">
        <v>160</v>
      </c>
      <c r="FD191" s="335"/>
      <c r="FE191" s="180"/>
      <c r="FF191" s="167">
        <v>160</v>
      </c>
      <c r="FG191" s="335"/>
      <c r="FH191" s="180"/>
      <c r="FI191" s="167">
        <v>160</v>
      </c>
      <c r="FJ191" s="335"/>
      <c r="FK191" s="180"/>
      <c r="FL191" s="167">
        <v>160</v>
      </c>
      <c r="FM191" s="335"/>
      <c r="FN191" s="180"/>
      <c r="FO191" s="167">
        <v>160</v>
      </c>
      <c r="FP191" s="335"/>
      <c r="FQ191" s="180"/>
      <c r="FR191" s="167">
        <v>160</v>
      </c>
      <c r="FS191" s="335"/>
      <c r="FT191" s="180"/>
      <c r="FU191" s="167">
        <v>160</v>
      </c>
      <c r="FV191" s="335"/>
      <c r="FW191" s="180"/>
      <c r="FX191" s="167">
        <v>160</v>
      </c>
      <c r="FY191" s="335"/>
      <c r="FZ191" s="180"/>
      <c r="GA191" s="282">
        <f t="shared" si="160"/>
        <v>0</v>
      </c>
      <c r="GB191" s="283">
        <f t="shared" si="161"/>
        <v>0</v>
      </c>
      <c r="GC191" s="284">
        <f t="shared" si="143"/>
        <v>0</v>
      </c>
      <c r="GD191" s="285">
        <f t="shared" si="144"/>
        <v>0</v>
      </c>
      <c r="GE191" s="1"/>
      <c r="GF191" s="1"/>
      <c r="GG191" s="167">
        <v>160</v>
      </c>
      <c r="GH191" s="335"/>
      <c r="GI191" s="180"/>
      <c r="GJ191" s="167">
        <v>160</v>
      </c>
      <c r="GK191" s="335"/>
      <c r="GL191" s="180"/>
      <c r="GM191" s="167">
        <v>160</v>
      </c>
      <c r="GN191" s="335"/>
      <c r="GO191" s="180"/>
      <c r="GP191" s="167">
        <v>160</v>
      </c>
      <c r="GQ191" s="335"/>
      <c r="GR191" s="180"/>
      <c r="GS191" s="167">
        <v>160</v>
      </c>
      <c r="GT191" s="335"/>
      <c r="GU191" s="180"/>
      <c r="GV191" s="167">
        <v>160</v>
      </c>
      <c r="GW191" s="335"/>
      <c r="GX191" s="180"/>
      <c r="GY191" s="167">
        <v>160</v>
      </c>
      <c r="GZ191" s="335"/>
      <c r="HA191" s="180"/>
      <c r="HB191" s="167">
        <v>160</v>
      </c>
      <c r="HC191" s="335"/>
      <c r="HD191" s="180"/>
      <c r="HE191" s="282">
        <f t="shared" si="162"/>
        <v>0</v>
      </c>
      <c r="HF191" s="283">
        <f t="shared" si="163"/>
        <v>0</v>
      </c>
      <c r="HG191" s="284">
        <f t="shared" si="145"/>
        <v>0</v>
      </c>
      <c r="HH191" s="285">
        <f t="shared" si="146"/>
        <v>0</v>
      </c>
      <c r="HI191" s="1"/>
      <c r="HJ191" s="1"/>
      <c r="HK191" s="167">
        <v>160</v>
      </c>
      <c r="HL191" s="335"/>
      <c r="HM191" s="180"/>
      <c r="HN191" s="167">
        <v>160</v>
      </c>
      <c r="HO191" s="335"/>
      <c r="HP191" s="180"/>
      <c r="HQ191" s="167">
        <v>160</v>
      </c>
      <c r="HR191" s="335"/>
      <c r="HS191" s="180"/>
      <c r="HT191" s="167">
        <v>160</v>
      </c>
      <c r="HU191" s="335"/>
      <c r="HV191" s="180"/>
      <c r="HW191" s="167">
        <v>160</v>
      </c>
      <c r="HX191" s="335"/>
      <c r="HY191" s="180"/>
      <c r="HZ191" s="167">
        <v>160</v>
      </c>
      <c r="IA191" s="335"/>
      <c r="IB191" s="180"/>
      <c r="IC191" s="167">
        <v>160</v>
      </c>
      <c r="ID191" s="335"/>
      <c r="IE191" s="180"/>
      <c r="IF191" s="167">
        <v>160</v>
      </c>
      <c r="IG191" s="335"/>
      <c r="IH191" s="180"/>
      <c r="II191" s="282">
        <f t="shared" si="164"/>
        <v>0</v>
      </c>
      <c r="IJ191" s="283">
        <f t="shared" si="165"/>
        <v>0</v>
      </c>
      <c r="IK191" s="284">
        <f t="shared" si="147"/>
        <v>0</v>
      </c>
      <c r="IL191" s="285">
        <f t="shared" si="148"/>
        <v>0</v>
      </c>
      <c r="IM191" s="1"/>
      <c r="IN191" s="1"/>
      <c r="IO191" s="167">
        <v>160</v>
      </c>
      <c r="IP191" s="335"/>
      <c r="IQ191" s="180"/>
      <c r="IR191" s="167">
        <v>160</v>
      </c>
      <c r="IS191" s="335"/>
      <c r="IT191" s="180"/>
      <c r="IU191" s="167">
        <v>160</v>
      </c>
      <c r="IV191" s="335"/>
      <c r="IW191" s="180"/>
      <c r="IX191" s="167">
        <v>160</v>
      </c>
      <c r="IY191" s="335"/>
      <c r="IZ191" s="180"/>
      <c r="JA191" s="167">
        <v>160</v>
      </c>
      <c r="JB191" s="335"/>
      <c r="JC191" s="180"/>
      <c r="JD191" s="167">
        <v>160</v>
      </c>
      <c r="JE191" s="335"/>
      <c r="JF191" s="180"/>
      <c r="JG191" s="167">
        <v>160</v>
      </c>
      <c r="JH191" s="335"/>
      <c r="JI191" s="180"/>
      <c r="JJ191" s="167">
        <v>160</v>
      </c>
      <c r="JK191" s="335"/>
      <c r="JL191" s="180"/>
      <c r="JM191" s="282">
        <f t="shared" si="166"/>
        <v>0</v>
      </c>
      <c r="JN191" s="283">
        <f t="shared" si="167"/>
        <v>0</v>
      </c>
      <c r="JO191" s="284">
        <f t="shared" si="149"/>
        <v>0</v>
      </c>
      <c r="JP191" s="285">
        <f t="shared" si="150"/>
        <v>0</v>
      </c>
      <c r="JQ191" s="1"/>
      <c r="JR191" s="1"/>
      <c r="JS191" s="167">
        <v>160</v>
      </c>
      <c r="JT191" s="335"/>
      <c r="JU191" s="180"/>
      <c r="JV191" s="167">
        <v>160</v>
      </c>
      <c r="JW191" s="335"/>
      <c r="JX191" s="180"/>
      <c r="JY191" s="167">
        <v>160</v>
      </c>
      <c r="JZ191" s="335"/>
      <c r="KA191" s="180"/>
      <c r="KB191" s="167">
        <v>160</v>
      </c>
      <c r="KC191" s="335"/>
      <c r="KD191" s="180"/>
      <c r="KE191" s="167">
        <v>160</v>
      </c>
      <c r="KF191" s="335"/>
      <c r="KG191" s="180"/>
      <c r="KH191" s="167">
        <v>160</v>
      </c>
      <c r="KI191" s="335"/>
      <c r="KJ191" s="180"/>
      <c r="KK191" s="167">
        <v>160</v>
      </c>
      <c r="KL191" s="335"/>
      <c r="KM191" s="180"/>
      <c r="KN191" s="167">
        <v>160</v>
      </c>
      <c r="KO191" s="335"/>
      <c r="KP191" s="180"/>
      <c r="KQ191" s="282">
        <f t="shared" si="168"/>
        <v>0</v>
      </c>
      <c r="KR191" s="283">
        <f t="shared" si="169"/>
        <v>0</v>
      </c>
      <c r="KS191" s="284">
        <f t="shared" si="151"/>
        <v>0</v>
      </c>
      <c r="KT191" s="285">
        <f t="shared" si="152"/>
        <v>0</v>
      </c>
      <c r="KU191" s="1"/>
      <c r="KV191" s="1"/>
      <c r="KW191" s="287" t="s">
        <v>300</v>
      </c>
      <c r="KX191" s="365">
        <v>160</v>
      </c>
      <c r="KY191" s="335"/>
      <c r="KZ191" s="180"/>
      <c r="LA191" s="282">
        <f t="shared" si="170"/>
        <v>0</v>
      </c>
      <c r="LB191" s="285">
        <f t="shared" si="171"/>
        <v>0</v>
      </c>
      <c r="LC191" s="284">
        <f t="shared" si="172"/>
        <v>0</v>
      </c>
      <c r="LD191" s="285">
        <f t="shared" si="173"/>
        <v>0</v>
      </c>
      <c r="LE191" s="297"/>
      <c r="LF191" s="1"/>
      <c r="LG191" s="1"/>
      <c r="LH191" s="278">
        <f t="shared" si="174"/>
        <v>0</v>
      </c>
      <c r="LI191" s="279">
        <f t="shared" si="175"/>
        <v>0</v>
      </c>
      <c r="LJ191" s="284">
        <f t="shared" si="176"/>
        <v>0</v>
      </c>
      <c r="LK191" s="285">
        <f t="shared" si="177"/>
        <v>0</v>
      </c>
      <c r="LL191" s="280">
        <f t="shared" si="178"/>
        <v>0</v>
      </c>
      <c r="LM191" s="281">
        <f t="shared" si="179"/>
        <v>0</v>
      </c>
      <c r="LN191" s="284">
        <f t="shared" si="180"/>
        <v>0</v>
      </c>
      <c r="LO191" s="283">
        <f t="shared" si="181"/>
        <v>0</v>
      </c>
      <c r="LP191" s="420">
        <f t="shared" si="182"/>
        <v>0</v>
      </c>
      <c r="LQ191" s="382">
        <f t="shared" si="183"/>
        <v>0</v>
      </c>
      <c r="LR191" s="423" t="s">
        <v>343</v>
      </c>
      <c r="LS191" s="387" t="s">
        <v>343</v>
      </c>
      <c r="LT191" s="420">
        <f t="shared" si="184"/>
        <v>0</v>
      </c>
      <c r="LU191" s="382">
        <f t="shared" si="185"/>
        <v>0</v>
      </c>
      <c r="LX191" s="1"/>
    </row>
    <row r="192" spans="2:336" s="26" customFormat="1" ht="15" hidden="1" customHeight="1" x14ac:dyDescent="0.25">
      <c r="B192" s="121"/>
      <c r="C192" s="1062"/>
      <c r="D192" s="1063"/>
      <c r="E192" s="610"/>
      <c r="F192" s="611"/>
      <c r="G192" s="612"/>
      <c r="H192" s="122"/>
      <c r="I192" s="115">
        <f>INT(ROUND(F192,2)*(IF(RIGHT(G192,1)="*",data!$J$3*H192+(IF(H192&gt;0, data!$K$3,0)),(IF(G192&gt;0,data!$J$3*RIGHT(G192,5)+data!$K$3,0)))))</f>
        <v>0</v>
      </c>
      <c r="J192" s="115">
        <f t="shared" si="257"/>
        <v>0</v>
      </c>
      <c r="K192" s="554"/>
      <c r="L192" s="553"/>
      <c r="M192" s="115">
        <f>INT(ROUND(F192,2)*(IF(J192&gt;0,(IF(K192="ano",data!$J$6,0)),0)))</f>
        <v>0</v>
      </c>
      <c r="N192" s="117">
        <f t="shared" si="254"/>
        <v>0</v>
      </c>
      <c r="O192" s="126">
        <f t="shared" si="255"/>
        <v>0</v>
      </c>
      <c r="Q192" s="119" t="str">
        <f t="shared" si="219"/>
        <v/>
      </c>
      <c r="R192" s="120" t="s">
        <v>343</v>
      </c>
      <c r="S192" s="391" t="str">
        <f t="shared" si="220"/>
        <v/>
      </c>
      <c r="T192" s="26">
        <f t="shared" si="256"/>
        <v>0</v>
      </c>
      <c r="U192" s="26">
        <f t="shared" si="258"/>
        <v>0</v>
      </c>
      <c r="V192" s="26">
        <f>IF(OR(G192=data!$I$18,G192=data!$I$19,G192=data!$I$20,G192=data!$I$21,G192=data!$I$22,G192=data!$I$23,G192=data!$I$24,G192=data!$I$25,G192=data!$I$26,G192=data!$I$27,G192=data!$I$28,G192=data!$I$29,G192=data!$I$30,G192=data!$I$31,G192=data!$I$32,G192=data!$I$33,G192=data!$I$34,G192=data!$I$35,G192=data!$I$36,G192=data!$I$37,G192=data!$I$38,G192=data!$I$39,G192=data!$I$40,G192=data!$I$41,G192=data!$I$42,G192=data!$I$43,G192=data!$I$44),1,0)</f>
        <v>0</v>
      </c>
      <c r="X192" s="176" t="s">
        <v>300</v>
      </c>
      <c r="Y192" s="10"/>
      <c r="Z192" s="10"/>
      <c r="AA192" s="578">
        <v>160</v>
      </c>
      <c r="AB192" s="579"/>
      <c r="AC192" s="580"/>
      <c r="AD192" s="578">
        <v>160</v>
      </c>
      <c r="AE192" s="579"/>
      <c r="AF192" s="580"/>
      <c r="AG192" s="578">
        <v>160</v>
      </c>
      <c r="AH192" s="579"/>
      <c r="AI192" s="580"/>
      <c r="AJ192" s="578">
        <v>160</v>
      </c>
      <c r="AK192" s="579"/>
      <c r="AL192" s="580"/>
      <c r="AM192" s="578">
        <v>160</v>
      </c>
      <c r="AN192" s="579"/>
      <c r="AO192" s="580"/>
      <c r="AP192" s="578">
        <v>160</v>
      </c>
      <c r="AQ192" s="579"/>
      <c r="AR192" s="580"/>
      <c r="AS192" s="578">
        <v>160</v>
      </c>
      <c r="AT192" s="579"/>
      <c r="AU192" s="580"/>
      <c r="AV192" s="578">
        <v>160</v>
      </c>
      <c r="AW192" s="579"/>
      <c r="AX192" s="580"/>
      <c r="AY192" s="578">
        <v>160</v>
      </c>
      <c r="AZ192" s="579"/>
      <c r="BA192" s="580"/>
      <c r="BB192" s="578">
        <v>160</v>
      </c>
      <c r="BC192" s="579"/>
      <c r="BD192" s="580"/>
      <c r="BE192" s="578">
        <v>160</v>
      </c>
      <c r="BF192" s="579"/>
      <c r="BG192" s="580"/>
      <c r="BH192" s="578">
        <v>160</v>
      </c>
      <c r="BI192" s="579"/>
      <c r="BJ192" s="580"/>
      <c r="BK192" s="374">
        <f t="shared" si="134"/>
        <v>0</v>
      </c>
      <c r="BL192" s="285">
        <f t="shared" si="153"/>
        <v>0</v>
      </c>
      <c r="BM192" s="284">
        <f t="shared" si="135"/>
        <v>0</v>
      </c>
      <c r="BN192" s="285">
        <f t="shared" si="136"/>
        <v>0</v>
      </c>
      <c r="BO192" s="1"/>
      <c r="BP192" s="1"/>
      <c r="BQ192" s="177">
        <v>160</v>
      </c>
      <c r="BR192" s="591"/>
      <c r="BS192" s="178"/>
      <c r="BT192" s="177">
        <v>160</v>
      </c>
      <c r="BU192" s="591"/>
      <c r="BV192" s="178"/>
      <c r="BW192" s="177">
        <v>160</v>
      </c>
      <c r="BX192" s="591"/>
      <c r="BY192" s="178"/>
      <c r="BZ192" s="177">
        <v>160</v>
      </c>
      <c r="CA192" s="591"/>
      <c r="CB192" s="178"/>
      <c r="CC192" s="177">
        <v>160</v>
      </c>
      <c r="CD192" s="591"/>
      <c r="CE192" s="178"/>
      <c r="CF192" s="177">
        <v>160</v>
      </c>
      <c r="CG192" s="591"/>
      <c r="CH192" s="178"/>
      <c r="CI192" s="177">
        <v>160</v>
      </c>
      <c r="CJ192" s="591"/>
      <c r="CK192" s="178"/>
      <c r="CL192" s="177">
        <v>160</v>
      </c>
      <c r="CM192" s="591"/>
      <c r="CN192" s="178"/>
      <c r="CO192" s="282">
        <f t="shared" si="154"/>
        <v>0</v>
      </c>
      <c r="CP192" s="283">
        <f t="shared" si="155"/>
        <v>0</v>
      </c>
      <c r="CQ192" s="284">
        <f t="shared" si="137"/>
        <v>0</v>
      </c>
      <c r="CR192" s="285">
        <f t="shared" si="138"/>
        <v>0</v>
      </c>
      <c r="CS192" s="1"/>
      <c r="CT192" s="1"/>
      <c r="CU192" s="177">
        <v>160</v>
      </c>
      <c r="CV192" s="591"/>
      <c r="CW192" s="178"/>
      <c r="CX192" s="177">
        <v>160</v>
      </c>
      <c r="CY192" s="591"/>
      <c r="CZ192" s="178"/>
      <c r="DA192" s="177">
        <v>160</v>
      </c>
      <c r="DB192" s="591"/>
      <c r="DC192" s="178"/>
      <c r="DD192" s="177">
        <v>160</v>
      </c>
      <c r="DE192" s="591"/>
      <c r="DF192" s="178"/>
      <c r="DG192" s="177">
        <v>160</v>
      </c>
      <c r="DH192" s="591"/>
      <c r="DI192" s="178"/>
      <c r="DJ192" s="177">
        <v>160</v>
      </c>
      <c r="DK192" s="591"/>
      <c r="DL192" s="178"/>
      <c r="DM192" s="177">
        <v>160</v>
      </c>
      <c r="DN192" s="591"/>
      <c r="DO192" s="178"/>
      <c r="DP192" s="177">
        <v>160</v>
      </c>
      <c r="DQ192" s="591"/>
      <c r="DR192" s="178"/>
      <c r="DS192" s="282">
        <f t="shared" si="156"/>
        <v>0</v>
      </c>
      <c r="DT192" s="283">
        <f t="shared" si="157"/>
        <v>0</v>
      </c>
      <c r="DU192" s="284">
        <f t="shared" si="139"/>
        <v>0</v>
      </c>
      <c r="DV192" s="285">
        <f t="shared" si="140"/>
        <v>0</v>
      </c>
      <c r="DW192" s="1"/>
      <c r="DX192" s="1"/>
      <c r="DY192" s="177">
        <v>160</v>
      </c>
      <c r="DZ192" s="591"/>
      <c r="EA192" s="178"/>
      <c r="EB192" s="177">
        <v>160</v>
      </c>
      <c r="EC192" s="591"/>
      <c r="ED192" s="178"/>
      <c r="EE192" s="177">
        <v>160</v>
      </c>
      <c r="EF192" s="591"/>
      <c r="EG192" s="178"/>
      <c r="EH192" s="177">
        <v>160</v>
      </c>
      <c r="EI192" s="591"/>
      <c r="EJ192" s="178"/>
      <c r="EK192" s="177">
        <v>160</v>
      </c>
      <c r="EL192" s="591"/>
      <c r="EM192" s="178"/>
      <c r="EN192" s="177">
        <v>160</v>
      </c>
      <c r="EO192" s="591"/>
      <c r="EP192" s="178"/>
      <c r="EQ192" s="177">
        <v>160</v>
      </c>
      <c r="ER192" s="591"/>
      <c r="ES192" s="178"/>
      <c r="ET192" s="177">
        <v>160</v>
      </c>
      <c r="EU192" s="591"/>
      <c r="EV192" s="178"/>
      <c r="EW192" s="282">
        <f t="shared" si="158"/>
        <v>0</v>
      </c>
      <c r="EX192" s="283">
        <f t="shared" si="159"/>
        <v>0</v>
      </c>
      <c r="EY192" s="284">
        <f t="shared" si="141"/>
        <v>0</v>
      </c>
      <c r="EZ192" s="285">
        <f t="shared" si="142"/>
        <v>0</v>
      </c>
      <c r="FA192" s="1"/>
      <c r="FB192" s="1"/>
      <c r="FC192" s="177">
        <v>160</v>
      </c>
      <c r="FD192" s="591"/>
      <c r="FE192" s="178"/>
      <c r="FF192" s="177">
        <v>160</v>
      </c>
      <c r="FG192" s="591"/>
      <c r="FH192" s="178"/>
      <c r="FI192" s="177">
        <v>160</v>
      </c>
      <c r="FJ192" s="591"/>
      <c r="FK192" s="178"/>
      <c r="FL192" s="177">
        <v>160</v>
      </c>
      <c r="FM192" s="591"/>
      <c r="FN192" s="178"/>
      <c r="FO192" s="177">
        <v>160</v>
      </c>
      <c r="FP192" s="591"/>
      <c r="FQ192" s="178"/>
      <c r="FR192" s="177">
        <v>160</v>
      </c>
      <c r="FS192" s="591"/>
      <c r="FT192" s="178"/>
      <c r="FU192" s="177">
        <v>160</v>
      </c>
      <c r="FV192" s="591"/>
      <c r="FW192" s="178"/>
      <c r="FX192" s="177">
        <v>160</v>
      </c>
      <c r="FY192" s="591"/>
      <c r="FZ192" s="178"/>
      <c r="GA192" s="282">
        <f t="shared" si="160"/>
        <v>0</v>
      </c>
      <c r="GB192" s="283">
        <f t="shared" si="161"/>
        <v>0</v>
      </c>
      <c r="GC192" s="284">
        <f t="shared" si="143"/>
        <v>0</v>
      </c>
      <c r="GD192" s="285">
        <f t="shared" si="144"/>
        <v>0</v>
      </c>
      <c r="GE192" s="1"/>
      <c r="GF192" s="1"/>
      <c r="GG192" s="177">
        <v>160</v>
      </c>
      <c r="GH192" s="591"/>
      <c r="GI192" s="178"/>
      <c r="GJ192" s="177">
        <v>160</v>
      </c>
      <c r="GK192" s="591"/>
      <c r="GL192" s="178"/>
      <c r="GM192" s="177">
        <v>160</v>
      </c>
      <c r="GN192" s="591"/>
      <c r="GO192" s="178"/>
      <c r="GP192" s="177">
        <v>160</v>
      </c>
      <c r="GQ192" s="591"/>
      <c r="GR192" s="178"/>
      <c r="GS192" s="177">
        <v>160</v>
      </c>
      <c r="GT192" s="591"/>
      <c r="GU192" s="178"/>
      <c r="GV192" s="177">
        <v>160</v>
      </c>
      <c r="GW192" s="591"/>
      <c r="GX192" s="178"/>
      <c r="GY192" s="177">
        <v>160</v>
      </c>
      <c r="GZ192" s="591"/>
      <c r="HA192" s="178"/>
      <c r="HB192" s="177">
        <v>160</v>
      </c>
      <c r="HC192" s="591"/>
      <c r="HD192" s="178"/>
      <c r="HE192" s="282">
        <f t="shared" si="162"/>
        <v>0</v>
      </c>
      <c r="HF192" s="283">
        <f t="shared" si="163"/>
        <v>0</v>
      </c>
      <c r="HG192" s="284">
        <f t="shared" si="145"/>
        <v>0</v>
      </c>
      <c r="HH192" s="285">
        <f t="shared" si="146"/>
        <v>0</v>
      </c>
      <c r="HI192" s="1"/>
      <c r="HJ192" s="1"/>
      <c r="HK192" s="177">
        <v>160</v>
      </c>
      <c r="HL192" s="591"/>
      <c r="HM192" s="178"/>
      <c r="HN192" s="177">
        <v>160</v>
      </c>
      <c r="HO192" s="591"/>
      <c r="HP192" s="178"/>
      <c r="HQ192" s="177">
        <v>160</v>
      </c>
      <c r="HR192" s="591"/>
      <c r="HS192" s="178"/>
      <c r="HT192" s="177">
        <v>160</v>
      </c>
      <c r="HU192" s="591"/>
      <c r="HV192" s="178"/>
      <c r="HW192" s="177">
        <v>160</v>
      </c>
      <c r="HX192" s="591"/>
      <c r="HY192" s="178"/>
      <c r="HZ192" s="177">
        <v>160</v>
      </c>
      <c r="IA192" s="591"/>
      <c r="IB192" s="178"/>
      <c r="IC192" s="177">
        <v>160</v>
      </c>
      <c r="ID192" s="591"/>
      <c r="IE192" s="178"/>
      <c r="IF192" s="177">
        <v>160</v>
      </c>
      <c r="IG192" s="591"/>
      <c r="IH192" s="178"/>
      <c r="II192" s="282">
        <f t="shared" si="164"/>
        <v>0</v>
      </c>
      <c r="IJ192" s="283">
        <f t="shared" si="165"/>
        <v>0</v>
      </c>
      <c r="IK192" s="284">
        <f t="shared" si="147"/>
        <v>0</v>
      </c>
      <c r="IL192" s="285">
        <f t="shared" si="148"/>
        <v>0</v>
      </c>
      <c r="IM192" s="1"/>
      <c r="IN192" s="1"/>
      <c r="IO192" s="177">
        <v>160</v>
      </c>
      <c r="IP192" s="591"/>
      <c r="IQ192" s="178"/>
      <c r="IR192" s="177">
        <v>160</v>
      </c>
      <c r="IS192" s="591"/>
      <c r="IT192" s="178"/>
      <c r="IU192" s="177">
        <v>160</v>
      </c>
      <c r="IV192" s="591"/>
      <c r="IW192" s="178"/>
      <c r="IX192" s="177">
        <v>160</v>
      </c>
      <c r="IY192" s="591"/>
      <c r="IZ192" s="178"/>
      <c r="JA192" s="177">
        <v>160</v>
      </c>
      <c r="JB192" s="591"/>
      <c r="JC192" s="178"/>
      <c r="JD192" s="177">
        <v>160</v>
      </c>
      <c r="JE192" s="591"/>
      <c r="JF192" s="178"/>
      <c r="JG192" s="177">
        <v>160</v>
      </c>
      <c r="JH192" s="591"/>
      <c r="JI192" s="178"/>
      <c r="JJ192" s="177">
        <v>160</v>
      </c>
      <c r="JK192" s="591"/>
      <c r="JL192" s="178"/>
      <c r="JM192" s="282">
        <f t="shared" si="166"/>
        <v>0</v>
      </c>
      <c r="JN192" s="283">
        <f t="shared" si="167"/>
        <v>0</v>
      </c>
      <c r="JO192" s="284">
        <f t="shared" si="149"/>
        <v>0</v>
      </c>
      <c r="JP192" s="285">
        <f t="shared" si="150"/>
        <v>0</v>
      </c>
      <c r="JQ192" s="1"/>
      <c r="JR192" s="1"/>
      <c r="JS192" s="177">
        <v>160</v>
      </c>
      <c r="JT192" s="591"/>
      <c r="JU192" s="178"/>
      <c r="JV192" s="177">
        <v>160</v>
      </c>
      <c r="JW192" s="591"/>
      <c r="JX192" s="178"/>
      <c r="JY192" s="177">
        <v>160</v>
      </c>
      <c r="JZ192" s="591"/>
      <c r="KA192" s="178"/>
      <c r="KB192" s="177">
        <v>160</v>
      </c>
      <c r="KC192" s="591"/>
      <c r="KD192" s="178"/>
      <c r="KE192" s="177">
        <v>160</v>
      </c>
      <c r="KF192" s="591"/>
      <c r="KG192" s="178"/>
      <c r="KH192" s="177">
        <v>160</v>
      </c>
      <c r="KI192" s="591"/>
      <c r="KJ192" s="178"/>
      <c r="KK192" s="177">
        <v>160</v>
      </c>
      <c r="KL192" s="591"/>
      <c r="KM192" s="178"/>
      <c r="KN192" s="177">
        <v>160</v>
      </c>
      <c r="KO192" s="591"/>
      <c r="KP192" s="178"/>
      <c r="KQ192" s="282">
        <f t="shared" si="168"/>
        <v>0</v>
      </c>
      <c r="KR192" s="283">
        <f t="shared" si="169"/>
        <v>0</v>
      </c>
      <c r="KS192" s="284">
        <f t="shared" si="151"/>
        <v>0</v>
      </c>
      <c r="KT192" s="285">
        <f t="shared" si="152"/>
        <v>0</v>
      </c>
      <c r="KU192" s="1"/>
      <c r="KV192" s="1"/>
      <c r="KW192" s="589" t="s">
        <v>300</v>
      </c>
      <c r="KX192" s="595">
        <v>160</v>
      </c>
      <c r="KY192" s="591"/>
      <c r="KZ192" s="178"/>
      <c r="LA192" s="282">
        <f t="shared" si="170"/>
        <v>0</v>
      </c>
      <c r="LB192" s="285">
        <f t="shared" si="171"/>
        <v>0</v>
      </c>
      <c r="LC192" s="284">
        <f t="shared" si="172"/>
        <v>0</v>
      </c>
      <c r="LD192" s="285">
        <f t="shared" si="173"/>
        <v>0</v>
      </c>
      <c r="LE192" s="592"/>
      <c r="LF192" s="1"/>
      <c r="LG192" s="1"/>
      <c r="LH192" s="278">
        <f t="shared" si="174"/>
        <v>0</v>
      </c>
      <c r="LI192" s="279">
        <f t="shared" si="175"/>
        <v>0</v>
      </c>
      <c r="LJ192" s="284">
        <f t="shared" si="176"/>
        <v>0</v>
      </c>
      <c r="LK192" s="285">
        <f t="shared" si="177"/>
        <v>0</v>
      </c>
      <c r="LL192" s="280">
        <f t="shared" si="178"/>
        <v>0</v>
      </c>
      <c r="LM192" s="281">
        <f t="shared" si="179"/>
        <v>0</v>
      </c>
      <c r="LN192" s="284">
        <f t="shared" si="180"/>
        <v>0</v>
      </c>
      <c r="LO192" s="283">
        <f t="shared" si="181"/>
        <v>0</v>
      </c>
      <c r="LP192" s="420">
        <f t="shared" si="182"/>
        <v>0</v>
      </c>
      <c r="LQ192" s="382">
        <f t="shared" si="183"/>
        <v>0</v>
      </c>
      <c r="LR192" s="423" t="s">
        <v>343</v>
      </c>
      <c r="LS192" s="387" t="s">
        <v>343</v>
      </c>
      <c r="LT192" s="420">
        <f t="shared" si="184"/>
        <v>0</v>
      </c>
      <c r="LU192" s="382">
        <f t="shared" si="185"/>
        <v>0</v>
      </c>
      <c r="LX192" s="1"/>
    </row>
    <row r="193" spans="2:342" s="26" customFormat="1" ht="16.5" customHeight="1" x14ac:dyDescent="0.25">
      <c r="B193" s="121" t="s">
        <v>377</v>
      </c>
      <c r="C193" s="1064"/>
      <c r="D193" s="1065"/>
      <c r="E193" s="327"/>
      <c r="F193" s="328"/>
      <c r="G193" s="329"/>
      <c r="H193" s="125"/>
      <c r="I193" s="115">
        <f>INT(ROUND(F193,2)*(IF(RIGHT(G193,1)="*",data!$J$3*H193+(IF(H193&gt;0, data!$K$3,0)),(IF(G193&gt;0,data!$J$3*RIGHT(G193,5)+data!$K$3,0)))))</f>
        <v>0</v>
      </c>
      <c r="J193" s="115">
        <f t="shared" si="257"/>
        <v>0</v>
      </c>
      <c r="K193" s="323"/>
      <c r="L193" s="322"/>
      <c r="M193" s="115">
        <f>INT(ROUND(F193,2)*(IF(J193&gt;0,(IF(K193="ano",data!$J$6,0)),0)))</f>
        <v>0</v>
      </c>
      <c r="N193" s="117">
        <f t="shared" si="254"/>
        <v>0</v>
      </c>
      <c r="O193" s="126">
        <f t="shared" si="255"/>
        <v>0</v>
      </c>
      <c r="Q193" s="119" t="str">
        <f t="shared" si="219"/>
        <v/>
      </c>
      <c r="R193" s="120" t="s">
        <v>343</v>
      </c>
      <c r="S193" s="391" t="str">
        <f t="shared" si="220"/>
        <v/>
      </c>
      <c r="T193" s="26">
        <f t="shared" si="256"/>
        <v>0</v>
      </c>
      <c r="U193" s="26">
        <f t="shared" si="258"/>
        <v>0</v>
      </c>
      <c r="V193" s="26">
        <f>IF(OR(G193=data!$I$18,G193=data!$I$19,G193=data!$I$20,G193=data!$I$21,G193=data!$I$22,G193=data!$I$23,G193=data!$I$24,G193=data!$I$25,G193=data!$I$26,G193=data!$I$27,G193=data!$I$28,G193=data!$I$29,G193=data!$I$30,G193=data!$I$31,G193=data!$I$32,G193=data!$I$33,G193=data!$I$34,G193=data!$I$35,G193=data!$I$36,G193=data!$I$37,G193=data!$I$38,G193=data!$I$39,G193=data!$I$40,G193=data!$I$41,G193=data!$I$42,G193=data!$I$43,G193=data!$I$44),1,0)</f>
        <v>0</v>
      </c>
      <c r="X193" s="179" t="s">
        <v>300</v>
      </c>
      <c r="Y193" s="10"/>
      <c r="Z193" s="10"/>
      <c r="AA193" s="171">
        <v>160</v>
      </c>
      <c r="AB193" s="336"/>
      <c r="AC193" s="227"/>
      <c r="AD193" s="171">
        <v>160</v>
      </c>
      <c r="AE193" s="336"/>
      <c r="AF193" s="227"/>
      <c r="AG193" s="171">
        <v>160</v>
      </c>
      <c r="AH193" s="336"/>
      <c r="AI193" s="227"/>
      <c r="AJ193" s="171">
        <v>160</v>
      </c>
      <c r="AK193" s="336"/>
      <c r="AL193" s="227"/>
      <c r="AM193" s="171">
        <v>160</v>
      </c>
      <c r="AN193" s="336"/>
      <c r="AO193" s="227"/>
      <c r="AP193" s="171">
        <v>160</v>
      </c>
      <c r="AQ193" s="336"/>
      <c r="AR193" s="227"/>
      <c r="AS193" s="171">
        <v>160</v>
      </c>
      <c r="AT193" s="336"/>
      <c r="AU193" s="227"/>
      <c r="AV193" s="171">
        <v>160</v>
      </c>
      <c r="AW193" s="336"/>
      <c r="AX193" s="227"/>
      <c r="AY193" s="171">
        <v>160</v>
      </c>
      <c r="AZ193" s="336"/>
      <c r="BA193" s="227"/>
      <c r="BB193" s="171">
        <v>160</v>
      </c>
      <c r="BC193" s="336"/>
      <c r="BD193" s="227"/>
      <c r="BE193" s="171">
        <v>160</v>
      </c>
      <c r="BF193" s="336"/>
      <c r="BG193" s="227"/>
      <c r="BH193" s="171">
        <v>160</v>
      </c>
      <c r="BI193" s="336"/>
      <c r="BJ193" s="227"/>
      <c r="BK193" s="374">
        <f t="shared" si="134"/>
        <v>0</v>
      </c>
      <c r="BL193" s="285">
        <f t="shared" si="153"/>
        <v>0</v>
      </c>
      <c r="BM193" s="284">
        <f t="shared" si="135"/>
        <v>0</v>
      </c>
      <c r="BN193" s="285">
        <f t="shared" si="136"/>
        <v>0</v>
      </c>
      <c r="BO193" s="1"/>
      <c r="BP193" s="1"/>
      <c r="BQ193" s="167">
        <v>160</v>
      </c>
      <c r="BR193" s="335"/>
      <c r="BS193" s="180"/>
      <c r="BT193" s="167">
        <v>160</v>
      </c>
      <c r="BU193" s="335"/>
      <c r="BV193" s="180"/>
      <c r="BW193" s="167">
        <v>160</v>
      </c>
      <c r="BX193" s="335"/>
      <c r="BY193" s="180"/>
      <c r="BZ193" s="167">
        <v>160</v>
      </c>
      <c r="CA193" s="335"/>
      <c r="CB193" s="180"/>
      <c r="CC193" s="167">
        <v>160</v>
      </c>
      <c r="CD193" s="335"/>
      <c r="CE193" s="180"/>
      <c r="CF193" s="167">
        <v>160</v>
      </c>
      <c r="CG193" s="335"/>
      <c r="CH193" s="180"/>
      <c r="CI193" s="167">
        <v>160</v>
      </c>
      <c r="CJ193" s="335"/>
      <c r="CK193" s="180"/>
      <c r="CL193" s="167">
        <v>160</v>
      </c>
      <c r="CM193" s="335"/>
      <c r="CN193" s="180"/>
      <c r="CO193" s="282">
        <f t="shared" si="154"/>
        <v>0</v>
      </c>
      <c r="CP193" s="283">
        <f t="shared" si="155"/>
        <v>0</v>
      </c>
      <c r="CQ193" s="284">
        <f t="shared" si="137"/>
        <v>0</v>
      </c>
      <c r="CR193" s="285">
        <f t="shared" si="138"/>
        <v>0</v>
      </c>
      <c r="CS193" s="1"/>
      <c r="CT193" s="1"/>
      <c r="CU193" s="167">
        <v>160</v>
      </c>
      <c r="CV193" s="335"/>
      <c r="CW193" s="180"/>
      <c r="CX193" s="167">
        <v>160</v>
      </c>
      <c r="CY193" s="335"/>
      <c r="CZ193" s="180"/>
      <c r="DA193" s="167">
        <v>160</v>
      </c>
      <c r="DB193" s="335"/>
      <c r="DC193" s="180"/>
      <c r="DD193" s="167">
        <v>160</v>
      </c>
      <c r="DE193" s="335"/>
      <c r="DF193" s="180"/>
      <c r="DG193" s="167">
        <v>160</v>
      </c>
      <c r="DH193" s="335"/>
      <c r="DI193" s="180"/>
      <c r="DJ193" s="167">
        <v>160</v>
      </c>
      <c r="DK193" s="335"/>
      <c r="DL193" s="180"/>
      <c r="DM193" s="167">
        <v>160</v>
      </c>
      <c r="DN193" s="335"/>
      <c r="DO193" s="180"/>
      <c r="DP193" s="167">
        <v>160</v>
      </c>
      <c r="DQ193" s="335"/>
      <c r="DR193" s="180"/>
      <c r="DS193" s="282">
        <f t="shared" si="156"/>
        <v>0</v>
      </c>
      <c r="DT193" s="283">
        <f t="shared" si="157"/>
        <v>0</v>
      </c>
      <c r="DU193" s="284">
        <f t="shared" si="139"/>
        <v>0</v>
      </c>
      <c r="DV193" s="285">
        <f t="shared" si="140"/>
        <v>0</v>
      </c>
      <c r="DW193" s="1"/>
      <c r="DX193" s="1"/>
      <c r="DY193" s="167">
        <v>160</v>
      </c>
      <c r="DZ193" s="335"/>
      <c r="EA193" s="180"/>
      <c r="EB193" s="167">
        <v>160</v>
      </c>
      <c r="EC193" s="335"/>
      <c r="ED193" s="180"/>
      <c r="EE193" s="167">
        <v>160</v>
      </c>
      <c r="EF193" s="335"/>
      <c r="EG193" s="180"/>
      <c r="EH193" s="167">
        <v>160</v>
      </c>
      <c r="EI193" s="335"/>
      <c r="EJ193" s="180"/>
      <c r="EK193" s="167">
        <v>160</v>
      </c>
      <c r="EL193" s="335"/>
      <c r="EM193" s="180"/>
      <c r="EN193" s="167">
        <v>160</v>
      </c>
      <c r="EO193" s="335"/>
      <c r="EP193" s="180"/>
      <c r="EQ193" s="167">
        <v>160</v>
      </c>
      <c r="ER193" s="335"/>
      <c r="ES193" s="180"/>
      <c r="ET193" s="167">
        <v>160</v>
      </c>
      <c r="EU193" s="335"/>
      <c r="EV193" s="180"/>
      <c r="EW193" s="282">
        <f t="shared" si="158"/>
        <v>0</v>
      </c>
      <c r="EX193" s="283">
        <f t="shared" si="159"/>
        <v>0</v>
      </c>
      <c r="EY193" s="284">
        <f t="shared" si="141"/>
        <v>0</v>
      </c>
      <c r="EZ193" s="285">
        <f t="shared" si="142"/>
        <v>0</v>
      </c>
      <c r="FA193" s="1"/>
      <c r="FB193" s="1"/>
      <c r="FC193" s="167">
        <v>160</v>
      </c>
      <c r="FD193" s="335"/>
      <c r="FE193" s="180"/>
      <c r="FF193" s="167">
        <v>160</v>
      </c>
      <c r="FG193" s="335"/>
      <c r="FH193" s="180"/>
      <c r="FI193" s="167">
        <v>160</v>
      </c>
      <c r="FJ193" s="335"/>
      <c r="FK193" s="180"/>
      <c r="FL193" s="167">
        <v>160</v>
      </c>
      <c r="FM193" s="335"/>
      <c r="FN193" s="180"/>
      <c r="FO193" s="167">
        <v>160</v>
      </c>
      <c r="FP193" s="335"/>
      <c r="FQ193" s="180"/>
      <c r="FR193" s="167">
        <v>160</v>
      </c>
      <c r="FS193" s="335"/>
      <c r="FT193" s="180"/>
      <c r="FU193" s="167">
        <v>160</v>
      </c>
      <c r="FV193" s="335"/>
      <c r="FW193" s="180"/>
      <c r="FX193" s="167">
        <v>160</v>
      </c>
      <c r="FY193" s="335"/>
      <c r="FZ193" s="180"/>
      <c r="GA193" s="282">
        <f t="shared" si="160"/>
        <v>0</v>
      </c>
      <c r="GB193" s="283">
        <f t="shared" si="161"/>
        <v>0</v>
      </c>
      <c r="GC193" s="284">
        <f t="shared" si="143"/>
        <v>0</v>
      </c>
      <c r="GD193" s="285">
        <f t="shared" si="144"/>
        <v>0</v>
      </c>
      <c r="GE193" s="1"/>
      <c r="GF193" s="1"/>
      <c r="GG193" s="167">
        <v>160</v>
      </c>
      <c r="GH193" s="335"/>
      <c r="GI193" s="180"/>
      <c r="GJ193" s="167">
        <v>160</v>
      </c>
      <c r="GK193" s="335"/>
      <c r="GL193" s="180"/>
      <c r="GM193" s="167">
        <v>160</v>
      </c>
      <c r="GN193" s="335"/>
      <c r="GO193" s="180"/>
      <c r="GP193" s="167">
        <v>160</v>
      </c>
      <c r="GQ193" s="335"/>
      <c r="GR193" s="180"/>
      <c r="GS193" s="167">
        <v>160</v>
      </c>
      <c r="GT193" s="335"/>
      <c r="GU193" s="180"/>
      <c r="GV193" s="167">
        <v>160</v>
      </c>
      <c r="GW193" s="335"/>
      <c r="GX193" s="180"/>
      <c r="GY193" s="167">
        <v>160</v>
      </c>
      <c r="GZ193" s="335"/>
      <c r="HA193" s="180"/>
      <c r="HB193" s="167">
        <v>160</v>
      </c>
      <c r="HC193" s="335"/>
      <c r="HD193" s="180"/>
      <c r="HE193" s="282">
        <f t="shared" si="162"/>
        <v>0</v>
      </c>
      <c r="HF193" s="283">
        <f t="shared" si="163"/>
        <v>0</v>
      </c>
      <c r="HG193" s="284">
        <f t="shared" si="145"/>
        <v>0</v>
      </c>
      <c r="HH193" s="285">
        <f t="shared" si="146"/>
        <v>0</v>
      </c>
      <c r="HI193" s="1"/>
      <c r="HJ193" s="1"/>
      <c r="HK193" s="167">
        <v>160</v>
      </c>
      <c r="HL193" s="335"/>
      <c r="HM193" s="180"/>
      <c r="HN193" s="167">
        <v>160</v>
      </c>
      <c r="HO193" s="335"/>
      <c r="HP193" s="180"/>
      <c r="HQ193" s="167">
        <v>160</v>
      </c>
      <c r="HR193" s="335"/>
      <c r="HS193" s="180"/>
      <c r="HT193" s="167">
        <v>160</v>
      </c>
      <c r="HU193" s="335"/>
      <c r="HV193" s="180"/>
      <c r="HW193" s="167">
        <v>160</v>
      </c>
      <c r="HX193" s="335"/>
      <c r="HY193" s="180"/>
      <c r="HZ193" s="167">
        <v>160</v>
      </c>
      <c r="IA193" s="335"/>
      <c r="IB193" s="180"/>
      <c r="IC193" s="167">
        <v>160</v>
      </c>
      <c r="ID193" s="335"/>
      <c r="IE193" s="180"/>
      <c r="IF193" s="167">
        <v>160</v>
      </c>
      <c r="IG193" s="335"/>
      <c r="IH193" s="180"/>
      <c r="II193" s="282">
        <f t="shared" si="164"/>
        <v>0</v>
      </c>
      <c r="IJ193" s="283">
        <f t="shared" si="165"/>
        <v>0</v>
      </c>
      <c r="IK193" s="284">
        <f t="shared" si="147"/>
        <v>0</v>
      </c>
      <c r="IL193" s="285">
        <f t="shared" si="148"/>
        <v>0</v>
      </c>
      <c r="IM193" s="1"/>
      <c r="IN193" s="1"/>
      <c r="IO193" s="167">
        <v>160</v>
      </c>
      <c r="IP193" s="335"/>
      <c r="IQ193" s="180"/>
      <c r="IR193" s="167">
        <v>160</v>
      </c>
      <c r="IS193" s="335"/>
      <c r="IT193" s="180"/>
      <c r="IU193" s="167">
        <v>160</v>
      </c>
      <c r="IV193" s="335"/>
      <c r="IW193" s="180"/>
      <c r="IX193" s="167">
        <v>160</v>
      </c>
      <c r="IY193" s="335"/>
      <c r="IZ193" s="180"/>
      <c r="JA193" s="167">
        <v>160</v>
      </c>
      <c r="JB193" s="335"/>
      <c r="JC193" s="180"/>
      <c r="JD193" s="167">
        <v>160</v>
      </c>
      <c r="JE193" s="335"/>
      <c r="JF193" s="180"/>
      <c r="JG193" s="167">
        <v>160</v>
      </c>
      <c r="JH193" s="335"/>
      <c r="JI193" s="180"/>
      <c r="JJ193" s="167">
        <v>160</v>
      </c>
      <c r="JK193" s="335"/>
      <c r="JL193" s="180"/>
      <c r="JM193" s="282">
        <f t="shared" si="166"/>
        <v>0</v>
      </c>
      <c r="JN193" s="283">
        <f t="shared" si="167"/>
        <v>0</v>
      </c>
      <c r="JO193" s="284">
        <f t="shared" si="149"/>
        <v>0</v>
      </c>
      <c r="JP193" s="285">
        <f t="shared" si="150"/>
        <v>0</v>
      </c>
      <c r="JQ193" s="1"/>
      <c r="JR193" s="1"/>
      <c r="JS193" s="167">
        <v>160</v>
      </c>
      <c r="JT193" s="335"/>
      <c r="JU193" s="180"/>
      <c r="JV193" s="167">
        <v>160</v>
      </c>
      <c r="JW193" s="335"/>
      <c r="JX193" s="180"/>
      <c r="JY193" s="167">
        <v>160</v>
      </c>
      <c r="JZ193" s="335"/>
      <c r="KA193" s="180"/>
      <c r="KB193" s="167">
        <v>160</v>
      </c>
      <c r="KC193" s="335"/>
      <c r="KD193" s="180"/>
      <c r="KE193" s="167">
        <v>160</v>
      </c>
      <c r="KF193" s="335"/>
      <c r="KG193" s="180"/>
      <c r="KH193" s="167">
        <v>160</v>
      </c>
      <c r="KI193" s="335"/>
      <c r="KJ193" s="180"/>
      <c r="KK193" s="167">
        <v>160</v>
      </c>
      <c r="KL193" s="335"/>
      <c r="KM193" s="180"/>
      <c r="KN193" s="167">
        <v>160</v>
      </c>
      <c r="KO193" s="335"/>
      <c r="KP193" s="180"/>
      <c r="KQ193" s="282">
        <f t="shared" si="168"/>
        <v>0</v>
      </c>
      <c r="KR193" s="283">
        <f t="shared" si="169"/>
        <v>0</v>
      </c>
      <c r="KS193" s="284">
        <f t="shared" si="151"/>
        <v>0</v>
      </c>
      <c r="KT193" s="285">
        <f t="shared" si="152"/>
        <v>0</v>
      </c>
      <c r="KU193" s="1"/>
      <c r="KV193" s="1"/>
      <c r="KW193" s="287" t="s">
        <v>300</v>
      </c>
      <c r="KX193" s="365">
        <v>160</v>
      </c>
      <c r="KY193" s="335"/>
      <c r="KZ193" s="180"/>
      <c r="LA193" s="282">
        <f t="shared" si="170"/>
        <v>0</v>
      </c>
      <c r="LB193" s="285">
        <f t="shared" si="171"/>
        <v>0</v>
      </c>
      <c r="LC193" s="284">
        <f t="shared" si="172"/>
        <v>0</v>
      </c>
      <c r="LD193" s="285">
        <f t="shared" si="173"/>
        <v>0</v>
      </c>
      <c r="LE193" s="297"/>
      <c r="LF193" s="1"/>
      <c r="LG193" s="1"/>
      <c r="LH193" s="278">
        <f t="shared" si="174"/>
        <v>0</v>
      </c>
      <c r="LI193" s="279">
        <f t="shared" si="175"/>
        <v>0</v>
      </c>
      <c r="LJ193" s="284">
        <f t="shared" si="176"/>
        <v>0</v>
      </c>
      <c r="LK193" s="285">
        <f t="shared" si="177"/>
        <v>0</v>
      </c>
      <c r="LL193" s="280">
        <f t="shared" si="178"/>
        <v>0</v>
      </c>
      <c r="LM193" s="281">
        <f t="shared" si="179"/>
        <v>0</v>
      </c>
      <c r="LN193" s="284">
        <f t="shared" si="180"/>
        <v>0</v>
      </c>
      <c r="LO193" s="283">
        <f t="shared" si="181"/>
        <v>0</v>
      </c>
      <c r="LP193" s="420">
        <f t="shared" si="182"/>
        <v>0</v>
      </c>
      <c r="LQ193" s="382">
        <f t="shared" si="183"/>
        <v>0</v>
      </c>
      <c r="LR193" s="423" t="s">
        <v>343</v>
      </c>
      <c r="LS193" s="387" t="s">
        <v>343</v>
      </c>
      <c r="LT193" s="420">
        <f t="shared" si="184"/>
        <v>0</v>
      </c>
      <c r="LU193" s="382">
        <f t="shared" si="185"/>
        <v>0</v>
      </c>
      <c r="LX193" s="1"/>
    </row>
    <row r="194" spans="2:342" s="26" customFormat="1" ht="15" hidden="1" customHeight="1" x14ac:dyDescent="0.25">
      <c r="B194" s="121"/>
      <c r="C194" s="1062"/>
      <c r="D194" s="1063"/>
      <c r="E194" s="610"/>
      <c r="F194" s="611"/>
      <c r="G194" s="612"/>
      <c r="H194" s="122"/>
      <c r="I194" s="115">
        <f>INT(ROUND(F194,2)*(IF(RIGHT(G194,1)="*",data!$J$3*H194+(IF(H194&gt;0, data!$K$3,0)),(IF(G194&gt;0,data!$J$3*RIGHT(G194,5)+data!$K$3,0)))))</f>
        <v>0</v>
      </c>
      <c r="J194" s="115">
        <f t="shared" si="257"/>
        <v>0</v>
      </c>
      <c r="K194" s="554"/>
      <c r="L194" s="553"/>
      <c r="M194" s="115">
        <f>INT(ROUND(F194,2)*(IF(J194&gt;0,(IF(K194="ano",data!$J$6,0)),0)))</f>
        <v>0</v>
      </c>
      <c r="N194" s="117">
        <f t="shared" si="254"/>
        <v>0</v>
      </c>
      <c r="O194" s="126">
        <f t="shared" si="255"/>
        <v>0</v>
      </c>
      <c r="Q194" s="119" t="str">
        <f t="shared" si="219"/>
        <v/>
      </c>
      <c r="R194" s="120" t="s">
        <v>343</v>
      </c>
      <c r="S194" s="391" t="str">
        <f t="shared" si="220"/>
        <v/>
      </c>
      <c r="T194" s="26">
        <f t="shared" si="256"/>
        <v>0</v>
      </c>
      <c r="U194" s="26">
        <f t="shared" si="258"/>
        <v>0</v>
      </c>
      <c r="V194" s="26">
        <f>IF(OR(G194=data!$I$18,G194=data!$I$19,G194=data!$I$20,G194=data!$I$21,G194=data!$I$22,G194=data!$I$23,G194=data!$I$24,G194=data!$I$25,G194=data!$I$26,G194=data!$I$27,G194=data!$I$28,G194=data!$I$29,G194=data!$I$30,G194=data!$I$31,G194=data!$I$32,G194=data!$I$33,G194=data!$I$34,G194=data!$I$35,G194=data!$I$36,G194=data!$I$37,G194=data!$I$38,G194=data!$I$39,G194=data!$I$40,G194=data!$I$41,G194=data!$I$42,G194=data!$I$43,G194=data!$I$44),1,0)</f>
        <v>0</v>
      </c>
      <c r="X194" s="176" t="s">
        <v>300</v>
      </c>
      <c r="Y194" s="10"/>
      <c r="Z194" s="10"/>
      <c r="AA194" s="578">
        <v>160</v>
      </c>
      <c r="AB194" s="579"/>
      <c r="AC194" s="580"/>
      <c r="AD194" s="578">
        <v>160</v>
      </c>
      <c r="AE194" s="579"/>
      <c r="AF194" s="580"/>
      <c r="AG194" s="578">
        <v>160</v>
      </c>
      <c r="AH194" s="579"/>
      <c r="AI194" s="580"/>
      <c r="AJ194" s="578">
        <v>160</v>
      </c>
      <c r="AK194" s="579"/>
      <c r="AL194" s="580"/>
      <c r="AM194" s="578">
        <v>160</v>
      </c>
      <c r="AN194" s="579"/>
      <c r="AO194" s="580"/>
      <c r="AP194" s="578">
        <v>160</v>
      </c>
      <c r="AQ194" s="579"/>
      <c r="AR194" s="580"/>
      <c r="AS194" s="578">
        <v>160</v>
      </c>
      <c r="AT194" s="579"/>
      <c r="AU194" s="580"/>
      <c r="AV194" s="578">
        <v>160</v>
      </c>
      <c r="AW194" s="579"/>
      <c r="AX194" s="580"/>
      <c r="AY194" s="578">
        <v>160</v>
      </c>
      <c r="AZ194" s="579"/>
      <c r="BA194" s="580"/>
      <c r="BB194" s="578">
        <v>160</v>
      </c>
      <c r="BC194" s="579"/>
      <c r="BD194" s="580"/>
      <c r="BE194" s="578">
        <v>160</v>
      </c>
      <c r="BF194" s="579"/>
      <c r="BG194" s="580"/>
      <c r="BH194" s="578">
        <v>160</v>
      </c>
      <c r="BI194" s="579"/>
      <c r="BJ194" s="580"/>
      <c r="BK194" s="374">
        <f t="shared" si="134"/>
        <v>0</v>
      </c>
      <c r="BL194" s="285">
        <f t="shared" si="153"/>
        <v>0</v>
      </c>
      <c r="BM194" s="284">
        <f t="shared" si="135"/>
        <v>0</v>
      </c>
      <c r="BN194" s="285">
        <f t="shared" si="136"/>
        <v>0</v>
      </c>
      <c r="BO194" s="1"/>
      <c r="BP194" s="1"/>
      <c r="BQ194" s="177">
        <v>160</v>
      </c>
      <c r="BR194" s="591"/>
      <c r="BS194" s="178"/>
      <c r="BT194" s="177">
        <v>160</v>
      </c>
      <c r="BU194" s="591"/>
      <c r="BV194" s="178"/>
      <c r="BW194" s="177">
        <v>160</v>
      </c>
      <c r="BX194" s="591"/>
      <c r="BY194" s="178"/>
      <c r="BZ194" s="177">
        <v>160</v>
      </c>
      <c r="CA194" s="591"/>
      <c r="CB194" s="178"/>
      <c r="CC194" s="177">
        <v>160</v>
      </c>
      <c r="CD194" s="591"/>
      <c r="CE194" s="178"/>
      <c r="CF194" s="177">
        <v>160</v>
      </c>
      <c r="CG194" s="591"/>
      <c r="CH194" s="178"/>
      <c r="CI194" s="177">
        <v>160</v>
      </c>
      <c r="CJ194" s="591"/>
      <c r="CK194" s="178"/>
      <c r="CL194" s="177">
        <v>160</v>
      </c>
      <c r="CM194" s="591"/>
      <c r="CN194" s="178"/>
      <c r="CO194" s="282">
        <f t="shared" si="154"/>
        <v>0</v>
      </c>
      <c r="CP194" s="283">
        <f t="shared" si="155"/>
        <v>0</v>
      </c>
      <c r="CQ194" s="284">
        <f t="shared" si="137"/>
        <v>0</v>
      </c>
      <c r="CR194" s="285">
        <f t="shared" si="138"/>
        <v>0</v>
      </c>
      <c r="CS194" s="1"/>
      <c r="CT194" s="1"/>
      <c r="CU194" s="177">
        <v>160</v>
      </c>
      <c r="CV194" s="591"/>
      <c r="CW194" s="178"/>
      <c r="CX194" s="177">
        <v>160</v>
      </c>
      <c r="CY194" s="591"/>
      <c r="CZ194" s="178"/>
      <c r="DA194" s="177">
        <v>160</v>
      </c>
      <c r="DB194" s="591"/>
      <c r="DC194" s="178"/>
      <c r="DD194" s="177">
        <v>160</v>
      </c>
      <c r="DE194" s="591"/>
      <c r="DF194" s="178"/>
      <c r="DG194" s="177">
        <v>160</v>
      </c>
      <c r="DH194" s="591"/>
      <c r="DI194" s="178"/>
      <c r="DJ194" s="177">
        <v>160</v>
      </c>
      <c r="DK194" s="591"/>
      <c r="DL194" s="178"/>
      <c r="DM194" s="177">
        <v>160</v>
      </c>
      <c r="DN194" s="591"/>
      <c r="DO194" s="178"/>
      <c r="DP194" s="177">
        <v>160</v>
      </c>
      <c r="DQ194" s="591"/>
      <c r="DR194" s="178"/>
      <c r="DS194" s="282">
        <f t="shared" si="156"/>
        <v>0</v>
      </c>
      <c r="DT194" s="283">
        <f t="shared" si="157"/>
        <v>0</v>
      </c>
      <c r="DU194" s="284">
        <f t="shared" si="139"/>
        <v>0</v>
      </c>
      <c r="DV194" s="285">
        <f t="shared" si="140"/>
        <v>0</v>
      </c>
      <c r="DW194" s="1"/>
      <c r="DX194" s="1"/>
      <c r="DY194" s="177">
        <v>160</v>
      </c>
      <c r="DZ194" s="591"/>
      <c r="EA194" s="178"/>
      <c r="EB194" s="177">
        <v>160</v>
      </c>
      <c r="EC194" s="591"/>
      <c r="ED194" s="178"/>
      <c r="EE194" s="177">
        <v>160</v>
      </c>
      <c r="EF194" s="591"/>
      <c r="EG194" s="178"/>
      <c r="EH194" s="177">
        <v>160</v>
      </c>
      <c r="EI194" s="591"/>
      <c r="EJ194" s="178"/>
      <c r="EK194" s="177">
        <v>160</v>
      </c>
      <c r="EL194" s="591"/>
      <c r="EM194" s="178"/>
      <c r="EN194" s="177">
        <v>160</v>
      </c>
      <c r="EO194" s="591"/>
      <c r="EP194" s="178"/>
      <c r="EQ194" s="177">
        <v>160</v>
      </c>
      <c r="ER194" s="591"/>
      <c r="ES194" s="178"/>
      <c r="ET194" s="177">
        <v>160</v>
      </c>
      <c r="EU194" s="591"/>
      <c r="EV194" s="178"/>
      <c r="EW194" s="282">
        <f t="shared" si="158"/>
        <v>0</v>
      </c>
      <c r="EX194" s="283">
        <f t="shared" si="159"/>
        <v>0</v>
      </c>
      <c r="EY194" s="284">
        <f t="shared" si="141"/>
        <v>0</v>
      </c>
      <c r="EZ194" s="285">
        <f t="shared" si="142"/>
        <v>0</v>
      </c>
      <c r="FA194" s="1"/>
      <c r="FB194" s="1"/>
      <c r="FC194" s="177">
        <v>160</v>
      </c>
      <c r="FD194" s="591"/>
      <c r="FE194" s="178"/>
      <c r="FF194" s="177">
        <v>160</v>
      </c>
      <c r="FG194" s="591"/>
      <c r="FH194" s="178"/>
      <c r="FI194" s="177">
        <v>160</v>
      </c>
      <c r="FJ194" s="591"/>
      <c r="FK194" s="178"/>
      <c r="FL194" s="177">
        <v>160</v>
      </c>
      <c r="FM194" s="591"/>
      <c r="FN194" s="178"/>
      <c r="FO194" s="177">
        <v>160</v>
      </c>
      <c r="FP194" s="591"/>
      <c r="FQ194" s="178"/>
      <c r="FR194" s="177">
        <v>160</v>
      </c>
      <c r="FS194" s="591"/>
      <c r="FT194" s="178"/>
      <c r="FU194" s="177">
        <v>160</v>
      </c>
      <c r="FV194" s="591"/>
      <c r="FW194" s="178"/>
      <c r="FX194" s="177">
        <v>160</v>
      </c>
      <c r="FY194" s="591"/>
      <c r="FZ194" s="178"/>
      <c r="GA194" s="282">
        <f t="shared" si="160"/>
        <v>0</v>
      </c>
      <c r="GB194" s="283">
        <f t="shared" si="161"/>
        <v>0</v>
      </c>
      <c r="GC194" s="284">
        <f t="shared" si="143"/>
        <v>0</v>
      </c>
      <c r="GD194" s="285">
        <f t="shared" si="144"/>
        <v>0</v>
      </c>
      <c r="GE194" s="1"/>
      <c r="GF194" s="1"/>
      <c r="GG194" s="177">
        <v>160</v>
      </c>
      <c r="GH194" s="591"/>
      <c r="GI194" s="178"/>
      <c r="GJ194" s="177">
        <v>160</v>
      </c>
      <c r="GK194" s="591"/>
      <c r="GL194" s="178"/>
      <c r="GM194" s="177">
        <v>160</v>
      </c>
      <c r="GN194" s="591"/>
      <c r="GO194" s="178"/>
      <c r="GP194" s="177">
        <v>160</v>
      </c>
      <c r="GQ194" s="591"/>
      <c r="GR194" s="178"/>
      <c r="GS194" s="177">
        <v>160</v>
      </c>
      <c r="GT194" s="591"/>
      <c r="GU194" s="178"/>
      <c r="GV194" s="177">
        <v>160</v>
      </c>
      <c r="GW194" s="591"/>
      <c r="GX194" s="178"/>
      <c r="GY194" s="177">
        <v>160</v>
      </c>
      <c r="GZ194" s="591"/>
      <c r="HA194" s="178"/>
      <c r="HB194" s="177">
        <v>160</v>
      </c>
      <c r="HC194" s="591"/>
      <c r="HD194" s="178"/>
      <c r="HE194" s="282">
        <f t="shared" si="162"/>
        <v>0</v>
      </c>
      <c r="HF194" s="283">
        <f t="shared" si="163"/>
        <v>0</v>
      </c>
      <c r="HG194" s="284">
        <f t="shared" si="145"/>
        <v>0</v>
      </c>
      <c r="HH194" s="285">
        <f t="shared" si="146"/>
        <v>0</v>
      </c>
      <c r="HI194" s="1"/>
      <c r="HJ194" s="1"/>
      <c r="HK194" s="177">
        <v>160</v>
      </c>
      <c r="HL194" s="591"/>
      <c r="HM194" s="178"/>
      <c r="HN194" s="177">
        <v>160</v>
      </c>
      <c r="HO194" s="591"/>
      <c r="HP194" s="178"/>
      <c r="HQ194" s="177">
        <v>160</v>
      </c>
      <c r="HR194" s="591"/>
      <c r="HS194" s="178"/>
      <c r="HT194" s="177">
        <v>160</v>
      </c>
      <c r="HU194" s="591"/>
      <c r="HV194" s="178"/>
      <c r="HW194" s="177">
        <v>160</v>
      </c>
      <c r="HX194" s="591"/>
      <c r="HY194" s="178"/>
      <c r="HZ194" s="177">
        <v>160</v>
      </c>
      <c r="IA194" s="591"/>
      <c r="IB194" s="178"/>
      <c r="IC194" s="177">
        <v>160</v>
      </c>
      <c r="ID194" s="591"/>
      <c r="IE194" s="178"/>
      <c r="IF194" s="177">
        <v>160</v>
      </c>
      <c r="IG194" s="591"/>
      <c r="IH194" s="178"/>
      <c r="II194" s="282">
        <f t="shared" si="164"/>
        <v>0</v>
      </c>
      <c r="IJ194" s="283">
        <f t="shared" si="165"/>
        <v>0</v>
      </c>
      <c r="IK194" s="284">
        <f t="shared" si="147"/>
        <v>0</v>
      </c>
      <c r="IL194" s="285">
        <f t="shared" si="148"/>
        <v>0</v>
      </c>
      <c r="IM194" s="1"/>
      <c r="IN194" s="1"/>
      <c r="IO194" s="177">
        <v>160</v>
      </c>
      <c r="IP194" s="591"/>
      <c r="IQ194" s="178"/>
      <c r="IR194" s="177">
        <v>160</v>
      </c>
      <c r="IS194" s="591"/>
      <c r="IT194" s="178"/>
      <c r="IU194" s="177">
        <v>160</v>
      </c>
      <c r="IV194" s="591"/>
      <c r="IW194" s="178"/>
      <c r="IX194" s="177">
        <v>160</v>
      </c>
      <c r="IY194" s="591"/>
      <c r="IZ194" s="178"/>
      <c r="JA194" s="177">
        <v>160</v>
      </c>
      <c r="JB194" s="591"/>
      <c r="JC194" s="178"/>
      <c r="JD194" s="177">
        <v>160</v>
      </c>
      <c r="JE194" s="591"/>
      <c r="JF194" s="178"/>
      <c r="JG194" s="177">
        <v>160</v>
      </c>
      <c r="JH194" s="591"/>
      <c r="JI194" s="178"/>
      <c r="JJ194" s="177">
        <v>160</v>
      </c>
      <c r="JK194" s="591"/>
      <c r="JL194" s="178"/>
      <c r="JM194" s="282">
        <f t="shared" si="166"/>
        <v>0</v>
      </c>
      <c r="JN194" s="283">
        <f t="shared" si="167"/>
        <v>0</v>
      </c>
      <c r="JO194" s="284">
        <f t="shared" si="149"/>
        <v>0</v>
      </c>
      <c r="JP194" s="285">
        <f t="shared" si="150"/>
        <v>0</v>
      </c>
      <c r="JQ194" s="1"/>
      <c r="JR194" s="1"/>
      <c r="JS194" s="177">
        <v>160</v>
      </c>
      <c r="JT194" s="591"/>
      <c r="JU194" s="178"/>
      <c r="JV194" s="177">
        <v>160</v>
      </c>
      <c r="JW194" s="591"/>
      <c r="JX194" s="178"/>
      <c r="JY194" s="177">
        <v>160</v>
      </c>
      <c r="JZ194" s="591"/>
      <c r="KA194" s="178"/>
      <c r="KB194" s="177">
        <v>160</v>
      </c>
      <c r="KC194" s="591"/>
      <c r="KD194" s="178"/>
      <c r="KE194" s="177">
        <v>160</v>
      </c>
      <c r="KF194" s="591"/>
      <c r="KG194" s="178"/>
      <c r="KH194" s="177">
        <v>160</v>
      </c>
      <c r="KI194" s="591"/>
      <c r="KJ194" s="178"/>
      <c r="KK194" s="177">
        <v>160</v>
      </c>
      <c r="KL194" s="591"/>
      <c r="KM194" s="178"/>
      <c r="KN194" s="177">
        <v>160</v>
      </c>
      <c r="KO194" s="591"/>
      <c r="KP194" s="178"/>
      <c r="KQ194" s="282">
        <f t="shared" si="168"/>
        <v>0</v>
      </c>
      <c r="KR194" s="283">
        <f t="shared" si="169"/>
        <v>0</v>
      </c>
      <c r="KS194" s="284">
        <f t="shared" si="151"/>
        <v>0</v>
      </c>
      <c r="KT194" s="285">
        <f t="shared" si="152"/>
        <v>0</v>
      </c>
      <c r="KU194" s="1"/>
      <c r="KV194" s="1"/>
      <c r="KW194" s="589" t="s">
        <v>300</v>
      </c>
      <c r="KX194" s="595">
        <v>160</v>
      </c>
      <c r="KY194" s="591"/>
      <c r="KZ194" s="178"/>
      <c r="LA194" s="282">
        <f t="shared" si="170"/>
        <v>0</v>
      </c>
      <c r="LB194" s="285">
        <f t="shared" si="171"/>
        <v>0</v>
      </c>
      <c r="LC194" s="284">
        <f t="shared" si="172"/>
        <v>0</v>
      </c>
      <c r="LD194" s="285">
        <f t="shared" si="173"/>
        <v>0</v>
      </c>
      <c r="LE194" s="592"/>
      <c r="LF194" s="1"/>
      <c r="LG194" s="1"/>
      <c r="LH194" s="278">
        <f t="shared" si="174"/>
        <v>0</v>
      </c>
      <c r="LI194" s="279">
        <f t="shared" si="175"/>
        <v>0</v>
      </c>
      <c r="LJ194" s="284">
        <f t="shared" si="176"/>
        <v>0</v>
      </c>
      <c r="LK194" s="285">
        <f t="shared" si="177"/>
        <v>0</v>
      </c>
      <c r="LL194" s="280">
        <f t="shared" si="178"/>
        <v>0</v>
      </c>
      <c r="LM194" s="281">
        <f t="shared" si="179"/>
        <v>0</v>
      </c>
      <c r="LN194" s="284">
        <f t="shared" si="180"/>
        <v>0</v>
      </c>
      <c r="LO194" s="283">
        <f t="shared" si="181"/>
        <v>0</v>
      </c>
      <c r="LP194" s="420">
        <f t="shared" si="182"/>
        <v>0</v>
      </c>
      <c r="LQ194" s="382">
        <f t="shared" si="183"/>
        <v>0</v>
      </c>
      <c r="LR194" s="423" t="s">
        <v>343</v>
      </c>
      <c r="LS194" s="387" t="s">
        <v>343</v>
      </c>
      <c r="LT194" s="420">
        <f t="shared" si="184"/>
        <v>0</v>
      </c>
      <c r="LU194" s="382">
        <f t="shared" si="185"/>
        <v>0</v>
      </c>
      <c r="LX194" s="1"/>
    </row>
    <row r="195" spans="2:342" s="26" customFormat="1" ht="16.5" customHeight="1" x14ac:dyDescent="0.25">
      <c r="B195" s="121" t="s">
        <v>378</v>
      </c>
      <c r="C195" s="1064"/>
      <c r="D195" s="1065"/>
      <c r="E195" s="327"/>
      <c r="F195" s="328"/>
      <c r="G195" s="329"/>
      <c r="H195" s="125"/>
      <c r="I195" s="115">
        <f>INT(ROUND(F195,2)*(IF(RIGHT(G195,1)="*",data!$J$3*H195+(IF(H195&gt;0, data!$K$3,0)),(IF(G195&gt;0,data!$J$3*RIGHT(G195,5)+data!$K$3,0)))))</f>
        <v>0</v>
      </c>
      <c r="J195" s="115">
        <f t="shared" si="257"/>
        <v>0</v>
      </c>
      <c r="K195" s="323"/>
      <c r="L195" s="322"/>
      <c r="M195" s="115">
        <f>INT(ROUND(F195,2)*(IF(J195&gt;0,(IF(K195="ano",data!$J$6,0)),0)))</f>
        <v>0</v>
      </c>
      <c r="N195" s="117">
        <f t="shared" si="254"/>
        <v>0</v>
      </c>
      <c r="O195" s="126">
        <f t="shared" si="255"/>
        <v>0</v>
      </c>
      <c r="Q195" s="119" t="str">
        <f t="shared" si="219"/>
        <v/>
      </c>
      <c r="R195" s="120" t="s">
        <v>343</v>
      </c>
      <c r="S195" s="391" t="str">
        <f t="shared" si="220"/>
        <v/>
      </c>
      <c r="T195" s="26">
        <f t="shared" si="256"/>
        <v>0</v>
      </c>
      <c r="U195" s="26">
        <f t="shared" si="258"/>
        <v>0</v>
      </c>
      <c r="V195" s="26">
        <f>IF(OR(G195=data!$I$18,G195=data!$I$19,G195=data!$I$20,G195=data!$I$21,G195=data!$I$22,G195=data!$I$23,G195=data!$I$24,G195=data!$I$25,G195=data!$I$26,G195=data!$I$27,G195=data!$I$28,G195=data!$I$29,G195=data!$I$30,G195=data!$I$31,G195=data!$I$32,G195=data!$I$33,G195=data!$I$34,G195=data!$I$35,G195=data!$I$36,G195=data!$I$37,G195=data!$I$38,G195=data!$I$39,G195=data!$I$40,G195=data!$I$41,G195=data!$I$42,G195=data!$I$43,G195=data!$I$44),1,0)</f>
        <v>0</v>
      </c>
      <c r="X195" s="179" t="s">
        <v>300</v>
      </c>
      <c r="Y195" s="10"/>
      <c r="Z195" s="10"/>
      <c r="AA195" s="171">
        <v>160</v>
      </c>
      <c r="AB195" s="336"/>
      <c r="AC195" s="227"/>
      <c r="AD195" s="171">
        <v>160</v>
      </c>
      <c r="AE195" s="336"/>
      <c r="AF195" s="227"/>
      <c r="AG195" s="171">
        <v>160</v>
      </c>
      <c r="AH195" s="336"/>
      <c r="AI195" s="227"/>
      <c r="AJ195" s="171">
        <v>160</v>
      </c>
      <c r="AK195" s="336"/>
      <c r="AL195" s="227"/>
      <c r="AM195" s="171">
        <v>160</v>
      </c>
      <c r="AN195" s="336"/>
      <c r="AO195" s="227"/>
      <c r="AP195" s="171">
        <v>160</v>
      </c>
      <c r="AQ195" s="336"/>
      <c r="AR195" s="227"/>
      <c r="AS195" s="171">
        <v>160</v>
      </c>
      <c r="AT195" s="336"/>
      <c r="AU195" s="227"/>
      <c r="AV195" s="171">
        <v>160</v>
      </c>
      <c r="AW195" s="336"/>
      <c r="AX195" s="227"/>
      <c r="AY195" s="171">
        <v>160</v>
      </c>
      <c r="AZ195" s="336"/>
      <c r="BA195" s="227"/>
      <c r="BB195" s="171">
        <v>160</v>
      </c>
      <c r="BC195" s="336"/>
      <c r="BD195" s="227"/>
      <c r="BE195" s="171">
        <v>160</v>
      </c>
      <c r="BF195" s="336"/>
      <c r="BG195" s="227"/>
      <c r="BH195" s="171">
        <v>160</v>
      </c>
      <c r="BI195" s="336"/>
      <c r="BJ195" s="227"/>
      <c r="BK195" s="374">
        <f t="shared" si="134"/>
        <v>0</v>
      </c>
      <c r="BL195" s="285">
        <f t="shared" si="76"/>
        <v>0</v>
      </c>
      <c r="BM195" s="284">
        <f t="shared" si="135"/>
        <v>0</v>
      </c>
      <c r="BN195" s="285">
        <f t="shared" si="136"/>
        <v>0</v>
      </c>
      <c r="BO195" s="1"/>
      <c r="BP195" s="1"/>
      <c r="BQ195" s="167">
        <v>160</v>
      </c>
      <c r="BR195" s="335"/>
      <c r="BS195" s="180"/>
      <c r="BT195" s="167">
        <v>160</v>
      </c>
      <c r="BU195" s="335"/>
      <c r="BV195" s="180"/>
      <c r="BW195" s="167">
        <v>160</v>
      </c>
      <c r="BX195" s="335"/>
      <c r="BY195" s="180"/>
      <c r="BZ195" s="167">
        <v>160</v>
      </c>
      <c r="CA195" s="335"/>
      <c r="CB195" s="180"/>
      <c r="CC195" s="167">
        <v>160</v>
      </c>
      <c r="CD195" s="335"/>
      <c r="CE195" s="180"/>
      <c r="CF195" s="167">
        <v>160</v>
      </c>
      <c r="CG195" s="335"/>
      <c r="CH195" s="180"/>
      <c r="CI195" s="167">
        <v>160</v>
      </c>
      <c r="CJ195" s="335"/>
      <c r="CK195" s="180"/>
      <c r="CL195" s="167">
        <v>160</v>
      </c>
      <c r="CM195" s="335"/>
      <c r="CN195" s="180"/>
      <c r="CO195" s="282">
        <f t="shared" si="79"/>
        <v>0</v>
      </c>
      <c r="CP195" s="283">
        <f t="shared" si="80"/>
        <v>0</v>
      </c>
      <c r="CQ195" s="284">
        <f t="shared" si="137"/>
        <v>0</v>
      </c>
      <c r="CR195" s="285">
        <f t="shared" si="138"/>
        <v>0</v>
      </c>
      <c r="CS195" s="1"/>
      <c r="CT195" s="1"/>
      <c r="CU195" s="167">
        <v>160</v>
      </c>
      <c r="CV195" s="335"/>
      <c r="CW195" s="180"/>
      <c r="CX195" s="167">
        <v>160</v>
      </c>
      <c r="CY195" s="335"/>
      <c r="CZ195" s="180"/>
      <c r="DA195" s="167">
        <v>160</v>
      </c>
      <c r="DB195" s="335"/>
      <c r="DC195" s="180"/>
      <c r="DD195" s="167">
        <v>160</v>
      </c>
      <c r="DE195" s="335"/>
      <c r="DF195" s="180"/>
      <c r="DG195" s="167">
        <v>160</v>
      </c>
      <c r="DH195" s="335"/>
      <c r="DI195" s="180"/>
      <c r="DJ195" s="167">
        <v>160</v>
      </c>
      <c r="DK195" s="335"/>
      <c r="DL195" s="180"/>
      <c r="DM195" s="167">
        <v>160</v>
      </c>
      <c r="DN195" s="335"/>
      <c r="DO195" s="180"/>
      <c r="DP195" s="167">
        <v>160</v>
      </c>
      <c r="DQ195" s="335"/>
      <c r="DR195" s="180"/>
      <c r="DS195" s="282">
        <f t="shared" si="83"/>
        <v>0</v>
      </c>
      <c r="DT195" s="283">
        <f t="shared" si="84"/>
        <v>0</v>
      </c>
      <c r="DU195" s="284">
        <f t="shared" si="139"/>
        <v>0</v>
      </c>
      <c r="DV195" s="285">
        <f t="shared" si="140"/>
        <v>0</v>
      </c>
      <c r="DW195" s="1"/>
      <c r="DX195" s="1"/>
      <c r="DY195" s="167">
        <v>160</v>
      </c>
      <c r="DZ195" s="335"/>
      <c r="EA195" s="180"/>
      <c r="EB195" s="167">
        <v>160</v>
      </c>
      <c r="EC195" s="335"/>
      <c r="ED195" s="180"/>
      <c r="EE195" s="167">
        <v>160</v>
      </c>
      <c r="EF195" s="335"/>
      <c r="EG195" s="180"/>
      <c r="EH195" s="167">
        <v>160</v>
      </c>
      <c r="EI195" s="335"/>
      <c r="EJ195" s="180"/>
      <c r="EK195" s="167">
        <v>160</v>
      </c>
      <c r="EL195" s="335"/>
      <c r="EM195" s="180"/>
      <c r="EN195" s="167">
        <v>160</v>
      </c>
      <c r="EO195" s="335"/>
      <c r="EP195" s="180"/>
      <c r="EQ195" s="167">
        <v>160</v>
      </c>
      <c r="ER195" s="335"/>
      <c r="ES195" s="180"/>
      <c r="ET195" s="167">
        <v>160</v>
      </c>
      <c r="EU195" s="335"/>
      <c r="EV195" s="180"/>
      <c r="EW195" s="282">
        <f t="shared" si="87"/>
        <v>0</v>
      </c>
      <c r="EX195" s="283">
        <f t="shared" si="88"/>
        <v>0</v>
      </c>
      <c r="EY195" s="284">
        <f t="shared" si="141"/>
        <v>0</v>
      </c>
      <c r="EZ195" s="285">
        <f t="shared" si="142"/>
        <v>0</v>
      </c>
      <c r="FA195" s="1"/>
      <c r="FB195" s="1"/>
      <c r="FC195" s="167">
        <v>160</v>
      </c>
      <c r="FD195" s="335"/>
      <c r="FE195" s="180"/>
      <c r="FF195" s="167">
        <v>160</v>
      </c>
      <c r="FG195" s="335"/>
      <c r="FH195" s="180"/>
      <c r="FI195" s="167">
        <v>160</v>
      </c>
      <c r="FJ195" s="335"/>
      <c r="FK195" s="180"/>
      <c r="FL195" s="167">
        <v>160</v>
      </c>
      <c r="FM195" s="335"/>
      <c r="FN195" s="180"/>
      <c r="FO195" s="167">
        <v>160</v>
      </c>
      <c r="FP195" s="335"/>
      <c r="FQ195" s="180"/>
      <c r="FR195" s="167">
        <v>160</v>
      </c>
      <c r="FS195" s="335"/>
      <c r="FT195" s="180"/>
      <c r="FU195" s="167">
        <v>160</v>
      </c>
      <c r="FV195" s="335"/>
      <c r="FW195" s="180"/>
      <c r="FX195" s="167">
        <v>160</v>
      </c>
      <c r="FY195" s="335"/>
      <c r="FZ195" s="180"/>
      <c r="GA195" s="282">
        <f t="shared" si="91"/>
        <v>0</v>
      </c>
      <c r="GB195" s="283">
        <f t="shared" si="92"/>
        <v>0</v>
      </c>
      <c r="GC195" s="284">
        <f t="shared" si="143"/>
        <v>0</v>
      </c>
      <c r="GD195" s="285">
        <f t="shared" si="144"/>
        <v>0</v>
      </c>
      <c r="GE195" s="1"/>
      <c r="GF195" s="1"/>
      <c r="GG195" s="167">
        <v>160</v>
      </c>
      <c r="GH195" s="335"/>
      <c r="GI195" s="180"/>
      <c r="GJ195" s="167">
        <v>160</v>
      </c>
      <c r="GK195" s="335"/>
      <c r="GL195" s="180"/>
      <c r="GM195" s="167">
        <v>160</v>
      </c>
      <c r="GN195" s="335"/>
      <c r="GO195" s="180"/>
      <c r="GP195" s="167">
        <v>160</v>
      </c>
      <c r="GQ195" s="335"/>
      <c r="GR195" s="180"/>
      <c r="GS195" s="167">
        <v>160</v>
      </c>
      <c r="GT195" s="335"/>
      <c r="GU195" s="180"/>
      <c r="GV195" s="167">
        <v>160</v>
      </c>
      <c r="GW195" s="335"/>
      <c r="GX195" s="180"/>
      <c r="GY195" s="167">
        <v>160</v>
      </c>
      <c r="GZ195" s="335"/>
      <c r="HA195" s="180"/>
      <c r="HB195" s="167">
        <v>160</v>
      </c>
      <c r="HC195" s="335"/>
      <c r="HD195" s="180"/>
      <c r="HE195" s="282">
        <f t="shared" si="95"/>
        <v>0</v>
      </c>
      <c r="HF195" s="283">
        <f t="shared" si="96"/>
        <v>0</v>
      </c>
      <c r="HG195" s="284">
        <f t="shared" si="145"/>
        <v>0</v>
      </c>
      <c r="HH195" s="285">
        <f t="shared" si="146"/>
        <v>0</v>
      </c>
      <c r="HI195" s="1"/>
      <c r="HJ195" s="1"/>
      <c r="HK195" s="167">
        <v>160</v>
      </c>
      <c r="HL195" s="335"/>
      <c r="HM195" s="180"/>
      <c r="HN195" s="167">
        <v>160</v>
      </c>
      <c r="HO195" s="335"/>
      <c r="HP195" s="180"/>
      <c r="HQ195" s="167">
        <v>160</v>
      </c>
      <c r="HR195" s="335"/>
      <c r="HS195" s="180"/>
      <c r="HT195" s="167">
        <v>160</v>
      </c>
      <c r="HU195" s="335"/>
      <c r="HV195" s="180"/>
      <c r="HW195" s="167">
        <v>160</v>
      </c>
      <c r="HX195" s="335"/>
      <c r="HY195" s="180"/>
      <c r="HZ195" s="167">
        <v>160</v>
      </c>
      <c r="IA195" s="335"/>
      <c r="IB195" s="180"/>
      <c r="IC195" s="167">
        <v>160</v>
      </c>
      <c r="ID195" s="335"/>
      <c r="IE195" s="180"/>
      <c r="IF195" s="167">
        <v>160</v>
      </c>
      <c r="IG195" s="335"/>
      <c r="IH195" s="180"/>
      <c r="II195" s="282">
        <f t="shared" si="99"/>
        <v>0</v>
      </c>
      <c r="IJ195" s="283">
        <f t="shared" si="100"/>
        <v>0</v>
      </c>
      <c r="IK195" s="284">
        <f t="shared" si="147"/>
        <v>0</v>
      </c>
      <c r="IL195" s="285">
        <f t="shared" si="148"/>
        <v>0</v>
      </c>
      <c r="IM195" s="1"/>
      <c r="IN195" s="1"/>
      <c r="IO195" s="167">
        <v>160</v>
      </c>
      <c r="IP195" s="335"/>
      <c r="IQ195" s="180"/>
      <c r="IR195" s="167">
        <v>160</v>
      </c>
      <c r="IS195" s="335"/>
      <c r="IT195" s="180"/>
      <c r="IU195" s="167">
        <v>160</v>
      </c>
      <c r="IV195" s="335"/>
      <c r="IW195" s="180"/>
      <c r="IX195" s="167">
        <v>160</v>
      </c>
      <c r="IY195" s="335"/>
      <c r="IZ195" s="180"/>
      <c r="JA195" s="167">
        <v>160</v>
      </c>
      <c r="JB195" s="335"/>
      <c r="JC195" s="180"/>
      <c r="JD195" s="167">
        <v>160</v>
      </c>
      <c r="JE195" s="335"/>
      <c r="JF195" s="180"/>
      <c r="JG195" s="167">
        <v>160</v>
      </c>
      <c r="JH195" s="335"/>
      <c r="JI195" s="180"/>
      <c r="JJ195" s="167">
        <v>160</v>
      </c>
      <c r="JK195" s="335"/>
      <c r="JL195" s="180"/>
      <c r="JM195" s="282">
        <f t="shared" si="103"/>
        <v>0</v>
      </c>
      <c r="JN195" s="283">
        <f t="shared" si="104"/>
        <v>0</v>
      </c>
      <c r="JO195" s="284">
        <f t="shared" si="149"/>
        <v>0</v>
      </c>
      <c r="JP195" s="285">
        <f t="shared" si="150"/>
        <v>0</v>
      </c>
      <c r="JQ195" s="1"/>
      <c r="JR195" s="1"/>
      <c r="JS195" s="167">
        <v>160</v>
      </c>
      <c r="JT195" s="335"/>
      <c r="JU195" s="180"/>
      <c r="JV195" s="167">
        <v>160</v>
      </c>
      <c r="JW195" s="335"/>
      <c r="JX195" s="180"/>
      <c r="JY195" s="167">
        <v>160</v>
      </c>
      <c r="JZ195" s="335"/>
      <c r="KA195" s="180"/>
      <c r="KB195" s="167">
        <v>160</v>
      </c>
      <c r="KC195" s="335"/>
      <c r="KD195" s="180"/>
      <c r="KE195" s="167">
        <v>160</v>
      </c>
      <c r="KF195" s="335"/>
      <c r="KG195" s="180"/>
      <c r="KH195" s="167">
        <v>160</v>
      </c>
      <c r="KI195" s="335"/>
      <c r="KJ195" s="180"/>
      <c r="KK195" s="167">
        <v>160</v>
      </c>
      <c r="KL195" s="335"/>
      <c r="KM195" s="180"/>
      <c r="KN195" s="167">
        <v>160</v>
      </c>
      <c r="KO195" s="335"/>
      <c r="KP195" s="180"/>
      <c r="KQ195" s="282">
        <f t="shared" si="107"/>
        <v>0</v>
      </c>
      <c r="KR195" s="283">
        <f t="shared" si="108"/>
        <v>0</v>
      </c>
      <c r="KS195" s="284">
        <f t="shared" si="151"/>
        <v>0</v>
      </c>
      <c r="KT195" s="285">
        <f t="shared" si="152"/>
        <v>0</v>
      </c>
      <c r="KU195" s="1"/>
      <c r="KV195" s="1"/>
      <c r="KW195" s="287" t="s">
        <v>300</v>
      </c>
      <c r="KX195" s="365">
        <v>160</v>
      </c>
      <c r="KY195" s="335"/>
      <c r="KZ195" s="180"/>
      <c r="LA195" s="282">
        <f t="shared" si="111"/>
        <v>0</v>
      </c>
      <c r="LB195" s="285">
        <f t="shared" si="117"/>
        <v>0</v>
      </c>
      <c r="LC195" s="284">
        <f t="shared" si="112"/>
        <v>0</v>
      </c>
      <c r="LD195" s="285">
        <f t="shared" si="118"/>
        <v>0</v>
      </c>
      <c r="LE195" s="297"/>
      <c r="LF195" s="1"/>
      <c r="LG195" s="1"/>
      <c r="LH195" s="278">
        <f t="shared" si="119"/>
        <v>0</v>
      </c>
      <c r="LI195" s="279">
        <f t="shared" si="120"/>
        <v>0</v>
      </c>
      <c r="LJ195" s="284">
        <f t="shared" si="121"/>
        <v>0</v>
      </c>
      <c r="LK195" s="285">
        <f t="shared" si="122"/>
        <v>0</v>
      </c>
      <c r="LL195" s="280">
        <f t="shared" si="123"/>
        <v>0</v>
      </c>
      <c r="LM195" s="281">
        <f t="shared" si="124"/>
        <v>0</v>
      </c>
      <c r="LN195" s="284">
        <f t="shared" si="125"/>
        <v>0</v>
      </c>
      <c r="LO195" s="283">
        <f t="shared" si="126"/>
        <v>0</v>
      </c>
      <c r="LP195" s="420">
        <f t="shared" si="113"/>
        <v>0</v>
      </c>
      <c r="LQ195" s="382">
        <f t="shared" si="114"/>
        <v>0</v>
      </c>
      <c r="LR195" s="423" t="s">
        <v>343</v>
      </c>
      <c r="LS195" s="387" t="s">
        <v>343</v>
      </c>
      <c r="LT195" s="420">
        <f t="shared" si="115"/>
        <v>0</v>
      </c>
      <c r="LU195" s="382">
        <f t="shared" si="116"/>
        <v>0</v>
      </c>
      <c r="LX195" s="1"/>
    </row>
    <row r="196" spans="2:342" s="26" customFormat="1" ht="15" hidden="1" customHeight="1" x14ac:dyDescent="0.25">
      <c r="B196" s="121"/>
      <c r="C196" s="1062"/>
      <c r="D196" s="1063"/>
      <c r="E196" s="610"/>
      <c r="F196" s="611"/>
      <c r="G196" s="612"/>
      <c r="H196" s="122"/>
      <c r="I196" s="115">
        <f>INT(ROUND(F196,2)*(IF(RIGHT(G196,1)="*",data!$J$3*H196+(IF(H196&gt;0, data!$K$3,0)),(IF(G196&gt;0,data!$J$3*RIGHT(G196,5)+data!$K$3,0)))))</f>
        <v>0</v>
      </c>
      <c r="J196" s="115">
        <f t="shared" si="257"/>
        <v>0</v>
      </c>
      <c r="K196" s="554"/>
      <c r="L196" s="553"/>
      <c r="M196" s="115">
        <f>INT(ROUND(F196,2)*(IF(J196&gt;0,(IF(K196="ano",data!$J$6,0)),0)))</f>
        <v>0</v>
      </c>
      <c r="N196" s="117">
        <f t="shared" si="254"/>
        <v>0</v>
      </c>
      <c r="O196" s="126">
        <f t="shared" si="255"/>
        <v>0</v>
      </c>
      <c r="Q196" s="119" t="str">
        <f t="shared" si="219"/>
        <v/>
      </c>
      <c r="R196" s="120" t="s">
        <v>343</v>
      </c>
      <c r="S196" s="391" t="str">
        <f t="shared" si="220"/>
        <v/>
      </c>
      <c r="T196" s="26">
        <f t="shared" si="256"/>
        <v>0</v>
      </c>
      <c r="U196" s="26">
        <f t="shared" si="258"/>
        <v>0</v>
      </c>
      <c r="V196" s="26">
        <f>IF(OR(G196=data!$I$18,G196=data!$I$19,G196=data!$I$20,G196=data!$I$21,G196=data!$I$22,G196=data!$I$23,G196=data!$I$24,G196=data!$I$25,G196=data!$I$26,G196=data!$I$27,G196=data!$I$28,G196=data!$I$29,G196=data!$I$30,G196=data!$I$31,G196=data!$I$32,G196=data!$I$33,G196=data!$I$34,G196=data!$I$35,G196=data!$I$36,G196=data!$I$37,G196=data!$I$38,G196=data!$I$39,G196=data!$I$40,G196=data!$I$41,G196=data!$I$42,G196=data!$I$43,G196=data!$I$44),1,0)</f>
        <v>0</v>
      </c>
      <c r="X196" s="176" t="s">
        <v>300</v>
      </c>
      <c r="Y196" s="10"/>
      <c r="Z196" s="10"/>
      <c r="AA196" s="578">
        <v>160</v>
      </c>
      <c r="AB196" s="579"/>
      <c r="AC196" s="580"/>
      <c r="AD196" s="578">
        <v>160</v>
      </c>
      <c r="AE196" s="579"/>
      <c r="AF196" s="580"/>
      <c r="AG196" s="578">
        <v>160</v>
      </c>
      <c r="AH196" s="579"/>
      <c r="AI196" s="580"/>
      <c r="AJ196" s="578">
        <v>160</v>
      </c>
      <c r="AK196" s="579"/>
      <c r="AL196" s="580"/>
      <c r="AM196" s="578">
        <v>160</v>
      </c>
      <c r="AN196" s="579"/>
      <c r="AO196" s="580"/>
      <c r="AP196" s="578">
        <v>160</v>
      </c>
      <c r="AQ196" s="579"/>
      <c r="AR196" s="580"/>
      <c r="AS196" s="578">
        <v>160</v>
      </c>
      <c r="AT196" s="579"/>
      <c r="AU196" s="580"/>
      <c r="AV196" s="578">
        <v>160</v>
      </c>
      <c r="AW196" s="579"/>
      <c r="AX196" s="580"/>
      <c r="AY196" s="578">
        <v>160</v>
      </c>
      <c r="AZ196" s="579"/>
      <c r="BA196" s="580"/>
      <c r="BB196" s="578">
        <v>160</v>
      </c>
      <c r="BC196" s="579"/>
      <c r="BD196" s="580"/>
      <c r="BE196" s="578">
        <v>160</v>
      </c>
      <c r="BF196" s="579"/>
      <c r="BG196" s="580"/>
      <c r="BH196" s="578">
        <v>160</v>
      </c>
      <c r="BI196" s="579"/>
      <c r="BJ196" s="580"/>
      <c r="BK196" s="374">
        <f t="shared" si="134"/>
        <v>0</v>
      </c>
      <c r="BL196" s="285">
        <f t="shared" si="76"/>
        <v>0</v>
      </c>
      <c r="BM196" s="284">
        <f t="shared" si="135"/>
        <v>0</v>
      </c>
      <c r="BN196" s="285">
        <f t="shared" si="136"/>
        <v>0</v>
      </c>
      <c r="BO196" s="1"/>
      <c r="BP196" s="1"/>
      <c r="BQ196" s="177">
        <v>160</v>
      </c>
      <c r="BR196" s="591"/>
      <c r="BS196" s="178"/>
      <c r="BT196" s="177">
        <v>160</v>
      </c>
      <c r="BU196" s="591"/>
      <c r="BV196" s="178"/>
      <c r="BW196" s="177">
        <v>160</v>
      </c>
      <c r="BX196" s="591"/>
      <c r="BY196" s="178"/>
      <c r="BZ196" s="177">
        <v>160</v>
      </c>
      <c r="CA196" s="591"/>
      <c r="CB196" s="178"/>
      <c r="CC196" s="177">
        <v>160</v>
      </c>
      <c r="CD196" s="591"/>
      <c r="CE196" s="178"/>
      <c r="CF196" s="177">
        <v>160</v>
      </c>
      <c r="CG196" s="591"/>
      <c r="CH196" s="178"/>
      <c r="CI196" s="177">
        <v>160</v>
      </c>
      <c r="CJ196" s="591"/>
      <c r="CK196" s="178"/>
      <c r="CL196" s="177">
        <v>160</v>
      </c>
      <c r="CM196" s="591"/>
      <c r="CN196" s="178"/>
      <c r="CO196" s="282">
        <f t="shared" si="79"/>
        <v>0</v>
      </c>
      <c r="CP196" s="283">
        <f t="shared" si="80"/>
        <v>0</v>
      </c>
      <c r="CQ196" s="284">
        <f t="shared" si="137"/>
        <v>0</v>
      </c>
      <c r="CR196" s="285">
        <f t="shared" si="138"/>
        <v>0</v>
      </c>
      <c r="CS196" s="1"/>
      <c r="CT196" s="1"/>
      <c r="CU196" s="177">
        <v>160</v>
      </c>
      <c r="CV196" s="591"/>
      <c r="CW196" s="178"/>
      <c r="CX196" s="177">
        <v>160</v>
      </c>
      <c r="CY196" s="591"/>
      <c r="CZ196" s="178"/>
      <c r="DA196" s="177">
        <v>160</v>
      </c>
      <c r="DB196" s="591"/>
      <c r="DC196" s="178"/>
      <c r="DD196" s="177">
        <v>160</v>
      </c>
      <c r="DE196" s="591"/>
      <c r="DF196" s="178"/>
      <c r="DG196" s="177">
        <v>160</v>
      </c>
      <c r="DH196" s="591"/>
      <c r="DI196" s="178"/>
      <c r="DJ196" s="177">
        <v>160</v>
      </c>
      <c r="DK196" s="591"/>
      <c r="DL196" s="178"/>
      <c r="DM196" s="177">
        <v>160</v>
      </c>
      <c r="DN196" s="591"/>
      <c r="DO196" s="178"/>
      <c r="DP196" s="177">
        <v>160</v>
      </c>
      <c r="DQ196" s="591"/>
      <c r="DR196" s="178"/>
      <c r="DS196" s="282">
        <f t="shared" si="83"/>
        <v>0</v>
      </c>
      <c r="DT196" s="283">
        <f t="shared" si="84"/>
        <v>0</v>
      </c>
      <c r="DU196" s="284">
        <f t="shared" si="139"/>
        <v>0</v>
      </c>
      <c r="DV196" s="285">
        <f t="shared" si="140"/>
        <v>0</v>
      </c>
      <c r="DW196" s="1"/>
      <c r="DX196" s="1"/>
      <c r="DY196" s="177">
        <v>160</v>
      </c>
      <c r="DZ196" s="591"/>
      <c r="EA196" s="178"/>
      <c r="EB196" s="177">
        <v>160</v>
      </c>
      <c r="EC196" s="591"/>
      <c r="ED196" s="178"/>
      <c r="EE196" s="177">
        <v>160</v>
      </c>
      <c r="EF196" s="591"/>
      <c r="EG196" s="178"/>
      <c r="EH196" s="177">
        <v>160</v>
      </c>
      <c r="EI196" s="591"/>
      <c r="EJ196" s="178"/>
      <c r="EK196" s="177">
        <v>160</v>
      </c>
      <c r="EL196" s="591"/>
      <c r="EM196" s="178"/>
      <c r="EN196" s="177">
        <v>160</v>
      </c>
      <c r="EO196" s="591"/>
      <c r="EP196" s="178"/>
      <c r="EQ196" s="177">
        <v>160</v>
      </c>
      <c r="ER196" s="591"/>
      <c r="ES196" s="178"/>
      <c r="ET196" s="177">
        <v>160</v>
      </c>
      <c r="EU196" s="591"/>
      <c r="EV196" s="178"/>
      <c r="EW196" s="282">
        <f t="shared" si="87"/>
        <v>0</v>
      </c>
      <c r="EX196" s="283">
        <f t="shared" si="88"/>
        <v>0</v>
      </c>
      <c r="EY196" s="284">
        <f t="shared" si="141"/>
        <v>0</v>
      </c>
      <c r="EZ196" s="285">
        <f t="shared" si="142"/>
        <v>0</v>
      </c>
      <c r="FA196" s="1"/>
      <c r="FB196" s="1"/>
      <c r="FC196" s="177">
        <v>160</v>
      </c>
      <c r="FD196" s="591"/>
      <c r="FE196" s="178"/>
      <c r="FF196" s="177">
        <v>160</v>
      </c>
      <c r="FG196" s="591"/>
      <c r="FH196" s="178"/>
      <c r="FI196" s="177">
        <v>160</v>
      </c>
      <c r="FJ196" s="591"/>
      <c r="FK196" s="178"/>
      <c r="FL196" s="177">
        <v>160</v>
      </c>
      <c r="FM196" s="591"/>
      <c r="FN196" s="178"/>
      <c r="FO196" s="177">
        <v>160</v>
      </c>
      <c r="FP196" s="591"/>
      <c r="FQ196" s="178"/>
      <c r="FR196" s="177">
        <v>160</v>
      </c>
      <c r="FS196" s="591"/>
      <c r="FT196" s="178"/>
      <c r="FU196" s="177">
        <v>160</v>
      </c>
      <c r="FV196" s="591"/>
      <c r="FW196" s="178"/>
      <c r="FX196" s="177">
        <v>160</v>
      </c>
      <c r="FY196" s="591"/>
      <c r="FZ196" s="178"/>
      <c r="GA196" s="282">
        <f t="shared" si="91"/>
        <v>0</v>
      </c>
      <c r="GB196" s="283">
        <f t="shared" si="92"/>
        <v>0</v>
      </c>
      <c r="GC196" s="284">
        <f t="shared" si="143"/>
        <v>0</v>
      </c>
      <c r="GD196" s="285">
        <f t="shared" si="144"/>
        <v>0</v>
      </c>
      <c r="GE196" s="1"/>
      <c r="GF196" s="1"/>
      <c r="GG196" s="177">
        <v>160</v>
      </c>
      <c r="GH196" s="591"/>
      <c r="GI196" s="178"/>
      <c r="GJ196" s="177">
        <v>160</v>
      </c>
      <c r="GK196" s="591"/>
      <c r="GL196" s="178"/>
      <c r="GM196" s="177">
        <v>160</v>
      </c>
      <c r="GN196" s="591"/>
      <c r="GO196" s="178"/>
      <c r="GP196" s="177">
        <v>160</v>
      </c>
      <c r="GQ196" s="591"/>
      <c r="GR196" s="178"/>
      <c r="GS196" s="177">
        <v>160</v>
      </c>
      <c r="GT196" s="591"/>
      <c r="GU196" s="178"/>
      <c r="GV196" s="177">
        <v>160</v>
      </c>
      <c r="GW196" s="591"/>
      <c r="GX196" s="178"/>
      <c r="GY196" s="177">
        <v>160</v>
      </c>
      <c r="GZ196" s="591"/>
      <c r="HA196" s="178"/>
      <c r="HB196" s="177">
        <v>160</v>
      </c>
      <c r="HC196" s="591"/>
      <c r="HD196" s="178"/>
      <c r="HE196" s="282">
        <f t="shared" si="95"/>
        <v>0</v>
      </c>
      <c r="HF196" s="283">
        <f t="shared" si="96"/>
        <v>0</v>
      </c>
      <c r="HG196" s="284">
        <f t="shared" si="145"/>
        <v>0</v>
      </c>
      <c r="HH196" s="285">
        <f t="shared" si="146"/>
        <v>0</v>
      </c>
      <c r="HI196" s="1"/>
      <c r="HJ196" s="1"/>
      <c r="HK196" s="177">
        <v>160</v>
      </c>
      <c r="HL196" s="591"/>
      <c r="HM196" s="178"/>
      <c r="HN196" s="177">
        <v>160</v>
      </c>
      <c r="HO196" s="591"/>
      <c r="HP196" s="178"/>
      <c r="HQ196" s="177">
        <v>160</v>
      </c>
      <c r="HR196" s="591"/>
      <c r="HS196" s="178"/>
      <c r="HT196" s="177">
        <v>160</v>
      </c>
      <c r="HU196" s="591"/>
      <c r="HV196" s="178"/>
      <c r="HW196" s="177">
        <v>160</v>
      </c>
      <c r="HX196" s="591"/>
      <c r="HY196" s="178"/>
      <c r="HZ196" s="177">
        <v>160</v>
      </c>
      <c r="IA196" s="591"/>
      <c r="IB196" s="178"/>
      <c r="IC196" s="177">
        <v>160</v>
      </c>
      <c r="ID196" s="591"/>
      <c r="IE196" s="178"/>
      <c r="IF196" s="177">
        <v>160</v>
      </c>
      <c r="IG196" s="591"/>
      <c r="IH196" s="178"/>
      <c r="II196" s="282">
        <f t="shared" si="99"/>
        <v>0</v>
      </c>
      <c r="IJ196" s="283">
        <f t="shared" si="100"/>
        <v>0</v>
      </c>
      <c r="IK196" s="284">
        <f t="shared" si="147"/>
        <v>0</v>
      </c>
      <c r="IL196" s="285">
        <f t="shared" si="148"/>
        <v>0</v>
      </c>
      <c r="IM196" s="1"/>
      <c r="IN196" s="1"/>
      <c r="IO196" s="177">
        <v>160</v>
      </c>
      <c r="IP196" s="591"/>
      <c r="IQ196" s="178"/>
      <c r="IR196" s="177">
        <v>160</v>
      </c>
      <c r="IS196" s="591"/>
      <c r="IT196" s="178"/>
      <c r="IU196" s="177">
        <v>160</v>
      </c>
      <c r="IV196" s="591"/>
      <c r="IW196" s="178"/>
      <c r="IX196" s="177">
        <v>160</v>
      </c>
      <c r="IY196" s="591"/>
      <c r="IZ196" s="178"/>
      <c r="JA196" s="177">
        <v>160</v>
      </c>
      <c r="JB196" s="591"/>
      <c r="JC196" s="178"/>
      <c r="JD196" s="177">
        <v>160</v>
      </c>
      <c r="JE196" s="591"/>
      <c r="JF196" s="178"/>
      <c r="JG196" s="177">
        <v>160</v>
      </c>
      <c r="JH196" s="591"/>
      <c r="JI196" s="178"/>
      <c r="JJ196" s="177">
        <v>160</v>
      </c>
      <c r="JK196" s="591"/>
      <c r="JL196" s="178"/>
      <c r="JM196" s="282">
        <f t="shared" si="103"/>
        <v>0</v>
      </c>
      <c r="JN196" s="283">
        <f t="shared" si="104"/>
        <v>0</v>
      </c>
      <c r="JO196" s="284">
        <f t="shared" si="149"/>
        <v>0</v>
      </c>
      <c r="JP196" s="285">
        <f t="shared" si="150"/>
        <v>0</v>
      </c>
      <c r="JQ196" s="1"/>
      <c r="JR196" s="1"/>
      <c r="JS196" s="177">
        <v>160</v>
      </c>
      <c r="JT196" s="591"/>
      <c r="JU196" s="178"/>
      <c r="JV196" s="177">
        <v>160</v>
      </c>
      <c r="JW196" s="591"/>
      <c r="JX196" s="178"/>
      <c r="JY196" s="177">
        <v>160</v>
      </c>
      <c r="JZ196" s="591"/>
      <c r="KA196" s="178"/>
      <c r="KB196" s="177">
        <v>160</v>
      </c>
      <c r="KC196" s="591"/>
      <c r="KD196" s="178"/>
      <c r="KE196" s="177">
        <v>160</v>
      </c>
      <c r="KF196" s="591"/>
      <c r="KG196" s="178"/>
      <c r="KH196" s="177">
        <v>160</v>
      </c>
      <c r="KI196" s="591"/>
      <c r="KJ196" s="178"/>
      <c r="KK196" s="177">
        <v>160</v>
      </c>
      <c r="KL196" s="591"/>
      <c r="KM196" s="178"/>
      <c r="KN196" s="177">
        <v>160</v>
      </c>
      <c r="KO196" s="591"/>
      <c r="KP196" s="178"/>
      <c r="KQ196" s="282">
        <f t="shared" si="107"/>
        <v>0</v>
      </c>
      <c r="KR196" s="283">
        <f t="shared" si="108"/>
        <v>0</v>
      </c>
      <c r="KS196" s="284">
        <f t="shared" si="151"/>
        <v>0</v>
      </c>
      <c r="KT196" s="285">
        <f t="shared" si="152"/>
        <v>0</v>
      </c>
      <c r="KU196" s="1"/>
      <c r="KV196" s="1"/>
      <c r="KW196" s="589" t="s">
        <v>300</v>
      </c>
      <c r="KX196" s="595">
        <v>160</v>
      </c>
      <c r="KY196" s="591"/>
      <c r="KZ196" s="178"/>
      <c r="LA196" s="282">
        <f t="shared" si="111"/>
        <v>0</v>
      </c>
      <c r="LB196" s="285">
        <f t="shared" si="117"/>
        <v>0</v>
      </c>
      <c r="LC196" s="284">
        <f t="shared" si="112"/>
        <v>0</v>
      </c>
      <c r="LD196" s="285">
        <f t="shared" si="118"/>
        <v>0</v>
      </c>
      <c r="LE196" s="592"/>
      <c r="LF196" s="1"/>
      <c r="LG196" s="1"/>
      <c r="LH196" s="278">
        <f t="shared" si="119"/>
        <v>0</v>
      </c>
      <c r="LI196" s="279">
        <f t="shared" si="120"/>
        <v>0</v>
      </c>
      <c r="LJ196" s="284">
        <f t="shared" si="121"/>
        <v>0</v>
      </c>
      <c r="LK196" s="285">
        <f t="shared" si="122"/>
        <v>0</v>
      </c>
      <c r="LL196" s="280">
        <f t="shared" si="123"/>
        <v>0</v>
      </c>
      <c r="LM196" s="281">
        <f t="shared" si="124"/>
        <v>0</v>
      </c>
      <c r="LN196" s="284">
        <f t="shared" si="125"/>
        <v>0</v>
      </c>
      <c r="LO196" s="283">
        <f t="shared" si="126"/>
        <v>0</v>
      </c>
      <c r="LP196" s="420">
        <f t="shared" si="113"/>
        <v>0</v>
      </c>
      <c r="LQ196" s="382">
        <f t="shared" si="114"/>
        <v>0</v>
      </c>
      <c r="LR196" s="423" t="s">
        <v>343</v>
      </c>
      <c r="LS196" s="387" t="s">
        <v>343</v>
      </c>
      <c r="LT196" s="420">
        <f t="shared" si="115"/>
        <v>0</v>
      </c>
      <c r="LU196" s="382">
        <f t="shared" si="116"/>
        <v>0</v>
      </c>
      <c r="LX196" s="1"/>
    </row>
    <row r="197" spans="2:342" s="26" customFormat="1" ht="16.5" customHeight="1" x14ac:dyDescent="0.25">
      <c r="B197" s="121" t="s">
        <v>379</v>
      </c>
      <c r="C197" s="1064"/>
      <c r="D197" s="1065"/>
      <c r="E197" s="327"/>
      <c r="F197" s="328"/>
      <c r="G197" s="329"/>
      <c r="H197" s="125"/>
      <c r="I197" s="115">
        <f>INT(ROUND(F197,2)*(IF(RIGHT(G197,1)="*",data!$J$3*H197+(IF(H197&gt;0, data!$K$3,0)),(IF(G197&gt;0,data!$J$3*RIGHT(G197,5)+data!$K$3,0)))))</f>
        <v>0</v>
      </c>
      <c r="J197" s="115">
        <f t="shared" si="257"/>
        <v>0</v>
      </c>
      <c r="K197" s="323"/>
      <c r="L197" s="322"/>
      <c r="M197" s="115">
        <f>INT(ROUND(F197,2)*(IF(J197&gt;0,(IF(K197="ano",data!$J$6,0)),0)))</f>
        <v>0</v>
      </c>
      <c r="N197" s="117">
        <f t="shared" si="254"/>
        <v>0</v>
      </c>
      <c r="O197" s="126">
        <f t="shared" si="255"/>
        <v>0</v>
      </c>
      <c r="Q197" s="119" t="str">
        <f t="shared" si="219"/>
        <v/>
      </c>
      <c r="R197" s="120" t="s">
        <v>343</v>
      </c>
      <c r="S197" s="391" t="str">
        <f t="shared" si="220"/>
        <v/>
      </c>
      <c r="T197" s="26">
        <f t="shared" si="256"/>
        <v>0</v>
      </c>
      <c r="U197" s="26">
        <f t="shared" si="258"/>
        <v>0</v>
      </c>
      <c r="V197" s="26">
        <f>IF(OR(G197=data!$I$18,G197=data!$I$19,G197=data!$I$20,G197=data!$I$21,G197=data!$I$22,G197=data!$I$23,G197=data!$I$24,G197=data!$I$25,G197=data!$I$26,G197=data!$I$27,G197=data!$I$28,G197=data!$I$29,G197=data!$I$30,G197=data!$I$31,G197=data!$I$32,G197=data!$I$33,G197=data!$I$34,G197=data!$I$35,G197=data!$I$36,G197=data!$I$37,G197=data!$I$38,G197=data!$I$39,G197=data!$I$40,G197=data!$I$41,G197=data!$I$42,G197=data!$I$43,G197=data!$I$44),1,0)</f>
        <v>0</v>
      </c>
      <c r="X197" s="179" t="s">
        <v>300</v>
      </c>
      <c r="Y197" s="10"/>
      <c r="Z197" s="10"/>
      <c r="AA197" s="171">
        <v>160</v>
      </c>
      <c r="AB197" s="336"/>
      <c r="AC197" s="227"/>
      <c r="AD197" s="171">
        <v>160</v>
      </c>
      <c r="AE197" s="336"/>
      <c r="AF197" s="227"/>
      <c r="AG197" s="171">
        <v>160</v>
      </c>
      <c r="AH197" s="336"/>
      <c r="AI197" s="227"/>
      <c r="AJ197" s="171">
        <v>160</v>
      </c>
      <c r="AK197" s="336"/>
      <c r="AL197" s="227"/>
      <c r="AM197" s="171">
        <v>160</v>
      </c>
      <c r="AN197" s="336"/>
      <c r="AO197" s="227"/>
      <c r="AP197" s="171">
        <v>160</v>
      </c>
      <c r="AQ197" s="336"/>
      <c r="AR197" s="227"/>
      <c r="AS197" s="171">
        <v>160</v>
      </c>
      <c r="AT197" s="336"/>
      <c r="AU197" s="227"/>
      <c r="AV197" s="171">
        <v>160</v>
      </c>
      <c r="AW197" s="336"/>
      <c r="AX197" s="227"/>
      <c r="AY197" s="171">
        <v>160</v>
      </c>
      <c r="AZ197" s="336"/>
      <c r="BA197" s="227"/>
      <c r="BB197" s="171">
        <v>160</v>
      </c>
      <c r="BC197" s="336"/>
      <c r="BD197" s="227"/>
      <c r="BE197" s="171">
        <v>160</v>
      </c>
      <c r="BF197" s="336"/>
      <c r="BG197" s="227"/>
      <c r="BH197" s="171">
        <v>160</v>
      </c>
      <c r="BI197" s="336"/>
      <c r="BJ197" s="227"/>
      <c r="BK197" s="374">
        <f t="shared" si="134"/>
        <v>0</v>
      </c>
      <c r="BL197" s="285">
        <f t="shared" ref="BL197:BL204" si="259">FLOOR(BK197*$I197,1)</f>
        <v>0</v>
      </c>
      <c r="BM197" s="284">
        <f t="shared" si="135"/>
        <v>0</v>
      </c>
      <c r="BN197" s="285">
        <f t="shared" si="136"/>
        <v>0</v>
      </c>
      <c r="BO197" s="1"/>
      <c r="BP197" s="1"/>
      <c r="BQ197" s="167">
        <v>160</v>
      </c>
      <c r="BR197" s="335"/>
      <c r="BS197" s="180"/>
      <c r="BT197" s="167">
        <v>160</v>
      </c>
      <c r="BU197" s="335"/>
      <c r="BV197" s="180"/>
      <c r="BW197" s="167">
        <v>160</v>
      </c>
      <c r="BX197" s="335"/>
      <c r="BY197" s="180"/>
      <c r="BZ197" s="167">
        <v>160</v>
      </c>
      <c r="CA197" s="335"/>
      <c r="CB197" s="180"/>
      <c r="CC197" s="167">
        <v>160</v>
      </c>
      <c r="CD197" s="335"/>
      <c r="CE197" s="180"/>
      <c r="CF197" s="167">
        <v>160</v>
      </c>
      <c r="CG197" s="335"/>
      <c r="CH197" s="180"/>
      <c r="CI197" s="167">
        <v>160</v>
      </c>
      <c r="CJ197" s="335"/>
      <c r="CK197" s="180"/>
      <c r="CL197" s="167">
        <v>160</v>
      </c>
      <c r="CM197" s="335"/>
      <c r="CN197" s="180"/>
      <c r="CO197" s="282">
        <f t="shared" ref="CO197:CO204" si="260">IF($X197="Ne",0,IF(IF(BR197="",0,((30/(BQ197*$F197)*(BQ197*$F197-BR197))/30))+IF(BU197="",0,((30/(BT197*$F197)*(BT197*$F197-BU197))/30))+IF(BX197="",0,((30/(BW197*$F197)*(BW197*$F197-BX197))/30))+IF(CA197="",0,((30/(BZ197*$F197)*(BZ197*$F197-CA197))/30))+IF(CD197="",0,((30/(CC197*$F197)*(CC197*$F197-CD197))/30))+IF(CG197="",0,((30/(CF197*$F197)*(CF197*$F197-CG197))/30))+IF(CJ197="",0,((30/(CI197*$F197)*(CI197*$F197-CJ197))/30))+IF(CM197="",0,((30/(CL197*$F197)*(CL197*$F197-CM197))/30))&gt;($E197-1-BK197),$E197-1-BK197,IF(BR197="",0,((30/(BQ197*$F197)*(BQ197*$F197-BR197))/30))+IF(BU197="",0,((30/(BT197*$F197)*(BT197*$F197-BU197))/30))+IF(BX197="",0,((30/(BW197*$F197)*(BW197*$F197-BX197))/30))+IF(CA197="",0,((30/(BZ197*$F197)*(BZ197*$F197-CA197))/30))+IF(CD197="",0,((30/(CC197*$F197)*(CC197*$F197-CD197))/30))+IF(CG197="",0,((30/(CF197*$F197)*(CF197*$F197-CG197))/30))+IF(CJ197="",0,((30/(CI197*$F197)*(CI197*$F197-CJ197))/30))+IF(CM197="",0,((30/(CL197*$F197)*(CL197*$F197-CM197))/30))))</f>
        <v>0</v>
      </c>
      <c r="CP197" s="283">
        <f t="shared" ref="CP197:CP204" si="261">FLOOR(CO197*$I197,1)</f>
        <v>0</v>
      </c>
      <c r="CQ197" s="284">
        <f t="shared" si="137"/>
        <v>0</v>
      </c>
      <c r="CR197" s="285">
        <f t="shared" si="138"/>
        <v>0</v>
      </c>
      <c r="CS197" s="1"/>
      <c r="CT197" s="1"/>
      <c r="CU197" s="167">
        <v>160</v>
      </c>
      <c r="CV197" s="335"/>
      <c r="CW197" s="180"/>
      <c r="CX197" s="167">
        <v>160</v>
      </c>
      <c r="CY197" s="335"/>
      <c r="CZ197" s="180"/>
      <c r="DA197" s="167">
        <v>160</v>
      </c>
      <c r="DB197" s="335"/>
      <c r="DC197" s="180"/>
      <c r="DD197" s="167">
        <v>160</v>
      </c>
      <c r="DE197" s="335"/>
      <c r="DF197" s="180"/>
      <c r="DG197" s="167">
        <v>160</v>
      </c>
      <c r="DH197" s="335"/>
      <c r="DI197" s="180"/>
      <c r="DJ197" s="167">
        <v>160</v>
      </c>
      <c r="DK197" s="335"/>
      <c r="DL197" s="180"/>
      <c r="DM197" s="167">
        <v>160</v>
      </c>
      <c r="DN197" s="335"/>
      <c r="DO197" s="180"/>
      <c r="DP197" s="167">
        <v>160</v>
      </c>
      <c r="DQ197" s="335"/>
      <c r="DR197" s="180"/>
      <c r="DS197" s="282">
        <f t="shared" ref="DS197:DS204" si="262">IF($X197="Ne",0,IF(IF(CV197="",0,((30/(CU197*$F197)*(CU197*$F197-CV197))/30))+IF(CY197="",0,((30/(CX197*$F197)*(CX197*$F197-CY197))/30))+IF(DB197="",0,((30/(DA197*$F197)*(DA197*$F197-DB197))/30))+IF(DE197="",0,((30/(DD197*$F197)*(DD197*$F197-DE197))/30))+IF(DH197="",0,((30/(DG197*$F197)*(DG197*$F197-DH197))/30))+IF(DK197="",0,((30/(DJ197*$F197)*(DJ197*$F197-DK197))/30))+IF(DN197="",0,((30/(DM197*$F197)*(DM197*$F197-DN197))/30))+IF(DQ197="",0,((30/(DP197*$F197)*(DP197*$F197-DQ197))/30))&gt;($E197-1-BK197-CO197),$E197-1-BK197-CO197,IF(CV197="",0,((30/(CU197*$F197)*(CU197*$F197-CV197))/30))+IF(CY197="",0,((30/(CX197*$F197)*(CX197*$F197-CY197))/30))+IF(DB197="",0,((30/(DA197*$F197)*(DA197*$F197-DB197))/30))+IF(DE197="",0,((30/(DD197*$F197)*(DD197*$F197-DE197))/30))+IF(DH197="",0,((30/(DG197*$F197)*(DG197*$F197-DH197))/30))+IF(DK197="",0,((30/(DJ197*$F197)*(DJ197*$F197-DK197))/30))+IF(DN197="",0,((30/(DM197*$F197)*(DM197*$F197-DN197))/30))+IF(DQ197="",0,((30/(DP197*$F197)*(DP197*$F197-DQ197))/30))))</f>
        <v>0</v>
      </c>
      <c r="DT197" s="283">
        <f t="shared" ref="DT197:DT204" si="263">FLOOR(DS197*$I197,1)</f>
        <v>0</v>
      </c>
      <c r="DU197" s="284">
        <f t="shared" si="139"/>
        <v>0</v>
      </c>
      <c r="DV197" s="285">
        <f t="shared" si="140"/>
        <v>0</v>
      </c>
      <c r="DW197" s="1"/>
      <c r="DX197" s="1"/>
      <c r="DY197" s="167">
        <v>160</v>
      </c>
      <c r="DZ197" s="335"/>
      <c r="EA197" s="180"/>
      <c r="EB197" s="167">
        <v>160</v>
      </c>
      <c r="EC197" s="335"/>
      <c r="ED197" s="180"/>
      <c r="EE197" s="167">
        <v>160</v>
      </c>
      <c r="EF197" s="335"/>
      <c r="EG197" s="180"/>
      <c r="EH197" s="167">
        <v>160</v>
      </c>
      <c r="EI197" s="335"/>
      <c r="EJ197" s="180"/>
      <c r="EK197" s="167">
        <v>160</v>
      </c>
      <c r="EL197" s="335"/>
      <c r="EM197" s="180"/>
      <c r="EN197" s="167">
        <v>160</v>
      </c>
      <c r="EO197" s="335"/>
      <c r="EP197" s="180"/>
      <c r="EQ197" s="167">
        <v>160</v>
      </c>
      <c r="ER197" s="335"/>
      <c r="ES197" s="180"/>
      <c r="ET197" s="167">
        <v>160</v>
      </c>
      <c r="EU197" s="335"/>
      <c r="EV197" s="180"/>
      <c r="EW197" s="282">
        <f t="shared" ref="EW197:EW204" si="264">IF($X197="Ne",0,IF(IF(DZ197="",0,((30/(DY197*$F197)*(DY197*$F197-DZ197))/30))+IF(EC197="",0,((30/(EB197*$F197)*(EB197*$F197-EC197))/30))+IF(EF197="",0,((30/(EE197*$F197)*(EE197*$F197-EF197))/30))+IF(EI197="",0,((30/(EH197*$F197)*(EH197*$F197-EI197))/30))+IF(EL197="",0,((30/(EK197*$F197)*(EK197*$F197-EL197))/30))+IF(EO197="",0,((30/(EN197*$F197)*(EN197*$F197-EO197))/30))+IF(ER197="",0,((30/(EQ197*$F197)*(EQ197*$F197-ER197))/30))+IF(EU197="",0,((30/(ET197*$F197)*(ET197*$F197-EU197))/30))&gt;($E197-1-BK197-CO197-DS197),$E197-1-BK197-CO197-DS197,IF(DZ197="",0,((30/(DY197*$F197)*(DY197*$F197-DZ197))/30))+IF(EC197="",0,((30/(EB197*$F197)*(EB197*$F197-EC197))/30))+IF(EF197="",0,((30/(EE197*$F197)*(EE197*$F197-EF197))/30))+IF(EI197="",0,((30/(EH197*$F197)*(EH197*$F197-EI197))/30))+IF(EL197="",0,((30/(EK197*$F197)*(EK197*$F197-EL197))/30))+IF(EO197="",0,((30/(EN197*$F197)*(EN197*$F197-EO197))/30))+IF(ER197="",0,((30/(EQ197*$F197)*(EQ197*$F197-ER197))/30))+IF(EU197="",0,((30/(ET197*$F197)*(ET197*$F197-EU197))/30))))</f>
        <v>0</v>
      </c>
      <c r="EX197" s="283">
        <f t="shared" ref="EX197:EX204" si="265">FLOOR(EW197*$I197,1)</f>
        <v>0</v>
      </c>
      <c r="EY197" s="284">
        <f t="shared" si="141"/>
        <v>0</v>
      </c>
      <c r="EZ197" s="285">
        <f t="shared" si="142"/>
        <v>0</v>
      </c>
      <c r="FA197" s="1"/>
      <c r="FB197" s="1"/>
      <c r="FC197" s="167">
        <v>160</v>
      </c>
      <c r="FD197" s="335"/>
      <c r="FE197" s="180"/>
      <c r="FF197" s="167">
        <v>160</v>
      </c>
      <c r="FG197" s="335"/>
      <c r="FH197" s="180"/>
      <c r="FI197" s="167">
        <v>160</v>
      </c>
      <c r="FJ197" s="335"/>
      <c r="FK197" s="180"/>
      <c r="FL197" s="167">
        <v>160</v>
      </c>
      <c r="FM197" s="335"/>
      <c r="FN197" s="180"/>
      <c r="FO197" s="167">
        <v>160</v>
      </c>
      <c r="FP197" s="335"/>
      <c r="FQ197" s="180"/>
      <c r="FR197" s="167">
        <v>160</v>
      </c>
      <c r="FS197" s="335"/>
      <c r="FT197" s="180"/>
      <c r="FU197" s="167">
        <v>160</v>
      </c>
      <c r="FV197" s="335"/>
      <c r="FW197" s="180"/>
      <c r="FX197" s="167">
        <v>160</v>
      </c>
      <c r="FY197" s="335"/>
      <c r="FZ197" s="180"/>
      <c r="GA197" s="282">
        <f t="shared" ref="GA197:GA204" si="266">IF($X197="Ne",0,IF(IF(FD197="",0,((30/(FC197*$F197)*(FC197*$F197-FD197))/30))+IF(FG197="",0,((30/(FF197*$F197)*(FF197*$F197-FG197))/30))+IF(FJ197="",0,((30/(FI197*$F197)*(FI197*$F197-FJ197))/30))+IF(FM197="",0,((30/(FL197*$F197)*(FL197*$F197-FM197))/30))+IF(FP197="",0,((30/(FO197*$F197)*(FO197*$F197-FP197))/30))+IF(FS197="",0,((30/(FR197*$F197)*(FR197*$F197-FS197))/30))+IF(FV197="",0,((30/(FU197*$F197)*(FU197*$F197-FV197))/30))+IF(FY197="",0,((30/(FX197*$F197)*(FX197*$F197-FY197))/30))&gt;($E197-1-BK197-CO197-DS197-EW197),$E197-1-BK197-CO197-DS197-EW197,IF(FD197="",0,((30/(FC197*$F197)*(FC197*$F197-FD197))/30))+IF(FG197="",0,((30/(FF197*$F197)*(FF197*$F197-FG197))/30))+IF(FJ197="",0,((30/(FI197*$F197)*(FI197*$F197-FJ197))/30))+IF(FM197="",0,((30/(FL197*$F197)*(FL197*$F197-FM197))/30))+IF(FP197="",0,((30/(FO197*$F197)*(FO197*$F197-FP197))/30))+IF(FS197="",0,((30/(FR197*$F197)*(FR197*$F197-FS197))/30))+IF(FV197="",0,((30/(FU197*$F197)*(FU197*$F197-FV197))/30))+IF(FY197="",0,((30/(FX197*$F197)*(FX197*$F197-FY197))/30))))</f>
        <v>0</v>
      </c>
      <c r="GB197" s="283">
        <f t="shared" ref="GB197:GB204" si="267">FLOOR(GA197*$I197,1)</f>
        <v>0</v>
      </c>
      <c r="GC197" s="284">
        <f t="shared" si="143"/>
        <v>0</v>
      </c>
      <c r="GD197" s="285">
        <f t="shared" si="144"/>
        <v>0</v>
      </c>
      <c r="GE197" s="1"/>
      <c r="GF197" s="1"/>
      <c r="GG197" s="167">
        <v>160</v>
      </c>
      <c r="GH197" s="335"/>
      <c r="GI197" s="180"/>
      <c r="GJ197" s="167">
        <v>160</v>
      </c>
      <c r="GK197" s="335"/>
      <c r="GL197" s="180"/>
      <c r="GM197" s="167">
        <v>160</v>
      </c>
      <c r="GN197" s="335"/>
      <c r="GO197" s="180"/>
      <c r="GP197" s="167">
        <v>160</v>
      </c>
      <c r="GQ197" s="335"/>
      <c r="GR197" s="180"/>
      <c r="GS197" s="167">
        <v>160</v>
      </c>
      <c r="GT197" s="335"/>
      <c r="GU197" s="180"/>
      <c r="GV197" s="167">
        <v>160</v>
      </c>
      <c r="GW197" s="335"/>
      <c r="GX197" s="180"/>
      <c r="GY197" s="167">
        <v>160</v>
      </c>
      <c r="GZ197" s="335"/>
      <c r="HA197" s="180"/>
      <c r="HB197" s="167">
        <v>160</v>
      </c>
      <c r="HC197" s="335"/>
      <c r="HD197" s="180"/>
      <c r="HE197" s="282">
        <f t="shared" ref="HE197:HE204" si="268">IF($X197="Ne",0,IF(IF(GH197="",0,((30/(GG197*$F197)*(GG197*$F197-GH197))/30))+IF(GK197="",0,((30/(GJ197*$F197)*(GJ197*$F197-GK197))/30))+IF(GN197="",0,((30/(GM197*$F197)*(GM197*$F197-GN197))/30))+IF(GQ197="",0,((30/(GP197*$F197)*(GP197*$F197-GQ197))/30))+IF(GT197="",0,((30/(GS197*$F197)*(GS197*$F197-GT197))/30))+IF(GW197="",0,((30/(GV197*$F197)*(GV197*$F197-GW197))/30))+IF(GZ197="",0,((30/(GY197*$F197)*(GY197*$F197-GZ197))/30))+IF(HC197="",0,((30/(HB197*$F197)*(HB197*$F197-HC197))/30))&gt;($E197-1-BK197-CO197-DS197-EW197-GA197),$E197-1-BK197-CO197-DS197-EW197-GA197,IF(GH197="",0,((30/(GG197*$F197)*(GG197*$F197-GH197))/30))+IF(GK197="",0,((30/(GJ197*$F197)*(GJ197*$F197-GK197))/30))+IF(GN197="",0,((30/(GM197*$F197)*(GM197*$F197-GN197))/30))+IF(GQ197="",0,((30/(GP197*$F197)*(GP197*$F197-GQ197))/30))+IF(GT197="",0,((30/(GS197*$F197)*(GS197*$F197-GT197))/30))+IF(GW197="",0,((30/(GV197*$F197)*(GV197*$F197-GW197))/30))+IF(GZ197="",0,((30/(GY197*$F197)*(GY197*$F197-GZ197))/30))+IF(HC197="",0,((30/(HB197*$F197)*(HB197*$F197-HC197))/30))))</f>
        <v>0</v>
      </c>
      <c r="HF197" s="283">
        <f t="shared" ref="HF197:HF204" si="269">FLOOR(HE197*$I197,1)</f>
        <v>0</v>
      </c>
      <c r="HG197" s="284">
        <f t="shared" si="145"/>
        <v>0</v>
      </c>
      <c r="HH197" s="285">
        <f t="shared" si="146"/>
        <v>0</v>
      </c>
      <c r="HI197" s="1"/>
      <c r="HJ197" s="1"/>
      <c r="HK197" s="167">
        <v>160</v>
      </c>
      <c r="HL197" s="335"/>
      <c r="HM197" s="180"/>
      <c r="HN197" s="167">
        <v>160</v>
      </c>
      <c r="HO197" s="335"/>
      <c r="HP197" s="180"/>
      <c r="HQ197" s="167">
        <v>160</v>
      </c>
      <c r="HR197" s="335"/>
      <c r="HS197" s="180"/>
      <c r="HT197" s="167">
        <v>160</v>
      </c>
      <c r="HU197" s="335"/>
      <c r="HV197" s="180"/>
      <c r="HW197" s="167">
        <v>160</v>
      </c>
      <c r="HX197" s="335"/>
      <c r="HY197" s="180"/>
      <c r="HZ197" s="167">
        <v>160</v>
      </c>
      <c r="IA197" s="335"/>
      <c r="IB197" s="180"/>
      <c r="IC197" s="167">
        <v>160</v>
      </c>
      <c r="ID197" s="335"/>
      <c r="IE197" s="180"/>
      <c r="IF197" s="167">
        <v>160</v>
      </c>
      <c r="IG197" s="335"/>
      <c r="IH197" s="180"/>
      <c r="II197" s="282">
        <f t="shared" ref="II197:II204" si="270">IF($X197="Ne",0,IF(IF(HL197="",0,((30/(HK197*$F197)*(HK197*$F197-HL197))/30))+IF(HO197="",0,((30/(HN197*$F197)*(HN197*$F197-HO197))/30))+IF(HR197="",0,((30/(HQ197*$F197)*(HQ197*$F197-HR197))/30))+IF(HU197="",0,((30/(HT197*$F197)*(HT197*$F197-HU197))/30))+IF(HX197="",0,((30/(HW197*$F197)*(HW197*$F197-HX197))/30))+IF(IA197="",0,((30/(HZ197*$F197)*(HZ197*$F197-IA197))/30))+IF(ID197="",0,((30/(IC197*$F197)*(IC197*$F197-ID197))/30))+IF(IG197="",0,((30/(IF197*$F197)*(IF197*$F197-IG197))/30))&gt;($E197-1-BK197-CO197-DS197-EW197-GA197-HE197),$E197-1-BK197-CO197-DS197-EW197-GA197-HE197,IF(HL197="",0,((30/(HK197*$F197)*(HK197*$F197-HL197))/30))+IF(HO197="",0,((30/(HN197*$F197)*(HN197*$F197-HO197))/30))+IF(HR197="",0,((30/(HQ197*$F197)*(HQ197*$F197-HR197))/30))+IF(HU197="",0,((30/(HT197*$F197)*(HT197*$F197-HU197))/30))+IF(HX197="",0,((30/(HW197*$F197)*(HW197*$F197-HX197))/30))+IF(IA197="",0,((30/(HZ197*$F197)*(HZ197*$F197-IA197))/30))+IF(ID197="",0,((30/(IC197*$F197)*(IC197*$F197-ID197))/30))+IF(IG197="",0,((30/(IF197*$F197)*(IF197*$F197-IG197))/30))))</f>
        <v>0</v>
      </c>
      <c r="IJ197" s="283">
        <f t="shared" ref="IJ197:IJ204" si="271">FLOOR(II197*$I197,1)</f>
        <v>0</v>
      </c>
      <c r="IK197" s="284">
        <f t="shared" si="147"/>
        <v>0</v>
      </c>
      <c r="IL197" s="285">
        <f t="shared" si="148"/>
        <v>0</v>
      </c>
      <c r="IM197" s="1"/>
      <c r="IN197" s="1"/>
      <c r="IO197" s="167">
        <v>160</v>
      </c>
      <c r="IP197" s="335"/>
      <c r="IQ197" s="180"/>
      <c r="IR197" s="167">
        <v>160</v>
      </c>
      <c r="IS197" s="335"/>
      <c r="IT197" s="180"/>
      <c r="IU197" s="167">
        <v>160</v>
      </c>
      <c r="IV197" s="335"/>
      <c r="IW197" s="180"/>
      <c r="IX197" s="167">
        <v>160</v>
      </c>
      <c r="IY197" s="335"/>
      <c r="IZ197" s="180"/>
      <c r="JA197" s="167">
        <v>160</v>
      </c>
      <c r="JB197" s="335"/>
      <c r="JC197" s="180"/>
      <c r="JD197" s="167">
        <v>160</v>
      </c>
      <c r="JE197" s="335"/>
      <c r="JF197" s="180"/>
      <c r="JG197" s="167">
        <v>160</v>
      </c>
      <c r="JH197" s="335"/>
      <c r="JI197" s="180"/>
      <c r="JJ197" s="167">
        <v>160</v>
      </c>
      <c r="JK197" s="335"/>
      <c r="JL197" s="180"/>
      <c r="JM197" s="282">
        <f t="shared" ref="JM197:JM204" si="272">IF($X197="Ne",0,IF(IF(IP197="",0,((30/(IO197*$F197)*(IO197*$F197-IP197))/30))+IF(IS197="",0,((30/(IR197*$F197)*(IR197*$F197-IS197))/30))+IF(IV197="",0,((30/(IU197*$F197)*(IU197*$F197-IV197))/30))+IF(IY197="",0,((30/(IX197*$F197)*(IX197*$F197-IY197))/30))+IF(JB197="",0,((30/(JA197*$F197)*(JA197*$F197-JB197))/30))+IF(JE197="",0,((30/(JD197*$F197)*(JD197*$F197-JE197))/30))+IF(JH197="",0,((30/(JG197*$F197)*(JG197*$F197-JH197))/30))+IF(JK197="",0,((30/(JJ197*$F197)*(JJ197*$F197-JK197))/30))&gt;($E197-1-BK197-CO197-DS197-EW197-GA197-HE197-II197),$E197-1-BK197-CO197-DS197-EW197-GA197-HE197-II197,IF(IP197="",0,((30/(IO197*$F197)*(IO197*$F197-IP197))/30))+IF(IS197="",0,((30/(IR197*$F197)*(IR197*$F197-IS197))/30))+IF(IV197="",0,((30/(IU197*$F197)*(IU197*$F197-IV197))/30))+IF(IY197="",0,((30/(IX197*$F197)*(IX197*$F197-IY197))/30))+IF(JB197="",0,((30/(JA197*$F197)*(JA197*$F197-JB197))/30))+IF(JE197="",0,((30/(JD197*$F197)*(JD197*$F197-JE197))/30))+IF(JH197="",0,((30/(JG197*$F197)*(JG197*$F197-JH197))/30))+IF(JK197="",0,((30/(JJ197*$F197)*(JJ197*$F197-JK197))/30))))</f>
        <v>0</v>
      </c>
      <c r="JN197" s="283">
        <f t="shared" ref="JN197:JN204" si="273">FLOOR(JM197*$I197,1)</f>
        <v>0</v>
      </c>
      <c r="JO197" s="284">
        <f t="shared" si="149"/>
        <v>0</v>
      </c>
      <c r="JP197" s="285">
        <f t="shared" si="150"/>
        <v>0</v>
      </c>
      <c r="JQ197" s="1"/>
      <c r="JR197" s="1"/>
      <c r="JS197" s="167">
        <v>160</v>
      </c>
      <c r="JT197" s="335"/>
      <c r="JU197" s="180"/>
      <c r="JV197" s="167">
        <v>160</v>
      </c>
      <c r="JW197" s="335"/>
      <c r="JX197" s="180"/>
      <c r="JY197" s="167">
        <v>160</v>
      </c>
      <c r="JZ197" s="335"/>
      <c r="KA197" s="180"/>
      <c r="KB197" s="167">
        <v>160</v>
      </c>
      <c r="KC197" s="335"/>
      <c r="KD197" s="180"/>
      <c r="KE197" s="167">
        <v>160</v>
      </c>
      <c r="KF197" s="335"/>
      <c r="KG197" s="180"/>
      <c r="KH197" s="167">
        <v>160</v>
      </c>
      <c r="KI197" s="335"/>
      <c r="KJ197" s="180"/>
      <c r="KK197" s="167">
        <v>160</v>
      </c>
      <c r="KL197" s="335"/>
      <c r="KM197" s="180"/>
      <c r="KN197" s="167">
        <v>160</v>
      </c>
      <c r="KO197" s="335"/>
      <c r="KP197" s="180"/>
      <c r="KQ197" s="282">
        <f t="shared" ref="KQ197:KQ204" si="274">IF($X197="Ne",0,IF(IF(JT197="",0,((30/(JS197*$F197)*(JS197*$F197-JT197))/30))+IF(JW197="",0,((30/(JV197*$F197)*(JV197*$F197-JW197))/30))+IF(JZ197="",0,((30/(JY197*$F197)*(JY197*$F197-JZ197))/30))+IF(KC197="",0,((30/(KB197*$F197)*(KB197*$F197-KC197))/30))+IF(KF197="",0,((30/(KE197*$F197)*(KE197*$F197-KF197))/30))+IF(KI197="",0,((30/(KH197*$F197)*(KH197*$F197-KI197))/30))+IF(KL197="",0,((30/(KK197*$F197)*(KK197*$F197-KL197))/30))+IF(KO197="",0,((30/(KN197*$F197)*(KN197*$F197-KO197))/30))&gt;($E197-1-BK197-CO197-DS197-EW197-GA197-HE197-II197-JM197),$E197-1-BK197-CO197-DS197-EW197-GA197-HE197-II197-JM197,IF(JT197="",0,((30/(JS197*$F197)*(JS197*$F197-JT197))/30))+IF(JW197="",0,((30/(JV197*$F197)*(JV197*$F197-JW197))/30))+IF(JZ197="",0,((30/(JY197*$F197)*(JY197*$F197-JZ197))/30))+IF(KC197="",0,((30/(KB197*$F197)*(KB197*$F197-KC197))/30))+IF(KF197="",0,((30/(KE197*$F197)*(KE197*$F197-KF197))/30))+IF(KI197="",0,((30/(KH197*$F197)*(KH197*$F197-KI197))/30))+IF(KL197="",0,((30/(KK197*$F197)*(KK197*$F197-KL197))/30))+IF(KO197="",0,((30/(KN197*$F197)*(KN197*$F197-KO197))/30))))</f>
        <v>0</v>
      </c>
      <c r="KR197" s="283">
        <f t="shared" ref="KR197:KR204" si="275">FLOOR(KQ197*$I197,1)</f>
        <v>0</v>
      </c>
      <c r="KS197" s="284">
        <f t="shared" si="151"/>
        <v>0</v>
      </c>
      <c r="KT197" s="285">
        <f t="shared" si="152"/>
        <v>0</v>
      </c>
      <c r="KU197" s="1"/>
      <c r="KV197" s="1"/>
      <c r="KW197" s="287" t="s">
        <v>300</v>
      </c>
      <c r="KX197" s="365">
        <v>160</v>
      </c>
      <c r="KY197" s="335"/>
      <c r="KZ197" s="180"/>
      <c r="LA197" s="282">
        <f t="shared" ref="LA197:LA204" si="276">IF($KW197="Ne",0,IF(KY197="",0,((30/(KX197*F197)*(KX197*F197-KY197))/30)))</f>
        <v>0</v>
      </c>
      <c r="LB197" s="285">
        <f t="shared" ref="LB197:LB204" si="277">FLOOR(LA197*I197,1)</f>
        <v>0</v>
      </c>
      <c r="LC197" s="284">
        <f t="shared" ref="LC197:LC204" si="278">IF(OR($L197=0,$L197=""),0,IF(KW197="Ano",IF(KZ197="Ano",LA197,0),0))</f>
        <v>0</v>
      </c>
      <c r="LD197" s="285">
        <f t="shared" ref="LD197:LD204" si="279">FLOOR(LC197*M197,1)</f>
        <v>0</v>
      </c>
      <c r="LE197" s="297"/>
      <c r="LF197" s="1"/>
      <c r="LG197" s="1"/>
      <c r="LH197" s="278">
        <f t="shared" ref="LH197:LH204" si="280">BK197+CO197+DS197+EW197+GA197+HE197+II197+JM197+KQ197+LA197</f>
        <v>0</v>
      </c>
      <c r="LI197" s="279">
        <f t="shared" ref="LI197:LI204" si="281">BL197+CP197+DT197+EX197+GB197+HF197+IJ197+JN197+KR197+LB197</f>
        <v>0</v>
      </c>
      <c r="LJ197" s="284">
        <f t="shared" ref="LJ197:LJ204" si="282">E197-LH197</f>
        <v>0</v>
      </c>
      <c r="LK197" s="285">
        <f t="shared" ref="LK197:LK204" si="283">J197-LI197</f>
        <v>0</v>
      </c>
      <c r="LL197" s="280">
        <f t="shared" ref="LL197:LL204" si="284">BM197+CQ197+DU197+EY197+GC197+HG197+IK197+JO197+KS197+LC197</f>
        <v>0</v>
      </c>
      <c r="LM197" s="281">
        <f t="shared" ref="LM197:LM204" si="285">BN197+CR197+DV197+EZ197+GD197+HH197+IL197+JP197+KT197+LD197</f>
        <v>0</v>
      </c>
      <c r="LN197" s="284">
        <f t="shared" ref="LN197:LN204" si="286">L197-LL197</f>
        <v>0</v>
      </c>
      <c r="LO197" s="283">
        <f t="shared" ref="LO197:LO204" si="287">N197-LM197</f>
        <v>0</v>
      </c>
      <c r="LP197" s="420">
        <f t="shared" ref="LP197:LP204" si="288">IF(Q197=1,IF(E197=LH197,1,0),0)</f>
        <v>0</v>
      </c>
      <c r="LQ197" s="382">
        <f t="shared" ref="LQ197:LQ204" si="289">IF(Q197=1,Q197-LP197,0)</f>
        <v>0</v>
      </c>
      <c r="LR197" s="423" t="s">
        <v>343</v>
      </c>
      <c r="LS197" s="387" t="s">
        <v>343</v>
      </c>
      <c r="LT197" s="420">
        <f t="shared" ref="LT197:LT204" si="290">IF(S197=1,IF(X197="Ano",1,0),0)</f>
        <v>0</v>
      </c>
      <c r="LU197" s="382">
        <f t="shared" ref="LU197:LU204" si="291">IF(S197=1,S197-LT197,0)</f>
        <v>0</v>
      </c>
      <c r="LX197" s="1"/>
    </row>
    <row r="198" spans="2:342" s="26" customFormat="1" ht="15" hidden="1" customHeight="1" x14ac:dyDescent="0.25">
      <c r="B198" s="121"/>
      <c r="C198" s="1062"/>
      <c r="D198" s="1063"/>
      <c r="E198" s="610"/>
      <c r="F198" s="611"/>
      <c r="G198" s="612"/>
      <c r="H198" s="122"/>
      <c r="I198" s="115">
        <f>INT(ROUND(F198,2)*(IF(RIGHT(G198,1)="*",data!$J$3*H198+(IF(H198&gt;0, data!$K$3,0)),(IF(G198&gt;0,data!$J$3*RIGHT(G198,5)+data!$K$3,0)))))</f>
        <v>0</v>
      </c>
      <c r="J198" s="115">
        <f t="shared" si="257"/>
        <v>0</v>
      </c>
      <c r="K198" s="554"/>
      <c r="L198" s="553"/>
      <c r="M198" s="115">
        <f>INT(ROUND(F198,2)*(IF(J198&gt;0,(IF(K198="ano",data!$J$6,0)),0)))</f>
        <v>0</v>
      </c>
      <c r="N198" s="117">
        <f t="shared" si="254"/>
        <v>0</v>
      </c>
      <c r="O198" s="126">
        <f t="shared" si="255"/>
        <v>0</v>
      </c>
      <c r="Q198" s="119" t="str">
        <f t="shared" si="219"/>
        <v/>
      </c>
      <c r="R198" s="120" t="s">
        <v>343</v>
      </c>
      <c r="S198" s="391" t="str">
        <f t="shared" si="220"/>
        <v/>
      </c>
      <c r="T198" s="26">
        <f t="shared" si="256"/>
        <v>0</v>
      </c>
      <c r="U198" s="26">
        <f t="shared" si="258"/>
        <v>0</v>
      </c>
      <c r="V198" s="26">
        <f>IF(OR(G198=data!$I$18,G198=data!$I$19,G198=data!$I$20,G198=data!$I$21,G198=data!$I$22,G198=data!$I$23,G198=data!$I$24,G198=data!$I$25,G198=data!$I$26,G198=data!$I$27,G198=data!$I$28,G198=data!$I$29,G198=data!$I$30,G198=data!$I$31,G198=data!$I$32,G198=data!$I$33,G198=data!$I$34,G198=data!$I$35,G198=data!$I$36,G198=data!$I$37,G198=data!$I$38,G198=data!$I$39,G198=data!$I$40,G198=data!$I$41,G198=data!$I$42,G198=data!$I$43,G198=data!$I$44),1,0)</f>
        <v>0</v>
      </c>
      <c r="X198" s="176" t="s">
        <v>300</v>
      </c>
      <c r="Y198" s="10"/>
      <c r="Z198" s="10"/>
      <c r="AA198" s="578">
        <v>160</v>
      </c>
      <c r="AB198" s="579"/>
      <c r="AC198" s="580"/>
      <c r="AD198" s="578">
        <v>160</v>
      </c>
      <c r="AE198" s="579"/>
      <c r="AF198" s="580"/>
      <c r="AG198" s="578">
        <v>160</v>
      </c>
      <c r="AH198" s="579"/>
      <c r="AI198" s="580"/>
      <c r="AJ198" s="578">
        <v>160</v>
      </c>
      <c r="AK198" s="579"/>
      <c r="AL198" s="580"/>
      <c r="AM198" s="578">
        <v>160</v>
      </c>
      <c r="AN198" s="579"/>
      <c r="AO198" s="580"/>
      <c r="AP198" s="578">
        <v>160</v>
      </c>
      <c r="AQ198" s="579"/>
      <c r="AR198" s="580"/>
      <c r="AS198" s="578">
        <v>160</v>
      </c>
      <c r="AT198" s="579"/>
      <c r="AU198" s="580"/>
      <c r="AV198" s="578">
        <v>160</v>
      </c>
      <c r="AW198" s="579"/>
      <c r="AX198" s="580"/>
      <c r="AY198" s="578">
        <v>160</v>
      </c>
      <c r="AZ198" s="579"/>
      <c r="BA198" s="580"/>
      <c r="BB198" s="578">
        <v>160</v>
      </c>
      <c r="BC198" s="579"/>
      <c r="BD198" s="580"/>
      <c r="BE198" s="578">
        <v>160</v>
      </c>
      <c r="BF198" s="579"/>
      <c r="BG198" s="580"/>
      <c r="BH198" s="578">
        <v>160</v>
      </c>
      <c r="BI198" s="579"/>
      <c r="BJ198" s="580"/>
      <c r="BK198" s="374">
        <f t="shared" si="134"/>
        <v>0</v>
      </c>
      <c r="BL198" s="285">
        <f t="shared" si="259"/>
        <v>0</v>
      </c>
      <c r="BM198" s="284">
        <f t="shared" si="135"/>
        <v>0</v>
      </c>
      <c r="BN198" s="285">
        <f t="shared" si="136"/>
        <v>0</v>
      </c>
      <c r="BO198" s="1"/>
      <c r="BP198" s="1"/>
      <c r="BQ198" s="177">
        <v>160</v>
      </c>
      <c r="BR198" s="591"/>
      <c r="BS198" s="178"/>
      <c r="BT198" s="177">
        <v>160</v>
      </c>
      <c r="BU198" s="591"/>
      <c r="BV198" s="178"/>
      <c r="BW198" s="177">
        <v>160</v>
      </c>
      <c r="BX198" s="591"/>
      <c r="BY198" s="178"/>
      <c r="BZ198" s="177">
        <v>160</v>
      </c>
      <c r="CA198" s="591"/>
      <c r="CB198" s="178"/>
      <c r="CC198" s="177">
        <v>160</v>
      </c>
      <c r="CD198" s="591"/>
      <c r="CE198" s="178"/>
      <c r="CF198" s="177">
        <v>160</v>
      </c>
      <c r="CG198" s="591"/>
      <c r="CH198" s="178"/>
      <c r="CI198" s="177">
        <v>160</v>
      </c>
      <c r="CJ198" s="591"/>
      <c r="CK198" s="178"/>
      <c r="CL198" s="177">
        <v>160</v>
      </c>
      <c r="CM198" s="591"/>
      <c r="CN198" s="178"/>
      <c r="CO198" s="282">
        <f t="shared" si="260"/>
        <v>0</v>
      </c>
      <c r="CP198" s="283">
        <f t="shared" si="261"/>
        <v>0</v>
      </c>
      <c r="CQ198" s="284">
        <f t="shared" si="137"/>
        <v>0</v>
      </c>
      <c r="CR198" s="285">
        <f t="shared" si="138"/>
        <v>0</v>
      </c>
      <c r="CS198" s="1"/>
      <c r="CT198" s="1"/>
      <c r="CU198" s="177">
        <v>160</v>
      </c>
      <c r="CV198" s="591"/>
      <c r="CW198" s="178"/>
      <c r="CX198" s="177">
        <v>160</v>
      </c>
      <c r="CY198" s="591"/>
      <c r="CZ198" s="178"/>
      <c r="DA198" s="177">
        <v>160</v>
      </c>
      <c r="DB198" s="591"/>
      <c r="DC198" s="178"/>
      <c r="DD198" s="177">
        <v>160</v>
      </c>
      <c r="DE198" s="591"/>
      <c r="DF198" s="178"/>
      <c r="DG198" s="177">
        <v>160</v>
      </c>
      <c r="DH198" s="591"/>
      <c r="DI198" s="178"/>
      <c r="DJ198" s="177">
        <v>160</v>
      </c>
      <c r="DK198" s="591"/>
      <c r="DL198" s="178"/>
      <c r="DM198" s="177">
        <v>160</v>
      </c>
      <c r="DN198" s="591"/>
      <c r="DO198" s="178"/>
      <c r="DP198" s="177">
        <v>160</v>
      </c>
      <c r="DQ198" s="591"/>
      <c r="DR198" s="178"/>
      <c r="DS198" s="282">
        <f t="shared" si="262"/>
        <v>0</v>
      </c>
      <c r="DT198" s="283">
        <f t="shared" si="263"/>
        <v>0</v>
      </c>
      <c r="DU198" s="284">
        <f t="shared" si="139"/>
        <v>0</v>
      </c>
      <c r="DV198" s="285">
        <f t="shared" si="140"/>
        <v>0</v>
      </c>
      <c r="DW198" s="1"/>
      <c r="DX198" s="1"/>
      <c r="DY198" s="177">
        <v>160</v>
      </c>
      <c r="DZ198" s="591"/>
      <c r="EA198" s="178"/>
      <c r="EB198" s="177">
        <v>160</v>
      </c>
      <c r="EC198" s="591"/>
      <c r="ED198" s="178"/>
      <c r="EE198" s="177">
        <v>160</v>
      </c>
      <c r="EF198" s="591"/>
      <c r="EG198" s="178"/>
      <c r="EH198" s="177">
        <v>160</v>
      </c>
      <c r="EI198" s="591"/>
      <c r="EJ198" s="178"/>
      <c r="EK198" s="177">
        <v>160</v>
      </c>
      <c r="EL198" s="591"/>
      <c r="EM198" s="178"/>
      <c r="EN198" s="177">
        <v>160</v>
      </c>
      <c r="EO198" s="591"/>
      <c r="EP198" s="178"/>
      <c r="EQ198" s="177">
        <v>160</v>
      </c>
      <c r="ER198" s="591"/>
      <c r="ES198" s="178"/>
      <c r="ET198" s="177">
        <v>160</v>
      </c>
      <c r="EU198" s="591"/>
      <c r="EV198" s="178"/>
      <c r="EW198" s="282">
        <f t="shared" si="264"/>
        <v>0</v>
      </c>
      <c r="EX198" s="283">
        <f t="shared" si="265"/>
        <v>0</v>
      </c>
      <c r="EY198" s="284">
        <f t="shared" si="141"/>
        <v>0</v>
      </c>
      <c r="EZ198" s="285">
        <f t="shared" si="142"/>
        <v>0</v>
      </c>
      <c r="FA198" s="1"/>
      <c r="FB198" s="1"/>
      <c r="FC198" s="177">
        <v>160</v>
      </c>
      <c r="FD198" s="591"/>
      <c r="FE198" s="178"/>
      <c r="FF198" s="177">
        <v>160</v>
      </c>
      <c r="FG198" s="591"/>
      <c r="FH198" s="178"/>
      <c r="FI198" s="177">
        <v>160</v>
      </c>
      <c r="FJ198" s="591"/>
      <c r="FK198" s="178"/>
      <c r="FL198" s="177">
        <v>160</v>
      </c>
      <c r="FM198" s="591"/>
      <c r="FN198" s="178"/>
      <c r="FO198" s="177">
        <v>160</v>
      </c>
      <c r="FP198" s="591"/>
      <c r="FQ198" s="178"/>
      <c r="FR198" s="177">
        <v>160</v>
      </c>
      <c r="FS198" s="591"/>
      <c r="FT198" s="178"/>
      <c r="FU198" s="177">
        <v>160</v>
      </c>
      <c r="FV198" s="591"/>
      <c r="FW198" s="178"/>
      <c r="FX198" s="177">
        <v>160</v>
      </c>
      <c r="FY198" s="591"/>
      <c r="FZ198" s="178"/>
      <c r="GA198" s="282">
        <f t="shared" si="266"/>
        <v>0</v>
      </c>
      <c r="GB198" s="283">
        <f t="shared" si="267"/>
        <v>0</v>
      </c>
      <c r="GC198" s="284">
        <f t="shared" si="143"/>
        <v>0</v>
      </c>
      <c r="GD198" s="285">
        <f t="shared" si="144"/>
        <v>0</v>
      </c>
      <c r="GE198" s="1"/>
      <c r="GF198" s="1"/>
      <c r="GG198" s="177">
        <v>160</v>
      </c>
      <c r="GH198" s="591"/>
      <c r="GI198" s="178"/>
      <c r="GJ198" s="177">
        <v>160</v>
      </c>
      <c r="GK198" s="591"/>
      <c r="GL198" s="178"/>
      <c r="GM198" s="177">
        <v>160</v>
      </c>
      <c r="GN198" s="591"/>
      <c r="GO198" s="178"/>
      <c r="GP198" s="177">
        <v>160</v>
      </c>
      <c r="GQ198" s="591"/>
      <c r="GR198" s="178"/>
      <c r="GS198" s="177">
        <v>160</v>
      </c>
      <c r="GT198" s="591"/>
      <c r="GU198" s="178"/>
      <c r="GV198" s="177">
        <v>160</v>
      </c>
      <c r="GW198" s="591"/>
      <c r="GX198" s="178"/>
      <c r="GY198" s="177">
        <v>160</v>
      </c>
      <c r="GZ198" s="591"/>
      <c r="HA198" s="178"/>
      <c r="HB198" s="177">
        <v>160</v>
      </c>
      <c r="HC198" s="591"/>
      <c r="HD198" s="178"/>
      <c r="HE198" s="282">
        <f t="shared" si="268"/>
        <v>0</v>
      </c>
      <c r="HF198" s="283">
        <f t="shared" si="269"/>
        <v>0</v>
      </c>
      <c r="HG198" s="284">
        <f t="shared" si="145"/>
        <v>0</v>
      </c>
      <c r="HH198" s="285">
        <f t="shared" si="146"/>
        <v>0</v>
      </c>
      <c r="HI198" s="1"/>
      <c r="HJ198" s="1"/>
      <c r="HK198" s="177">
        <v>160</v>
      </c>
      <c r="HL198" s="591"/>
      <c r="HM198" s="178"/>
      <c r="HN198" s="177">
        <v>160</v>
      </c>
      <c r="HO198" s="591"/>
      <c r="HP198" s="178"/>
      <c r="HQ198" s="177">
        <v>160</v>
      </c>
      <c r="HR198" s="591"/>
      <c r="HS198" s="178"/>
      <c r="HT198" s="177">
        <v>160</v>
      </c>
      <c r="HU198" s="591"/>
      <c r="HV198" s="178"/>
      <c r="HW198" s="177">
        <v>160</v>
      </c>
      <c r="HX198" s="591"/>
      <c r="HY198" s="178"/>
      <c r="HZ198" s="177">
        <v>160</v>
      </c>
      <c r="IA198" s="591"/>
      <c r="IB198" s="178"/>
      <c r="IC198" s="177">
        <v>160</v>
      </c>
      <c r="ID198" s="591"/>
      <c r="IE198" s="178"/>
      <c r="IF198" s="177">
        <v>160</v>
      </c>
      <c r="IG198" s="591"/>
      <c r="IH198" s="178"/>
      <c r="II198" s="282">
        <f t="shared" si="270"/>
        <v>0</v>
      </c>
      <c r="IJ198" s="283">
        <f t="shared" si="271"/>
        <v>0</v>
      </c>
      <c r="IK198" s="284">
        <f t="shared" si="147"/>
        <v>0</v>
      </c>
      <c r="IL198" s="285">
        <f t="shared" si="148"/>
        <v>0</v>
      </c>
      <c r="IM198" s="1"/>
      <c r="IN198" s="1"/>
      <c r="IO198" s="177">
        <v>160</v>
      </c>
      <c r="IP198" s="591"/>
      <c r="IQ198" s="178"/>
      <c r="IR198" s="177">
        <v>160</v>
      </c>
      <c r="IS198" s="591"/>
      <c r="IT198" s="178"/>
      <c r="IU198" s="177">
        <v>160</v>
      </c>
      <c r="IV198" s="591"/>
      <c r="IW198" s="178"/>
      <c r="IX198" s="177">
        <v>160</v>
      </c>
      <c r="IY198" s="591"/>
      <c r="IZ198" s="178"/>
      <c r="JA198" s="177">
        <v>160</v>
      </c>
      <c r="JB198" s="591"/>
      <c r="JC198" s="178"/>
      <c r="JD198" s="177">
        <v>160</v>
      </c>
      <c r="JE198" s="591"/>
      <c r="JF198" s="178"/>
      <c r="JG198" s="177">
        <v>160</v>
      </c>
      <c r="JH198" s="591"/>
      <c r="JI198" s="178"/>
      <c r="JJ198" s="177">
        <v>160</v>
      </c>
      <c r="JK198" s="591"/>
      <c r="JL198" s="178"/>
      <c r="JM198" s="282">
        <f t="shared" si="272"/>
        <v>0</v>
      </c>
      <c r="JN198" s="283">
        <f t="shared" si="273"/>
        <v>0</v>
      </c>
      <c r="JO198" s="284">
        <f t="shared" si="149"/>
        <v>0</v>
      </c>
      <c r="JP198" s="285">
        <f t="shared" si="150"/>
        <v>0</v>
      </c>
      <c r="JQ198" s="1"/>
      <c r="JR198" s="1"/>
      <c r="JS198" s="177">
        <v>160</v>
      </c>
      <c r="JT198" s="591"/>
      <c r="JU198" s="178"/>
      <c r="JV198" s="177">
        <v>160</v>
      </c>
      <c r="JW198" s="591"/>
      <c r="JX198" s="178"/>
      <c r="JY198" s="177">
        <v>160</v>
      </c>
      <c r="JZ198" s="591"/>
      <c r="KA198" s="178"/>
      <c r="KB198" s="177">
        <v>160</v>
      </c>
      <c r="KC198" s="591"/>
      <c r="KD198" s="178"/>
      <c r="KE198" s="177">
        <v>160</v>
      </c>
      <c r="KF198" s="591"/>
      <c r="KG198" s="178"/>
      <c r="KH198" s="177">
        <v>160</v>
      </c>
      <c r="KI198" s="591"/>
      <c r="KJ198" s="178"/>
      <c r="KK198" s="177">
        <v>160</v>
      </c>
      <c r="KL198" s="591"/>
      <c r="KM198" s="178"/>
      <c r="KN198" s="177">
        <v>160</v>
      </c>
      <c r="KO198" s="591"/>
      <c r="KP198" s="178"/>
      <c r="KQ198" s="282">
        <f t="shared" si="274"/>
        <v>0</v>
      </c>
      <c r="KR198" s="283">
        <f t="shared" si="275"/>
        <v>0</v>
      </c>
      <c r="KS198" s="284">
        <f t="shared" si="151"/>
        <v>0</v>
      </c>
      <c r="KT198" s="285">
        <f t="shared" si="152"/>
        <v>0</v>
      </c>
      <c r="KU198" s="1"/>
      <c r="KV198" s="1"/>
      <c r="KW198" s="589" t="s">
        <v>300</v>
      </c>
      <c r="KX198" s="595">
        <v>160</v>
      </c>
      <c r="KY198" s="591"/>
      <c r="KZ198" s="178"/>
      <c r="LA198" s="282">
        <f t="shared" si="276"/>
        <v>0</v>
      </c>
      <c r="LB198" s="285">
        <f t="shared" si="277"/>
        <v>0</v>
      </c>
      <c r="LC198" s="284">
        <f t="shared" si="278"/>
        <v>0</v>
      </c>
      <c r="LD198" s="285">
        <f t="shared" si="279"/>
        <v>0</v>
      </c>
      <c r="LE198" s="592"/>
      <c r="LF198" s="1"/>
      <c r="LG198" s="1"/>
      <c r="LH198" s="278">
        <f t="shared" si="280"/>
        <v>0</v>
      </c>
      <c r="LI198" s="279">
        <f t="shared" si="281"/>
        <v>0</v>
      </c>
      <c r="LJ198" s="284">
        <f t="shared" si="282"/>
        <v>0</v>
      </c>
      <c r="LK198" s="285">
        <f t="shared" si="283"/>
        <v>0</v>
      </c>
      <c r="LL198" s="280">
        <f t="shared" si="284"/>
        <v>0</v>
      </c>
      <c r="LM198" s="281">
        <f t="shared" si="285"/>
        <v>0</v>
      </c>
      <c r="LN198" s="284">
        <f t="shared" si="286"/>
        <v>0</v>
      </c>
      <c r="LO198" s="283">
        <f t="shared" si="287"/>
        <v>0</v>
      </c>
      <c r="LP198" s="420">
        <f t="shared" si="288"/>
        <v>0</v>
      </c>
      <c r="LQ198" s="382">
        <f t="shared" si="289"/>
        <v>0</v>
      </c>
      <c r="LR198" s="423" t="s">
        <v>343</v>
      </c>
      <c r="LS198" s="387" t="s">
        <v>343</v>
      </c>
      <c r="LT198" s="420">
        <f t="shared" si="290"/>
        <v>0</v>
      </c>
      <c r="LU198" s="382">
        <f t="shared" si="291"/>
        <v>0</v>
      </c>
      <c r="LX198" s="1"/>
    </row>
    <row r="199" spans="2:342" s="26" customFormat="1" ht="16.5" customHeight="1" x14ac:dyDescent="0.25">
      <c r="B199" s="121" t="s">
        <v>380</v>
      </c>
      <c r="C199" s="1064"/>
      <c r="D199" s="1065"/>
      <c r="E199" s="327"/>
      <c r="F199" s="328"/>
      <c r="G199" s="329"/>
      <c r="H199" s="125"/>
      <c r="I199" s="115">
        <f>INT(ROUND(F199,2)*(IF(RIGHT(G199,1)="*",data!$J$3*H199+(IF(H199&gt;0, data!$K$3,0)),(IF(G199&gt;0,data!$J$3*RIGHT(G199,5)+data!$K$3,0)))))</f>
        <v>0</v>
      </c>
      <c r="J199" s="115">
        <f t="shared" si="257"/>
        <v>0</v>
      </c>
      <c r="K199" s="323"/>
      <c r="L199" s="322"/>
      <c r="M199" s="115">
        <f>INT(ROUND(F199,2)*(IF(J199&gt;0,(IF(K199="ano",data!$J$6,0)),0)))</f>
        <v>0</v>
      </c>
      <c r="N199" s="117">
        <f t="shared" si="254"/>
        <v>0</v>
      </c>
      <c r="O199" s="126">
        <f t="shared" si="255"/>
        <v>0</v>
      </c>
      <c r="Q199" s="119" t="str">
        <f t="shared" si="219"/>
        <v/>
      </c>
      <c r="R199" s="120" t="s">
        <v>343</v>
      </c>
      <c r="S199" s="391" t="str">
        <f t="shared" si="220"/>
        <v/>
      </c>
      <c r="T199" s="26">
        <f t="shared" si="256"/>
        <v>0</v>
      </c>
      <c r="U199" s="26">
        <f t="shared" si="258"/>
        <v>0</v>
      </c>
      <c r="V199" s="26">
        <f>IF(OR(G199=data!$I$18,G199=data!$I$19,G199=data!$I$20,G199=data!$I$21,G199=data!$I$22,G199=data!$I$23,G199=data!$I$24,G199=data!$I$25,G199=data!$I$26,G199=data!$I$27,G199=data!$I$28,G199=data!$I$29,G199=data!$I$30,G199=data!$I$31,G199=data!$I$32,G199=data!$I$33,G199=data!$I$34,G199=data!$I$35,G199=data!$I$36,G199=data!$I$37,G199=data!$I$38,G199=data!$I$39,G199=data!$I$40,G199=data!$I$41,G199=data!$I$42,G199=data!$I$43,G199=data!$I$44),1,0)</f>
        <v>0</v>
      </c>
      <c r="X199" s="179" t="s">
        <v>300</v>
      </c>
      <c r="Y199" s="10"/>
      <c r="Z199" s="10"/>
      <c r="AA199" s="171">
        <v>160</v>
      </c>
      <c r="AB199" s="336"/>
      <c r="AC199" s="227"/>
      <c r="AD199" s="171">
        <v>160</v>
      </c>
      <c r="AE199" s="336"/>
      <c r="AF199" s="227"/>
      <c r="AG199" s="171">
        <v>160</v>
      </c>
      <c r="AH199" s="336"/>
      <c r="AI199" s="227"/>
      <c r="AJ199" s="171">
        <v>160</v>
      </c>
      <c r="AK199" s="336"/>
      <c r="AL199" s="227"/>
      <c r="AM199" s="171">
        <v>160</v>
      </c>
      <c r="AN199" s="336"/>
      <c r="AO199" s="227"/>
      <c r="AP199" s="171">
        <v>160</v>
      </c>
      <c r="AQ199" s="336"/>
      <c r="AR199" s="227"/>
      <c r="AS199" s="171">
        <v>160</v>
      </c>
      <c r="AT199" s="336"/>
      <c r="AU199" s="227"/>
      <c r="AV199" s="171">
        <v>160</v>
      </c>
      <c r="AW199" s="336"/>
      <c r="AX199" s="227"/>
      <c r="AY199" s="171">
        <v>160</v>
      </c>
      <c r="AZ199" s="336"/>
      <c r="BA199" s="227"/>
      <c r="BB199" s="171">
        <v>160</v>
      </c>
      <c r="BC199" s="336"/>
      <c r="BD199" s="227"/>
      <c r="BE199" s="171">
        <v>160</v>
      </c>
      <c r="BF199" s="336"/>
      <c r="BG199" s="227"/>
      <c r="BH199" s="171">
        <v>160</v>
      </c>
      <c r="BI199" s="336"/>
      <c r="BJ199" s="227"/>
      <c r="BK199" s="374">
        <f t="shared" si="134"/>
        <v>0</v>
      </c>
      <c r="BL199" s="285">
        <f t="shared" si="259"/>
        <v>0</v>
      </c>
      <c r="BM199" s="284">
        <f t="shared" si="135"/>
        <v>0</v>
      </c>
      <c r="BN199" s="285">
        <f t="shared" si="136"/>
        <v>0</v>
      </c>
      <c r="BO199" s="1"/>
      <c r="BP199" s="1"/>
      <c r="BQ199" s="167">
        <v>160</v>
      </c>
      <c r="BR199" s="335"/>
      <c r="BS199" s="180"/>
      <c r="BT199" s="167">
        <v>160</v>
      </c>
      <c r="BU199" s="335"/>
      <c r="BV199" s="180"/>
      <c r="BW199" s="167">
        <v>160</v>
      </c>
      <c r="BX199" s="335"/>
      <c r="BY199" s="180"/>
      <c r="BZ199" s="167">
        <v>160</v>
      </c>
      <c r="CA199" s="335"/>
      <c r="CB199" s="180"/>
      <c r="CC199" s="167">
        <v>160</v>
      </c>
      <c r="CD199" s="335"/>
      <c r="CE199" s="180"/>
      <c r="CF199" s="167">
        <v>160</v>
      </c>
      <c r="CG199" s="335"/>
      <c r="CH199" s="180"/>
      <c r="CI199" s="167">
        <v>160</v>
      </c>
      <c r="CJ199" s="335"/>
      <c r="CK199" s="180"/>
      <c r="CL199" s="167">
        <v>160</v>
      </c>
      <c r="CM199" s="335"/>
      <c r="CN199" s="180"/>
      <c r="CO199" s="282">
        <f t="shared" si="260"/>
        <v>0</v>
      </c>
      <c r="CP199" s="283">
        <f t="shared" si="261"/>
        <v>0</v>
      </c>
      <c r="CQ199" s="284">
        <f t="shared" si="137"/>
        <v>0</v>
      </c>
      <c r="CR199" s="285">
        <f t="shared" si="138"/>
        <v>0</v>
      </c>
      <c r="CS199" s="1"/>
      <c r="CT199" s="1"/>
      <c r="CU199" s="167">
        <v>160</v>
      </c>
      <c r="CV199" s="335"/>
      <c r="CW199" s="180"/>
      <c r="CX199" s="167">
        <v>160</v>
      </c>
      <c r="CY199" s="335"/>
      <c r="CZ199" s="180"/>
      <c r="DA199" s="167">
        <v>160</v>
      </c>
      <c r="DB199" s="335"/>
      <c r="DC199" s="180"/>
      <c r="DD199" s="167">
        <v>160</v>
      </c>
      <c r="DE199" s="335"/>
      <c r="DF199" s="180"/>
      <c r="DG199" s="167">
        <v>160</v>
      </c>
      <c r="DH199" s="335"/>
      <c r="DI199" s="180"/>
      <c r="DJ199" s="167">
        <v>160</v>
      </c>
      <c r="DK199" s="335"/>
      <c r="DL199" s="180"/>
      <c r="DM199" s="167">
        <v>160</v>
      </c>
      <c r="DN199" s="335"/>
      <c r="DO199" s="180"/>
      <c r="DP199" s="167">
        <v>160</v>
      </c>
      <c r="DQ199" s="335"/>
      <c r="DR199" s="180"/>
      <c r="DS199" s="282">
        <f t="shared" si="262"/>
        <v>0</v>
      </c>
      <c r="DT199" s="283">
        <f t="shared" si="263"/>
        <v>0</v>
      </c>
      <c r="DU199" s="284">
        <f t="shared" si="139"/>
        <v>0</v>
      </c>
      <c r="DV199" s="285">
        <f t="shared" si="140"/>
        <v>0</v>
      </c>
      <c r="DW199" s="1"/>
      <c r="DX199" s="1"/>
      <c r="DY199" s="167">
        <v>160</v>
      </c>
      <c r="DZ199" s="335"/>
      <c r="EA199" s="180"/>
      <c r="EB199" s="167">
        <v>160</v>
      </c>
      <c r="EC199" s="335"/>
      <c r="ED199" s="180"/>
      <c r="EE199" s="167">
        <v>160</v>
      </c>
      <c r="EF199" s="335"/>
      <c r="EG199" s="180"/>
      <c r="EH199" s="167">
        <v>160</v>
      </c>
      <c r="EI199" s="335"/>
      <c r="EJ199" s="180"/>
      <c r="EK199" s="167">
        <v>160</v>
      </c>
      <c r="EL199" s="335"/>
      <c r="EM199" s="180"/>
      <c r="EN199" s="167">
        <v>160</v>
      </c>
      <c r="EO199" s="335"/>
      <c r="EP199" s="180"/>
      <c r="EQ199" s="167">
        <v>160</v>
      </c>
      <c r="ER199" s="335"/>
      <c r="ES199" s="180"/>
      <c r="ET199" s="167">
        <v>160</v>
      </c>
      <c r="EU199" s="335"/>
      <c r="EV199" s="180"/>
      <c r="EW199" s="282">
        <f t="shared" si="264"/>
        <v>0</v>
      </c>
      <c r="EX199" s="283">
        <f t="shared" si="265"/>
        <v>0</v>
      </c>
      <c r="EY199" s="284">
        <f t="shared" si="141"/>
        <v>0</v>
      </c>
      <c r="EZ199" s="285">
        <f t="shared" si="142"/>
        <v>0</v>
      </c>
      <c r="FA199" s="1"/>
      <c r="FB199" s="1"/>
      <c r="FC199" s="167">
        <v>160</v>
      </c>
      <c r="FD199" s="335"/>
      <c r="FE199" s="180"/>
      <c r="FF199" s="167">
        <v>160</v>
      </c>
      <c r="FG199" s="335"/>
      <c r="FH199" s="180"/>
      <c r="FI199" s="167">
        <v>160</v>
      </c>
      <c r="FJ199" s="335"/>
      <c r="FK199" s="180"/>
      <c r="FL199" s="167">
        <v>160</v>
      </c>
      <c r="FM199" s="335"/>
      <c r="FN199" s="180"/>
      <c r="FO199" s="167">
        <v>160</v>
      </c>
      <c r="FP199" s="335"/>
      <c r="FQ199" s="180"/>
      <c r="FR199" s="167">
        <v>160</v>
      </c>
      <c r="FS199" s="335"/>
      <c r="FT199" s="180"/>
      <c r="FU199" s="167">
        <v>160</v>
      </c>
      <c r="FV199" s="335"/>
      <c r="FW199" s="180"/>
      <c r="FX199" s="167">
        <v>160</v>
      </c>
      <c r="FY199" s="335"/>
      <c r="FZ199" s="180"/>
      <c r="GA199" s="282">
        <f t="shared" si="266"/>
        <v>0</v>
      </c>
      <c r="GB199" s="283">
        <f t="shared" si="267"/>
        <v>0</v>
      </c>
      <c r="GC199" s="284">
        <f t="shared" si="143"/>
        <v>0</v>
      </c>
      <c r="GD199" s="285">
        <f t="shared" si="144"/>
        <v>0</v>
      </c>
      <c r="GE199" s="1"/>
      <c r="GF199" s="1"/>
      <c r="GG199" s="167">
        <v>160</v>
      </c>
      <c r="GH199" s="335"/>
      <c r="GI199" s="180"/>
      <c r="GJ199" s="167">
        <v>160</v>
      </c>
      <c r="GK199" s="335"/>
      <c r="GL199" s="180"/>
      <c r="GM199" s="167">
        <v>160</v>
      </c>
      <c r="GN199" s="335"/>
      <c r="GO199" s="180"/>
      <c r="GP199" s="167">
        <v>160</v>
      </c>
      <c r="GQ199" s="335"/>
      <c r="GR199" s="180"/>
      <c r="GS199" s="167">
        <v>160</v>
      </c>
      <c r="GT199" s="335"/>
      <c r="GU199" s="180"/>
      <c r="GV199" s="167">
        <v>160</v>
      </c>
      <c r="GW199" s="335"/>
      <c r="GX199" s="180"/>
      <c r="GY199" s="167">
        <v>160</v>
      </c>
      <c r="GZ199" s="335"/>
      <c r="HA199" s="180"/>
      <c r="HB199" s="167">
        <v>160</v>
      </c>
      <c r="HC199" s="335"/>
      <c r="HD199" s="180"/>
      <c r="HE199" s="282">
        <f t="shared" si="268"/>
        <v>0</v>
      </c>
      <c r="HF199" s="283">
        <f t="shared" si="269"/>
        <v>0</v>
      </c>
      <c r="HG199" s="284">
        <f t="shared" si="145"/>
        <v>0</v>
      </c>
      <c r="HH199" s="285">
        <f t="shared" si="146"/>
        <v>0</v>
      </c>
      <c r="HI199" s="1"/>
      <c r="HJ199" s="1"/>
      <c r="HK199" s="167">
        <v>160</v>
      </c>
      <c r="HL199" s="335"/>
      <c r="HM199" s="180"/>
      <c r="HN199" s="167">
        <v>160</v>
      </c>
      <c r="HO199" s="335"/>
      <c r="HP199" s="180"/>
      <c r="HQ199" s="167">
        <v>160</v>
      </c>
      <c r="HR199" s="335"/>
      <c r="HS199" s="180"/>
      <c r="HT199" s="167">
        <v>160</v>
      </c>
      <c r="HU199" s="335"/>
      <c r="HV199" s="180"/>
      <c r="HW199" s="167">
        <v>160</v>
      </c>
      <c r="HX199" s="335"/>
      <c r="HY199" s="180"/>
      <c r="HZ199" s="167">
        <v>160</v>
      </c>
      <c r="IA199" s="335"/>
      <c r="IB199" s="180"/>
      <c r="IC199" s="167">
        <v>160</v>
      </c>
      <c r="ID199" s="335"/>
      <c r="IE199" s="180"/>
      <c r="IF199" s="167">
        <v>160</v>
      </c>
      <c r="IG199" s="335"/>
      <c r="IH199" s="180"/>
      <c r="II199" s="282">
        <f t="shared" si="270"/>
        <v>0</v>
      </c>
      <c r="IJ199" s="283">
        <f t="shared" si="271"/>
        <v>0</v>
      </c>
      <c r="IK199" s="284">
        <f t="shared" si="147"/>
        <v>0</v>
      </c>
      <c r="IL199" s="285">
        <f t="shared" si="148"/>
        <v>0</v>
      </c>
      <c r="IM199" s="1"/>
      <c r="IN199" s="1"/>
      <c r="IO199" s="167">
        <v>160</v>
      </c>
      <c r="IP199" s="335"/>
      <c r="IQ199" s="180"/>
      <c r="IR199" s="167">
        <v>160</v>
      </c>
      <c r="IS199" s="335"/>
      <c r="IT199" s="180"/>
      <c r="IU199" s="167">
        <v>160</v>
      </c>
      <c r="IV199" s="335"/>
      <c r="IW199" s="180"/>
      <c r="IX199" s="167">
        <v>160</v>
      </c>
      <c r="IY199" s="335"/>
      <c r="IZ199" s="180"/>
      <c r="JA199" s="167">
        <v>160</v>
      </c>
      <c r="JB199" s="335"/>
      <c r="JC199" s="180"/>
      <c r="JD199" s="167">
        <v>160</v>
      </c>
      <c r="JE199" s="335"/>
      <c r="JF199" s="180"/>
      <c r="JG199" s="167">
        <v>160</v>
      </c>
      <c r="JH199" s="335"/>
      <c r="JI199" s="180"/>
      <c r="JJ199" s="167">
        <v>160</v>
      </c>
      <c r="JK199" s="335"/>
      <c r="JL199" s="180"/>
      <c r="JM199" s="282">
        <f t="shared" si="272"/>
        <v>0</v>
      </c>
      <c r="JN199" s="283">
        <f t="shared" si="273"/>
        <v>0</v>
      </c>
      <c r="JO199" s="284">
        <f t="shared" si="149"/>
        <v>0</v>
      </c>
      <c r="JP199" s="285">
        <f t="shared" si="150"/>
        <v>0</v>
      </c>
      <c r="JQ199" s="1"/>
      <c r="JR199" s="1"/>
      <c r="JS199" s="167">
        <v>160</v>
      </c>
      <c r="JT199" s="335"/>
      <c r="JU199" s="180"/>
      <c r="JV199" s="167">
        <v>160</v>
      </c>
      <c r="JW199" s="335"/>
      <c r="JX199" s="180"/>
      <c r="JY199" s="167">
        <v>160</v>
      </c>
      <c r="JZ199" s="335"/>
      <c r="KA199" s="180"/>
      <c r="KB199" s="167">
        <v>160</v>
      </c>
      <c r="KC199" s="335"/>
      <c r="KD199" s="180"/>
      <c r="KE199" s="167">
        <v>160</v>
      </c>
      <c r="KF199" s="335"/>
      <c r="KG199" s="180"/>
      <c r="KH199" s="167">
        <v>160</v>
      </c>
      <c r="KI199" s="335"/>
      <c r="KJ199" s="180"/>
      <c r="KK199" s="167">
        <v>160</v>
      </c>
      <c r="KL199" s="335"/>
      <c r="KM199" s="180"/>
      <c r="KN199" s="167">
        <v>160</v>
      </c>
      <c r="KO199" s="335"/>
      <c r="KP199" s="180"/>
      <c r="KQ199" s="282">
        <f t="shared" si="274"/>
        <v>0</v>
      </c>
      <c r="KR199" s="283">
        <f t="shared" si="275"/>
        <v>0</v>
      </c>
      <c r="KS199" s="284">
        <f t="shared" si="151"/>
        <v>0</v>
      </c>
      <c r="KT199" s="285">
        <f t="shared" si="152"/>
        <v>0</v>
      </c>
      <c r="KU199" s="1"/>
      <c r="KV199" s="1"/>
      <c r="KW199" s="287" t="s">
        <v>300</v>
      </c>
      <c r="KX199" s="365">
        <v>160</v>
      </c>
      <c r="KY199" s="335"/>
      <c r="KZ199" s="180"/>
      <c r="LA199" s="282">
        <f t="shared" si="276"/>
        <v>0</v>
      </c>
      <c r="LB199" s="285">
        <f t="shared" si="277"/>
        <v>0</v>
      </c>
      <c r="LC199" s="284">
        <f t="shared" si="278"/>
        <v>0</v>
      </c>
      <c r="LD199" s="285">
        <f t="shared" si="279"/>
        <v>0</v>
      </c>
      <c r="LE199" s="297"/>
      <c r="LF199" s="1"/>
      <c r="LG199" s="1"/>
      <c r="LH199" s="278">
        <f t="shared" si="280"/>
        <v>0</v>
      </c>
      <c r="LI199" s="279">
        <f t="shared" si="281"/>
        <v>0</v>
      </c>
      <c r="LJ199" s="284">
        <f t="shared" si="282"/>
        <v>0</v>
      </c>
      <c r="LK199" s="285">
        <f t="shared" si="283"/>
        <v>0</v>
      </c>
      <c r="LL199" s="280">
        <f t="shared" si="284"/>
        <v>0</v>
      </c>
      <c r="LM199" s="281">
        <f t="shared" si="285"/>
        <v>0</v>
      </c>
      <c r="LN199" s="284">
        <f t="shared" si="286"/>
        <v>0</v>
      </c>
      <c r="LO199" s="283">
        <f t="shared" si="287"/>
        <v>0</v>
      </c>
      <c r="LP199" s="420">
        <f t="shared" si="288"/>
        <v>0</v>
      </c>
      <c r="LQ199" s="382">
        <f t="shared" si="289"/>
        <v>0</v>
      </c>
      <c r="LR199" s="423" t="s">
        <v>343</v>
      </c>
      <c r="LS199" s="387" t="s">
        <v>343</v>
      </c>
      <c r="LT199" s="420">
        <f t="shared" si="290"/>
        <v>0</v>
      </c>
      <c r="LU199" s="382">
        <f t="shared" si="291"/>
        <v>0</v>
      </c>
      <c r="LX199" s="1"/>
    </row>
    <row r="200" spans="2:342" s="26" customFormat="1" ht="15" hidden="1" customHeight="1" x14ac:dyDescent="0.25">
      <c r="B200" s="121"/>
      <c r="C200" s="1062"/>
      <c r="D200" s="1063"/>
      <c r="E200" s="610"/>
      <c r="F200" s="611"/>
      <c r="G200" s="612"/>
      <c r="H200" s="122"/>
      <c r="I200" s="115">
        <f>INT(ROUND(F200,2)*(IF(RIGHT(G200,1)="*",data!$J$3*H200+(IF(H200&gt;0, data!$K$3,0)),(IF(G200&gt;0,data!$J$3*RIGHT(G200,5)+data!$K$3,0)))))</f>
        <v>0</v>
      </c>
      <c r="J200" s="115">
        <f t="shared" si="257"/>
        <v>0</v>
      </c>
      <c r="K200" s="554"/>
      <c r="L200" s="553"/>
      <c r="M200" s="115">
        <f>INT(ROUND(F200,2)*(IF(J200&gt;0,(IF(K200="ano",data!$J$6,0)),0)))</f>
        <v>0</v>
      </c>
      <c r="N200" s="117">
        <f t="shared" si="254"/>
        <v>0</v>
      </c>
      <c r="O200" s="126">
        <f t="shared" si="255"/>
        <v>0</v>
      </c>
      <c r="Q200" s="119" t="str">
        <f t="shared" si="219"/>
        <v/>
      </c>
      <c r="R200" s="120" t="s">
        <v>343</v>
      </c>
      <c r="S200" s="391" t="str">
        <f t="shared" si="220"/>
        <v/>
      </c>
      <c r="T200" s="26">
        <f t="shared" si="256"/>
        <v>0</v>
      </c>
      <c r="U200" s="26">
        <f t="shared" si="258"/>
        <v>0</v>
      </c>
      <c r="V200" s="26">
        <f>IF(OR(G200=data!$I$18,G200=data!$I$19,G200=data!$I$20,G200=data!$I$21,G200=data!$I$22,G200=data!$I$23,G200=data!$I$24,G200=data!$I$25,G200=data!$I$26,G200=data!$I$27,G200=data!$I$28,G200=data!$I$29,G200=data!$I$30,G200=data!$I$31,G200=data!$I$32,G200=data!$I$33,G200=data!$I$34,G200=data!$I$35,G200=data!$I$36,G200=data!$I$37,G200=data!$I$38,G200=data!$I$39,G200=data!$I$40,G200=data!$I$41,G200=data!$I$42,G200=data!$I$43,G200=data!$I$44),1,0)</f>
        <v>0</v>
      </c>
      <c r="X200" s="176" t="s">
        <v>300</v>
      </c>
      <c r="Y200" s="10"/>
      <c r="Z200" s="10"/>
      <c r="AA200" s="578">
        <v>160</v>
      </c>
      <c r="AB200" s="579"/>
      <c r="AC200" s="580"/>
      <c r="AD200" s="578">
        <v>160</v>
      </c>
      <c r="AE200" s="579"/>
      <c r="AF200" s="580"/>
      <c r="AG200" s="578">
        <v>160</v>
      </c>
      <c r="AH200" s="579"/>
      <c r="AI200" s="580"/>
      <c r="AJ200" s="578">
        <v>160</v>
      </c>
      <c r="AK200" s="579"/>
      <c r="AL200" s="580"/>
      <c r="AM200" s="578">
        <v>160</v>
      </c>
      <c r="AN200" s="579"/>
      <c r="AO200" s="580"/>
      <c r="AP200" s="578">
        <v>160</v>
      </c>
      <c r="AQ200" s="579"/>
      <c r="AR200" s="580"/>
      <c r="AS200" s="578">
        <v>160</v>
      </c>
      <c r="AT200" s="579"/>
      <c r="AU200" s="580"/>
      <c r="AV200" s="578">
        <v>160</v>
      </c>
      <c r="AW200" s="579"/>
      <c r="AX200" s="580"/>
      <c r="AY200" s="578">
        <v>160</v>
      </c>
      <c r="AZ200" s="579"/>
      <c r="BA200" s="580"/>
      <c r="BB200" s="578">
        <v>160</v>
      </c>
      <c r="BC200" s="579"/>
      <c r="BD200" s="580"/>
      <c r="BE200" s="578">
        <v>160</v>
      </c>
      <c r="BF200" s="579"/>
      <c r="BG200" s="580"/>
      <c r="BH200" s="578">
        <v>160</v>
      </c>
      <c r="BI200" s="579"/>
      <c r="BJ200" s="580"/>
      <c r="BK200" s="374">
        <f t="shared" ref="BK200:BK205" si="292">IF($X200="Ne",0,IF(IF(AB200="",0,((30/(AA200*$F200)*(AA200*$F200-AB200))/30))+IF(AE200="",0,((30/(AD200*$F200)*(AD200*$F200-AE200))/30))+IF(AH200="",0,((30/(AG200*$F200)*(AG200*$F200-AH200))/30))+IF(AK200="",0,((30/(AJ200*$F200)*(AJ200*$F200-AK200))/30))+IF(AN200="",0,((30/(AM200*$F200)*(AM200*$F200-AN200))/30))+IF(AQ200="",0,((30/(AP200*$F200)*(AP200*$F200-AQ200))/30))+IF(AT200="",0,((30/(AS200*$F200)*(AS200*$F200-AT200))/30))+IF(AW200="",0,((30/(AV200*$F200)*(AV200*$F200-AW200))/30))+IF(AZ200="",0,((30/(AY200*$F200)*(AY200*$F200-AZ200))/30))+IF(BC200="",0,((30/(BB200*$F200)*(BB200*$F200-BC200))/30))+IF(BF200="",0,((30/(BE200*$F200)*(BE200*$F200-BF200))/30))+IF(BI200="",0,((30/(BH200*$F200)*(BH200*$F200-BI200))/30))&gt;($E200-1),$E200-1,IF(AB200="",0,((30/(AA200*$F200)*(AA200*$F200-AB200))/30))+IF(AE200="",0,((30/(AD200*$F200)*(AD200*$F200-AE200))/30))+IF(AH200="",0,((30/(AG200*$F200)*(AG200*$F200-AH200))/30))+IF(AK200="",0,((30/(AJ200*$F200)*(AJ200*$F200-AK200))/30))+IF(AN200="",0,((30/(AM200*$F200)*(AM200*$F200-AN200))/30))+IF(AQ200="",0,((30/(AP200*$F200)*(AP200*$F200-AQ200))/30))+IF(AT200="",0,((30/(AS200*$F200)*(AS200*$F200-AT200))/30))+IF(AW200="",0,((30/(AV200*$F200)*(AV200*$F200-AW200))/30))+IF(AZ200="",0,((30/(AY200*$F200)*(AY200*$F200-AZ200))/30))+IF(BC200="",0,((30/(BB200*$F200)*(BB200*$F200-BC200))/30))+IF(BF200="",0,((30/(BE200*$F200)*(BE200*$F200-BF200))/30))+IF(BI200="",0,((30/(BH200*$F200)*(BH200*$F200-BI200))/30))))</f>
        <v>0</v>
      </c>
      <c r="BL200" s="285">
        <f t="shared" si="259"/>
        <v>0</v>
      </c>
      <c r="BM200" s="284">
        <f t="shared" ref="BM200:BM205" si="293">IF($X200="Ne",0,IF(OR($L200=0,$L200=""),0,IF(IF(AC200="Ano",IF(AB200="",0,((30/(AA200*$F200)*(AA200*$F200-AB200))/30)),0)+IF(AF200="Ano",IF(AE200="",0,((30/(AD200*$F200)*(AD200*$F200-AE200))/30)),0)+IF(AI200="Ano",IF(AH200="",0,((30/(AG200*$F200)*(AG200*$F200-AH200))/30)),0)+IF(AL200="Ano",IF(AK200="",0,((30/(AJ200*$F200)*(AJ200*$F200-AK200))/30)),0)+IF(AO200="Ano",IF(AN200="",0,((30/(AM200*$F200)*(AM200*$F200-AN200))/30)),0)+IF(AR200="Ano",IF(AQ200="",0,((30/(AP200*$F200)*(AP200*$F200-AQ200))/30)),0)+IF(AU200="Ano",IF(AT200="",0,((30/(AS200*$F200)*(AS200*$F200-AT200))/30)),0)+IF(AX200="Ano",IF(AW200="",0,((30/(AV200*$F200)*(AV200*$F200-AW200))/30)),0)+IF(BA200="Ano",IF(AZ200="",0,((30/(AY200*$F200)*(AY200*$F200-AZ200))/30)),0)+IF(BD200="Ano",IF(BC200="",0,((30/(BB200*$F200)*(BB200*$F200-BC200))/30)),0)+IF(BG200="Ano",IF(BF200="",0,((30/(BE200*$F200)*(BE200*$F200-BF200))/30)),0)+IF(BJ200="Ano",IF(BI200="",0,((30/(BH200*$F200)*(BH200*$F200-BI200))/30)),0)&gt;($L200-1),($L200-1),IF(AC200="Ano",IF(AB200="",0,((30/(AA200*$F200)*(AA200*$F200-AB200))/30)),0)+IF(AF200="Ano",IF(AE200="",0,((30/(AD200*$F200)*(AD200*$F200-AE200))/30)),0)+IF(AI200="Ano",IF(AH200="",0,((30/(AG200*$F200)*(AG200*$F200-AH200))/30)),0)+IF(AL200="Ano",IF(AK200="",0,((30/(AJ200*$F200)*(AJ200*$F200-AK200))/30)),0)+IF(AO200="Ano",IF(AN200="",0,((30/(AM200*$F200)*(AM200*$F200-AN200))/30)),0)+IF(AR200="Ano",IF(AQ200="",0,((30/(AP200*$F200)*(AP200*$F200-AQ200))/30)),0)+IF(AU200="Ano",IF(AT200="",0,((30/(AS200*$F200)*(AS200*$F200-AT200))/30)),0)+IF(AX200="Ano",IF(AW200="",0,((30/(AV200*$F200)*(AV200*$F200-AW200))/30)),0)+IF(BA200="Ano",IF(AZ200="",0,((30/(AY200*$F200)*(AY200*$F200-AZ200))/30)),0)+IF(BD200="Ano",IF(BC200="",0,((30/(BB200*$F200)*(BB200*$F200-BC200))/30)),0)+IF(BG200="Ano",IF(BF200="",0,((30/(BE200*$F200)*(BE200*$F200-BF200))/30)),0)+IF(BJ200="Ano",IF(BI200="",0,((30/(BH200*$F200)*(BH200*$F200-BI200))/30)),0))))</f>
        <v>0</v>
      </c>
      <c r="BN200" s="285">
        <f t="shared" ref="BN200:BN205" si="294">FLOOR(BM200*$M200,1)</f>
        <v>0</v>
      </c>
      <c r="BO200" s="1"/>
      <c r="BP200" s="1"/>
      <c r="BQ200" s="177">
        <v>160</v>
      </c>
      <c r="BR200" s="591"/>
      <c r="BS200" s="178"/>
      <c r="BT200" s="177">
        <v>160</v>
      </c>
      <c r="BU200" s="591"/>
      <c r="BV200" s="178"/>
      <c r="BW200" s="177">
        <v>160</v>
      </c>
      <c r="BX200" s="591"/>
      <c r="BY200" s="178"/>
      <c r="BZ200" s="177">
        <v>160</v>
      </c>
      <c r="CA200" s="591"/>
      <c r="CB200" s="178"/>
      <c r="CC200" s="177">
        <v>160</v>
      </c>
      <c r="CD200" s="591"/>
      <c r="CE200" s="178"/>
      <c r="CF200" s="177">
        <v>160</v>
      </c>
      <c r="CG200" s="591"/>
      <c r="CH200" s="178"/>
      <c r="CI200" s="177">
        <v>160</v>
      </c>
      <c r="CJ200" s="591"/>
      <c r="CK200" s="178"/>
      <c r="CL200" s="177">
        <v>160</v>
      </c>
      <c r="CM200" s="591"/>
      <c r="CN200" s="178"/>
      <c r="CO200" s="282">
        <f t="shared" si="260"/>
        <v>0</v>
      </c>
      <c r="CP200" s="283">
        <f t="shared" si="261"/>
        <v>0</v>
      </c>
      <c r="CQ200" s="284">
        <f t="shared" ref="CQ200:CQ205" si="295">IF($X200="Ne",0,IF(OR($L200=0,$L200=""),0,IF(IF(BS200="Ano",IF(BR200="",0,((30/(BQ200*$F200)*(BQ200*$F200-BR200))/30)),0)+IF(BV200="Ano",IF(BU200="",0,((30/(BT200*$F200)*(BT200*$F200-BU200))/30)),0)+IF(BY200="Ano",IF(BX200="",0,((30/(BW200*$F200)*(BW200*$F200-BX200))/30)),0)+IF(CB200="Ano",IF(CA200="",0,((30/(BZ200*$F200)*(BZ200*$F200-CA200))/30)),0)+IF(CE200="Ano",IF(CD200="",0,((30/(CC200*$F200)*(CC200*$F200-CD200))/30)),0)+IF(CH200="Ano",IF(CG200="",0,((30/(CF200*$F200)*(CF200*$F200-CG200))/30)),0)+IF(CK200="Ano",IF(CJ200="",0,((30/(CI200*$F200)*(CI200*$F200-CJ200))/30)),0)+IF(CN200="Ano",IF(CM200="",0,((30/(CL200*$F200)*(CL200*$F200-CM200))/30)),0)&gt;($L200-1-BM200),($L200-1-BM200),IF(BS200="Ano",IF(BR200="",0,((30/(BQ200*$F200)*(BQ200*$F200-BR200))/30)),0)+IF(BV200="Ano",IF(BU200="",0,((30/(BT200*$F200)*(BT200*$F200-BU200))/30)),0)+IF(BY200="Ano",IF(BX200="",0,((30/(BW200*$F200)*(BW200*$F200-BX200))/30)),0)+IF(CB200="Ano",IF(CA200="",0,((30/(BZ200*$F200)*(BZ200*$F200-CA200))/30)),0)+IF(CE200="Ano",IF(CD200="",0,((30/(CC200*$F200)*(CC200*$F200-CD200))/30)),0)+IF(CH200="Ano",IF(CG200="",0,((30/(CF200*$F200)*(CF200*$F200-CG200))/30)),0)+IF(CK200="Ano",IF(CJ200="",0,((30/(CI200*$F200)*(CI200*$F200-CJ200))/30)),0)+IF(CN200="Ano",IF(CM200="",0,((30/(CL200*$F200)*(CL200*$F200-CM200))/30)),0))))</f>
        <v>0</v>
      </c>
      <c r="CR200" s="285">
        <f t="shared" ref="CR200:CR205" si="296">FLOOR(CQ200*$M200,1)</f>
        <v>0</v>
      </c>
      <c r="CS200" s="1"/>
      <c r="CT200" s="1"/>
      <c r="CU200" s="177">
        <v>160</v>
      </c>
      <c r="CV200" s="591"/>
      <c r="CW200" s="178"/>
      <c r="CX200" s="177">
        <v>160</v>
      </c>
      <c r="CY200" s="591"/>
      <c r="CZ200" s="178"/>
      <c r="DA200" s="177">
        <v>160</v>
      </c>
      <c r="DB200" s="591"/>
      <c r="DC200" s="178"/>
      <c r="DD200" s="177">
        <v>160</v>
      </c>
      <c r="DE200" s="591"/>
      <c r="DF200" s="178"/>
      <c r="DG200" s="177">
        <v>160</v>
      </c>
      <c r="DH200" s="591"/>
      <c r="DI200" s="178"/>
      <c r="DJ200" s="177">
        <v>160</v>
      </c>
      <c r="DK200" s="591"/>
      <c r="DL200" s="178"/>
      <c r="DM200" s="177">
        <v>160</v>
      </c>
      <c r="DN200" s="591"/>
      <c r="DO200" s="178"/>
      <c r="DP200" s="177">
        <v>160</v>
      </c>
      <c r="DQ200" s="591"/>
      <c r="DR200" s="178"/>
      <c r="DS200" s="282">
        <f t="shared" si="262"/>
        <v>0</v>
      </c>
      <c r="DT200" s="283">
        <f t="shared" si="263"/>
        <v>0</v>
      </c>
      <c r="DU200" s="284">
        <f t="shared" ref="DU200:DU205" si="297">IF($X200="Ne",0,IF(OR($L200=0,$L200=""),0,IF(IF(CW200="Ano",IF(CV200="",0,((30/(CU200*$F200)*(CU200*$F200-CV200))/30)),0)+IF(CZ200="Ano",IF(CY200="",0,((30/(CX200*$F200)*(CX200*$F200-CY200))/30)),0)+IF(DC200="Ano",IF(DB200="",0,((30/(DA200*$F200)*(DA200*$F200-DB200))/30)),0)+IF(DF200="Ano",IF(DE200="",0,((30/(DD200*$F200)*(DD200*$F200-DE200))/30)),0)+IF(DI200="Ano",IF(DH200="",0,((30/(DG200*$F200)*(DG200*$F200-DH200))/30)),0)+IF(DL200="Ano",IF(DK200="",0,((30/(DJ200*$F200)*(DJ200*$F200-DK200))/30)),0)+IF(DO200="Ano",IF(DN200="",0,((30/(DM200*$F200)*(DM200*$F200-DN200))/30)),0)+IF(DR200="Ano",IF(DQ200="",0,((30/(DP200*$F200)*(DP200*$F200-DQ200))/30)),0)&gt;($L200-1-BM200-CQ200),($L200-1-BM200-CQ200),IF(CW200="Ano",IF(CV200="",0,((30/(CU200*$F200)*(CU200*$F200-CV200))/30)),0)+IF(CZ200="Ano",IF(CY200="",0,((30/(CX200*$F200)*(CX200*$F200-CY200))/30)),0)+IF(DC200="Ano",IF(DB200="",0,((30/(DA200*$F200)*(DA200*$F200-DB200))/30)),0)+IF(DF200="Ano",IF(DE200="",0,((30/(DD200*$F200)*(DD200*$F200-DE200))/30)),0)+IF(DI200="Ano",IF(DH200="",0,((30/(DG200*$F200)*(DG200*$F200-DH200))/30)),0)+IF(DL200="Ano",IF(DK200="",0,((30/(DJ200*$F200)*(DJ200*$F200-DK200))/30)),0)+IF(DO200="Ano",IF(DN200="",0,((30/(DM200*$F200)*(DM200*$F200-DN200))/30)),0)+IF(DR200="Ano",IF(DQ200="",0,((30/(DP200*$F200)*(DP200*$F200-DQ200))/30)),0))))</f>
        <v>0</v>
      </c>
      <c r="DV200" s="285">
        <f t="shared" ref="DV200:DV205" si="298">FLOOR(DU200*$M200,1)</f>
        <v>0</v>
      </c>
      <c r="DW200" s="1"/>
      <c r="DX200" s="1"/>
      <c r="DY200" s="177">
        <v>160</v>
      </c>
      <c r="DZ200" s="591"/>
      <c r="EA200" s="178"/>
      <c r="EB200" s="177">
        <v>160</v>
      </c>
      <c r="EC200" s="591"/>
      <c r="ED200" s="178"/>
      <c r="EE200" s="177">
        <v>160</v>
      </c>
      <c r="EF200" s="591"/>
      <c r="EG200" s="178"/>
      <c r="EH200" s="177">
        <v>160</v>
      </c>
      <c r="EI200" s="591"/>
      <c r="EJ200" s="178"/>
      <c r="EK200" s="177">
        <v>160</v>
      </c>
      <c r="EL200" s="591"/>
      <c r="EM200" s="178"/>
      <c r="EN200" s="177">
        <v>160</v>
      </c>
      <c r="EO200" s="591"/>
      <c r="EP200" s="178"/>
      <c r="EQ200" s="177">
        <v>160</v>
      </c>
      <c r="ER200" s="591"/>
      <c r="ES200" s="178"/>
      <c r="ET200" s="177">
        <v>160</v>
      </c>
      <c r="EU200" s="591"/>
      <c r="EV200" s="178"/>
      <c r="EW200" s="282">
        <f t="shared" si="264"/>
        <v>0</v>
      </c>
      <c r="EX200" s="283">
        <f t="shared" si="265"/>
        <v>0</v>
      </c>
      <c r="EY200" s="284">
        <f t="shared" ref="EY200:EY205" si="299">IF($X200="Ne",0,IF(OR($L200=0,$L200=""),0,IF(IF(EA200="Ano",IF(DZ200="",0,((30/(DY200*$F200)*(DY200*$F200-DZ200))/30)),0)+IF(ED200="Ano",IF(EC200="",0,((30/(EB200*$F200)*(EB200*$F200-EC200))/30)),0)+IF(EG200="Ano",IF(EF200="",0,((30/(EE200*$F200)*(EE200*$F200-EF200))/30)),0)+IF(EJ200="Ano",IF(EI200="",0,((30/(EH200*$F200)*(EH200*$F200-EI200))/30)),0)+IF(EM200="Ano",IF(EL200="",0,((30/(EK200*$F200)*(EK200*$F200-EL200))/30)),0)+IF(EP200="Ano",IF(EO200="",0,((30/(EN200*$F200)*(EN200*$F200-EO200))/30)),0)+IF(ES200="Ano",IF(ER200="",0,((30/(EQ200*$F200)*(EQ200*$F200-ER200))/30)),0)+IF(EV200="Ano",IF(EU200="",0,((30/(ET200*$F200)*(ET200*$F200-EU200))/30)),0)&gt;($L200-1-BM200-CQ200-DU200),($L200-1-BM200-CQ200-DU200),IF(EA200="Ano",IF(DZ200="",0,((30/(DY200*$F200)*(DY200*$F200-DZ200))/30)),0)+IF(ED200="Ano",IF(EC200="",0,((30/(EB200*$F200)*(EB200*$F200-EC200))/30)),0)+IF(EG200="Ano",IF(EF200="",0,((30/(EE200*$F200)*(EE200*$F200-EF200))/30)),0)+IF(EJ200="Ano",IF(EI200="",0,((30/(EH200*$F200)*(EH200*$F200-EI200))/30)),0)+IF(EM200="Ano",IF(EL200="",0,((30/(EK200*$F200)*(EK200*$F200-EL200))/30)),0)+IF(EP200="Ano",IF(EO200="",0,((30/(EN200*$F200)*(EN200*$F200-EO200))/30)),0)+IF(ES200="Ano",IF(ER200="",0,((30/(EQ200*$F200)*(EQ200*$F200-ER200))/30)),0)+IF(EV200="Ano",IF(EU200="",0,((30/(ET200*$F200)*(ET200*$F200-EU200))/30)),0))))</f>
        <v>0</v>
      </c>
      <c r="EZ200" s="285">
        <f t="shared" ref="EZ200:EZ205" si="300">FLOOR(EY200*$M200,1)</f>
        <v>0</v>
      </c>
      <c r="FA200" s="1"/>
      <c r="FB200" s="1"/>
      <c r="FC200" s="177">
        <v>160</v>
      </c>
      <c r="FD200" s="591"/>
      <c r="FE200" s="178"/>
      <c r="FF200" s="177">
        <v>160</v>
      </c>
      <c r="FG200" s="591"/>
      <c r="FH200" s="178"/>
      <c r="FI200" s="177">
        <v>160</v>
      </c>
      <c r="FJ200" s="591"/>
      <c r="FK200" s="178"/>
      <c r="FL200" s="177">
        <v>160</v>
      </c>
      <c r="FM200" s="591"/>
      <c r="FN200" s="178"/>
      <c r="FO200" s="177">
        <v>160</v>
      </c>
      <c r="FP200" s="591"/>
      <c r="FQ200" s="178"/>
      <c r="FR200" s="177">
        <v>160</v>
      </c>
      <c r="FS200" s="591"/>
      <c r="FT200" s="178"/>
      <c r="FU200" s="177">
        <v>160</v>
      </c>
      <c r="FV200" s="591"/>
      <c r="FW200" s="178"/>
      <c r="FX200" s="177">
        <v>160</v>
      </c>
      <c r="FY200" s="591"/>
      <c r="FZ200" s="178"/>
      <c r="GA200" s="282">
        <f t="shared" si="266"/>
        <v>0</v>
      </c>
      <c r="GB200" s="283">
        <f t="shared" si="267"/>
        <v>0</v>
      </c>
      <c r="GC200" s="284">
        <f t="shared" ref="GC200:GC205" si="301">IF($X200="Ne",0,IF(OR($L200=0,$L200=""),0,IF(IF(FE200="Ano",IF(FD200="",0,((30/(FC200*$F200)*(FC200*$F200-FD200))/30)),0)+IF(FH200="Ano",IF(FG200="",0,((30/(FF200*$F200)*(FF200*$F200-FG200))/30)),0)+IF(FK200="Ano",IF(FJ200="",0,((30/(FI200*$F200)*(FI200*$F200-FJ200))/30)),0)+IF(FN200="Ano",IF(FM200="",0,((30/(FL200*$F200)*(FL200*$F200-FM200))/30)),0)+IF(FQ200="Ano",IF(FP200="",0,((30/(FO200*$F200)*(FO200*$F200-FP200))/30)),0)+IF(FT200="Ano",IF(FS200="",0,((30/(FR200*$F200)*(FR200*$F200-FS200))/30)),0)+IF(FW200="Ano",IF(FV200="",0,((30/(FU200*$F200)*(FU200*$F200-FV200))/30)),0)+IF(FZ200="Ano",IF(FY200="",0,((30/(FX200*$F200)*(FX200*$F200-FY200))/30)),0)&gt;($L200-1-BM200-CQ200-DU200-EY200),($L200-1-BM200-CQ200-DU200-EY200),IF(FE200="Ano",IF(FD200="",0,((30/(FC200*$F200)*(FC200*$F200-FD200))/30)),0)+IF(FH200="Ano",IF(FG200="",0,((30/(FF200*$F200)*(FF200*$F200-FG200))/30)),0)+IF(FK200="Ano",IF(FJ200="",0,((30/(FI200*$F200)*(FI200*$F200-FJ200))/30)),0)+IF(FN200="Ano",IF(FM200="",0,((30/(FL200*$F200)*(FL200*$F200-FM200))/30)),0)+IF(FQ200="Ano",IF(FP200="",0,((30/(FO200*$F200)*(FO200*$F200-FP200))/30)),0)+IF(FT200="Ano",IF(FS200="",0,((30/(FR200*$F200)*(FR200*$F200-FS200))/30)),0)+IF(FW200="Ano",IF(FV200="",0,((30/(FU200*$F200)*(FU200*$F200-FV200))/30)),0)+IF(FZ200="Ano",IF(FY200="",0,((30/(FX200*$F200)*(FX200*$F200-FY200))/30)),0))))</f>
        <v>0</v>
      </c>
      <c r="GD200" s="285">
        <f t="shared" ref="GD200:GD205" si="302">FLOOR(GC200*$M200,1)</f>
        <v>0</v>
      </c>
      <c r="GE200" s="1"/>
      <c r="GF200" s="1"/>
      <c r="GG200" s="177">
        <v>160</v>
      </c>
      <c r="GH200" s="591"/>
      <c r="GI200" s="178"/>
      <c r="GJ200" s="177">
        <v>160</v>
      </c>
      <c r="GK200" s="591"/>
      <c r="GL200" s="178"/>
      <c r="GM200" s="177">
        <v>160</v>
      </c>
      <c r="GN200" s="591"/>
      <c r="GO200" s="178"/>
      <c r="GP200" s="177">
        <v>160</v>
      </c>
      <c r="GQ200" s="591"/>
      <c r="GR200" s="178"/>
      <c r="GS200" s="177">
        <v>160</v>
      </c>
      <c r="GT200" s="591"/>
      <c r="GU200" s="178"/>
      <c r="GV200" s="177">
        <v>160</v>
      </c>
      <c r="GW200" s="591"/>
      <c r="GX200" s="178"/>
      <c r="GY200" s="177">
        <v>160</v>
      </c>
      <c r="GZ200" s="591"/>
      <c r="HA200" s="178"/>
      <c r="HB200" s="177">
        <v>160</v>
      </c>
      <c r="HC200" s="591"/>
      <c r="HD200" s="178"/>
      <c r="HE200" s="282">
        <f t="shared" si="268"/>
        <v>0</v>
      </c>
      <c r="HF200" s="283">
        <f t="shared" si="269"/>
        <v>0</v>
      </c>
      <c r="HG200" s="284">
        <f t="shared" ref="HG200:HG205" si="303">IF($X200="Ne",0,IF(OR($L200=0,$L200=""),0,IF(IF(GI200="Ano",IF(GH200="",0,((30/(GG200*$F200)*(GG200*$F200-GH200))/30)),0)+IF(GL200="Ano",IF(GK200="",0,((30/(GJ200*$F200)*(GJ200*$F200-GK200))/30)),0)+IF(GO200="Ano",IF(GN200="",0,((30/(GM200*$F200)*(GM200*$F200-GN200))/30)),0)+IF(GR200="Ano",IF(GQ200="",0,((30/(GP200*$F200)*(GP200*$F200-GQ200))/30)),0)+IF(GU200="Ano",IF(GT200="",0,((30/(GS200*$F200)*(GS200*$F200-GT200))/30)),0)+IF(GX200="Ano",IF(GW200="",0,((30/(GV200*$F200)*(GV200*$F200-GW200))/30)),0)+IF(HA200="Ano",IF(GZ200="",0,((30/(GY200*$F200)*(GY200*$F200-GZ200))/30)),0)+IF(HD200="Ano",IF(HC200="",0,((30/(HB200*$F200)*(HB200*$F200-HC200))/30)),0)&gt;($L200-1-BM200-CQ200-DU200-EY200-GC200),($L200-1-BM200-CQ200-DU200-EY200-GC200),IF(GI200="Ano",IF(GH200="",0,((30/(GG200*$F200)*(GG200*$F200-GH200))/30)),0)+IF(GL200="Ano",IF(GK200="",0,((30/(GJ200*$F200)*(GJ200*$F200-GK200))/30)),0)+IF(GO200="Ano",IF(GN200="",0,((30/(GM200*$F200)*(GM200*$F200-GN200))/30)),0)+IF(GR200="Ano",IF(GQ200="",0,((30/(GP200*$F200)*(GP200*$F200-GQ200))/30)),0)+IF(GU200="Ano",IF(GT200="",0,((30/(GS200*$F200)*(GS200*$F200-GT200))/30)),0)+IF(GX200="Ano",IF(GW200="",0,((30/(GV200*$F200)*(GV200*$F200-GW200))/30)),0)+IF(HA200="Ano",IF(GZ200="",0,((30/(GY200*$F200)*(GY200*$F200-GZ200))/30)),0)+IF(HD200="Ano",IF(HC200="",0,((30/(HB200*$F200)*(HB200*$F200-HC200))/30)),0))))</f>
        <v>0</v>
      </c>
      <c r="HH200" s="285">
        <f t="shared" ref="HH200:HH205" si="304">FLOOR(HG200*$M200,1)</f>
        <v>0</v>
      </c>
      <c r="HI200" s="1"/>
      <c r="HJ200" s="1"/>
      <c r="HK200" s="177">
        <v>160</v>
      </c>
      <c r="HL200" s="591"/>
      <c r="HM200" s="178"/>
      <c r="HN200" s="177">
        <v>160</v>
      </c>
      <c r="HO200" s="591"/>
      <c r="HP200" s="178"/>
      <c r="HQ200" s="177">
        <v>160</v>
      </c>
      <c r="HR200" s="591"/>
      <c r="HS200" s="178"/>
      <c r="HT200" s="177">
        <v>160</v>
      </c>
      <c r="HU200" s="591"/>
      <c r="HV200" s="178"/>
      <c r="HW200" s="177">
        <v>160</v>
      </c>
      <c r="HX200" s="591"/>
      <c r="HY200" s="178"/>
      <c r="HZ200" s="177">
        <v>160</v>
      </c>
      <c r="IA200" s="591"/>
      <c r="IB200" s="178"/>
      <c r="IC200" s="177">
        <v>160</v>
      </c>
      <c r="ID200" s="591"/>
      <c r="IE200" s="178"/>
      <c r="IF200" s="177">
        <v>160</v>
      </c>
      <c r="IG200" s="591"/>
      <c r="IH200" s="178"/>
      <c r="II200" s="282">
        <f t="shared" si="270"/>
        <v>0</v>
      </c>
      <c r="IJ200" s="283">
        <f t="shared" si="271"/>
        <v>0</v>
      </c>
      <c r="IK200" s="284">
        <f t="shared" ref="IK200:IK205" si="305">IF($X200="Ne",0,IF(OR($L200=0,$L200=""),0,IF(IF(HM200="Ano",IF(HL200="",0,((30/(HK200*$F200)*(HK200*$F200-HL200))/30)),0)+IF(HP200="Ano",IF(HO200="",0,((30/(HN200*$F200)*(HN200*$F200-HO200))/30)),0)+IF(HS200="Ano",IF(HR200="",0,((30/(HQ200*$F200)*(HQ200*$F200-HR200))/30)),0)+IF(HV200="Ano",IF(HU200="",0,((30/(HT200*$F200)*(HT200*$F200-HU200))/30)),0)+IF(HY200="Ano",IF(HX200="",0,((30/(HW200*$F200)*(HW200*$F200-HX200))/30)),0)+IF(IB200="Ano",IF(IA200="",0,((30/(HZ200*$F200)*(HZ200*$F200-IA200))/30)),0)+IF(IE200="Ano",IF(ID200="",0,((30/(IC200*$F200)*(IC200*$F200-ID200))/30)),0)+IF(IH200="Ano",IF(IG200="",0,((30/(IF200*$F200)*(IF200*$F200-IG200))/30)),0)&gt;($L200-1-BM200-CQ200-DU200-EY200-GC200-HG200),($L200-1-BM200-CQ200-DU200-EY200-GC200-HG200),IF(HM200="Ano",IF(HL200="",0,((30/(HK200*$F200)*(HK200*$F200-HL200))/30)),0)+IF(HP200="Ano",IF(HO200="",0,((30/(HN200*$F200)*(HN200*$F200-HO200))/30)),0)+IF(HS200="Ano",IF(HR200="",0,((30/(HQ200*$F200)*(HQ200*$F200-HR200))/30)),0)+IF(HV200="Ano",IF(HU200="",0,((30/(HT200*$F200)*(HT200*$F200-HU200))/30)),0)+IF(HY200="Ano",IF(HX200="",0,((30/(HW200*$F200)*(HW200*$F200-HX200))/30)),0)+IF(IB200="Ano",IF(IA200="",0,((30/(HZ200*$F200)*(HZ200*$F200-IA200))/30)),0)+IF(IE200="Ano",IF(ID200="",0,((30/(IC200*$F200)*(IC200*$F200-ID200))/30)),0)+IF(IH200="Ano",IF(IG200="",0,((30/(IF200*$F200)*(IF200*$F200-IG200))/30)),0))))</f>
        <v>0</v>
      </c>
      <c r="IL200" s="285">
        <f t="shared" ref="IL200:IL205" si="306">FLOOR(IK200*$M200,1)</f>
        <v>0</v>
      </c>
      <c r="IM200" s="1"/>
      <c r="IN200" s="1"/>
      <c r="IO200" s="177">
        <v>160</v>
      </c>
      <c r="IP200" s="591"/>
      <c r="IQ200" s="178"/>
      <c r="IR200" s="177">
        <v>160</v>
      </c>
      <c r="IS200" s="591"/>
      <c r="IT200" s="178"/>
      <c r="IU200" s="177">
        <v>160</v>
      </c>
      <c r="IV200" s="591"/>
      <c r="IW200" s="178"/>
      <c r="IX200" s="177">
        <v>160</v>
      </c>
      <c r="IY200" s="591"/>
      <c r="IZ200" s="178"/>
      <c r="JA200" s="177">
        <v>160</v>
      </c>
      <c r="JB200" s="591"/>
      <c r="JC200" s="178"/>
      <c r="JD200" s="177">
        <v>160</v>
      </c>
      <c r="JE200" s="591"/>
      <c r="JF200" s="178"/>
      <c r="JG200" s="177">
        <v>160</v>
      </c>
      <c r="JH200" s="591"/>
      <c r="JI200" s="178"/>
      <c r="JJ200" s="177">
        <v>160</v>
      </c>
      <c r="JK200" s="591"/>
      <c r="JL200" s="178"/>
      <c r="JM200" s="282">
        <f t="shared" si="272"/>
        <v>0</v>
      </c>
      <c r="JN200" s="283">
        <f t="shared" si="273"/>
        <v>0</v>
      </c>
      <c r="JO200" s="284">
        <f t="shared" ref="JO200:JO205" si="307">IF($X200="Ne",0,IF(OR($L200=0,$L200=""),0,IF(IF(IQ200="Ano",IF(IP200="",0,((30/(IO200*$F200)*(IO200*$F200-IP200))/30)),0)+IF(IT200="Ano",IF(IS200="",0,((30/(IR200*$F200)*(IR200*$F200-IS200))/30)),0)+IF(IW200="Ano",IF(IV200="",0,((30/(IU200*$F200)*(IU200*$F200-IV200))/30)),0)+IF(IZ200="Ano",IF(IY200="",0,((30/(IX200*$F200)*(IX200*$F200-IY200))/30)),0)+IF(JC200="Ano",IF(JB200="",0,((30/(JA200*$F200)*(JA200*$F200-JB200))/30)),0)+IF(JF200="Ano",IF(JE200="",0,((30/(JD200*$F200)*(JD200*$F200-JE200))/30)),0)+IF(JI200="Ano",IF(JH200="",0,((30/(JG200*$F200)*(JG200*$F200-JH200))/30)),0)+IF(JL200="Ano",IF(JK200="",0,((30/(JJ200*$F200)*(JJ200*$F200-JK200))/30)),0)&gt;($L200-1-BM200-CQ200-DU200-EY200-GC200-HG200-IK200),($L200-1-BM200-CQ200-DU200-EY200-GC200-HG200-IK200),IF(IQ200="Ano",IF(IP200="",0,((30/(IO200*$F200)*(IO200*$F200-IP200))/30)),0)+IF(IT200="Ano",IF(IS200="",0,((30/(IR200*$F200)*(IR200*$F200-IS200))/30)),0)+IF(IW200="Ano",IF(IV200="",0,((30/(IU200*$F200)*(IU200*$F200-IV200))/30)),0)+IF(IZ200="Ano",IF(IY200="",0,((30/(IX200*$F200)*(IX200*$F200-IY200))/30)),0)+IF(JC200="Ano",IF(JB200="",0,((30/(JA200*$F200)*(JA200*$F200-JB200))/30)),0)+IF(JF200="Ano",IF(JE200="",0,((30/(JD200*$F200)*(JD200*$F200-JE200))/30)),0)+IF(JI200="Ano",IF(JH200="",0,((30/(JG200*$F200)*(JG200*$F200-JH200))/30)),0)+IF(JL200="Ano",IF(JK200="",0,((30/(JJ200*$F200)*(JJ200*$F200-JK200))/30)),0))))</f>
        <v>0</v>
      </c>
      <c r="JP200" s="285">
        <f t="shared" ref="JP200:JP205" si="308">FLOOR(JO200*$M200,1)</f>
        <v>0</v>
      </c>
      <c r="JQ200" s="1"/>
      <c r="JR200" s="1"/>
      <c r="JS200" s="177">
        <v>160</v>
      </c>
      <c r="JT200" s="591"/>
      <c r="JU200" s="178"/>
      <c r="JV200" s="177">
        <v>160</v>
      </c>
      <c r="JW200" s="591"/>
      <c r="JX200" s="178"/>
      <c r="JY200" s="177">
        <v>160</v>
      </c>
      <c r="JZ200" s="591"/>
      <c r="KA200" s="178"/>
      <c r="KB200" s="177">
        <v>160</v>
      </c>
      <c r="KC200" s="591"/>
      <c r="KD200" s="178"/>
      <c r="KE200" s="177">
        <v>160</v>
      </c>
      <c r="KF200" s="591"/>
      <c r="KG200" s="178"/>
      <c r="KH200" s="177">
        <v>160</v>
      </c>
      <c r="KI200" s="591"/>
      <c r="KJ200" s="178"/>
      <c r="KK200" s="177">
        <v>160</v>
      </c>
      <c r="KL200" s="591"/>
      <c r="KM200" s="178"/>
      <c r="KN200" s="177">
        <v>160</v>
      </c>
      <c r="KO200" s="591"/>
      <c r="KP200" s="178"/>
      <c r="KQ200" s="282">
        <f t="shared" si="274"/>
        <v>0</v>
      </c>
      <c r="KR200" s="283">
        <f t="shared" si="275"/>
        <v>0</v>
      </c>
      <c r="KS200" s="284">
        <f t="shared" ref="KS200:KS205" si="309">IF($X200="Ne",0,IF(OR($L200=0,$L200=""),0,IF(IF(JU200="Ano",IF(JT200="",0,((30/(JS200*$F200)*(JS200*$F200-JT200))/30)),0)+IF(JX200="Ano",IF(JW200="",0,((30/(JV200*$F200)*(JV200*$F200-JW200))/30)),0)+IF(KA200="Ano",IF(JZ200="",0,((30/(JY200*$F200)*(JY200*$F200-JZ200))/30)),0)+IF(KD200="Ano",IF(KC200="",0,((30/(KB200*$F200)*(KB200*$F200-KC200))/30)),0)+IF(KG200="Ano",IF(KF200="",0,((30/(KE200*$F200)*(KE200*$F200-KF200))/30)),0)+IF(KJ200="Ano",IF(KI200="",0,((30/(KH200*$F200)*(KH200*$F200-KI200))/30)),0)+IF(KM200="Ano",IF(KL200="",0,((30/(KK200*$F200)*(KK200*$F200-KL200))/30)),0)+IF(KP200="Ano",IF(KO200="",0,((30/(KN200*$F200)*(KN200*$F200-KO200))/30)),0)&gt;($L200-1-BM200-CQ200-DU200-EY200-GC200-HG200-IK200-JO200),($L200-1-BM200-CQ200-DU200-EY200-GC200-HG200-IK200-JO200),IF(JU200="Ano",IF(JT200="",0,((30/(JS200*$F200)*(JS200*$F200-JT200))/30)),0)+IF(JX200="Ano",IF(JW200="",0,((30/(JV200*$F200)*(JV200*$F200-JW200))/30)),0)+IF(KA200="Ano",IF(JZ200="",0,((30/(JY200*$F200)*(JY200*$F200-JZ200))/30)),0)+IF(KD200="Ano",IF(KC200="",0,((30/(KB200*$F200)*(KB200*$F200-KC200))/30)),0)+IF(KG200="Ano",IF(KF200="",0,((30/(KE200*$F200)*(KE200*$F200-KF200))/30)),0)+IF(KJ200="Ano",IF(KI200="",0,((30/(KH200*$F200)*(KH200*$F200-KI200))/30)),0)+IF(KM200="Ano",IF(KL200="",0,((30/(KK200*$F200)*(KK200*$F200-KL200))/30)),0)+IF(KP200="Ano",IF(KO200="",0,((30/(KN200*$F200)*(KN200*$F200-KO200))/30)),0))))</f>
        <v>0</v>
      </c>
      <c r="KT200" s="285">
        <f t="shared" ref="KT200:KT205" si="310">FLOOR(KS200*$M200,1)</f>
        <v>0</v>
      </c>
      <c r="KU200" s="1"/>
      <c r="KV200" s="1"/>
      <c r="KW200" s="589" t="s">
        <v>300</v>
      </c>
      <c r="KX200" s="595">
        <v>160</v>
      </c>
      <c r="KY200" s="591"/>
      <c r="KZ200" s="178"/>
      <c r="LA200" s="282">
        <f t="shared" si="276"/>
        <v>0</v>
      </c>
      <c r="LB200" s="285">
        <f t="shared" si="277"/>
        <v>0</v>
      </c>
      <c r="LC200" s="284">
        <f t="shared" si="278"/>
        <v>0</v>
      </c>
      <c r="LD200" s="285">
        <f t="shared" si="279"/>
        <v>0</v>
      </c>
      <c r="LE200" s="592"/>
      <c r="LF200" s="1"/>
      <c r="LG200" s="1"/>
      <c r="LH200" s="278">
        <f t="shared" si="280"/>
        <v>0</v>
      </c>
      <c r="LI200" s="279">
        <f t="shared" si="281"/>
        <v>0</v>
      </c>
      <c r="LJ200" s="284">
        <f t="shared" si="282"/>
        <v>0</v>
      </c>
      <c r="LK200" s="285">
        <f t="shared" si="283"/>
        <v>0</v>
      </c>
      <c r="LL200" s="280">
        <f t="shared" si="284"/>
        <v>0</v>
      </c>
      <c r="LM200" s="281">
        <f t="shared" si="285"/>
        <v>0</v>
      </c>
      <c r="LN200" s="284">
        <f t="shared" si="286"/>
        <v>0</v>
      </c>
      <c r="LO200" s="283">
        <f t="shared" si="287"/>
        <v>0</v>
      </c>
      <c r="LP200" s="420">
        <f t="shared" si="288"/>
        <v>0</v>
      </c>
      <c r="LQ200" s="382">
        <f t="shared" si="289"/>
        <v>0</v>
      </c>
      <c r="LR200" s="423" t="s">
        <v>343</v>
      </c>
      <c r="LS200" s="387" t="s">
        <v>343</v>
      </c>
      <c r="LT200" s="420">
        <f t="shared" si="290"/>
        <v>0</v>
      </c>
      <c r="LU200" s="382">
        <f t="shared" si="291"/>
        <v>0</v>
      </c>
      <c r="LX200" s="1"/>
    </row>
    <row r="201" spans="2:342" s="26" customFormat="1" ht="16.5" customHeight="1" x14ac:dyDescent="0.25">
      <c r="B201" s="121" t="s">
        <v>381</v>
      </c>
      <c r="C201" s="1064"/>
      <c r="D201" s="1065"/>
      <c r="E201" s="327"/>
      <c r="F201" s="328"/>
      <c r="G201" s="329"/>
      <c r="H201" s="125"/>
      <c r="I201" s="115">
        <f>INT(ROUND(F201,2)*(IF(RIGHT(G201,1)="*",data!$J$3*H201+(IF(H201&gt;0, data!$K$3,0)),(IF(G201&gt;0,data!$J$3*RIGHT(G201,5)+data!$K$3,0)))))</f>
        <v>0</v>
      </c>
      <c r="J201" s="115">
        <f t="shared" si="257"/>
        <v>0</v>
      </c>
      <c r="K201" s="323"/>
      <c r="L201" s="322"/>
      <c r="M201" s="115">
        <f>INT(ROUND(F201,2)*(IF(J201&gt;0,(IF(K201="ano",data!$J$6,0)),0)))</f>
        <v>0</v>
      </c>
      <c r="N201" s="117">
        <f t="shared" si="254"/>
        <v>0</v>
      </c>
      <c r="O201" s="126">
        <f t="shared" si="255"/>
        <v>0</v>
      </c>
      <c r="Q201" s="119" t="str">
        <f t="shared" si="219"/>
        <v/>
      </c>
      <c r="R201" s="120" t="s">
        <v>343</v>
      </c>
      <c r="S201" s="391" t="str">
        <f t="shared" si="220"/>
        <v/>
      </c>
      <c r="T201" s="26">
        <f t="shared" si="256"/>
        <v>0</v>
      </c>
      <c r="U201" s="26">
        <f t="shared" si="258"/>
        <v>0</v>
      </c>
      <c r="V201" s="26">
        <f>IF(OR(G201=data!$I$18,G201=data!$I$19,G201=data!$I$20,G201=data!$I$21,G201=data!$I$22,G201=data!$I$23,G201=data!$I$24,G201=data!$I$25,G201=data!$I$26,G201=data!$I$27,G201=data!$I$28,G201=data!$I$29,G201=data!$I$30,G201=data!$I$31,G201=data!$I$32,G201=data!$I$33,G201=data!$I$34,G201=data!$I$35,G201=data!$I$36,G201=data!$I$37,G201=data!$I$38,G201=data!$I$39,G201=data!$I$40,G201=data!$I$41,G201=data!$I$42,G201=data!$I$43,G201=data!$I$44),1,0)</f>
        <v>0</v>
      </c>
      <c r="X201" s="179" t="s">
        <v>300</v>
      </c>
      <c r="Y201" s="10"/>
      <c r="Z201" s="10"/>
      <c r="AA201" s="171">
        <v>160</v>
      </c>
      <c r="AB201" s="336"/>
      <c r="AC201" s="227"/>
      <c r="AD201" s="171">
        <v>160</v>
      </c>
      <c r="AE201" s="336"/>
      <c r="AF201" s="227"/>
      <c r="AG201" s="171">
        <v>160</v>
      </c>
      <c r="AH201" s="336"/>
      <c r="AI201" s="227"/>
      <c r="AJ201" s="171">
        <v>160</v>
      </c>
      <c r="AK201" s="336"/>
      <c r="AL201" s="227"/>
      <c r="AM201" s="171">
        <v>160</v>
      </c>
      <c r="AN201" s="336"/>
      <c r="AO201" s="227"/>
      <c r="AP201" s="171">
        <v>160</v>
      </c>
      <c r="AQ201" s="336"/>
      <c r="AR201" s="227"/>
      <c r="AS201" s="171">
        <v>160</v>
      </c>
      <c r="AT201" s="336"/>
      <c r="AU201" s="227"/>
      <c r="AV201" s="171">
        <v>160</v>
      </c>
      <c r="AW201" s="336"/>
      <c r="AX201" s="227"/>
      <c r="AY201" s="171">
        <v>160</v>
      </c>
      <c r="AZ201" s="336"/>
      <c r="BA201" s="227"/>
      <c r="BB201" s="171">
        <v>160</v>
      </c>
      <c r="BC201" s="336"/>
      <c r="BD201" s="227"/>
      <c r="BE201" s="171">
        <v>160</v>
      </c>
      <c r="BF201" s="336"/>
      <c r="BG201" s="227"/>
      <c r="BH201" s="171">
        <v>160</v>
      </c>
      <c r="BI201" s="336"/>
      <c r="BJ201" s="227"/>
      <c r="BK201" s="374">
        <f t="shared" si="292"/>
        <v>0</v>
      </c>
      <c r="BL201" s="285">
        <f t="shared" si="259"/>
        <v>0</v>
      </c>
      <c r="BM201" s="284">
        <f t="shared" si="293"/>
        <v>0</v>
      </c>
      <c r="BN201" s="285">
        <f t="shared" si="294"/>
        <v>0</v>
      </c>
      <c r="BO201" s="1"/>
      <c r="BP201" s="1"/>
      <c r="BQ201" s="167">
        <v>160</v>
      </c>
      <c r="BR201" s="335"/>
      <c r="BS201" s="180"/>
      <c r="BT201" s="167">
        <v>160</v>
      </c>
      <c r="BU201" s="335"/>
      <c r="BV201" s="180"/>
      <c r="BW201" s="167">
        <v>160</v>
      </c>
      <c r="BX201" s="335"/>
      <c r="BY201" s="180"/>
      <c r="BZ201" s="167">
        <v>160</v>
      </c>
      <c r="CA201" s="335"/>
      <c r="CB201" s="180"/>
      <c r="CC201" s="167">
        <v>160</v>
      </c>
      <c r="CD201" s="335"/>
      <c r="CE201" s="180"/>
      <c r="CF201" s="167">
        <v>160</v>
      </c>
      <c r="CG201" s="335"/>
      <c r="CH201" s="180"/>
      <c r="CI201" s="167">
        <v>160</v>
      </c>
      <c r="CJ201" s="335"/>
      <c r="CK201" s="180"/>
      <c r="CL201" s="167">
        <v>160</v>
      </c>
      <c r="CM201" s="335"/>
      <c r="CN201" s="180"/>
      <c r="CO201" s="282">
        <f t="shared" si="260"/>
        <v>0</v>
      </c>
      <c r="CP201" s="283">
        <f t="shared" si="261"/>
        <v>0</v>
      </c>
      <c r="CQ201" s="284">
        <f t="shared" si="295"/>
        <v>0</v>
      </c>
      <c r="CR201" s="285">
        <f t="shared" si="296"/>
        <v>0</v>
      </c>
      <c r="CS201" s="1"/>
      <c r="CT201" s="1"/>
      <c r="CU201" s="167">
        <v>160</v>
      </c>
      <c r="CV201" s="335"/>
      <c r="CW201" s="180"/>
      <c r="CX201" s="167">
        <v>160</v>
      </c>
      <c r="CY201" s="335"/>
      <c r="CZ201" s="180"/>
      <c r="DA201" s="167">
        <v>160</v>
      </c>
      <c r="DB201" s="335"/>
      <c r="DC201" s="180"/>
      <c r="DD201" s="167">
        <v>160</v>
      </c>
      <c r="DE201" s="335"/>
      <c r="DF201" s="180"/>
      <c r="DG201" s="167">
        <v>160</v>
      </c>
      <c r="DH201" s="335"/>
      <c r="DI201" s="180"/>
      <c r="DJ201" s="167">
        <v>160</v>
      </c>
      <c r="DK201" s="335"/>
      <c r="DL201" s="180"/>
      <c r="DM201" s="167">
        <v>160</v>
      </c>
      <c r="DN201" s="335"/>
      <c r="DO201" s="180"/>
      <c r="DP201" s="167">
        <v>160</v>
      </c>
      <c r="DQ201" s="335"/>
      <c r="DR201" s="180"/>
      <c r="DS201" s="282">
        <f t="shared" si="262"/>
        <v>0</v>
      </c>
      <c r="DT201" s="283">
        <f t="shared" si="263"/>
        <v>0</v>
      </c>
      <c r="DU201" s="284">
        <f t="shared" si="297"/>
        <v>0</v>
      </c>
      <c r="DV201" s="285">
        <f t="shared" si="298"/>
        <v>0</v>
      </c>
      <c r="DW201" s="1"/>
      <c r="DX201" s="1"/>
      <c r="DY201" s="167">
        <v>160</v>
      </c>
      <c r="DZ201" s="335"/>
      <c r="EA201" s="180"/>
      <c r="EB201" s="167">
        <v>160</v>
      </c>
      <c r="EC201" s="335"/>
      <c r="ED201" s="180"/>
      <c r="EE201" s="167">
        <v>160</v>
      </c>
      <c r="EF201" s="335"/>
      <c r="EG201" s="180"/>
      <c r="EH201" s="167">
        <v>160</v>
      </c>
      <c r="EI201" s="335"/>
      <c r="EJ201" s="180"/>
      <c r="EK201" s="167">
        <v>160</v>
      </c>
      <c r="EL201" s="335"/>
      <c r="EM201" s="180"/>
      <c r="EN201" s="167">
        <v>160</v>
      </c>
      <c r="EO201" s="335"/>
      <c r="EP201" s="180"/>
      <c r="EQ201" s="167">
        <v>160</v>
      </c>
      <c r="ER201" s="335"/>
      <c r="ES201" s="180"/>
      <c r="ET201" s="167">
        <v>160</v>
      </c>
      <c r="EU201" s="335"/>
      <c r="EV201" s="180"/>
      <c r="EW201" s="282">
        <f t="shared" si="264"/>
        <v>0</v>
      </c>
      <c r="EX201" s="283">
        <f t="shared" si="265"/>
        <v>0</v>
      </c>
      <c r="EY201" s="284">
        <f t="shared" si="299"/>
        <v>0</v>
      </c>
      <c r="EZ201" s="285">
        <f t="shared" si="300"/>
        <v>0</v>
      </c>
      <c r="FA201" s="1"/>
      <c r="FB201" s="1"/>
      <c r="FC201" s="167">
        <v>160</v>
      </c>
      <c r="FD201" s="335"/>
      <c r="FE201" s="180"/>
      <c r="FF201" s="167">
        <v>160</v>
      </c>
      <c r="FG201" s="335"/>
      <c r="FH201" s="180"/>
      <c r="FI201" s="167">
        <v>160</v>
      </c>
      <c r="FJ201" s="335"/>
      <c r="FK201" s="180"/>
      <c r="FL201" s="167">
        <v>160</v>
      </c>
      <c r="FM201" s="335"/>
      <c r="FN201" s="180"/>
      <c r="FO201" s="167">
        <v>160</v>
      </c>
      <c r="FP201" s="335"/>
      <c r="FQ201" s="180"/>
      <c r="FR201" s="167">
        <v>160</v>
      </c>
      <c r="FS201" s="335"/>
      <c r="FT201" s="180"/>
      <c r="FU201" s="167">
        <v>160</v>
      </c>
      <c r="FV201" s="335"/>
      <c r="FW201" s="180"/>
      <c r="FX201" s="167">
        <v>160</v>
      </c>
      <c r="FY201" s="335"/>
      <c r="FZ201" s="180"/>
      <c r="GA201" s="282">
        <f t="shared" si="266"/>
        <v>0</v>
      </c>
      <c r="GB201" s="283">
        <f t="shared" si="267"/>
        <v>0</v>
      </c>
      <c r="GC201" s="284">
        <f t="shared" si="301"/>
        <v>0</v>
      </c>
      <c r="GD201" s="285">
        <f t="shared" si="302"/>
        <v>0</v>
      </c>
      <c r="GE201" s="1"/>
      <c r="GF201" s="1"/>
      <c r="GG201" s="167">
        <v>160</v>
      </c>
      <c r="GH201" s="335"/>
      <c r="GI201" s="180"/>
      <c r="GJ201" s="167">
        <v>160</v>
      </c>
      <c r="GK201" s="335"/>
      <c r="GL201" s="180"/>
      <c r="GM201" s="167">
        <v>160</v>
      </c>
      <c r="GN201" s="335"/>
      <c r="GO201" s="180"/>
      <c r="GP201" s="167">
        <v>160</v>
      </c>
      <c r="GQ201" s="335"/>
      <c r="GR201" s="180"/>
      <c r="GS201" s="167">
        <v>160</v>
      </c>
      <c r="GT201" s="335"/>
      <c r="GU201" s="180"/>
      <c r="GV201" s="167">
        <v>160</v>
      </c>
      <c r="GW201" s="335"/>
      <c r="GX201" s="180"/>
      <c r="GY201" s="167">
        <v>160</v>
      </c>
      <c r="GZ201" s="335"/>
      <c r="HA201" s="180"/>
      <c r="HB201" s="167">
        <v>160</v>
      </c>
      <c r="HC201" s="335"/>
      <c r="HD201" s="180"/>
      <c r="HE201" s="282">
        <f t="shared" si="268"/>
        <v>0</v>
      </c>
      <c r="HF201" s="283">
        <f t="shared" si="269"/>
        <v>0</v>
      </c>
      <c r="HG201" s="284">
        <f t="shared" si="303"/>
        <v>0</v>
      </c>
      <c r="HH201" s="285">
        <f t="shared" si="304"/>
        <v>0</v>
      </c>
      <c r="HI201" s="1"/>
      <c r="HJ201" s="1"/>
      <c r="HK201" s="167">
        <v>160</v>
      </c>
      <c r="HL201" s="335"/>
      <c r="HM201" s="180"/>
      <c r="HN201" s="167">
        <v>160</v>
      </c>
      <c r="HO201" s="335"/>
      <c r="HP201" s="180"/>
      <c r="HQ201" s="167">
        <v>160</v>
      </c>
      <c r="HR201" s="335"/>
      <c r="HS201" s="180"/>
      <c r="HT201" s="167">
        <v>160</v>
      </c>
      <c r="HU201" s="335"/>
      <c r="HV201" s="180"/>
      <c r="HW201" s="167">
        <v>160</v>
      </c>
      <c r="HX201" s="335"/>
      <c r="HY201" s="180"/>
      <c r="HZ201" s="167">
        <v>160</v>
      </c>
      <c r="IA201" s="335"/>
      <c r="IB201" s="180"/>
      <c r="IC201" s="167">
        <v>160</v>
      </c>
      <c r="ID201" s="335"/>
      <c r="IE201" s="180"/>
      <c r="IF201" s="167">
        <v>160</v>
      </c>
      <c r="IG201" s="335"/>
      <c r="IH201" s="180"/>
      <c r="II201" s="282">
        <f t="shared" si="270"/>
        <v>0</v>
      </c>
      <c r="IJ201" s="283">
        <f t="shared" si="271"/>
        <v>0</v>
      </c>
      <c r="IK201" s="284">
        <f t="shared" si="305"/>
        <v>0</v>
      </c>
      <c r="IL201" s="285">
        <f t="shared" si="306"/>
        <v>0</v>
      </c>
      <c r="IM201" s="1"/>
      <c r="IN201" s="1"/>
      <c r="IO201" s="167">
        <v>160</v>
      </c>
      <c r="IP201" s="335"/>
      <c r="IQ201" s="180"/>
      <c r="IR201" s="167">
        <v>160</v>
      </c>
      <c r="IS201" s="335"/>
      <c r="IT201" s="180"/>
      <c r="IU201" s="167">
        <v>160</v>
      </c>
      <c r="IV201" s="335"/>
      <c r="IW201" s="180"/>
      <c r="IX201" s="167">
        <v>160</v>
      </c>
      <c r="IY201" s="335"/>
      <c r="IZ201" s="180"/>
      <c r="JA201" s="167">
        <v>160</v>
      </c>
      <c r="JB201" s="335"/>
      <c r="JC201" s="180"/>
      <c r="JD201" s="167">
        <v>160</v>
      </c>
      <c r="JE201" s="335"/>
      <c r="JF201" s="180"/>
      <c r="JG201" s="167">
        <v>160</v>
      </c>
      <c r="JH201" s="335"/>
      <c r="JI201" s="180"/>
      <c r="JJ201" s="167">
        <v>160</v>
      </c>
      <c r="JK201" s="335"/>
      <c r="JL201" s="180"/>
      <c r="JM201" s="282">
        <f t="shared" si="272"/>
        <v>0</v>
      </c>
      <c r="JN201" s="283">
        <f t="shared" si="273"/>
        <v>0</v>
      </c>
      <c r="JO201" s="284">
        <f t="shared" si="307"/>
        <v>0</v>
      </c>
      <c r="JP201" s="285">
        <f t="shared" si="308"/>
        <v>0</v>
      </c>
      <c r="JQ201" s="1"/>
      <c r="JR201" s="1"/>
      <c r="JS201" s="167">
        <v>160</v>
      </c>
      <c r="JT201" s="335"/>
      <c r="JU201" s="180"/>
      <c r="JV201" s="167">
        <v>160</v>
      </c>
      <c r="JW201" s="335"/>
      <c r="JX201" s="180"/>
      <c r="JY201" s="167">
        <v>160</v>
      </c>
      <c r="JZ201" s="335"/>
      <c r="KA201" s="180"/>
      <c r="KB201" s="167">
        <v>160</v>
      </c>
      <c r="KC201" s="335"/>
      <c r="KD201" s="180"/>
      <c r="KE201" s="167">
        <v>160</v>
      </c>
      <c r="KF201" s="335"/>
      <c r="KG201" s="180"/>
      <c r="KH201" s="167">
        <v>160</v>
      </c>
      <c r="KI201" s="335"/>
      <c r="KJ201" s="180"/>
      <c r="KK201" s="167">
        <v>160</v>
      </c>
      <c r="KL201" s="335"/>
      <c r="KM201" s="180"/>
      <c r="KN201" s="167">
        <v>160</v>
      </c>
      <c r="KO201" s="335"/>
      <c r="KP201" s="180"/>
      <c r="KQ201" s="282">
        <f t="shared" si="274"/>
        <v>0</v>
      </c>
      <c r="KR201" s="283">
        <f t="shared" si="275"/>
        <v>0</v>
      </c>
      <c r="KS201" s="284">
        <f t="shared" si="309"/>
        <v>0</v>
      </c>
      <c r="KT201" s="285">
        <f t="shared" si="310"/>
        <v>0</v>
      </c>
      <c r="KU201" s="1"/>
      <c r="KV201" s="1"/>
      <c r="KW201" s="287" t="s">
        <v>300</v>
      </c>
      <c r="KX201" s="365">
        <v>160</v>
      </c>
      <c r="KY201" s="335"/>
      <c r="KZ201" s="180"/>
      <c r="LA201" s="282">
        <f t="shared" si="276"/>
        <v>0</v>
      </c>
      <c r="LB201" s="285">
        <f t="shared" si="277"/>
        <v>0</v>
      </c>
      <c r="LC201" s="284">
        <f t="shared" si="278"/>
        <v>0</v>
      </c>
      <c r="LD201" s="285">
        <f t="shared" si="279"/>
        <v>0</v>
      </c>
      <c r="LE201" s="297"/>
      <c r="LF201" s="1"/>
      <c r="LG201" s="1"/>
      <c r="LH201" s="278">
        <f t="shared" si="280"/>
        <v>0</v>
      </c>
      <c r="LI201" s="279">
        <f t="shared" si="281"/>
        <v>0</v>
      </c>
      <c r="LJ201" s="284">
        <f t="shared" si="282"/>
        <v>0</v>
      </c>
      <c r="LK201" s="285">
        <f t="shared" si="283"/>
        <v>0</v>
      </c>
      <c r="LL201" s="280">
        <f t="shared" si="284"/>
        <v>0</v>
      </c>
      <c r="LM201" s="281">
        <f t="shared" si="285"/>
        <v>0</v>
      </c>
      <c r="LN201" s="284">
        <f t="shared" si="286"/>
        <v>0</v>
      </c>
      <c r="LO201" s="283">
        <f t="shared" si="287"/>
        <v>0</v>
      </c>
      <c r="LP201" s="420">
        <f t="shared" si="288"/>
        <v>0</v>
      </c>
      <c r="LQ201" s="382">
        <f t="shared" si="289"/>
        <v>0</v>
      </c>
      <c r="LR201" s="423" t="s">
        <v>343</v>
      </c>
      <c r="LS201" s="387" t="s">
        <v>343</v>
      </c>
      <c r="LT201" s="420">
        <f t="shared" si="290"/>
        <v>0</v>
      </c>
      <c r="LU201" s="382">
        <f t="shared" si="291"/>
        <v>0</v>
      </c>
      <c r="LX201" s="1"/>
    </row>
    <row r="202" spans="2:342" s="26" customFormat="1" ht="15" hidden="1" customHeight="1" x14ac:dyDescent="0.25">
      <c r="B202" s="121"/>
      <c r="C202" s="1062"/>
      <c r="D202" s="1063"/>
      <c r="E202" s="610"/>
      <c r="F202" s="611"/>
      <c r="G202" s="612"/>
      <c r="H202" s="122"/>
      <c r="I202" s="115">
        <f>INT(ROUND(F202,2)*(IF(RIGHT(G202,1)="*",data!$J$3*H202+(IF(H202&gt;0, data!$K$3,0)),(IF(G202&gt;0,data!$J$3*RIGHT(G202,5)+data!$K$3,0)))))</f>
        <v>0</v>
      </c>
      <c r="J202" s="115">
        <f t="shared" si="257"/>
        <v>0</v>
      </c>
      <c r="K202" s="554"/>
      <c r="L202" s="553"/>
      <c r="M202" s="115">
        <f>INT(ROUND(F202,2)*(IF(J202&gt;0,(IF(K202="ano",data!$J$6,0)),0)))</f>
        <v>0</v>
      </c>
      <c r="N202" s="117">
        <f t="shared" si="254"/>
        <v>0</v>
      </c>
      <c r="O202" s="126">
        <f t="shared" si="255"/>
        <v>0</v>
      </c>
      <c r="Q202" s="119" t="str">
        <f t="shared" si="219"/>
        <v/>
      </c>
      <c r="R202" s="120" t="s">
        <v>343</v>
      </c>
      <c r="S202" s="391" t="str">
        <f t="shared" si="220"/>
        <v/>
      </c>
      <c r="T202" s="26">
        <f t="shared" si="256"/>
        <v>0</v>
      </c>
      <c r="U202" s="26">
        <f t="shared" si="258"/>
        <v>0</v>
      </c>
      <c r="V202" s="26">
        <f>IF(OR(G202=data!$I$18,G202=data!$I$19,G202=data!$I$20,G202=data!$I$21,G202=data!$I$22,G202=data!$I$23,G202=data!$I$24,G202=data!$I$25,G202=data!$I$26,G202=data!$I$27,G202=data!$I$28,G202=data!$I$29,G202=data!$I$30,G202=data!$I$31,G202=data!$I$32,G202=data!$I$33,G202=data!$I$34,G202=data!$I$35,G202=data!$I$36,G202=data!$I$37,G202=data!$I$38,G202=data!$I$39,G202=data!$I$40,G202=data!$I$41,G202=data!$I$42,G202=data!$I$43,G202=data!$I$44),1,0)</f>
        <v>0</v>
      </c>
      <c r="X202" s="176" t="s">
        <v>300</v>
      </c>
      <c r="Y202" s="10"/>
      <c r="Z202" s="10"/>
      <c r="AA202" s="578">
        <v>160</v>
      </c>
      <c r="AB202" s="579"/>
      <c r="AC202" s="580"/>
      <c r="AD202" s="578">
        <v>160</v>
      </c>
      <c r="AE202" s="579"/>
      <c r="AF202" s="580"/>
      <c r="AG202" s="578">
        <v>160</v>
      </c>
      <c r="AH202" s="579"/>
      <c r="AI202" s="580"/>
      <c r="AJ202" s="578">
        <v>160</v>
      </c>
      <c r="AK202" s="579"/>
      <c r="AL202" s="580"/>
      <c r="AM202" s="578">
        <v>160</v>
      </c>
      <c r="AN202" s="579"/>
      <c r="AO202" s="580"/>
      <c r="AP202" s="578">
        <v>160</v>
      </c>
      <c r="AQ202" s="579"/>
      <c r="AR202" s="580"/>
      <c r="AS202" s="578">
        <v>160</v>
      </c>
      <c r="AT202" s="579"/>
      <c r="AU202" s="580"/>
      <c r="AV202" s="578">
        <v>160</v>
      </c>
      <c r="AW202" s="579"/>
      <c r="AX202" s="580"/>
      <c r="AY202" s="578">
        <v>160</v>
      </c>
      <c r="AZ202" s="579"/>
      <c r="BA202" s="580"/>
      <c r="BB202" s="578">
        <v>160</v>
      </c>
      <c r="BC202" s="579"/>
      <c r="BD202" s="580"/>
      <c r="BE202" s="578">
        <v>160</v>
      </c>
      <c r="BF202" s="579"/>
      <c r="BG202" s="580"/>
      <c r="BH202" s="578">
        <v>160</v>
      </c>
      <c r="BI202" s="579"/>
      <c r="BJ202" s="580"/>
      <c r="BK202" s="374">
        <f t="shared" si="292"/>
        <v>0</v>
      </c>
      <c r="BL202" s="285">
        <f t="shared" si="259"/>
        <v>0</v>
      </c>
      <c r="BM202" s="284">
        <f t="shared" si="293"/>
        <v>0</v>
      </c>
      <c r="BN202" s="285">
        <f t="shared" si="294"/>
        <v>0</v>
      </c>
      <c r="BO202" s="1"/>
      <c r="BP202" s="1"/>
      <c r="BQ202" s="177">
        <v>160</v>
      </c>
      <c r="BR202" s="591"/>
      <c r="BS202" s="178"/>
      <c r="BT202" s="177">
        <v>160</v>
      </c>
      <c r="BU202" s="591"/>
      <c r="BV202" s="178"/>
      <c r="BW202" s="177">
        <v>160</v>
      </c>
      <c r="BX202" s="591"/>
      <c r="BY202" s="178"/>
      <c r="BZ202" s="177">
        <v>160</v>
      </c>
      <c r="CA202" s="591"/>
      <c r="CB202" s="178"/>
      <c r="CC202" s="177">
        <v>160</v>
      </c>
      <c r="CD202" s="591"/>
      <c r="CE202" s="178"/>
      <c r="CF202" s="177">
        <v>160</v>
      </c>
      <c r="CG202" s="591"/>
      <c r="CH202" s="178"/>
      <c r="CI202" s="177">
        <v>160</v>
      </c>
      <c r="CJ202" s="591"/>
      <c r="CK202" s="178"/>
      <c r="CL202" s="177">
        <v>160</v>
      </c>
      <c r="CM202" s="591"/>
      <c r="CN202" s="178"/>
      <c r="CO202" s="282">
        <f t="shared" si="260"/>
        <v>0</v>
      </c>
      <c r="CP202" s="283">
        <f t="shared" si="261"/>
        <v>0</v>
      </c>
      <c r="CQ202" s="284">
        <f t="shared" si="295"/>
        <v>0</v>
      </c>
      <c r="CR202" s="285">
        <f t="shared" si="296"/>
        <v>0</v>
      </c>
      <c r="CS202" s="1"/>
      <c r="CT202" s="1"/>
      <c r="CU202" s="177">
        <v>160</v>
      </c>
      <c r="CV202" s="591"/>
      <c r="CW202" s="178"/>
      <c r="CX202" s="177">
        <v>160</v>
      </c>
      <c r="CY202" s="591"/>
      <c r="CZ202" s="178"/>
      <c r="DA202" s="177">
        <v>160</v>
      </c>
      <c r="DB202" s="591"/>
      <c r="DC202" s="178"/>
      <c r="DD202" s="177">
        <v>160</v>
      </c>
      <c r="DE202" s="591"/>
      <c r="DF202" s="178"/>
      <c r="DG202" s="177">
        <v>160</v>
      </c>
      <c r="DH202" s="591"/>
      <c r="DI202" s="178"/>
      <c r="DJ202" s="177">
        <v>160</v>
      </c>
      <c r="DK202" s="591"/>
      <c r="DL202" s="178"/>
      <c r="DM202" s="177">
        <v>160</v>
      </c>
      <c r="DN202" s="591"/>
      <c r="DO202" s="178"/>
      <c r="DP202" s="177">
        <v>160</v>
      </c>
      <c r="DQ202" s="591"/>
      <c r="DR202" s="178"/>
      <c r="DS202" s="282">
        <f t="shared" si="262"/>
        <v>0</v>
      </c>
      <c r="DT202" s="283">
        <f t="shared" si="263"/>
        <v>0</v>
      </c>
      <c r="DU202" s="284">
        <f t="shared" si="297"/>
        <v>0</v>
      </c>
      <c r="DV202" s="285">
        <f t="shared" si="298"/>
        <v>0</v>
      </c>
      <c r="DW202" s="1"/>
      <c r="DX202" s="1"/>
      <c r="DY202" s="177">
        <v>160</v>
      </c>
      <c r="DZ202" s="591"/>
      <c r="EA202" s="178"/>
      <c r="EB202" s="177">
        <v>160</v>
      </c>
      <c r="EC202" s="591"/>
      <c r="ED202" s="178"/>
      <c r="EE202" s="177">
        <v>160</v>
      </c>
      <c r="EF202" s="591"/>
      <c r="EG202" s="178"/>
      <c r="EH202" s="177">
        <v>160</v>
      </c>
      <c r="EI202" s="591"/>
      <c r="EJ202" s="178"/>
      <c r="EK202" s="177">
        <v>160</v>
      </c>
      <c r="EL202" s="591"/>
      <c r="EM202" s="178"/>
      <c r="EN202" s="177">
        <v>160</v>
      </c>
      <c r="EO202" s="591"/>
      <c r="EP202" s="178"/>
      <c r="EQ202" s="177">
        <v>160</v>
      </c>
      <c r="ER202" s="591"/>
      <c r="ES202" s="178"/>
      <c r="ET202" s="177">
        <v>160</v>
      </c>
      <c r="EU202" s="591"/>
      <c r="EV202" s="178"/>
      <c r="EW202" s="282">
        <f t="shared" si="264"/>
        <v>0</v>
      </c>
      <c r="EX202" s="283">
        <f t="shared" si="265"/>
        <v>0</v>
      </c>
      <c r="EY202" s="284">
        <f t="shared" si="299"/>
        <v>0</v>
      </c>
      <c r="EZ202" s="285">
        <f t="shared" si="300"/>
        <v>0</v>
      </c>
      <c r="FA202" s="1"/>
      <c r="FB202" s="1"/>
      <c r="FC202" s="177">
        <v>160</v>
      </c>
      <c r="FD202" s="591"/>
      <c r="FE202" s="178"/>
      <c r="FF202" s="177">
        <v>160</v>
      </c>
      <c r="FG202" s="591"/>
      <c r="FH202" s="178"/>
      <c r="FI202" s="177">
        <v>160</v>
      </c>
      <c r="FJ202" s="591"/>
      <c r="FK202" s="178"/>
      <c r="FL202" s="177">
        <v>160</v>
      </c>
      <c r="FM202" s="591"/>
      <c r="FN202" s="178"/>
      <c r="FO202" s="177">
        <v>160</v>
      </c>
      <c r="FP202" s="591"/>
      <c r="FQ202" s="178"/>
      <c r="FR202" s="177">
        <v>160</v>
      </c>
      <c r="FS202" s="591"/>
      <c r="FT202" s="178"/>
      <c r="FU202" s="177">
        <v>160</v>
      </c>
      <c r="FV202" s="591"/>
      <c r="FW202" s="178"/>
      <c r="FX202" s="177">
        <v>160</v>
      </c>
      <c r="FY202" s="591"/>
      <c r="FZ202" s="178"/>
      <c r="GA202" s="282">
        <f t="shared" si="266"/>
        <v>0</v>
      </c>
      <c r="GB202" s="283">
        <f t="shared" si="267"/>
        <v>0</v>
      </c>
      <c r="GC202" s="284">
        <f t="shared" si="301"/>
        <v>0</v>
      </c>
      <c r="GD202" s="285">
        <f t="shared" si="302"/>
        <v>0</v>
      </c>
      <c r="GE202" s="1"/>
      <c r="GF202" s="1"/>
      <c r="GG202" s="177">
        <v>160</v>
      </c>
      <c r="GH202" s="591"/>
      <c r="GI202" s="178"/>
      <c r="GJ202" s="177">
        <v>160</v>
      </c>
      <c r="GK202" s="591"/>
      <c r="GL202" s="178"/>
      <c r="GM202" s="177">
        <v>160</v>
      </c>
      <c r="GN202" s="591"/>
      <c r="GO202" s="178"/>
      <c r="GP202" s="177">
        <v>160</v>
      </c>
      <c r="GQ202" s="591"/>
      <c r="GR202" s="178"/>
      <c r="GS202" s="177">
        <v>160</v>
      </c>
      <c r="GT202" s="591"/>
      <c r="GU202" s="178"/>
      <c r="GV202" s="177">
        <v>160</v>
      </c>
      <c r="GW202" s="591"/>
      <c r="GX202" s="178"/>
      <c r="GY202" s="177">
        <v>160</v>
      </c>
      <c r="GZ202" s="591"/>
      <c r="HA202" s="178"/>
      <c r="HB202" s="177">
        <v>160</v>
      </c>
      <c r="HC202" s="591"/>
      <c r="HD202" s="178"/>
      <c r="HE202" s="282">
        <f t="shared" si="268"/>
        <v>0</v>
      </c>
      <c r="HF202" s="283">
        <f t="shared" si="269"/>
        <v>0</v>
      </c>
      <c r="HG202" s="284">
        <f t="shared" si="303"/>
        <v>0</v>
      </c>
      <c r="HH202" s="285">
        <f t="shared" si="304"/>
        <v>0</v>
      </c>
      <c r="HI202" s="1"/>
      <c r="HJ202" s="1"/>
      <c r="HK202" s="177">
        <v>160</v>
      </c>
      <c r="HL202" s="591"/>
      <c r="HM202" s="178"/>
      <c r="HN202" s="177">
        <v>160</v>
      </c>
      <c r="HO202" s="591"/>
      <c r="HP202" s="178"/>
      <c r="HQ202" s="177">
        <v>160</v>
      </c>
      <c r="HR202" s="591"/>
      <c r="HS202" s="178"/>
      <c r="HT202" s="177">
        <v>160</v>
      </c>
      <c r="HU202" s="591"/>
      <c r="HV202" s="178"/>
      <c r="HW202" s="177">
        <v>160</v>
      </c>
      <c r="HX202" s="591"/>
      <c r="HY202" s="178"/>
      <c r="HZ202" s="177">
        <v>160</v>
      </c>
      <c r="IA202" s="591"/>
      <c r="IB202" s="178"/>
      <c r="IC202" s="177">
        <v>160</v>
      </c>
      <c r="ID202" s="591"/>
      <c r="IE202" s="178"/>
      <c r="IF202" s="177">
        <v>160</v>
      </c>
      <c r="IG202" s="591"/>
      <c r="IH202" s="178"/>
      <c r="II202" s="282">
        <f t="shared" si="270"/>
        <v>0</v>
      </c>
      <c r="IJ202" s="283">
        <f t="shared" si="271"/>
        <v>0</v>
      </c>
      <c r="IK202" s="284">
        <f t="shared" si="305"/>
        <v>0</v>
      </c>
      <c r="IL202" s="285">
        <f t="shared" si="306"/>
        <v>0</v>
      </c>
      <c r="IM202" s="1"/>
      <c r="IN202" s="1"/>
      <c r="IO202" s="177">
        <v>160</v>
      </c>
      <c r="IP202" s="591"/>
      <c r="IQ202" s="178"/>
      <c r="IR202" s="177">
        <v>160</v>
      </c>
      <c r="IS202" s="591"/>
      <c r="IT202" s="178"/>
      <c r="IU202" s="177">
        <v>160</v>
      </c>
      <c r="IV202" s="591"/>
      <c r="IW202" s="178"/>
      <c r="IX202" s="177">
        <v>160</v>
      </c>
      <c r="IY202" s="591"/>
      <c r="IZ202" s="178"/>
      <c r="JA202" s="177">
        <v>160</v>
      </c>
      <c r="JB202" s="591"/>
      <c r="JC202" s="178"/>
      <c r="JD202" s="177">
        <v>160</v>
      </c>
      <c r="JE202" s="591"/>
      <c r="JF202" s="178"/>
      <c r="JG202" s="177">
        <v>160</v>
      </c>
      <c r="JH202" s="591"/>
      <c r="JI202" s="178"/>
      <c r="JJ202" s="177">
        <v>160</v>
      </c>
      <c r="JK202" s="591"/>
      <c r="JL202" s="178"/>
      <c r="JM202" s="282">
        <f t="shared" si="272"/>
        <v>0</v>
      </c>
      <c r="JN202" s="283">
        <f t="shared" si="273"/>
        <v>0</v>
      </c>
      <c r="JO202" s="284">
        <f t="shared" si="307"/>
        <v>0</v>
      </c>
      <c r="JP202" s="285">
        <f t="shared" si="308"/>
        <v>0</v>
      </c>
      <c r="JQ202" s="1"/>
      <c r="JR202" s="1"/>
      <c r="JS202" s="177">
        <v>160</v>
      </c>
      <c r="JT202" s="591"/>
      <c r="JU202" s="178"/>
      <c r="JV202" s="177">
        <v>160</v>
      </c>
      <c r="JW202" s="591"/>
      <c r="JX202" s="178"/>
      <c r="JY202" s="177">
        <v>160</v>
      </c>
      <c r="JZ202" s="591"/>
      <c r="KA202" s="178"/>
      <c r="KB202" s="177">
        <v>160</v>
      </c>
      <c r="KC202" s="591"/>
      <c r="KD202" s="178"/>
      <c r="KE202" s="177">
        <v>160</v>
      </c>
      <c r="KF202" s="591"/>
      <c r="KG202" s="178"/>
      <c r="KH202" s="177">
        <v>160</v>
      </c>
      <c r="KI202" s="591"/>
      <c r="KJ202" s="178"/>
      <c r="KK202" s="177">
        <v>160</v>
      </c>
      <c r="KL202" s="591"/>
      <c r="KM202" s="178"/>
      <c r="KN202" s="177">
        <v>160</v>
      </c>
      <c r="KO202" s="591"/>
      <c r="KP202" s="178"/>
      <c r="KQ202" s="282">
        <f t="shared" si="274"/>
        <v>0</v>
      </c>
      <c r="KR202" s="283">
        <f t="shared" si="275"/>
        <v>0</v>
      </c>
      <c r="KS202" s="284">
        <f t="shared" si="309"/>
        <v>0</v>
      </c>
      <c r="KT202" s="285">
        <f t="shared" si="310"/>
        <v>0</v>
      </c>
      <c r="KU202" s="1"/>
      <c r="KV202" s="1"/>
      <c r="KW202" s="589" t="s">
        <v>300</v>
      </c>
      <c r="KX202" s="595">
        <v>160</v>
      </c>
      <c r="KY202" s="591"/>
      <c r="KZ202" s="178"/>
      <c r="LA202" s="282">
        <f t="shared" si="276"/>
        <v>0</v>
      </c>
      <c r="LB202" s="285">
        <f t="shared" si="277"/>
        <v>0</v>
      </c>
      <c r="LC202" s="284">
        <f t="shared" si="278"/>
        <v>0</v>
      </c>
      <c r="LD202" s="285">
        <f t="shared" si="279"/>
        <v>0</v>
      </c>
      <c r="LE202" s="592"/>
      <c r="LF202" s="1"/>
      <c r="LG202" s="1"/>
      <c r="LH202" s="278">
        <f t="shared" si="280"/>
        <v>0</v>
      </c>
      <c r="LI202" s="279">
        <f t="shared" si="281"/>
        <v>0</v>
      </c>
      <c r="LJ202" s="284">
        <f t="shared" si="282"/>
        <v>0</v>
      </c>
      <c r="LK202" s="285">
        <f t="shared" si="283"/>
        <v>0</v>
      </c>
      <c r="LL202" s="280">
        <f t="shared" si="284"/>
        <v>0</v>
      </c>
      <c r="LM202" s="281">
        <f t="shared" si="285"/>
        <v>0</v>
      </c>
      <c r="LN202" s="284">
        <f t="shared" si="286"/>
        <v>0</v>
      </c>
      <c r="LO202" s="283">
        <f t="shared" si="287"/>
        <v>0</v>
      </c>
      <c r="LP202" s="420">
        <f t="shared" si="288"/>
        <v>0</v>
      </c>
      <c r="LQ202" s="382">
        <f t="shared" si="289"/>
        <v>0</v>
      </c>
      <c r="LR202" s="423" t="s">
        <v>343</v>
      </c>
      <c r="LS202" s="387" t="s">
        <v>343</v>
      </c>
      <c r="LT202" s="420">
        <f t="shared" si="290"/>
        <v>0</v>
      </c>
      <c r="LU202" s="382">
        <f t="shared" si="291"/>
        <v>0</v>
      </c>
      <c r="LX202" s="1"/>
    </row>
    <row r="203" spans="2:342" s="26" customFormat="1" ht="16.5" customHeight="1" x14ac:dyDescent="0.25">
      <c r="B203" s="121" t="s">
        <v>382</v>
      </c>
      <c r="C203" s="1064"/>
      <c r="D203" s="1065"/>
      <c r="E203" s="327"/>
      <c r="F203" s="328"/>
      <c r="G203" s="329"/>
      <c r="H203" s="125"/>
      <c r="I203" s="115">
        <f>INT(ROUND(F203,2)*(IF(RIGHT(G203,1)="*",data!$J$3*H203+(IF(H203&gt;0, data!$K$3,0)),(IF(G203&gt;0,data!$J$3*RIGHT(G203,5)+data!$K$3,0)))))</f>
        <v>0</v>
      </c>
      <c r="J203" s="115">
        <f t="shared" si="257"/>
        <v>0</v>
      </c>
      <c r="K203" s="323"/>
      <c r="L203" s="322"/>
      <c r="M203" s="115">
        <f>INT(ROUND(F203,2)*(IF(J203&gt;0,(IF(K203="ano",data!$J$6,0)),0)))</f>
        <v>0</v>
      </c>
      <c r="N203" s="117">
        <f t="shared" si="254"/>
        <v>0</v>
      </c>
      <c r="O203" s="126">
        <f t="shared" si="255"/>
        <v>0</v>
      </c>
      <c r="Q203" s="119" t="str">
        <f t="shared" si="219"/>
        <v/>
      </c>
      <c r="R203" s="120" t="s">
        <v>343</v>
      </c>
      <c r="S203" s="391" t="str">
        <f t="shared" si="220"/>
        <v/>
      </c>
      <c r="T203" s="26">
        <f t="shared" si="256"/>
        <v>0</v>
      </c>
      <c r="U203" s="26">
        <f t="shared" si="258"/>
        <v>0</v>
      </c>
      <c r="V203" s="26">
        <f>IF(OR(G203=data!$I$18,G203=data!$I$19,G203=data!$I$20,G203=data!$I$21,G203=data!$I$22,G203=data!$I$23,G203=data!$I$24,G203=data!$I$25,G203=data!$I$26,G203=data!$I$27,G203=data!$I$28,G203=data!$I$29,G203=data!$I$30,G203=data!$I$31,G203=data!$I$32,G203=data!$I$33,G203=data!$I$34,G203=data!$I$35,G203=data!$I$36,G203=data!$I$37,G203=data!$I$38,G203=data!$I$39,G203=data!$I$40,G203=data!$I$41,G203=data!$I$42,G203=data!$I$43,G203=data!$I$44),1,0)</f>
        <v>0</v>
      </c>
      <c r="X203" s="179" t="s">
        <v>300</v>
      </c>
      <c r="Y203" s="10"/>
      <c r="Z203" s="10"/>
      <c r="AA203" s="171">
        <v>160</v>
      </c>
      <c r="AB203" s="336"/>
      <c r="AC203" s="227"/>
      <c r="AD203" s="171">
        <v>160</v>
      </c>
      <c r="AE203" s="336"/>
      <c r="AF203" s="227"/>
      <c r="AG203" s="171">
        <v>160</v>
      </c>
      <c r="AH203" s="336"/>
      <c r="AI203" s="227"/>
      <c r="AJ203" s="171">
        <v>160</v>
      </c>
      <c r="AK203" s="336"/>
      <c r="AL203" s="227"/>
      <c r="AM203" s="171">
        <v>160</v>
      </c>
      <c r="AN203" s="336"/>
      <c r="AO203" s="227"/>
      <c r="AP203" s="171">
        <v>160</v>
      </c>
      <c r="AQ203" s="336"/>
      <c r="AR203" s="227"/>
      <c r="AS203" s="171">
        <v>160</v>
      </c>
      <c r="AT203" s="336"/>
      <c r="AU203" s="227"/>
      <c r="AV203" s="171">
        <v>160</v>
      </c>
      <c r="AW203" s="336"/>
      <c r="AX203" s="227"/>
      <c r="AY203" s="171">
        <v>160</v>
      </c>
      <c r="AZ203" s="336"/>
      <c r="BA203" s="227"/>
      <c r="BB203" s="171">
        <v>160</v>
      </c>
      <c r="BC203" s="336"/>
      <c r="BD203" s="227"/>
      <c r="BE203" s="171">
        <v>160</v>
      </c>
      <c r="BF203" s="336"/>
      <c r="BG203" s="227"/>
      <c r="BH203" s="171">
        <v>160</v>
      </c>
      <c r="BI203" s="336"/>
      <c r="BJ203" s="227"/>
      <c r="BK203" s="374">
        <f t="shared" si="292"/>
        <v>0</v>
      </c>
      <c r="BL203" s="285">
        <f t="shared" si="259"/>
        <v>0</v>
      </c>
      <c r="BM203" s="284">
        <f t="shared" si="293"/>
        <v>0</v>
      </c>
      <c r="BN203" s="285">
        <f t="shared" si="294"/>
        <v>0</v>
      </c>
      <c r="BO203" s="1"/>
      <c r="BP203" s="1"/>
      <c r="BQ203" s="167">
        <v>160</v>
      </c>
      <c r="BR203" s="335"/>
      <c r="BS203" s="180"/>
      <c r="BT203" s="167">
        <v>160</v>
      </c>
      <c r="BU203" s="335"/>
      <c r="BV203" s="180"/>
      <c r="BW203" s="167">
        <v>160</v>
      </c>
      <c r="BX203" s="335"/>
      <c r="BY203" s="180"/>
      <c r="BZ203" s="167">
        <v>160</v>
      </c>
      <c r="CA203" s="335"/>
      <c r="CB203" s="180"/>
      <c r="CC203" s="167">
        <v>160</v>
      </c>
      <c r="CD203" s="335"/>
      <c r="CE203" s="180"/>
      <c r="CF203" s="167">
        <v>160</v>
      </c>
      <c r="CG203" s="335"/>
      <c r="CH203" s="180"/>
      <c r="CI203" s="167">
        <v>160</v>
      </c>
      <c r="CJ203" s="335"/>
      <c r="CK203" s="180"/>
      <c r="CL203" s="167">
        <v>160</v>
      </c>
      <c r="CM203" s="335"/>
      <c r="CN203" s="180"/>
      <c r="CO203" s="282">
        <f t="shared" si="260"/>
        <v>0</v>
      </c>
      <c r="CP203" s="283">
        <f t="shared" si="261"/>
        <v>0</v>
      </c>
      <c r="CQ203" s="284">
        <f t="shared" si="295"/>
        <v>0</v>
      </c>
      <c r="CR203" s="285">
        <f t="shared" si="296"/>
        <v>0</v>
      </c>
      <c r="CS203" s="1"/>
      <c r="CT203" s="1"/>
      <c r="CU203" s="167">
        <v>160</v>
      </c>
      <c r="CV203" s="335"/>
      <c r="CW203" s="180"/>
      <c r="CX203" s="167">
        <v>160</v>
      </c>
      <c r="CY203" s="335"/>
      <c r="CZ203" s="180"/>
      <c r="DA203" s="167">
        <v>160</v>
      </c>
      <c r="DB203" s="335"/>
      <c r="DC203" s="180"/>
      <c r="DD203" s="167">
        <v>160</v>
      </c>
      <c r="DE203" s="335"/>
      <c r="DF203" s="180"/>
      <c r="DG203" s="167">
        <v>160</v>
      </c>
      <c r="DH203" s="335"/>
      <c r="DI203" s="180"/>
      <c r="DJ203" s="167">
        <v>160</v>
      </c>
      <c r="DK203" s="335"/>
      <c r="DL203" s="180"/>
      <c r="DM203" s="167">
        <v>160</v>
      </c>
      <c r="DN203" s="335"/>
      <c r="DO203" s="180"/>
      <c r="DP203" s="167">
        <v>160</v>
      </c>
      <c r="DQ203" s="335"/>
      <c r="DR203" s="180"/>
      <c r="DS203" s="282">
        <f t="shared" si="262"/>
        <v>0</v>
      </c>
      <c r="DT203" s="283">
        <f t="shared" si="263"/>
        <v>0</v>
      </c>
      <c r="DU203" s="284">
        <f t="shared" si="297"/>
        <v>0</v>
      </c>
      <c r="DV203" s="285">
        <f t="shared" si="298"/>
        <v>0</v>
      </c>
      <c r="DW203" s="1"/>
      <c r="DX203" s="1"/>
      <c r="DY203" s="167">
        <v>160</v>
      </c>
      <c r="DZ203" s="335"/>
      <c r="EA203" s="180"/>
      <c r="EB203" s="167">
        <v>160</v>
      </c>
      <c r="EC203" s="335"/>
      <c r="ED203" s="180"/>
      <c r="EE203" s="167">
        <v>160</v>
      </c>
      <c r="EF203" s="335"/>
      <c r="EG203" s="180"/>
      <c r="EH203" s="167">
        <v>160</v>
      </c>
      <c r="EI203" s="335"/>
      <c r="EJ203" s="180"/>
      <c r="EK203" s="167">
        <v>160</v>
      </c>
      <c r="EL203" s="335"/>
      <c r="EM203" s="180"/>
      <c r="EN203" s="167">
        <v>160</v>
      </c>
      <c r="EO203" s="335"/>
      <c r="EP203" s="180"/>
      <c r="EQ203" s="167">
        <v>160</v>
      </c>
      <c r="ER203" s="335"/>
      <c r="ES203" s="180"/>
      <c r="ET203" s="167">
        <v>160</v>
      </c>
      <c r="EU203" s="335"/>
      <c r="EV203" s="180"/>
      <c r="EW203" s="282">
        <f t="shared" si="264"/>
        <v>0</v>
      </c>
      <c r="EX203" s="283">
        <f t="shared" si="265"/>
        <v>0</v>
      </c>
      <c r="EY203" s="284">
        <f t="shared" si="299"/>
        <v>0</v>
      </c>
      <c r="EZ203" s="285">
        <f t="shared" si="300"/>
        <v>0</v>
      </c>
      <c r="FA203" s="1"/>
      <c r="FB203" s="1"/>
      <c r="FC203" s="167">
        <v>160</v>
      </c>
      <c r="FD203" s="335"/>
      <c r="FE203" s="180"/>
      <c r="FF203" s="167">
        <v>160</v>
      </c>
      <c r="FG203" s="335"/>
      <c r="FH203" s="180"/>
      <c r="FI203" s="167">
        <v>160</v>
      </c>
      <c r="FJ203" s="335"/>
      <c r="FK203" s="180"/>
      <c r="FL203" s="167">
        <v>160</v>
      </c>
      <c r="FM203" s="335"/>
      <c r="FN203" s="180"/>
      <c r="FO203" s="167">
        <v>160</v>
      </c>
      <c r="FP203" s="335"/>
      <c r="FQ203" s="180"/>
      <c r="FR203" s="167">
        <v>160</v>
      </c>
      <c r="FS203" s="335"/>
      <c r="FT203" s="180"/>
      <c r="FU203" s="167">
        <v>160</v>
      </c>
      <c r="FV203" s="335"/>
      <c r="FW203" s="180"/>
      <c r="FX203" s="167">
        <v>160</v>
      </c>
      <c r="FY203" s="335"/>
      <c r="FZ203" s="180"/>
      <c r="GA203" s="282">
        <f t="shared" si="266"/>
        <v>0</v>
      </c>
      <c r="GB203" s="283">
        <f t="shared" si="267"/>
        <v>0</v>
      </c>
      <c r="GC203" s="284">
        <f t="shared" si="301"/>
        <v>0</v>
      </c>
      <c r="GD203" s="285">
        <f t="shared" si="302"/>
        <v>0</v>
      </c>
      <c r="GE203" s="1"/>
      <c r="GF203" s="1"/>
      <c r="GG203" s="167">
        <v>160</v>
      </c>
      <c r="GH203" s="335"/>
      <c r="GI203" s="180"/>
      <c r="GJ203" s="167">
        <v>160</v>
      </c>
      <c r="GK203" s="335"/>
      <c r="GL203" s="180"/>
      <c r="GM203" s="167">
        <v>160</v>
      </c>
      <c r="GN203" s="335"/>
      <c r="GO203" s="180"/>
      <c r="GP203" s="167">
        <v>160</v>
      </c>
      <c r="GQ203" s="335"/>
      <c r="GR203" s="180"/>
      <c r="GS203" s="167">
        <v>160</v>
      </c>
      <c r="GT203" s="335"/>
      <c r="GU203" s="180"/>
      <c r="GV203" s="167">
        <v>160</v>
      </c>
      <c r="GW203" s="335"/>
      <c r="GX203" s="180"/>
      <c r="GY203" s="167">
        <v>160</v>
      </c>
      <c r="GZ203" s="335"/>
      <c r="HA203" s="180"/>
      <c r="HB203" s="167">
        <v>160</v>
      </c>
      <c r="HC203" s="335"/>
      <c r="HD203" s="180"/>
      <c r="HE203" s="282">
        <f t="shared" si="268"/>
        <v>0</v>
      </c>
      <c r="HF203" s="283">
        <f t="shared" si="269"/>
        <v>0</v>
      </c>
      <c r="HG203" s="284">
        <f t="shared" si="303"/>
        <v>0</v>
      </c>
      <c r="HH203" s="285">
        <f t="shared" si="304"/>
        <v>0</v>
      </c>
      <c r="HI203" s="1"/>
      <c r="HJ203" s="1"/>
      <c r="HK203" s="167">
        <v>160</v>
      </c>
      <c r="HL203" s="335"/>
      <c r="HM203" s="180"/>
      <c r="HN203" s="167">
        <v>160</v>
      </c>
      <c r="HO203" s="335"/>
      <c r="HP203" s="180"/>
      <c r="HQ203" s="167">
        <v>160</v>
      </c>
      <c r="HR203" s="335"/>
      <c r="HS203" s="180"/>
      <c r="HT203" s="167">
        <v>160</v>
      </c>
      <c r="HU203" s="335"/>
      <c r="HV203" s="180"/>
      <c r="HW203" s="167">
        <v>160</v>
      </c>
      <c r="HX203" s="335"/>
      <c r="HY203" s="180"/>
      <c r="HZ203" s="167">
        <v>160</v>
      </c>
      <c r="IA203" s="335"/>
      <c r="IB203" s="180"/>
      <c r="IC203" s="167">
        <v>160</v>
      </c>
      <c r="ID203" s="335"/>
      <c r="IE203" s="180"/>
      <c r="IF203" s="167">
        <v>160</v>
      </c>
      <c r="IG203" s="335"/>
      <c r="IH203" s="180"/>
      <c r="II203" s="282">
        <f t="shared" si="270"/>
        <v>0</v>
      </c>
      <c r="IJ203" s="283">
        <f t="shared" si="271"/>
        <v>0</v>
      </c>
      <c r="IK203" s="284">
        <f t="shared" si="305"/>
        <v>0</v>
      </c>
      <c r="IL203" s="285">
        <f t="shared" si="306"/>
        <v>0</v>
      </c>
      <c r="IM203" s="1"/>
      <c r="IN203" s="1"/>
      <c r="IO203" s="167">
        <v>160</v>
      </c>
      <c r="IP203" s="335"/>
      <c r="IQ203" s="180"/>
      <c r="IR203" s="167">
        <v>160</v>
      </c>
      <c r="IS203" s="335"/>
      <c r="IT203" s="180"/>
      <c r="IU203" s="167">
        <v>160</v>
      </c>
      <c r="IV203" s="335"/>
      <c r="IW203" s="180"/>
      <c r="IX203" s="167">
        <v>160</v>
      </c>
      <c r="IY203" s="335"/>
      <c r="IZ203" s="180"/>
      <c r="JA203" s="167">
        <v>160</v>
      </c>
      <c r="JB203" s="335"/>
      <c r="JC203" s="180"/>
      <c r="JD203" s="167">
        <v>160</v>
      </c>
      <c r="JE203" s="335"/>
      <c r="JF203" s="180"/>
      <c r="JG203" s="167">
        <v>160</v>
      </c>
      <c r="JH203" s="335"/>
      <c r="JI203" s="180"/>
      <c r="JJ203" s="167">
        <v>160</v>
      </c>
      <c r="JK203" s="335"/>
      <c r="JL203" s="180"/>
      <c r="JM203" s="282">
        <f t="shared" si="272"/>
        <v>0</v>
      </c>
      <c r="JN203" s="283">
        <f t="shared" si="273"/>
        <v>0</v>
      </c>
      <c r="JO203" s="284">
        <f t="shared" si="307"/>
        <v>0</v>
      </c>
      <c r="JP203" s="285">
        <f t="shared" si="308"/>
        <v>0</v>
      </c>
      <c r="JQ203" s="1"/>
      <c r="JR203" s="1"/>
      <c r="JS203" s="167">
        <v>160</v>
      </c>
      <c r="JT203" s="335"/>
      <c r="JU203" s="180"/>
      <c r="JV203" s="167">
        <v>160</v>
      </c>
      <c r="JW203" s="335"/>
      <c r="JX203" s="180"/>
      <c r="JY203" s="167">
        <v>160</v>
      </c>
      <c r="JZ203" s="335"/>
      <c r="KA203" s="180"/>
      <c r="KB203" s="167">
        <v>160</v>
      </c>
      <c r="KC203" s="335"/>
      <c r="KD203" s="180"/>
      <c r="KE203" s="167">
        <v>160</v>
      </c>
      <c r="KF203" s="335"/>
      <c r="KG203" s="180"/>
      <c r="KH203" s="167">
        <v>160</v>
      </c>
      <c r="KI203" s="335"/>
      <c r="KJ203" s="180"/>
      <c r="KK203" s="167">
        <v>160</v>
      </c>
      <c r="KL203" s="335"/>
      <c r="KM203" s="180"/>
      <c r="KN203" s="167">
        <v>160</v>
      </c>
      <c r="KO203" s="335"/>
      <c r="KP203" s="180"/>
      <c r="KQ203" s="282">
        <f t="shared" si="274"/>
        <v>0</v>
      </c>
      <c r="KR203" s="283">
        <f t="shared" si="275"/>
        <v>0</v>
      </c>
      <c r="KS203" s="284">
        <f t="shared" si="309"/>
        <v>0</v>
      </c>
      <c r="KT203" s="285">
        <f t="shared" si="310"/>
        <v>0</v>
      </c>
      <c r="KU203" s="1"/>
      <c r="KV203" s="1"/>
      <c r="KW203" s="287" t="s">
        <v>300</v>
      </c>
      <c r="KX203" s="365">
        <v>160</v>
      </c>
      <c r="KY203" s="335"/>
      <c r="KZ203" s="180"/>
      <c r="LA203" s="282">
        <f t="shared" si="276"/>
        <v>0</v>
      </c>
      <c r="LB203" s="285">
        <f t="shared" si="277"/>
        <v>0</v>
      </c>
      <c r="LC203" s="284">
        <f t="shared" si="278"/>
        <v>0</v>
      </c>
      <c r="LD203" s="285">
        <f t="shared" si="279"/>
        <v>0</v>
      </c>
      <c r="LE203" s="297"/>
      <c r="LF203" s="1"/>
      <c r="LG203" s="1"/>
      <c r="LH203" s="278">
        <f t="shared" si="280"/>
        <v>0</v>
      </c>
      <c r="LI203" s="279">
        <f t="shared" si="281"/>
        <v>0</v>
      </c>
      <c r="LJ203" s="284">
        <f t="shared" si="282"/>
        <v>0</v>
      </c>
      <c r="LK203" s="285">
        <f t="shared" si="283"/>
        <v>0</v>
      </c>
      <c r="LL203" s="280">
        <f t="shared" si="284"/>
        <v>0</v>
      </c>
      <c r="LM203" s="281">
        <f t="shared" si="285"/>
        <v>0</v>
      </c>
      <c r="LN203" s="284">
        <f t="shared" si="286"/>
        <v>0</v>
      </c>
      <c r="LO203" s="283">
        <f t="shared" si="287"/>
        <v>0</v>
      </c>
      <c r="LP203" s="420">
        <f t="shared" si="288"/>
        <v>0</v>
      </c>
      <c r="LQ203" s="382">
        <f t="shared" si="289"/>
        <v>0</v>
      </c>
      <c r="LR203" s="423" t="s">
        <v>343</v>
      </c>
      <c r="LS203" s="387" t="s">
        <v>343</v>
      </c>
      <c r="LT203" s="420">
        <f t="shared" si="290"/>
        <v>0</v>
      </c>
      <c r="LU203" s="382">
        <f t="shared" si="291"/>
        <v>0</v>
      </c>
      <c r="LX203" s="1"/>
    </row>
    <row r="204" spans="2:342" s="26" customFormat="1" ht="15" hidden="1" customHeight="1" x14ac:dyDescent="0.25">
      <c r="B204" s="121"/>
      <c r="C204" s="1062"/>
      <c r="D204" s="1063"/>
      <c r="E204" s="610"/>
      <c r="F204" s="611"/>
      <c r="G204" s="612"/>
      <c r="H204" s="122"/>
      <c r="I204" s="115">
        <f>INT(ROUND(F204,2)*(IF(RIGHT(G204,1)="*",data!$J$3*H204+(IF(H204&gt;0, data!$K$3,0)),(IF(G204&gt;0,data!$J$3*RIGHT(G204,5)+data!$K$3,0)))))</f>
        <v>0</v>
      </c>
      <c r="J204" s="115">
        <f t="shared" si="257"/>
        <v>0</v>
      </c>
      <c r="K204" s="554"/>
      <c r="L204" s="553"/>
      <c r="M204" s="115">
        <f>INT(ROUND(F204,2)*(IF(J204&gt;0,(IF(K204="ano",data!$J$6,0)),0)))</f>
        <v>0</v>
      </c>
      <c r="N204" s="117">
        <f t="shared" si="254"/>
        <v>0</v>
      </c>
      <c r="O204" s="126">
        <f t="shared" si="255"/>
        <v>0</v>
      </c>
      <c r="Q204" s="119" t="str">
        <f t="shared" si="219"/>
        <v/>
      </c>
      <c r="R204" s="120" t="s">
        <v>343</v>
      </c>
      <c r="S204" s="391" t="str">
        <f t="shared" si="220"/>
        <v/>
      </c>
      <c r="T204" s="26">
        <f t="shared" si="256"/>
        <v>0</v>
      </c>
      <c r="U204" s="26">
        <f t="shared" si="258"/>
        <v>0</v>
      </c>
      <c r="V204" s="26">
        <f>IF(OR(G204=data!$I$18,G204=data!$I$19,G204=data!$I$20,G204=data!$I$21,G204=data!$I$22,G204=data!$I$23,G204=data!$I$24,G204=data!$I$25,G204=data!$I$26,G204=data!$I$27,G204=data!$I$28,G204=data!$I$29,G204=data!$I$30,G204=data!$I$31,G204=data!$I$32,G204=data!$I$33,G204=data!$I$34,G204=data!$I$35,G204=data!$I$36,G204=data!$I$37,G204=data!$I$38,G204=data!$I$39,G204=data!$I$40,G204=data!$I$41,G204=data!$I$42,G204=data!$I$43,G204=data!$I$44),1,0)</f>
        <v>0</v>
      </c>
      <c r="X204" s="176" t="s">
        <v>300</v>
      </c>
      <c r="Y204" s="10"/>
      <c r="Z204" s="10"/>
      <c r="AA204" s="578">
        <v>160</v>
      </c>
      <c r="AB204" s="579"/>
      <c r="AC204" s="580"/>
      <c r="AD204" s="578">
        <v>160</v>
      </c>
      <c r="AE204" s="579"/>
      <c r="AF204" s="580"/>
      <c r="AG204" s="578">
        <v>160</v>
      </c>
      <c r="AH204" s="579"/>
      <c r="AI204" s="580"/>
      <c r="AJ204" s="578">
        <v>160</v>
      </c>
      <c r="AK204" s="579"/>
      <c r="AL204" s="580"/>
      <c r="AM204" s="578">
        <v>160</v>
      </c>
      <c r="AN204" s="579"/>
      <c r="AO204" s="580"/>
      <c r="AP204" s="578">
        <v>160</v>
      </c>
      <c r="AQ204" s="579"/>
      <c r="AR204" s="580"/>
      <c r="AS204" s="578">
        <v>160</v>
      </c>
      <c r="AT204" s="579"/>
      <c r="AU204" s="580"/>
      <c r="AV204" s="578">
        <v>160</v>
      </c>
      <c r="AW204" s="579"/>
      <c r="AX204" s="580"/>
      <c r="AY204" s="578">
        <v>160</v>
      </c>
      <c r="AZ204" s="579"/>
      <c r="BA204" s="580"/>
      <c r="BB204" s="578">
        <v>160</v>
      </c>
      <c r="BC204" s="579"/>
      <c r="BD204" s="580"/>
      <c r="BE204" s="578">
        <v>160</v>
      </c>
      <c r="BF204" s="579"/>
      <c r="BG204" s="580"/>
      <c r="BH204" s="578">
        <v>160</v>
      </c>
      <c r="BI204" s="579"/>
      <c r="BJ204" s="580"/>
      <c r="BK204" s="374">
        <f t="shared" si="292"/>
        <v>0</v>
      </c>
      <c r="BL204" s="285">
        <f t="shared" si="259"/>
        <v>0</v>
      </c>
      <c r="BM204" s="284">
        <f t="shared" si="293"/>
        <v>0</v>
      </c>
      <c r="BN204" s="285">
        <f t="shared" si="294"/>
        <v>0</v>
      </c>
      <c r="BO204" s="1"/>
      <c r="BP204" s="1"/>
      <c r="BQ204" s="177">
        <v>160</v>
      </c>
      <c r="BR204" s="591"/>
      <c r="BS204" s="178"/>
      <c r="BT204" s="177">
        <v>160</v>
      </c>
      <c r="BU204" s="591"/>
      <c r="BV204" s="178"/>
      <c r="BW204" s="177">
        <v>160</v>
      </c>
      <c r="BX204" s="591"/>
      <c r="BY204" s="178"/>
      <c r="BZ204" s="177">
        <v>160</v>
      </c>
      <c r="CA204" s="591"/>
      <c r="CB204" s="178"/>
      <c r="CC204" s="177">
        <v>160</v>
      </c>
      <c r="CD204" s="591"/>
      <c r="CE204" s="178"/>
      <c r="CF204" s="177">
        <v>160</v>
      </c>
      <c r="CG204" s="591"/>
      <c r="CH204" s="178"/>
      <c r="CI204" s="177">
        <v>160</v>
      </c>
      <c r="CJ204" s="591"/>
      <c r="CK204" s="178"/>
      <c r="CL204" s="177">
        <v>160</v>
      </c>
      <c r="CM204" s="591"/>
      <c r="CN204" s="178"/>
      <c r="CO204" s="282">
        <f t="shared" si="260"/>
        <v>0</v>
      </c>
      <c r="CP204" s="283">
        <f t="shared" si="261"/>
        <v>0</v>
      </c>
      <c r="CQ204" s="284">
        <f t="shared" si="295"/>
        <v>0</v>
      </c>
      <c r="CR204" s="285">
        <f t="shared" si="296"/>
        <v>0</v>
      </c>
      <c r="CS204" s="1"/>
      <c r="CT204" s="1"/>
      <c r="CU204" s="177">
        <v>160</v>
      </c>
      <c r="CV204" s="591"/>
      <c r="CW204" s="178"/>
      <c r="CX204" s="177">
        <v>160</v>
      </c>
      <c r="CY204" s="591"/>
      <c r="CZ204" s="178"/>
      <c r="DA204" s="177">
        <v>160</v>
      </c>
      <c r="DB204" s="591"/>
      <c r="DC204" s="178"/>
      <c r="DD204" s="177">
        <v>160</v>
      </c>
      <c r="DE204" s="591"/>
      <c r="DF204" s="178"/>
      <c r="DG204" s="177">
        <v>160</v>
      </c>
      <c r="DH204" s="591"/>
      <c r="DI204" s="178"/>
      <c r="DJ204" s="177">
        <v>160</v>
      </c>
      <c r="DK204" s="591"/>
      <c r="DL204" s="178"/>
      <c r="DM204" s="177">
        <v>160</v>
      </c>
      <c r="DN204" s="591"/>
      <c r="DO204" s="178"/>
      <c r="DP204" s="177">
        <v>160</v>
      </c>
      <c r="DQ204" s="591"/>
      <c r="DR204" s="178"/>
      <c r="DS204" s="282">
        <f t="shared" si="262"/>
        <v>0</v>
      </c>
      <c r="DT204" s="283">
        <f t="shared" si="263"/>
        <v>0</v>
      </c>
      <c r="DU204" s="284">
        <f t="shared" si="297"/>
        <v>0</v>
      </c>
      <c r="DV204" s="285">
        <f t="shared" si="298"/>
        <v>0</v>
      </c>
      <c r="DW204" s="1"/>
      <c r="DX204" s="1"/>
      <c r="DY204" s="177">
        <v>160</v>
      </c>
      <c r="DZ204" s="591"/>
      <c r="EA204" s="178"/>
      <c r="EB204" s="177">
        <v>160</v>
      </c>
      <c r="EC204" s="591"/>
      <c r="ED204" s="178"/>
      <c r="EE204" s="177">
        <v>160</v>
      </c>
      <c r="EF204" s="591"/>
      <c r="EG204" s="178"/>
      <c r="EH204" s="177">
        <v>160</v>
      </c>
      <c r="EI204" s="591"/>
      <c r="EJ204" s="178"/>
      <c r="EK204" s="177">
        <v>160</v>
      </c>
      <c r="EL204" s="591"/>
      <c r="EM204" s="178"/>
      <c r="EN204" s="177">
        <v>160</v>
      </c>
      <c r="EO204" s="591"/>
      <c r="EP204" s="178"/>
      <c r="EQ204" s="177">
        <v>160</v>
      </c>
      <c r="ER204" s="591"/>
      <c r="ES204" s="178"/>
      <c r="ET204" s="177">
        <v>160</v>
      </c>
      <c r="EU204" s="591"/>
      <c r="EV204" s="178"/>
      <c r="EW204" s="282">
        <f t="shared" si="264"/>
        <v>0</v>
      </c>
      <c r="EX204" s="283">
        <f t="shared" si="265"/>
        <v>0</v>
      </c>
      <c r="EY204" s="284">
        <f t="shared" si="299"/>
        <v>0</v>
      </c>
      <c r="EZ204" s="285">
        <f t="shared" si="300"/>
        <v>0</v>
      </c>
      <c r="FA204" s="1"/>
      <c r="FB204" s="1"/>
      <c r="FC204" s="177">
        <v>160</v>
      </c>
      <c r="FD204" s="591"/>
      <c r="FE204" s="178"/>
      <c r="FF204" s="177">
        <v>160</v>
      </c>
      <c r="FG204" s="591"/>
      <c r="FH204" s="178"/>
      <c r="FI204" s="177">
        <v>160</v>
      </c>
      <c r="FJ204" s="591"/>
      <c r="FK204" s="178"/>
      <c r="FL204" s="177">
        <v>160</v>
      </c>
      <c r="FM204" s="591"/>
      <c r="FN204" s="178"/>
      <c r="FO204" s="177">
        <v>160</v>
      </c>
      <c r="FP204" s="591"/>
      <c r="FQ204" s="178"/>
      <c r="FR204" s="177">
        <v>160</v>
      </c>
      <c r="FS204" s="591"/>
      <c r="FT204" s="178"/>
      <c r="FU204" s="177">
        <v>160</v>
      </c>
      <c r="FV204" s="591"/>
      <c r="FW204" s="178"/>
      <c r="FX204" s="177">
        <v>160</v>
      </c>
      <c r="FY204" s="591"/>
      <c r="FZ204" s="178"/>
      <c r="GA204" s="282">
        <f t="shared" si="266"/>
        <v>0</v>
      </c>
      <c r="GB204" s="283">
        <f t="shared" si="267"/>
        <v>0</v>
      </c>
      <c r="GC204" s="284">
        <f t="shared" si="301"/>
        <v>0</v>
      </c>
      <c r="GD204" s="285">
        <f t="shared" si="302"/>
        <v>0</v>
      </c>
      <c r="GE204" s="1"/>
      <c r="GF204" s="1"/>
      <c r="GG204" s="177">
        <v>160</v>
      </c>
      <c r="GH204" s="591"/>
      <c r="GI204" s="178"/>
      <c r="GJ204" s="177">
        <v>160</v>
      </c>
      <c r="GK204" s="591"/>
      <c r="GL204" s="178"/>
      <c r="GM204" s="177">
        <v>160</v>
      </c>
      <c r="GN204" s="591"/>
      <c r="GO204" s="178"/>
      <c r="GP204" s="177">
        <v>160</v>
      </c>
      <c r="GQ204" s="591"/>
      <c r="GR204" s="178"/>
      <c r="GS204" s="177">
        <v>160</v>
      </c>
      <c r="GT204" s="591"/>
      <c r="GU204" s="178"/>
      <c r="GV204" s="177">
        <v>160</v>
      </c>
      <c r="GW204" s="591"/>
      <c r="GX204" s="178"/>
      <c r="GY204" s="177">
        <v>160</v>
      </c>
      <c r="GZ204" s="591"/>
      <c r="HA204" s="178"/>
      <c r="HB204" s="177">
        <v>160</v>
      </c>
      <c r="HC204" s="591"/>
      <c r="HD204" s="178"/>
      <c r="HE204" s="282">
        <f t="shared" si="268"/>
        <v>0</v>
      </c>
      <c r="HF204" s="283">
        <f t="shared" si="269"/>
        <v>0</v>
      </c>
      <c r="HG204" s="284">
        <f t="shared" si="303"/>
        <v>0</v>
      </c>
      <c r="HH204" s="285">
        <f t="shared" si="304"/>
        <v>0</v>
      </c>
      <c r="HI204" s="1"/>
      <c r="HJ204" s="1"/>
      <c r="HK204" s="177">
        <v>160</v>
      </c>
      <c r="HL204" s="591"/>
      <c r="HM204" s="178"/>
      <c r="HN204" s="177">
        <v>160</v>
      </c>
      <c r="HO204" s="591"/>
      <c r="HP204" s="178"/>
      <c r="HQ204" s="177">
        <v>160</v>
      </c>
      <c r="HR204" s="591"/>
      <c r="HS204" s="178"/>
      <c r="HT204" s="177">
        <v>160</v>
      </c>
      <c r="HU204" s="591"/>
      <c r="HV204" s="178"/>
      <c r="HW204" s="177">
        <v>160</v>
      </c>
      <c r="HX204" s="591"/>
      <c r="HY204" s="178"/>
      <c r="HZ204" s="177">
        <v>160</v>
      </c>
      <c r="IA204" s="591"/>
      <c r="IB204" s="178"/>
      <c r="IC204" s="177">
        <v>160</v>
      </c>
      <c r="ID204" s="591"/>
      <c r="IE204" s="178"/>
      <c r="IF204" s="177">
        <v>160</v>
      </c>
      <c r="IG204" s="591"/>
      <c r="IH204" s="178"/>
      <c r="II204" s="282">
        <f t="shared" si="270"/>
        <v>0</v>
      </c>
      <c r="IJ204" s="283">
        <f t="shared" si="271"/>
        <v>0</v>
      </c>
      <c r="IK204" s="284">
        <f t="shared" si="305"/>
        <v>0</v>
      </c>
      <c r="IL204" s="285">
        <f t="shared" si="306"/>
        <v>0</v>
      </c>
      <c r="IM204" s="1"/>
      <c r="IN204" s="1"/>
      <c r="IO204" s="177">
        <v>160</v>
      </c>
      <c r="IP204" s="591"/>
      <c r="IQ204" s="178"/>
      <c r="IR204" s="177">
        <v>160</v>
      </c>
      <c r="IS204" s="591"/>
      <c r="IT204" s="178"/>
      <c r="IU204" s="177">
        <v>160</v>
      </c>
      <c r="IV204" s="591"/>
      <c r="IW204" s="178"/>
      <c r="IX204" s="177">
        <v>160</v>
      </c>
      <c r="IY204" s="591"/>
      <c r="IZ204" s="178"/>
      <c r="JA204" s="177">
        <v>160</v>
      </c>
      <c r="JB204" s="591"/>
      <c r="JC204" s="178"/>
      <c r="JD204" s="177">
        <v>160</v>
      </c>
      <c r="JE204" s="591"/>
      <c r="JF204" s="178"/>
      <c r="JG204" s="177">
        <v>160</v>
      </c>
      <c r="JH204" s="591"/>
      <c r="JI204" s="178"/>
      <c r="JJ204" s="177">
        <v>160</v>
      </c>
      <c r="JK204" s="591"/>
      <c r="JL204" s="178"/>
      <c r="JM204" s="282">
        <f t="shared" si="272"/>
        <v>0</v>
      </c>
      <c r="JN204" s="283">
        <f t="shared" si="273"/>
        <v>0</v>
      </c>
      <c r="JO204" s="284">
        <f t="shared" si="307"/>
        <v>0</v>
      </c>
      <c r="JP204" s="285">
        <f t="shared" si="308"/>
        <v>0</v>
      </c>
      <c r="JQ204" s="1"/>
      <c r="JR204" s="1"/>
      <c r="JS204" s="177">
        <v>160</v>
      </c>
      <c r="JT204" s="591"/>
      <c r="JU204" s="178"/>
      <c r="JV204" s="177">
        <v>160</v>
      </c>
      <c r="JW204" s="591"/>
      <c r="JX204" s="178"/>
      <c r="JY204" s="177">
        <v>160</v>
      </c>
      <c r="JZ204" s="591"/>
      <c r="KA204" s="178"/>
      <c r="KB204" s="177">
        <v>160</v>
      </c>
      <c r="KC204" s="591"/>
      <c r="KD204" s="178"/>
      <c r="KE204" s="177">
        <v>160</v>
      </c>
      <c r="KF204" s="591"/>
      <c r="KG204" s="178"/>
      <c r="KH204" s="177">
        <v>160</v>
      </c>
      <c r="KI204" s="591"/>
      <c r="KJ204" s="178"/>
      <c r="KK204" s="177">
        <v>160</v>
      </c>
      <c r="KL204" s="591"/>
      <c r="KM204" s="178"/>
      <c r="KN204" s="177">
        <v>160</v>
      </c>
      <c r="KO204" s="591"/>
      <c r="KP204" s="178"/>
      <c r="KQ204" s="282">
        <f t="shared" si="274"/>
        <v>0</v>
      </c>
      <c r="KR204" s="283">
        <f t="shared" si="275"/>
        <v>0</v>
      </c>
      <c r="KS204" s="284">
        <f t="shared" si="309"/>
        <v>0</v>
      </c>
      <c r="KT204" s="285">
        <f t="shared" si="310"/>
        <v>0</v>
      </c>
      <c r="KU204" s="1"/>
      <c r="KV204" s="1"/>
      <c r="KW204" s="589" t="s">
        <v>300</v>
      </c>
      <c r="KX204" s="595">
        <v>160</v>
      </c>
      <c r="KY204" s="591"/>
      <c r="KZ204" s="178"/>
      <c r="LA204" s="282">
        <f t="shared" si="276"/>
        <v>0</v>
      </c>
      <c r="LB204" s="285">
        <f t="shared" si="277"/>
        <v>0</v>
      </c>
      <c r="LC204" s="284">
        <f t="shared" si="278"/>
        <v>0</v>
      </c>
      <c r="LD204" s="285">
        <f t="shared" si="279"/>
        <v>0</v>
      </c>
      <c r="LE204" s="592"/>
      <c r="LF204" s="1"/>
      <c r="LG204" s="1"/>
      <c r="LH204" s="278">
        <f t="shared" si="280"/>
        <v>0</v>
      </c>
      <c r="LI204" s="279">
        <f t="shared" si="281"/>
        <v>0</v>
      </c>
      <c r="LJ204" s="284">
        <f t="shared" si="282"/>
        <v>0</v>
      </c>
      <c r="LK204" s="285">
        <f t="shared" si="283"/>
        <v>0</v>
      </c>
      <c r="LL204" s="280">
        <f t="shared" si="284"/>
        <v>0</v>
      </c>
      <c r="LM204" s="281">
        <f t="shared" si="285"/>
        <v>0</v>
      </c>
      <c r="LN204" s="284">
        <f t="shared" si="286"/>
        <v>0</v>
      </c>
      <c r="LO204" s="283">
        <f t="shared" si="287"/>
        <v>0</v>
      </c>
      <c r="LP204" s="420">
        <f t="shared" si="288"/>
        <v>0</v>
      </c>
      <c r="LQ204" s="382">
        <f t="shared" si="289"/>
        <v>0</v>
      </c>
      <c r="LR204" s="423" t="s">
        <v>343</v>
      </c>
      <c r="LS204" s="387" t="s">
        <v>343</v>
      </c>
      <c r="LT204" s="420">
        <f t="shared" si="290"/>
        <v>0</v>
      </c>
      <c r="LU204" s="382">
        <f t="shared" si="291"/>
        <v>0</v>
      </c>
      <c r="LX204" s="1"/>
    </row>
    <row r="205" spans="2:342" s="26" customFormat="1" ht="16.5" customHeight="1" thickBot="1" x14ac:dyDescent="0.3">
      <c r="B205" s="121" t="s">
        <v>383</v>
      </c>
      <c r="C205" s="1064"/>
      <c r="D205" s="1065"/>
      <c r="E205" s="327"/>
      <c r="F205" s="328"/>
      <c r="G205" s="329"/>
      <c r="H205" s="125"/>
      <c r="I205" s="115">
        <f>INT(ROUND(F205,2)*(IF(RIGHT(G205,1)="*",data!$J$3*H205+(IF(H205&gt;0, data!$K$3,0)),(IF(G205&gt;0,data!$J$3*RIGHT(G205,5)+data!$K$3,0)))))</f>
        <v>0</v>
      </c>
      <c r="J205" s="115">
        <f t="shared" si="257"/>
        <v>0</v>
      </c>
      <c r="K205" s="323"/>
      <c r="L205" s="322"/>
      <c r="M205" s="115">
        <f>INT(ROUND(F205,2)*(IF(J205&gt;0,(IF(K205="ano",data!$J$6,0)),0)))</f>
        <v>0</v>
      </c>
      <c r="N205" s="117">
        <f t="shared" si="254"/>
        <v>0</v>
      </c>
      <c r="O205" s="126">
        <f t="shared" si="255"/>
        <v>0</v>
      </c>
      <c r="Q205" s="119" t="str">
        <f t="shared" si="219"/>
        <v/>
      </c>
      <c r="R205" s="120" t="s">
        <v>343</v>
      </c>
      <c r="S205" s="391" t="str">
        <f t="shared" si="220"/>
        <v/>
      </c>
      <c r="T205" s="26">
        <f t="shared" si="256"/>
        <v>0</v>
      </c>
      <c r="U205" s="26">
        <f t="shared" si="258"/>
        <v>0</v>
      </c>
      <c r="V205" s="26">
        <f>IF(OR(G205=data!$I$18,G205=data!$I$19,G205=data!$I$20,G205=data!$I$21,G205=data!$I$22,G205=data!$I$23,G205=data!$I$24,G205=data!$I$25,G205=data!$I$26,G205=data!$I$27,G205=data!$I$28,G205=data!$I$29,G205=data!$I$30,G205=data!$I$31,G205=data!$I$32,G205=data!$I$33,G205=data!$I$34,G205=data!$I$35,G205=data!$I$36,G205=data!$I$37,G205=data!$I$38,G205=data!$I$39,G205=data!$I$40,G205=data!$I$41,G205=data!$I$42,G205=data!$I$43,G205=data!$I$44),1,0)</f>
        <v>0</v>
      </c>
      <c r="X205" s="181" t="s">
        <v>300</v>
      </c>
      <c r="Y205" s="10"/>
      <c r="Z205" s="10"/>
      <c r="AA205" s="339">
        <v>160</v>
      </c>
      <c r="AB205" s="340"/>
      <c r="AC205" s="341"/>
      <c r="AD205" s="339">
        <v>160</v>
      </c>
      <c r="AE205" s="340"/>
      <c r="AF205" s="341"/>
      <c r="AG205" s="339">
        <v>160</v>
      </c>
      <c r="AH205" s="340"/>
      <c r="AI205" s="341"/>
      <c r="AJ205" s="339">
        <v>160</v>
      </c>
      <c r="AK205" s="340"/>
      <c r="AL205" s="341"/>
      <c r="AM205" s="339">
        <v>160</v>
      </c>
      <c r="AN205" s="340"/>
      <c r="AO205" s="341"/>
      <c r="AP205" s="339">
        <v>160</v>
      </c>
      <c r="AQ205" s="340"/>
      <c r="AR205" s="341"/>
      <c r="AS205" s="339">
        <v>160</v>
      </c>
      <c r="AT205" s="340"/>
      <c r="AU205" s="341"/>
      <c r="AV205" s="339">
        <v>160</v>
      </c>
      <c r="AW205" s="340"/>
      <c r="AX205" s="341"/>
      <c r="AY205" s="339">
        <v>160</v>
      </c>
      <c r="AZ205" s="340"/>
      <c r="BA205" s="341"/>
      <c r="BB205" s="339">
        <v>160</v>
      </c>
      <c r="BC205" s="340"/>
      <c r="BD205" s="341"/>
      <c r="BE205" s="339">
        <v>160</v>
      </c>
      <c r="BF205" s="340"/>
      <c r="BG205" s="341"/>
      <c r="BH205" s="339">
        <v>160</v>
      </c>
      <c r="BI205" s="340"/>
      <c r="BJ205" s="341"/>
      <c r="BK205" s="663">
        <f t="shared" si="292"/>
        <v>0</v>
      </c>
      <c r="BL205" s="375">
        <f t="shared" si="76"/>
        <v>0</v>
      </c>
      <c r="BM205" s="664">
        <f t="shared" si="293"/>
        <v>0</v>
      </c>
      <c r="BN205" s="665">
        <f t="shared" si="294"/>
        <v>0</v>
      </c>
      <c r="BO205" s="1"/>
      <c r="BP205" s="1"/>
      <c r="BQ205" s="182">
        <v>160</v>
      </c>
      <c r="BR205" s="349"/>
      <c r="BS205" s="183"/>
      <c r="BT205" s="182">
        <v>160</v>
      </c>
      <c r="BU205" s="349"/>
      <c r="BV205" s="183"/>
      <c r="BW205" s="182">
        <v>160</v>
      </c>
      <c r="BX205" s="349"/>
      <c r="BY205" s="183"/>
      <c r="BZ205" s="182">
        <v>160</v>
      </c>
      <c r="CA205" s="349"/>
      <c r="CB205" s="183"/>
      <c r="CC205" s="182">
        <v>160</v>
      </c>
      <c r="CD205" s="349"/>
      <c r="CE205" s="183"/>
      <c r="CF205" s="182">
        <v>160</v>
      </c>
      <c r="CG205" s="349"/>
      <c r="CH205" s="183"/>
      <c r="CI205" s="182">
        <v>160</v>
      </c>
      <c r="CJ205" s="349"/>
      <c r="CK205" s="183"/>
      <c r="CL205" s="182">
        <v>160</v>
      </c>
      <c r="CM205" s="349"/>
      <c r="CN205" s="183"/>
      <c r="CO205" s="282">
        <f t="shared" si="79"/>
        <v>0</v>
      </c>
      <c r="CP205" s="283">
        <f t="shared" si="80"/>
        <v>0</v>
      </c>
      <c r="CQ205" s="284">
        <f t="shared" si="295"/>
        <v>0</v>
      </c>
      <c r="CR205" s="285">
        <f t="shared" si="296"/>
        <v>0</v>
      </c>
      <c r="CS205" s="1"/>
      <c r="CT205" s="1"/>
      <c r="CU205" s="182">
        <v>160</v>
      </c>
      <c r="CV205" s="349"/>
      <c r="CW205" s="183"/>
      <c r="CX205" s="182">
        <v>160</v>
      </c>
      <c r="CY205" s="349"/>
      <c r="CZ205" s="183"/>
      <c r="DA205" s="182">
        <v>160</v>
      </c>
      <c r="DB205" s="349"/>
      <c r="DC205" s="183"/>
      <c r="DD205" s="182">
        <v>160</v>
      </c>
      <c r="DE205" s="349"/>
      <c r="DF205" s="183"/>
      <c r="DG205" s="182">
        <v>160</v>
      </c>
      <c r="DH205" s="349"/>
      <c r="DI205" s="183"/>
      <c r="DJ205" s="182">
        <v>160</v>
      </c>
      <c r="DK205" s="349"/>
      <c r="DL205" s="183"/>
      <c r="DM205" s="182">
        <v>160</v>
      </c>
      <c r="DN205" s="349"/>
      <c r="DO205" s="183"/>
      <c r="DP205" s="182">
        <v>160</v>
      </c>
      <c r="DQ205" s="349"/>
      <c r="DR205" s="183"/>
      <c r="DS205" s="282">
        <f t="shared" si="83"/>
        <v>0</v>
      </c>
      <c r="DT205" s="283">
        <f t="shared" si="84"/>
        <v>0</v>
      </c>
      <c r="DU205" s="284">
        <f t="shared" si="297"/>
        <v>0</v>
      </c>
      <c r="DV205" s="285">
        <f t="shared" si="298"/>
        <v>0</v>
      </c>
      <c r="DW205" s="1"/>
      <c r="DX205" s="1"/>
      <c r="DY205" s="182">
        <v>160</v>
      </c>
      <c r="DZ205" s="349"/>
      <c r="EA205" s="183"/>
      <c r="EB205" s="182">
        <v>160</v>
      </c>
      <c r="EC205" s="349"/>
      <c r="ED205" s="183"/>
      <c r="EE205" s="182">
        <v>160</v>
      </c>
      <c r="EF205" s="349"/>
      <c r="EG205" s="183"/>
      <c r="EH205" s="182">
        <v>160</v>
      </c>
      <c r="EI205" s="349"/>
      <c r="EJ205" s="183"/>
      <c r="EK205" s="182">
        <v>160</v>
      </c>
      <c r="EL205" s="349"/>
      <c r="EM205" s="183"/>
      <c r="EN205" s="182">
        <v>160</v>
      </c>
      <c r="EO205" s="349"/>
      <c r="EP205" s="183"/>
      <c r="EQ205" s="182">
        <v>160</v>
      </c>
      <c r="ER205" s="349"/>
      <c r="ES205" s="183"/>
      <c r="ET205" s="182">
        <v>160</v>
      </c>
      <c r="EU205" s="349"/>
      <c r="EV205" s="183"/>
      <c r="EW205" s="282">
        <f t="shared" si="87"/>
        <v>0</v>
      </c>
      <c r="EX205" s="283">
        <f t="shared" si="88"/>
        <v>0</v>
      </c>
      <c r="EY205" s="284">
        <f t="shared" si="299"/>
        <v>0</v>
      </c>
      <c r="EZ205" s="285">
        <f t="shared" si="300"/>
        <v>0</v>
      </c>
      <c r="FA205" s="1"/>
      <c r="FB205" s="1"/>
      <c r="FC205" s="182">
        <v>160</v>
      </c>
      <c r="FD205" s="349"/>
      <c r="FE205" s="183"/>
      <c r="FF205" s="182">
        <v>160</v>
      </c>
      <c r="FG205" s="349"/>
      <c r="FH205" s="183"/>
      <c r="FI205" s="182">
        <v>160</v>
      </c>
      <c r="FJ205" s="349"/>
      <c r="FK205" s="183"/>
      <c r="FL205" s="182">
        <v>160</v>
      </c>
      <c r="FM205" s="349"/>
      <c r="FN205" s="183"/>
      <c r="FO205" s="182">
        <v>160</v>
      </c>
      <c r="FP205" s="349"/>
      <c r="FQ205" s="183"/>
      <c r="FR205" s="182">
        <v>160</v>
      </c>
      <c r="FS205" s="349"/>
      <c r="FT205" s="183"/>
      <c r="FU205" s="182">
        <v>160</v>
      </c>
      <c r="FV205" s="349"/>
      <c r="FW205" s="183"/>
      <c r="FX205" s="182">
        <v>160</v>
      </c>
      <c r="FY205" s="349"/>
      <c r="FZ205" s="183"/>
      <c r="GA205" s="282">
        <f t="shared" si="91"/>
        <v>0</v>
      </c>
      <c r="GB205" s="283">
        <f t="shared" si="92"/>
        <v>0</v>
      </c>
      <c r="GC205" s="284">
        <f t="shared" si="301"/>
        <v>0</v>
      </c>
      <c r="GD205" s="285">
        <f t="shared" si="302"/>
        <v>0</v>
      </c>
      <c r="GE205" s="1"/>
      <c r="GF205" s="1"/>
      <c r="GG205" s="182">
        <v>160</v>
      </c>
      <c r="GH205" s="349"/>
      <c r="GI205" s="183"/>
      <c r="GJ205" s="182">
        <v>160</v>
      </c>
      <c r="GK205" s="349"/>
      <c r="GL205" s="183"/>
      <c r="GM205" s="182">
        <v>160</v>
      </c>
      <c r="GN205" s="349"/>
      <c r="GO205" s="183"/>
      <c r="GP205" s="182">
        <v>160</v>
      </c>
      <c r="GQ205" s="349"/>
      <c r="GR205" s="183"/>
      <c r="GS205" s="182">
        <v>160</v>
      </c>
      <c r="GT205" s="349"/>
      <c r="GU205" s="183"/>
      <c r="GV205" s="182">
        <v>160</v>
      </c>
      <c r="GW205" s="349"/>
      <c r="GX205" s="183"/>
      <c r="GY205" s="182">
        <v>160</v>
      </c>
      <c r="GZ205" s="349"/>
      <c r="HA205" s="183"/>
      <c r="HB205" s="182">
        <v>160</v>
      </c>
      <c r="HC205" s="349"/>
      <c r="HD205" s="183"/>
      <c r="HE205" s="282">
        <f t="shared" si="95"/>
        <v>0</v>
      </c>
      <c r="HF205" s="283">
        <f t="shared" si="96"/>
        <v>0</v>
      </c>
      <c r="HG205" s="284">
        <f t="shared" si="303"/>
        <v>0</v>
      </c>
      <c r="HH205" s="285">
        <f t="shared" si="304"/>
        <v>0</v>
      </c>
      <c r="HI205" s="1"/>
      <c r="HJ205" s="1"/>
      <c r="HK205" s="182">
        <v>160</v>
      </c>
      <c r="HL205" s="349"/>
      <c r="HM205" s="183"/>
      <c r="HN205" s="182">
        <v>160</v>
      </c>
      <c r="HO205" s="349"/>
      <c r="HP205" s="183"/>
      <c r="HQ205" s="182">
        <v>160</v>
      </c>
      <c r="HR205" s="349"/>
      <c r="HS205" s="183"/>
      <c r="HT205" s="182">
        <v>160</v>
      </c>
      <c r="HU205" s="349"/>
      <c r="HV205" s="183"/>
      <c r="HW205" s="182">
        <v>160</v>
      </c>
      <c r="HX205" s="349"/>
      <c r="HY205" s="183"/>
      <c r="HZ205" s="182">
        <v>160</v>
      </c>
      <c r="IA205" s="349"/>
      <c r="IB205" s="183"/>
      <c r="IC205" s="182">
        <v>160</v>
      </c>
      <c r="ID205" s="349"/>
      <c r="IE205" s="183"/>
      <c r="IF205" s="182">
        <v>160</v>
      </c>
      <c r="IG205" s="349"/>
      <c r="IH205" s="183"/>
      <c r="II205" s="282">
        <f t="shared" si="99"/>
        <v>0</v>
      </c>
      <c r="IJ205" s="283">
        <f t="shared" si="100"/>
        <v>0</v>
      </c>
      <c r="IK205" s="284">
        <f t="shared" si="305"/>
        <v>0</v>
      </c>
      <c r="IL205" s="285">
        <f t="shared" si="306"/>
        <v>0</v>
      </c>
      <c r="IM205" s="1"/>
      <c r="IN205" s="1"/>
      <c r="IO205" s="182">
        <v>160</v>
      </c>
      <c r="IP205" s="349"/>
      <c r="IQ205" s="183"/>
      <c r="IR205" s="182">
        <v>160</v>
      </c>
      <c r="IS205" s="349"/>
      <c r="IT205" s="183"/>
      <c r="IU205" s="182">
        <v>160</v>
      </c>
      <c r="IV205" s="349"/>
      <c r="IW205" s="183"/>
      <c r="IX205" s="182">
        <v>160</v>
      </c>
      <c r="IY205" s="349"/>
      <c r="IZ205" s="183"/>
      <c r="JA205" s="182">
        <v>160</v>
      </c>
      <c r="JB205" s="349"/>
      <c r="JC205" s="183"/>
      <c r="JD205" s="182">
        <v>160</v>
      </c>
      <c r="JE205" s="349"/>
      <c r="JF205" s="183"/>
      <c r="JG205" s="182">
        <v>160</v>
      </c>
      <c r="JH205" s="349"/>
      <c r="JI205" s="183"/>
      <c r="JJ205" s="182">
        <v>160</v>
      </c>
      <c r="JK205" s="349"/>
      <c r="JL205" s="183"/>
      <c r="JM205" s="282">
        <f t="shared" si="103"/>
        <v>0</v>
      </c>
      <c r="JN205" s="283">
        <f t="shared" si="104"/>
        <v>0</v>
      </c>
      <c r="JO205" s="284">
        <f t="shared" si="307"/>
        <v>0</v>
      </c>
      <c r="JP205" s="285">
        <f t="shared" si="308"/>
        <v>0</v>
      </c>
      <c r="JQ205" s="1"/>
      <c r="JR205" s="1"/>
      <c r="JS205" s="182">
        <v>160</v>
      </c>
      <c r="JT205" s="349"/>
      <c r="JU205" s="183"/>
      <c r="JV205" s="182">
        <v>160</v>
      </c>
      <c r="JW205" s="349"/>
      <c r="JX205" s="183"/>
      <c r="JY205" s="182">
        <v>160</v>
      </c>
      <c r="JZ205" s="349"/>
      <c r="KA205" s="183"/>
      <c r="KB205" s="182">
        <v>160</v>
      </c>
      <c r="KC205" s="349"/>
      <c r="KD205" s="183"/>
      <c r="KE205" s="182">
        <v>160</v>
      </c>
      <c r="KF205" s="349"/>
      <c r="KG205" s="183"/>
      <c r="KH205" s="182">
        <v>160</v>
      </c>
      <c r="KI205" s="349"/>
      <c r="KJ205" s="183"/>
      <c r="KK205" s="182">
        <v>160</v>
      </c>
      <c r="KL205" s="349"/>
      <c r="KM205" s="183"/>
      <c r="KN205" s="182">
        <v>160</v>
      </c>
      <c r="KO205" s="349"/>
      <c r="KP205" s="183"/>
      <c r="KQ205" s="282">
        <f t="shared" si="107"/>
        <v>0</v>
      </c>
      <c r="KR205" s="283">
        <f t="shared" si="108"/>
        <v>0</v>
      </c>
      <c r="KS205" s="284">
        <f t="shared" si="309"/>
        <v>0</v>
      </c>
      <c r="KT205" s="285">
        <f t="shared" si="310"/>
        <v>0</v>
      </c>
      <c r="KU205" s="1"/>
      <c r="KV205" s="1"/>
      <c r="KW205" s="287" t="s">
        <v>300</v>
      </c>
      <c r="KX205" s="364">
        <v>160</v>
      </c>
      <c r="KY205" s="349"/>
      <c r="KZ205" s="183"/>
      <c r="LA205" s="282">
        <f t="shared" si="111"/>
        <v>0</v>
      </c>
      <c r="LB205" s="285">
        <f t="shared" si="117"/>
        <v>0</v>
      </c>
      <c r="LC205" s="284">
        <f t="shared" si="112"/>
        <v>0</v>
      </c>
      <c r="LD205" s="285">
        <f t="shared" si="118"/>
        <v>0</v>
      </c>
      <c r="LE205" s="298"/>
      <c r="LF205" s="1"/>
      <c r="LG205" s="1"/>
      <c r="LH205" s="278">
        <f t="shared" si="119"/>
        <v>0</v>
      </c>
      <c r="LI205" s="279">
        <f t="shared" si="120"/>
        <v>0</v>
      </c>
      <c r="LJ205" s="284">
        <f t="shared" si="121"/>
        <v>0</v>
      </c>
      <c r="LK205" s="285">
        <f t="shared" si="122"/>
        <v>0</v>
      </c>
      <c r="LL205" s="280">
        <f t="shared" si="123"/>
        <v>0</v>
      </c>
      <c r="LM205" s="281">
        <f t="shared" si="124"/>
        <v>0</v>
      </c>
      <c r="LN205" s="284">
        <f t="shared" si="125"/>
        <v>0</v>
      </c>
      <c r="LO205" s="283">
        <f t="shared" si="126"/>
        <v>0</v>
      </c>
      <c r="LP205" s="421">
        <f t="shared" si="113"/>
        <v>0</v>
      </c>
      <c r="LQ205" s="383">
        <f t="shared" si="114"/>
        <v>0</v>
      </c>
      <c r="LR205" s="424" t="s">
        <v>343</v>
      </c>
      <c r="LS205" s="388" t="s">
        <v>343</v>
      </c>
      <c r="LT205" s="421">
        <f t="shared" si="115"/>
        <v>0</v>
      </c>
      <c r="LU205" s="383">
        <f t="shared" si="116"/>
        <v>0</v>
      </c>
      <c r="LX205" s="1"/>
    </row>
    <row r="206" spans="2:342" s="26" customFormat="1" ht="24.95" customHeight="1" thickBot="1" x14ac:dyDescent="0.25">
      <c r="B206" s="66"/>
      <c r="C206" s="127" t="s">
        <v>60</v>
      </c>
      <c r="D206" s="127"/>
      <c r="E206" s="248">
        <f>SUM(E7:E205)</f>
        <v>0</v>
      </c>
      <c r="F206" s="248"/>
      <c r="G206" s="249"/>
      <c r="H206" s="249">
        <f>Q206</f>
        <v>0</v>
      </c>
      <c r="I206" s="249"/>
      <c r="J206" s="250">
        <f>SUM(J7:J205)</f>
        <v>0</v>
      </c>
      <c r="K206" s="249"/>
      <c r="L206" s="249"/>
      <c r="M206" s="249"/>
      <c r="N206" s="67">
        <f>SUM(N7:N205)</f>
        <v>0</v>
      </c>
      <c r="O206" s="67">
        <f>SUM(O7:O205)</f>
        <v>0</v>
      </c>
      <c r="P206" s="25"/>
      <c r="Q206" s="68">
        <f>SUM(Q7:Q205)</f>
        <v>0</v>
      </c>
      <c r="R206" s="128">
        <f>IF(O206&gt;0,1,0)</f>
        <v>0</v>
      </c>
      <c r="S206" s="129">
        <f>SUM(S7:S205)</f>
        <v>0</v>
      </c>
      <c r="U206" s="25"/>
      <c r="V206" s="25"/>
      <c r="X206" s="10"/>
      <c r="Y206" s="10"/>
      <c r="Z206" s="10"/>
      <c r="AA206" s="370" t="s">
        <v>60</v>
      </c>
      <c r="AB206" s="371"/>
      <c r="AC206" s="372"/>
      <c r="AD206" s="372"/>
      <c r="AE206" s="371"/>
      <c r="AF206" s="371"/>
      <c r="AG206" s="371"/>
      <c r="AH206" s="371"/>
      <c r="AI206" s="371"/>
      <c r="AJ206" s="371"/>
      <c r="AK206" s="371"/>
      <c r="AL206" s="371"/>
      <c r="AM206" s="371"/>
      <c r="AN206" s="371"/>
      <c r="AO206" s="371"/>
      <c r="AP206" s="371"/>
      <c r="AQ206" s="371"/>
      <c r="AR206" s="371"/>
      <c r="AS206" s="371"/>
      <c r="AT206" s="371"/>
      <c r="AU206" s="371"/>
      <c r="AV206" s="371"/>
      <c r="AW206" s="371"/>
      <c r="AX206" s="371"/>
      <c r="AY206" s="371"/>
      <c r="AZ206" s="371"/>
      <c r="BA206" s="371"/>
      <c r="BB206" s="371"/>
      <c r="BC206" s="371"/>
      <c r="BD206" s="371"/>
      <c r="BE206" s="371"/>
      <c r="BF206" s="371"/>
      <c r="BG206" s="371"/>
      <c r="BH206" s="371"/>
      <c r="BI206" s="371"/>
      <c r="BJ206" s="373"/>
      <c r="BK206" s="661">
        <f>SUM(BK7:BK205)</f>
        <v>0</v>
      </c>
      <c r="BL206" s="662">
        <f>SUM(BL7:BL205)</f>
        <v>0</v>
      </c>
      <c r="BM206" s="308">
        <f>SUM(BM7:BM205)</f>
        <v>0</v>
      </c>
      <c r="BN206" s="309">
        <f>SUM(BN7:BN205)</f>
        <v>0</v>
      </c>
      <c r="BO206" s="1"/>
      <c r="BP206" s="1"/>
      <c r="BQ206" s="305" t="s">
        <v>60</v>
      </c>
      <c r="BR206" s="306"/>
      <c r="BS206" s="306"/>
      <c r="BT206" s="306"/>
      <c r="BU206" s="307"/>
      <c r="BV206" s="307"/>
      <c r="BW206" s="307"/>
      <c r="BX206" s="307"/>
      <c r="BY206" s="307"/>
      <c r="BZ206" s="307"/>
      <c r="CA206" s="307"/>
      <c r="CB206" s="307"/>
      <c r="CC206" s="307"/>
      <c r="CD206" s="307"/>
      <c r="CE206" s="307"/>
      <c r="CF206" s="307"/>
      <c r="CG206" s="307"/>
      <c r="CH206" s="307"/>
      <c r="CI206" s="307"/>
      <c r="CJ206" s="307"/>
      <c r="CK206" s="307"/>
      <c r="CL206" s="307"/>
      <c r="CM206" s="307"/>
      <c r="CN206" s="307"/>
      <c r="CO206" s="308">
        <f>SUM(CO7:CO205)</f>
        <v>0</v>
      </c>
      <c r="CP206" s="309">
        <f>SUM(CP7:CP205)</f>
        <v>0</v>
      </c>
      <c r="CQ206" s="308">
        <f>SUM(CQ7:CQ205)</f>
        <v>0</v>
      </c>
      <c r="CR206" s="309">
        <f>SUM(CR7:CR205)</f>
        <v>0</v>
      </c>
      <c r="CS206" s="1"/>
      <c r="CT206" s="1"/>
      <c r="CU206" s="305" t="s">
        <v>60</v>
      </c>
      <c r="CV206" s="306"/>
      <c r="CW206" s="306"/>
      <c r="CX206" s="306"/>
      <c r="CY206" s="307"/>
      <c r="CZ206" s="307"/>
      <c r="DA206" s="307"/>
      <c r="DB206" s="307"/>
      <c r="DC206" s="307"/>
      <c r="DD206" s="307"/>
      <c r="DE206" s="307"/>
      <c r="DF206" s="307"/>
      <c r="DG206" s="307"/>
      <c r="DH206" s="307"/>
      <c r="DI206" s="307"/>
      <c r="DJ206" s="307"/>
      <c r="DK206" s="307"/>
      <c r="DL206" s="307"/>
      <c r="DM206" s="307"/>
      <c r="DN206" s="307"/>
      <c r="DO206" s="307"/>
      <c r="DP206" s="307"/>
      <c r="DQ206" s="307"/>
      <c r="DR206" s="307"/>
      <c r="DS206" s="308">
        <f>SUM(DS7:DS205)</f>
        <v>0</v>
      </c>
      <c r="DT206" s="309">
        <f>SUM(DT7:DT205)</f>
        <v>0</v>
      </c>
      <c r="DU206" s="308">
        <f>SUM(DU7:DU205)</f>
        <v>0</v>
      </c>
      <c r="DV206" s="309">
        <f>SUM(DV7:DV205)</f>
        <v>0</v>
      </c>
      <c r="DW206" s="1"/>
      <c r="DX206" s="1"/>
      <c r="DY206" s="305" t="s">
        <v>60</v>
      </c>
      <c r="DZ206" s="306"/>
      <c r="EA206" s="306"/>
      <c r="EB206" s="306"/>
      <c r="EC206" s="307"/>
      <c r="ED206" s="307"/>
      <c r="EE206" s="307"/>
      <c r="EF206" s="307"/>
      <c r="EG206" s="307"/>
      <c r="EH206" s="307"/>
      <c r="EI206" s="307"/>
      <c r="EJ206" s="307"/>
      <c r="EK206" s="307"/>
      <c r="EL206" s="307"/>
      <c r="EM206" s="307"/>
      <c r="EN206" s="307"/>
      <c r="EO206" s="307"/>
      <c r="EP206" s="307"/>
      <c r="EQ206" s="307"/>
      <c r="ER206" s="307"/>
      <c r="ES206" s="307"/>
      <c r="ET206" s="307"/>
      <c r="EU206" s="307"/>
      <c r="EV206" s="307"/>
      <c r="EW206" s="308">
        <f>SUM(EW7:EW205)</f>
        <v>0</v>
      </c>
      <c r="EX206" s="309">
        <f>SUM(EX7:EX205)</f>
        <v>0</v>
      </c>
      <c r="EY206" s="308">
        <f>SUM(EY7:EY205)</f>
        <v>0</v>
      </c>
      <c r="EZ206" s="309">
        <f>SUM(EZ7:EZ205)</f>
        <v>0</v>
      </c>
      <c r="FA206" s="1"/>
      <c r="FB206" s="1"/>
      <c r="FC206" s="305" t="s">
        <v>60</v>
      </c>
      <c r="FD206" s="306"/>
      <c r="FE206" s="306"/>
      <c r="FF206" s="306"/>
      <c r="FG206" s="307"/>
      <c r="FH206" s="307"/>
      <c r="FI206" s="307"/>
      <c r="FJ206" s="307"/>
      <c r="FK206" s="307"/>
      <c r="FL206" s="307"/>
      <c r="FM206" s="307"/>
      <c r="FN206" s="307"/>
      <c r="FO206" s="307"/>
      <c r="FP206" s="307"/>
      <c r="FQ206" s="307"/>
      <c r="FR206" s="307"/>
      <c r="FS206" s="307"/>
      <c r="FT206" s="307"/>
      <c r="FU206" s="307"/>
      <c r="FV206" s="307"/>
      <c r="FW206" s="307"/>
      <c r="FX206" s="307"/>
      <c r="FY206" s="307"/>
      <c r="FZ206" s="307"/>
      <c r="GA206" s="308">
        <f>SUM(GA7:GA205)</f>
        <v>0</v>
      </c>
      <c r="GB206" s="309">
        <f>SUM(GB7:GB205)</f>
        <v>0</v>
      </c>
      <c r="GC206" s="308">
        <f>SUM(GC7:GC205)</f>
        <v>0</v>
      </c>
      <c r="GD206" s="309">
        <f>SUM(GD7:GD205)</f>
        <v>0</v>
      </c>
      <c r="GE206" s="1"/>
      <c r="GF206" s="1"/>
      <c r="GG206" s="305" t="s">
        <v>60</v>
      </c>
      <c r="GH206" s="306"/>
      <c r="GI206" s="306"/>
      <c r="GJ206" s="306"/>
      <c r="GK206" s="307"/>
      <c r="GL206" s="307"/>
      <c r="GM206" s="307"/>
      <c r="GN206" s="307"/>
      <c r="GO206" s="307"/>
      <c r="GP206" s="307"/>
      <c r="GQ206" s="307"/>
      <c r="GR206" s="307"/>
      <c r="GS206" s="307"/>
      <c r="GT206" s="307"/>
      <c r="GU206" s="307"/>
      <c r="GV206" s="307"/>
      <c r="GW206" s="307"/>
      <c r="GX206" s="307"/>
      <c r="GY206" s="307"/>
      <c r="GZ206" s="307"/>
      <c r="HA206" s="307"/>
      <c r="HB206" s="307"/>
      <c r="HC206" s="307"/>
      <c r="HD206" s="307"/>
      <c r="HE206" s="308">
        <f>SUM(HE7:HE205)</f>
        <v>0</v>
      </c>
      <c r="HF206" s="309">
        <f>SUM(HF7:HF205)</f>
        <v>0</v>
      </c>
      <c r="HG206" s="308">
        <f>SUM(HG7:HG205)</f>
        <v>0</v>
      </c>
      <c r="HH206" s="309">
        <f>SUM(HH7:HH205)</f>
        <v>0</v>
      </c>
      <c r="HI206" s="1"/>
      <c r="HJ206" s="1"/>
      <c r="HK206" s="305" t="s">
        <v>60</v>
      </c>
      <c r="HL206" s="306"/>
      <c r="HM206" s="306"/>
      <c r="HN206" s="306"/>
      <c r="HO206" s="307"/>
      <c r="HP206" s="307"/>
      <c r="HQ206" s="307"/>
      <c r="HR206" s="307"/>
      <c r="HS206" s="307"/>
      <c r="HT206" s="307"/>
      <c r="HU206" s="307"/>
      <c r="HV206" s="307"/>
      <c r="HW206" s="307"/>
      <c r="HX206" s="307"/>
      <c r="HY206" s="307"/>
      <c r="HZ206" s="307"/>
      <c r="IA206" s="307"/>
      <c r="IB206" s="307"/>
      <c r="IC206" s="307"/>
      <c r="ID206" s="307"/>
      <c r="IE206" s="307"/>
      <c r="IF206" s="307"/>
      <c r="IG206" s="307"/>
      <c r="IH206" s="307"/>
      <c r="II206" s="308">
        <f>SUM(II7:II205)</f>
        <v>0</v>
      </c>
      <c r="IJ206" s="309">
        <f>SUM(IJ7:IJ205)</f>
        <v>0</v>
      </c>
      <c r="IK206" s="308">
        <f>SUM(IK7:IK205)</f>
        <v>0</v>
      </c>
      <c r="IL206" s="309">
        <f>SUM(IL7:IL205)</f>
        <v>0</v>
      </c>
      <c r="IM206" s="1"/>
      <c r="IN206" s="1"/>
      <c r="IO206" s="305" t="s">
        <v>60</v>
      </c>
      <c r="IP206" s="306"/>
      <c r="IQ206" s="306"/>
      <c r="IR206" s="306"/>
      <c r="IS206" s="307"/>
      <c r="IT206" s="307"/>
      <c r="IU206" s="307"/>
      <c r="IV206" s="307"/>
      <c r="IW206" s="307"/>
      <c r="IX206" s="307"/>
      <c r="IY206" s="307"/>
      <c r="IZ206" s="307"/>
      <c r="JA206" s="307"/>
      <c r="JB206" s="307"/>
      <c r="JC206" s="307"/>
      <c r="JD206" s="307"/>
      <c r="JE206" s="307"/>
      <c r="JF206" s="307"/>
      <c r="JG206" s="307"/>
      <c r="JH206" s="307"/>
      <c r="JI206" s="307"/>
      <c r="JJ206" s="307"/>
      <c r="JK206" s="307"/>
      <c r="JL206" s="307"/>
      <c r="JM206" s="308">
        <f>SUM(JM7:JM205)</f>
        <v>0</v>
      </c>
      <c r="JN206" s="309">
        <f>SUM(JN7:JN205)</f>
        <v>0</v>
      </c>
      <c r="JO206" s="308">
        <f>SUM(JO7:JO205)</f>
        <v>0</v>
      </c>
      <c r="JP206" s="309">
        <f>SUM(JP7:JP205)</f>
        <v>0</v>
      </c>
      <c r="JQ206" s="1"/>
      <c r="JR206" s="1"/>
      <c r="JS206" s="305" t="s">
        <v>60</v>
      </c>
      <c r="JT206" s="306"/>
      <c r="JU206" s="306"/>
      <c r="JV206" s="306"/>
      <c r="JW206" s="307"/>
      <c r="JX206" s="307"/>
      <c r="JY206" s="307"/>
      <c r="JZ206" s="307"/>
      <c r="KA206" s="307"/>
      <c r="KB206" s="307"/>
      <c r="KC206" s="307"/>
      <c r="KD206" s="307"/>
      <c r="KE206" s="307"/>
      <c r="KF206" s="307"/>
      <c r="KG206" s="307"/>
      <c r="KH206" s="307"/>
      <c r="KI206" s="307"/>
      <c r="KJ206" s="307"/>
      <c r="KK206" s="307"/>
      <c r="KL206" s="307"/>
      <c r="KM206" s="307"/>
      <c r="KN206" s="307"/>
      <c r="KO206" s="307"/>
      <c r="KP206" s="307"/>
      <c r="KQ206" s="308">
        <f>SUM(KQ7:KQ205)</f>
        <v>0</v>
      </c>
      <c r="KR206" s="309">
        <f>SUM(KR7:KR205)</f>
        <v>0</v>
      </c>
      <c r="KS206" s="308">
        <f>SUM(KS7:KS205)</f>
        <v>0</v>
      </c>
      <c r="KT206" s="309">
        <f>SUM(KT7:KT205)</f>
        <v>0</v>
      </c>
      <c r="KU206" s="1"/>
      <c r="KV206" s="1"/>
      <c r="KW206" s="276" t="s">
        <v>60</v>
      </c>
      <c r="KX206" s="376"/>
      <c r="KY206" s="377"/>
      <c r="KZ206" s="377"/>
      <c r="LA206" s="267">
        <f>SUM(LA7:LA205)</f>
        <v>0</v>
      </c>
      <c r="LB206" s="268">
        <f>SUM(LB7:LB205)</f>
        <v>0</v>
      </c>
      <c r="LC206" s="267">
        <f>SUM(LC7:LC205)</f>
        <v>0</v>
      </c>
      <c r="LD206" s="268">
        <f>SUM(LD7:LD205)</f>
        <v>0</v>
      </c>
      <c r="LE206" s="299"/>
      <c r="LF206" s="1"/>
      <c r="LG206" s="271" t="s">
        <v>60</v>
      </c>
      <c r="LH206" s="272">
        <f t="shared" ref="LH206:LO206" si="311">SUM(LH7:LH205)</f>
        <v>0</v>
      </c>
      <c r="LI206" s="273">
        <f t="shared" si="311"/>
        <v>0</v>
      </c>
      <c r="LJ206" s="272">
        <f t="shared" si="311"/>
        <v>0</v>
      </c>
      <c r="LK206" s="273">
        <f t="shared" si="311"/>
        <v>0</v>
      </c>
      <c r="LL206" s="272">
        <f t="shared" si="311"/>
        <v>0</v>
      </c>
      <c r="LM206" s="273">
        <f t="shared" si="311"/>
        <v>0</v>
      </c>
      <c r="LN206" s="272">
        <f t="shared" si="311"/>
        <v>0</v>
      </c>
      <c r="LO206" s="273">
        <f t="shared" si="311"/>
        <v>0</v>
      </c>
      <c r="LP206" s="389">
        <f>SUM(LP7:LP205)</f>
        <v>0</v>
      </c>
      <c r="LQ206" s="390">
        <f>SUM(LQ7:LQ205)</f>
        <v>0</v>
      </c>
      <c r="LR206" s="384">
        <f>IF(R206=0,0,IF((LP206/Q206)&gt;=50%,1,0))</f>
        <v>0</v>
      </c>
      <c r="LS206" s="385">
        <f>R206-LR206</f>
        <v>0</v>
      </c>
      <c r="LT206" s="389">
        <f>SUM(LT7:LT205)</f>
        <v>0</v>
      </c>
      <c r="LU206" s="390">
        <f>SUM(LU7:LU205)</f>
        <v>0</v>
      </c>
      <c r="LX206" s="1"/>
    </row>
    <row r="207" spans="2:342" ht="24.95" customHeight="1" thickBot="1" x14ac:dyDescent="0.3">
      <c r="AA207" s="305" t="s">
        <v>327</v>
      </c>
      <c r="AB207" s="306"/>
      <c r="AC207" s="306"/>
      <c r="AD207" s="306"/>
      <c r="AE207" s="307"/>
      <c r="AF207" s="307"/>
      <c r="AG207" s="307"/>
      <c r="AH207" s="307"/>
      <c r="AI207" s="307"/>
      <c r="AJ207" s="307"/>
      <c r="AK207" s="307"/>
      <c r="AL207" s="307"/>
      <c r="AM207" s="307"/>
      <c r="AN207" s="307"/>
      <c r="AO207" s="307"/>
      <c r="AP207" s="307"/>
      <c r="AQ207" s="307"/>
      <c r="AR207" s="307"/>
      <c r="AS207" s="307"/>
      <c r="AT207" s="307"/>
      <c r="AU207" s="307"/>
      <c r="AV207" s="307"/>
      <c r="AW207" s="307"/>
      <c r="AX207" s="307"/>
      <c r="AY207" s="307"/>
      <c r="AZ207" s="307"/>
      <c r="BA207" s="307"/>
      <c r="BB207" s="307"/>
      <c r="BC207" s="307"/>
      <c r="BD207" s="307"/>
      <c r="BE207" s="307"/>
      <c r="BF207" s="307"/>
      <c r="BG207" s="307"/>
      <c r="BH207" s="307"/>
      <c r="BI207" s="307"/>
      <c r="BJ207" s="307"/>
      <c r="BK207" s="308">
        <f>SUMIF($LE$7:$LE$205,Z$2,$LA$7:$LA$205)</f>
        <v>0</v>
      </c>
      <c r="BL207" s="309">
        <f>SUMIF($LE$7:$LE$205,Z$2,$LB$7:$LB$205)</f>
        <v>0</v>
      </c>
      <c r="BM207" s="308">
        <f>SUMIF($LE$7:$LE$205,Z$2,$LC$7:$LC$205)</f>
        <v>0</v>
      </c>
      <c r="BN207" s="309">
        <f>SUMIF($LE$7:$LE$205,Z$2,$LD$7:$LD$205)</f>
        <v>0</v>
      </c>
      <c r="BQ207" s="305" t="s">
        <v>327</v>
      </c>
      <c r="BR207" s="306"/>
      <c r="BS207" s="306"/>
      <c r="BT207" s="306"/>
      <c r="BU207" s="307"/>
      <c r="BV207" s="307"/>
      <c r="BW207" s="307"/>
      <c r="BX207" s="307"/>
      <c r="BY207" s="307"/>
      <c r="BZ207" s="307"/>
      <c r="CA207" s="307"/>
      <c r="CB207" s="307"/>
      <c r="CC207" s="307"/>
      <c r="CD207" s="307"/>
      <c r="CE207" s="307"/>
      <c r="CF207" s="307"/>
      <c r="CG207" s="307"/>
      <c r="CH207" s="307"/>
      <c r="CI207" s="307"/>
      <c r="CJ207" s="307"/>
      <c r="CK207" s="307"/>
      <c r="CL207" s="307"/>
      <c r="CM207" s="307"/>
      <c r="CN207" s="307"/>
      <c r="CO207" s="308">
        <f>SUMIF($LE$7:$LE$205,BP$2,$LA$7:$LA$205)</f>
        <v>0</v>
      </c>
      <c r="CP207" s="309">
        <f>SUMIF($LE$7:$LE$205,BP$2,$LB$7:$LB$205)</f>
        <v>0</v>
      </c>
      <c r="CQ207" s="308">
        <f>SUMIF($LE$7:$LE$205,BP$2,$LC$7:$LC$205)</f>
        <v>0</v>
      </c>
      <c r="CR207" s="309">
        <f>SUMIF($LE$7:$LE$205,BP$2,$LD$7:$LD$205)</f>
        <v>0</v>
      </c>
      <c r="CU207" s="305" t="s">
        <v>327</v>
      </c>
      <c r="CV207" s="306"/>
      <c r="CW207" s="306"/>
      <c r="CX207" s="306"/>
      <c r="CY207" s="307"/>
      <c r="CZ207" s="307"/>
      <c r="DA207" s="307"/>
      <c r="DB207" s="307"/>
      <c r="DC207" s="307"/>
      <c r="DD207" s="307"/>
      <c r="DE207" s="307"/>
      <c r="DF207" s="307"/>
      <c r="DG207" s="307"/>
      <c r="DH207" s="307"/>
      <c r="DI207" s="307"/>
      <c r="DJ207" s="307"/>
      <c r="DK207" s="307"/>
      <c r="DL207" s="307"/>
      <c r="DM207" s="307"/>
      <c r="DN207" s="307"/>
      <c r="DO207" s="307"/>
      <c r="DP207" s="307"/>
      <c r="DQ207" s="307"/>
      <c r="DR207" s="307"/>
      <c r="DS207" s="308">
        <f>SUMIF($LE$7:$LE$205,CT$2,$LA$7:$LA$205)</f>
        <v>0</v>
      </c>
      <c r="DT207" s="309">
        <f>SUMIF($LE$7:$LE$205,CT$2,$LB$7:$LB$205)</f>
        <v>0</v>
      </c>
      <c r="DU207" s="308">
        <f>SUMIF($LE$7:$LE$205,CT$2,$LC$7:$LC$205)</f>
        <v>0</v>
      </c>
      <c r="DV207" s="309">
        <f>SUMIF($LE$7:$LE$205,CT$2,$LD$7:$LD$205)</f>
        <v>0</v>
      </c>
      <c r="DY207" s="305" t="s">
        <v>327</v>
      </c>
      <c r="DZ207" s="306"/>
      <c r="EA207" s="306"/>
      <c r="EB207" s="306"/>
      <c r="EC207" s="307"/>
      <c r="ED207" s="307"/>
      <c r="EE207" s="307"/>
      <c r="EF207" s="307"/>
      <c r="EG207" s="307"/>
      <c r="EH207" s="307"/>
      <c r="EI207" s="307"/>
      <c r="EJ207" s="307"/>
      <c r="EK207" s="307"/>
      <c r="EL207" s="307"/>
      <c r="EM207" s="307"/>
      <c r="EN207" s="307"/>
      <c r="EO207" s="307"/>
      <c r="EP207" s="307"/>
      <c r="EQ207" s="307"/>
      <c r="ER207" s="307"/>
      <c r="ES207" s="307"/>
      <c r="ET207" s="307"/>
      <c r="EU207" s="307"/>
      <c r="EV207" s="307"/>
      <c r="EW207" s="308">
        <f>SUMIF($LE$7:$LE$205,DX$2,$LA$7:$LA$205)</f>
        <v>0</v>
      </c>
      <c r="EX207" s="309">
        <f>SUMIF($LE$7:$LE$205,DX$2,$LB$7:$LB$205)</f>
        <v>0</v>
      </c>
      <c r="EY207" s="308">
        <f>SUMIF($LE$7:$LE$205,DX$2,$LC$7:$LC$205)</f>
        <v>0</v>
      </c>
      <c r="EZ207" s="309">
        <f>SUMIF($LE$7:$LE$205,DX$2,$LD$7:$LD$205)</f>
        <v>0</v>
      </c>
      <c r="FC207" s="305" t="s">
        <v>327</v>
      </c>
      <c r="FD207" s="306"/>
      <c r="FE207" s="306"/>
      <c r="FF207" s="306"/>
      <c r="FG207" s="307"/>
      <c r="FH207" s="307"/>
      <c r="FI207" s="307"/>
      <c r="FJ207" s="307"/>
      <c r="FK207" s="307"/>
      <c r="FL207" s="307"/>
      <c r="FM207" s="307"/>
      <c r="FN207" s="307"/>
      <c r="FO207" s="307"/>
      <c r="FP207" s="307"/>
      <c r="FQ207" s="307"/>
      <c r="FR207" s="307"/>
      <c r="FS207" s="307"/>
      <c r="FT207" s="307"/>
      <c r="FU207" s="307"/>
      <c r="FV207" s="307"/>
      <c r="FW207" s="307"/>
      <c r="FX207" s="307"/>
      <c r="FY207" s="307"/>
      <c r="FZ207" s="307"/>
      <c r="GA207" s="308">
        <f>SUMIF($LE$7:$LE$205,FB$2,$LA$7:$LA$205)</f>
        <v>0</v>
      </c>
      <c r="GB207" s="309">
        <f>SUMIF($LE$7:$LE$205,FB$2,$LB$7:$LB$205)</f>
        <v>0</v>
      </c>
      <c r="GC207" s="308">
        <f>SUMIF($LE$7:$LE$205,FB$2,$LC$7:$LC$205)</f>
        <v>0</v>
      </c>
      <c r="GD207" s="309">
        <f>SUMIF($LE$7:$LE$205,FB$2,$LD$7:$LD$205)</f>
        <v>0</v>
      </c>
      <c r="GG207" s="305" t="s">
        <v>327</v>
      </c>
      <c r="GH207" s="306"/>
      <c r="GI207" s="306"/>
      <c r="GJ207" s="306"/>
      <c r="GK207" s="307"/>
      <c r="GL207" s="307"/>
      <c r="GM207" s="307"/>
      <c r="GN207" s="307"/>
      <c r="GO207" s="307"/>
      <c r="GP207" s="307"/>
      <c r="GQ207" s="307"/>
      <c r="GR207" s="307"/>
      <c r="GS207" s="307"/>
      <c r="GT207" s="307"/>
      <c r="GU207" s="307"/>
      <c r="GV207" s="307"/>
      <c r="GW207" s="307"/>
      <c r="GX207" s="307"/>
      <c r="GY207" s="307"/>
      <c r="GZ207" s="307"/>
      <c r="HA207" s="307"/>
      <c r="HB207" s="307"/>
      <c r="HC207" s="307"/>
      <c r="HD207" s="307"/>
      <c r="HE207" s="308">
        <f>SUMIF($LE$7:$LE$205,GF$2,$LA$7:$LA$205)</f>
        <v>0</v>
      </c>
      <c r="HF207" s="309">
        <f>SUMIF($LE$7:$LE$205,GF$2,$LB$7:$LB$205)</f>
        <v>0</v>
      </c>
      <c r="HG207" s="308">
        <f>SUMIF($LE$7:$LE$205,GF$2,$LC$7:$LC$205)</f>
        <v>0</v>
      </c>
      <c r="HH207" s="309">
        <f>SUMIF($LE$7:$LE$205,GF$2,$LD$7:$LD$205)</f>
        <v>0</v>
      </c>
      <c r="HK207" s="305" t="s">
        <v>327</v>
      </c>
      <c r="HL207" s="306"/>
      <c r="HM207" s="306"/>
      <c r="HN207" s="306"/>
      <c r="HO207" s="307"/>
      <c r="HP207" s="307"/>
      <c r="HQ207" s="307"/>
      <c r="HR207" s="307"/>
      <c r="HS207" s="307"/>
      <c r="HT207" s="307"/>
      <c r="HU207" s="307"/>
      <c r="HV207" s="307"/>
      <c r="HW207" s="307"/>
      <c r="HX207" s="307"/>
      <c r="HY207" s="307"/>
      <c r="HZ207" s="307"/>
      <c r="IA207" s="307"/>
      <c r="IB207" s="307"/>
      <c r="IC207" s="307"/>
      <c r="ID207" s="307"/>
      <c r="IE207" s="307"/>
      <c r="IF207" s="307"/>
      <c r="IG207" s="307"/>
      <c r="IH207" s="307"/>
      <c r="II207" s="308">
        <f>SUMIF($LE$7:$LE$205,HJ$2,$LA$7:$LA$205)</f>
        <v>0</v>
      </c>
      <c r="IJ207" s="309">
        <f>SUMIF($LE$7:$LE$205,HJ$2,$LB$7:$LB$205)</f>
        <v>0</v>
      </c>
      <c r="IK207" s="308">
        <f>SUMIF($LE$7:$LE$205,HJ$2,$LC$7:$LC$205)</f>
        <v>0</v>
      </c>
      <c r="IL207" s="309">
        <f>SUMIF($LE$7:$LE$205,HJ$2,$LD$7:$LD$205)</f>
        <v>0</v>
      </c>
      <c r="IO207" s="305" t="s">
        <v>327</v>
      </c>
      <c r="IP207" s="306"/>
      <c r="IQ207" s="306"/>
      <c r="IR207" s="306"/>
      <c r="IS207" s="307"/>
      <c r="IT207" s="307"/>
      <c r="IU207" s="307"/>
      <c r="IV207" s="307"/>
      <c r="IW207" s="307"/>
      <c r="IX207" s="307"/>
      <c r="IY207" s="307"/>
      <c r="IZ207" s="307"/>
      <c r="JA207" s="307"/>
      <c r="JB207" s="307"/>
      <c r="JC207" s="307"/>
      <c r="JD207" s="307"/>
      <c r="JE207" s="307"/>
      <c r="JF207" s="307"/>
      <c r="JG207" s="307"/>
      <c r="JH207" s="307"/>
      <c r="JI207" s="307"/>
      <c r="JJ207" s="307"/>
      <c r="JK207" s="307"/>
      <c r="JL207" s="307"/>
      <c r="JM207" s="308">
        <f>SUMIF($LE$7:$LE$205,IN$2,$LA$7:$LA$205)</f>
        <v>0</v>
      </c>
      <c r="JN207" s="309">
        <f>SUMIF($LE$7:$LE$205,IN$2,$LB$7:$LB$205)</f>
        <v>0</v>
      </c>
      <c r="JO207" s="308">
        <f>SUMIF($LE$7:$LE$205,IN$2,$LC$7:$LC$205)</f>
        <v>0</v>
      </c>
      <c r="JP207" s="309">
        <f>SUMIF($LE$7:$LE$205,IN$2,$LD$7:$LD$205)</f>
        <v>0</v>
      </c>
      <c r="JS207" s="305" t="s">
        <v>327</v>
      </c>
      <c r="JT207" s="306"/>
      <c r="JU207" s="306"/>
      <c r="JV207" s="306"/>
      <c r="JW207" s="307"/>
      <c r="JX207" s="307"/>
      <c r="JY207" s="307"/>
      <c r="JZ207" s="307"/>
      <c r="KA207" s="307"/>
      <c r="KB207" s="307"/>
      <c r="KC207" s="307"/>
      <c r="KD207" s="307"/>
      <c r="KE207" s="307"/>
      <c r="KF207" s="307"/>
      <c r="KG207" s="307"/>
      <c r="KH207" s="307"/>
      <c r="KI207" s="307"/>
      <c r="KJ207" s="307"/>
      <c r="KK207" s="307"/>
      <c r="KL207" s="307"/>
      <c r="KM207" s="307"/>
      <c r="KN207" s="307"/>
      <c r="KO207" s="307"/>
      <c r="KP207" s="307"/>
      <c r="KQ207" s="308">
        <f>SUMIF($LE$7:$LE$205,JR$2,$LA$7:$LA$205)</f>
        <v>0</v>
      </c>
      <c r="KR207" s="309">
        <f>SUMIF($LE$7:$LE$205,JR$2,$LB$7:$LB$205)</f>
        <v>0</v>
      </c>
      <c r="KS207" s="308">
        <f>SUMIF($LE$7:$LE$205,JR$2,$LC$7:$LC$205)</f>
        <v>0</v>
      </c>
      <c r="KT207" s="309">
        <f>SUMIF($LE$7:$LE$205,JR$2,$LD$7:$LD$205)</f>
        <v>0</v>
      </c>
      <c r="MD207" s="29"/>
    </row>
    <row r="208" spans="2:342" ht="24.95" customHeight="1" thickBot="1" x14ac:dyDescent="0.3">
      <c r="AA208" s="264" t="s">
        <v>328</v>
      </c>
      <c r="AB208" s="265"/>
      <c r="AC208" s="265"/>
      <c r="AD208" s="265"/>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7">
        <f>BK206+BK207</f>
        <v>0</v>
      </c>
      <c r="BL208" s="268">
        <f>BL206+BL207</f>
        <v>0</v>
      </c>
      <c r="BM208" s="267">
        <f>BM206+BM207</f>
        <v>0</v>
      </c>
      <c r="BN208" s="268">
        <f>BN206+BN207</f>
        <v>0</v>
      </c>
      <c r="BQ208" s="264" t="s">
        <v>328</v>
      </c>
      <c r="BR208" s="265"/>
      <c r="BS208" s="265"/>
      <c r="BT208" s="265"/>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7">
        <f>CO206+CO207</f>
        <v>0</v>
      </c>
      <c r="CP208" s="268">
        <f>CP206+CP207</f>
        <v>0</v>
      </c>
      <c r="CQ208" s="267">
        <f>CQ206+CQ207</f>
        <v>0</v>
      </c>
      <c r="CR208" s="268">
        <f>CR206+CR207</f>
        <v>0</v>
      </c>
      <c r="CU208" s="264" t="s">
        <v>328</v>
      </c>
      <c r="CV208" s="265"/>
      <c r="CW208" s="265"/>
      <c r="CX208" s="265"/>
      <c r="CY208" s="266"/>
      <c r="CZ208" s="266"/>
      <c r="DA208" s="266"/>
      <c r="DB208" s="266"/>
      <c r="DC208" s="266"/>
      <c r="DD208" s="266"/>
      <c r="DE208" s="266"/>
      <c r="DF208" s="266"/>
      <c r="DG208" s="266"/>
      <c r="DH208" s="266"/>
      <c r="DI208" s="266"/>
      <c r="DJ208" s="266"/>
      <c r="DK208" s="266"/>
      <c r="DL208" s="266"/>
      <c r="DM208" s="266"/>
      <c r="DN208" s="266"/>
      <c r="DO208" s="266"/>
      <c r="DP208" s="266"/>
      <c r="DQ208" s="266"/>
      <c r="DR208" s="266"/>
      <c r="DS208" s="267">
        <f>DS206+DS207</f>
        <v>0</v>
      </c>
      <c r="DT208" s="268">
        <f>DT206+DT207</f>
        <v>0</v>
      </c>
      <c r="DU208" s="267">
        <f>DU206+DU207</f>
        <v>0</v>
      </c>
      <c r="DV208" s="268">
        <f>DV206+DV207</f>
        <v>0</v>
      </c>
      <c r="DY208" s="264" t="s">
        <v>328</v>
      </c>
      <c r="DZ208" s="265"/>
      <c r="EA208" s="265"/>
      <c r="EB208" s="265"/>
      <c r="EC208" s="266"/>
      <c r="ED208" s="266"/>
      <c r="EE208" s="266"/>
      <c r="EF208" s="266"/>
      <c r="EG208" s="266"/>
      <c r="EH208" s="266"/>
      <c r="EI208" s="266"/>
      <c r="EJ208" s="266"/>
      <c r="EK208" s="266"/>
      <c r="EL208" s="266"/>
      <c r="EM208" s="266"/>
      <c r="EN208" s="266"/>
      <c r="EO208" s="266"/>
      <c r="EP208" s="266"/>
      <c r="EQ208" s="266"/>
      <c r="ER208" s="266"/>
      <c r="ES208" s="266"/>
      <c r="ET208" s="266"/>
      <c r="EU208" s="266"/>
      <c r="EV208" s="266"/>
      <c r="EW208" s="267">
        <f>EW206+EW207</f>
        <v>0</v>
      </c>
      <c r="EX208" s="268">
        <f>EX206+EX207</f>
        <v>0</v>
      </c>
      <c r="EY208" s="267">
        <f>EY206+EY207</f>
        <v>0</v>
      </c>
      <c r="EZ208" s="268">
        <f>EZ206+EZ207</f>
        <v>0</v>
      </c>
      <c r="FC208" s="264" t="s">
        <v>328</v>
      </c>
      <c r="FD208" s="265"/>
      <c r="FE208" s="265"/>
      <c r="FF208" s="265"/>
      <c r="FG208" s="266"/>
      <c r="FH208" s="266"/>
      <c r="FI208" s="266"/>
      <c r="FJ208" s="266"/>
      <c r="FK208" s="266"/>
      <c r="FL208" s="266"/>
      <c r="FM208" s="266"/>
      <c r="FN208" s="266"/>
      <c r="FO208" s="266"/>
      <c r="FP208" s="266"/>
      <c r="FQ208" s="266"/>
      <c r="FR208" s="266"/>
      <c r="FS208" s="266"/>
      <c r="FT208" s="266"/>
      <c r="FU208" s="266"/>
      <c r="FV208" s="266"/>
      <c r="FW208" s="266"/>
      <c r="FX208" s="266"/>
      <c r="FY208" s="266"/>
      <c r="FZ208" s="266"/>
      <c r="GA208" s="267">
        <f>GA206+GA207</f>
        <v>0</v>
      </c>
      <c r="GB208" s="268">
        <f>GB206+GB207</f>
        <v>0</v>
      </c>
      <c r="GC208" s="267">
        <f>GC206+GC207</f>
        <v>0</v>
      </c>
      <c r="GD208" s="268">
        <f>GD206+GD207</f>
        <v>0</v>
      </c>
      <c r="GG208" s="264" t="s">
        <v>328</v>
      </c>
      <c r="GH208" s="265"/>
      <c r="GI208" s="265"/>
      <c r="GJ208" s="265"/>
      <c r="GK208" s="266"/>
      <c r="GL208" s="266"/>
      <c r="GM208" s="266"/>
      <c r="GN208" s="266"/>
      <c r="GO208" s="266"/>
      <c r="GP208" s="266"/>
      <c r="GQ208" s="266"/>
      <c r="GR208" s="266"/>
      <c r="GS208" s="266"/>
      <c r="GT208" s="266"/>
      <c r="GU208" s="266"/>
      <c r="GV208" s="266"/>
      <c r="GW208" s="266"/>
      <c r="GX208" s="266"/>
      <c r="GY208" s="266"/>
      <c r="GZ208" s="266"/>
      <c r="HA208" s="266"/>
      <c r="HB208" s="266"/>
      <c r="HC208" s="266"/>
      <c r="HD208" s="266"/>
      <c r="HE208" s="267">
        <f>HE206+HE207</f>
        <v>0</v>
      </c>
      <c r="HF208" s="268">
        <f>HF206+HF207</f>
        <v>0</v>
      </c>
      <c r="HG208" s="267">
        <f>HG206+HG207</f>
        <v>0</v>
      </c>
      <c r="HH208" s="268">
        <f>HH206+HH207</f>
        <v>0</v>
      </c>
      <c r="HK208" s="264" t="s">
        <v>328</v>
      </c>
      <c r="HL208" s="265"/>
      <c r="HM208" s="265"/>
      <c r="HN208" s="265"/>
      <c r="HO208" s="266"/>
      <c r="HP208" s="266"/>
      <c r="HQ208" s="266"/>
      <c r="HR208" s="266"/>
      <c r="HS208" s="266"/>
      <c r="HT208" s="266"/>
      <c r="HU208" s="266"/>
      <c r="HV208" s="266"/>
      <c r="HW208" s="266"/>
      <c r="HX208" s="266"/>
      <c r="HY208" s="266"/>
      <c r="HZ208" s="266"/>
      <c r="IA208" s="266"/>
      <c r="IB208" s="266"/>
      <c r="IC208" s="266"/>
      <c r="ID208" s="266"/>
      <c r="IE208" s="266"/>
      <c r="IF208" s="266"/>
      <c r="IG208" s="266"/>
      <c r="IH208" s="266"/>
      <c r="II208" s="267">
        <f>II206+II207</f>
        <v>0</v>
      </c>
      <c r="IJ208" s="268">
        <f>IJ206+IJ207</f>
        <v>0</v>
      </c>
      <c r="IK208" s="267">
        <f>IK206+IK207</f>
        <v>0</v>
      </c>
      <c r="IL208" s="268">
        <f>IL206+IL207</f>
        <v>0</v>
      </c>
      <c r="IO208" s="264" t="s">
        <v>328</v>
      </c>
      <c r="IP208" s="265"/>
      <c r="IQ208" s="265"/>
      <c r="IR208" s="265"/>
      <c r="IS208" s="266"/>
      <c r="IT208" s="266"/>
      <c r="IU208" s="266"/>
      <c r="IV208" s="266"/>
      <c r="IW208" s="266"/>
      <c r="IX208" s="266"/>
      <c r="IY208" s="266"/>
      <c r="IZ208" s="266"/>
      <c r="JA208" s="266"/>
      <c r="JB208" s="266"/>
      <c r="JC208" s="266"/>
      <c r="JD208" s="266"/>
      <c r="JE208" s="266"/>
      <c r="JF208" s="266"/>
      <c r="JG208" s="266"/>
      <c r="JH208" s="266"/>
      <c r="JI208" s="266"/>
      <c r="JJ208" s="266"/>
      <c r="JK208" s="266"/>
      <c r="JL208" s="266"/>
      <c r="JM208" s="267">
        <f>JM206+JM207</f>
        <v>0</v>
      </c>
      <c r="JN208" s="268">
        <f>JN206+JN207</f>
        <v>0</v>
      </c>
      <c r="JO208" s="267">
        <f>JO206+JO207</f>
        <v>0</v>
      </c>
      <c r="JP208" s="268">
        <f>JP206+JP207</f>
        <v>0</v>
      </c>
      <c r="JS208" s="264" t="s">
        <v>328</v>
      </c>
      <c r="JT208" s="265"/>
      <c r="JU208" s="265"/>
      <c r="JV208" s="265"/>
      <c r="JW208" s="266"/>
      <c r="JX208" s="266"/>
      <c r="JY208" s="266"/>
      <c r="JZ208" s="266"/>
      <c r="KA208" s="266"/>
      <c r="KB208" s="266"/>
      <c r="KC208" s="266"/>
      <c r="KD208" s="266"/>
      <c r="KE208" s="266"/>
      <c r="KF208" s="266"/>
      <c r="KG208" s="266"/>
      <c r="KH208" s="266"/>
      <c r="KI208" s="266"/>
      <c r="KJ208" s="266"/>
      <c r="KK208" s="266"/>
      <c r="KL208" s="266"/>
      <c r="KM208" s="266"/>
      <c r="KN208" s="266"/>
      <c r="KO208" s="266"/>
      <c r="KP208" s="266"/>
      <c r="KQ208" s="267">
        <f>KQ206+KQ207</f>
        <v>0</v>
      </c>
      <c r="KR208" s="268">
        <f>KR206+KR207</f>
        <v>0</v>
      </c>
      <c r="KS208" s="267">
        <f>KS206+KS207</f>
        <v>0</v>
      </c>
      <c r="KT208" s="268">
        <f>KT206+KT207</f>
        <v>0</v>
      </c>
      <c r="LG208" s="1156" t="s">
        <v>494</v>
      </c>
      <c r="LH208" s="1157"/>
      <c r="LI208" s="1157"/>
      <c r="LJ208" s="1157"/>
      <c r="LK208" s="1157"/>
      <c r="LL208" s="1160">
        <f>LI206+LM206</f>
        <v>0</v>
      </c>
      <c r="LM208" s="1161"/>
      <c r="MD208" s="29"/>
    </row>
    <row r="209" spans="63:325" ht="15.75" thickBot="1" x14ac:dyDescent="0.3">
      <c r="LG209" s="1158"/>
      <c r="LH209" s="1159"/>
      <c r="LI209" s="1159"/>
      <c r="LJ209" s="1159"/>
      <c r="LK209" s="1159"/>
      <c r="LL209" s="1162"/>
      <c r="LM209" s="1163"/>
    </row>
    <row r="210" spans="63:325" ht="30" customHeight="1" thickBot="1" x14ac:dyDescent="0.3">
      <c r="BK210" s="1147" t="s">
        <v>491</v>
      </c>
      <c r="BL210" s="1148"/>
      <c r="BM210" s="1148"/>
      <c r="BN210" s="670">
        <f>BL208+BN208</f>
        <v>0</v>
      </c>
      <c r="CO210" s="1147" t="s">
        <v>491</v>
      </c>
      <c r="CP210" s="1148"/>
      <c r="CQ210" s="1148"/>
      <c r="CR210" s="670">
        <f>CP208+CR208</f>
        <v>0</v>
      </c>
      <c r="DS210" s="1147" t="s">
        <v>491</v>
      </c>
      <c r="DT210" s="1148"/>
      <c r="DU210" s="1148"/>
      <c r="DV210" s="670">
        <f>DT208+DV208</f>
        <v>0</v>
      </c>
      <c r="EW210" s="1147" t="s">
        <v>491</v>
      </c>
      <c r="EX210" s="1148"/>
      <c r="EY210" s="1148"/>
      <c r="EZ210" s="670">
        <f>EX208+EZ208</f>
        <v>0</v>
      </c>
      <c r="GA210" s="1147" t="s">
        <v>491</v>
      </c>
      <c r="GB210" s="1148"/>
      <c r="GC210" s="1148"/>
      <c r="GD210" s="670">
        <f>GB208+GD208</f>
        <v>0</v>
      </c>
      <c r="HE210" s="1147" t="s">
        <v>491</v>
      </c>
      <c r="HF210" s="1148"/>
      <c r="HG210" s="1148"/>
      <c r="HH210" s="670">
        <f>HF208+HH208</f>
        <v>0</v>
      </c>
      <c r="II210" s="1147" t="s">
        <v>491</v>
      </c>
      <c r="IJ210" s="1148"/>
      <c r="IK210" s="1148"/>
      <c r="IL210" s="670">
        <f>IJ208+IL208</f>
        <v>0</v>
      </c>
      <c r="JM210" s="1147" t="s">
        <v>491</v>
      </c>
      <c r="JN210" s="1148"/>
      <c r="JO210" s="1148"/>
      <c r="JP210" s="670">
        <f>JN208+JP208</f>
        <v>0</v>
      </c>
      <c r="KQ210" s="1147" t="s">
        <v>491</v>
      </c>
      <c r="KR210" s="1148"/>
      <c r="KS210" s="1148"/>
      <c r="KT210" s="670">
        <f>KR208+KT208</f>
        <v>0</v>
      </c>
      <c r="LG210" s="1164" t="s">
        <v>495</v>
      </c>
      <c r="LH210" s="1165"/>
      <c r="LI210" s="1165"/>
      <c r="LJ210" s="1168" t="s">
        <v>492</v>
      </c>
      <c r="LK210" s="1168"/>
      <c r="LL210" s="1169">
        <f>BN212+CR212+DV212+EZ212+GD212+HH212+IL212+JP212+KT212</f>
        <v>0</v>
      </c>
      <c r="LM210" s="1170"/>
    </row>
    <row r="211" spans="63:325" ht="30" customHeight="1" thickBot="1" x14ac:dyDescent="0.3">
      <c r="BK211" s="1149" t="s">
        <v>490</v>
      </c>
      <c r="BL211" s="1150"/>
      <c r="BM211" s="1150"/>
      <c r="BN211" s="1151"/>
      <c r="CO211" s="1149" t="s">
        <v>490</v>
      </c>
      <c r="CP211" s="1150"/>
      <c r="CQ211" s="1150"/>
      <c r="CR211" s="1151"/>
      <c r="DS211" s="1149" t="s">
        <v>490</v>
      </c>
      <c r="DT211" s="1150"/>
      <c r="DU211" s="1150"/>
      <c r="DV211" s="1151"/>
      <c r="EW211" s="1149" t="s">
        <v>490</v>
      </c>
      <c r="EX211" s="1150"/>
      <c r="EY211" s="1150"/>
      <c r="EZ211" s="1151"/>
      <c r="GA211" s="1149" t="s">
        <v>490</v>
      </c>
      <c r="GB211" s="1150"/>
      <c r="GC211" s="1150"/>
      <c r="GD211" s="1151"/>
      <c r="HE211" s="1149" t="s">
        <v>490</v>
      </c>
      <c r="HF211" s="1150"/>
      <c r="HG211" s="1150"/>
      <c r="HH211" s="1151"/>
      <c r="II211" s="1149" t="s">
        <v>490</v>
      </c>
      <c r="IJ211" s="1150"/>
      <c r="IK211" s="1150"/>
      <c r="IL211" s="1151"/>
      <c r="JM211" s="1149" t="s">
        <v>490</v>
      </c>
      <c r="JN211" s="1150"/>
      <c r="JO211" s="1150"/>
      <c r="JP211" s="1151"/>
      <c r="KQ211" s="1149" t="s">
        <v>490</v>
      </c>
      <c r="KR211" s="1150"/>
      <c r="KS211" s="1150"/>
      <c r="KT211" s="1151"/>
      <c r="LG211" s="1166"/>
      <c r="LH211" s="1167"/>
      <c r="LI211" s="1167"/>
      <c r="LJ211" s="1155" t="s">
        <v>493</v>
      </c>
      <c r="LK211" s="1155"/>
      <c r="LL211" s="1171">
        <f>BN213+CR213+DV213+EZ213+GD213+HH213+IL213+JP213+KT213</f>
        <v>0</v>
      </c>
      <c r="LM211" s="1172"/>
    </row>
    <row r="212" spans="63:325" ht="15.75" x14ac:dyDescent="0.25">
      <c r="BK212" s="1152" t="s">
        <v>492</v>
      </c>
      <c r="BL212" s="1153"/>
      <c r="BM212" s="1153"/>
      <c r="BN212" s="671">
        <f>SUMIF($V$7:$V$205,1,BL7:BL205)+SUMIF($V$7:$V$205,1,BN7:BN205)+SUMIFS($LB$7:$LB$205,$V$7:$V$205,1,$LE$7:$LE$205,Z2)+SUMIFS($LD$7:$LD$205,$V$7:$V$205,1,$LE$7:$LE$205,Z2)</f>
        <v>0</v>
      </c>
      <c r="CO212" s="1152" t="s">
        <v>492</v>
      </c>
      <c r="CP212" s="1153"/>
      <c r="CQ212" s="1153"/>
      <c r="CR212" s="671">
        <f>SUMIF($V$7:$V$205,1,CP7:CP205)+SUMIF($V$7:$V$205,1,CR7:CR205)+SUMIFS($LB$7:$LB$205,$V$7:$V$205,1,$LE$7:$LE$205,BP2)+SUMIFS($LD$7:$LD$205,$V$7:$V$205,1,$LE$7:$LE$205,BP2)</f>
        <v>0</v>
      </c>
      <c r="DS212" s="1152" t="s">
        <v>492</v>
      </c>
      <c r="DT212" s="1153"/>
      <c r="DU212" s="1153"/>
      <c r="DV212" s="671">
        <f>SUMIF($V$7:$V$205,1,DT7:DT205)+SUMIF($V$7:$V$205,1,DV7:DV205)+SUMIFS($LB$7:$LB$205,$V$7:$V$205,1,$LE$7:$LE$205,CT2)+SUMIFS($LD$7:$LD$205,$V$7:$V$205,1,$LE$7:$LE$205,CT2)</f>
        <v>0</v>
      </c>
      <c r="EW212" s="1152" t="s">
        <v>492</v>
      </c>
      <c r="EX212" s="1153"/>
      <c r="EY212" s="1153"/>
      <c r="EZ212" s="671">
        <f>SUMIF($V$7:$V$205,1,EX7:EX205)+SUMIF($V$7:$V$205,1,EZ7:EZ205)+SUMIFS($LB$7:$LB$205,$V$7:$V$205,1,$LE$7:$LE$205,DX2)+SUMIFS($LD$7:$LD$205,$V$7:$V$205,1,$LE$7:$LE$205,DX2)</f>
        <v>0</v>
      </c>
      <c r="GA212" s="1152" t="s">
        <v>492</v>
      </c>
      <c r="GB212" s="1153"/>
      <c r="GC212" s="1153"/>
      <c r="GD212" s="671">
        <f>SUMIF($V$7:$V$205,1,GB7:GB205)+SUMIF($V$7:$V$205,1,GD7:GD205)+SUMIFS($LB$7:$LB$205,$V$7:$V$205,1,$LE$7:$LE$205,FB2)+SUMIFS($LD$7:$LD$205,$V$7:$V$205,1,$LE$7:$LE$205,FB2)</f>
        <v>0</v>
      </c>
      <c r="HE212" s="1152" t="s">
        <v>492</v>
      </c>
      <c r="HF212" s="1153"/>
      <c r="HG212" s="1153"/>
      <c r="HH212" s="671">
        <f>SUMIF($V$7:$V$205,1,HF7:HF205)+SUMIF($V$7:$V$205,1,HH7:HH205)+SUMIFS($LB$7:$LB$205,$V$7:$V$205,1,$LE$7:$LE$205,GF2)+SUMIFS($LD$7:$LD$205,$V$7:$V$205,1,$LE$7:$LE$205,GF2)</f>
        <v>0</v>
      </c>
      <c r="II212" s="1152" t="s">
        <v>492</v>
      </c>
      <c r="IJ212" s="1153"/>
      <c r="IK212" s="1153"/>
      <c r="IL212" s="671">
        <f>SUMIF($V$7:$V$205,1,IJ7:IJ205)+SUMIF($V$7:$V$205,1,IL7:IL205)+SUMIFS($LB$7:$LB$205,$V$7:$V$205,1,$LE$7:$LE$205,HJ2)+SUMIFS($LD$7:$LD$205,$V$7:$V$205,1,$LE$7:$LE$205,HJ2)</f>
        <v>0</v>
      </c>
      <c r="JM212" s="1152" t="s">
        <v>492</v>
      </c>
      <c r="JN212" s="1153"/>
      <c r="JO212" s="1153"/>
      <c r="JP212" s="671">
        <f>SUMIF($V$7:$V$205,1,JN7:JN205)+SUMIF($V$7:$V$205,1,JP7:JP205)+SUMIFS($LB$7:$LB$205,$V$7:$V$205,1,$LE$7:$LE$205,IN2)+SUMIFS($LD$7:$LD$205,$V$7:$V$205,1,$LE$7:$LE$205,IN2)</f>
        <v>0</v>
      </c>
      <c r="KQ212" s="1152" t="s">
        <v>492</v>
      </c>
      <c r="KR212" s="1153"/>
      <c r="KS212" s="1153"/>
      <c r="KT212" s="671">
        <f>SUMIF($V$7:$V$205,1,KR7:KR205)+SUMIF($V$7:$V$205,1,KT7:KT205)+SUMIFS($LB$7:$LB$205,$V$7:$V$205,1,$LE$7:$LE$205,JR2)+SUMIFS($LD$7:$LD$205,$V$7:$V$205,1,$LE$7:$LE$205,JR2)</f>
        <v>0</v>
      </c>
    </row>
    <row r="213" spans="63:325" ht="16.5" thickBot="1" x14ac:dyDescent="0.3">
      <c r="BK213" s="1154" t="s">
        <v>493</v>
      </c>
      <c r="BL213" s="1155"/>
      <c r="BM213" s="1155"/>
      <c r="BN213" s="672">
        <f>BN210-BN212</f>
        <v>0</v>
      </c>
      <c r="CO213" s="1154" t="s">
        <v>493</v>
      </c>
      <c r="CP213" s="1155"/>
      <c r="CQ213" s="1155"/>
      <c r="CR213" s="672">
        <f>CR210-CR212</f>
        <v>0</v>
      </c>
      <c r="DS213" s="1154" t="s">
        <v>493</v>
      </c>
      <c r="DT213" s="1155"/>
      <c r="DU213" s="1155"/>
      <c r="DV213" s="672">
        <f>DV210-DV212</f>
        <v>0</v>
      </c>
      <c r="EW213" s="1154" t="s">
        <v>493</v>
      </c>
      <c r="EX213" s="1155"/>
      <c r="EY213" s="1155"/>
      <c r="EZ213" s="672">
        <f>EZ210-EZ212</f>
        <v>0</v>
      </c>
      <c r="GA213" s="1154" t="s">
        <v>493</v>
      </c>
      <c r="GB213" s="1155"/>
      <c r="GC213" s="1155"/>
      <c r="GD213" s="672">
        <f>GD210-GD212</f>
        <v>0</v>
      </c>
      <c r="HE213" s="1154" t="s">
        <v>493</v>
      </c>
      <c r="HF213" s="1155"/>
      <c r="HG213" s="1155"/>
      <c r="HH213" s="672">
        <f>HH210-HH212</f>
        <v>0</v>
      </c>
      <c r="II213" s="1154" t="s">
        <v>493</v>
      </c>
      <c r="IJ213" s="1155"/>
      <c r="IK213" s="1155"/>
      <c r="IL213" s="672">
        <f>IL210-IL212</f>
        <v>0</v>
      </c>
      <c r="JM213" s="1154" t="s">
        <v>493</v>
      </c>
      <c r="JN213" s="1155"/>
      <c r="JO213" s="1155"/>
      <c r="JP213" s="672">
        <f>JP210-JP212</f>
        <v>0</v>
      </c>
      <c r="KQ213" s="1154" t="s">
        <v>493</v>
      </c>
      <c r="KR213" s="1155"/>
      <c r="KS213" s="1155"/>
      <c r="KT213" s="672">
        <f>KT210-KT212</f>
        <v>0</v>
      </c>
    </row>
  </sheetData>
  <sheetProtection algorithmName="SHA-512" hashValue="yY6uaM930xcwKaoPc2hujRVUw3eUr7ZIph1DGrV+mLjYQ8FMLAyhDDJYtV1Mobs+LaItFAEqgMy24bka6qyKDQ==" saltValue="QyPxfiUhEwSf4LjogrTjxw==" spinCount="100000" sheet="1" objects="1" scenarios="1"/>
  <mergeCells count="603">
    <mergeCell ref="LG208:LK209"/>
    <mergeCell ref="LL208:LM209"/>
    <mergeCell ref="LG210:LI211"/>
    <mergeCell ref="LJ210:LK210"/>
    <mergeCell ref="LL210:LM210"/>
    <mergeCell ref="LJ211:LK211"/>
    <mergeCell ref="LL211:LM211"/>
    <mergeCell ref="II210:IK210"/>
    <mergeCell ref="II211:IL211"/>
    <mergeCell ref="II212:IK212"/>
    <mergeCell ref="II213:IK213"/>
    <mergeCell ref="JM210:JO210"/>
    <mergeCell ref="JM211:JP211"/>
    <mergeCell ref="JM212:JO212"/>
    <mergeCell ref="JM213:JO213"/>
    <mergeCell ref="KQ210:KS210"/>
    <mergeCell ref="KQ211:KT211"/>
    <mergeCell ref="KQ212:KS212"/>
    <mergeCell ref="KQ213:KS213"/>
    <mergeCell ref="EW210:EY210"/>
    <mergeCell ref="EW211:EZ211"/>
    <mergeCell ref="EW212:EY212"/>
    <mergeCell ref="EW213:EY213"/>
    <mergeCell ref="GA210:GC210"/>
    <mergeCell ref="GA211:GD211"/>
    <mergeCell ref="GA212:GC212"/>
    <mergeCell ref="GA213:GC213"/>
    <mergeCell ref="HE210:HG210"/>
    <mergeCell ref="HE211:HH211"/>
    <mergeCell ref="HE212:HG212"/>
    <mergeCell ref="HE213:HG213"/>
    <mergeCell ref="BK210:BM210"/>
    <mergeCell ref="BK211:BN211"/>
    <mergeCell ref="BK212:BM212"/>
    <mergeCell ref="BK213:BM213"/>
    <mergeCell ref="CO210:CQ210"/>
    <mergeCell ref="CO211:CR211"/>
    <mergeCell ref="CO212:CQ212"/>
    <mergeCell ref="CO213:CQ213"/>
    <mergeCell ref="DS210:DU210"/>
    <mergeCell ref="DS211:DV211"/>
    <mergeCell ref="DS212:DU212"/>
    <mergeCell ref="DS213:DU213"/>
    <mergeCell ref="AS3:AU3"/>
    <mergeCell ref="AS4:AS6"/>
    <mergeCell ref="AT4:AT6"/>
    <mergeCell ref="AU4:AU6"/>
    <mergeCell ref="AJ3:AL3"/>
    <mergeCell ref="AJ4:AJ6"/>
    <mergeCell ref="AK4:AK6"/>
    <mergeCell ref="AL4:AL6"/>
    <mergeCell ref="AP3:AR3"/>
    <mergeCell ref="AP4:AP6"/>
    <mergeCell ref="AQ4:AQ6"/>
    <mergeCell ref="AR4:AR6"/>
    <mergeCell ref="AM3:AO3"/>
    <mergeCell ref="AM4:AM6"/>
    <mergeCell ref="AN4:AN6"/>
    <mergeCell ref="AO4:AO6"/>
    <mergeCell ref="LP5:LQ5"/>
    <mergeCell ref="LR5:LS5"/>
    <mergeCell ref="LT5:LU5"/>
    <mergeCell ref="LT4:LU4"/>
    <mergeCell ref="LR4:LS4"/>
    <mergeCell ref="LP4:LQ4"/>
    <mergeCell ref="LH2:LU3"/>
    <mergeCell ref="KI4:KI6"/>
    <mergeCell ref="KJ4:KJ6"/>
    <mergeCell ref="KK4:KK6"/>
    <mergeCell ref="KL4:KL6"/>
    <mergeCell ref="KM4:KM6"/>
    <mergeCell ref="KN4:KN6"/>
    <mergeCell ref="KO4:KO6"/>
    <mergeCell ref="KP4:KP6"/>
    <mergeCell ref="LG2:LG3"/>
    <mergeCell ref="LA3:LB3"/>
    <mergeCell ref="LC3:LD3"/>
    <mergeCell ref="LA4:LA6"/>
    <mergeCell ref="LB4:LB6"/>
    <mergeCell ref="LC4:LC6"/>
    <mergeCell ref="LD4:LD6"/>
    <mergeCell ref="LH4:LK4"/>
    <mergeCell ref="KH3:KJ3"/>
    <mergeCell ref="KK3:KM3"/>
    <mergeCell ref="KN3:KP3"/>
    <mergeCell ref="JS4:JS6"/>
    <mergeCell ref="JT4:JT6"/>
    <mergeCell ref="JU4:JU6"/>
    <mergeCell ref="JV4:JV6"/>
    <mergeCell ref="JW4:JW6"/>
    <mergeCell ref="JX4:JX6"/>
    <mergeCell ref="JY4:JY6"/>
    <mergeCell ref="JZ4:JZ6"/>
    <mergeCell ref="KA4:KA6"/>
    <mergeCell ref="KB4:KB6"/>
    <mergeCell ref="KC4:KC6"/>
    <mergeCell ref="KD4:KD6"/>
    <mergeCell ref="KE4:KE6"/>
    <mergeCell ref="KF4:KF6"/>
    <mergeCell ref="KG4:KG6"/>
    <mergeCell ref="KH4:KH6"/>
    <mergeCell ref="IF4:IF6"/>
    <mergeCell ref="IG4:IG6"/>
    <mergeCell ref="IH4:IH6"/>
    <mergeCell ref="IO3:IQ3"/>
    <mergeCell ref="IR3:IT3"/>
    <mergeCell ref="IU3:IW3"/>
    <mergeCell ref="IO4:IO6"/>
    <mergeCell ref="IP4:IP6"/>
    <mergeCell ref="IQ4:IQ6"/>
    <mergeCell ref="IR4:IR6"/>
    <mergeCell ref="IS4:IS6"/>
    <mergeCell ref="IT4:IT6"/>
    <mergeCell ref="IU4:IU6"/>
    <mergeCell ref="IV4:IV6"/>
    <mergeCell ref="IW4:IW6"/>
    <mergeCell ref="IK4:IK6"/>
    <mergeCell ref="IL4:IL6"/>
    <mergeCell ref="HZ3:IB3"/>
    <mergeCell ref="IC3:IE3"/>
    <mergeCell ref="IF3:IH3"/>
    <mergeCell ref="HK4:HK6"/>
    <mergeCell ref="HL4:HL6"/>
    <mergeCell ref="HM4:HM6"/>
    <mergeCell ref="HN4:HN6"/>
    <mergeCell ref="HO4:HO6"/>
    <mergeCell ref="HP4:HP6"/>
    <mergeCell ref="HQ4:HQ6"/>
    <mergeCell ref="HR4:HR6"/>
    <mergeCell ref="HS4:HS6"/>
    <mergeCell ref="HT4:HT6"/>
    <mergeCell ref="HU4:HU6"/>
    <mergeCell ref="HV4:HV6"/>
    <mergeCell ref="HW4:HW6"/>
    <mergeCell ref="HX4:HX6"/>
    <mergeCell ref="HY4:HY6"/>
    <mergeCell ref="HZ4:HZ6"/>
    <mergeCell ref="IA4:IA6"/>
    <mergeCell ref="IB4:IB6"/>
    <mergeCell ref="IC4:IC6"/>
    <mergeCell ref="ID4:ID6"/>
    <mergeCell ref="IE4:IE6"/>
    <mergeCell ref="GY4:GY6"/>
    <mergeCell ref="GZ4:GZ6"/>
    <mergeCell ref="HA4:HA6"/>
    <mergeCell ref="HB4:HB6"/>
    <mergeCell ref="HC4:HC6"/>
    <mergeCell ref="HD4:HD6"/>
    <mergeCell ref="HK3:HM3"/>
    <mergeCell ref="HN3:HP3"/>
    <mergeCell ref="HQ3:HS3"/>
    <mergeCell ref="HG3:HH3"/>
    <mergeCell ref="HG4:HG6"/>
    <mergeCell ref="HH4:HH6"/>
    <mergeCell ref="HE3:HF3"/>
    <mergeCell ref="HE4:HE6"/>
    <mergeCell ref="HF4:HF6"/>
    <mergeCell ref="GP4:GP6"/>
    <mergeCell ref="GQ4:GQ6"/>
    <mergeCell ref="GR4:GR6"/>
    <mergeCell ref="GS4:GS6"/>
    <mergeCell ref="GT4:GT6"/>
    <mergeCell ref="GU4:GU6"/>
    <mergeCell ref="GV4:GV6"/>
    <mergeCell ref="GW4:GW6"/>
    <mergeCell ref="GX4:GX6"/>
    <mergeCell ref="FW4:FW6"/>
    <mergeCell ref="FX4:FX6"/>
    <mergeCell ref="FY4:FY6"/>
    <mergeCell ref="FZ4:FZ6"/>
    <mergeCell ref="GG3:GI3"/>
    <mergeCell ref="GJ3:GL3"/>
    <mergeCell ref="GM3:GO3"/>
    <mergeCell ref="GG4:GG6"/>
    <mergeCell ref="GH4:GH6"/>
    <mergeCell ref="GI4:GI6"/>
    <mergeCell ref="GJ4:GJ6"/>
    <mergeCell ref="GK4:GK6"/>
    <mergeCell ref="GL4:GL6"/>
    <mergeCell ref="GM4:GM6"/>
    <mergeCell ref="GN4:GN6"/>
    <mergeCell ref="GO4:GO6"/>
    <mergeCell ref="GA3:GB3"/>
    <mergeCell ref="GC3:GD3"/>
    <mergeCell ref="GA4:GA6"/>
    <mergeCell ref="GB4:GB6"/>
    <mergeCell ref="GC4:GC6"/>
    <mergeCell ref="GD4:GD6"/>
    <mergeCell ref="FN4:FN6"/>
    <mergeCell ref="FO4:FO6"/>
    <mergeCell ref="FP4:FP6"/>
    <mergeCell ref="FQ4:FQ6"/>
    <mergeCell ref="FR4:FR6"/>
    <mergeCell ref="FS4:FS6"/>
    <mergeCell ref="FT4:FT6"/>
    <mergeCell ref="FU4:FU6"/>
    <mergeCell ref="FV4:FV6"/>
    <mergeCell ref="EI4:EI6"/>
    <mergeCell ref="EJ4:EJ6"/>
    <mergeCell ref="EK4:EK6"/>
    <mergeCell ref="EL4:EL6"/>
    <mergeCell ref="EM4:EM6"/>
    <mergeCell ref="EN4:EN6"/>
    <mergeCell ref="EO4:EO6"/>
    <mergeCell ref="EP4:EP6"/>
    <mergeCell ref="FC4:FC6"/>
    <mergeCell ref="C105:D105"/>
    <mergeCell ref="C95:D95"/>
    <mergeCell ref="C97:D97"/>
    <mergeCell ref="C99:D99"/>
    <mergeCell ref="C101:D101"/>
    <mergeCell ref="C103:D103"/>
    <mergeCell ref="C104:D104"/>
    <mergeCell ref="C77:D77"/>
    <mergeCell ref="C79:D79"/>
    <mergeCell ref="C81:D81"/>
    <mergeCell ref="C83:D83"/>
    <mergeCell ref="C85:D85"/>
    <mergeCell ref="C87:D87"/>
    <mergeCell ref="C89:D89"/>
    <mergeCell ref="C91:D91"/>
    <mergeCell ref="C93:D93"/>
    <mergeCell ref="C31:D31"/>
    <mergeCell ref="C33:D33"/>
    <mergeCell ref="C35:D35"/>
    <mergeCell ref="C37:D37"/>
    <mergeCell ref="C39:D39"/>
    <mergeCell ref="C71:D71"/>
    <mergeCell ref="C73:D73"/>
    <mergeCell ref="C75:D75"/>
    <mergeCell ref="C41:D41"/>
    <mergeCell ref="C43:D43"/>
    <mergeCell ref="C45:D45"/>
    <mergeCell ref="C47:D47"/>
    <mergeCell ref="C49:D49"/>
    <mergeCell ref="C51:D51"/>
    <mergeCell ref="C53:D53"/>
    <mergeCell ref="C55:D55"/>
    <mergeCell ref="C57:D57"/>
    <mergeCell ref="C59:D59"/>
    <mergeCell ref="C61:D61"/>
    <mergeCell ref="C63:D63"/>
    <mergeCell ref="C65:D65"/>
    <mergeCell ref="C67:D67"/>
    <mergeCell ref="C69:D69"/>
    <mergeCell ref="B1:E1"/>
    <mergeCell ref="Q3:Q5"/>
    <mergeCell ref="R3:R5"/>
    <mergeCell ref="E4:E5"/>
    <mergeCell ref="G4:G5"/>
    <mergeCell ref="M4:M5"/>
    <mergeCell ref="N4:N5"/>
    <mergeCell ref="C3:C4"/>
    <mergeCell ref="E3:J3"/>
    <mergeCell ref="K3:N3"/>
    <mergeCell ref="H4:H5"/>
    <mergeCell ref="I4:I5"/>
    <mergeCell ref="J4:J5"/>
    <mergeCell ref="K4:K5"/>
    <mergeCell ref="F4:F5"/>
    <mergeCell ref="C114:D114"/>
    <mergeCell ref="C205:D205"/>
    <mergeCell ref="C107:D107"/>
    <mergeCell ref="C109:D109"/>
    <mergeCell ref="C111:D111"/>
    <mergeCell ref="C113:D113"/>
    <mergeCell ref="C115:D115"/>
    <mergeCell ref="C116:D116"/>
    <mergeCell ref="C118:D118"/>
    <mergeCell ref="C120:D120"/>
    <mergeCell ref="C138:D138"/>
    <mergeCell ref="C196:D196"/>
    <mergeCell ref="C117:D117"/>
    <mergeCell ref="C119:D119"/>
    <mergeCell ref="C137:D137"/>
    <mergeCell ref="C195:D195"/>
    <mergeCell ref="C197:D197"/>
    <mergeCell ref="C198:D198"/>
    <mergeCell ref="C199:D199"/>
    <mergeCell ref="C200:D200"/>
    <mergeCell ref="C203:D203"/>
    <mergeCell ref="C204:D204"/>
    <mergeCell ref="C121:D121"/>
    <mergeCell ref="C122:D122"/>
    <mergeCell ref="DR4:DR6"/>
    <mergeCell ref="DY3:EA3"/>
    <mergeCell ref="EB3:ED3"/>
    <mergeCell ref="EE3:EG3"/>
    <mergeCell ref="EH3:EJ3"/>
    <mergeCell ref="C106:D106"/>
    <mergeCell ref="C108:D108"/>
    <mergeCell ref="C110:D110"/>
    <mergeCell ref="C112:D112"/>
    <mergeCell ref="L4:L5"/>
    <mergeCell ref="S3:S5"/>
    <mergeCell ref="O2:O6"/>
    <mergeCell ref="C7:D7"/>
    <mergeCell ref="C9:D9"/>
    <mergeCell ref="C11:D11"/>
    <mergeCell ref="C13:D13"/>
    <mergeCell ref="C15:D15"/>
    <mergeCell ref="C17:D17"/>
    <mergeCell ref="C19:D19"/>
    <mergeCell ref="C21:D21"/>
    <mergeCell ref="C23:D23"/>
    <mergeCell ref="C25:D25"/>
    <mergeCell ref="C27:D27"/>
    <mergeCell ref="C29:D29"/>
    <mergeCell ref="CU4:CU6"/>
    <mergeCell ref="CV4:CV6"/>
    <mergeCell ref="CW4:CW6"/>
    <mergeCell ref="CO3:CP3"/>
    <mergeCell ref="CX4:CX6"/>
    <mergeCell ref="CY4:CY6"/>
    <mergeCell ref="CZ4:CZ6"/>
    <mergeCell ref="DP4:DP6"/>
    <mergeCell ref="DQ4:DQ6"/>
    <mergeCell ref="DA4:DA6"/>
    <mergeCell ref="DB4:DB6"/>
    <mergeCell ref="DC4:DC6"/>
    <mergeCell ref="DD4:DD6"/>
    <mergeCell ref="DE4:DE6"/>
    <mergeCell ref="DF4:DF6"/>
    <mergeCell ref="DG4:DG6"/>
    <mergeCell ref="DH4:DH6"/>
    <mergeCell ref="DI4:DI6"/>
    <mergeCell ref="DJ4:DJ6"/>
    <mergeCell ref="DK4:DK6"/>
    <mergeCell ref="DL4:DL6"/>
    <mergeCell ref="DM4:DM6"/>
    <mergeCell ref="DN4:DN6"/>
    <mergeCell ref="DO4:DO6"/>
    <mergeCell ref="KV2:KV3"/>
    <mergeCell ref="CU3:CW3"/>
    <mergeCell ref="CX3:CZ3"/>
    <mergeCell ref="DA3:DC3"/>
    <mergeCell ref="DD3:DF3"/>
    <mergeCell ref="DG3:DI3"/>
    <mergeCell ref="DJ3:DL3"/>
    <mergeCell ref="DM3:DO3"/>
    <mergeCell ref="DP3:DR3"/>
    <mergeCell ref="EK3:EM3"/>
    <mergeCell ref="EN3:EP3"/>
    <mergeCell ref="FI3:FK3"/>
    <mergeCell ref="FL3:FN3"/>
    <mergeCell ref="FO3:FQ3"/>
    <mergeCell ref="FR3:FT3"/>
    <mergeCell ref="FU3:FW3"/>
    <mergeCell ref="FX3:FZ3"/>
    <mergeCell ref="GP3:GR3"/>
    <mergeCell ref="GS3:GU3"/>
    <mergeCell ref="GV3:GX3"/>
    <mergeCell ref="GY3:HA3"/>
    <mergeCell ref="HB3:HD3"/>
    <mergeCell ref="HT3:HV3"/>
    <mergeCell ref="HW3:HY3"/>
    <mergeCell ref="DS4:DS6"/>
    <mergeCell ref="DT4:DT6"/>
    <mergeCell ref="DU4:DU6"/>
    <mergeCell ref="DV4:DV6"/>
    <mergeCell ref="DS3:DT3"/>
    <mergeCell ref="DU3:DV3"/>
    <mergeCell ref="EY3:EZ3"/>
    <mergeCell ref="EW4:EW6"/>
    <mergeCell ref="EX4:EX6"/>
    <mergeCell ref="EY4:EY6"/>
    <mergeCell ref="EZ4:EZ6"/>
    <mergeCell ref="EW3:EX3"/>
    <mergeCell ref="EQ3:ES3"/>
    <mergeCell ref="ET3:EV3"/>
    <mergeCell ref="DY4:DY6"/>
    <mergeCell ref="DZ4:DZ6"/>
    <mergeCell ref="EA4:EA6"/>
    <mergeCell ref="EB4:EB6"/>
    <mergeCell ref="EC4:EC6"/>
    <mergeCell ref="ED4:ED6"/>
    <mergeCell ref="EE4:EE6"/>
    <mergeCell ref="EF4:EF6"/>
    <mergeCell ref="EG4:EG6"/>
    <mergeCell ref="EH4:EH6"/>
    <mergeCell ref="LL4:LO4"/>
    <mergeCell ref="LH5:LH6"/>
    <mergeCell ref="LI5:LI6"/>
    <mergeCell ref="LJ5:LJ6"/>
    <mergeCell ref="LK5:LK6"/>
    <mergeCell ref="KT4:KT6"/>
    <mergeCell ref="II3:IJ3"/>
    <mergeCell ref="IK3:IL3"/>
    <mergeCell ref="II4:II6"/>
    <mergeCell ref="IJ4:IJ6"/>
    <mergeCell ref="LL5:LL6"/>
    <mergeCell ref="LM5:LM6"/>
    <mergeCell ref="LN5:LN6"/>
    <mergeCell ref="LO5:LO6"/>
    <mergeCell ref="LE3:LE6"/>
    <mergeCell ref="JM3:JN3"/>
    <mergeCell ref="JO3:JP3"/>
    <mergeCell ref="JM4:JM6"/>
    <mergeCell ref="JN4:JN6"/>
    <mergeCell ref="IX3:IZ3"/>
    <mergeCell ref="JA3:JC3"/>
    <mergeCell ref="JD3:JF3"/>
    <mergeCell ref="JG3:JI3"/>
    <mergeCell ref="JJ3:JL3"/>
    <mergeCell ref="KW2:LE2"/>
    <mergeCell ref="IX4:IX6"/>
    <mergeCell ref="IY4:IY6"/>
    <mergeCell ref="IZ4:IZ6"/>
    <mergeCell ref="JA4:JA6"/>
    <mergeCell ref="JB4:JB6"/>
    <mergeCell ref="JC4:JC6"/>
    <mergeCell ref="JD4:JD6"/>
    <mergeCell ref="JE4:JE6"/>
    <mergeCell ref="KQ3:KR3"/>
    <mergeCell ref="KS3:KT3"/>
    <mergeCell ref="KQ4:KQ6"/>
    <mergeCell ref="KR4:KR6"/>
    <mergeCell ref="KS4:KS6"/>
    <mergeCell ref="JP4:JP6"/>
    <mergeCell ref="KX3:KZ3"/>
    <mergeCell ref="KX4:KX6"/>
    <mergeCell ref="KZ4:KZ6"/>
    <mergeCell ref="KY4:KY6"/>
    <mergeCell ref="JS3:JU3"/>
    <mergeCell ref="JV3:JX3"/>
    <mergeCell ref="JY3:KA3"/>
    <mergeCell ref="KB3:KD3"/>
    <mergeCell ref="KE3:KG3"/>
    <mergeCell ref="BN4:BN6"/>
    <mergeCell ref="CN4:CN6"/>
    <mergeCell ref="BQ3:BS3"/>
    <mergeCell ref="BT3:BV3"/>
    <mergeCell ref="BW3:BY3"/>
    <mergeCell ref="BZ3:CB3"/>
    <mergeCell ref="CC3:CE3"/>
    <mergeCell ref="CF3:CH3"/>
    <mergeCell ref="CI3:CK3"/>
    <mergeCell ref="CQ3:CR3"/>
    <mergeCell ref="CO4:CO6"/>
    <mergeCell ref="CP4:CP6"/>
    <mergeCell ref="CQ4:CQ6"/>
    <mergeCell ref="CR4:CR6"/>
    <mergeCell ref="CA4:CA6"/>
    <mergeCell ref="CB4:CB6"/>
    <mergeCell ref="CC4:CC6"/>
    <mergeCell ref="CD4:CD6"/>
    <mergeCell ref="CE4:CE6"/>
    <mergeCell ref="CF4:CF6"/>
    <mergeCell ref="JO4:JO6"/>
    <mergeCell ref="JF4:JF6"/>
    <mergeCell ref="JG4:JG6"/>
    <mergeCell ref="JH4:JH6"/>
    <mergeCell ref="JI4:JI6"/>
    <mergeCell ref="JJ4:JJ6"/>
    <mergeCell ref="JK4:JK6"/>
    <mergeCell ref="JL4:JL6"/>
    <mergeCell ref="EQ4:EQ6"/>
    <mergeCell ref="ER4:ER6"/>
    <mergeCell ref="ES4:ES6"/>
    <mergeCell ref="ET4:ET6"/>
    <mergeCell ref="EU4:EU6"/>
    <mergeCell ref="EV4:EV6"/>
    <mergeCell ref="FD4:FD6"/>
    <mergeCell ref="FE4:FE6"/>
    <mergeCell ref="FF4:FF6"/>
    <mergeCell ref="FG4:FG6"/>
    <mergeCell ref="FH4:FH6"/>
    <mergeCell ref="FI4:FI6"/>
    <mergeCell ref="FJ4:FJ6"/>
    <mergeCell ref="FK4:FK6"/>
    <mergeCell ref="FL4:FL6"/>
    <mergeCell ref="FM4:FM6"/>
    <mergeCell ref="FC3:FE3"/>
    <mergeCell ref="FF3:FH3"/>
    <mergeCell ref="AA3:AC3"/>
    <mergeCell ref="AA4:AA6"/>
    <mergeCell ref="AD3:AF3"/>
    <mergeCell ref="AG3:AI3"/>
    <mergeCell ref="AV3:AX3"/>
    <mergeCell ref="AY3:BA3"/>
    <mergeCell ref="BB3:BD3"/>
    <mergeCell ref="BE3:BG3"/>
    <mergeCell ref="BH3:BJ3"/>
    <mergeCell ref="AB4:AB6"/>
    <mergeCell ref="AC4:AC6"/>
    <mergeCell ref="AD4:AD6"/>
    <mergeCell ref="AE4:AE6"/>
    <mergeCell ref="AF4:AF6"/>
    <mergeCell ref="AG4:AG6"/>
    <mergeCell ref="AH4:AH6"/>
    <mergeCell ref="AI4:AI6"/>
    <mergeCell ref="AV4:AV6"/>
    <mergeCell ref="AW4:AW6"/>
    <mergeCell ref="AX4:AX6"/>
    <mergeCell ref="AY4:AY6"/>
    <mergeCell ref="AZ4:AZ6"/>
    <mergeCell ref="BA4:BA6"/>
    <mergeCell ref="BB4:BB6"/>
    <mergeCell ref="BC4:BC6"/>
    <mergeCell ref="BD4:BD6"/>
    <mergeCell ref="BE4:BE6"/>
    <mergeCell ref="BF4:BF6"/>
    <mergeCell ref="BG4:BG6"/>
    <mergeCell ref="BH4:BH6"/>
    <mergeCell ref="BI4:BI6"/>
    <mergeCell ref="BJ4:BJ6"/>
    <mergeCell ref="BK4:BK6"/>
    <mergeCell ref="CL3:CN3"/>
    <mergeCell ref="BQ4:BQ6"/>
    <mergeCell ref="BR4:BR6"/>
    <mergeCell ref="BS4:BS6"/>
    <mergeCell ref="BT4:BT6"/>
    <mergeCell ref="BU4:BU6"/>
    <mergeCell ref="BV4:BV6"/>
    <mergeCell ref="BW4:BW6"/>
    <mergeCell ref="BX4:BX6"/>
    <mergeCell ref="BY4:BY6"/>
    <mergeCell ref="BZ4:BZ6"/>
    <mergeCell ref="CG4:CG6"/>
    <mergeCell ref="CH4:CH6"/>
    <mergeCell ref="CI4:CI6"/>
    <mergeCell ref="CJ4:CJ6"/>
    <mergeCell ref="CK4:CK6"/>
    <mergeCell ref="CL4:CL6"/>
    <mergeCell ref="CM4:CM6"/>
    <mergeCell ref="BK3:BL3"/>
    <mergeCell ref="BM3:BN3"/>
    <mergeCell ref="BM4:BM6"/>
    <mergeCell ref="BL4:BL6"/>
    <mergeCell ref="C123:D123"/>
    <mergeCell ref="C124:D124"/>
    <mergeCell ref="C125:D125"/>
    <mergeCell ref="C126:D126"/>
    <mergeCell ref="C127:D127"/>
    <mergeCell ref="C128:D128"/>
    <mergeCell ref="C147:D147"/>
    <mergeCell ref="C148:D148"/>
    <mergeCell ref="C189:D189"/>
    <mergeCell ref="C190:D190"/>
    <mergeCell ref="C191:D191"/>
    <mergeCell ref="C192:D192"/>
    <mergeCell ref="C193:D193"/>
    <mergeCell ref="C194:D194"/>
    <mergeCell ref="C129:D129"/>
    <mergeCell ref="C130:D130"/>
    <mergeCell ref="C131:D131"/>
    <mergeCell ref="C132:D132"/>
    <mergeCell ref="C135:D135"/>
    <mergeCell ref="C136:D136"/>
    <mergeCell ref="C157:D157"/>
    <mergeCell ref="C158:D158"/>
    <mergeCell ref="C167:D167"/>
    <mergeCell ref="C168:D168"/>
    <mergeCell ref="C177:D177"/>
    <mergeCell ref="C183:D183"/>
    <mergeCell ref="C201:D201"/>
    <mergeCell ref="C202:D202"/>
    <mergeCell ref="C187:D187"/>
    <mergeCell ref="C188:D188"/>
    <mergeCell ref="C139:D139"/>
    <mergeCell ref="C140:D140"/>
    <mergeCell ref="C141:D141"/>
    <mergeCell ref="C142:D142"/>
    <mergeCell ref="C143:D143"/>
    <mergeCell ref="C144:D144"/>
    <mergeCell ref="C145:D145"/>
    <mergeCell ref="C146:D146"/>
    <mergeCell ref="C149:D149"/>
    <mergeCell ref="C150:D150"/>
    <mergeCell ref="C151:D151"/>
    <mergeCell ref="C152:D152"/>
    <mergeCell ref="C153:D153"/>
    <mergeCell ref="C154:D154"/>
    <mergeCell ref="C155:D155"/>
    <mergeCell ref="C156:D156"/>
    <mergeCell ref="C179:D179"/>
    <mergeCell ref="C180:D180"/>
    <mergeCell ref="C181:D181"/>
    <mergeCell ref="C182:D182"/>
    <mergeCell ref="X2:X5"/>
    <mergeCell ref="KW3:KW5"/>
    <mergeCell ref="C184:D184"/>
    <mergeCell ref="C185:D185"/>
    <mergeCell ref="C186:D186"/>
    <mergeCell ref="C159:D159"/>
    <mergeCell ref="C160:D160"/>
    <mergeCell ref="C161:D161"/>
    <mergeCell ref="C162:D162"/>
    <mergeCell ref="C163:D163"/>
    <mergeCell ref="C164:D164"/>
    <mergeCell ref="C165:D165"/>
    <mergeCell ref="C166:D166"/>
    <mergeCell ref="C169:D169"/>
    <mergeCell ref="C170:D170"/>
    <mergeCell ref="C171:D171"/>
    <mergeCell ref="C172:D172"/>
    <mergeCell ref="C173:D173"/>
    <mergeCell ref="C174:D174"/>
    <mergeCell ref="C175:D175"/>
    <mergeCell ref="C176:D176"/>
    <mergeCell ref="C178:D178"/>
    <mergeCell ref="C133:D133"/>
    <mergeCell ref="C134:D134"/>
  </mergeCells>
  <conditionalFormatting sqref="C8:D8 C7 C10:D10 C9 C12:D12 C14:D14 C16:D16 C18:D18 C20:D20 C22:D22 C24:D24 C26:D26 C28:D28 C30:D30 C32:D32 C34:D34 C36:D36 C38:D38 C40:D40 C42:D42 C44:D44 C46:D46 C48:D48 C50:D50 C52:D52 C54:D54 C56:D56 C58:D58 C60:D60 C62:D62 C64:D64 C66:D66 C68:D68 C70:D70 C72:D72 C74:D74 C76:D76 C78:D78 C80:D80 C82:D82 C84:D84 C86:D86 C88:D88 C90:D90 C92:D92 C94:D94 C96:D96 C98:D98 C100:D100 C102:D102">
    <cfRule type="expression" dxfId="249" priority="588">
      <formula>$T7=1</formula>
    </cfRule>
  </conditionalFormatting>
  <conditionalFormatting sqref="C50:D50">
    <cfRule type="expression" dxfId="248" priority="587">
      <formula>$T50=1</formula>
    </cfRule>
  </conditionalFormatting>
  <conditionalFormatting sqref="C11">
    <cfRule type="expression" dxfId="247" priority="586">
      <formula>$T11=1</formula>
    </cfRule>
  </conditionalFormatting>
  <conditionalFormatting sqref="C13">
    <cfRule type="expression" dxfId="246" priority="585">
      <formula>$T13=1</formula>
    </cfRule>
  </conditionalFormatting>
  <conditionalFormatting sqref="C15">
    <cfRule type="expression" dxfId="245" priority="584">
      <formula>$T15=1</formula>
    </cfRule>
  </conditionalFormatting>
  <conditionalFormatting sqref="C17">
    <cfRule type="expression" dxfId="244" priority="583">
      <formula>$T17=1</formula>
    </cfRule>
  </conditionalFormatting>
  <conditionalFormatting sqref="C19">
    <cfRule type="expression" dxfId="243" priority="582">
      <formula>$T19=1</formula>
    </cfRule>
  </conditionalFormatting>
  <conditionalFormatting sqref="C21">
    <cfRule type="expression" dxfId="242" priority="581">
      <formula>$T21=1</formula>
    </cfRule>
  </conditionalFormatting>
  <conditionalFormatting sqref="C23">
    <cfRule type="expression" dxfId="241" priority="580">
      <formula>$T23=1</formula>
    </cfRule>
  </conditionalFormatting>
  <conditionalFormatting sqref="C25">
    <cfRule type="expression" dxfId="240" priority="579">
      <formula>$T25=1</formula>
    </cfRule>
  </conditionalFormatting>
  <conditionalFormatting sqref="C27">
    <cfRule type="expression" dxfId="239" priority="578">
      <formula>$T27=1</formula>
    </cfRule>
  </conditionalFormatting>
  <conditionalFormatting sqref="C29">
    <cfRule type="expression" dxfId="238" priority="577">
      <formula>$T29=1</formula>
    </cfRule>
  </conditionalFormatting>
  <conditionalFormatting sqref="C31">
    <cfRule type="expression" dxfId="237" priority="576">
      <formula>$T31=1</formula>
    </cfRule>
  </conditionalFormatting>
  <conditionalFormatting sqref="C33">
    <cfRule type="expression" dxfId="236" priority="575">
      <formula>$T33=1</formula>
    </cfRule>
  </conditionalFormatting>
  <conditionalFormatting sqref="C35">
    <cfRule type="expression" dxfId="235" priority="574">
      <formula>$T35=1</formula>
    </cfRule>
  </conditionalFormatting>
  <conditionalFormatting sqref="C37">
    <cfRule type="expression" dxfId="234" priority="573">
      <formula>$T37=1</formula>
    </cfRule>
  </conditionalFormatting>
  <conditionalFormatting sqref="C39">
    <cfRule type="expression" dxfId="233" priority="572">
      <formula>$T39=1</formula>
    </cfRule>
  </conditionalFormatting>
  <conditionalFormatting sqref="C41">
    <cfRule type="expression" dxfId="232" priority="571">
      <formula>$T41=1</formula>
    </cfRule>
  </conditionalFormatting>
  <conditionalFormatting sqref="C43">
    <cfRule type="expression" dxfId="231" priority="570">
      <formula>$T43=1</formula>
    </cfRule>
  </conditionalFormatting>
  <conditionalFormatting sqref="C45">
    <cfRule type="expression" dxfId="230" priority="569">
      <formula>$T45=1</formula>
    </cfRule>
  </conditionalFormatting>
  <conditionalFormatting sqref="C47">
    <cfRule type="expression" dxfId="229" priority="568">
      <formula>$T47=1</formula>
    </cfRule>
  </conditionalFormatting>
  <conditionalFormatting sqref="C49">
    <cfRule type="expression" dxfId="228" priority="567">
      <formula>$T49=1</formula>
    </cfRule>
  </conditionalFormatting>
  <conditionalFormatting sqref="C51">
    <cfRule type="expression" dxfId="227" priority="566">
      <formula>$T51=1</formula>
    </cfRule>
  </conditionalFormatting>
  <conditionalFormatting sqref="C53">
    <cfRule type="expression" dxfId="226" priority="565">
      <formula>$T53=1</formula>
    </cfRule>
  </conditionalFormatting>
  <conditionalFormatting sqref="C55">
    <cfRule type="expression" dxfId="225" priority="564">
      <formula>$T55=1</formula>
    </cfRule>
  </conditionalFormatting>
  <conditionalFormatting sqref="C57">
    <cfRule type="expression" dxfId="224" priority="563">
      <formula>$T57=1</formula>
    </cfRule>
  </conditionalFormatting>
  <conditionalFormatting sqref="C59">
    <cfRule type="expression" dxfId="223" priority="562">
      <formula>$T59=1</formula>
    </cfRule>
  </conditionalFormatting>
  <conditionalFormatting sqref="C61">
    <cfRule type="expression" dxfId="222" priority="561">
      <formula>$T61=1</formula>
    </cfRule>
  </conditionalFormatting>
  <conditionalFormatting sqref="C63">
    <cfRule type="expression" dxfId="221" priority="560">
      <formula>$T63=1</formula>
    </cfRule>
  </conditionalFormatting>
  <conditionalFormatting sqref="C65">
    <cfRule type="expression" dxfId="220" priority="559">
      <formula>$T65=1</formula>
    </cfRule>
  </conditionalFormatting>
  <conditionalFormatting sqref="C67">
    <cfRule type="expression" dxfId="219" priority="558">
      <formula>$T67=1</formula>
    </cfRule>
  </conditionalFormatting>
  <conditionalFormatting sqref="C69">
    <cfRule type="expression" dxfId="218" priority="557">
      <formula>$T69=1</formula>
    </cfRule>
  </conditionalFormatting>
  <conditionalFormatting sqref="C71">
    <cfRule type="expression" dxfId="217" priority="556">
      <formula>$T71=1</formula>
    </cfRule>
  </conditionalFormatting>
  <conditionalFormatting sqref="C73">
    <cfRule type="expression" dxfId="216" priority="555">
      <formula>$T73=1</formula>
    </cfRule>
  </conditionalFormatting>
  <conditionalFormatting sqref="C75">
    <cfRule type="expression" dxfId="215" priority="554">
      <formula>$T75=1</formula>
    </cfRule>
  </conditionalFormatting>
  <conditionalFormatting sqref="C77">
    <cfRule type="expression" dxfId="214" priority="553">
      <formula>$T77=1</formula>
    </cfRule>
  </conditionalFormatting>
  <conditionalFormatting sqref="C79">
    <cfRule type="expression" dxfId="213" priority="552">
      <formula>$T79=1</formula>
    </cfRule>
  </conditionalFormatting>
  <conditionalFormatting sqref="C81">
    <cfRule type="expression" dxfId="212" priority="551">
      <formula>$T81=1</formula>
    </cfRule>
  </conditionalFormatting>
  <conditionalFormatting sqref="C83">
    <cfRule type="expression" dxfId="211" priority="550">
      <formula>$T83=1</formula>
    </cfRule>
  </conditionalFormatting>
  <conditionalFormatting sqref="C85">
    <cfRule type="expression" dxfId="210" priority="549">
      <formula>$T85=1</formula>
    </cfRule>
  </conditionalFormatting>
  <conditionalFormatting sqref="C87">
    <cfRule type="expression" dxfId="209" priority="548">
      <formula>$T87=1</formula>
    </cfRule>
  </conditionalFormatting>
  <conditionalFormatting sqref="C89">
    <cfRule type="expression" dxfId="208" priority="547">
      <formula>$T89=1</formula>
    </cfRule>
  </conditionalFormatting>
  <conditionalFormatting sqref="C91">
    <cfRule type="expression" dxfId="207" priority="546">
      <formula>$T91=1</formula>
    </cfRule>
  </conditionalFormatting>
  <conditionalFormatting sqref="C93">
    <cfRule type="expression" dxfId="206" priority="545">
      <formula>$T93=1</formula>
    </cfRule>
  </conditionalFormatting>
  <conditionalFormatting sqref="C95">
    <cfRule type="expression" dxfId="205" priority="544">
      <formula>$T95=1</formula>
    </cfRule>
  </conditionalFormatting>
  <conditionalFormatting sqref="C97">
    <cfRule type="expression" dxfId="204" priority="543">
      <formula>$T97=1</formula>
    </cfRule>
  </conditionalFormatting>
  <conditionalFormatting sqref="C99">
    <cfRule type="expression" dxfId="203" priority="542">
      <formula>$T99=1</formula>
    </cfRule>
  </conditionalFormatting>
  <conditionalFormatting sqref="C101">
    <cfRule type="expression" dxfId="202" priority="541">
      <formula>$T101=1</formula>
    </cfRule>
  </conditionalFormatting>
  <conditionalFormatting sqref="L7">
    <cfRule type="expression" dxfId="201" priority="293">
      <formula>$L7&gt;$E7</formula>
    </cfRule>
  </conditionalFormatting>
  <conditionalFormatting sqref="L9:L102">
    <cfRule type="expression" dxfId="200" priority="292">
      <formula>$L9&gt;$E9</formula>
    </cfRule>
  </conditionalFormatting>
  <conditionalFormatting sqref="L103:L120 L205 L137:L138 L195:L196">
    <cfRule type="expression" dxfId="199" priority="238">
      <formula>$L103&gt;$E103</formula>
    </cfRule>
  </conditionalFormatting>
  <conditionalFormatting sqref="C103:C120 C205 C137:C138 C195:C196">
    <cfRule type="expression" dxfId="198" priority="239">
      <formula>$T103=1</formula>
    </cfRule>
  </conditionalFormatting>
  <conditionalFormatting sqref="KX7:KZ120 KX205:KZ205 KX137:KZ138 LE205 LE137:LE138 KX187:KZ196 KX167:KZ168 KX177:KZ178 LE187:LE196 LE167:LE168 LE177:LE178">
    <cfRule type="expression" dxfId="197" priority="237">
      <formula>$KW7="Ne"</formula>
    </cfRule>
  </conditionalFormatting>
  <conditionalFormatting sqref="AA7:AI120 BQ205:CN205 BQ137:CN138 CU205:DR205 CU137:DR138 DY205:EV205 DY137:EV138 FC205:FZ205 FC137:FZ138 GG205:HD205 GG137:HD138 HK205:IH205 HK137:IH138 IO205:JL205 IO137:JL138 JS205:KP205 JS137:KP138 BQ187:CN196 BQ167:CN168 BQ177:CN178 CU187:DR196 CU167:DR168 CU177:DR178 DY187:EV196 DY167:EV168 DY177:EV178 FC187:FZ196 FC167:FZ168 FC177:FZ178 GG187:HD196 GG167:HD168 GG177:HD178 HK187:IH196 HK167:IH168 HK177:IH178 IO187:JL196 IO167:JL168 IO177:JL178 JS187:KP196 JS167:KP168 JS177:KP178 AV197:BJ204 AV7:BJ136 AV179:BJ186 AV139:BJ166 AV169:BJ176 AA205:BJ205 AA137:BJ138 AA187:BJ196 AA167:BJ168 AA177:BJ178">
    <cfRule type="expression" dxfId="196" priority="225">
      <formula>$X7="Ne"</formula>
    </cfRule>
  </conditionalFormatting>
  <conditionalFormatting sqref="BQ7:CN120">
    <cfRule type="expression" dxfId="195" priority="224">
      <formula>$X7="Ne"</formula>
    </cfRule>
  </conditionalFormatting>
  <conditionalFormatting sqref="CU7:DR120">
    <cfRule type="expression" dxfId="194" priority="223">
      <formula>$X7="Ne"</formula>
    </cfRule>
  </conditionalFormatting>
  <conditionalFormatting sqref="DY7:EV120">
    <cfRule type="expression" dxfId="193" priority="222">
      <formula>$X7="Ne"</formula>
    </cfRule>
  </conditionalFormatting>
  <conditionalFormatting sqref="FC7:FZ120">
    <cfRule type="expression" dxfId="192" priority="221">
      <formula>$X7="Ne"</formula>
    </cfRule>
  </conditionalFormatting>
  <conditionalFormatting sqref="GG7:HD120">
    <cfRule type="expression" dxfId="191" priority="220">
      <formula>$X7="Ne"</formula>
    </cfRule>
  </conditionalFormatting>
  <conditionalFormatting sqref="HK7:IH120">
    <cfRule type="expression" dxfId="190" priority="219">
      <formula>$X7="Ne"</formula>
    </cfRule>
  </conditionalFormatting>
  <conditionalFormatting sqref="IO7:JL120">
    <cfRule type="expression" dxfId="189" priority="218">
      <formula>$X7="Ne"</formula>
    </cfRule>
  </conditionalFormatting>
  <conditionalFormatting sqref="JS7:KP120">
    <cfRule type="expression" dxfId="188" priority="217">
      <formula>$X7="Ne"</formula>
    </cfRule>
  </conditionalFormatting>
  <conditionalFormatting sqref="LE7:LE120">
    <cfRule type="expression" dxfId="187" priority="216">
      <formula>$KW7="Ne"</formula>
    </cfRule>
  </conditionalFormatting>
  <conditionalFormatting sqref="BK7:BK208">
    <cfRule type="cellIs" dxfId="186" priority="215" operator="lessThan">
      <formula>0</formula>
    </cfRule>
  </conditionalFormatting>
  <conditionalFormatting sqref="L197:L204">
    <cfRule type="expression" dxfId="185" priority="211">
      <formula>$L197&gt;$E197</formula>
    </cfRule>
  </conditionalFormatting>
  <conditionalFormatting sqref="C197:C204">
    <cfRule type="expression" dxfId="184" priority="212">
      <formula>$T197=1</formula>
    </cfRule>
  </conditionalFormatting>
  <conditionalFormatting sqref="KX197:KZ204">
    <cfRule type="expression" dxfId="183" priority="210">
      <formula>$KW197="Ne"</formula>
    </cfRule>
  </conditionalFormatting>
  <conditionalFormatting sqref="AA197:AI204">
    <cfRule type="expression" dxfId="182" priority="209">
      <formula>$X197="Ne"</formula>
    </cfRule>
  </conditionalFormatting>
  <conditionalFormatting sqref="BQ197:CN204">
    <cfRule type="expression" dxfId="181" priority="208">
      <formula>$X197="Ne"</formula>
    </cfRule>
  </conditionalFormatting>
  <conditionalFormatting sqref="CU197:DR204">
    <cfRule type="expression" dxfId="180" priority="207">
      <formula>$X197="Ne"</formula>
    </cfRule>
  </conditionalFormatting>
  <conditionalFormatting sqref="DY197:EV204">
    <cfRule type="expression" dxfId="179" priority="206">
      <formula>$X197="Ne"</formula>
    </cfRule>
  </conditionalFormatting>
  <conditionalFormatting sqref="FC197:FZ204">
    <cfRule type="expression" dxfId="178" priority="205">
      <formula>$X197="Ne"</formula>
    </cfRule>
  </conditionalFormatting>
  <conditionalFormatting sqref="GG197:HD204">
    <cfRule type="expression" dxfId="177" priority="204">
      <formula>$X197="Ne"</formula>
    </cfRule>
  </conditionalFormatting>
  <conditionalFormatting sqref="HK197:IH204">
    <cfRule type="expression" dxfId="176" priority="203">
      <formula>$X197="Ne"</formula>
    </cfRule>
  </conditionalFormatting>
  <conditionalFormatting sqref="IO197:JL204">
    <cfRule type="expression" dxfId="175" priority="202">
      <formula>$X197="Ne"</formula>
    </cfRule>
  </conditionalFormatting>
  <conditionalFormatting sqref="JS197:KP204">
    <cfRule type="expression" dxfId="174" priority="201">
      <formula>$X197="Ne"</formula>
    </cfRule>
  </conditionalFormatting>
  <conditionalFormatting sqref="LE197:LE204">
    <cfRule type="expression" dxfId="173" priority="200">
      <formula>$KW197="Ne"</formula>
    </cfRule>
  </conditionalFormatting>
  <conditionalFormatting sqref="L121:L128">
    <cfRule type="expression" dxfId="172" priority="195">
      <formula>$L121&gt;$E121</formula>
    </cfRule>
  </conditionalFormatting>
  <conditionalFormatting sqref="C121:C128">
    <cfRule type="expression" dxfId="171" priority="196">
      <formula>$T121=1</formula>
    </cfRule>
  </conditionalFormatting>
  <conditionalFormatting sqref="KX121:KZ128">
    <cfRule type="expression" dxfId="170" priority="194">
      <formula>$KW121="Ne"</formula>
    </cfRule>
  </conditionalFormatting>
  <conditionalFormatting sqref="AA121:AI128">
    <cfRule type="expression" dxfId="169" priority="193">
      <formula>$X121="Ne"</formula>
    </cfRule>
  </conditionalFormatting>
  <conditionalFormatting sqref="BQ121:CN128">
    <cfRule type="expression" dxfId="168" priority="192">
      <formula>$X121="Ne"</formula>
    </cfRule>
  </conditionalFormatting>
  <conditionalFormatting sqref="CU121:DR128">
    <cfRule type="expression" dxfId="167" priority="191">
      <formula>$X121="Ne"</formula>
    </cfRule>
  </conditionalFormatting>
  <conditionalFormatting sqref="DY121:EV128">
    <cfRule type="expression" dxfId="166" priority="190">
      <formula>$X121="Ne"</formula>
    </cfRule>
  </conditionalFormatting>
  <conditionalFormatting sqref="FC121:FZ128">
    <cfRule type="expression" dxfId="165" priority="189">
      <formula>$X121="Ne"</formula>
    </cfRule>
  </conditionalFormatting>
  <conditionalFormatting sqref="GG121:HD128">
    <cfRule type="expression" dxfId="164" priority="188">
      <formula>$X121="Ne"</formula>
    </cfRule>
  </conditionalFormatting>
  <conditionalFormatting sqref="HK121:IH128">
    <cfRule type="expression" dxfId="163" priority="187">
      <formula>$X121="Ne"</formula>
    </cfRule>
  </conditionalFormatting>
  <conditionalFormatting sqref="IO121:JL128">
    <cfRule type="expression" dxfId="162" priority="186">
      <formula>$X121="Ne"</formula>
    </cfRule>
  </conditionalFormatting>
  <conditionalFormatting sqref="JS121:KP128">
    <cfRule type="expression" dxfId="161" priority="185">
      <formula>$X121="Ne"</formula>
    </cfRule>
  </conditionalFormatting>
  <conditionalFormatting sqref="LE121:LE128">
    <cfRule type="expression" dxfId="160" priority="184">
      <formula>$KW121="Ne"</formula>
    </cfRule>
  </conditionalFormatting>
  <conditionalFormatting sqref="L147:L148 L189:L194">
    <cfRule type="expression" dxfId="159" priority="179">
      <formula>$L147&gt;$E147</formula>
    </cfRule>
  </conditionalFormatting>
  <conditionalFormatting sqref="C147:C148 C189:C194">
    <cfRule type="expression" dxfId="158" priority="180">
      <formula>$T147=1</formula>
    </cfRule>
  </conditionalFormatting>
  <conditionalFormatting sqref="KX147:KZ148">
    <cfRule type="expression" dxfId="157" priority="178">
      <formula>$KW147="Ne"</formula>
    </cfRule>
  </conditionalFormatting>
  <conditionalFormatting sqref="AA147:AI148">
    <cfRule type="expression" dxfId="156" priority="177">
      <formula>$X147="Ne"</formula>
    </cfRule>
  </conditionalFormatting>
  <conditionalFormatting sqref="BQ147:CN148">
    <cfRule type="expression" dxfId="155" priority="176">
      <formula>$X147="Ne"</formula>
    </cfRule>
  </conditionalFormatting>
  <conditionalFormatting sqref="CU147:DR148">
    <cfRule type="expression" dxfId="154" priority="175">
      <formula>$X147="Ne"</formula>
    </cfRule>
  </conditionalFormatting>
  <conditionalFormatting sqref="DY147:EV148">
    <cfRule type="expression" dxfId="153" priority="174">
      <formula>$X147="Ne"</formula>
    </cfRule>
  </conditionalFormatting>
  <conditionalFormatting sqref="FC147:FZ148">
    <cfRule type="expression" dxfId="152" priority="173">
      <formula>$X147="Ne"</formula>
    </cfRule>
  </conditionalFormatting>
  <conditionalFormatting sqref="GG147:HD148">
    <cfRule type="expression" dxfId="151" priority="172">
      <formula>$X147="Ne"</formula>
    </cfRule>
  </conditionalFormatting>
  <conditionalFormatting sqref="HK147:IH148">
    <cfRule type="expression" dxfId="150" priority="171">
      <formula>$X147="Ne"</formula>
    </cfRule>
  </conditionalFormatting>
  <conditionalFormatting sqref="IO147:JL148">
    <cfRule type="expression" dxfId="149" priority="170">
      <formula>$X147="Ne"</formula>
    </cfRule>
  </conditionalFormatting>
  <conditionalFormatting sqref="JS147:KP148">
    <cfRule type="expression" dxfId="148" priority="169">
      <formula>$X147="Ne"</formula>
    </cfRule>
  </conditionalFormatting>
  <conditionalFormatting sqref="LE147:LE148">
    <cfRule type="expression" dxfId="147" priority="168">
      <formula>$KW147="Ne"</formula>
    </cfRule>
  </conditionalFormatting>
  <conditionalFormatting sqref="L129:L136">
    <cfRule type="expression" dxfId="146" priority="163">
      <formula>$L129&gt;$E129</formula>
    </cfRule>
  </conditionalFormatting>
  <conditionalFormatting sqref="C129:C136">
    <cfRule type="expression" dxfId="145" priority="164">
      <formula>$T129=1</formula>
    </cfRule>
  </conditionalFormatting>
  <conditionalFormatting sqref="KX129:KZ136">
    <cfRule type="expression" dxfId="144" priority="162">
      <formula>$KW129="Ne"</formula>
    </cfRule>
  </conditionalFormatting>
  <conditionalFormatting sqref="AA129:AI136">
    <cfRule type="expression" dxfId="143" priority="161">
      <formula>$X129="Ne"</formula>
    </cfRule>
  </conditionalFormatting>
  <conditionalFormatting sqref="BQ129:CN136">
    <cfRule type="expression" dxfId="142" priority="160">
      <formula>$X129="Ne"</formula>
    </cfRule>
  </conditionalFormatting>
  <conditionalFormatting sqref="CU129:DR136">
    <cfRule type="expression" dxfId="141" priority="159">
      <formula>$X129="Ne"</formula>
    </cfRule>
  </conditionalFormatting>
  <conditionalFormatting sqref="DY129:EV136">
    <cfRule type="expression" dxfId="140" priority="158">
      <formula>$X129="Ne"</formula>
    </cfRule>
  </conditionalFormatting>
  <conditionalFormatting sqref="FC129:FZ136">
    <cfRule type="expression" dxfId="139" priority="157">
      <formula>$X129="Ne"</formula>
    </cfRule>
  </conditionalFormatting>
  <conditionalFormatting sqref="GG129:HD136">
    <cfRule type="expression" dxfId="138" priority="156">
      <formula>$X129="Ne"</formula>
    </cfRule>
  </conditionalFormatting>
  <conditionalFormatting sqref="HK129:IH136">
    <cfRule type="expression" dxfId="137" priority="155">
      <formula>$X129="Ne"</formula>
    </cfRule>
  </conditionalFormatting>
  <conditionalFormatting sqref="IO129:JL136">
    <cfRule type="expression" dxfId="136" priority="154">
      <formula>$X129="Ne"</formula>
    </cfRule>
  </conditionalFormatting>
  <conditionalFormatting sqref="JS129:KP136">
    <cfRule type="expression" dxfId="135" priority="153">
      <formula>$X129="Ne"</formula>
    </cfRule>
  </conditionalFormatting>
  <conditionalFormatting sqref="LE129:LE136">
    <cfRule type="expression" dxfId="134" priority="152">
      <formula>$KW129="Ne"</formula>
    </cfRule>
  </conditionalFormatting>
  <conditionalFormatting sqref="L157:L158 L187:L188 L167:L168 L177:L178">
    <cfRule type="expression" dxfId="133" priority="147">
      <formula>$L157&gt;$E157</formula>
    </cfRule>
  </conditionalFormatting>
  <conditionalFormatting sqref="C157:C158 C187:C188 C167:C168 C177:C178">
    <cfRule type="expression" dxfId="132" priority="148">
      <formula>$T157=1</formula>
    </cfRule>
  </conditionalFormatting>
  <conditionalFormatting sqref="KX157:KZ158">
    <cfRule type="expression" dxfId="131" priority="146">
      <formula>$KW157="Ne"</formula>
    </cfRule>
  </conditionalFormatting>
  <conditionalFormatting sqref="AA157:AI158">
    <cfRule type="expression" dxfId="130" priority="145">
      <formula>$X157="Ne"</formula>
    </cfRule>
  </conditionalFormatting>
  <conditionalFormatting sqref="BQ157:CN158">
    <cfRule type="expression" dxfId="129" priority="144">
      <formula>$X157="Ne"</formula>
    </cfRule>
  </conditionalFormatting>
  <conditionalFormatting sqref="CU157:DR158">
    <cfRule type="expression" dxfId="128" priority="143">
      <formula>$X157="Ne"</formula>
    </cfRule>
  </conditionalFormatting>
  <conditionalFormatting sqref="DY157:EV158">
    <cfRule type="expression" dxfId="127" priority="142">
      <formula>$X157="Ne"</formula>
    </cfRule>
  </conditionalFormatting>
  <conditionalFormatting sqref="FC157:FZ158">
    <cfRule type="expression" dxfId="126" priority="141">
      <formula>$X157="Ne"</formula>
    </cfRule>
  </conditionalFormatting>
  <conditionalFormatting sqref="GG157:HD158">
    <cfRule type="expression" dxfId="125" priority="140">
      <formula>$X157="Ne"</formula>
    </cfRule>
  </conditionalFormatting>
  <conditionalFormatting sqref="HK157:IH158">
    <cfRule type="expression" dxfId="124" priority="139">
      <formula>$X157="Ne"</formula>
    </cfRule>
  </conditionalFormatting>
  <conditionalFormatting sqref="IO157:JL158">
    <cfRule type="expression" dxfId="123" priority="138">
      <formula>$X157="Ne"</formula>
    </cfRule>
  </conditionalFormatting>
  <conditionalFormatting sqref="JS157:KP158">
    <cfRule type="expression" dxfId="122" priority="137">
      <formula>$X157="Ne"</formula>
    </cfRule>
  </conditionalFormatting>
  <conditionalFormatting sqref="LE157:LE158">
    <cfRule type="expression" dxfId="121" priority="136">
      <formula>$KW157="Ne"</formula>
    </cfRule>
  </conditionalFormatting>
  <conditionalFormatting sqref="L139:L146">
    <cfRule type="expression" dxfId="120" priority="131">
      <formula>$L139&gt;$E139</formula>
    </cfRule>
  </conditionalFormatting>
  <conditionalFormatting sqref="C139:C146">
    <cfRule type="expression" dxfId="119" priority="132">
      <formula>$T139=1</formula>
    </cfRule>
  </conditionalFormatting>
  <conditionalFormatting sqref="KX139:KZ146">
    <cfRule type="expression" dxfId="118" priority="130">
      <formula>$KW139="Ne"</formula>
    </cfRule>
  </conditionalFormatting>
  <conditionalFormatting sqref="AA139:AI146">
    <cfRule type="expression" dxfId="117" priority="129">
      <formula>$X139="Ne"</formula>
    </cfRule>
  </conditionalFormatting>
  <conditionalFormatting sqref="BQ139:CN146">
    <cfRule type="expression" dxfId="116" priority="128">
      <formula>$X139="Ne"</formula>
    </cfRule>
  </conditionalFormatting>
  <conditionalFormatting sqref="CU139:DR146">
    <cfRule type="expression" dxfId="115" priority="127">
      <formula>$X139="Ne"</formula>
    </cfRule>
  </conditionalFormatting>
  <conditionalFormatting sqref="DY139:EV146">
    <cfRule type="expression" dxfId="114" priority="126">
      <formula>$X139="Ne"</formula>
    </cfRule>
  </conditionalFormatting>
  <conditionalFormatting sqref="FC139:FZ146">
    <cfRule type="expression" dxfId="113" priority="125">
      <formula>$X139="Ne"</formula>
    </cfRule>
  </conditionalFormatting>
  <conditionalFormatting sqref="GG139:HD146">
    <cfRule type="expression" dxfId="112" priority="124">
      <formula>$X139="Ne"</formula>
    </cfRule>
  </conditionalFormatting>
  <conditionalFormatting sqref="HK139:IH146">
    <cfRule type="expression" dxfId="111" priority="123">
      <formula>$X139="Ne"</formula>
    </cfRule>
  </conditionalFormatting>
  <conditionalFormatting sqref="IO139:JL146">
    <cfRule type="expression" dxfId="110" priority="122">
      <formula>$X139="Ne"</formula>
    </cfRule>
  </conditionalFormatting>
  <conditionalFormatting sqref="JS139:KP146">
    <cfRule type="expression" dxfId="109" priority="121">
      <formula>$X139="Ne"</formula>
    </cfRule>
  </conditionalFormatting>
  <conditionalFormatting sqref="LE139:LE146">
    <cfRule type="expression" dxfId="108" priority="120">
      <formula>$KW139="Ne"</formula>
    </cfRule>
  </conditionalFormatting>
  <conditionalFormatting sqref="L149:L156">
    <cfRule type="expression" dxfId="107" priority="115">
      <formula>$L149&gt;$E149</formula>
    </cfRule>
  </conditionalFormatting>
  <conditionalFormatting sqref="C149:C156">
    <cfRule type="expression" dxfId="106" priority="116">
      <formula>$T149=1</formula>
    </cfRule>
  </conditionalFormatting>
  <conditionalFormatting sqref="KX149:KZ156">
    <cfRule type="expression" dxfId="105" priority="114">
      <formula>$KW149="Ne"</formula>
    </cfRule>
  </conditionalFormatting>
  <conditionalFormatting sqref="AA149:AI156">
    <cfRule type="expression" dxfId="104" priority="113">
      <formula>$X149="Ne"</formula>
    </cfRule>
  </conditionalFormatting>
  <conditionalFormatting sqref="BQ149:CN156">
    <cfRule type="expression" dxfId="103" priority="112">
      <formula>$X149="Ne"</formula>
    </cfRule>
  </conditionalFormatting>
  <conditionalFormatting sqref="CU149:DR156">
    <cfRule type="expression" dxfId="102" priority="111">
      <formula>$X149="Ne"</formula>
    </cfRule>
  </conditionalFormatting>
  <conditionalFormatting sqref="DY149:EV156">
    <cfRule type="expression" dxfId="101" priority="110">
      <formula>$X149="Ne"</formula>
    </cfRule>
  </conditionalFormatting>
  <conditionalFormatting sqref="FC149:FZ156">
    <cfRule type="expression" dxfId="100" priority="109">
      <formula>$X149="Ne"</formula>
    </cfRule>
  </conditionalFormatting>
  <conditionalFormatting sqref="GG149:HD156">
    <cfRule type="expression" dxfId="99" priority="108">
      <formula>$X149="Ne"</formula>
    </cfRule>
  </conditionalFormatting>
  <conditionalFormatting sqref="HK149:IH156">
    <cfRule type="expression" dxfId="98" priority="107">
      <formula>$X149="Ne"</formula>
    </cfRule>
  </conditionalFormatting>
  <conditionalFormatting sqref="IO149:JL156">
    <cfRule type="expression" dxfId="97" priority="106">
      <formula>$X149="Ne"</formula>
    </cfRule>
  </conditionalFormatting>
  <conditionalFormatting sqref="JS149:KP156">
    <cfRule type="expression" dxfId="96" priority="105">
      <formula>$X149="Ne"</formula>
    </cfRule>
  </conditionalFormatting>
  <conditionalFormatting sqref="LE149:LE156">
    <cfRule type="expression" dxfId="95" priority="104">
      <formula>$KW149="Ne"</formula>
    </cfRule>
  </conditionalFormatting>
  <conditionalFormatting sqref="L179:L186">
    <cfRule type="expression" dxfId="94" priority="99">
      <formula>$L179&gt;$E179</formula>
    </cfRule>
  </conditionalFormatting>
  <conditionalFormatting sqref="C179:C186">
    <cfRule type="expression" dxfId="93" priority="100">
      <formula>$T179=1</formula>
    </cfRule>
  </conditionalFormatting>
  <conditionalFormatting sqref="KX179:KZ186">
    <cfRule type="expression" dxfId="92" priority="98">
      <formula>$KW179="Ne"</formula>
    </cfRule>
  </conditionalFormatting>
  <conditionalFormatting sqref="AA179:AI186">
    <cfRule type="expression" dxfId="91" priority="97">
      <formula>$X179="Ne"</formula>
    </cfRule>
  </conditionalFormatting>
  <conditionalFormatting sqref="BQ179:CN186">
    <cfRule type="expression" dxfId="90" priority="96">
      <formula>$X179="Ne"</formula>
    </cfRule>
  </conditionalFormatting>
  <conditionalFormatting sqref="CU179:DR186">
    <cfRule type="expression" dxfId="89" priority="95">
      <formula>$X179="Ne"</formula>
    </cfRule>
  </conditionalFormatting>
  <conditionalFormatting sqref="DY179:EV186">
    <cfRule type="expression" dxfId="88" priority="94">
      <formula>$X179="Ne"</formula>
    </cfRule>
  </conditionalFormatting>
  <conditionalFormatting sqref="FC179:FZ186">
    <cfRule type="expression" dxfId="87" priority="93">
      <formula>$X179="Ne"</formula>
    </cfRule>
  </conditionalFormatting>
  <conditionalFormatting sqref="GG179:HD186">
    <cfRule type="expression" dxfId="86" priority="92">
      <formula>$X179="Ne"</formula>
    </cfRule>
  </conditionalFormatting>
  <conditionalFormatting sqref="HK179:IH186">
    <cfRule type="expression" dxfId="85" priority="91">
      <formula>$X179="Ne"</formula>
    </cfRule>
  </conditionalFormatting>
  <conditionalFormatting sqref="IO179:JL186">
    <cfRule type="expression" dxfId="84" priority="90">
      <formula>$X179="Ne"</formula>
    </cfRule>
  </conditionalFormatting>
  <conditionalFormatting sqref="JS179:KP186">
    <cfRule type="expression" dxfId="83" priority="89">
      <formula>$X179="Ne"</formula>
    </cfRule>
  </conditionalFormatting>
  <conditionalFormatting sqref="LE179:LE186">
    <cfRule type="expression" dxfId="82" priority="88">
      <formula>$KW179="Ne"</formula>
    </cfRule>
  </conditionalFormatting>
  <conditionalFormatting sqref="L159:L166">
    <cfRule type="expression" dxfId="81" priority="83">
      <formula>$L159&gt;$E159</formula>
    </cfRule>
  </conditionalFormatting>
  <conditionalFormatting sqref="C159:C166">
    <cfRule type="expression" dxfId="80" priority="84">
      <formula>$T159=1</formula>
    </cfRule>
  </conditionalFormatting>
  <conditionalFormatting sqref="KX159:KZ166">
    <cfRule type="expression" dxfId="79" priority="82">
      <formula>$KW159="Ne"</formula>
    </cfRule>
  </conditionalFormatting>
  <conditionalFormatting sqref="AA159:AI166">
    <cfRule type="expression" dxfId="78" priority="81">
      <formula>$X159="Ne"</formula>
    </cfRule>
  </conditionalFormatting>
  <conditionalFormatting sqref="BQ159:CN166">
    <cfRule type="expression" dxfId="77" priority="80">
      <formula>$X159="Ne"</formula>
    </cfRule>
  </conditionalFormatting>
  <conditionalFormatting sqref="CU159:DR166">
    <cfRule type="expression" dxfId="76" priority="79">
      <formula>$X159="Ne"</formula>
    </cfRule>
  </conditionalFormatting>
  <conditionalFormatting sqref="DY159:EV166">
    <cfRule type="expression" dxfId="75" priority="78">
      <formula>$X159="Ne"</formula>
    </cfRule>
  </conditionalFormatting>
  <conditionalFormatting sqref="FC159:FZ166">
    <cfRule type="expression" dxfId="74" priority="77">
      <formula>$X159="Ne"</formula>
    </cfRule>
  </conditionalFormatting>
  <conditionalFormatting sqref="GG159:HD166">
    <cfRule type="expression" dxfId="73" priority="76">
      <formula>$X159="Ne"</formula>
    </cfRule>
  </conditionalFormatting>
  <conditionalFormatting sqref="HK159:IH166">
    <cfRule type="expression" dxfId="72" priority="75">
      <formula>$X159="Ne"</formula>
    </cfRule>
  </conditionalFormatting>
  <conditionalFormatting sqref="IO159:JL166">
    <cfRule type="expression" dxfId="71" priority="74">
      <formula>$X159="Ne"</formula>
    </cfRule>
  </conditionalFormatting>
  <conditionalFormatting sqref="JS159:KP166">
    <cfRule type="expression" dxfId="70" priority="73">
      <formula>$X159="Ne"</formula>
    </cfRule>
  </conditionalFormatting>
  <conditionalFormatting sqref="LE159:LE166">
    <cfRule type="expression" dxfId="69" priority="72">
      <formula>$KW159="Ne"</formula>
    </cfRule>
  </conditionalFormatting>
  <conditionalFormatting sqref="L169:L176">
    <cfRule type="expression" dxfId="68" priority="67">
      <formula>$L169&gt;$E169</formula>
    </cfRule>
  </conditionalFormatting>
  <conditionalFormatting sqref="C169:C176">
    <cfRule type="expression" dxfId="67" priority="68">
      <formula>$T169=1</formula>
    </cfRule>
  </conditionalFormatting>
  <conditionalFormatting sqref="KX169:KZ176">
    <cfRule type="expression" dxfId="66" priority="66">
      <formula>$KW169="Ne"</formula>
    </cfRule>
  </conditionalFormatting>
  <conditionalFormatting sqref="AA169:AI176">
    <cfRule type="expression" dxfId="65" priority="65">
      <formula>$X169="Ne"</formula>
    </cfRule>
  </conditionalFormatting>
  <conditionalFormatting sqref="BQ169:CN176">
    <cfRule type="expression" dxfId="64" priority="64">
      <formula>$X169="Ne"</formula>
    </cfRule>
  </conditionalFormatting>
  <conditionalFormatting sqref="CU169:DR176">
    <cfRule type="expression" dxfId="63" priority="63">
      <formula>$X169="Ne"</formula>
    </cfRule>
  </conditionalFormatting>
  <conditionalFormatting sqref="DY169:EV176">
    <cfRule type="expression" dxfId="62" priority="62">
      <formula>$X169="Ne"</formula>
    </cfRule>
  </conditionalFormatting>
  <conditionalFormatting sqref="FC169:FZ176">
    <cfRule type="expression" dxfId="61" priority="61">
      <formula>$X169="Ne"</formula>
    </cfRule>
  </conditionalFormatting>
  <conditionalFormatting sqref="GG169:HD176">
    <cfRule type="expression" dxfId="60" priority="60">
      <formula>$X169="Ne"</formula>
    </cfRule>
  </conditionalFormatting>
  <conditionalFormatting sqref="HK169:IH176">
    <cfRule type="expression" dxfId="59" priority="59">
      <formula>$X169="Ne"</formula>
    </cfRule>
  </conditionalFormatting>
  <conditionalFormatting sqref="IO169:JL176">
    <cfRule type="expression" dxfId="58" priority="58">
      <formula>$X169="Ne"</formula>
    </cfRule>
  </conditionalFormatting>
  <conditionalFormatting sqref="JS169:KP176">
    <cfRule type="expression" dxfId="57" priority="57">
      <formula>$X169="Ne"</formula>
    </cfRule>
  </conditionalFormatting>
  <conditionalFormatting sqref="LE169:LE176">
    <cfRule type="expression" dxfId="56" priority="56">
      <formula>$KW169="Ne"</formula>
    </cfRule>
  </conditionalFormatting>
  <conditionalFormatting sqref="H7 H9 H11 H13 H15 H17 H19 H21 H23 H25 H27 H29 H31 H33 H35 H37 H39 H41 H43 H45 H47 H49 H51 H53 H55 H57 H59 H61 H63 H65 H67 H69 H71 H73 H75 H77 H79 H81 H83 H85 H87 H89 H91 H93 H95 H97 H99 H101 H103:H205">
    <cfRule type="expression" dxfId="55" priority="1077">
      <formula>$U7=1</formula>
    </cfRule>
    <cfRule type="cellIs" dxfId="54" priority="1078" operator="greaterThan">
      <formula>0</formula>
    </cfRule>
  </conditionalFormatting>
  <conditionalFormatting sqref="LP7:LP205 LT7:LT205">
    <cfRule type="cellIs" dxfId="53" priority="54" operator="greaterThan">
      <formula>0</formula>
    </cfRule>
  </conditionalFormatting>
  <conditionalFormatting sqref="LR206">
    <cfRule type="cellIs" dxfId="52" priority="53" operator="greaterThan">
      <formula>0</formula>
    </cfRule>
  </conditionalFormatting>
  <conditionalFormatting sqref="CO207">
    <cfRule type="cellIs" dxfId="51" priority="52" operator="lessThan">
      <formula>0</formula>
    </cfRule>
  </conditionalFormatting>
  <conditionalFormatting sqref="DS207">
    <cfRule type="cellIs" dxfId="50" priority="51" operator="lessThan">
      <formula>0</formula>
    </cfRule>
  </conditionalFormatting>
  <conditionalFormatting sqref="EW207">
    <cfRule type="cellIs" dxfId="49" priority="50" operator="lessThan">
      <formula>0</formula>
    </cfRule>
  </conditionalFormatting>
  <conditionalFormatting sqref="GA207">
    <cfRule type="cellIs" dxfId="48" priority="49" operator="lessThan">
      <formula>0</formula>
    </cfRule>
  </conditionalFormatting>
  <conditionalFormatting sqref="HE207">
    <cfRule type="cellIs" dxfId="47" priority="48" operator="lessThan">
      <formula>0</formula>
    </cfRule>
  </conditionalFormatting>
  <conditionalFormatting sqref="II207">
    <cfRule type="cellIs" dxfId="46" priority="47" operator="lessThan">
      <formula>0</formula>
    </cfRule>
  </conditionalFormatting>
  <conditionalFormatting sqref="JM207">
    <cfRule type="cellIs" dxfId="45" priority="46" operator="lessThan">
      <formula>0</formula>
    </cfRule>
  </conditionalFormatting>
  <conditionalFormatting sqref="KQ207">
    <cfRule type="cellIs" dxfId="44" priority="45" operator="lessThan">
      <formula>0</formula>
    </cfRule>
  </conditionalFormatting>
  <conditionalFormatting sqref="AS7:AU120">
    <cfRule type="expression" dxfId="43" priority="44">
      <formula>$X7="Ne"</formula>
    </cfRule>
  </conditionalFormatting>
  <conditionalFormatting sqref="AS197:AU204">
    <cfRule type="expression" dxfId="42" priority="43">
      <formula>$X197="Ne"</formula>
    </cfRule>
  </conditionalFormatting>
  <conditionalFormatting sqref="AS121:AU128">
    <cfRule type="expression" dxfId="41" priority="42">
      <formula>$X121="Ne"</formula>
    </cfRule>
  </conditionalFormatting>
  <conditionalFormatting sqref="AS147:AU148">
    <cfRule type="expression" dxfId="40" priority="41">
      <formula>$X147="Ne"</formula>
    </cfRule>
  </conditionalFormatting>
  <conditionalFormatting sqref="AS129:AU136">
    <cfRule type="expression" dxfId="39" priority="40">
      <formula>$X129="Ne"</formula>
    </cfRule>
  </conditionalFormatting>
  <conditionalFormatting sqref="AS157:AU158">
    <cfRule type="expression" dxfId="38" priority="39">
      <formula>$X157="Ne"</formula>
    </cfRule>
  </conditionalFormatting>
  <conditionalFormatting sqref="AS139:AU146">
    <cfRule type="expression" dxfId="37" priority="38">
      <formula>$X139="Ne"</formula>
    </cfRule>
  </conditionalFormatting>
  <conditionalFormatting sqref="AS149:AU156">
    <cfRule type="expression" dxfId="36" priority="37">
      <formula>$X149="Ne"</formula>
    </cfRule>
  </conditionalFormatting>
  <conditionalFormatting sqref="AS179:AU186">
    <cfRule type="expression" dxfId="35" priority="36">
      <formula>$X179="Ne"</formula>
    </cfRule>
  </conditionalFormatting>
  <conditionalFormatting sqref="AS159:AU166">
    <cfRule type="expression" dxfId="34" priority="35">
      <formula>$X159="Ne"</formula>
    </cfRule>
  </conditionalFormatting>
  <conditionalFormatting sqref="AS169:AU176">
    <cfRule type="expression" dxfId="33" priority="34">
      <formula>$X169="Ne"</formula>
    </cfRule>
  </conditionalFormatting>
  <conditionalFormatting sqref="AJ7:AL120">
    <cfRule type="expression" dxfId="32" priority="33">
      <formula>$X7="Ne"</formula>
    </cfRule>
  </conditionalFormatting>
  <conditionalFormatting sqref="AJ197:AL204">
    <cfRule type="expression" dxfId="31" priority="32">
      <formula>$X197="Ne"</formula>
    </cfRule>
  </conditionalFormatting>
  <conditionalFormatting sqref="AJ121:AL128">
    <cfRule type="expression" dxfId="30" priority="31">
      <formula>$X121="Ne"</formula>
    </cfRule>
  </conditionalFormatting>
  <conditionalFormatting sqref="AJ147:AL148">
    <cfRule type="expression" dxfId="29" priority="30">
      <formula>$X147="Ne"</formula>
    </cfRule>
  </conditionalFormatting>
  <conditionalFormatting sqref="AJ129:AL136">
    <cfRule type="expression" dxfId="28" priority="29">
      <formula>$X129="Ne"</formula>
    </cfRule>
  </conditionalFormatting>
  <conditionalFormatting sqref="AJ157:AL158">
    <cfRule type="expression" dxfId="27" priority="28">
      <formula>$X157="Ne"</formula>
    </cfRule>
  </conditionalFormatting>
  <conditionalFormatting sqref="AJ139:AL146">
    <cfRule type="expression" dxfId="26" priority="27">
      <formula>$X139="Ne"</formula>
    </cfRule>
  </conditionalFormatting>
  <conditionalFormatting sqref="AJ149:AL156">
    <cfRule type="expression" dxfId="25" priority="26">
      <formula>$X149="Ne"</formula>
    </cfRule>
  </conditionalFormatting>
  <conditionalFormatting sqref="AJ179:AL186">
    <cfRule type="expression" dxfId="24" priority="25">
      <formula>$X179="Ne"</formula>
    </cfRule>
  </conditionalFormatting>
  <conditionalFormatting sqref="AJ159:AL166">
    <cfRule type="expression" dxfId="23" priority="24">
      <formula>$X159="Ne"</formula>
    </cfRule>
  </conditionalFormatting>
  <conditionalFormatting sqref="AJ169:AL176">
    <cfRule type="expression" dxfId="22" priority="23">
      <formula>$X169="Ne"</formula>
    </cfRule>
  </conditionalFormatting>
  <conditionalFormatting sqref="AP7:AR120">
    <cfRule type="expression" dxfId="21" priority="22">
      <formula>$X7="Ne"</formula>
    </cfRule>
  </conditionalFormatting>
  <conditionalFormatting sqref="AP197:AR204">
    <cfRule type="expression" dxfId="20" priority="21">
      <formula>$X197="Ne"</formula>
    </cfRule>
  </conditionalFormatting>
  <conditionalFormatting sqref="AP121:AR128">
    <cfRule type="expression" dxfId="19" priority="20">
      <formula>$X121="Ne"</formula>
    </cfRule>
  </conditionalFormatting>
  <conditionalFormatting sqref="AP147:AR148">
    <cfRule type="expression" dxfId="18" priority="19">
      <formula>$X147="Ne"</formula>
    </cfRule>
  </conditionalFormatting>
  <conditionalFormatting sqref="AP129:AR136">
    <cfRule type="expression" dxfId="17" priority="18">
      <formula>$X129="Ne"</formula>
    </cfRule>
  </conditionalFormatting>
  <conditionalFormatting sqref="AP157:AR158">
    <cfRule type="expression" dxfId="16" priority="17">
      <formula>$X157="Ne"</formula>
    </cfRule>
  </conditionalFormatting>
  <conditionalFormatting sqref="AP139:AR146">
    <cfRule type="expression" dxfId="15" priority="16">
      <formula>$X139="Ne"</formula>
    </cfRule>
  </conditionalFormatting>
  <conditionalFormatting sqref="AP149:AR156">
    <cfRule type="expression" dxfId="14" priority="15">
      <formula>$X149="Ne"</formula>
    </cfRule>
  </conditionalFormatting>
  <conditionalFormatting sqref="AP179:AR186">
    <cfRule type="expression" dxfId="13" priority="14">
      <formula>$X179="Ne"</formula>
    </cfRule>
  </conditionalFormatting>
  <conditionalFormatting sqref="AP159:AR166">
    <cfRule type="expression" dxfId="12" priority="13">
      <formula>$X159="Ne"</formula>
    </cfRule>
  </conditionalFormatting>
  <conditionalFormatting sqref="AP169:AR176">
    <cfRule type="expression" dxfId="11" priority="12">
      <formula>$X169="Ne"</formula>
    </cfRule>
  </conditionalFormatting>
  <conditionalFormatting sqref="AM7:AO120">
    <cfRule type="expression" dxfId="10" priority="11">
      <formula>$X7="Ne"</formula>
    </cfRule>
  </conditionalFormatting>
  <conditionalFormatting sqref="AM197:AO204">
    <cfRule type="expression" dxfId="9" priority="10">
      <formula>$X197="Ne"</formula>
    </cfRule>
  </conditionalFormatting>
  <conditionalFormatting sqref="AM121:AO128">
    <cfRule type="expression" dxfId="8" priority="9">
      <formula>$X121="Ne"</formula>
    </cfRule>
  </conditionalFormatting>
  <conditionalFormatting sqref="AM147:AO148">
    <cfRule type="expression" dxfId="7" priority="8">
      <formula>$X147="Ne"</formula>
    </cfRule>
  </conditionalFormatting>
  <conditionalFormatting sqref="AM129:AO136">
    <cfRule type="expression" dxfId="6" priority="7">
      <formula>$X129="Ne"</formula>
    </cfRule>
  </conditionalFormatting>
  <conditionalFormatting sqref="AM157:AO158">
    <cfRule type="expression" dxfId="5" priority="6">
      <formula>$X157="Ne"</formula>
    </cfRule>
  </conditionalFormatting>
  <conditionalFormatting sqref="AM139:AO146">
    <cfRule type="expression" dxfId="4" priority="5">
      <formula>$X139="Ne"</formula>
    </cfRule>
  </conditionalFormatting>
  <conditionalFormatting sqref="AM149:AO156">
    <cfRule type="expression" dxfId="3" priority="4">
      <formula>$X149="Ne"</formula>
    </cfRule>
  </conditionalFormatting>
  <conditionalFormatting sqref="AM179:AO186">
    <cfRule type="expression" dxfId="2" priority="3">
      <formula>$X179="Ne"</formula>
    </cfRule>
  </conditionalFormatting>
  <conditionalFormatting sqref="AM159:AO166">
    <cfRule type="expression" dxfId="1" priority="2">
      <formula>$X159="Ne"</formula>
    </cfRule>
  </conditionalFormatting>
  <conditionalFormatting sqref="AM169:AO176">
    <cfRule type="expression" dxfId="0" priority="1">
      <formula>$X169="Ne"</formula>
    </cfRule>
  </conditionalFormatting>
  <dataValidations xWindow="678" yWindow="432" count="13">
    <dataValidation type="list" allowBlank="1" showInputMessage="1" showErrorMessage="1" error="vyberte ze seznamu" sqref="K7:K205">
      <formula1>rodina</formula1>
    </dataValidation>
    <dataValidation type="whole" allowBlank="1" showErrorMessage="1" error="vyplňte hodnotu 6 - 24" sqref="F104 F8 F10 F12 F14 F16 F18 F20 F22 F24 F26 F28 F30 F32 F34 F36 F38 F40 F42 F44 F46 F48 F50 F52 F54 F56 F58 F60 F62 F64 F66 F68 F70 F72 F74 F76 F78 F80 F82 F84 F86 F88 F90 F92 F94 F96 F98 F100 F102 F106 F108 F110 F112 F114 F116 F118 F196 F204 F198 F200 F202 F126 F120 F122 F124 F190 F192 F194 F130 F128 F132 F134 F136 F188 F144 F138 F146 F140 F142 F152 F148 F154 F156 F150 F180 F178 F182 F184 F186 F166 F158 F160 F162 F164 E7:E205 F168 F176 F170 F172 F174">
      <formula1>6</formula1>
      <formula2>24</formula2>
    </dataValidation>
    <dataValidation type="list" allowBlank="1" showInputMessage="1" showErrorMessage="1" error="vyberte zemi ze seznamu" sqref="G8 G10 G12 G14 G16 G18 G20 G22 G24 G26 G28 G30 G32 G34 G36 G38 G40 G42 G44 G46 G48 G50 G52 G54 G56 G58 G60 G62 G64 G66 G68 G70 G72 G74 G76 G78 G80 G82 G84 G86 G88 G90 G92 G94 G96 G98 G100 G102 G104 G106 G108 G110 G112 G114 G116 G118 G204 G126 G196 G198 G200 G202 G120 G190 G122 G124 G188 G192 G194 G130 G128 G132 G134 G136 G144 G180 G166 G152 G138 G146 G140 G142 G148 G154 G156 G150 G178 G182 G184 G186 G158 G160 G162 G164 G168 G176 G170 G172 G174">
      <formula1>sloucene</formula1>
    </dataValidation>
    <dataValidation type="whole" allowBlank="1" showInputMessage="1" showErrorMessage="1" error="číslo od 0 do 24" sqref="L7:L205">
      <formula1>0</formula1>
      <formula2>24</formula2>
    </dataValidation>
    <dataValidation type="list" allowBlank="1" showInputMessage="1" showErrorMessage="1" error="vyberte zemi ze seznamu" sqref="G7 G9 G11 G13 G15 G17 G19 G21 G23 G25 G27 G29 G31 G33 G35 G37 G39 G41 G43 G45 G47 G49 G51 G53 G55 G57 G59 G61 G63 G65 G67 G69 G71 G73 G75 G77 G79 G81 G83 G85 G87 G89 G91 G93 G95 G97 G99 G101 G103 G105 G107 G109 G111 G113 G115 G117 G119 G137 G195 G205 G197 G199 G201 G203 G121 G123 G125 G127 G147 G189 G191 G193 G129 G131 G133 G135 G157 G167 G177 G187 G139 G141 G143 G145 G149 G151 G153 G155 G179 G181 G183 G185 G159 G161 G163 G165 G169 G171 G173 G175">
      <formula1>země</formula1>
    </dataValidation>
    <dataValidation type="decimal" allowBlank="1" showInputMessage="1" showErrorMessage="1" error="korekční koeficient musí být kladné číslo" sqref="H103 H9 H11 H13 H15 H17 H19 H21 H23 H25 H27 H29 H31 H33 H35 H37 H39 H41 H43 H45 H47 H49 H51 H53 H55 H57 H59 H61 H63 H65 H67 H69 H71 H73 H75 H77 H79 H81 H83 H85 H87 H89 H91 H93 H95 H97 H99 H101 H105 H107 H109 H111 H113 H115 H117 H119 H137 H195 H205 H197 H199 H201 H203 H121 H123 H125 H127 H147 H189 H191 H193 H129 H131 H133 H135 H157 H167 H177 H187 H139 H141 H143 H145 H149 H151 H153 H155 H179 H181 H183 H185 H159 H161 H163 H165 H169 H171 H173 H175">
      <formula1>0.0001</formula1>
      <formula2>2</formula2>
    </dataValidation>
    <dataValidation type="decimal" allowBlank="1" showInputMessage="1" showErrorMessage="1" error="korekční koeficient vyplňujte jen u &quot;jiné země&quot;, jinak musí být pole prázdné" sqref="H7">
      <formula1>0.0001</formula1>
      <formula2>2</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37 F195 F205 F197 F199 F201 F203 F121 F123 F125 F127 F147 F189 F191 F193 F129 F131 F133 F135 F157 F167 F177 F187 F139 F141 F143 F145 F149 F151 F153 F155 F179 F181 F183 F185 F159 F161 F163 F165 F169 F171 F173 F175">
      <formula1>0.5</formula1>
      <formula2>1</formula2>
    </dataValidation>
    <dataValidation type="list" allowBlank="1" showInputMessage="1" showErrorMessage="1" sqref="Y7:Y105 HV7:HV205 IZ7:IZ205 JF7:JF205 AF7:AF205 CB7:CB205 DF7:DF205 EJ7:EJ205 FN7:FN205 GR7:GR205 IW7:IW205 IT7:IT205 IQ7:IQ205 JL7:JL205 JC7:JC205 JI7:JI205 CH7:CH205 X7:X205 KM7:KM205 AX7:AX205 BA7:BA205 BD7:BD205 BG7:BG205 AC7:AC205 BJ7:BJ205 BY7:BY205 BV7:BV205 BS7:BS205 CN7:CN205 CE7:CE205 CK7:CK205 KW7:KW205 DL7:DL205 DC7:DC205 CZ7:CZ205 CW7:CW205 DR7:DR205 DI7:DI205 DO7:DO205 EP7:EP205 EG7:EG205 ED7:ED205 EA7:EA205 EV7:EV205 EM7:EM205 ES7:ES205 FT7:FT205 FK7:FK205 FH7:FH205 FE7:FE205 FZ7:FZ205 FQ7:FQ205 FW7:FW205 GX7:GX205 GO7:GO205 GL7:GL205 GI7:GI205 HD7:HD205 GU7:GU205 HA7:HA205 IB7:IB205 HS7:HS205 HP7:HP205 HM7:HM205 IH7:IH205 HY7:HY205 IE7:IE205 KD7:KD205 KJ7:KJ205 KA7:KA205 JX7:JX205 JU7:JU205 KP7:KP205 KG7:KG205 AU7:AU205 AI7:AI205 AR7:AR205 AL7:AL205 AO7:AO205">
      <formula1>"Ano,Ne"</formula1>
    </dataValidation>
    <dataValidation type="list" allowBlank="1" showInputMessage="1" showErrorMessage="1" errorTitle="Překročen fond pracovní doby" sqref="KZ7:KZ205">
      <formula1>"Ano,Ne"</formula1>
    </dataValidation>
    <dataValidation type="list" allowBlank="1" showInputMessage="1" showErrorMessage="1" sqref="LE7:LE205">
      <formula1>"1. ZoR,2. ZoR,3. ZoR,4. ZoR,5. ZoR,6. ZoR,7. ZoR,8. ZoR,9. ZoR"</formula1>
    </dataValidation>
    <dataValidation type="whole" allowBlank="1" showInputMessage="1" showErrorMessage="1" errorTitle="Překročen fond pracovní doby" sqref="KY7:KY205">
      <formula1>0</formula1>
      <formula2>KX$7</formula2>
    </dataValidation>
    <dataValidation type="whole" allowBlank="1" showInputMessage="1" showErrorMessage="1" errorTitle="Překročen fond pracovní doby" sqref="AE7:AE205 KO7:KO205 JT7:JT205 JW7:JW205 JZ7:JZ205 KC7:KC205 KF7:KF205 KI7:KI205 KL7:KL205 JK7:JK205 IP7:IP205 IS7:IS205 IV7:IV205 IY7:IY205 JB7:JB205 JE7:JE205 JH7:JH205 IG7:IG205 HL7:HL205 HO7:HO205 HR7:HR205 HU7:HU205 HX7:HX205 IA7:IA205 ID7:ID205 HC7:HC205 GH7:GH205 GK7:GK205 GN7:GN205 GQ7:GQ205 GT7:GT205 GW7:GW205 GZ7:GZ205 FY7:FY205 FD7:FD205 FG7:FG205 FJ7:FJ205 FM7:FM205 FP7:FP205 FS7:FS205 FV7:FV205 EU7:EU205 DZ7:DZ205 EC7:EC205 EF7:EF205 EI7:EI205 EL7:EL205 EO7:EO205 ER7:ER205 DQ7:DQ205 CV7:CV205 CY7:CY205 DB7:DB205 DE7:DE205 DH7:DH205 DK7:DK205 DN7:DN205 CM7:CM205 BR7:BR205 BU7:BU205 BX7:BX205 CA7:CA205 CD7:CD205 CG7:CG205 CJ7:CJ205 AB7:AB205 BI7:BI205 BF7:BF205 BC7:BC205 AZ7:AZ205 AW7:AW205 AH7:AH205 AT7:AT205 AK7:AK205 AQ7:AQ205 AN7:AN205">
      <formula1>0</formula1>
      <formula2>AA$7*$F7</formula2>
    </dataValidation>
  </dataValidations>
  <hyperlinks>
    <hyperlink ref="B1:E1" location="Úvod!A1" display="zpět na hlavní stranu"/>
  </hyperlinks>
  <pageMargins left="0.7" right="0.7" top="0.78740157499999996" bottom="0.78740157499999996" header="0.3" footer="0.3"/>
  <pageSetup paperSize="9" orientation="portrait" r:id="rId1"/>
  <ignoredErrors>
    <ignoredError sqref="R206" formula="1"/>
    <ignoredError sqref="LP5 LR5 Q6:R6"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
  <sheetViews>
    <sheetView zoomScale="90" zoomScaleNormal="90" workbookViewId="0">
      <selection activeCell="C13" sqref="C13"/>
    </sheetView>
  </sheetViews>
  <sheetFormatPr defaultRowHeight="15" x14ac:dyDescent="0.25"/>
  <cols>
    <col min="1" max="1" width="3.5703125" style="619" customWidth="1"/>
    <col min="2" max="2" width="3" style="633" customWidth="1"/>
    <col min="3" max="3" width="19.28515625" style="633" customWidth="1"/>
    <col min="4" max="4" width="16.5703125" style="619" customWidth="1"/>
    <col min="5" max="5" width="14.140625" style="619" customWidth="1"/>
    <col min="6" max="6" width="16.5703125" style="619" customWidth="1"/>
    <col min="7" max="7" width="18.42578125" style="619" customWidth="1"/>
    <col min="8" max="8" width="10" style="619" customWidth="1"/>
    <col min="9" max="9" width="13.5703125" style="619" customWidth="1"/>
    <col min="10" max="10" width="14.5703125" style="619" customWidth="1"/>
    <col min="11" max="16384" width="9.140625" style="619"/>
  </cols>
  <sheetData>
    <row r="1" spans="2:13" ht="15.75" thickBot="1" x14ac:dyDescent="0.3">
      <c r="B1" s="1173" t="s">
        <v>441</v>
      </c>
      <c r="C1" s="1173"/>
      <c r="D1" s="1173"/>
      <c r="E1" s="1173"/>
      <c r="F1" s="1173"/>
      <c r="G1" s="637"/>
      <c r="H1" s="637"/>
      <c r="I1" s="637"/>
    </row>
    <row r="2" spans="2:13" ht="12.75" customHeight="1" thickBot="1" x14ac:dyDescent="0.3">
      <c r="B2" s="620"/>
      <c r="C2" s="621"/>
      <c r="D2" s="621"/>
      <c r="E2" s="621"/>
      <c r="F2" s="621"/>
      <c r="G2" s="621"/>
      <c r="H2" s="621"/>
      <c r="I2" s="621"/>
      <c r="J2" s="622"/>
    </row>
    <row r="3" spans="2:13" s="613" customFormat="1" ht="35.25" customHeight="1" thickBot="1" x14ac:dyDescent="0.3">
      <c r="B3" s="615"/>
      <c r="C3" s="1178" t="s">
        <v>386</v>
      </c>
      <c r="D3" s="1179"/>
      <c r="E3" s="1179"/>
      <c r="F3" s="1180"/>
      <c r="G3" s="643"/>
      <c r="H3" s="643"/>
      <c r="I3" s="643"/>
      <c r="J3" s="614"/>
    </row>
    <row r="4" spans="2:13" s="613" customFormat="1" ht="12.75" customHeight="1" thickBot="1" x14ac:dyDescent="0.3">
      <c r="B4" s="615"/>
      <c r="C4" s="644"/>
      <c r="D4" s="644"/>
      <c r="E4" s="644"/>
      <c r="F4" s="644"/>
      <c r="G4" s="644"/>
      <c r="H4" s="644"/>
      <c r="I4" s="644"/>
      <c r="J4" s="614"/>
    </row>
    <row r="5" spans="2:13" ht="24" customHeight="1" x14ac:dyDescent="0.25">
      <c r="B5" s="1181" t="s">
        <v>342</v>
      </c>
      <c r="C5" s="1182"/>
      <c r="D5" s="616" t="s">
        <v>443</v>
      </c>
      <c r="E5" s="616" t="s">
        <v>64</v>
      </c>
      <c r="F5" s="1174" t="s">
        <v>445</v>
      </c>
      <c r="G5" s="1185" t="s">
        <v>454</v>
      </c>
      <c r="H5" s="1185" t="s">
        <v>456</v>
      </c>
      <c r="I5" s="1185" t="s">
        <v>455</v>
      </c>
      <c r="J5" s="1176" t="s">
        <v>386</v>
      </c>
    </row>
    <row r="6" spans="2:13" ht="26.25" customHeight="1" thickBot="1" x14ac:dyDescent="0.3">
      <c r="B6" s="1183"/>
      <c r="C6" s="1184"/>
      <c r="D6" s="645" t="s">
        <v>448</v>
      </c>
      <c r="E6" s="645" t="s">
        <v>109</v>
      </c>
      <c r="F6" s="1175"/>
      <c r="G6" s="1186"/>
      <c r="H6" s="1186"/>
      <c r="I6" s="1186"/>
      <c r="J6" s="1177"/>
      <c r="M6" s="646"/>
    </row>
    <row r="7" spans="2:13" x14ac:dyDescent="0.25">
      <c r="B7" s="623">
        <v>1</v>
      </c>
      <c r="C7" s="634" t="s">
        <v>450</v>
      </c>
      <c r="D7" s="618" t="s">
        <v>442</v>
      </c>
      <c r="E7" s="618" t="s">
        <v>442</v>
      </c>
      <c r="F7" s="624" t="s">
        <v>442</v>
      </c>
      <c r="G7" s="347"/>
      <c r="H7" s="347"/>
      <c r="I7" s="648">
        <f>IF(H7="",0,((30/(G7)*(G7-H7))/30))</f>
        <v>0</v>
      </c>
      <c r="J7" s="625">
        <f>84622*I7</f>
        <v>0</v>
      </c>
      <c r="M7" s="647"/>
    </row>
    <row r="8" spans="2:13" x14ac:dyDescent="0.25">
      <c r="B8" s="626">
        <v>2</v>
      </c>
      <c r="C8" s="635" t="s">
        <v>451</v>
      </c>
      <c r="D8" s="627"/>
      <c r="E8" s="617" t="s">
        <v>442</v>
      </c>
      <c r="F8" s="628" t="s">
        <v>442</v>
      </c>
      <c r="G8" s="335"/>
      <c r="H8" s="335"/>
      <c r="I8" s="649">
        <f>IF(H8="",0,((30/(G8*D8)*(G8*D8-H8))/30))</f>
        <v>0</v>
      </c>
      <c r="J8" s="629">
        <f>IF(D8="",0,118671*ROUND(D8,2)*I8)</f>
        <v>0</v>
      </c>
      <c r="M8" s="647"/>
    </row>
    <row r="9" spans="2:13" x14ac:dyDescent="0.25">
      <c r="B9" s="626">
        <v>3</v>
      </c>
      <c r="C9" s="635" t="s">
        <v>452</v>
      </c>
      <c r="D9" s="627"/>
      <c r="E9" s="651"/>
      <c r="F9" s="659"/>
      <c r="G9" s="335"/>
      <c r="H9" s="335"/>
      <c r="I9" s="649">
        <f t="shared" ref="I9:I10" si="0">IF(H9="",0,((30/(G9*D9)*(G9*D9-H9))/30))</f>
        <v>0</v>
      </c>
      <c r="J9" s="629">
        <f>IF(OR(D9="",E9=""),0,((68785*RIGHT(E9,5)+15837)*ROUND(D9,2)*I9))</f>
        <v>0</v>
      </c>
      <c r="M9" s="646"/>
    </row>
    <row r="10" spans="2:13" ht="15.75" thickBot="1" x14ac:dyDescent="0.3">
      <c r="B10" s="630">
        <v>4</v>
      </c>
      <c r="C10" s="636" t="s">
        <v>453</v>
      </c>
      <c r="D10" s="631"/>
      <c r="E10" s="652"/>
      <c r="F10" s="660"/>
      <c r="G10" s="349"/>
      <c r="H10" s="349"/>
      <c r="I10" s="650">
        <f t="shared" si="0"/>
        <v>0</v>
      </c>
      <c r="J10" s="632">
        <f>IF(OR(D10="",E10=""),0,((102834*RIGHT(E10,5)+15837)*ROUND(D10,2)*I10))</f>
        <v>0</v>
      </c>
    </row>
    <row r="11" spans="2:13" ht="9.75" customHeight="1" x14ac:dyDescent="0.25"/>
    <row r="12" spans="2:13" x14ac:dyDescent="0.25">
      <c r="C12" s="653" t="s">
        <v>457</v>
      </c>
    </row>
  </sheetData>
  <sheetProtection algorithmName="SHA-512" hashValue="Zf1HRSFsS5zgXqYFA797b/tlMMwpEN49XTGfiM6MIJsAs7m3uVnhZJqrJNwBf3FNaJ2VAtJh9St4qjMJ71Mg8w==" saltValue="J9e7DKnQn+DmxYz5GNicNw==" spinCount="100000" sheet="1" objects="1" scenarios="1"/>
  <mergeCells count="8">
    <mergeCell ref="B1:F1"/>
    <mergeCell ref="F5:F6"/>
    <mergeCell ref="J5:J6"/>
    <mergeCell ref="C3:F3"/>
    <mergeCell ref="B5:C6"/>
    <mergeCell ref="G5:G6"/>
    <mergeCell ref="H5:H6"/>
    <mergeCell ref="I5:I6"/>
  </mergeCells>
  <dataValidations count="3">
    <dataValidation type="list" allowBlank="1" showInputMessage="1" showErrorMessage="1" sqref="E9:E10">
      <formula1>země</formula1>
    </dataValidation>
    <dataValidation type="decimal" allowBlank="1" showInputMessage="1" showErrorMessage="1" sqref="D8:D10">
      <formula1>0.5</formula1>
      <formula2>1</formula2>
    </dataValidation>
    <dataValidation type="decimal" allowBlank="1" showInputMessage="1" showErrorMessage="1" sqref="H8:H10">
      <formula1>0</formula1>
      <formula2>G8*D8</formula2>
    </dataValidation>
  </dataValidations>
  <hyperlinks>
    <hyperlink ref="B1:F1" location="Úvod!A1" display="zpět na hlavní stranu"/>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
  <sheetViews>
    <sheetView topLeftCell="A24" zoomScaleNormal="100" workbookViewId="0">
      <selection activeCell="I44" sqref="I44"/>
    </sheetView>
  </sheetViews>
  <sheetFormatPr defaultRowHeight="15" x14ac:dyDescent="0.25"/>
  <cols>
    <col min="1" max="1" width="19.85546875" bestFit="1" customWidth="1"/>
    <col min="6" max="6" width="23.28515625" customWidth="1"/>
    <col min="9" max="9" width="19.42578125" bestFit="1" customWidth="1"/>
    <col min="10" max="10" width="11" bestFit="1" customWidth="1"/>
    <col min="11" max="11" width="10.140625" customWidth="1"/>
  </cols>
  <sheetData>
    <row r="1" spans="1:16" x14ac:dyDescent="0.25">
      <c r="F1" t="s">
        <v>118</v>
      </c>
      <c r="L1" t="s">
        <v>121</v>
      </c>
      <c r="M1" t="s">
        <v>122</v>
      </c>
      <c r="N1" t="s">
        <v>123</v>
      </c>
    </row>
    <row r="2" spans="1:16" x14ac:dyDescent="0.25">
      <c r="A2" t="s">
        <v>72</v>
      </c>
      <c r="B2" s="13">
        <v>0.90800000000000003</v>
      </c>
      <c r="C2" t="str">
        <f>FIXED(B2,3)</f>
        <v>0,908</v>
      </c>
      <c r="F2" s="13" t="str">
        <f>CONCATENATE(A2,C2)</f>
        <v>Albánie                           0,908</v>
      </c>
      <c r="L2">
        <f>3896</f>
        <v>3896</v>
      </c>
      <c r="M2">
        <f>600+800+650</f>
        <v>2050</v>
      </c>
      <c r="P2" t="s">
        <v>316</v>
      </c>
    </row>
    <row r="3" spans="1:16" x14ac:dyDescent="0.25">
      <c r="A3" t="s">
        <v>137</v>
      </c>
      <c r="B3" s="13">
        <v>0.97499999999999998</v>
      </c>
      <c r="C3" t="str">
        <f t="shared" ref="C3:C66" si="0">FIXED(B3,3)</f>
        <v>0,975</v>
      </c>
      <c r="F3" s="13" t="str">
        <f t="shared" ref="F3:F66" si="1">CONCATENATE(A3,C3)</f>
        <v>Alžírsko                           0,975</v>
      </c>
      <c r="H3" t="s">
        <v>126</v>
      </c>
      <c r="J3" s="94">
        <f>L2*J8</f>
        <v>102834.92</v>
      </c>
      <c r="K3" s="94">
        <f>M2*J8</f>
        <v>54109.75</v>
      </c>
      <c r="P3" t="s">
        <v>300</v>
      </c>
    </row>
    <row r="4" spans="1:16" x14ac:dyDescent="0.25">
      <c r="A4" t="s">
        <v>138</v>
      </c>
      <c r="B4" s="13">
        <v>1.3680000000000001</v>
      </c>
      <c r="C4" t="str">
        <f t="shared" si="0"/>
        <v>1,368</v>
      </c>
      <c r="F4" s="13" t="str">
        <f t="shared" si="1"/>
        <v>Angola                            1,368</v>
      </c>
      <c r="H4" t="s">
        <v>125</v>
      </c>
      <c r="I4" t="s">
        <v>110</v>
      </c>
      <c r="J4" s="94">
        <f>(L2+M2)*J8</f>
        <v>156944.66999999998</v>
      </c>
    </row>
    <row r="5" spans="1:16" x14ac:dyDescent="0.25">
      <c r="A5" t="s">
        <v>139</v>
      </c>
      <c r="B5" s="13">
        <v>0.69799999999999995</v>
      </c>
      <c r="C5" t="str">
        <f t="shared" si="0"/>
        <v>0,698</v>
      </c>
      <c r="F5" s="13" t="str">
        <f t="shared" si="1"/>
        <v>Argentina                      0,698</v>
      </c>
    </row>
    <row r="6" spans="1:16" x14ac:dyDescent="0.25">
      <c r="A6" t="s">
        <v>140</v>
      </c>
      <c r="B6" s="13">
        <v>1.073</v>
      </c>
      <c r="C6" t="str">
        <f t="shared" si="0"/>
        <v>1,073</v>
      </c>
      <c r="F6" s="13" t="str">
        <f t="shared" si="1"/>
        <v>Arménie                         1,073</v>
      </c>
      <c r="I6" t="s">
        <v>111</v>
      </c>
      <c r="J6" s="94">
        <f>N6*J8</f>
        <v>13197.5</v>
      </c>
      <c r="N6">
        <v>500</v>
      </c>
    </row>
    <row r="7" spans="1:16" ht="15.75" thickBot="1" x14ac:dyDescent="0.3">
      <c r="A7" t="s">
        <v>73</v>
      </c>
      <c r="B7" s="13">
        <v>1.2529999999999999</v>
      </c>
      <c r="C7" t="str">
        <f t="shared" si="0"/>
        <v>1,253</v>
      </c>
      <c r="F7" s="13" t="str">
        <f t="shared" si="1"/>
        <v>Austrálie                        1,253</v>
      </c>
    </row>
    <row r="8" spans="1:16" ht="15.75" thickBot="1" x14ac:dyDescent="0.3">
      <c r="A8" t="s">
        <v>141</v>
      </c>
      <c r="B8" s="13">
        <v>1.1100000000000001</v>
      </c>
      <c r="C8" t="str">
        <f t="shared" si="0"/>
        <v>1,110</v>
      </c>
      <c r="F8" s="13" t="str">
        <f t="shared" si="1"/>
        <v>Ázerbájdžán                  1,110</v>
      </c>
      <c r="I8" t="s">
        <v>124</v>
      </c>
      <c r="J8" s="31">
        <v>26.395</v>
      </c>
    </row>
    <row r="9" spans="1:16" x14ac:dyDescent="0.25">
      <c r="A9" t="s">
        <v>142</v>
      </c>
      <c r="B9" s="13">
        <v>0.56299999999999994</v>
      </c>
      <c r="C9" t="str">
        <f t="shared" si="0"/>
        <v>0,563</v>
      </c>
      <c r="F9" s="13" t="str">
        <f t="shared" si="1"/>
        <v>Bangladéš                      0,563</v>
      </c>
    </row>
    <row r="10" spans="1:16" x14ac:dyDescent="0.25">
      <c r="A10" t="s">
        <v>143</v>
      </c>
      <c r="B10" s="13">
        <v>1.391</v>
      </c>
      <c r="C10" t="str">
        <f t="shared" si="0"/>
        <v>1,391</v>
      </c>
      <c r="F10" s="13" t="str">
        <f t="shared" si="1"/>
        <v>Barbados                        1,391</v>
      </c>
      <c r="H10" t="s">
        <v>136</v>
      </c>
      <c r="L10">
        <v>2606</v>
      </c>
      <c r="M10">
        <f>600+800+650</f>
        <v>2050</v>
      </c>
    </row>
    <row r="11" spans="1:16" x14ac:dyDescent="0.25">
      <c r="A11" t="s">
        <v>144</v>
      </c>
      <c r="B11" s="13">
        <v>1.1930000000000001</v>
      </c>
      <c r="C11" t="str">
        <f t="shared" si="0"/>
        <v>1,193</v>
      </c>
      <c r="F11" s="666" t="str">
        <f t="shared" si="1"/>
        <v>Belgie                              1,193</v>
      </c>
      <c r="H11" t="s">
        <v>126</v>
      </c>
      <c r="J11" s="94">
        <f>L10*J8</f>
        <v>68785.37</v>
      </c>
      <c r="K11" s="94">
        <f>M10*J8</f>
        <v>54109.75</v>
      </c>
    </row>
    <row r="12" spans="1:16" x14ac:dyDescent="0.25">
      <c r="A12" t="s">
        <v>145</v>
      </c>
      <c r="B12" s="13">
        <v>0.89900000000000002</v>
      </c>
      <c r="C12" t="str">
        <f t="shared" si="0"/>
        <v>0,899</v>
      </c>
      <c r="F12" s="13" t="str">
        <f t="shared" si="1"/>
        <v>Belize                              0,899</v>
      </c>
      <c r="H12" t="s">
        <v>125</v>
      </c>
      <c r="I12" t="s">
        <v>110</v>
      </c>
      <c r="J12" s="94">
        <f>(L10+M10)*J8</f>
        <v>122895.12</v>
      </c>
    </row>
    <row r="13" spans="1:16" x14ac:dyDescent="0.25">
      <c r="A13" t="s">
        <v>146</v>
      </c>
      <c r="B13" s="13">
        <v>0.77600000000000002</v>
      </c>
      <c r="C13" t="str">
        <f t="shared" si="0"/>
        <v>0,776</v>
      </c>
      <c r="F13" s="13" t="str">
        <f t="shared" si="1"/>
        <v>Bělorusko                      0,776</v>
      </c>
    </row>
    <row r="14" spans="1:16" x14ac:dyDescent="0.25">
      <c r="A14" t="s">
        <v>147</v>
      </c>
      <c r="B14" s="13">
        <v>1.105</v>
      </c>
      <c r="C14" t="str">
        <f t="shared" si="0"/>
        <v>1,105</v>
      </c>
      <c r="F14" s="13" t="str">
        <f t="shared" si="1"/>
        <v>Benin                               1,105</v>
      </c>
    </row>
    <row r="15" spans="1:16" x14ac:dyDescent="0.25">
      <c r="A15" t="s">
        <v>148</v>
      </c>
      <c r="B15" s="13">
        <v>1.8080000000000001</v>
      </c>
      <c r="C15" t="str">
        <f t="shared" si="0"/>
        <v>1,808</v>
      </c>
      <c r="F15" s="13" t="str">
        <f t="shared" si="1"/>
        <v>Bermudy                        1,808</v>
      </c>
    </row>
    <row r="16" spans="1:16" x14ac:dyDescent="0.25">
      <c r="A16" t="s">
        <v>149</v>
      </c>
      <c r="B16" s="13">
        <v>0.61199999999999999</v>
      </c>
      <c r="C16" t="str">
        <f t="shared" si="0"/>
        <v>0,612</v>
      </c>
      <c r="F16" s="13" t="str">
        <f t="shared" si="1"/>
        <v>Bolívie                             0,612</v>
      </c>
    </row>
    <row r="17" spans="1:9" x14ac:dyDescent="0.25">
      <c r="A17" t="s">
        <v>261</v>
      </c>
      <c r="B17" s="13">
        <v>0.878</v>
      </c>
      <c r="C17" t="str">
        <f t="shared" si="0"/>
        <v>0,878</v>
      </c>
      <c r="F17" s="13" t="str">
        <f t="shared" si="1"/>
        <v>Bosna a Hercegovina 0,878</v>
      </c>
      <c r="I17" t="s">
        <v>489</v>
      </c>
    </row>
    <row r="18" spans="1:9" x14ac:dyDescent="0.25">
      <c r="A18" t="s">
        <v>150</v>
      </c>
      <c r="B18" s="13">
        <v>0.66</v>
      </c>
      <c r="C18" t="str">
        <f t="shared" si="0"/>
        <v>0,660</v>
      </c>
      <c r="F18" s="13" t="str">
        <f t="shared" si="1"/>
        <v>Botswana                       0,660</v>
      </c>
      <c r="I18" s="666" t="s">
        <v>462</v>
      </c>
    </row>
    <row r="19" spans="1:9" x14ac:dyDescent="0.25">
      <c r="A19" t="s">
        <v>74</v>
      </c>
      <c r="B19" s="13">
        <v>1.0980000000000001</v>
      </c>
      <c r="C19" t="str">
        <f t="shared" si="0"/>
        <v>1,098</v>
      </c>
      <c r="F19" s="13" t="str">
        <f t="shared" si="1"/>
        <v>Brazílie                            1,098</v>
      </c>
      <c r="I19" s="666" t="s">
        <v>463</v>
      </c>
    </row>
    <row r="20" spans="1:9" x14ac:dyDescent="0.25">
      <c r="A20" t="s">
        <v>75</v>
      </c>
      <c r="B20" s="13">
        <v>0.85299999999999998</v>
      </c>
      <c r="C20" t="str">
        <f t="shared" si="0"/>
        <v>0,853</v>
      </c>
      <c r="F20" s="666" t="str">
        <f t="shared" si="1"/>
        <v>Bulharsko                       0,853</v>
      </c>
      <c r="I20" s="666" t="s">
        <v>464</v>
      </c>
    </row>
    <row r="21" spans="1:9" x14ac:dyDescent="0.25">
      <c r="A21" t="s">
        <v>151</v>
      </c>
      <c r="B21" s="13">
        <v>1.119</v>
      </c>
      <c r="C21" t="str">
        <f t="shared" si="0"/>
        <v>1,119</v>
      </c>
      <c r="F21" s="13" t="str">
        <f t="shared" si="1"/>
        <v>Burkina Faso                 1,119</v>
      </c>
      <c r="I21" s="666" t="s">
        <v>465</v>
      </c>
    </row>
    <row r="22" spans="1:9" x14ac:dyDescent="0.25">
      <c r="A22" t="s">
        <v>152</v>
      </c>
      <c r="B22" s="13">
        <v>1.4950000000000001</v>
      </c>
      <c r="C22" t="str">
        <f t="shared" si="0"/>
        <v>1,495</v>
      </c>
      <c r="F22" s="13" t="str">
        <f t="shared" si="1"/>
        <v>Čad                                   1,495</v>
      </c>
      <c r="I22" s="666" t="s">
        <v>466</v>
      </c>
    </row>
    <row r="23" spans="1:9" x14ac:dyDescent="0.25">
      <c r="A23" t="s">
        <v>76</v>
      </c>
      <c r="B23" s="13">
        <v>0.79800000000000004</v>
      </c>
      <c r="C23" t="str">
        <f t="shared" si="0"/>
        <v>0,798</v>
      </c>
      <c r="F23" s="13" t="str">
        <f t="shared" si="1"/>
        <v>Černá Hora                    0,798</v>
      </c>
      <c r="I23" s="666" t="s">
        <v>467</v>
      </c>
    </row>
    <row r="24" spans="1:9" x14ac:dyDescent="0.25">
      <c r="A24" t="s">
        <v>77</v>
      </c>
      <c r="B24" s="13">
        <v>1.014</v>
      </c>
      <c r="C24" t="str">
        <f t="shared" si="0"/>
        <v>1,014</v>
      </c>
      <c r="F24" s="13" t="str">
        <f t="shared" si="1"/>
        <v>Čína                                  1,014</v>
      </c>
      <c r="I24" s="666" t="s">
        <v>468</v>
      </c>
    </row>
    <row r="25" spans="1:9" x14ac:dyDescent="0.25">
      <c r="A25" t="s">
        <v>78</v>
      </c>
      <c r="B25" s="13">
        <v>1.615</v>
      </c>
      <c r="C25" t="str">
        <f t="shared" si="0"/>
        <v>1,615</v>
      </c>
      <c r="F25" s="666" t="str">
        <f t="shared" si="1"/>
        <v>Dánsko                            1,615</v>
      </c>
      <c r="I25" s="666" t="s">
        <v>469</v>
      </c>
    </row>
    <row r="26" spans="1:9" x14ac:dyDescent="0.25">
      <c r="A26" t="s">
        <v>153</v>
      </c>
      <c r="B26" s="13">
        <v>1.5229999999999999</v>
      </c>
      <c r="C26" t="str">
        <f t="shared" si="0"/>
        <v>1,523</v>
      </c>
      <c r="F26" s="13" t="str">
        <f t="shared" si="1"/>
        <v>Dem rep Kongo           1,523</v>
      </c>
      <c r="I26" s="666" t="s">
        <v>470</v>
      </c>
    </row>
    <row r="27" spans="1:9" x14ac:dyDescent="0.25">
      <c r="A27" t="s">
        <v>154</v>
      </c>
      <c r="B27" s="13">
        <v>0.79800000000000004</v>
      </c>
      <c r="C27" t="str">
        <f t="shared" si="0"/>
        <v>0,798</v>
      </c>
      <c r="F27" s="13" t="str">
        <f t="shared" si="1"/>
        <v>Dominikánská rep      0,798</v>
      </c>
      <c r="I27" s="666" t="s">
        <v>471</v>
      </c>
    </row>
    <row r="28" spans="1:9" x14ac:dyDescent="0.25">
      <c r="A28" t="s">
        <v>155</v>
      </c>
      <c r="B28" s="13">
        <v>1.115</v>
      </c>
      <c r="C28" t="str">
        <f t="shared" si="0"/>
        <v>1,115</v>
      </c>
      <c r="F28" s="13" t="str">
        <f t="shared" si="1"/>
        <v>Džibutsko                       1,115</v>
      </c>
      <c r="I28" s="666" t="s">
        <v>472</v>
      </c>
    </row>
    <row r="29" spans="1:9" x14ac:dyDescent="0.25">
      <c r="A29" t="s">
        <v>156</v>
      </c>
      <c r="B29" s="13">
        <v>0.57999999999999996</v>
      </c>
      <c r="C29" t="str">
        <f t="shared" si="0"/>
        <v>0,580</v>
      </c>
      <c r="F29" s="13" t="str">
        <f t="shared" si="1"/>
        <v>Egypt                                0,580</v>
      </c>
      <c r="I29" s="666" t="s">
        <v>473</v>
      </c>
    </row>
    <row r="30" spans="1:9" x14ac:dyDescent="0.25">
      <c r="A30" t="s">
        <v>157</v>
      </c>
      <c r="B30" s="13">
        <v>0.82099999999999995</v>
      </c>
      <c r="C30" t="str">
        <f t="shared" si="0"/>
        <v>0,821</v>
      </c>
      <c r="F30" s="13" t="str">
        <f t="shared" si="1"/>
        <v>Ekvádor                           0,821</v>
      </c>
      <c r="I30" s="666" t="s">
        <v>474</v>
      </c>
    </row>
    <row r="31" spans="1:9" x14ac:dyDescent="0.25">
      <c r="A31" t="s">
        <v>158</v>
      </c>
      <c r="B31" s="13">
        <v>0.73</v>
      </c>
      <c r="C31" t="str">
        <f t="shared" si="0"/>
        <v>0,730</v>
      </c>
      <c r="F31" s="13" t="str">
        <f t="shared" si="1"/>
        <v>Eritrea                             0,730</v>
      </c>
      <c r="I31" s="666" t="s">
        <v>475</v>
      </c>
    </row>
    <row r="32" spans="1:9" x14ac:dyDescent="0.25">
      <c r="A32" t="s">
        <v>79</v>
      </c>
      <c r="B32" s="13">
        <v>0.93400000000000005</v>
      </c>
      <c r="C32" t="str">
        <f t="shared" si="0"/>
        <v>0,934</v>
      </c>
      <c r="F32" s="666" t="str">
        <f t="shared" si="1"/>
        <v>Estonsko                         0,934</v>
      </c>
      <c r="I32" s="666" t="s">
        <v>476</v>
      </c>
    </row>
    <row r="33" spans="1:9" x14ac:dyDescent="0.25">
      <c r="A33" t="s">
        <v>159</v>
      </c>
      <c r="B33" s="13">
        <v>1.0169999999999999</v>
      </c>
      <c r="C33" t="str">
        <f t="shared" si="0"/>
        <v>1,017</v>
      </c>
      <c r="F33" s="13" t="str">
        <f t="shared" si="1"/>
        <v>Etiopie                            1,017</v>
      </c>
      <c r="I33" s="666" t="s">
        <v>477</v>
      </c>
    </row>
    <row r="34" spans="1:9" x14ac:dyDescent="0.25">
      <c r="A34" t="s">
        <v>160</v>
      </c>
      <c r="B34" s="13">
        <v>1.6</v>
      </c>
      <c r="C34" t="str">
        <f t="shared" si="0"/>
        <v>1,600</v>
      </c>
      <c r="F34" s="13" t="str">
        <f t="shared" si="1"/>
        <v>Faerské ostrovy          1,600</v>
      </c>
      <c r="I34" s="666" t="s">
        <v>478</v>
      </c>
    </row>
    <row r="35" spans="1:9" x14ac:dyDescent="0.25">
      <c r="A35" t="s">
        <v>161</v>
      </c>
      <c r="B35" s="13">
        <v>0.81299999999999994</v>
      </c>
      <c r="C35" t="str">
        <f t="shared" si="0"/>
        <v>0,813</v>
      </c>
      <c r="F35" s="13" t="str">
        <f t="shared" si="1"/>
        <v>Fidži                                 0,813</v>
      </c>
      <c r="I35" s="666" t="s">
        <v>479</v>
      </c>
    </row>
    <row r="36" spans="1:9" x14ac:dyDescent="0.25">
      <c r="A36" t="s">
        <v>162</v>
      </c>
      <c r="B36" s="13">
        <v>0.78500000000000003</v>
      </c>
      <c r="C36" t="str">
        <f t="shared" si="0"/>
        <v>0,785</v>
      </c>
      <c r="F36" s="13" t="str">
        <f t="shared" si="1"/>
        <v>Filipíny                            0,785</v>
      </c>
      <c r="I36" s="666" t="s">
        <v>480</v>
      </c>
    </row>
    <row r="37" spans="1:9" x14ac:dyDescent="0.25">
      <c r="A37" t="s">
        <v>80</v>
      </c>
      <c r="B37" s="13">
        <v>1.391</v>
      </c>
      <c r="C37" t="str">
        <f t="shared" si="0"/>
        <v>1,391</v>
      </c>
      <c r="F37" s="666" t="str">
        <f t="shared" si="1"/>
        <v>Finsko                             1,391</v>
      </c>
      <c r="I37" s="666" t="s">
        <v>481</v>
      </c>
    </row>
    <row r="38" spans="1:9" x14ac:dyDescent="0.25">
      <c r="A38" t="s">
        <v>81</v>
      </c>
      <c r="B38" s="13">
        <v>1.325</v>
      </c>
      <c r="C38" t="str">
        <f t="shared" si="0"/>
        <v>1,325</v>
      </c>
      <c r="F38" s="666" t="str">
        <f t="shared" si="1"/>
        <v>Francie                            1,325</v>
      </c>
      <c r="I38" s="666" t="s">
        <v>482</v>
      </c>
    </row>
    <row r="39" spans="1:9" x14ac:dyDescent="0.25">
      <c r="A39" t="s">
        <v>163</v>
      </c>
      <c r="B39" s="13">
        <v>1.35</v>
      </c>
      <c r="C39" t="str">
        <f t="shared" si="0"/>
        <v>1,350</v>
      </c>
      <c r="F39" s="13" t="str">
        <f t="shared" si="1"/>
        <v>Gabon                             1,350</v>
      </c>
      <c r="I39" s="666" t="s">
        <v>483</v>
      </c>
    </row>
    <row r="40" spans="1:9" x14ac:dyDescent="0.25">
      <c r="A40" t="s">
        <v>164</v>
      </c>
      <c r="B40" s="13">
        <v>0.80800000000000005</v>
      </c>
      <c r="C40" t="str">
        <f t="shared" si="0"/>
        <v>0,808</v>
      </c>
      <c r="F40" s="13" t="str">
        <f t="shared" si="1"/>
        <v>Gambie                           0,808</v>
      </c>
      <c r="I40" s="666" t="s">
        <v>484</v>
      </c>
    </row>
    <row r="41" spans="1:9" x14ac:dyDescent="0.25">
      <c r="A41" t="s">
        <v>165</v>
      </c>
      <c r="B41" s="13">
        <v>0.81399999999999995</v>
      </c>
      <c r="C41" t="str">
        <f t="shared" si="0"/>
        <v>0,814</v>
      </c>
      <c r="F41" s="13" t="str">
        <f t="shared" si="1"/>
        <v>Ghana                              0,814</v>
      </c>
      <c r="I41" s="666" t="s">
        <v>485</v>
      </c>
    </row>
    <row r="42" spans="1:9" x14ac:dyDescent="0.25">
      <c r="A42" t="s">
        <v>166</v>
      </c>
      <c r="B42" s="13">
        <v>1.0680000000000001</v>
      </c>
      <c r="C42" t="str">
        <f t="shared" si="0"/>
        <v>1,068</v>
      </c>
      <c r="F42" s="13" t="str">
        <f t="shared" si="1"/>
        <v>Gruzie                              1,068</v>
      </c>
      <c r="I42" s="666" t="s">
        <v>486</v>
      </c>
    </row>
    <row r="43" spans="1:9" x14ac:dyDescent="0.25">
      <c r="A43" t="s">
        <v>167</v>
      </c>
      <c r="B43" s="13">
        <v>0.94</v>
      </c>
      <c r="C43" t="str">
        <f t="shared" si="0"/>
        <v>0,940</v>
      </c>
      <c r="F43" s="13" t="str">
        <f t="shared" si="1"/>
        <v>Guatemala                     0,940</v>
      </c>
      <c r="I43" s="666" t="s">
        <v>487</v>
      </c>
    </row>
    <row r="44" spans="1:9" x14ac:dyDescent="0.25">
      <c r="A44" t="s">
        <v>168</v>
      </c>
      <c r="B44" s="13">
        <v>0.72099999999999997</v>
      </c>
      <c r="C44" t="str">
        <f t="shared" si="0"/>
        <v>0,721</v>
      </c>
      <c r="F44" s="13" t="str">
        <f t="shared" si="1"/>
        <v>Guinea                            0,721</v>
      </c>
      <c r="I44" s="666" t="s">
        <v>488</v>
      </c>
    </row>
    <row r="45" spans="1:9" x14ac:dyDescent="0.25">
      <c r="A45" t="s">
        <v>169</v>
      </c>
      <c r="B45" s="13">
        <v>1.226</v>
      </c>
      <c r="C45" t="str">
        <f t="shared" si="0"/>
        <v>1,226</v>
      </c>
      <c r="F45" s="13" t="str">
        <f t="shared" si="1"/>
        <v>Guinea-Bissau             1,226</v>
      </c>
    </row>
    <row r="46" spans="1:9" x14ac:dyDescent="0.25">
      <c r="A46" t="s">
        <v>170</v>
      </c>
      <c r="B46" s="13">
        <v>0.70299999999999996</v>
      </c>
      <c r="C46" t="str">
        <f t="shared" si="0"/>
        <v>0,703</v>
      </c>
      <c r="F46" s="13" t="str">
        <f t="shared" si="1"/>
        <v>Guyana                           0,703</v>
      </c>
    </row>
    <row r="47" spans="1:9" x14ac:dyDescent="0.25">
      <c r="A47" t="s">
        <v>171</v>
      </c>
      <c r="B47" s="13">
        <v>1.2969999999999999</v>
      </c>
      <c r="C47" t="str">
        <f t="shared" si="0"/>
        <v>1,297</v>
      </c>
      <c r="F47" s="13" t="str">
        <f t="shared" si="1"/>
        <v>Haiti                                 1,297</v>
      </c>
    </row>
    <row r="48" spans="1:9" x14ac:dyDescent="0.25">
      <c r="A48" t="s">
        <v>172</v>
      </c>
      <c r="B48" s="13">
        <v>0.82299999999999995</v>
      </c>
      <c r="C48" t="str">
        <f t="shared" si="0"/>
        <v>0,823</v>
      </c>
      <c r="F48" s="13" t="str">
        <f t="shared" si="1"/>
        <v>Honduras                       0,823</v>
      </c>
    </row>
    <row r="49" spans="1:6" x14ac:dyDescent="0.25">
      <c r="A49" t="s">
        <v>173</v>
      </c>
      <c r="B49" s="13">
        <v>1.119</v>
      </c>
      <c r="C49" t="str">
        <f t="shared" si="0"/>
        <v>1,119</v>
      </c>
      <c r="F49" s="13" t="str">
        <f t="shared" si="1"/>
        <v>Hongkong                      1,119</v>
      </c>
    </row>
    <row r="50" spans="1:6" x14ac:dyDescent="0.25">
      <c r="A50" t="s">
        <v>174</v>
      </c>
      <c r="B50" s="13">
        <v>0.80100000000000005</v>
      </c>
      <c r="C50" t="str">
        <f t="shared" si="0"/>
        <v>0,801</v>
      </c>
      <c r="F50" s="13" t="str">
        <f t="shared" si="1"/>
        <v>Chile                                0,801</v>
      </c>
    </row>
    <row r="51" spans="1:6" x14ac:dyDescent="0.25">
      <c r="A51" t="s">
        <v>82</v>
      </c>
      <c r="B51" s="13">
        <v>1.163</v>
      </c>
      <c r="C51" t="str">
        <f t="shared" si="0"/>
        <v>1,163</v>
      </c>
      <c r="F51" s="666" t="str">
        <f t="shared" si="1"/>
        <v>Chorvatsko                    1,163</v>
      </c>
    </row>
    <row r="52" spans="1:6" x14ac:dyDescent="0.25">
      <c r="A52" t="s">
        <v>83</v>
      </c>
      <c r="B52" s="13">
        <v>0.63</v>
      </c>
      <c r="C52" t="str">
        <f t="shared" si="0"/>
        <v>0,630</v>
      </c>
      <c r="F52" s="13" t="str">
        <f t="shared" si="1"/>
        <v>Indie                                0,630</v>
      </c>
    </row>
    <row r="53" spans="1:6" x14ac:dyDescent="0.25">
      <c r="A53" t="s">
        <v>86</v>
      </c>
      <c r="B53" s="13">
        <v>0.89900000000000002</v>
      </c>
      <c r="C53" t="str">
        <f t="shared" si="0"/>
        <v>0,899</v>
      </c>
      <c r="F53" s="13" t="str">
        <f t="shared" si="1"/>
        <v>Indonésie                      0,899</v>
      </c>
    </row>
    <row r="54" spans="1:6" x14ac:dyDescent="0.25">
      <c r="A54" t="s">
        <v>87</v>
      </c>
      <c r="B54" s="13">
        <v>1.3540000000000001</v>
      </c>
      <c r="C54" t="str">
        <f t="shared" si="0"/>
        <v>1,354</v>
      </c>
      <c r="F54" s="666" t="str">
        <f t="shared" si="1"/>
        <v>Irsko                                 1,354</v>
      </c>
    </row>
    <row r="55" spans="1:6" x14ac:dyDescent="0.25">
      <c r="A55" t="s">
        <v>175</v>
      </c>
      <c r="B55" s="13">
        <v>1.391</v>
      </c>
      <c r="C55" t="str">
        <f t="shared" si="0"/>
        <v>1,391</v>
      </c>
      <c r="F55" s="13" t="str">
        <f t="shared" si="1"/>
        <v>Island                               1,391</v>
      </c>
    </row>
    <row r="56" spans="1:6" x14ac:dyDescent="0.25">
      <c r="A56" t="s">
        <v>85</v>
      </c>
      <c r="B56" s="13">
        <v>1.2729999999999999</v>
      </c>
      <c r="C56" t="str">
        <f t="shared" si="0"/>
        <v>1,273</v>
      </c>
      <c r="F56" s="666" t="str">
        <f t="shared" si="1"/>
        <v>Itálie                                1,273</v>
      </c>
    </row>
    <row r="57" spans="1:6" x14ac:dyDescent="0.25">
      <c r="A57" t="s">
        <v>84</v>
      </c>
      <c r="B57" s="13">
        <v>1.2969999999999999</v>
      </c>
      <c r="C57" t="str">
        <f t="shared" si="0"/>
        <v>1,297</v>
      </c>
      <c r="F57" s="13" t="str">
        <f t="shared" si="1"/>
        <v>Izrael                               1,297</v>
      </c>
    </row>
    <row r="58" spans="1:6" x14ac:dyDescent="0.25">
      <c r="A58" t="s">
        <v>176</v>
      </c>
      <c r="B58" s="13">
        <v>1.1319999999999999</v>
      </c>
      <c r="C58" t="str">
        <f t="shared" si="0"/>
        <v>1,132</v>
      </c>
      <c r="F58" s="13" t="str">
        <f t="shared" si="1"/>
        <v>Jamajka                          1,132</v>
      </c>
    </row>
    <row r="59" spans="1:6" x14ac:dyDescent="0.25">
      <c r="A59" t="s">
        <v>88</v>
      </c>
      <c r="B59" s="13">
        <v>1.383</v>
      </c>
      <c r="C59" t="str">
        <f t="shared" si="0"/>
        <v>1,383</v>
      </c>
      <c r="F59" s="13" t="str">
        <f t="shared" si="1"/>
        <v>Japonsko                        1,383</v>
      </c>
    </row>
    <row r="60" spans="1:6" x14ac:dyDescent="0.25">
      <c r="A60" t="s">
        <v>177</v>
      </c>
      <c r="B60" s="13">
        <v>0.81299999999999994</v>
      </c>
      <c r="C60" t="str">
        <f t="shared" si="0"/>
        <v>0,813</v>
      </c>
      <c r="F60" s="13" t="str">
        <f t="shared" si="1"/>
        <v>Jemen                             0,813</v>
      </c>
    </row>
    <row r="61" spans="1:6" x14ac:dyDescent="0.25">
      <c r="A61" t="s">
        <v>178</v>
      </c>
      <c r="B61" s="13">
        <v>0.66600000000000004</v>
      </c>
      <c r="C61" t="str">
        <f t="shared" si="0"/>
        <v>0,666</v>
      </c>
      <c r="F61" s="13" t="str">
        <f t="shared" si="1"/>
        <v>Jihoafrická rep             0,666</v>
      </c>
    </row>
    <row r="62" spans="1:6" x14ac:dyDescent="0.25">
      <c r="A62" t="s">
        <v>179</v>
      </c>
      <c r="B62" s="13">
        <v>1.2549999999999999</v>
      </c>
      <c r="C62" t="str">
        <f t="shared" si="0"/>
        <v>1,255</v>
      </c>
      <c r="F62" s="13" t="str">
        <f t="shared" si="1"/>
        <v>Jižní Korea                     1,255</v>
      </c>
    </row>
    <row r="63" spans="1:6" x14ac:dyDescent="0.25">
      <c r="A63" t="s">
        <v>180</v>
      </c>
      <c r="B63" s="13">
        <v>0.90100000000000002</v>
      </c>
      <c r="C63" t="str">
        <f t="shared" si="0"/>
        <v>0,901</v>
      </c>
      <c r="F63" s="13" t="str">
        <f t="shared" si="1"/>
        <v>Jordánsko                      0,901</v>
      </c>
    </row>
    <row r="64" spans="1:6" x14ac:dyDescent="0.25">
      <c r="A64" t="s">
        <v>181</v>
      </c>
      <c r="B64" s="13">
        <v>0.84099999999999997</v>
      </c>
      <c r="C64" t="str">
        <f t="shared" si="0"/>
        <v>0,841</v>
      </c>
      <c r="F64" s="13" t="str">
        <f t="shared" si="1"/>
        <v>Kambodža                     0,841</v>
      </c>
    </row>
    <row r="65" spans="1:6" x14ac:dyDescent="0.25">
      <c r="A65" t="s">
        <v>182</v>
      </c>
      <c r="B65" s="13">
        <v>1.2330000000000001</v>
      </c>
      <c r="C65" t="str">
        <f t="shared" si="0"/>
        <v>1,233</v>
      </c>
      <c r="F65" s="13" t="str">
        <f t="shared" si="1"/>
        <v>Kamerun                        1,233</v>
      </c>
    </row>
    <row r="66" spans="1:6" x14ac:dyDescent="0.25">
      <c r="A66" t="s">
        <v>89</v>
      </c>
      <c r="B66" s="13">
        <v>1.0309999999999999</v>
      </c>
      <c r="C66" t="str">
        <f t="shared" si="0"/>
        <v>1,031</v>
      </c>
      <c r="F66" s="13" t="str">
        <f t="shared" si="1"/>
        <v>Kanada                            1,031</v>
      </c>
    </row>
    <row r="67" spans="1:6" x14ac:dyDescent="0.25">
      <c r="A67" t="s">
        <v>183</v>
      </c>
      <c r="B67" s="13">
        <v>0.91200000000000003</v>
      </c>
      <c r="C67" t="str">
        <f t="shared" ref="C67:C130" si="2">FIXED(B67,3)</f>
        <v>0,912</v>
      </c>
      <c r="F67" s="13" t="str">
        <f t="shared" ref="F67:F130" si="3">CONCATENATE(A67,C67)</f>
        <v>Kapverdy                        0,912</v>
      </c>
    </row>
    <row r="68" spans="1:6" x14ac:dyDescent="0.25">
      <c r="A68" t="s">
        <v>184</v>
      </c>
      <c r="B68" s="13">
        <v>1.196</v>
      </c>
      <c r="C68" t="str">
        <f t="shared" si="2"/>
        <v>1,196</v>
      </c>
      <c r="F68" s="13" t="str">
        <f t="shared" si="3"/>
        <v>Kazachstán                    1,196</v>
      </c>
    </row>
    <row r="69" spans="1:6" x14ac:dyDescent="0.25">
      <c r="A69" t="s">
        <v>185</v>
      </c>
      <c r="B69" s="13">
        <v>0.93200000000000005</v>
      </c>
      <c r="C69" t="str">
        <f t="shared" si="2"/>
        <v>0,932</v>
      </c>
      <c r="F69" s="13" t="str">
        <f t="shared" si="3"/>
        <v>Keňa                                 0,932</v>
      </c>
    </row>
    <row r="70" spans="1:6" x14ac:dyDescent="0.25">
      <c r="A70" t="s">
        <v>186</v>
      </c>
      <c r="B70" s="13">
        <v>0.91400000000000003</v>
      </c>
      <c r="C70" t="str">
        <f t="shared" si="2"/>
        <v>0,914</v>
      </c>
      <c r="F70" s="13" t="str">
        <f t="shared" si="3"/>
        <v>Kolumbie                       0,914</v>
      </c>
    </row>
    <row r="71" spans="1:6" x14ac:dyDescent="0.25">
      <c r="A71" t="s">
        <v>187</v>
      </c>
      <c r="B71" s="13">
        <v>1.49</v>
      </c>
      <c r="C71" t="str">
        <f t="shared" si="2"/>
        <v>1,490</v>
      </c>
      <c r="F71" s="13" t="str">
        <f t="shared" si="3"/>
        <v>Kongo                              1,490</v>
      </c>
    </row>
    <row r="72" spans="1:6" x14ac:dyDescent="0.25">
      <c r="A72" t="s">
        <v>188</v>
      </c>
      <c r="B72" s="13">
        <v>0.91500000000000004</v>
      </c>
      <c r="C72" t="str">
        <f t="shared" si="2"/>
        <v>0,915</v>
      </c>
      <c r="F72" s="13" t="str">
        <f t="shared" si="3"/>
        <v>Kostarika                        0,915</v>
      </c>
    </row>
    <row r="73" spans="1:6" x14ac:dyDescent="0.25">
      <c r="A73" t="s">
        <v>189</v>
      </c>
      <c r="B73" s="13">
        <v>1</v>
      </c>
      <c r="C73" t="str">
        <f t="shared" si="2"/>
        <v>1,000</v>
      </c>
      <c r="F73" s="13" t="str">
        <f t="shared" si="3"/>
        <v>Kuba                                 1,000</v>
      </c>
    </row>
    <row r="74" spans="1:6" x14ac:dyDescent="0.25">
      <c r="A74" t="s">
        <v>190</v>
      </c>
      <c r="B74" s="13">
        <v>1.095</v>
      </c>
      <c r="C74" t="str">
        <f t="shared" si="2"/>
        <v>1,095</v>
      </c>
      <c r="F74" s="666" t="str">
        <f t="shared" si="3"/>
        <v>Kypr                                  1,095</v>
      </c>
    </row>
    <row r="75" spans="1:6" x14ac:dyDescent="0.25">
      <c r="A75" t="s">
        <v>191</v>
      </c>
      <c r="B75" s="13">
        <v>0.99199999999999999</v>
      </c>
      <c r="C75" t="str">
        <f t="shared" si="2"/>
        <v>0,992</v>
      </c>
      <c r="F75" s="13" t="str">
        <f t="shared" si="3"/>
        <v>Kyrgyzstán                     0,992</v>
      </c>
    </row>
    <row r="76" spans="1:6" x14ac:dyDescent="0.25">
      <c r="A76" t="s">
        <v>192</v>
      </c>
      <c r="B76" s="13">
        <v>0.92700000000000005</v>
      </c>
      <c r="C76" t="str">
        <f t="shared" si="2"/>
        <v>0,927</v>
      </c>
      <c r="F76" s="13" t="str">
        <f t="shared" si="3"/>
        <v>Laos                                  0,927</v>
      </c>
    </row>
    <row r="77" spans="1:6" x14ac:dyDescent="0.25">
      <c r="A77" t="s">
        <v>193</v>
      </c>
      <c r="B77" s="13">
        <v>0.67700000000000005</v>
      </c>
      <c r="C77" t="str">
        <f t="shared" si="2"/>
        <v>0,677</v>
      </c>
      <c r="F77" s="13" t="str">
        <f t="shared" si="3"/>
        <v>Lesotho                           0,677</v>
      </c>
    </row>
    <row r="78" spans="1:6" x14ac:dyDescent="0.25">
      <c r="A78" t="s">
        <v>194</v>
      </c>
      <c r="B78" s="13">
        <v>1.0309999999999999</v>
      </c>
      <c r="C78" t="str">
        <f t="shared" si="2"/>
        <v>1,031</v>
      </c>
      <c r="F78" s="13" t="str">
        <f t="shared" si="3"/>
        <v>Libanon                           1,031</v>
      </c>
    </row>
    <row r="79" spans="1:6" x14ac:dyDescent="0.25">
      <c r="A79" t="s">
        <v>195</v>
      </c>
      <c r="B79" s="13">
        <v>1.1950000000000001</v>
      </c>
      <c r="C79" t="str">
        <f t="shared" si="2"/>
        <v>1,195</v>
      </c>
      <c r="F79" s="13" t="str">
        <f t="shared" si="3"/>
        <v>Libérie                             1,195</v>
      </c>
    </row>
    <row r="80" spans="1:6" x14ac:dyDescent="0.25">
      <c r="A80" t="s">
        <v>196</v>
      </c>
      <c r="B80" s="13">
        <v>0.71599999999999997</v>
      </c>
      <c r="C80" t="str">
        <f t="shared" si="2"/>
        <v>0,716</v>
      </c>
      <c r="F80" s="13" t="str">
        <f t="shared" si="3"/>
        <v>Libye                                0,716</v>
      </c>
    </row>
    <row r="81" spans="1:6" x14ac:dyDescent="0.25">
      <c r="A81" t="s">
        <v>197</v>
      </c>
      <c r="B81" s="13">
        <v>1.3129999999999999</v>
      </c>
      <c r="C81" t="str">
        <f t="shared" si="2"/>
        <v>1,313</v>
      </c>
      <c r="F81" s="13" t="str">
        <f t="shared" si="3"/>
        <v>Lichtenštejnsko          1,313</v>
      </c>
    </row>
    <row r="82" spans="1:6" x14ac:dyDescent="0.25">
      <c r="A82" t="s">
        <v>90</v>
      </c>
      <c r="B82" s="13">
        <v>0.872</v>
      </c>
      <c r="C82" t="str">
        <f t="shared" si="2"/>
        <v>0,872</v>
      </c>
      <c r="F82" s="666" t="str">
        <f t="shared" si="3"/>
        <v>Litva                                 0,872</v>
      </c>
    </row>
    <row r="83" spans="1:6" x14ac:dyDescent="0.25">
      <c r="A83" t="s">
        <v>198</v>
      </c>
      <c r="B83" s="13">
        <v>0.90600000000000003</v>
      </c>
      <c r="C83" t="str">
        <f t="shared" si="2"/>
        <v>0,906</v>
      </c>
      <c r="F83" s="666" t="str">
        <f t="shared" si="3"/>
        <v>Lotyšsko                         0,906</v>
      </c>
    </row>
    <row r="84" spans="1:6" x14ac:dyDescent="0.25">
      <c r="A84" t="s">
        <v>69</v>
      </c>
      <c r="B84" s="13">
        <v>1.1930000000000001</v>
      </c>
      <c r="C84" t="str">
        <f t="shared" si="2"/>
        <v>1,193</v>
      </c>
      <c r="F84" s="666" t="str">
        <f t="shared" si="3"/>
        <v>Lucembursko               1,193</v>
      </c>
    </row>
    <row r="85" spans="1:6" x14ac:dyDescent="0.25">
      <c r="A85" t="s">
        <v>199</v>
      </c>
      <c r="B85" s="13">
        <v>0.95499999999999996</v>
      </c>
      <c r="C85" t="str">
        <f t="shared" si="2"/>
        <v>0,955</v>
      </c>
      <c r="F85" s="13" t="str">
        <f t="shared" si="3"/>
        <v>Madagaskar                  0,955</v>
      </c>
    </row>
    <row r="86" spans="1:6" x14ac:dyDescent="0.25">
      <c r="A86" t="s">
        <v>91</v>
      </c>
      <c r="B86" s="13">
        <v>0.90900000000000003</v>
      </c>
      <c r="C86" t="str">
        <f t="shared" si="2"/>
        <v>0,909</v>
      </c>
      <c r="F86" s="666" t="str">
        <f t="shared" si="3"/>
        <v>Maďarsko                      0,909</v>
      </c>
    </row>
    <row r="87" spans="1:6" x14ac:dyDescent="0.25">
      <c r="A87" t="s">
        <v>200</v>
      </c>
      <c r="B87" s="13">
        <v>0.81599999999999995</v>
      </c>
      <c r="C87" t="str">
        <f t="shared" si="2"/>
        <v>0,816</v>
      </c>
      <c r="F87" s="13" t="str">
        <f t="shared" si="3"/>
        <v>Makedonská rep         0,816</v>
      </c>
    </row>
    <row r="88" spans="1:6" x14ac:dyDescent="0.25">
      <c r="A88" t="s">
        <v>201</v>
      </c>
      <c r="B88" s="13">
        <v>0.85399999999999998</v>
      </c>
      <c r="C88" t="str">
        <f t="shared" si="2"/>
        <v>0,854</v>
      </c>
      <c r="F88" s="13" t="str">
        <f t="shared" si="3"/>
        <v>Malajsie                         0,854</v>
      </c>
    </row>
    <row r="89" spans="1:6" x14ac:dyDescent="0.25">
      <c r="A89" t="s">
        <v>202</v>
      </c>
      <c r="B89" s="13">
        <v>0.90700000000000003</v>
      </c>
      <c r="C89" t="str">
        <f t="shared" si="2"/>
        <v>0,907</v>
      </c>
      <c r="F89" s="13" t="str">
        <f t="shared" si="3"/>
        <v>Malawi                            0,907</v>
      </c>
    </row>
    <row r="90" spans="1:6" x14ac:dyDescent="0.25">
      <c r="A90" t="s">
        <v>203</v>
      </c>
      <c r="B90" s="13">
        <v>1.079</v>
      </c>
      <c r="C90" t="str">
        <f t="shared" si="2"/>
        <v>1,079</v>
      </c>
      <c r="F90" s="13" t="str">
        <f t="shared" si="3"/>
        <v>Mali                                  1,079</v>
      </c>
    </row>
    <row r="91" spans="1:6" x14ac:dyDescent="0.25">
      <c r="A91" t="s">
        <v>92</v>
      </c>
      <c r="B91" s="13">
        <v>1.069</v>
      </c>
      <c r="C91" t="str">
        <f t="shared" si="2"/>
        <v>1,069</v>
      </c>
      <c r="F91" s="666" t="str">
        <f t="shared" si="3"/>
        <v>Malta                               1,069</v>
      </c>
    </row>
    <row r="92" spans="1:6" x14ac:dyDescent="0.25">
      <c r="A92" t="s">
        <v>204</v>
      </c>
      <c r="B92" s="13">
        <v>0.996</v>
      </c>
      <c r="C92" t="str">
        <f t="shared" si="2"/>
        <v>0,996</v>
      </c>
      <c r="F92" s="13" t="str">
        <f t="shared" si="3"/>
        <v>Maroko                           0,996</v>
      </c>
    </row>
    <row r="93" spans="1:6" x14ac:dyDescent="0.25">
      <c r="A93" t="s">
        <v>205</v>
      </c>
      <c r="B93" s="13">
        <v>0.86799999999999999</v>
      </c>
      <c r="C93" t="str">
        <f t="shared" si="2"/>
        <v>0,868</v>
      </c>
      <c r="F93" s="13" t="str">
        <f t="shared" si="3"/>
        <v>Mauricius                       0,868</v>
      </c>
    </row>
    <row r="94" spans="1:6" x14ac:dyDescent="0.25">
      <c r="A94" t="s">
        <v>206</v>
      </c>
      <c r="B94" s="13">
        <v>0.77</v>
      </c>
      <c r="C94" t="str">
        <f t="shared" si="2"/>
        <v>0,770</v>
      </c>
      <c r="F94" s="13" t="str">
        <f t="shared" si="3"/>
        <v>Mauritánie                    0,770</v>
      </c>
    </row>
    <row r="95" spans="1:6" x14ac:dyDescent="0.25">
      <c r="A95" t="s">
        <v>93</v>
      </c>
      <c r="B95" s="13">
        <v>0.84</v>
      </c>
      <c r="C95" t="str">
        <f t="shared" si="2"/>
        <v>0,840</v>
      </c>
      <c r="F95" s="13" t="str">
        <f t="shared" si="3"/>
        <v>Mexiko                            0,840</v>
      </c>
    </row>
    <row r="96" spans="1:6" x14ac:dyDescent="0.25">
      <c r="A96" t="s">
        <v>207</v>
      </c>
      <c r="B96" s="13">
        <v>0.72899999999999998</v>
      </c>
      <c r="C96" t="str">
        <f t="shared" si="2"/>
        <v>0,729</v>
      </c>
      <c r="F96" s="13" t="str">
        <f t="shared" si="3"/>
        <v>Moldavsko                     0,729</v>
      </c>
    </row>
    <row r="97" spans="1:6" x14ac:dyDescent="0.25">
      <c r="A97" t="s">
        <v>208</v>
      </c>
      <c r="B97" s="13">
        <v>0.85399999999999998</v>
      </c>
      <c r="C97" t="str">
        <f t="shared" si="2"/>
        <v>0,854</v>
      </c>
      <c r="F97" s="13" t="str">
        <f t="shared" si="3"/>
        <v>Mosambik                     0,854</v>
      </c>
    </row>
    <row r="98" spans="1:6" x14ac:dyDescent="0.25">
      <c r="A98" t="s">
        <v>209</v>
      </c>
      <c r="B98" s="13">
        <v>0.81499999999999995</v>
      </c>
      <c r="C98" t="str">
        <f t="shared" si="2"/>
        <v>0,815</v>
      </c>
      <c r="F98" s="13" t="str">
        <f t="shared" si="3"/>
        <v>Namibie                         0,815</v>
      </c>
    </row>
    <row r="99" spans="1:6" x14ac:dyDescent="0.25">
      <c r="A99" t="s">
        <v>210</v>
      </c>
      <c r="B99" s="13">
        <v>1.179</v>
      </c>
      <c r="C99" t="str">
        <f t="shared" si="2"/>
        <v>1,179</v>
      </c>
      <c r="F99" s="666" t="str">
        <f t="shared" si="3"/>
        <v>Německo                       1,179</v>
      </c>
    </row>
    <row r="100" spans="1:6" x14ac:dyDescent="0.25">
      <c r="A100" t="s">
        <v>211</v>
      </c>
      <c r="B100" s="13">
        <v>0.877</v>
      </c>
      <c r="C100" t="str">
        <f t="shared" si="2"/>
        <v>0,877</v>
      </c>
      <c r="F100" s="13" t="str">
        <f t="shared" si="3"/>
        <v>Nepál                              0,877</v>
      </c>
    </row>
    <row r="101" spans="1:6" x14ac:dyDescent="0.25">
      <c r="A101" t="s">
        <v>212</v>
      </c>
      <c r="B101" s="13">
        <v>1.0489999999999999</v>
      </c>
      <c r="C101" t="str">
        <f t="shared" si="2"/>
        <v>1,049</v>
      </c>
      <c r="F101" s="13" t="str">
        <f t="shared" si="3"/>
        <v>Niger                               1,049</v>
      </c>
    </row>
    <row r="102" spans="1:6" x14ac:dyDescent="0.25">
      <c r="A102" t="s">
        <v>213</v>
      </c>
      <c r="B102" s="13">
        <v>1.103</v>
      </c>
      <c r="C102" t="str">
        <f t="shared" si="2"/>
        <v>1,103</v>
      </c>
      <c r="F102" s="13" t="str">
        <f t="shared" si="3"/>
        <v>Nigérie                            1,103</v>
      </c>
    </row>
    <row r="103" spans="1:6" x14ac:dyDescent="0.25">
      <c r="A103" t="s">
        <v>214</v>
      </c>
      <c r="B103" s="13">
        <v>0.68400000000000005</v>
      </c>
      <c r="C103" t="str">
        <f t="shared" si="2"/>
        <v>0,684</v>
      </c>
      <c r="F103" s="13" t="str">
        <f t="shared" si="3"/>
        <v>Nikaragua                      0,684</v>
      </c>
    </row>
    <row r="104" spans="1:6" x14ac:dyDescent="0.25">
      <c r="A104" t="s">
        <v>70</v>
      </c>
      <c r="B104" s="13">
        <v>1.2450000000000001</v>
      </c>
      <c r="C104" t="str">
        <f t="shared" si="2"/>
        <v>1,245</v>
      </c>
      <c r="F104" s="666" t="str">
        <f t="shared" si="3"/>
        <v>Nizozemsko                  1,245</v>
      </c>
    </row>
    <row r="105" spans="1:6" x14ac:dyDescent="0.25">
      <c r="A105" t="s">
        <v>94</v>
      </c>
      <c r="B105" s="13">
        <v>1.5740000000000001</v>
      </c>
      <c r="C105" t="str">
        <f t="shared" si="2"/>
        <v>1,574</v>
      </c>
      <c r="F105" s="13" t="str">
        <f t="shared" si="3"/>
        <v>Norsko                            1,574</v>
      </c>
    </row>
    <row r="106" spans="1:6" x14ac:dyDescent="0.25">
      <c r="A106" t="s">
        <v>215</v>
      </c>
      <c r="B106" s="13">
        <v>1.538</v>
      </c>
      <c r="C106" t="str">
        <f t="shared" si="2"/>
        <v>1,538</v>
      </c>
      <c r="F106" s="13" t="str">
        <f t="shared" si="3"/>
        <v>Nová Kaledonie          1,538</v>
      </c>
    </row>
    <row r="107" spans="1:6" x14ac:dyDescent="0.25">
      <c r="A107" t="s">
        <v>216</v>
      </c>
      <c r="B107" s="13">
        <v>1.123</v>
      </c>
      <c r="C107" t="str">
        <f t="shared" si="2"/>
        <v>1,123</v>
      </c>
      <c r="F107" s="13" t="str">
        <f t="shared" si="3"/>
        <v>Nový Zéland                 1,123</v>
      </c>
    </row>
    <row r="108" spans="1:6" x14ac:dyDescent="0.25">
      <c r="A108" t="s">
        <v>217</v>
      </c>
      <c r="B108" s="13">
        <v>0.58899999999999997</v>
      </c>
      <c r="C108" t="str">
        <f t="shared" si="2"/>
        <v>0,589</v>
      </c>
      <c r="F108" s="13" t="str">
        <f t="shared" si="3"/>
        <v>Pákistán                          0,589</v>
      </c>
    </row>
    <row r="109" spans="1:6" x14ac:dyDescent="0.25">
      <c r="A109" t="s">
        <v>218</v>
      </c>
      <c r="B109" s="13">
        <v>1.198</v>
      </c>
      <c r="C109" t="str">
        <f t="shared" si="2"/>
        <v>1,198</v>
      </c>
      <c r="F109" s="13" t="str">
        <f t="shared" si="3"/>
        <v>Palestinská aut úz      1,198</v>
      </c>
    </row>
    <row r="110" spans="1:6" x14ac:dyDescent="0.25">
      <c r="A110" t="s">
        <v>219</v>
      </c>
      <c r="B110" s="13">
        <v>0.68</v>
      </c>
      <c r="C110" t="str">
        <f t="shared" si="2"/>
        <v>0,680</v>
      </c>
      <c r="F110" s="13" t="str">
        <f t="shared" si="3"/>
        <v>Panama                           0,680</v>
      </c>
    </row>
    <row r="111" spans="1:6" x14ac:dyDescent="0.25">
      <c r="A111" t="s">
        <v>220</v>
      </c>
      <c r="B111" s="13">
        <v>0.99</v>
      </c>
      <c r="C111" t="str">
        <f t="shared" si="2"/>
        <v>0,990</v>
      </c>
      <c r="F111" s="13" t="str">
        <f t="shared" si="3"/>
        <v>Papua-Nová Guinea   0,990</v>
      </c>
    </row>
    <row r="112" spans="1:6" x14ac:dyDescent="0.25">
      <c r="A112" t="s">
        <v>221</v>
      </c>
      <c r="B112" s="13">
        <v>0.85799999999999998</v>
      </c>
      <c r="C112" t="str">
        <f t="shared" si="2"/>
        <v>0,858</v>
      </c>
      <c r="F112" s="13" t="str">
        <f t="shared" si="3"/>
        <v>Paraguay                        0,858</v>
      </c>
    </row>
    <row r="113" spans="1:6" x14ac:dyDescent="0.25">
      <c r="A113" t="s">
        <v>222</v>
      </c>
      <c r="B113" s="13">
        <v>0.90100000000000002</v>
      </c>
      <c r="C113" t="str">
        <f t="shared" si="2"/>
        <v>0,901</v>
      </c>
      <c r="F113" s="13" t="str">
        <f t="shared" si="3"/>
        <v>Peru                                 0,901</v>
      </c>
    </row>
    <row r="114" spans="1:6" x14ac:dyDescent="0.25">
      <c r="A114" t="s">
        <v>223</v>
      </c>
      <c r="B114" s="13">
        <v>1.2170000000000001</v>
      </c>
      <c r="C114" t="str">
        <f t="shared" si="2"/>
        <v>1,217</v>
      </c>
      <c r="F114" s="13" t="str">
        <f t="shared" si="3"/>
        <v>Pobřeží slonoviny      1,217</v>
      </c>
    </row>
    <row r="115" spans="1:6" x14ac:dyDescent="0.25">
      <c r="A115" t="s">
        <v>95</v>
      </c>
      <c r="B115" s="13">
        <v>0.91200000000000003</v>
      </c>
      <c r="C115" t="str">
        <f t="shared" si="2"/>
        <v>0,912</v>
      </c>
      <c r="F115" s="666" t="str">
        <f t="shared" si="3"/>
        <v>Polsko                             0,912</v>
      </c>
    </row>
    <row r="116" spans="1:6" x14ac:dyDescent="0.25">
      <c r="A116" t="s">
        <v>96</v>
      </c>
      <c r="B116" s="13">
        <v>1.0629999999999999</v>
      </c>
      <c r="C116" t="str">
        <f t="shared" si="2"/>
        <v>1,063</v>
      </c>
      <c r="F116" s="666" t="str">
        <f t="shared" si="3"/>
        <v>Portugalsko                   1,063</v>
      </c>
    </row>
    <row r="117" spans="1:6" x14ac:dyDescent="0.25">
      <c r="A117" t="s">
        <v>224</v>
      </c>
      <c r="B117" s="13">
        <v>1.2509999999999999</v>
      </c>
      <c r="C117" t="str">
        <f t="shared" si="2"/>
        <v>1,251</v>
      </c>
      <c r="F117" s="666" t="str">
        <f t="shared" si="3"/>
        <v>Rakousko                       1,251</v>
      </c>
    </row>
    <row r="118" spans="1:6" x14ac:dyDescent="0.25">
      <c r="A118" t="s">
        <v>225</v>
      </c>
      <c r="B118" s="13">
        <v>0.81499999999999995</v>
      </c>
      <c r="C118" t="str">
        <f t="shared" si="2"/>
        <v>0,815</v>
      </c>
      <c r="F118" s="666" t="str">
        <f t="shared" si="3"/>
        <v>Rumunsko                     0,815</v>
      </c>
    </row>
    <row r="119" spans="1:6" x14ac:dyDescent="0.25">
      <c r="A119" t="s">
        <v>97</v>
      </c>
      <c r="B119" s="13">
        <v>1.3779999999999999</v>
      </c>
      <c r="C119" t="str">
        <f t="shared" si="2"/>
        <v>1,378</v>
      </c>
      <c r="F119" s="13" t="str">
        <f t="shared" si="3"/>
        <v>Rusko                              1,378</v>
      </c>
    </row>
    <row r="120" spans="1:6" x14ac:dyDescent="0.25">
      <c r="A120" t="s">
        <v>226</v>
      </c>
      <c r="B120" s="13">
        <v>1.042</v>
      </c>
      <c r="C120" t="str">
        <f t="shared" si="2"/>
        <v>1,042</v>
      </c>
      <c r="F120" s="13" t="str">
        <f t="shared" si="3"/>
        <v>Rwanda                          1,042</v>
      </c>
    </row>
    <row r="121" spans="1:6" x14ac:dyDescent="0.25">
      <c r="A121" t="s">
        <v>98</v>
      </c>
      <c r="B121" s="13">
        <v>1.1060000000000001</v>
      </c>
      <c r="C121" t="str">
        <f t="shared" si="2"/>
        <v>1,106</v>
      </c>
      <c r="F121" s="666" t="str">
        <f t="shared" si="3"/>
        <v>Řecko                              1,106</v>
      </c>
    </row>
    <row r="122" spans="1:6" x14ac:dyDescent="0.25">
      <c r="A122" t="s">
        <v>227</v>
      </c>
      <c r="B122" s="13">
        <v>0.88700000000000001</v>
      </c>
      <c r="C122" t="str">
        <f t="shared" si="2"/>
        <v>0,887</v>
      </c>
      <c r="F122" s="13" t="str">
        <f t="shared" si="3"/>
        <v>Salvador                         0,887</v>
      </c>
    </row>
    <row r="123" spans="1:6" x14ac:dyDescent="0.25">
      <c r="A123" t="s">
        <v>228</v>
      </c>
      <c r="B123" s="13">
        <v>0.90500000000000003</v>
      </c>
      <c r="C123" t="str">
        <f t="shared" si="2"/>
        <v>0,905</v>
      </c>
      <c r="F123" s="13" t="str">
        <f t="shared" si="3"/>
        <v>Samoa                             0,905</v>
      </c>
    </row>
    <row r="124" spans="1:6" x14ac:dyDescent="0.25">
      <c r="A124" t="s">
        <v>229</v>
      </c>
      <c r="B124" s="13">
        <v>1.012</v>
      </c>
      <c r="C124" t="str">
        <f t="shared" si="2"/>
        <v>1,012</v>
      </c>
      <c r="F124" s="13" t="str">
        <f t="shared" si="3"/>
        <v>Saúdská Arábie           1,012</v>
      </c>
    </row>
    <row r="125" spans="1:6" x14ac:dyDescent="0.25">
      <c r="A125" t="s">
        <v>230</v>
      </c>
      <c r="B125" s="13">
        <v>1.0289999999999999</v>
      </c>
      <c r="C125" t="str">
        <f t="shared" si="2"/>
        <v>1,029</v>
      </c>
      <c r="F125" s="13" t="str">
        <f t="shared" si="3"/>
        <v>Senegal                          1,029</v>
      </c>
    </row>
    <row r="126" spans="1:6" x14ac:dyDescent="0.25">
      <c r="A126" t="s">
        <v>231</v>
      </c>
      <c r="B126" s="13">
        <v>1.0169999999999999</v>
      </c>
      <c r="C126" t="str">
        <f t="shared" si="2"/>
        <v>1,017</v>
      </c>
      <c r="F126" s="13" t="str">
        <f t="shared" si="3"/>
        <v>Sierra Leone                 1,017</v>
      </c>
    </row>
    <row r="127" spans="1:6" x14ac:dyDescent="0.25">
      <c r="A127" t="s">
        <v>232</v>
      </c>
      <c r="B127" s="13">
        <v>1.2230000000000001</v>
      </c>
      <c r="C127" t="str">
        <f t="shared" si="2"/>
        <v>1,223</v>
      </c>
      <c r="F127" s="13" t="str">
        <f t="shared" si="3"/>
        <v>Singapur                         1,223</v>
      </c>
    </row>
    <row r="128" spans="1:6" x14ac:dyDescent="0.25">
      <c r="A128" t="s">
        <v>99</v>
      </c>
      <c r="B128" s="13">
        <v>0.98599999999999999</v>
      </c>
      <c r="C128" t="str">
        <f t="shared" si="2"/>
        <v>0,986</v>
      </c>
      <c r="F128" s="666" t="str">
        <f t="shared" si="3"/>
        <v>Slovensko                      0,986</v>
      </c>
    </row>
    <row r="129" spans="1:6" x14ac:dyDescent="0.25">
      <c r="A129" t="s">
        <v>100</v>
      </c>
      <c r="B129" s="13">
        <v>1.0269999999999999</v>
      </c>
      <c r="C129" t="str">
        <f t="shared" si="2"/>
        <v>1,027</v>
      </c>
      <c r="F129" s="666" t="str">
        <f t="shared" si="3"/>
        <v>Slovinsko                       1,027</v>
      </c>
    </row>
    <row r="130" spans="1:6" x14ac:dyDescent="0.25">
      <c r="A130" t="s">
        <v>233</v>
      </c>
      <c r="B130" s="13">
        <v>0.80100000000000005</v>
      </c>
      <c r="C130" t="str">
        <f t="shared" si="2"/>
        <v>0,801</v>
      </c>
      <c r="F130" s="13" t="str">
        <f t="shared" si="3"/>
        <v>Srbsko                             0,801</v>
      </c>
    </row>
    <row r="131" spans="1:6" x14ac:dyDescent="0.25">
      <c r="A131" t="s">
        <v>234</v>
      </c>
      <c r="B131" s="13">
        <v>0.73499999999999999</v>
      </c>
      <c r="C131" t="str">
        <f t="shared" ref="C131:C160" si="4">FIXED(B131,3)</f>
        <v>0,735</v>
      </c>
      <c r="F131" s="13" t="str">
        <f t="shared" ref="F131:F160" si="5">CONCATENATE(A131,C131)</f>
        <v>Srí Lanka                         0,735</v>
      </c>
    </row>
    <row r="132" spans="1:6" x14ac:dyDescent="0.25">
      <c r="A132" t="s">
        <v>235</v>
      </c>
      <c r="B132" s="13">
        <v>1.3640000000000001</v>
      </c>
      <c r="C132" t="str">
        <f t="shared" si="4"/>
        <v>1,364</v>
      </c>
      <c r="F132" s="13" t="str">
        <f t="shared" si="5"/>
        <v>Středoafrická rep       1,364</v>
      </c>
    </row>
    <row r="133" spans="1:6" x14ac:dyDescent="0.25">
      <c r="A133" t="s">
        <v>236</v>
      </c>
      <c r="B133" s="13">
        <v>0.77700000000000002</v>
      </c>
      <c r="C133" t="str">
        <f t="shared" si="4"/>
        <v>0,777</v>
      </c>
      <c r="F133" s="13" t="str">
        <f t="shared" si="5"/>
        <v>Súdán                              0,777</v>
      </c>
    </row>
    <row r="134" spans="1:6" x14ac:dyDescent="0.25">
      <c r="A134" t="s">
        <v>237</v>
      </c>
      <c r="B134" s="13">
        <v>0.60399999999999998</v>
      </c>
      <c r="C134" t="str">
        <f t="shared" si="4"/>
        <v>0,604</v>
      </c>
      <c r="F134" s="13" t="str">
        <f t="shared" si="5"/>
        <v>Surinam                          0,604</v>
      </c>
    </row>
    <row r="135" spans="1:6" x14ac:dyDescent="0.25">
      <c r="A135" t="s">
        <v>238</v>
      </c>
      <c r="B135" s="13">
        <v>0.67800000000000005</v>
      </c>
      <c r="C135" t="str">
        <f t="shared" si="4"/>
        <v>0,678</v>
      </c>
      <c r="F135" s="13" t="str">
        <f t="shared" si="5"/>
        <v>Svazijsko                        0,678</v>
      </c>
    </row>
    <row r="136" spans="1:6" x14ac:dyDescent="0.25">
      <c r="A136" t="s">
        <v>239</v>
      </c>
      <c r="B136" s="13">
        <v>0.89300000000000002</v>
      </c>
      <c r="C136" t="str">
        <f t="shared" si="4"/>
        <v>0,893</v>
      </c>
      <c r="F136" s="13" t="str">
        <f t="shared" si="5"/>
        <v>Sýrie                                 0,893</v>
      </c>
    </row>
    <row r="137" spans="1:6" x14ac:dyDescent="0.25">
      <c r="A137" t="s">
        <v>240</v>
      </c>
      <c r="B137" s="13">
        <v>1.113</v>
      </c>
      <c r="C137" t="str">
        <f t="shared" si="4"/>
        <v>1,113</v>
      </c>
      <c r="F137" s="13" t="str">
        <f t="shared" si="5"/>
        <v>Šalomounovy ostrovy 1,113</v>
      </c>
    </row>
    <row r="138" spans="1:6" x14ac:dyDescent="0.25">
      <c r="A138" t="s">
        <v>101</v>
      </c>
      <c r="B138" s="13">
        <v>1.165</v>
      </c>
      <c r="C138" t="str">
        <f t="shared" si="4"/>
        <v>1,165</v>
      </c>
      <c r="F138" s="666" t="str">
        <f t="shared" si="5"/>
        <v>Španělsko                      1,165</v>
      </c>
    </row>
    <row r="139" spans="1:6" x14ac:dyDescent="0.25">
      <c r="A139" t="s">
        <v>241</v>
      </c>
      <c r="B139" s="13">
        <v>1.333</v>
      </c>
      <c r="C139" t="str">
        <f t="shared" si="4"/>
        <v>1,333</v>
      </c>
      <c r="F139" s="666" t="str">
        <f t="shared" si="5"/>
        <v>Švédsko                          1,333</v>
      </c>
    </row>
    <row r="140" spans="1:6" x14ac:dyDescent="0.25">
      <c r="A140" t="s">
        <v>242</v>
      </c>
      <c r="B140" s="13">
        <v>1.35</v>
      </c>
      <c r="C140" t="str">
        <f t="shared" si="4"/>
        <v>1,350</v>
      </c>
      <c r="F140" s="13" t="str">
        <f t="shared" si="5"/>
        <v>Švýcarsko                       1,350</v>
      </c>
    </row>
    <row r="141" spans="1:6" x14ac:dyDescent="0.25">
      <c r="A141" t="s">
        <v>243</v>
      </c>
      <c r="B141" s="13">
        <v>0.77400000000000002</v>
      </c>
      <c r="C141" t="str">
        <f t="shared" si="4"/>
        <v>0,774</v>
      </c>
      <c r="F141" s="13" t="str">
        <f t="shared" si="5"/>
        <v>Tádžikistán                    0,774</v>
      </c>
    </row>
    <row r="142" spans="1:6" x14ac:dyDescent="0.25">
      <c r="A142" t="s">
        <v>244</v>
      </c>
      <c r="B142" s="13">
        <v>0.77800000000000002</v>
      </c>
      <c r="C142" t="str">
        <f t="shared" si="4"/>
        <v>0,778</v>
      </c>
      <c r="F142" s="13" t="str">
        <f t="shared" si="5"/>
        <v>Tanzanie                         0,778</v>
      </c>
    </row>
    <row r="143" spans="1:6" x14ac:dyDescent="0.25">
      <c r="A143" t="s">
        <v>245</v>
      </c>
      <c r="B143" s="13">
        <v>0.77600000000000002</v>
      </c>
      <c r="C143" t="str">
        <f t="shared" si="4"/>
        <v>0,776</v>
      </c>
      <c r="F143" s="13" t="str">
        <f t="shared" si="5"/>
        <v>Thajsko                           0,776</v>
      </c>
    </row>
    <row r="144" spans="1:6" x14ac:dyDescent="0.25">
      <c r="A144" t="s">
        <v>246</v>
      </c>
      <c r="B144" s="13">
        <v>0.998</v>
      </c>
      <c r="C144" t="str">
        <f t="shared" si="4"/>
        <v>0,998</v>
      </c>
      <c r="F144" s="13" t="str">
        <f t="shared" si="5"/>
        <v>Tchaj-wan                      0,998</v>
      </c>
    </row>
    <row r="145" spans="1:6" x14ac:dyDescent="0.25">
      <c r="A145" t="s">
        <v>247</v>
      </c>
      <c r="B145" s="13">
        <v>1.0580000000000001</v>
      </c>
      <c r="C145" t="str">
        <f t="shared" si="4"/>
        <v>1,058</v>
      </c>
      <c r="F145" s="13" t="str">
        <f t="shared" si="5"/>
        <v>Togo                                 1,058</v>
      </c>
    </row>
    <row r="146" spans="1:6" x14ac:dyDescent="0.25">
      <c r="A146" t="s">
        <v>248</v>
      </c>
      <c r="B146" s="13">
        <v>1.014</v>
      </c>
      <c r="C146" t="str">
        <f t="shared" si="4"/>
        <v>1,014</v>
      </c>
      <c r="F146" s="13" t="str">
        <f t="shared" si="5"/>
        <v>Tonga                               1,014</v>
      </c>
    </row>
    <row r="147" spans="1:6" x14ac:dyDescent="0.25">
      <c r="A147" t="s">
        <v>249</v>
      </c>
      <c r="B147" s="13">
        <v>0.88400000000000001</v>
      </c>
      <c r="C147" t="str">
        <f t="shared" si="4"/>
        <v>0,884</v>
      </c>
      <c r="F147" s="13" t="str">
        <f t="shared" si="5"/>
        <v>Trinidad a Tobago      0,884</v>
      </c>
    </row>
    <row r="148" spans="1:6" x14ac:dyDescent="0.25">
      <c r="A148" t="s">
        <v>250</v>
      </c>
      <c r="B148" s="13">
        <v>0.84099999999999997</v>
      </c>
      <c r="C148" t="str">
        <f t="shared" si="4"/>
        <v>0,841</v>
      </c>
      <c r="F148" s="13" t="str">
        <f t="shared" si="5"/>
        <v>Tunisko                           0,841</v>
      </c>
    </row>
    <row r="149" spans="1:6" x14ac:dyDescent="0.25">
      <c r="A149" t="s">
        <v>251</v>
      </c>
      <c r="B149" s="13">
        <v>1.0329999999999999</v>
      </c>
      <c r="C149" t="str">
        <f t="shared" si="4"/>
        <v>1,033</v>
      </c>
      <c r="F149" s="13" t="str">
        <f t="shared" si="5"/>
        <v>Turecko                          1,033</v>
      </c>
    </row>
    <row r="150" spans="1:6" x14ac:dyDescent="0.25">
      <c r="A150" t="s">
        <v>252</v>
      </c>
      <c r="B150" s="13">
        <v>0.78400000000000003</v>
      </c>
      <c r="C150" t="str">
        <f t="shared" si="4"/>
        <v>0,784</v>
      </c>
      <c r="F150" s="13" t="str">
        <f t="shared" si="5"/>
        <v>Uganda                           0,784</v>
      </c>
    </row>
    <row r="151" spans="1:6" x14ac:dyDescent="0.25">
      <c r="A151" t="s">
        <v>253</v>
      </c>
      <c r="B151" s="13">
        <v>1.101</v>
      </c>
      <c r="C151" t="str">
        <f t="shared" si="4"/>
        <v>1,101</v>
      </c>
      <c r="F151" s="13" t="str">
        <f t="shared" si="5"/>
        <v>Ukrajina                          1,101</v>
      </c>
    </row>
    <row r="152" spans="1:6" x14ac:dyDescent="0.25">
      <c r="A152" t="s">
        <v>254</v>
      </c>
      <c r="B152" s="13">
        <v>0.89900000000000002</v>
      </c>
      <c r="C152" t="str">
        <f t="shared" si="4"/>
        <v>0,899</v>
      </c>
      <c r="F152" s="13" t="str">
        <f t="shared" si="5"/>
        <v>Uruguay                          0,899</v>
      </c>
    </row>
    <row r="153" spans="1:6" x14ac:dyDescent="0.25">
      <c r="A153" t="s">
        <v>102</v>
      </c>
      <c r="B153" s="13">
        <v>1.1859999999999999</v>
      </c>
      <c r="C153" t="str">
        <f t="shared" si="4"/>
        <v>1,186</v>
      </c>
      <c r="F153" s="13" t="str">
        <f t="shared" si="5"/>
        <v>USA                                  1,186</v>
      </c>
    </row>
    <row r="154" spans="1:6" x14ac:dyDescent="0.25">
      <c r="A154" t="s">
        <v>255</v>
      </c>
      <c r="B154" s="13">
        <v>0.61299999999999999</v>
      </c>
      <c r="C154" t="str">
        <f t="shared" si="4"/>
        <v>0,613</v>
      </c>
      <c r="F154" s="13" t="str">
        <f t="shared" si="5"/>
        <v>Uzbekistán                    0,613</v>
      </c>
    </row>
    <row r="155" spans="1:6" x14ac:dyDescent="0.25">
      <c r="A155" t="s">
        <v>256</v>
      </c>
      <c r="B155" s="13">
        <v>1.3440000000000001</v>
      </c>
      <c r="C155" t="str">
        <f t="shared" si="4"/>
        <v>1,344</v>
      </c>
      <c r="F155" s="13" t="str">
        <f t="shared" si="5"/>
        <v>Vanuatu                         1,344</v>
      </c>
    </row>
    <row r="156" spans="1:6" x14ac:dyDescent="0.25">
      <c r="A156" t="s">
        <v>71</v>
      </c>
      <c r="B156" s="13">
        <v>1.4359999999999999</v>
      </c>
      <c r="C156" t="str">
        <f t="shared" si="4"/>
        <v>1,436</v>
      </c>
      <c r="F156" s="666" t="str">
        <f t="shared" si="5"/>
        <v>Velká Británie              1,436</v>
      </c>
    </row>
    <row r="157" spans="1:6" x14ac:dyDescent="0.25">
      <c r="A157" t="s">
        <v>257</v>
      </c>
      <c r="B157" s="13">
        <v>0.83499999999999996</v>
      </c>
      <c r="C157" t="str">
        <f t="shared" si="4"/>
        <v>0,835</v>
      </c>
      <c r="F157" s="13" t="str">
        <f t="shared" si="5"/>
        <v>Venezuela                     0,835</v>
      </c>
    </row>
    <row r="158" spans="1:6" x14ac:dyDescent="0.25">
      <c r="A158" t="s">
        <v>103</v>
      </c>
      <c r="B158" s="13">
        <v>0.61</v>
      </c>
      <c r="C158" t="str">
        <f t="shared" si="4"/>
        <v>0,610</v>
      </c>
      <c r="F158" s="13" t="str">
        <f t="shared" si="5"/>
        <v>Vietnam                         0,610</v>
      </c>
    </row>
    <row r="159" spans="1:6" x14ac:dyDescent="0.25">
      <c r="A159" t="s">
        <v>258</v>
      </c>
      <c r="B159" s="13">
        <v>0.93400000000000005</v>
      </c>
      <c r="C159" t="str">
        <f t="shared" si="4"/>
        <v>0,934</v>
      </c>
      <c r="F159" s="13" t="str">
        <f t="shared" si="5"/>
        <v>Východní Timor           0,934</v>
      </c>
    </row>
    <row r="160" spans="1:6" x14ac:dyDescent="0.25">
      <c r="A160" t="s">
        <v>259</v>
      </c>
      <c r="B160" s="13">
        <v>0.79200000000000004</v>
      </c>
      <c r="C160" t="str">
        <f t="shared" si="4"/>
        <v>0,792</v>
      </c>
      <c r="F160" s="13" t="str">
        <f t="shared" si="5"/>
        <v>Zambie                            0,792</v>
      </c>
    </row>
    <row r="161" spans="1:6" x14ac:dyDescent="0.25">
      <c r="A161" t="s">
        <v>260</v>
      </c>
      <c r="B161" s="13">
        <v>0.56299999999999994</v>
      </c>
      <c r="C161" t="str">
        <f>FIXED(B161,3)</f>
        <v>0,563</v>
      </c>
      <c r="F161" s="13" t="str">
        <f>CONCATENATE(A161,C161)</f>
        <v>Zimbabwe                     0,563</v>
      </c>
    </row>
    <row r="162" spans="1:6" x14ac:dyDescent="0.25">
      <c r="A162" t="s">
        <v>119</v>
      </c>
      <c r="B162" s="13"/>
      <c r="F162" s="13" t="str">
        <f>CONCATENATE(A162,C162)</f>
        <v>jiná země       *</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15OPMSMT0001-28-73839</_dlc_DocId>
    <_dlc_DocIdUrl xmlns="0104a4cd-1400-468e-be1b-c7aad71d7d5a">
      <Url>https://op.msmt.cz/_layouts/15/DocIdRedir.aspx?ID=15OPMSMT0001-28-73839</Url>
      <Description>15OPMSMT0001-28-73839</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663BB7-F3FE-4A7E-B181-946A236E7666}">
  <ds:schemaRefs>
    <ds:schemaRef ds:uri="http://schemas.microsoft.com/sharepoint/events"/>
  </ds:schemaRefs>
</ds:datastoreItem>
</file>

<file path=customXml/itemProps2.xml><?xml version="1.0" encoding="utf-8"?>
<ds:datastoreItem xmlns:ds="http://schemas.openxmlformats.org/officeDocument/2006/customXml" ds:itemID="{643A7C06-2F93-4707-85FB-B131C3D3F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14D1A5-2A9F-4EF6-B618-1C1768903308}">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0104a4cd-1400-468e-be1b-c7aad71d7d5a"/>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989EC549-D731-416E-BD5B-4987A38298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6</vt:i4>
      </vt:variant>
    </vt:vector>
  </HeadingPairs>
  <TitlesOfParts>
    <vt:vector size="13" baseType="lpstr">
      <vt:lpstr>Úvod</vt:lpstr>
      <vt:lpstr>KA1_příjezdy post-doků</vt:lpstr>
      <vt:lpstr>KA2_příjezdy seniorů</vt:lpstr>
      <vt:lpstr>KA3_výjezdy juniorů</vt:lpstr>
      <vt:lpstr>KA4_výjezdy seniorů</vt:lpstr>
      <vt:lpstr>MPN</vt:lpstr>
      <vt:lpstr>data</vt:lpstr>
      <vt:lpstr>korekcni_koef</vt:lpstr>
      <vt:lpstr>rodina</vt:lpstr>
      <vt:lpstr>sloucene</vt:lpstr>
      <vt:lpstr>slouceny</vt:lpstr>
      <vt:lpstr>zem</vt:lpstr>
      <vt:lpstr>země</vt:lpstr>
    </vt:vector>
  </TitlesOfParts>
  <Company>MSMT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Soběslavská Jana</dc:creator>
  <dc:description>zohledněn úvazek v jednotce</dc:description>
  <cp:lastModifiedBy>Vícha Jiří</cp:lastModifiedBy>
  <cp:lastPrinted>2017-04-21T13:03:29Z</cp:lastPrinted>
  <dcterms:created xsi:type="dcterms:W3CDTF">2017-03-10T12:55:07Z</dcterms:created>
  <dcterms:modified xsi:type="dcterms:W3CDTF">2018-07-19T08:56:15Z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1df75e9b-82eb-4019-93d0-8b74068b63ff</vt:lpwstr>
  </property>
</Properties>
</file>